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namedSheetViews/namedSheetView1.xml" ContentType="application/vnd.ms-excel.namedsheetviews+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drawings/drawing3.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drawings/drawing4.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codeName="ThisWorkbook" hidePivotFieldList="1"/>
  <mc:AlternateContent xmlns:mc="http://schemas.openxmlformats.org/markup-compatibility/2006">
    <mc:Choice Requires="x15">
      <x15ac:absPath xmlns:x15ac="http://schemas.microsoft.com/office/spreadsheetml/2010/11/ac" url="https://capgemini.sharepoint.com/sites/RAKCeramics-RUN/Shared Documents/General/Tickets Tracker Backup/"/>
    </mc:Choice>
  </mc:AlternateContent>
  <xr:revisionPtr revIDLastSave="13749" documentId="8_{C5327126-66C4-42D8-9EDB-D0C63E89CAF7}" xr6:coauthVersionLast="47" xr6:coauthVersionMax="47" xr10:uidLastSave="{D4E46521-6061-4294-BDA7-8EF623DCF8D7}"/>
  <bookViews>
    <workbookView xWindow="-110" yWindow="-110" windowWidth="19420" windowHeight="10300" firstSheet="1" xr2:uid="{E12A0BB1-63F7-425C-9D96-915D80D6DE07}"/>
  </bookViews>
  <sheets>
    <sheet name="CG Internal Tracker" sheetId="6" r:id="rId1"/>
    <sheet name="HelpMe Extract" sheetId="4" r:id="rId2"/>
    <sheet name="Reference Data" sheetId="5" r:id="rId3"/>
    <sheet name="WSR Report" sheetId="14" r:id="rId4"/>
    <sheet name="Incidents Reports" sheetId="7" r:id="rId5"/>
    <sheet name="SRs Reports" sheetId="8" r:id="rId6"/>
    <sheet name="Incidents Monthly View" sheetId="10" r:id="rId7"/>
    <sheet name="SR Monthly View" sheetId="11" r:id="rId8"/>
    <sheet name="Leads DStum" sheetId="2" r:id="rId9"/>
    <sheet name="HelpMe Extract (2)" sheetId="13" r:id="rId10"/>
    <sheet name="Backup - DONT USE" sheetId="1" r:id="rId11"/>
  </sheets>
  <definedNames>
    <definedName name="_xlnm._FilterDatabase" localSheetId="10" hidden="1">'Backup - DONT USE'!$A$1:$W$107</definedName>
    <definedName name="_xlnm._FilterDatabase" localSheetId="0" hidden="1">'CG Internal Tracker'!$G$204:$G$204</definedName>
    <definedName name="Incident">'Reference Data'!$I$3:$I$17</definedName>
    <definedName name="IncidentStatus">'Reference Data'!$I$3:$I$17</definedName>
    <definedName name="Nums">'Reference Data'!#REF!</definedName>
    <definedName name="ServiceRequest">'Reference Data'!$I$22:$I$36</definedName>
    <definedName name="SRStatus">'Reference Data'!$I$22:$I$36</definedName>
  </definedNames>
  <calcPr calcId="191028"/>
  <pivotCaches>
    <pivotCache cacheId="3479"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K4" i="4"/>
  <c r="AK5" i="4"/>
  <c r="AK6" i="4"/>
  <c r="AK7" i="4"/>
  <c r="AK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38" i="4"/>
  <c r="AK39" i="4"/>
  <c r="AK40" i="4"/>
  <c r="AK41" i="4"/>
  <c r="AK42" i="4"/>
  <c r="AK43" i="4"/>
  <c r="AK44" i="4"/>
  <c r="AK45" i="4"/>
  <c r="AK46" i="4"/>
  <c r="AK47" i="4"/>
  <c r="AK48" i="4"/>
  <c r="AK49" i="4"/>
  <c r="AK50" i="4"/>
  <c r="AK51" i="4"/>
  <c r="AK52" i="4"/>
  <c r="AK53" i="4"/>
  <c r="AK54" i="4"/>
  <c r="AK55" i="4"/>
  <c r="AK56" i="4"/>
  <c r="AK57" i="4"/>
  <c r="AK58" i="4"/>
  <c r="AK59" i="4"/>
  <c r="AK60" i="4"/>
  <c r="AK61" i="4"/>
  <c r="AK62" i="4"/>
  <c r="AK63" i="4"/>
  <c r="AK64" i="4"/>
  <c r="AK65" i="4"/>
  <c r="AK66" i="4"/>
  <c r="AK67" i="4"/>
  <c r="AK68" i="4"/>
  <c r="AK69" i="4"/>
  <c r="AK70" i="4"/>
  <c r="AK71" i="4"/>
  <c r="AK72" i="4"/>
  <c r="AK73" i="4"/>
  <c r="AK74" i="4"/>
  <c r="AK75" i="4"/>
  <c r="AK76" i="4"/>
  <c r="AK77" i="4"/>
  <c r="AK78" i="4"/>
  <c r="AK79" i="4"/>
  <c r="AK80" i="4"/>
  <c r="AK81" i="4"/>
  <c r="AK82" i="4"/>
  <c r="AK83" i="4"/>
  <c r="AK84" i="4"/>
  <c r="AK85" i="4"/>
  <c r="AK86" i="4"/>
  <c r="AK87" i="4"/>
  <c r="AK88" i="4"/>
  <c r="AK89" i="4"/>
  <c r="AK90" i="4"/>
  <c r="AK91" i="4"/>
  <c r="AK92" i="4"/>
  <c r="AK93" i="4"/>
  <c r="AK94" i="4"/>
  <c r="AK95" i="4"/>
  <c r="AK96" i="4"/>
  <c r="AK97" i="4"/>
  <c r="AK98" i="4"/>
  <c r="AK99" i="4"/>
  <c r="AK100" i="4"/>
  <c r="AK101" i="4"/>
  <c r="AK102" i="4"/>
  <c r="AK103" i="4"/>
  <c r="AK104" i="4"/>
  <c r="AK105" i="4"/>
  <c r="AK106" i="4"/>
  <c r="AK107" i="4"/>
  <c r="AK108" i="4"/>
  <c r="AK109" i="4"/>
  <c r="AK110" i="4"/>
  <c r="AK111" i="4"/>
  <c r="AK112" i="4"/>
  <c r="AK113" i="4"/>
  <c r="AK114" i="4"/>
  <c r="AK115" i="4"/>
  <c r="AK116" i="4"/>
  <c r="AK117" i="4"/>
  <c r="AK118" i="4"/>
  <c r="AK119" i="4"/>
  <c r="AK120" i="4"/>
  <c r="AK121" i="4"/>
  <c r="AK122" i="4"/>
  <c r="AK123" i="4"/>
  <c r="AK124" i="4"/>
  <c r="AK125" i="4"/>
  <c r="AK126" i="4"/>
  <c r="AK127" i="4"/>
  <c r="AK128"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2" i="4"/>
  <c r="R218" i="6" l="1"/>
  <c r="AF3"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651" i="4"/>
  <c r="AF652" i="4"/>
  <c r="AF653" i="4"/>
  <c r="AF654" i="4"/>
  <c r="AF655" i="4"/>
  <c r="AF656" i="4"/>
  <c r="AF657" i="4"/>
  <c r="AF658" i="4"/>
  <c r="AF659" i="4"/>
  <c r="AF660" i="4"/>
  <c r="AF661" i="4"/>
  <c r="AF662" i="4"/>
  <c r="AF663" i="4"/>
  <c r="AF664" i="4"/>
  <c r="AF665" i="4"/>
  <c r="AF666" i="4"/>
  <c r="AF667" i="4"/>
  <c r="AF668" i="4"/>
  <c r="AF669" i="4"/>
  <c r="AF670" i="4"/>
  <c r="AF671" i="4"/>
  <c r="AF672" i="4"/>
  <c r="AF673" i="4"/>
  <c r="AF674" i="4"/>
  <c r="AF675" i="4"/>
  <c r="AF676" i="4"/>
  <c r="AF677" i="4"/>
  <c r="AF678" i="4"/>
  <c r="AF679" i="4"/>
  <c r="AF680" i="4"/>
  <c r="AF681" i="4"/>
  <c r="AF682" i="4"/>
  <c r="AF683" i="4"/>
  <c r="AF684" i="4"/>
  <c r="AF685" i="4"/>
  <c r="AF686" i="4"/>
  <c r="AF687" i="4"/>
  <c r="AF688" i="4"/>
  <c r="AF689" i="4"/>
  <c r="AF690" i="4"/>
  <c r="AF691" i="4"/>
  <c r="AF692" i="4"/>
  <c r="AF693" i="4"/>
  <c r="AF694" i="4"/>
  <c r="AF695" i="4"/>
  <c r="AF696" i="4"/>
  <c r="AF697" i="4"/>
  <c r="AF698" i="4"/>
  <c r="AF699" i="4"/>
  <c r="AF700" i="4"/>
  <c r="AF701" i="4"/>
  <c r="AF702" i="4"/>
  <c r="AF703" i="4"/>
  <c r="AF704" i="4"/>
  <c r="AF705" i="4"/>
  <c r="AF706" i="4"/>
  <c r="AF707" i="4"/>
  <c r="AF708" i="4"/>
  <c r="AF709" i="4"/>
  <c r="AF710" i="4"/>
  <c r="AF711" i="4"/>
  <c r="AF712" i="4"/>
  <c r="AF713" i="4"/>
  <c r="AF714" i="4"/>
  <c r="AF715" i="4"/>
  <c r="AF716" i="4"/>
  <c r="AF717" i="4"/>
  <c r="AF718" i="4"/>
  <c r="AF719" i="4"/>
  <c r="AF720" i="4"/>
  <c r="AF721" i="4"/>
  <c r="AF722" i="4"/>
  <c r="AF723" i="4"/>
  <c r="AF724" i="4"/>
  <c r="AF725" i="4"/>
  <c r="AF726" i="4"/>
  <c r="AF727" i="4"/>
  <c r="AF728" i="4"/>
  <c r="AF729" i="4"/>
  <c r="AF730" i="4"/>
  <c r="AF731" i="4"/>
  <c r="AF732" i="4"/>
  <c r="AF733" i="4"/>
  <c r="AF734" i="4"/>
  <c r="AF735" i="4"/>
  <c r="AF736" i="4"/>
  <c r="AF737" i="4"/>
  <c r="AF738" i="4"/>
  <c r="AF739" i="4"/>
  <c r="AF740" i="4"/>
  <c r="AF741" i="4"/>
  <c r="AF742" i="4"/>
  <c r="AF743" i="4"/>
  <c r="AF744" i="4"/>
  <c r="AF745" i="4"/>
  <c r="AF746" i="4"/>
  <c r="AF747" i="4"/>
  <c r="AF748" i="4"/>
  <c r="AF749" i="4"/>
  <c r="AF750" i="4"/>
  <c r="AF751" i="4"/>
  <c r="AF752" i="4"/>
  <c r="AF753" i="4"/>
  <c r="AF754" i="4"/>
  <c r="AF755" i="4"/>
  <c r="AF756" i="4"/>
  <c r="AF757" i="4"/>
  <c r="AF758" i="4"/>
  <c r="AF759" i="4"/>
  <c r="AF760" i="4"/>
  <c r="AF761" i="4"/>
  <c r="AF762" i="4"/>
  <c r="AF763" i="4"/>
  <c r="AF764" i="4"/>
  <c r="AF765" i="4"/>
  <c r="AF766" i="4"/>
  <c r="AF767" i="4"/>
  <c r="AF768" i="4"/>
  <c r="AF769" i="4"/>
  <c r="AF770" i="4"/>
  <c r="AF771" i="4"/>
  <c r="AF772" i="4"/>
  <c r="AF773" i="4"/>
  <c r="AF774" i="4"/>
  <c r="AF775" i="4"/>
  <c r="AF776" i="4"/>
  <c r="AF777" i="4"/>
  <c r="AF778" i="4"/>
  <c r="AF779" i="4"/>
  <c r="AF780" i="4"/>
  <c r="AF781" i="4"/>
  <c r="AF782" i="4"/>
  <c r="AF783" i="4"/>
  <c r="AF784" i="4"/>
  <c r="AF785" i="4"/>
  <c r="AF786" i="4"/>
  <c r="AF787" i="4"/>
  <c r="AF788" i="4"/>
  <c r="AF789" i="4"/>
  <c r="AF790" i="4"/>
  <c r="AF791" i="4"/>
  <c r="AF792" i="4"/>
  <c r="AF793" i="4"/>
  <c r="AF794" i="4"/>
  <c r="AF795" i="4"/>
  <c r="AF796" i="4"/>
  <c r="AF797" i="4"/>
  <c r="AF798" i="4"/>
  <c r="AF799" i="4"/>
  <c r="AF800" i="4"/>
  <c r="AF801" i="4"/>
  <c r="AF802" i="4"/>
  <c r="AF803" i="4"/>
  <c r="AF804" i="4"/>
  <c r="AF805" i="4"/>
  <c r="AF806" i="4"/>
  <c r="AF807" i="4"/>
  <c r="AF808" i="4"/>
  <c r="AF809" i="4"/>
  <c r="AF810" i="4"/>
  <c r="AF811" i="4"/>
  <c r="AF812" i="4"/>
  <c r="AF813" i="4"/>
  <c r="AF814" i="4"/>
  <c r="AF815" i="4"/>
  <c r="AF816" i="4"/>
  <c r="AF817" i="4"/>
  <c r="AF818" i="4"/>
  <c r="AF819" i="4"/>
  <c r="AF820" i="4"/>
  <c r="AF821" i="4"/>
  <c r="AF822" i="4"/>
  <c r="AF823" i="4"/>
  <c r="AF824" i="4"/>
  <c r="AF825" i="4"/>
  <c r="AF826" i="4"/>
  <c r="AF827" i="4"/>
  <c r="AF828" i="4"/>
  <c r="AF829" i="4"/>
  <c r="AF830" i="4"/>
  <c r="AF831" i="4"/>
  <c r="AF832" i="4"/>
  <c r="AF833" i="4"/>
  <c r="AF834" i="4"/>
  <c r="AF835" i="4"/>
  <c r="AF836" i="4"/>
  <c r="AF837" i="4"/>
  <c r="AF838" i="4"/>
  <c r="AF839" i="4"/>
  <c r="AF840" i="4"/>
  <c r="AF841" i="4"/>
  <c r="AF842" i="4"/>
  <c r="AF843" i="4"/>
  <c r="AF844" i="4"/>
  <c r="AF845" i="4"/>
  <c r="AF846" i="4"/>
  <c r="AF847" i="4"/>
  <c r="AF848" i="4"/>
  <c r="AF849" i="4"/>
  <c r="AF850" i="4"/>
  <c r="AF851" i="4"/>
  <c r="AF852" i="4"/>
  <c r="AF853" i="4"/>
  <c r="AF854" i="4"/>
  <c r="AF855" i="4"/>
  <c r="AF856" i="4"/>
  <c r="AF857" i="4"/>
  <c r="AF858" i="4"/>
  <c r="AF859" i="4"/>
  <c r="AF860" i="4"/>
  <c r="AF861" i="4"/>
  <c r="AF862" i="4"/>
  <c r="AF863" i="4"/>
  <c r="AF864" i="4"/>
  <c r="AF865" i="4"/>
  <c r="AF866" i="4"/>
  <c r="AF867" i="4"/>
  <c r="AF868" i="4"/>
  <c r="AF869" i="4"/>
  <c r="AF870" i="4"/>
  <c r="AF871" i="4"/>
  <c r="AF872" i="4"/>
  <c r="AF873" i="4"/>
  <c r="AF874" i="4"/>
  <c r="AF875" i="4"/>
  <c r="AF876" i="4"/>
  <c r="AF877" i="4"/>
  <c r="AF878" i="4"/>
  <c r="AF879" i="4"/>
  <c r="AF880" i="4"/>
  <c r="AF881" i="4"/>
  <c r="AF882" i="4"/>
  <c r="AF883" i="4"/>
  <c r="AF884" i="4"/>
  <c r="AF885" i="4"/>
  <c r="AF886" i="4"/>
  <c r="AF887" i="4"/>
  <c r="AF888" i="4"/>
  <c r="AF889" i="4"/>
  <c r="AF890" i="4"/>
  <c r="AF891" i="4"/>
  <c r="AF892" i="4"/>
  <c r="AF893" i="4"/>
  <c r="AF894" i="4"/>
  <c r="AF895" i="4"/>
  <c r="AF896" i="4"/>
  <c r="AF897" i="4"/>
  <c r="AF898" i="4"/>
  <c r="AF899" i="4"/>
  <c r="AF900" i="4"/>
  <c r="AF901" i="4"/>
  <c r="AF902" i="4"/>
  <c r="AF903" i="4"/>
  <c r="AF904" i="4"/>
  <c r="AF905" i="4"/>
  <c r="AF906" i="4"/>
  <c r="AF907" i="4"/>
  <c r="AF908" i="4"/>
  <c r="AF909" i="4"/>
  <c r="AF910" i="4"/>
  <c r="AF911" i="4"/>
  <c r="AF912" i="4"/>
  <c r="AF913" i="4"/>
  <c r="AF914" i="4"/>
  <c r="AF915" i="4"/>
  <c r="AF916" i="4"/>
  <c r="AF917" i="4"/>
  <c r="AF918" i="4"/>
  <c r="AF919" i="4"/>
  <c r="AF920" i="4"/>
  <c r="AF921" i="4"/>
  <c r="AF922" i="4"/>
  <c r="AF923" i="4"/>
  <c r="AF924" i="4"/>
  <c r="AF925" i="4"/>
  <c r="AF926" i="4"/>
  <c r="AF927" i="4"/>
  <c r="AF928" i="4"/>
  <c r="AF929" i="4"/>
  <c r="AF930" i="4"/>
  <c r="AF931" i="4"/>
  <c r="AF932" i="4"/>
  <c r="AF933" i="4"/>
  <c r="AF934" i="4"/>
  <c r="AF935" i="4"/>
  <c r="AF936" i="4"/>
  <c r="AF937" i="4"/>
  <c r="AF938" i="4"/>
  <c r="AF939" i="4"/>
  <c r="AF940" i="4"/>
  <c r="AF941" i="4"/>
  <c r="AF942" i="4"/>
  <c r="AF943" i="4"/>
  <c r="AF944" i="4"/>
  <c r="AF945" i="4"/>
  <c r="AF946" i="4"/>
  <c r="AF947" i="4"/>
  <c r="AF948" i="4"/>
  <c r="AF949" i="4"/>
  <c r="AF950" i="4"/>
  <c r="AF951" i="4"/>
  <c r="AF952" i="4"/>
  <c r="AF953" i="4"/>
  <c r="AF954" i="4"/>
  <c r="AF955" i="4"/>
  <c r="AF956" i="4"/>
  <c r="AF957" i="4"/>
  <c r="AF958" i="4"/>
  <c r="AF959" i="4"/>
  <c r="AF960" i="4"/>
  <c r="AF961" i="4"/>
  <c r="AF962" i="4"/>
  <c r="AF963" i="4"/>
  <c r="AF964" i="4"/>
  <c r="AF965" i="4"/>
  <c r="AF966" i="4"/>
  <c r="AF967" i="4"/>
  <c r="AF968" i="4"/>
  <c r="AF969" i="4"/>
  <c r="AF970" i="4"/>
  <c r="AF971" i="4"/>
  <c r="AF972" i="4"/>
  <c r="AF973" i="4"/>
  <c r="AF974" i="4"/>
  <c r="AF975" i="4"/>
  <c r="AF976" i="4"/>
  <c r="AF977" i="4"/>
  <c r="AF978" i="4"/>
  <c r="AF979" i="4"/>
  <c r="AF980" i="4"/>
  <c r="AF981" i="4"/>
  <c r="AF982" i="4"/>
  <c r="AF983" i="4"/>
  <c r="AF984" i="4"/>
  <c r="AF985" i="4"/>
  <c r="AF986" i="4"/>
  <c r="AF987" i="4"/>
  <c r="AF988" i="4"/>
  <c r="AF989" i="4"/>
  <c r="AF990" i="4"/>
  <c r="AF991" i="4"/>
  <c r="AF992" i="4"/>
  <c r="AF993" i="4"/>
  <c r="AF994" i="4"/>
  <c r="AF995" i="4"/>
  <c r="AF996" i="4"/>
  <c r="AF997" i="4"/>
  <c r="AF998" i="4"/>
  <c r="AF999" i="4"/>
  <c r="AF1000" i="4"/>
  <c r="AF1001" i="4"/>
  <c r="AF1002" i="4"/>
  <c r="AF1003" i="4"/>
  <c r="AF1004" i="4"/>
  <c r="AF1005" i="4"/>
  <c r="AF1006" i="4"/>
  <c r="AF1007" i="4"/>
  <c r="AF1008" i="4"/>
  <c r="AF1009" i="4"/>
  <c r="AF1010" i="4"/>
  <c r="AF1011" i="4"/>
  <c r="AF1012" i="4"/>
  <c r="AF1013" i="4"/>
  <c r="AF1014" i="4"/>
  <c r="AF1015" i="4"/>
  <c r="AF1016" i="4"/>
  <c r="AF1017" i="4"/>
  <c r="AF1018" i="4"/>
  <c r="AF1019" i="4"/>
  <c r="AF1020" i="4"/>
  <c r="AF1021" i="4"/>
  <c r="AF1022" i="4"/>
  <c r="AF1023" i="4"/>
  <c r="AF1024" i="4"/>
  <c r="AF1025" i="4"/>
  <c r="AF1026" i="4"/>
  <c r="AF1027" i="4"/>
  <c r="AF1028" i="4"/>
  <c r="AF1029" i="4"/>
  <c r="AF1030" i="4"/>
  <c r="AF1031" i="4"/>
  <c r="AF1032" i="4"/>
  <c r="AF1033" i="4"/>
  <c r="AF1034" i="4"/>
  <c r="AF1035" i="4"/>
  <c r="AF1036" i="4"/>
  <c r="AF1037" i="4"/>
  <c r="AF1038" i="4"/>
  <c r="AF1039" i="4"/>
  <c r="AF1040" i="4"/>
  <c r="AF1041" i="4"/>
  <c r="AF1042" i="4"/>
  <c r="AF1043" i="4"/>
  <c r="AF1044" i="4"/>
  <c r="AF1045" i="4"/>
  <c r="AF1046" i="4"/>
  <c r="AF1047" i="4"/>
  <c r="AF1048" i="4"/>
  <c r="AF1049" i="4"/>
  <c r="AF1050" i="4"/>
  <c r="AF1051" i="4"/>
  <c r="AF1052" i="4"/>
  <c r="AF1053" i="4"/>
  <c r="AF1054" i="4"/>
  <c r="AF1055" i="4"/>
  <c r="AF1056" i="4"/>
  <c r="AF1057" i="4"/>
  <c r="AF1058" i="4"/>
  <c r="AF1059" i="4"/>
  <c r="AF1060" i="4"/>
  <c r="AF1061" i="4"/>
  <c r="AF1062" i="4"/>
  <c r="AF1063" i="4"/>
  <c r="AF1064" i="4"/>
  <c r="AF1065" i="4"/>
  <c r="AF1066" i="4"/>
  <c r="AF1067" i="4"/>
  <c r="AF1068" i="4"/>
  <c r="AF1069" i="4"/>
  <c r="AF1070" i="4"/>
  <c r="AF1071" i="4"/>
  <c r="AF1072" i="4"/>
  <c r="AF1073" i="4"/>
  <c r="AF1074" i="4"/>
  <c r="AF1075" i="4"/>
  <c r="AF1076" i="4"/>
  <c r="AF1077" i="4"/>
  <c r="AF1078" i="4"/>
  <c r="AF1079" i="4"/>
  <c r="AF1080" i="4"/>
  <c r="AF1081" i="4"/>
  <c r="AF1082" i="4"/>
  <c r="AF1083" i="4"/>
  <c r="AF1084" i="4"/>
  <c r="AF1085" i="4"/>
  <c r="AF1086" i="4"/>
  <c r="AF1087" i="4"/>
  <c r="AF1088" i="4"/>
  <c r="AF1089" i="4"/>
  <c r="AF1090" i="4"/>
  <c r="AF1091" i="4"/>
  <c r="AF1092" i="4"/>
  <c r="AF1093" i="4"/>
  <c r="AF1094" i="4"/>
  <c r="AF1095" i="4"/>
  <c r="AF1096" i="4"/>
  <c r="AF1097" i="4"/>
  <c r="AF1098" i="4"/>
  <c r="AF1099" i="4"/>
  <c r="AF1100" i="4"/>
  <c r="AF1101" i="4"/>
  <c r="AF1102" i="4"/>
  <c r="AF1103" i="4"/>
  <c r="AF1104" i="4"/>
  <c r="AF1105" i="4"/>
  <c r="AF1106" i="4"/>
  <c r="AF1107" i="4"/>
  <c r="AF1108" i="4"/>
  <c r="AF1109" i="4"/>
  <c r="AF1110" i="4"/>
  <c r="AF1111" i="4"/>
  <c r="AF1112" i="4"/>
  <c r="AF1113" i="4"/>
  <c r="AF1114" i="4"/>
  <c r="AF1115" i="4"/>
  <c r="AF1116" i="4"/>
  <c r="AF1117" i="4"/>
  <c r="AF1118" i="4"/>
  <c r="AF1119" i="4"/>
  <c r="AF1120" i="4"/>
  <c r="AF1121" i="4"/>
  <c r="AF1122" i="4"/>
  <c r="AF1123" i="4"/>
  <c r="AF1124" i="4"/>
  <c r="AF1125" i="4"/>
  <c r="AF1126" i="4"/>
  <c r="AF1127" i="4"/>
  <c r="AF1128" i="4"/>
  <c r="AF1129" i="4"/>
  <c r="AF1130" i="4"/>
  <c r="AF1131" i="4"/>
  <c r="AF1132" i="4"/>
  <c r="AF1133" i="4"/>
  <c r="AF1134" i="4"/>
  <c r="AF2" i="4"/>
  <c r="R213" i="6"/>
  <c r="AJ3" i="4"/>
  <c r="AJ4" i="4"/>
  <c r="AJ5" i="4"/>
  <c r="AJ6" i="4"/>
  <c r="AJ7" i="4"/>
  <c r="AJ8" i="4"/>
  <c r="AB8" i="4" s="1"/>
  <c r="AI8" i="4" s="1"/>
  <c r="AJ9" i="4"/>
  <c r="AJ10" i="4"/>
  <c r="AJ11" i="4"/>
  <c r="AJ12" i="4"/>
  <c r="AJ13" i="4"/>
  <c r="AJ14" i="4"/>
  <c r="AJ15" i="4"/>
  <c r="AJ16" i="4"/>
  <c r="AJ17" i="4"/>
  <c r="AJ18" i="4"/>
  <c r="AJ19" i="4"/>
  <c r="AJ20" i="4"/>
  <c r="AJ21" i="4"/>
  <c r="AJ22" i="4"/>
  <c r="AJ23" i="4"/>
  <c r="AJ24" i="4"/>
  <c r="AC24" i="4" s="1"/>
  <c r="AJ25" i="4"/>
  <c r="AJ26" i="4"/>
  <c r="AB26" i="4" s="1"/>
  <c r="AI26" i="4" s="1"/>
  <c r="AJ27" i="4"/>
  <c r="AJ28" i="4"/>
  <c r="AJ29" i="4"/>
  <c r="AB29" i="4" s="1"/>
  <c r="AI29" i="4" s="1"/>
  <c r="AJ30" i="4"/>
  <c r="AJ31" i="4"/>
  <c r="AJ32" i="4"/>
  <c r="AJ33" i="4"/>
  <c r="AJ34" i="4"/>
  <c r="AJ35" i="4"/>
  <c r="AJ36" i="4"/>
  <c r="AJ37" i="4"/>
  <c r="AJ38" i="4"/>
  <c r="AJ39" i="4"/>
  <c r="AJ40" i="4"/>
  <c r="AB40" i="4" s="1"/>
  <c r="AI40" i="4" s="1"/>
  <c r="AJ41" i="4"/>
  <c r="AJ42" i="4"/>
  <c r="AJ43" i="4"/>
  <c r="AJ44" i="4"/>
  <c r="AJ45" i="4"/>
  <c r="AJ46" i="4"/>
  <c r="AJ47" i="4"/>
  <c r="AJ48" i="4"/>
  <c r="AJ49" i="4"/>
  <c r="AJ50" i="4"/>
  <c r="AJ51" i="4"/>
  <c r="AJ52" i="4"/>
  <c r="AJ53" i="4"/>
  <c r="AJ54" i="4"/>
  <c r="AJ55" i="4"/>
  <c r="AJ56" i="4"/>
  <c r="AC56" i="4" s="1"/>
  <c r="AJ57" i="4"/>
  <c r="AJ58" i="4"/>
  <c r="AJ59" i="4"/>
  <c r="AJ60" i="4"/>
  <c r="AJ61" i="4"/>
  <c r="AJ62" i="4"/>
  <c r="AJ63" i="4"/>
  <c r="AJ64" i="4"/>
  <c r="AJ65" i="4"/>
  <c r="AJ66" i="4"/>
  <c r="AB66" i="4" s="1"/>
  <c r="AI66" i="4" s="1"/>
  <c r="AJ67" i="4"/>
  <c r="AJ68" i="4"/>
  <c r="AJ69" i="4"/>
  <c r="AJ70" i="4"/>
  <c r="AJ71" i="4"/>
  <c r="AJ72" i="4"/>
  <c r="AB72" i="4" s="1"/>
  <c r="AI72" i="4" s="1"/>
  <c r="AJ73" i="4"/>
  <c r="AJ74" i="4"/>
  <c r="AJ75" i="4"/>
  <c r="AJ76" i="4"/>
  <c r="AJ77" i="4"/>
  <c r="AJ78" i="4"/>
  <c r="AJ79" i="4"/>
  <c r="AJ80" i="4"/>
  <c r="AJ81" i="4"/>
  <c r="AJ82" i="4"/>
  <c r="AJ83" i="4"/>
  <c r="AJ84" i="4"/>
  <c r="AJ85" i="4"/>
  <c r="AJ86" i="4"/>
  <c r="AJ87" i="4"/>
  <c r="AC87" i="4" s="1"/>
  <c r="AJ88" i="4"/>
  <c r="AB88" i="4" s="1"/>
  <c r="AI88" i="4" s="1"/>
  <c r="AJ89" i="4"/>
  <c r="AJ90" i="4"/>
  <c r="AB90" i="4" s="1"/>
  <c r="AI90" i="4" s="1"/>
  <c r="AJ91" i="4"/>
  <c r="AJ92" i="4"/>
  <c r="AJ93" i="4"/>
  <c r="AB93" i="4" s="1"/>
  <c r="AI93" i="4" s="1"/>
  <c r="AJ94" i="4"/>
  <c r="AJ95" i="4"/>
  <c r="AJ96" i="4"/>
  <c r="AJ97" i="4"/>
  <c r="AJ98" i="4"/>
  <c r="AJ99" i="4"/>
  <c r="AJ100" i="4"/>
  <c r="AJ101" i="4"/>
  <c r="AJ102" i="4"/>
  <c r="AJ103" i="4"/>
  <c r="AJ104" i="4"/>
  <c r="AC104" i="4" s="1"/>
  <c r="AJ105" i="4"/>
  <c r="AJ106" i="4"/>
  <c r="AJ107" i="4"/>
  <c r="AJ108" i="4"/>
  <c r="AJ109" i="4"/>
  <c r="AJ110" i="4"/>
  <c r="AJ111" i="4"/>
  <c r="AJ112" i="4"/>
  <c r="AJ113" i="4"/>
  <c r="AJ114" i="4"/>
  <c r="AJ115" i="4"/>
  <c r="AJ116" i="4"/>
  <c r="AJ117" i="4"/>
  <c r="AJ118" i="4"/>
  <c r="AJ119" i="4"/>
  <c r="AJ120" i="4"/>
  <c r="AJ121" i="4"/>
  <c r="AJ122" i="4"/>
  <c r="AD122" i="4" s="1"/>
  <c r="AJ123" i="4"/>
  <c r="AJ124" i="4"/>
  <c r="AJ125" i="4"/>
  <c r="AJ126" i="4"/>
  <c r="AJ127" i="4"/>
  <c r="AC127" i="4" s="1"/>
  <c r="AJ128" i="4"/>
  <c r="AC128" i="4" s="1"/>
  <c r="AJ129" i="4"/>
  <c r="AJ130" i="4"/>
  <c r="AB130" i="4" s="1"/>
  <c r="AI130" i="4" s="1"/>
  <c r="AJ131" i="4"/>
  <c r="AJ132" i="4"/>
  <c r="AJ133" i="4"/>
  <c r="AJ134" i="4"/>
  <c r="AJ135" i="4"/>
  <c r="AJ136" i="4"/>
  <c r="AB136" i="4" s="1"/>
  <c r="AI136" i="4" s="1"/>
  <c r="AJ137" i="4"/>
  <c r="AJ138" i="4"/>
  <c r="AJ139" i="4"/>
  <c r="AJ140" i="4"/>
  <c r="AJ141" i="4"/>
  <c r="AJ142" i="4"/>
  <c r="AJ143" i="4"/>
  <c r="AJ144" i="4"/>
  <c r="AJ145" i="4"/>
  <c r="AJ146" i="4"/>
  <c r="AJ147" i="4"/>
  <c r="AJ148" i="4"/>
  <c r="AJ149" i="4"/>
  <c r="AJ150" i="4"/>
  <c r="AJ151" i="4"/>
  <c r="AC151" i="4" s="1"/>
  <c r="AJ152" i="4"/>
  <c r="AB152" i="4" s="1"/>
  <c r="AI152" i="4" s="1"/>
  <c r="AJ153" i="4"/>
  <c r="AJ154" i="4"/>
  <c r="AB154" i="4" s="1"/>
  <c r="AI154" i="4" s="1"/>
  <c r="AJ155" i="4"/>
  <c r="AJ156" i="4"/>
  <c r="AJ157" i="4"/>
  <c r="AB157" i="4" s="1"/>
  <c r="AI157" i="4" s="1"/>
  <c r="AJ158" i="4"/>
  <c r="AJ159" i="4"/>
  <c r="AJ160" i="4"/>
  <c r="AJ161" i="4"/>
  <c r="AJ162" i="4"/>
  <c r="AJ163" i="4"/>
  <c r="AD163" i="4" s="1"/>
  <c r="AJ164" i="4"/>
  <c r="AJ165" i="4"/>
  <c r="AJ166" i="4"/>
  <c r="AJ167" i="4"/>
  <c r="AJ168" i="4"/>
  <c r="AB168" i="4" s="1"/>
  <c r="AI168" i="4" s="1"/>
  <c r="AJ169" i="4"/>
  <c r="AJ170" i="4"/>
  <c r="AJ171" i="4"/>
  <c r="AJ172" i="4"/>
  <c r="AJ173" i="4"/>
  <c r="AJ174" i="4"/>
  <c r="AJ175" i="4"/>
  <c r="AJ176" i="4"/>
  <c r="AJ177" i="4"/>
  <c r="AJ178" i="4"/>
  <c r="AJ179" i="4"/>
  <c r="AJ180" i="4"/>
  <c r="AJ181" i="4"/>
  <c r="AJ182" i="4"/>
  <c r="AJ183" i="4"/>
  <c r="AJ184" i="4"/>
  <c r="AJ185" i="4"/>
  <c r="AJ186" i="4"/>
  <c r="AJ187" i="4"/>
  <c r="AJ188" i="4"/>
  <c r="AJ189" i="4"/>
  <c r="AJ190" i="4"/>
  <c r="AJ191" i="4"/>
  <c r="AJ192" i="4"/>
  <c r="AJ193" i="4"/>
  <c r="AJ194" i="4"/>
  <c r="AB194" i="4" s="1"/>
  <c r="AI194" i="4" s="1"/>
  <c r="AJ195" i="4"/>
  <c r="AJ196" i="4"/>
  <c r="AJ197" i="4"/>
  <c r="AJ198" i="4"/>
  <c r="AJ199" i="4"/>
  <c r="AJ200" i="4"/>
  <c r="AB200" i="4" s="1"/>
  <c r="AI200" i="4" s="1"/>
  <c r="AJ201" i="4"/>
  <c r="AC201" i="4" s="1"/>
  <c r="AJ202" i="4"/>
  <c r="AJ203" i="4"/>
  <c r="AJ204" i="4"/>
  <c r="AJ205" i="4"/>
  <c r="AJ206" i="4"/>
  <c r="AJ207" i="4"/>
  <c r="AJ208" i="4"/>
  <c r="AJ209" i="4"/>
  <c r="AJ210" i="4"/>
  <c r="AJ211" i="4"/>
  <c r="AJ212" i="4"/>
  <c r="AJ213" i="4"/>
  <c r="AJ214" i="4"/>
  <c r="AJ215" i="4"/>
  <c r="AJ216" i="4"/>
  <c r="AB216" i="4" s="1"/>
  <c r="AI216" i="4" s="1"/>
  <c r="AJ217" i="4"/>
  <c r="AC217" i="4" s="1"/>
  <c r="AJ218" i="4"/>
  <c r="AB218" i="4" s="1"/>
  <c r="AI218" i="4" s="1"/>
  <c r="AJ219" i="4"/>
  <c r="AJ220" i="4"/>
  <c r="AJ221" i="4"/>
  <c r="AB221" i="4" s="1"/>
  <c r="AI221" i="4" s="1"/>
  <c r="AJ222" i="4"/>
  <c r="AC222" i="4" s="1"/>
  <c r="AJ223" i="4"/>
  <c r="AJ224" i="4"/>
  <c r="AJ225" i="4"/>
  <c r="AJ226" i="4"/>
  <c r="AJ227" i="4"/>
  <c r="AJ228" i="4"/>
  <c r="AJ229" i="4"/>
  <c r="AJ230" i="4"/>
  <c r="AJ231" i="4"/>
  <c r="AJ232" i="4"/>
  <c r="AB232" i="4" s="1"/>
  <c r="AI232" i="4" s="1"/>
  <c r="AJ233" i="4"/>
  <c r="AJ234" i="4"/>
  <c r="AJ235" i="4"/>
  <c r="AJ236" i="4"/>
  <c r="AJ237" i="4"/>
  <c r="AJ238" i="4"/>
  <c r="AJ239" i="4"/>
  <c r="AJ240" i="4"/>
  <c r="AJ241" i="4"/>
  <c r="AJ242" i="4"/>
  <c r="AJ243" i="4"/>
  <c r="AJ244" i="4"/>
  <c r="AJ245" i="4"/>
  <c r="AJ246" i="4"/>
  <c r="AJ247" i="4"/>
  <c r="AJ248" i="4"/>
  <c r="AJ249" i="4"/>
  <c r="AJ250" i="4"/>
  <c r="AJ251" i="4"/>
  <c r="AJ252" i="4"/>
  <c r="AJ253" i="4"/>
  <c r="AJ254" i="4"/>
  <c r="AJ255" i="4"/>
  <c r="AJ256" i="4"/>
  <c r="AJ257" i="4"/>
  <c r="AJ258" i="4"/>
  <c r="AB258" i="4" s="1"/>
  <c r="AI258" i="4" s="1"/>
  <c r="AJ259" i="4"/>
  <c r="AJ260" i="4"/>
  <c r="AJ261" i="4"/>
  <c r="AJ262" i="4"/>
  <c r="AJ263" i="4"/>
  <c r="AJ264" i="4"/>
  <c r="AB264" i="4" s="1"/>
  <c r="AI264" i="4" s="1"/>
  <c r="AJ265" i="4"/>
  <c r="AC265" i="4" s="1"/>
  <c r="AJ266" i="4"/>
  <c r="AJ267" i="4"/>
  <c r="AJ268" i="4"/>
  <c r="AJ269" i="4"/>
  <c r="AJ270" i="4"/>
  <c r="AJ271" i="4"/>
  <c r="AJ272" i="4"/>
  <c r="AJ273" i="4"/>
  <c r="AJ274" i="4"/>
  <c r="AJ275" i="4"/>
  <c r="AJ276" i="4"/>
  <c r="AJ277" i="4"/>
  <c r="AJ278" i="4"/>
  <c r="AJ279" i="4"/>
  <c r="AJ280" i="4"/>
  <c r="AB280" i="4" s="1"/>
  <c r="AI280" i="4" s="1"/>
  <c r="AJ281" i="4"/>
  <c r="AC281" i="4" s="1"/>
  <c r="AJ282" i="4"/>
  <c r="AB282" i="4" s="1"/>
  <c r="AI282" i="4" s="1"/>
  <c r="AJ283" i="4"/>
  <c r="AJ284" i="4"/>
  <c r="AJ285" i="4"/>
  <c r="AB285" i="4" s="1"/>
  <c r="AI285" i="4" s="1"/>
  <c r="AJ286" i="4"/>
  <c r="AJ287" i="4"/>
  <c r="AJ288" i="4"/>
  <c r="AJ289" i="4"/>
  <c r="AJ290" i="4"/>
  <c r="AJ291" i="4"/>
  <c r="AJ292" i="4"/>
  <c r="AJ293" i="4"/>
  <c r="AJ294" i="4"/>
  <c r="AJ295" i="4"/>
  <c r="AJ296" i="4"/>
  <c r="AB296" i="4" s="1"/>
  <c r="AI296" i="4" s="1"/>
  <c r="AJ297" i="4"/>
  <c r="AJ298" i="4"/>
  <c r="AJ299" i="4"/>
  <c r="AJ300" i="4"/>
  <c r="AJ301" i="4"/>
  <c r="AJ302" i="4"/>
  <c r="AJ303" i="4"/>
  <c r="AJ304" i="4"/>
  <c r="AJ305" i="4"/>
  <c r="AJ306" i="4"/>
  <c r="AJ307" i="4"/>
  <c r="AJ308" i="4"/>
  <c r="AJ309" i="4"/>
  <c r="AJ310" i="4"/>
  <c r="AJ311" i="4"/>
  <c r="AJ312" i="4"/>
  <c r="AJ313" i="4"/>
  <c r="AJ314" i="4"/>
  <c r="AJ315" i="4"/>
  <c r="AJ316" i="4"/>
  <c r="AJ317" i="4"/>
  <c r="AJ318" i="4"/>
  <c r="AJ319" i="4"/>
  <c r="AJ320" i="4"/>
  <c r="AJ321" i="4"/>
  <c r="AJ322" i="4"/>
  <c r="AB322" i="4" s="1"/>
  <c r="AI322" i="4" s="1"/>
  <c r="AJ323" i="4"/>
  <c r="AJ324" i="4"/>
  <c r="AJ325" i="4"/>
  <c r="AJ326" i="4"/>
  <c r="AJ327" i="4"/>
  <c r="AJ328" i="4"/>
  <c r="AB328" i="4" s="1"/>
  <c r="AI328" i="4" s="1"/>
  <c r="AJ329" i="4"/>
  <c r="AC329" i="4" s="1"/>
  <c r="AJ330" i="4"/>
  <c r="AJ331" i="4"/>
  <c r="AJ332" i="4"/>
  <c r="AJ333" i="4"/>
  <c r="AJ334" i="4"/>
  <c r="AJ335" i="4"/>
  <c r="AJ336" i="4"/>
  <c r="AJ337" i="4"/>
  <c r="AJ338" i="4"/>
  <c r="AJ339" i="4"/>
  <c r="AJ340" i="4"/>
  <c r="AJ341" i="4"/>
  <c r="AJ342" i="4"/>
  <c r="AJ343" i="4"/>
  <c r="AJ344" i="4"/>
  <c r="AB344" i="4" s="1"/>
  <c r="AI344" i="4" s="1"/>
  <c r="AJ345" i="4"/>
  <c r="AC345" i="4" s="1"/>
  <c r="AJ346" i="4"/>
  <c r="AB346" i="4" s="1"/>
  <c r="AI346" i="4" s="1"/>
  <c r="AJ347" i="4"/>
  <c r="AJ348" i="4"/>
  <c r="AJ349" i="4"/>
  <c r="AB349" i="4" s="1"/>
  <c r="AI349" i="4" s="1"/>
  <c r="AJ350" i="4"/>
  <c r="AC350" i="4" s="1"/>
  <c r="AJ351" i="4"/>
  <c r="AJ352" i="4"/>
  <c r="AJ353" i="4"/>
  <c r="AJ354" i="4"/>
  <c r="AJ355" i="4"/>
  <c r="AJ356" i="4"/>
  <c r="AJ357" i="4"/>
  <c r="AJ358" i="4"/>
  <c r="AJ359" i="4"/>
  <c r="AJ360" i="4"/>
  <c r="AB360" i="4" s="1"/>
  <c r="AI360" i="4" s="1"/>
  <c r="AJ361" i="4"/>
  <c r="AJ362" i="4"/>
  <c r="AJ363" i="4"/>
  <c r="AJ364" i="4"/>
  <c r="AJ365" i="4"/>
  <c r="AJ366" i="4"/>
  <c r="AJ367" i="4"/>
  <c r="AJ368" i="4"/>
  <c r="AJ369" i="4"/>
  <c r="AJ370" i="4"/>
  <c r="AJ371" i="4"/>
  <c r="AJ372" i="4"/>
  <c r="AJ373" i="4"/>
  <c r="AJ374" i="4"/>
  <c r="AJ375" i="4"/>
  <c r="AJ376" i="4"/>
  <c r="AJ377" i="4"/>
  <c r="AJ378" i="4"/>
  <c r="AJ379" i="4"/>
  <c r="AD379" i="4" s="1"/>
  <c r="AJ380" i="4"/>
  <c r="AJ381" i="4"/>
  <c r="AJ382" i="4"/>
  <c r="AJ383" i="4"/>
  <c r="AJ384" i="4"/>
  <c r="AJ385" i="4"/>
  <c r="AJ386" i="4"/>
  <c r="AB386" i="4" s="1"/>
  <c r="AI386" i="4" s="1"/>
  <c r="AJ387" i="4"/>
  <c r="AJ388" i="4"/>
  <c r="AJ389" i="4"/>
  <c r="AJ390" i="4"/>
  <c r="AJ391" i="4"/>
  <c r="AJ392" i="4"/>
  <c r="AB392" i="4" s="1"/>
  <c r="AI392" i="4" s="1"/>
  <c r="AJ393" i="4"/>
  <c r="AC393" i="4" s="1"/>
  <c r="AJ394" i="4"/>
  <c r="AJ395" i="4"/>
  <c r="AJ396" i="4"/>
  <c r="AJ397" i="4"/>
  <c r="AJ398" i="4"/>
  <c r="AJ399" i="4"/>
  <c r="AJ400" i="4"/>
  <c r="AJ401" i="4"/>
  <c r="AJ402" i="4"/>
  <c r="AJ403" i="4"/>
  <c r="AJ404" i="4"/>
  <c r="AJ405" i="4"/>
  <c r="AJ406" i="4"/>
  <c r="AJ407" i="4"/>
  <c r="AJ408" i="4"/>
  <c r="AB408" i="4" s="1"/>
  <c r="AI408" i="4" s="1"/>
  <c r="AJ409" i="4"/>
  <c r="AC409" i="4" s="1"/>
  <c r="AJ410" i="4"/>
  <c r="AB410" i="4" s="1"/>
  <c r="AI410" i="4" s="1"/>
  <c r="AJ411" i="4"/>
  <c r="AJ412" i="4"/>
  <c r="AJ413" i="4"/>
  <c r="AB413" i="4" s="1"/>
  <c r="AI413" i="4" s="1"/>
  <c r="AJ414" i="4"/>
  <c r="AC414" i="4" s="1"/>
  <c r="AJ415" i="4"/>
  <c r="AJ416" i="4"/>
  <c r="AJ417" i="4"/>
  <c r="AJ418" i="4"/>
  <c r="AJ419" i="4"/>
  <c r="AJ420" i="4"/>
  <c r="AJ421" i="4"/>
  <c r="AJ422" i="4"/>
  <c r="AJ423" i="4"/>
  <c r="AJ424" i="4"/>
  <c r="AB424" i="4" s="1"/>
  <c r="AI424" i="4" s="1"/>
  <c r="AJ425" i="4"/>
  <c r="AJ426" i="4"/>
  <c r="AJ427" i="4"/>
  <c r="AJ428" i="4"/>
  <c r="AJ429" i="4"/>
  <c r="AJ430" i="4"/>
  <c r="AJ431" i="4"/>
  <c r="AJ432" i="4"/>
  <c r="AJ433" i="4"/>
  <c r="AJ434" i="4"/>
  <c r="AJ435" i="4"/>
  <c r="AJ436" i="4"/>
  <c r="AJ437" i="4"/>
  <c r="AJ438" i="4"/>
  <c r="AJ439" i="4"/>
  <c r="AJ440" i="4"/>
  <c r="AJ441" i="4"/>
  <c r="AJ442" i="4"/>
  <c r="AJ443" i="4"/>
  <c r="AJ444" i="4"/>
  <c r="AJ445" i="4"/>
  <c r="AJ446" i="4"/>
  <c r="AJ447" i="4"/>
  <c r="AJ448" i="4"/>
  <c r="AJ449" i="4"/>
  <c r="AJ450" i="4"/>
  <c r="AB450" i="4" s="1"/>
  <c r="AI450" i="4" s="1"/>
  <c r="AJ451" i="4"/>
  <c r="AJ452" i="4"/>
  <c r="AJ453" i="4"/>
  <c r="AJ454" i="4"/>
  <c r="AJ455" i="4"/>
  <c r="AJ456" i="4"/>
  <c r="AB456" i="4" s="1"/>
  <c r="AI456" i="4" s="1"/>
  <c r="AJ457" i="4"/>
  <c r="AC457" i="4" s="1"/>
  <c r="AJ458" i="4"/>
  <c r="AJ459" i="4"/>
  <c r="AJ460" i="4"/>
  <c r="AJ461" i="4"/>
  <c r="AJ462" i="4"/>
  <c r="AJ463" i="4"/>
  <c r="AJ464" i="4"/>
  <c r="AJ465" i="4"/>
  <c r="AJ466" i="4"/>
  <c r="AJ467" i="4"/>
  <c r="AJ468" i="4"/>
  <c r="AJ469" i="4"/>
  <c r="AJ470" i="4"/>
  <c r="AJ471" i="4"/>
  <c r="AJ472" i="4"/>
  <c r="AB472" i="4" s="1"/>
  <c r="AI472" i="4" s="1"/>
  <c r="AJ473" i="4"/>
  <c r="AC473" i="4" s="1"/>
  <c r="AJ474" i="4"/>
  <c r="AB474" i="4" s="1"/>
  <c r="AI474" i="4" s="1"/>
  <c r="AJ475" i="4"/>
  <c r="AJ476" i="4"/>
  <c r="AJ477" i="4"/>
  <c r="AB477" i="4" s="1"/>
  <c r="AI477" i="4" s="1"/>
  <c r="AJ478" i="4"/>
  <c r="AC478" i="4" s="1"/>
  <c r="AJ479" i="4"/>
  <c r="AJ480" i="4"/>
  <c r="AJ481" i="4"/>
  <c r="AJ482" i="4"/>
  <c r="AJ483" i="4"/>
  <c r="AJ484" i="4"/>
  <c r="AJ485" i="4"/>
  <c r="AJ486" i="4"/>
  <c r="AJ487" i="4"/>
  <c r="AJ488" i="4"/>
  <c r="AB488" i="4" s="1"/>
  <c r="AI488" i="4" s="1"/>
  <c r="AJ489" i="4"/>
  <c r="AJ490" i="4"/>
  <c r="AJ491" i="4"/>
  <c r="AJ492" i="4"/>
  <c r="AJ493" i="4"/>
  <c r="AJ494" i="4"/>
  <c r="AJ495" i="4"/>
  <c r="AJ496" i="4"/>
  <c r="AJ497" i="4"/>
  <c r="AJ498" i="4"/>
  <c r="AJ499" i="4"/>
  <c r="AJ500" i="4"/>
  <c r="AJ501" i="4"/>
  <c r="AJ502" i="4"/>
  <c r="AJ503" i="4"/>
  <c r="AJ504" i="4"/>
  <c r="AJ505" i="4"/>
  <c r="AJ506" i="4"/>
  <c r="AJ507" i="4"/>
  <c r="AJ508" i="4"/>
  <c r="AJ509" i="4"/>
  <c r="AJ510" i="4"/>
  <c r="AJ511" i="4"/>
  <c r="AJ512" i="4"/>
  <c r="AJ513" i="4"/>
  <c r="AJ514" i="4"/>
  <c r="AB514" i="4" s="1"/>
  <c r="AI514" i="4" s="1"/>
  <c r="AJ515" i="4"/>
  <c r="AJ516" i="4"/>
  <c r="AJ517" i="4"/>
  <c r="AJ518" i="4"/>
  <c r="AJ519" i="4"/>
  <c r="AJ520" i="4"/>
  <c r="AB520" i="4" s="1"/>
  <c r="AI520" i="4" s="1"/>
  <c r="AJ521" i="4"/>
  <c r="AC521" i="4" s="1"/>
  <c r="AJ522" i="4"/>
  <c r="AJ523" i="4"/>
  <c r="AJ524" i="4"/>
  <c r="AJ525" i="4"/>
  <c r="AJ526" i="4"/>
  <c r="AJ527" i="4"/>
  <c r="AJ528" i="4"/>
  <c r="AJ529" i="4"/>
  <c r="AJ530" i="4"/>
  <c r="AJ531" i="4"/>
  <c r="AJ532" i="4"/>
  <c r="AJ533" i="4"/>
  <c r="AJ534" i="4"/>
  <c r="AJ535" i="4"/>
  <c r="AJ536" i="4"/>
  <c r="AB536" i="4" s="1"/>
  <c r="AI536" i="4" s="1"/>
  <c r="AJ537" i="4"/>
  <c r="AC537" i="4" s="1"/>
  <c r="AJ538" i="4"/>
  <c r="AB538" i="4" s="1"/>
  <c r="AI538" i="4" s="1"/>
  <c r="AJ539" i="4"/>
  <c r="AJ540" i="4"/>
  <c r="AJ541" i="4"/>
  <c r="AB541" i="4" s="1"/>
  <c r="AI541" i="4" s="1"/>
  <c r="AJ542" i="4"/>
  <c r="AC542" i="4" s="1"/>
  <c r="AJ543" i="4"/>
  <c r="AJ544" i="4"/>
  <c r="AJ545" i="4"/>
  <c r="AJ546" i="4"/>
  <c r="AJ547" i="4"/>
  <c r="AJ548" i="4"/>
  <c r="AJ549" i="4"/>
  <c r="AJ550" i="4"/>
  <c r="AJ551" i="4"/>
  <c r="AJ552" i="4"/>
  <c r="AB552" i="4" s="1"/>
  <c r="AI552" i="4" s="1"/>
  <c r="AJ553" i="4"/>
  <c r="AJ554" i="4"/>
  <c r="AB554" i="4" s="1"/>
  <c r="AI554" i="4" s="1"/>
  <c r="AJ555" i="4"/>
  <c r="AJ556" i="4"/>
  <c r="AJ557" i="4"/>
  <c r="AJ558" i="4"/>
  <c r="AJ559" i="4"/>
  <c r="AC559" i="4" s="1"/>
  <c r="AJ560" i="4"/>
  <c r="AC560" i="4" s="1"/>
  <c r="AJ561" i="4"/>
  <c r="AJ562" i="4"/>
  <c r="AJ563" i="4"/>
  <c r="AJ564" i="4"/>
  <c r="AJ565" i="4"/>
  <c r="AJ566" i="4"/>
  <c r="AJ567" i="4"/>
  <c r="AC567" i="4" s="1"/>
  <c r="AJ568" i="4"/>
  <c r="AC568" i="4" s="1"/>
  <c r="AJ569" i="4"/>
  <c r="AJ570" i="4"/>
  <c r="AJ571" i="4"/>
  <c r="AJ572" i="4"/>
  <c r="AJ573" i="4"/>
  <c r="AJ574" i="4"/>
  <c r="AJ575" i="4"/>
  <c r="AC575" i="4" s="1"/>
  <c r="AJ576" i="4"/>
  <c r="AB576" i="4" s="1"/>
  <c r="AI576" i="4" s="1"/>
  <c r="AJ577" i="4"/>
  <c r="AJ578" i="4"/>
  <c r="AB578" i="4" s="1"/>
  <c r="AI578" i="4" s="1"/>
  <c r="AJ579" i="4"/>
  <c r="AJ580" i="4"/>
  <c r="AJ581" i="4"/>
  <c r="AJ582" i="4"/>
  <c r="AJ583" i="4"/>
  <c r="AJ584" i="4"/>
  <c r="AB584" i="4" s="1"/>
  <c r="AI584" i="4" s="1"/>
  <c r="AJ585" i="4"/>
  <c r="AJ586" i="4"/>
  <c r="AB586" i="4" s="1"/>
  <c r="AI586" i="4" s="1"/>
  <c r="AJ587" i="4"/>
  <c r="AJ588" i="4"/>
  <c r="AJ589" i="4"/>
  <c r="AB589" i="4" s="1"/>
  <c r="AI589" i="4" s="1"/>
  <c r="AJ590" i="4"/>
  <c r="AJ591" i="4"/>
  <c r="AC591" i="4" s="1"/>
  <c r="AJ592" i="4"/>
  <c r="AC592" i="4" s="1"/>
  <c r="AJ593" i="4"/>
  <c r="AJ594" i="4"/>
  <c r="AJ595" i="4"/>
  <c r="AJ596" i="4"/>
  <c r="AJ597" i="4"/>
  <c r="AJ598" i="4"/>
  <c r="AJ599" i="4"/>
  <c r="AC599" i="4" s="1"/>
  <c r="AJ600" i="4"/>
  <c r="AD600" i="4" s="1"/>
  <c r="AJ601" i="4"/>
  <c r="AJ602" i="4"/>
  <c r="AJ603" i="4"/>
  <c r="AJ604" i="4"/>
  <c r="AJ605" i="4"/>
  <c r="AJ606" i="4"/>
  <c r="AJ607" i="4"/>
  <c r="AC607" i="4" s="1"/>
  <c r="AJ608" i="4"/>
  <c r="AB608" i="4" s="1"/>
  <c r="AI608" i="4" s="1"/>
  <c r="AJ609" i="4"/>
  <c r="AJ610" i="4"/>
  <c r="AB610" i="4" s="1"/>
  <c r="AI610" i="4" s="1"/>
  <c r="AJ611" i="4"/>
  <c r="AJ612" i="4"/>
  <c r="AJ613" i="4"/>
  <c r="AJ614" i="4"/>
  <c r="AJ615" i="4"/>
  <c r="AJ616" i="4"/>
  <c r="AB616" i="4" s="1"/>
  <c r="AI616" i="4" s="1"/>
  <c r="AJ617" i="4"/>
  <c r="AJ618" i="4"/>
  <c r="AB618" i="4" s="1"/>
  <c r="AI618" i="4" s="1"/>
  <c r="AJ619" i="4"/>
  <c r="AJ620" i="4"/>
  <c r="AJ621" i="4"/>
  <c r="AB621" i="4" s="1"/>
  <c r="AI621" i="4" s="1"/>
  <c r="AJ622" i="4"/>
  <c r="AJ623" i="4"/>
  <c r="AC623" i="4" s="1"/>
  <c r="AJ624" i="4"/>
  <c r="AC624" i="4" s="1"/>
  <c r="AJ625" i="4"/>
  <c r="AJ626" i="4"/>
  <c r="AJ627" i="4"/>
  <c r="AJ628" i="4"/>
  <c r="AJ629" i="4"/>
  <c r="AJ630" i="4"/>
  <c r="AJ631" i="4"/>
  <c r="AC631" i="4" s="1"/>
  <c r="AJ632" i="4"/>
  <c r="AC632" i="4" s="1"/>
  <c r="AJ633" i="4"/>
  <c r="AJ634" i="4"/>
  <c r="AJ635" i="4"/>
  <c r="AJ636" i="4"/>
  <c r="AJ637" i="4"/>
  <c r="AJ638" i="4"/>
  <c r="AJ639" i="4"/>
  <c r="AC639" i="4" s="1"/>
  <c r="AJ640" i="4"/>
  <c r="AB640" i="4" s="1"/>
  <c r="AI640" i="4" s="1"/>
  <c r="AJ641" i="4"/>
  <c r="AJ642" i="4"/>
  <c r="AB642" i="4" s="1"/>
  <c r="AI642" i="4" s="1"/>
  <c r="AJ643" i="4"/>
  <c r="AJ644" i="4"/>
  <c r="AJ645" i="4"/>
  <c r="AJ646" i="4"/>
  <c r="AJ647" i="4"/>
  <c r="AJ648" i="4"/>
  <c r="AB648" i="4" s="1"/>
  <c r="AI648" i="4" s="1"/>
  <c r="AJ649" i="4"/>
  <c r="AJ650" i="4"/>
  <c r="AB650" i="4" s="1"/>
  <c r="AI650" i="4" s="1"/>
  <c r="AJ651" i="4"/>
  <c r="AJ652" i="4"/>
  <c r="AJ653" i="4"/>
  <c r="AB653" i="4" s="1"/>
  <c r="AI653" i="4" s="1"/>
  <c r="AJ654" i="4"/>
  <c r="AJ655" i="4"/>
  <c r="AC655" i="4" s="1"/>
  <c r="AJ656" i="4"/>
  <c r="AC656" i="4" s="1"/>
  <c r="AJ657" i="4"/>
  <c r="AJ658" i="4"/>
  <c r="AJ659" i="4"/>
  <c r="AJ660" i="4"/>
  <c r="AJ661" i="4"/>
  <c r="AJ662" i="4"/>
  <c r="AJ663" i="4"/>
  <c r="AC663" i="4" s="1"/>
  <c r="AJ664" i="4"/>
  <c r="AC664" i="4" s="1"/>
  <c r="AJ665" i="4"/>
  <c r="AJ666" i="4"/>
  <c r="AJ667" i="4"/>
  <c r="AJ668" i="4"/>
  <c r="AJ669" i="4"/>
  <c r="AJ670" i="4"/>
  <c r="AJ671" i="4"/>
  <c r="AC671" i="4" s="1"/>
  <c r="AJ672" i="4"/>
  <c r="AB672" i="4" s="1"/>
  <c r="AI672" i="4" s="1"/>
  <c r="AJ673" i="4"/>
  <c r="AJ674" i="4"/>
  <c r="AB674" i="4" s="1"/>
  <c r="AI674" i="4" s="1"/>
  <c r="AJ675" i="4"/>
  <c r="AJ676" i="4"/>
  <c r="AJ677" i="4"/>
  <c r="AJ678" i="4"/>
  <c r="AJ679" i="4"/>
  <c r="AJ680" i="4"/>
  <c r="AB680" i="4" s="1"/>
  <c r="AI680" i="4" s="1"/>
  <c r="AJ681" i="4"/>
  <c r="AJ682" i="4"/>
  <c r="AB682" i="4" s="1"/>
  <c r="AI682" i="4" s="1"/>
  <c r="AJ683" i="4"/>
  <c r="AJ684" i="4"/>
  <c r="AJ685" i="4"/>
  <c r="AB685" i="4" s="1"/>
  <c r="AI685" i="4" s="1"/>
  <c r="AJ686" i="4"/>
  <c r="AJ687" i="4"/>
  <c r="AC687" i="4" s="1"/>
  <c r="AJ688" i="4"/>
  <c r="AC688" i="4" s="1"/>
  <c r="AJ689" i="4"/>
  <c r="AJ690" i="4"/>
  <c r="AJ691" i="4"/>
  <c r="AJ692" i="4"/>
  <c r="AJ693" i="4"/>
  <c r="AJ694" i="4"/>
  <c r="AJ695" i="4"/>
  <c r="AC695" i="4" s="1"/>
  <c r="AJ696" i="4"/>
  <c r="AC696" i="4" s="1"/>
  <c r="AJ697" i="4"/>
  <c r="AJ698" i="4"/>
  <c r="AJ699" i="4"/>
  <c r="AJ700" i="4"/>
  <c r="AJ701" i="4"/>
  <c r="AJ702" i="4"/>
  <c r="AJ703" i="4"/>
  <c r="AC703" i="4" s="1"/>
  <c r="AJ704" i="4"/>
  <c r="AB704" i="4" s="1"/>
  <c r="AI704" i="4" s="1"/>
  <c r="AJ705" i="4"/>
  <c r="AJ706" i="4"/>
  <c r="AB706" i="4" s="1"/>
  <c r="AI706" i="4" s="1"/>
  <c r="AJ707" i="4"/>
  <c r="AJ708" i="4"/>
  <c r="AJ709" i="4"/>
  <c r="AJ710" i="4"/>
  <c r="AJ711" i="4"/>
  <c r="AJ712" i="4"/>
  <c r="AB712" i="4" s="1"/>
  <c r="AI712" i="4" s="1"/>
  <c r="AJ713" i="4"/>
  <c r="AJ714" i="4"/>
  <c r="AB714" i="4" s="1"/>
  <c r="AI714" i="4" s="1"/>
  <c r="AJ715" i="4"/>
  <c r="AJ716" i="4"/>
  <c r="AJ717" i="4"/>
  <c r="AB717" i="4" s="1"/>
  <c r="AI717" i="4" s="1"/>
  <c r="AJ718" i="4"/>
  <c r="AJ719" i="4"/>
  <c r="AC719" i="4" s="1"/>
  <c r="AJ720" i="4"/>
  <c r="AC720" i="4" s="1"/>
  <c r="AJ721" i="4"/>
  <c r="AJ722" i="4"/>
  <c r="AJ723" i="4"/>
  <c r="AJ724" i="4"/>
  <c r="AJ725" i="4"/>
  <c r="AJ726" i="4"/>
  <c r="AJ727" i="4"/>
  <c r="AC727" i="4" s="1"/>
  <c r="AJ728" i="4"/>
  <c r="AC728" i="4" s="1"/>
  <c r="AJ729" i="4"/>
  <c r="AJ730" i="4"/>
  <c r="AJ731" i="4"/>
  <c r="AJ732" i="4"/>
  <c r="AJ733" i="4"/>
  <c r="AJ734" i="4"/>
  <c r="AJ735" i="4"/>
  <c r="AC735" i="4" s="1"/>
  <c r="AJ736" i="4"/>
  <c r="AB736" i="4" s="1"/>
  <c r="AI736" i="4" s="1"/>
  <c r="AJ737" i="4"/>
  <c r="AJ738" i="4"/>
  <c r="AB738" i="4" s="1"/>
  <c r="AI738" i="4" s="1"/>
  <c r="AJ739" i="4"/>
  <c r="AJ740" i="4"/>
  <c r="AJ741" i="4"/>
  <c r="AJ742" i="4"/>
  <c r="AJ743" i="4"/>
  <c r="AJ744" i="4"/>
  <c r="AB744" i="4" s="1"/>
  <c r="AI744" i="4" s="1"/>
  <c r="AJ745" i="4"/>
  <c r="AJ746" i="4"/>
  <c r="AB746" i="4" s="1"/>
  <c r="AI746" i="4" s="1"/>
  <c r="AJ747" i="4"/>
  <c r="AJ748" i="4"/>
  <c r="AJ749" i="4"/>
  <c r="AB749" i="4" s="1"/>
  <c r="AI749" i="4" s="1"/>
  <c r="AJ750" i="4"/>
  <c r="AJ751" i="4"/>
  <c r="AC751" i="4" s="1"/>
  <c r="AJ752" i="4"/>
  <c r="AC752" i="4" s="1"/>
  <c r="AJ753" i="4"/>
  <c r="AJ754" i="4"/>
  <c r="AJ755" i="4"/>
  <c r="AD755" i="4" s="1"/>
  <c r="AJ756" i="4"/>
  <c r="AJ757" i="4"/>
  <c r="AJ758" i="4"/>
  <c r="AJ759" i="4"/>
  <c r="AC759" i="4" s="1"/>
  <c r="AJ760" i="4"/>
  <c r="AC760" i="4" s="1"/>
  <c r="AJ761" i="4"/>
  <c r="AJ762" i="4"/>
  <c r="AJ763" i="4"/>
  <c r="AJ764" i="4"/>
  <c r="AJ765" i="4"/>
  <c r="AJ766" i="4"/>
  <c r="AJ767" i="4"/>
  <c r="AC767" i="4" s="1"/>
  <c r="AJ768" i="4"/>
  <c r="AB768" i="4" s="1"/>
  <c r="AI768" i="4" s="1"/>
  <c r="AJ769" i="4"/>
  <c r="AJ770" i="4"/>
  <c r="AB770" i="4" s="1"/>
  <c r="AI770" i="4" s="1"/>
  <c r="AJ771" i="4"/>
  <c r="AJ772" i="4"/>
  <c r="AJ773" i="4"/>
  <c r="AJ774" i="4"/>
  <c r="AJ775" i="4"/>
  <c r="AJ776" i="4"/>
  <c r="AB776" i="4" s="1"/>
  <c r="AI776" i="4" s="1"/>
  <c r="AJ777" i="4"/>
  <c r="AJ778" i="4"/>
  <c r="AB778" i="4" s="1"/>
  <c r="AI778" i="4" s="1"/>
  <c r="AJ779" i="4"/>
  <c r="AJ780" i="4"/>
  <c r="AJ781" i="4"/>
  <c r="AB781" i="4" s="1"/>
  <c r="AI781" i="4" s="1"/>
  <c r="AJ782" i="4"/>
  <c r="AJ783" i="4"/>
  <c r="AC783" i="4" s="1"/>
  <c r="AJ784" i="4"/>
  <c r="AC784" i="4" s="1"/>
  <c r="AJ785" i="4"/>
  <c r="AJ786" i="4"/>
  <c r="AJ787" i="4"/>
  <c r="AJ788" i="4"/>
  <c r="AJ789" i="4"/>
  <c r="AJ790" i="4"/>
  <c r="AJ791" i="4"/>
  <c r="AC791" i="4" s="1"/>
  <c r="AJ792" i="4"/>
  <c r="AC792" i="4" s="1"/>
  <c r="AJ793" i="4"/>
  <c r="AJ794" i="4"/>
  <c r="AJ795" i="4"/>
  <c r="AJ796" i="4"/>
  <c r="AJ797" i="4"/>
  <c r="AJ798" i="4"/>
  <c r="AJ799" i="4"/>
  <c r="AC799" i="4" s="1"/>
  <c r="AJ800" i="4"/>
  <c r="AB800" i="4" s="1"/>
  <c r="AI800" i="4" s="1"/>
  <c r="AJ801" i="4"/>
  <c r="AJ802" i="4"/>
  <c r="AB802" i="4" s="1"/>
  <c r="AI802" i="4" s="1"/>
  <c r="AJ803" i="4"/>
  <c r="AJ804" i="4"/>
  <c r="AJ805" i="4"/>
  <c r="AJ806" i="4"/>
  <c r="AJ807" i="4"/>
  <c r="AJ808" i="4"/>
  <c r="AB808" i="4" s="1"/>
  <c r="AI808" i="4" s="1"/>
  <c r="AJ809" i="4"/>
  <c r="AJ810" i="4"/>
  <c r="AB810" i="4" s="1"/>
  <c r="AI810" i="4" s="1"/>
  <c r="AJ811" i="4"/>
  <c r="AJ812" i="4"/>
  <c r="AJ813" i="4"/>
  <c r="AB813" i="4" s="1"/>
  <c r="AI813" i="4" s="1"/>
  <c r="AJ814" i="4"/>
  <c r="AJ815" i="4"/>
  <c r="AC815" i="4" s="1"/>
  <c r="AJ816" i="4"/>
  <c r="AC816" i="4" s="1"/>
  <c r="AJ817" i="4"/>
  <c r="AJ818" i="4"/>
  <c r="AJ819" i="4"/>
  <c r="AJ820" i="4"/>
  <c r="AJ821" i="4"/>
  <c r="AJ822" i="4"/>
  <c r="AJ823" i="4"/>
  <c r="AC823" i="4" s="1"/>
  <c r="AJ824" i="4"/>
  <c r="AC824" i="4" s="1"/>
  <c r="AJ825" i="4"/>
  <c r="AJ826" i="4"/>
  <c r="AJ827" i="4"/>
  <c r="AJ828" i="4"/>
  <c r="AJ829" i="4"/>
  <c r="AJ830" i="4"/>
  <c r="AJ831" i="4"/>
  <c r="AC831" i="4" s="1"/>
  <c r="AJ832" i="4"/>
  <c r="AB832" i="4" s="1"/>
  <c r="AI832" i="4" s="1"/>
  <c r="AJ833" i="4"/>
  <c r="AJ834" i="4"/>
  <c r="AB834" i="4" s="1"/>
  <c r="AI834" i="4" s="1"/>
  <c r="AJ835" i="4"/>
  <c r="AJ836" i="4"/>
  <c r="AJ837" i="4"/>
  <c r="AJ838" i="4"/>
  <c r="AJ839" i="4"/>
  <c r="AJ840" i="4"/>
  <c r="AB840" i="4" s="1"/>
  <c r="AI840" i="4" s="1"/>
  <c r="AJ841" i="4"/>
  <c r="AJ842" i="4"/>
  <c r="AB842" i="4" s="1"/>
  <c r="AI842" i="4" s="1"/>
  <c r="AJ843" i="4"/>
  <c r="AJ844" i="4"/>
  <c r="AJ845" i="4"/>
  <c r="AB845" i="4" s="1"/>
  <c r="AI845" i="4" s="1"/>
  <c r="AJ846" i="4"/>
  <c r="AJ847" i="4"/>
  <c r="AC847" i="4" s="1"/>
  <c r="AJ848" i="4"/>
  <c r="AC848" i="4" s="1"/>
  <c r="AJ849" i="4"/>
  <c r="AJ850" i="4"/>
  <c r="AJ851" i="4"/>
  <c r="AJ852" i="4"/>
  <c r="AJ853" i="4"/>
  <c r="AJ854" i="4"/>
  <c r="AJ855" i="4"/>
  <c r="AC855" i="4" s="1"/>
  <c r="AJ856" i="4"/>
  <c r="AC856" i="4" s="1"/>
  <c r="AJ857" i="4"/>
  <c r="AJ858" i="4"/>
  <c r="AJ859" i="4"/>
  <c r="AJ860" i="4"/>
  <c r="AJ861" i="4"/>
  <c r="AJ862" i="4"/>
  <c r="AJ863" i="4"/>
  <c r="AC863" i="4" s="1"/>
  <c r="AJ864" i="4"/>
  <c r="AB864" i="4" s="1"/>
  <c r="AI864" i="4" s="1"/>
  <c r="AJ865" i="4"/>
  <c r="AJ866" i="4"/>
  <c r="AB866" i="4" s="1"/>
  <c r="AI866" i="4" s="1"/>
  <c r="AJ867" i="4"/>
  <c r="AJ868" i="4"/>
  <c r="AJ869" i="4"/>
  <c r="AJ870" i="4"/>
  <c r="AJ871" i="4"/>
  <c r="AJ872" i="4"/>
  <c r="AB872" i="4" s="1"/>
  <c r="AI872" i="4" s="1"/>
  <c r="AJ873" i="4"/>
  <c r="AJ874" i="4"/>
  <c r="AB874" i="4" s="1"/>
  <c r="AI874" i="4" s="1"/>
  <c r="AJ875" i="4"/>
  <c r="AJ876" i="4"/>
  <c r="AJ877" i="4"/>
  <c r="AB877" i="4" s="1"/>
  <c r="AI877" i="4" s="1"/>
  <c r="AJ878" i="4"/>
  <c r="AJ879" i="4"/>
  <c r="AC879" i="4" s="1"/>
  <c r="AJ880" i="4"/>
  <c r="AC880" i="4" s="1"/>
  <c r="AJ881" i="4"/>
  <c r="AJ882" i="4"/>
  <c r="AJ883" i="4"/>
  <c r="AJ884" i="4"/>
  <c r="AJ885" i="4"/>
  <c r="AJ886" i="4"/>
  <c r="AJ887" i="4"/>
  <c r="AC887" i="4" s="1"/>
  <c r="AJ888" i="4"/>
  <c r="AC888" i="4" s="1"/>
  <c r="AJ889" i="4"/>
  <c r="AJ890" i="4"/>
  <c r="AJ891" i="4"/>
  <c r="AJ892" i="4"/>
  <c r="AJ893" i="4"/>
  <c r="AJ894" i="4"/>
  <c r="AJ895" i="4"/>
  <c r="AC895" i="4" s="1"/>
  <c r="AJ896" i="4"/>
  <c r="AB896" i="4" s="1"/>
  <c r="AI896" i="4" s="1"/>
  <c r="AJ897" i="4"/>
  <c r="AJ898" i="4"/>
  <c r="AB898" i="4" s="1"/>
  <c r="AI898" i="4" s="1"/>
  <c r="AJ899" i="4"/>
  <c r="AJ900" i="4"/>
  <c r="AJ901" i="4"/>
  <c r="AJ902" i="4"/>
  <c r="AJ903" i="4"/>
  <c r="AJ904" i="4"/>
  <c r="AB904" i="4" s="1"/>
  <c r="AI904" i="4" s="1"/>
  <c r="AJ905" i="4"/>
  <c r="AJ906" i="4"/>
  <c r="AB906" i="4" s="1"/>
  <c r="AI906" i="4" s="1"/>
  <c r="AJ907" i="4"/>
  <c r="AJ908" i="4"/>
  <c r="AJ909" i="4"/>
  <c r="AJ910" i="4"/>
  <c r="AJ911" i="4"/>
  <c r="AC911" i="4" s="1"/>
  <c r="AJ912" i="4"/>
  <c r="AC912" i="4" s="1"/>
  <c r="AJ913" i="4"/>
  <c r="AJ914" i="4"/>
  <c r="AJ915" i="4"/>
  <c r="AJ916" i="4"/>
  <c r="AJ917" i="4"/>
  <c r="AJ918" i="4"/>
  <c r="AJ919" i="4"/>
  <c r="AC919" i="4" s="1"/>
  <c r="AJ920" i="4"/>
  <c r="AC920" i="4" s="1"/>
  <c r="AJ921" i="4"/>
  <c r="AJ922" i="4"/>
  <c r="AB922" i="4" s="1"/>
  <c r="AI922" i="4" s="1"/>
  <c r="AJ923" i="4"/>
  <c r="AJ924" i="4"/>
  <c r="AJ925" i="4"/>
  <c r="AJ926" i="4"/>
  <c r="AJ927" i="4"/>
  <c r="AC927" i="4" s="1"/>
  <c r="AJ928" i="4"/>
  <c r="AB928" i="4" s="1"/>
  <c r="AI928" i="4" s="1"/>
  <c r="AJ929" i="4"/>
  <c r="AJ930" i="4"/>
  <c r="AJ931" i="4"/>
  <c r="AJ932" i="4"/>
  <c r="AJ933" i="4"/>
  <c r="AJ934" i="4"/>
  <c r="AJ935" i="4"/>
  <c r="AJ936" i="4"/>
  <c r="AB936" i="4" s="1"/>
  <c r="AI936" i="4" s="1"/>
  <c r="AJ937" i="4"/>
  <c r="AJ938" i="4"/>
  <c r="AJ939" i="4"/>
  <c r="AJ940" i="4"/>
  <c r="AJ941" i="4"/>
  <c r="AJ942" i="4"/>
  <c r="AJ943" i="4"/>
  <c r="AC943" i="4" s="1"/>
  <c r="AJ944" i="4"/>
  <c r="AC944" i="4" s="1"/>
  <c r="AJ945" i="4"/>
  <c r="AJ946" i="4"/>
  <c r="AB946" i="4" s="1"/>
  <c r="AI946" i="4" s="1"/>
  <c r="AJ947" i="4"/>
  <c r="AD947" i="4" s="1"/>
  <c r="AJ948" i="4"/>
  <c r="AJ949" i="4"/>
  <c r="AB949" i="4" s="1"/>
  <c r="AI949" i="4" s="1"/>
  <c r="AJ950" i="4"/>
  <c r="AJ951" i="4"/>
  <c r="AC951" i="4" s="1"/>
  <c r="AJ952" i="4"/>
  <c r="AC952" i="4" s="1"/>
  <c r="AJ953" i="4"/>
  <c r="AJ954" i="4"/>
  <c r="AJ955" i="4"/>
  <c r="AJ956" i="4"/>
  <c r="AJ957" i="4"/>
  <c r="AJ958" i="4"/>
  <c r="AJ959" i="4"/>
  <c r="AC959" i="4" s="1"/>
  <c r="AJ960" i="4"/>
  <c r="AB960" i="4" s="1"/>
  <c r="AI960" i="4" s="1"/>
  <c r="AJ961" i="4"/>
  <c r="AJ962" i="4"/>
  <c r="AB962" i="4" s="1"/>
  <c r="AI962" i="4" s="1"/>
  <c r="AJ963" i="4"/>
  <c r="AJ964" i="4"/>
  <c r="AJ965" i="4"/>
  <c r="AJ966" i="4"/>
  <c r="AJ967" i="4"/>
  <c r="AJ968" i="4"/>
  <c r="AB968" i="4" s="1"/>
  <c r="AI968" i="4" s="1"/>
  <c r="AJ969" i="4"/>
  <c r="AJ970" i="4"/>
  <c r="AB970" i="4" s="1"/>
  <c r="AI970" i="4" s="1"/>
  <c r="AJ971" i="4"/>
  <c r="AJ972" i="4"/>
  <c r="AJ973" i="4"/>
  <c r="AJ974" i="4"/>
  <c r="AJ975" i="4"/>
  <c r="AC975" i="4" s="1"/>
  <c r="AJ976" i="4"/>
  <c r="AC976" i="4" s="1"/>
  <c r="AJ977" i="4"/>
  <c r="AJ978" i="4"/>
  <c r="AJ979" i="4"/>
  <c r="AJ980" i="4"/>
  <c r="AJ981" i="4"/>
  <c r="AJ982" i="4"/>
  <c r="AJ983" i="4"/>
  <c r="AC983" i="4" s="1"/>
  <c r="AJ984" i="4"/>
  <c r="AC984" i="4" s="1"/>
  <c r="AJ985" i="4"/>
  <c r="AJ986" i="4"/>
  <c r="AB986" i="4" s="1"/>
  <c r="AI986" i="4" s="1"/>
  <c r="AJ987" i="4"/>
  <c r="AJ988" i="4"/>
  <c r="AJ989" i="4"/>
  <c r="AJ990" i="4"/>
  <c r="AJ991" i="4"/>
  <c r="AC991" i="4" s="1"/>
  <c r="AJ992" i="4"/>
  <c r="AB992" i="4" s="1"/>
  <c r="AI992" i="4" s="1"/>
  <c r="AJ993" i="4"/>
  <c r="AJ994" i="4"/>
  <c r="AJ995" i="4"/>
  <c r="AJ996" i="4"/>
  <c r="AJ997" i="4"/>
  <c r="AJ998" i="4"/>
  <c r="AJ999" i="4"/>
  <c r="AJ1000" i="4"/>
  <c r="AB1000" i="4" s="1"/>
  <c r="AI1000" i="4" s="1"/>
  <c r="AJ1001" i="4"/>
  <c r="AJ1002" i="4"/>
  <c r="AJ1003" i="4"/>
  <c r="AD1003" i="4" s="1"/>
  <c r="AJ1004" i="4"/>
  <c r="AJ1005" i="4"/>
  <c r="AJ1006" i="4"/>
  <c r="AJ1007" i="4"/>
  <c r="AC1007" i="4" s="1"/>
  <c r="AJ1008" i="4"/>
  <c r="AC1008" i="4" s="1"/>
  <c r="AJ1009" i="4"/>
  <c r="AJ1010" i="4"/>
  <c r="AB1010" i="4" s="1"/>
  <c r="AI1010" i="4" s="1"/>
  <c r="AJ1011" i="4"/>
  <c r="AJ1012" i="4"/>
  <c r="AJ1013" i="4"/>
  <c r="AB1013" i="4" s="1"/>
  <c r="AI1013" i="4" s="1"/>
  <c r="AJ1014" i="4"/>
  <c r="AJ1015" i="4"/>
  <c r="AC1015" i="4" s="1"/>
  <c r="AJ1016" i="4"/>
  <c r="AC1016" i="4" s="1"/>
  <c r="AJ1017" i="4"/>
  <c r="AJ1018" i="4"/>
  <c r="AJ1019" i="4"/>
  <c r="AJ1020" i="4"/>
  <c r="AJ1021" i="4"/>
  <c r="AJ1022" i="4"/>
  <c r="AJ1023" i="4"/>
  <c r="AC1023" i="4" s="1"/>
  <c r="AJ1024" i="4"/>
  <c r="AB1024" i="4" s="1"/>
  <c r="AI1024" i="4" s="1"/>
  <c r="AJ1025" i="4"/>
  <c r="AJ1026" i="4"/>
  <c r="AB1026" i="4" s="1"/>
  <c r="AI1026" i="4" s="1"/>
  <c r="AJ1027" i="4"/>
  <c r="AJ1028" i="4"/>
  <c r="AJ1029" i="4"/>
  <c r="AJ1030" i="4"/>
  <c r="AJ1031" i="4"/>
  <c r="AJ1032" i="4"/>
  <c r="AB1032" i="4" s="1"/>
  <c r="AI1032" i="4" s="1"/>
  <c r="AJ1033" i="4"/>
  <c r="AJ1034" i="4"/>
  <c r="AB1034" i="4" s="1"/>
  <c r="AI1034" i="4" s="1"/>
  <c r="AJ1035" i="4"/>
  <c r="AJ1036" i="4"/>
  <c r="AJ1037" i="4"/>
  <c r="AJ1038" i="4"/>
  <c r="AJ1039" i="4"/>
  <c r="AC1039" i="4" s="1"/>
  <c r="AJ1040" i="4"/>
  <c r="AC1040" i="4" s="1"/>
  <c r="AJ1041" i="4"/>
  <c r="AJ1042" i="4"/>
  <c r="AJ1043" i="4"/>
  <c r="AJ1044" i="4"/>
  <c r="AJ1045" i="4"/>
  <c r="AJ1046" i="4"/>
  <c r="AJ1047" i="4"/>
  <c r="AC1047" i="4" s="1"/>
  <c r="AJ1048" i="4"/>
  <c r="AC1048" i="4" s="1"/>
  <c r="AJ1049" i="4"/>
  <c r="AJ1050" i="4"/>
  <c r="AB1050" i="4" s="1"/>
  <c r="AI1050" i="4" s="1"/>
  <c r="AJ1051" i="4"/>
  <c r="AJ1052" i="4"/>
  <c r="AJ1053" i="4"/>
  <c r="AJ1054" i="4"/>
  <c r="AJ1055" i="4"/>
  <c r="AC1055" i="4" s="1"/>
  <c r="AJ1056" i="4"/>
  <c r="AB1056" i="4" s="1"/>
  <c r="AI1056" i="4" s="1"/>
  <c r="AJ1057" i="4"/>
  <c r="AJ1058" i="4"/>
  <c r="AJ1059" i="4"/>
  <c r="AJ1060" i="4"/>
  <c r="AJ1061" i="4"/>
  <c r="AJ1062" i="4"/>
  <c r="AJ1063" i="4"/>
  <c r="AJ1064" i="4"/>
  <c r="AB1064" i="4" s="1"/>
  <c r="AI1064" i="4" s="1"/>
  <c r="AJ1065" i="4"/>
  <c r="AJ1066" i="4"/>
  <c r="AJ1067" i="4"/>
  <c r="AJ1068" i="4"/>
  <c r="AJ1069" i="4"/>
  <c r="AJ1070" i="4"/>
  <c r="AJ1071" i="4"/>
  <c r="AC1071" i="4" s="1"/>
  <c r="AJ1072" i="4"/>
  <c r="AC1072" i="4" s="1"/>
  <c r="AJ1073" i="4"/>
  <c r="AJ1074" i="4"/>
  <c r="AB1074" i="4" s="1"/>
  <c r="AI1074" i="4" s="1"/>
  <c r="AJ1075" i="4"/>
  <c r="AJ1076" i="4"/>
  <c r="AJ1077" i="4"/>
  <c r="AB1077" i="4" s="1"/>
  <c r="AI1077" i="4" s="1"/>
  <c r="AJ1078" i="4"/>
  <c r="AJ1079" i="4"/>
  <c r="AC1079" i="4" s="1"/>
  <c r="AJ1080" i="4"/>
  <c r="AC1080" i="4" s="1"/>
  <c r="AJ1081" i="4"/>
  <c r="AJ1082" i="4"/>
  <c r="AJ1083" i="4"/>
  <c r="AJ1084" i="4"/>
  <c r="AJ1085" i="4"/>
  <c r="AJ1086" i="4"/>
  <c r="AJ1087" i="4"/>
  <c r="AC1087" i="4" s="1"/>
  <c r="AJ1088" i="4"/>
  <c r="AB1088" i="4" s="1"/>
  <c r="AI1088" i="4" s="1"/>
  <c r="AJ1089" i="4"/>
  <c r="AJ1090" i="4"/>
  <c r="AB1090" i="4" s="1"/>
  <c r="AI1090" i="4" s="1"/>
  <c r="AJ1091" i="4"/>
  <c r="AJ1092" i="4"/>
  <c r="AJ1093" i="4"/>
  <c r="AJ1094" i="4"/>
  <c r="AJ1095" i="4"/>
  <c r="AJ1096" i="4"/>
  <c r="AB1096" i="4" s="1"/>
  <c r="AI1096" i="4" s="1"/>
  <c r="AJ1097" i="4"/>
  <c r="AJ1098" i="4"/>
  <c r="AB1098" i="4" s="1"/>
  <c r="AI1098" i="4" s="1"/>
  <c r="AJ1099" i="4"/>
  <c r="AJ1100" i="4"/>
  <c r="AJ1101" i="4"/>
  <c r="AJ1102" i="4"/>
  <c r="AJ1103" i="4"/>
  <c r="AC1103" i="4" s="1"/>
  <c r="AJ1104" i="4"/>
  <c r="AC1104" i="4" s="1"/>
  <c r="AJ1105" i="4"/>
  <c r="AC1105" i="4" s="1"/>
  <c r="AJ1106" i="4"/>
  <c r="AJ1107" i="4"/>
  <c r="AJ1108" i="4"/>
  <c r="AC1108" i="4" s="1"/>
  <c r="AJ1109" i="4"/>
  <c r="AJ1110" i="4"/>
  <c r="AJ1111" i="4"/>
  <c r="AJ1112" i="4"/>
  <c r="AB1112" i="4" s="1"/>
  <c r="AI1112" i="4" s="1"/>
  <c r="AJ1113" i="4"/>
  <c r="AJ1114" i="4"/>
  <c r="AB1114" i="4" s="1"/>
  <c r="AI1114" i="4" s="1"/>
  <c r="AJ1115" i="4"/>
  <c r="AJ1116" i="4"/>
  <c r="AJ1117" i="4"/>
  <c r="AJ1118" i="4"/>
  <c r="AJ1119" i="4"/>
  <c r="AC1119" i="4" s="1"/>
  <c r="AJ1120" i="4"/>
  <c r="AB1120" i="4" s="1"/>
  <c r="AI1120" i="4" s="1"/>
  <c r="AJ1121" i="4"/>
  <c r="AC1121" i="4" s="1"/>
  <c r="AJ1122" i="4"/>
  <c r="AJ1123" i="4"/>
  <c r="AJ1124" i="4"/>
  <c r="AC1124" i="4" s="1"/>
  <c r="AJ1125" i="4"/>
  <c r="AJ1126" i="4"/>
  <c r="AJ1127" i="4"/>
  <c r="AJ1128" i="4"/>
  <c r="AB1128" i="4" s="1"/>
  <c r="AI1128" i="4" s="1"/>
  <c r="AJ1129" i="4"/>
  <c r="AJ1130" i="4"/>
  <c r="AJ1131" i="4"/>
  <c r="AJ1132" i="4"/>
  <c r="AJ1133" i="4"/>
  <c r="AJ1134" i="4"/>
  <c r="AJ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E219" i="6"/>
  <c r="D219" i="6"/>
  <c r="R8" i="6"/>
  <c r="R16" i="6"/>
  <c r="R25" i="6"/>
  <c r="R51" i="6"/>
  <c r="R56" i="6"/>
  <c r="R80" i="6"/>
  <c r="R100" i="6"/>
  <c r="R101" i="6"/>
  <c r="R137" i="6"/>
  <c r="R216" i="6"/>
  <c r="R217" i="6"/>
  <c r="E218" i="6"/>
  <c r="N8" i="6"/>
  <c r="N16" i="6"/>
  <c r="N25" i="6"/>
  <c r="N51" i="6"/>
  <c r="N56" i="6"/>
  <c r="N80" i="6"/>
  <c r="N100" i="6"/>
  <c r="N101" i="6"/>
  <c r="N137" i="6"/>
  <c r="N216" i="6"/>
  <c r="N217" i="6"/>
  <c r="AB1038" i="4" l="1"/>
  <c r="AI1038" i="4" s="1"/>
  <c r="AB566" i="4"/>
  <c r="AI566" i="4" s="1"/>
  <c r="AB2" i="4"/>
  <c r="AB876" i="4"/>
  <c r="AI876" i="4" s="1"/>
  <c r="AB844" i="4"/>
  <c r="AI844" i="4" s="1"/>
  <c r="AB812" i="4"/>
  <c r="AI812" i="4" s="1"/>
  <c r="AB780" i="4"/>
  <c r="AI780" i="4" s="1"/>
  <c r="AB748" i="4"/>
  <c r="AI748" i="4" s="1"/>
  <c r="AB716" i="4"/>
  <c r="AI716" i="4" s="1"/>
  <c r="AB684" i="4"/>
  <c r="AI684" i="4" s="1"/>
  <c r="AB652" i="4"/>
  <c r="AI652" i="4" s="1"/>
  <c r="AB620" i="4"/>
  <c r="AI620" i="4" s="1"/>
  <c r="AB588" i="4"/>
  <c r="AI588" i="4" s="1"/>
  <c r="AB516" i="4"/>
  <c r="AI516" i="4" s="1"/>
  <c r="AB452" i="4"/>
  <c r="AI452" i="4" s="1"/>
  <c r="AB388" i="4"/>
  <c r="AI388" i="4" s="1"/>
  <c r="AB324" i="4"/>
  <c r="AI324" i="4" s="1"/>
  <c r="AB260" i="4"/>
  <c r="AI260" i="4" s="1"/>
  <c r="AB196" i="4"/>
  <c r="AI196" i="4" s="1"/>
  <c r="AB132" i="4"/>
  <c r="AI132" i="4" s="1"/>
  <c r="AB68" i="4"/>
  <c r="AI68" i="4" s="1"/>
  <c r="AB4" i="4"/>
  <c r="AI4" i="4" s="1"/>
  <c r="AB1115" i="4"/>
  <c r="AI1115" i="4" s="1"/>
  <c r="AB1099" i="4"/>
  <c r="AI1099" i="4" s="1"/>
  <c r="AB1075" i="4"/>
  <c r="AI1075" i="4" s="1"/>
  <c r="AB1035" i="4"/>
  <c r="AI1035" i="4" s="1"/>
  <c r="AB1011" i="4"/>
  <c r="AI1011" i="4" s="1"/>
  <c r="AB987" i="4"/>
  <c r="AI987" i="4" s="1"/>
  <c r="AB971" i="4"/>
  <c r="AI971" i="4" s="1"/>
  <c r="AB923" i="4"/>
  <c r="AI923" i="4" s="1"/>
  <c r="AB907" i="4"/>
  <c r="AI907" i="4" s="1"/>
  <c r="AB899" i="4"/>
  <c r="AI899" i="4" s="1"/>
  <c r="AB875" i="4"/>
  <c r="AI875" i="4" s="1"/>
  <c r="AB867" i="4"/>
  <c r="AI867" i="4" s="1"/>
  <c r="AB843" i="4"/>
  <c r="AI843" i="4" s="1"/>
  <c r="AB835" i="4"/>
  <c r="AI835" i="4" s="1"/>
  <c r="AB811" i="4"/>
  <c r="AI811" i="4" s="1"/>
  <c r="AB803" i="4"/>
  <c r="AI803" i="4" s="1"/>
  <c r="AB779" i="4"/>
  <c r="AI779" i="4" s="1"/>
  <c r="AB771" i="4"/>
  <c r="AI771" i="4" s="1"/>
  <c r="AB747" i="4"/>
  <c r="AI747" i="4" s="1"/>
  <c r="AB739" i="4"/>
  <c r="AI739" i="4" s="1"/>
  <c r="AB715" i="4"/>
  <c r="AI715" i="4" s="1"/>
  <c r="AB707" i="4"/>
  <c r="AI707" i="4" s="1"/>
  <c r="AB683" i="4"/>
  <c r="AI683" i="4" s="1"/>
  <c r="AB675" i="4"/>
  <c r="AI675" i="4" s="1"/>
  <c r="AB651" i="4"/>
  <c r="AI651" i="4" s="1"/>
  <c r="AB643" i="4"/>
  <c r="AI643" i="4" s="1"/>
  <c r="AB619" i="4"/>
  <c r="AI619" i="4" s="1"/>
  <c r="AB611" i="4"/>
  <c r="AI611" i="4" s="1"/>
  <c r="AB587" i="4"/>
  <c r="AI587" i="4" s="1"/>
  <c r="AB579" i="4"/>
  <c r="AI579" i="4" s="1"/>
  <c r="AB555" i="4"/>
  <c r="AI555" i="4" s="1"/>
  <c r="AB515" i="4"/>
  <c r="AI515" i="4" s="1"/>
  <c r="AB499" i="4"/>
  <c r="AI499" i="4" s="1"/>
  <c r="AB451" i="4"/>
  <c r="AI451" i="4" s="1"/>
  <c r="AB435" i="4"/>
  <c r="AI435" i="4" s="1"/>
  <c r="AB387" i="4"/>
  <c r="AI387" i="4" s="1"/>
  <c r="AB371" i="4"/>
  <c r="AI371" i="4" s="1"/>
  <c r="AB323" i="4"/>
  <c r="AI323" i="4" s="1"/>
  <c r="AB307" i="4"/>
  <c r="AI307" i="4" s="1"/>
  <c r="AB259" i="4"/>
  <c r="AI259" i="4" s="1"/>
  <c r="AB243" i="4"/>
  <c r="AI243" i="4" s="1"/>
  <c r="AB195" i="4"/>
  <c r="AI195" i="4" s="1"/>
  <c r="AB179" i="4"/>
  <c r="AI179" i="4" s="1"/>
  <c r="AB131" i="4"/>
  <c r="AI131" i="4" s="1"/>
  <c r="AB115" i="4"/>
  <c r="AI115" i="4" s="1"/>
  <c r="AB67" i="4"/>
  <c r="AI67" i="4" s="1"/>
  <c r="AB51" i="4"/>
  <c r="AI51" i="4" s="1"/>
  <c r="AB3" i="4"/>
  <c r="AI3" i="4" s="1"/>
  <c r="AB664" i="4"/>
  <c r="AI664" i="4" s="1"/>
  <c r="AC992" i="4"/>
  <c r="AC800" i="4"/>
  <c r="AB824" i="4"/>
  <c r="AI824" i="4" s="1"/>
  <c r="AC736" i="4"/>
  <c r="AB760" i="4"/>
  <c r="AI760" i="4" s="1"/>
  <c r="AC1056" i="4"/>
  <c r="AB1129" i="4"/>
  <c r="AI1129" i="4" s="1"/>
  <c r="AB1121" i="4"/>
  <c r="AI1121" i="4" s="1"/>
  <c r="AB1113" i="4"/>
  <c r="AI1113" i="4" s="1"/>
  <c r="AB1105" i="4"/>
  <c r="AI1105" i="4" s="1"/>
  <c r="AB1097" i="4"/>
  <c r="AI1097" i="4" s="1"/>
  <c r="AB1089" i="4"/>
  <c r="AI1089" i="4" s="1"/>
  <c r="AB1081" i="4"/>
  <c r="AI1081" i="4" s="1"/>
  <c r="AB1073" i="4"/>
  <c r="AI1073" i="4" s="1"/>
  <c r="AB1065" i="4"/>
  <c r="AI1065" i="4" s="1"/>
  <c r="AB1057" i="4"/>
  <c r="AI1057" i="4" s="1"/>
  <c r="AB1049" i="4"/>
  <c r="AI1049" i="4" s="1"/>
  <c r="AB1041" i="4"/>
  <c r="AI1041" i="4" s="1"/>
  <c r="AB1033" i="4"/>
  <c r="AI1033" i="4" s="1"/>
  <c r="AB1025" i="4"/>
  <c r="AI1025" i="4" s="1"/>
  <c r="AB1017" i="4"/>
  <c r="AI1017" i="4" s="1"/>
  <c r="AB1009" i="4"/>
  <c r="AI1009" i="4" s="1"/>
  <c r="AB1001" i="4"/>
  <c r="AI1001" i="4" s="1"/>
  <c r="AB993" i="4"/>
  <c r="AI993" i="4" s="1"/>
  <c r="AB985" i="4"/>
  <c r="AI985" i="4" s="1"/>
  <c r="AB977" i="4"/>
  <c r="AI977" i="4" s="1"/>
  <c r="AB969" i="4"/>
  <c r="AI969" i="4" s="1"/>
  <c r="AB961" i="4"/>
  <c r="AI961" i="4" s="1"/>
  <c r="AB953" i="4"/>
  <c r="AI953" i="4" s="1"/>
  <c r="AB945" i="4"/>
  <c r="AI945" i="4" s="1"/>
  <c r="AB937" i="4"/>
  <c r="AI937" i="4" s="1"/>
  <c r="AB929" i="4"/>
  <c r="AI929" i="4" s="1"/>
  <c r="AB921" i="4"/>
  <c r="AI921" i="4" s="1"/>
  <c r="AB913" i="4"/>
  <c r="AI913" i="4" s="1"/>
  <c r="AB905" i="4"/>
  <c r="AI905" i="4" s="1"/>
  <c r="AB897" i="4"/>
  <c r="AI897" i="4" s="1"/>
  <c r="AB889" i="4"/>
  <c r="AI889" i="4" s="1"/>
  <c r="AB881" i="4"/>
  <c r="AI881" i="4" s="1"/>
  <c r="AB873" i="4"/>
  <c r="AI873" i="4" s="1"/>
  <c r="AB865" i="4"/>
  <c r="AI865" i="4" s="1"/>
  <c r="AB857" i="4"/>
  <c r="AI857" i="4" s="1"/>
  <c r="AB849" i="4"/>
  <c r="AI849" i="4" s="1"/>
  <c r="AB841" i="4"/>
  <c r="AI841" i="4" s="1"/>
  <c r="AB833" i="4"/>
  <c r="AI833" i="4" s="1"/>
  <c r="AB825" i="4"/>
  <c r="AI825" i="4" s="1"/>
  <c r="AB817" i="4"/>
  <c r="AI817" i="4" s="1"/>
  <c r="AB809" i="4"/>
  <c r="AI809" i="4" s="1"/>
  <c r="AB801" i="4"/>
  <c r="AI801" i="4" s="1"/>
  <c r="AB793" i="4"/>
  <c r="AI793" i="4" s="1"/>
  <c r="AB785" i="4"/>
  <c r="AI785" i="4" s="1"/>
  <c r="AB777" i="4"/>
  <c r="AI777" i="4" s="1"/>
  <c r="AB769" i="4"/>
  <c r="AI769" i="4" s="1"/>
  <c r="AB761" i="4"/>
  <c r="AI761" i="4" s="1"/>
  <c r="AB753" i="4"/>
  <c r="AI753" i="4" s="1"/>
  <c r="AB745" i="4"/>
  <c r="AI745" i="4" s="1"/>
  <c r="AB737" i="4"/>
  <c r="AI737" i="4" s="1"/>
  <c r="AB729" i="4"/>
  <c r="AI729" i="4" s="1"/>
  <c r="AB721" i="4"/>
  <c r="AI721" i="4" s="1"/>
  <c r="AC1024" i="4"/>
  <c r="AC768" i="4"/>
  <c r="AB728" i="4"/>
  <c r="AI728" i="4" s="1"/>
  <c r="AC960" i="4"/>
  <c r="AC704" i="4"/>
  <c r="AD1011" i="4"/>
  <c r="AB888" i="4"/>
  <c r="AI888" i="4" s="1"/>
  <c r="AB632" i="4"/>
  <c r="AI632" i="4" s="1"/>
  <c r="AC928" i="4"/>
  <c r="AC672" i="4"/>
  <c r="AB792" i="4"/>
  <c r="AI792" i="4" s="1"/>
  <c r="AC896" i="4"/>
  <c r="AC640" i="4"/>
  <c r="AB696" i="4"/>
  <c r="AI696" i="4" s="1"/>
  <c r="AC864" i="4"/>
  <c r="AC608" i="4"/>
  <c r="AB856" i="4"/>
  <c r="AI856" i="4" s="1"/>
  <c r="AB600" i="4"/>
  <c r="AI600" i="4" s="1"/>
  <c r="AC1088" i="4"/>
  <c r="AC832" i="4"/>
  <c r="AC576" i="4"/>
  <c r="AA1126" i="4"/>
  <c r="AG1126" i="4"/>
  <c r="AD1126" i="4"/>
  <c r="AC1126" i="4"/>
  <c r="AB1126" i="4"/>
  <c r="AI1126" i="4" s="1"/>
  <c r="AA1062" i="4"/>
  <c r="AG1062" i="4"/>
  <c r="AD1062" i="4"/>
  <c r="AC1062" i="4"/>
  <c r="AB1062" i="4"/>
  <c r="AI1062" i="4" s="1"/>
  <c r="AA950" i="4"/>
  <c r="AG950" i="4"/>
  <c r="AD950" i="4"/>
  <c r="AC950" i="4"/>
  <c r="AB950" i="4"/>
  <c r="AI950" i="4" s="1"/>
  <c r="AG1102" i="4"/>
  <c r="AA1102" i="4"/>
  <c r="AD1102" i="4"/>
  <c r="AC1102" i="4"/>
  <c r="AA1046" i="4"/>
  <c r="AG1046" i="4"/>
  <c r="AD1046" i="4"/>
  <c r="AC1046" i="4"/>
  <c r="AB1046" i="4"/>
  <c r="AI1046" i="4" s="1"/>
  <c r="AA1030" i="4"/>
  <c r="AG1030" i="4"/>
  <c r="AD1030" i="4"/>
  <c r="AC1030" i="4"/>
  <c r="AB1030" i="4"/>
  <c r="AI1030" i="4" s="1"/>
  <c r="AA998" i="4"/>
  <c r="AG998" i="4"/>
  <c r="AD998" i="4"/>
  <c r="AC998" i="4"/>
  <c r="AB998" i="4"/>
  <c r="AI998" i="4" s="1"/>
  <c r="AG942" i="4"/>
  <c r="AA942" i="4"/>
  <c r="AD942" i="4"/>
  <c r="AC942" i="4"/>
  <c r="AB942" i="4"/>
  <c r="AI942" i="4" s="1"/>
  <c r="AA910" i="4"/>
  <c r="AG910" i="4"/>
  <c r="AD910" i="4"/>
  <c r="AC910" i="4"/>
  <c r="AA878" i="4"/>
  <c r="AG878" i="4"/>
  <c r="AD878" i="4"/>
  <c r="AC878" i="4"/>
  <c r="AB878" i="4"/>
  <c r="AI878" i="4" s="1"/>
  <c r="AG854" i="4"/>
  <c r="AA854" i="4"/>
  <c r="AD854" i="4"/>
  <c r="AC854" i="4"/>
  <c r="AB854" i="4"/>
  <c r="AI854" i="4" s="1"/>
  <c r="AG1134" i="4"/>
  <c r="AA1134" i="4"/>
  <c r="AD1134" i="4"/>
  <c r="AC1134" i="4"/>
  <c r="AB1134" i="4"/>
  <c r="AI1134" i="4" s="1"/>
  <c r="AA1054" i="4"/>
  <c r="AG1054" i="4"/>
  <c r="AD1054" i="4"/>
  <c r="AC1054" i="4"/>
  <c r="AE1054" i="4" s="1"/>
  <c r="AB1054" i="4"/>
  <c r="AI1054" i="4" s="1"/>
  <c r="AA966" i="4"/>
  <c r="AG966" i="4"/>
  <c r="AD966" i="4"/>
  <c r="AC966" i="4"/>
  <c r="AB966" i="4"/>
  <c r="AI966" i="4" s="1"/>
  <c r="AA1118" i="4"/>
  <c r="AG1118" i="4"/>
  <c r="AD1118" i="4"/>
  <c r="AC1118" i="4"/>
  <c r="AB1118" i="4"/>
  <c r="AI1118" i="4" s="1"/>
  <c r="AA1070" i="4"/>
  <c r="AG1070" i="4"/>
  <c r="AD1070" i="4"/>
  <c r="AC1070" i="4"/>
  <c r="AB1070" i="4"/>
  <c r="AI1070" i="4" s="1"/>
  <c r="AA1022" i="4"/>
  <c r="AG1022" i="4"/>
  <c r="AD1022" i="4"/>
  <c r="AC1022" i="4"/>
  <c r="AB1022" i="4"/>
  <c r="AI1022" i="4" s="1"/>
  <c r="AA982" i="4"/>
  <c r="AG982" i="4"/>
  <c r="AD982" i="4"/>
  <c r="AC982" i="4"/>
  <c r="AB982" i="4"/>
  <c r="AI982" i="4" s="1"/>
  <c r="AA918" i="4"/>
  <c r="AG918" i="4"/>
  <c r="AD918" i="4"/>
  <c r="AC918" i="4"/>
  <c r="AB918" i="4"/>
  <c r="AI918" i="4" s="1"/>
  <c r="AA886" i="4"/>
  <c r="AG886" i="4"/>
  <c r="AD886" i="4"/>
  <c r="AC886" i="4"/>
  <c r="AB886" i="4"/>
  <c r="AI886" i="4" s="1"/>
  <c r="AA846" i="4"/>
  <c r="AG846" i="4"/>
  <c r="AD846" i="4"/>
  <c r="AC846" i="4"/>
  <c r="AB846" i="4"/>
  <c r="AI846" i="4" s="1"/>
  <c r="AB910" i="4"/>
  <c r="AI910" i="4" s="1"/>
  <c r="AA1094" i="4"/>
  <c r="AG1094" i="4"/>
  <c r="AD1094" i="4"/>
  <c r="AC1094" i="4"/>
  <c r="AB1094" i="4"/>
  <c r="AI1094" i="4" s="1"/>
  <c r="AA1038" i="4"/>
  <c r="AG1038" i="4"/>
  <c r="AD1038" i="4"/>
  <c r="AC1038" i="4"/>
  <c r="AA1006" i="4"/>
  <c r="AG1006" i="4"/>
  <c r="AD1006" i="4"/>
  <c r="AC1006" i="4"/>
  <c r="AB1006" i="4"/>
  <c r="AI1006" i="4" s="1"/>
  <c r="AA974" i="4"/>
  <c r="AG974" i="4"/>
  <c r="AD974" i="4"/>
  <c r="AC974" i="4"/>
  <c r="AA934" i="4"/>
  <c r="AG934" i="4"/>
  <c r="AD934" i="4"/>
  <c r="AC934" i="4"/>
  <c r="AE934" i="4" s="1"/>
  <c r="AB934" i="4"/>
  <c r="AI934" i="4" s="1"/>
  <c r="AA902" i="4"/>
  <c r="AG902" i="4"/>
  <c r="AD902" i="4"/>
  <c r="AC902" i="4"/>
  <c r="AB902" i="4"/>
  <c r="AI902" i="4" s="1"/>
  <c r="AA838" i="4"/>
  <c r="AG838" i="4"/>
  <c r="AD838" i="4"/>
  <c r="AC838" i="4"/>
  <c r="AB838" i="4"/>
  <c r="AI838" i="4" s="1"/>
  <c r="AB1102" i="4"/>
  <c r="AI1102" i="4" s="1"/>
  <c r="AA1086" i="4"/>
  <c r="AG1086" i="4"/>
  <c r="AD1086" i="4"/>
  <c r="AC1086" i="4"/>
  <c r="AB1086" i="4"/>
  <c r="AI1086" i="4" s="1"/>
  <c r="AA958" i="4"/>
  <c r="AG958" i="4"/>
  <c r="AD958" i="4"/>
  <c r="AC958" i="4"/>
  <c r="AB958" i="4"/>
  <c r="AI958" i="4" s="1"/>
  <c r="AG1110" i="4"/>
  <c r="AA1110" i="4"/>
  <c r="AD1110" i="4"/>
  <c r="AC1110" i="4"/>
  <c r="AB1110" i="4"/>
  <c r="AI1110" i="4" s="1"/>
  <c r="AA1078" i="4"/>
  <c r="AG1078" i="4"/>
  <c r="AD1078" i="4"/>
  <c r="AC1078" i="4"/>
  <c r="AB1078" i="4"/>
  <c r="AI1078" i="4" s="1"/>
  <c r="AA1014" i="4"/>
  <c r="AG1014" i="4"/>
  <c r="AD1014" i="4"/>
  <c r="AC1014" i="4"/>
  <c r="AB1014" i="4"/>
  <c r="AI1014" i="4" s="1"/>
  <c r="AA990" i="4"/>
  <c r="AG990" i="4"/>
  <c r="AD990" i="4"/>
  <c r="AC990" i="4"/>
  <c r="AB990" i="4"/>
  <c r="AI990" i="4" s="1"/>
  <c r="AA926" i="4"/>
  <c r="AG926" i="4"/>
  <c r="AD926" i="4"/>
  <c r="AC926" i="4"/>
  <c r="AB926" i="4"/>
  <c r="AI926" i="4" s="1"/>
  <c r="AA894" i="4"/>
  <c r="AG894" i="4"/>
  <c r="AD894" i="4"/>
  <c r="AC894" i="4"/>
  <c r="AB894" i="4"/>
  <c r="AI894" i="4" s="1"/>
  <c r="AG870" i="4"/>
  <c r="AA870" i="4"/>
  <c r="AD870" i="4"/>
  <c r="AC870" i="4"/>
  <c r="AE870" i="4" s="1"/>
  <c r="AB870" i="4"/>
  <c r="AI870" i="4" s="1"/>
  <c r="AA862" i="4"/>
  <c r="AG862" i="4"/>
  <c r="AD862" i="4"/>
  <c r="AC862" i="4"/>
  <c r="AB862" i="4"/>
  <c r="AI862" i="4" s="1"/>
  <c r="AA830" i="4"/>
  <c r="AG830" i="4"/>
  <c r="AD830" i="4"/>
  <c r="AC830" i="4"/>
  <c r="AB830" i="4"/>
  <c r="AI830" i="4" s="1"/>
  <c r="AA822" i="4"/>
  <c r="AG822" i="4"/>
  <c r="AD822" i="4"/>
  <c r="AC822" i="4"/>
  <c r="AB822" i="4"/>
  <c r="AI822" i="4" s="1"/>
  <c r="AA814" i="4"/>
  <c r="AG814" i="4"/>
  <c r="AD814" i="4"/>
  <c r="AC814" i="4"/>
  <c r="AB814" i="4"/>
  <c r="AI814" i="4" s="1"/>
  <c r="AA806" i="4"/>
  <c r="AG806" i="4"/>
  <c r="AD806" i="4"/>
  <c r="AC806" i="4"/>
  <c r="AB806" i="4"/>
  <c r="AI806" i="4" s="1"/>
  <c r="AA798" i="4"/>
  <c r="AG798" i="4"/>
  <c r="AD798" i="4"/>
  <c r="AC798" i="4"/>
  <c r="AE798" i="4" s="1"/>
  <c r="AB798" i="4"/>
  <c r="AI798" i="4" s="1"/>
  <c r="AA790" i="4"/>
  <c r="AG790" i="4"/>
  <c r="AD790" i="4"/>
  <c r="AC790" i="4"/>
  <c r="AB790" i="4"/>
  <c r="AI790" i="4" s="1"/>
  <c r="AA782" i="4"/>
  <c r="AG782" i="4"/>
  <c r="AD782" i="4"/>
  <c r="AC782" i="4"/>
  <c r="AE782" i="4" s="1"/>
  <c r="AB782" i="4"/>
  <c r="AI782" i="4" s="1"/>
  <c r="AA774" i="4"/>
  <c r="AG774" i="4"/>
  <c r="AD774" i="4"/>
  <c r="AC774" i="4"/>
  <c r="AB774" i="4"/>
  <c r="AI774" i="4" s="1"/>
  <c r="AG766" i="4"/>
  <c r="AA766" i="4"/>
  <c r="AD766" i="4"/>
  <c r="AC766" i="4"/>
  <c r="AB766" i="4"/>
  <c r="AI766" i="4" s="1"/>
  <c r="AA758" i="4"/>
  <c r="AG758" i="4"/>
  <c r="AD758" i="4"/>
  <c r="AC758" i="4"/>
  <c r="AB758" i="4"/>
  <c r="AI758" i="4" s="1"/>
  <c r="AG750" i="4"/>
  <c r="AA750" i="4"/>
  <c r="AD750" i="4"/>
  <c r="AC750" i="4"/>
  <c r="AB750" i="4"/>
  <c r="AI750" i="4" s="1"/>
  <c r="AA742" i="4"/>
  <c r="AG742" i="4"/>
  <c r="AD742" i="4"/>
  <c r="AC742" i="4"/>
  <c r="AB742" i="4"/>
  <c r="AI742" i="4" s="1"/>
  <c r="AA734" i="4"/>
  <c r="AG734" i="4"/>
  <c r="AD734" i="4"/>
  <c r="AC734" i="4"/>
  <c r="AE734" i="4" s="1"/>
  <c r="AB734" i="4"/>
  <c r="AI734" i="4" s="1"/>
  <c r="AA726" i="4"/>
  <c r="AG726" i="4"/>
  <c r="AD726" i="4"/>
  <c r="AC726" i="4"/>
  <c r="AB726" i="4"/>
  <c r="AI726" i="4" s="1"/>
  <c r="AA718" i="4"/>
  <c r="AG718" i="4"/>
  <c r="AD718" i="4"/>
  <c r="AC718" i="4"/>
  <c r="AE718" i="4" s="1"/>
  <c r="AB718" i="4"/>
  <c r="AI718" i="4" s="1"/>
  <c r="AA710" i="4"/>
  <c r="AG710" i="4"/>
  <c r="AD710" i="4"/>
  <c r="AC710" i="4"/>
  <c r="AB710" i="4"/>
  <c r="AI710" i="4" s="1"/>
  <c r="AG702" i="4"/>
  <c r="AA702" i="4"/>
  <c r="AD702" i="4"/>
  <c r="AC702" i="4"/>
  <c r="AB702" i="4"/>
  <c r="AI702" i="4" s="1"/>
  <c r="AA694" i="4"/>
  <c r="AG694" i="4"/>
  <c r="AD694" i="4"/>
  <c r="AC694" i="4"/>
  <c r="AB694" i="4"/>
  <c r="AI694" i="4" s="1"/>
  <c r="AG686" i="4"/>
  <c r="AA686" i="4"/>
  <c r="AD686" i="4"/>
  <c r="AC686" i="4"/>
  <c r="AB686" i="4"/>
  <c r="AI686" i="4" s="1"/>
  <c r="AA678" i="4"/>
  <c r="AG678" i="4"/>
  <c r="AC678" i="4"/>
  <c r="AB678" i="4"/>
  <c r="AI678" i="4" s="1"/>
  <c r="AD678" i="4"/>
  <c r="AA670" i="4"/>
  <c r="AG670" i="4"/>
  <c r="AD670" i="4"/>
  <c r="AC670" i="4"/>
  <c r="AB670" i="4"/>
  <c r="AI670" i="4" s="1"/>
  <c r="AA662" i="4"/>
  <c r="AG662" i="4"/>
  <c r="AD662" i="4"/>
  <c r="AC662" i="4"/>
  <c r="AB662" i="4"/>
  <c r="AI662" i="4" s="1"/>
  <c r="AA654" i="4"/>
  <c r="AG654" i="4"/>
  <c r="AD654" i="4"/>
  <c r="AC654" i="4"/>
  <c r="AB654" i="4"/>
  <c r="AI654" i="4" s="1"/>
  <c r="AA646" i="4"/>
  <c r="AG646" i="4"/>
  <c r="AD646" i="4"/>
  <c r="AC646" i="4"/>
  <c r="AB646" i="4"/>
  <c r="AI646" i="4" s="1"/>
  <c r="AA638" i="4"/>
  <c r="AG638" i="4"/>
  <c r="AD638" i="4"/>
  <c r="AC638" i="4"/>
  <c r="AB638" i="4"/>
  <c r="AI638" i="4" s="1"/>
  <c r="AA630" i="4"/>
  <c r="AG630" i="4"/>
  <c r="AD630" i="4"/>
  <c r="AC630" i="4"/>
  <c r="AB630" i="4"/>
  <c r="AI630" i="4" s="1"/>
  <c r="AG622" i="4"/>
  <c r="AA622" i="4"/>
  <c r="AD622" i="4"/>
  <c r="AC622" i="4"/>
  <c r="AB622" i="4"/>
  <c r="AI622" i="4" s="1"/>
  <c r="AA614" i="4"/>
  <c r="AG614" i="4"/>
  <c r="AD614" i="4"/>
  <c r="AC614" i="4"/>
  <c r="AB614" i="4"/>
  <c r="AI614" i="4" s="1"/>
  <c r="AA606" i="4"/>
  <c r="AG606" i="4"/>
  <c r="AD606" i="4"/>
  <c r="AC606" i="4"/>
  <c r="AB606" i="4"/>
  <c r="AI606" i="4" s="1"/>
  <c r="AA598" i="4"/>
  <c r="AG598" i="4"/>
  <c r="AD598" i="4"/>
  <c r="AC598" i="4"/>
  <c r="AB598" i="4"/>
  <c r="AI598" i="4" s="1"/>
  <c r="AA590" i="4"/>
  <c r="AG590" i="4"/>
  <c r="AD590" i="4"/>
  <c r="AC590" i="4"/>
  <c r="AE590" i="4" s="1"/>
  <c r="AB590" i="4"/>
  <c r="AI590" i="4" s="1"/>
  <c r="AA582" i="4"/>
  <c r="AG582" i="4"/>
  <c r="AD582" i="4"/>
  <c r="AC582" i="4"/>
  <c r="AB582" i="4"/>
  <c r="AI582" i="4" s="1"/>
  <c r="AA574" i="4"/>
  <c r="AG574" i="4"/>
  <c r="AD574" i="4"/>
  <c r="AC574" i="4"/>
  <c r="AB574" i="4"/>
  <c r="AI574" i="4" s="1"/>
  <c r="AA566" i="4"/>
  <c r="AG566" i="4"/>
  <c r="AD566" i="4"/>
  <c r="AC566" i="4"/>
  <c r="AA558" i="4"/>
  <c r="AG558" i="4"/>
  <c r="AD558" i="4"/>
  <c r="AC558" i="4"/>
  <c r="AB558" i="4"/>
  <c r="AI558" i="4" s="1"/>
  <c r="AA550" i="4"/>
  <c r="AG550" i="4"/>
  <c r="AD550" i="4"/>
  <c r="AB550" i="4"/>
  <c r="AI550" i="4" s="1"/>
  <c r="AC550" i="4"/>
  <c r="AA542" i="4"/>
  <c r="AG542" i="4"/>
  <c r="AD542" i="4"/>
  <c r="AB542" i="4"/>
  <c r="AI542" i="4" s="1"/>
  <c r="AA534" i="4"/>
  <c r="AG534" i="4"/>
  <c r="AD534" i="4"/>
  <c r="AC534" i="4"/>
  <c r="AB534" i="4"/>
  <c r="AI534" i="4" s="1"/>
  <c r="AA526" i="4"/>
  <c r="AG526" i="4"/>
  <c r="AD526" i="4"/>
  <c r="AB526" i="4"/>
  <c r="AI526" i="4" s="1"/>
  <c r="AC526" i="4"/>
  <c r="AA518" i="4"/>
  <c r="AG518" i="4"/>
  <c r="AD518" i="4"/>
  <c r="AB518" i="4"/>
  <c r="AI518" i="4" s="1"/>
  <c r="AC518" i="4"/>
  <c r="AA510" i="4"/>
  <c r="AG510" i="4"/>
  <c r="AD510" i="4"/>
  <c r="AB510" i="4"/>
  <c r="AI510" i="4" s="1"/>
  <c r="AC510" i="4"/>
  <c r="AA502" i="4"/>
  <c r="AG502" i="4"/>
  <c r="AD502" i="4"/>
  <c r="AC502" i="4"/>
  <c r="AB502" i="4"/>
  <c r="AI502" i="4" s="1"/>
  <c r="AA494" i="4"/>
  <c r="AG494" i="4"/>
  <c r="AD494" i="4"/>
  <c r="AC494" i="4"/>
  <c r="AB494" i="4"/>
  <c r="AI494" i="4" s="1"/>
  <c r="AA486" i="4"/>
  <c r="AG486" i="4"/>
  <c r="AD486" i="4"/>
  <c r="AB486" i="4"/>
  <c r="AI486" i="4" s="1"/>
  <c r="AC486" i="4"/>
  <c r="AA478" i="4"/>
  <c r="AG478" i="4"/>
  <c r="AD478" i="4"/>
  <c r="AB478" i="4"/>
  <c r="AI478" i="4" s="1"/>
  <c r="AA470" i="4"/>
  <c r="AG470" i="4"/>
  <c r="AD470" i="4"/>
  <c r="AC470" i="4"/>
  <c r="AB470" i="4"/>
  <c r="AI470" i="4" s="1"/>
  <c r="AA462" i="4"/>
  <c r="AG462" i="4"/>
  <c r="AD462" i="4"/>
  <c r="AB462" i="4"/>
  <c r="AI462" i="4" s="1"/>
  <c r="AC462" i="4"/>
  <c r="AA454" i="4"/>
  <c r="AG454" i="4"/>
  <c r="AD454" i="4"/>
  <c r="AB454" i="4"/>
  <c r="AI454" i="4" s="1"/>
  <c r="AC454" i="4"/>
  <c r="AA446" i="4"/>
  <c r="AG446" i="4"/>
  <c r="AD446" i="4"/>
  <c r="AB446" i="4"/>
  <c r="AI446" i="4" s="1"/>
  <c r="AC446" i="4"/>
  <c r="AA438" i="4"/>
  <c r="AG438" i="4"/>
  <c r="AD438" i="4"/>
  <c r="AC438" i="4"/>
  <c r="AB438" i="4"/>
  <c r="AI438" i="4" s="1"/>
  <c r="AA430" i="4"/>
  <c r="AG430" i="4"/>
  <c r="AD430" i="4"/>
  <c r="AC430" i="4"/>
  <c r="AB430" i="4"/>
  <c r="AI430" i="4" s="1"/>
  <c r="AA422" i="4"/>
  <c r="AG422" i="4"/>
  <c r="AD422" i="4"/>
  <c r="AB422" i="4"/>
  <c r="AI422" i="4" s="1"/>
  <c r="AC422" i="4"/>
  <c r="AA414" i="4"/>
  <c r="AG414" i="4"/>
  <c r="AH414" i="4" s="1"/>
  <c r="AD414" i="4"/>
  <c r="AB414" i="4"/>
  <c r="AI414" i="4" s="1"/>
  <c r="AA406" i="4"/>
  <c r="AG406" i="4"/>
  <c r="AD406" i="4"/>
  <c r="AC406" i="4"/>
  <c r="AB406" i="4"/>
  <c r="AI406" i="4" s="1"/>
  <c r="AA398" i="4"/>
  <c r="AG398" i="4"/>
  <c r="AD398" i="4"/>
  <c r="AB398" i="4"/>
  <c r="AI398" i="4" s="1"/>
  <c r="AC398" i="4"/>
  <c r="AA390" i="4"/>
  <c r="AG390" i="4"/>
  <c r="AD390" i="4"/>
  <c r="AB390" i="4"/>
  <c r="AI390" i="4" s="1"/>
  <c r="AC390" i="4"/>
  <c r="AA382" i="4"/>
  <c r="AG382" i="4"/>
  <c r="AD382" i="4"/>
  <c r="AB382" i="4"/>
  <c r="AI382" i="4" s="1"/>
  <c r="AC382" i="4"/>
  <c r="AA374" i="4"/>
  <c r="AG374" i="4"/>
  <c r="AD374" i="4"/>
  <c r="AC374" i="4"/>
  <c r="AB374" i="4"/>
  <c r="AI374" i="4" s="1"/>
  <c r="AA366" i="4"/>
  <c r="AG366" i="4"/>
  <c r="AD366" i="4"/>
  <c r="AC366" i="4"/>
  <c r="AE366" i="4" s="1"/>
  <c r="AB366" i="4"/>
  <c r="AI366" i="4" s="1"/>
  <c r="AA358" i="4"/>
  <c r="AG358" i="4"/>
  <c r="AD358" i="4"/>
  <c r="AB358" i="4"/>
  <c r="AI358" i="4" s="1"/>
  <c r="AC358" i="4"/>
  <c r="AA350" i="4"/>
  <c r="AG350" i="4"/>
  <c r="AH350" i="4" s="1"/>
  <c r="AD350" i="4"/>
  <c r="AB350" i="4"/>
  <c r="AI350" i="4" s="1"/>
  <c r="AA342" i="4"/>
  <c r="AG342" i="4"/>
  <c r="AD342" i="4"/>
  <c r="AC342" i="4"/>
  <c r="AB342" i="4"/>
  <c r="AI342" i="4" s="1"/>
  <c r="AA334" i="4"/>
  <c r="AG334" i="4"/>
  <c r="AD334" i="4"/>
  <c r="AB334" i="4"/>
  <c r="AI334" i="4" s="1"/>
  <c r="AC334" i="4"/>
  <c r="AA326" i="4"/>
  <c r="AG326" i="4"/>
  <c r="AD326" i="4"/>
  <c r="AB326" i="4"/>
  <c r="AI326" i="4" s="1"/>
  <c r="AC326" i="4"/>
  <c r="AA318" i="4"/>
  <c r="AG318" i="4"/>
  <c r="AD318" i="4"/>
  <c r="AB318" i="4"/>
  <c r="AI318" i="4" s="1"/>
  <c r="AC318" i="4"/>
  <c r="AA310" i="4"/>
  <c r="AG310" i="4"/>
  <c r="AD310" i="4"/>
  <c r="AC310" i="4"/>
  <c r="AB310" i="4"/>
  <c r="AI310" i="4" s="1"/>
  <c r="AA302" i="4"/>
  <c r="AG302" i="4"/>
  <c r="AD302" i="4"/>
  <c r="AC302" i="4"/>
  <c r="AB302" i="4"/>
  <c r="AI302" i="4" s="1"/>
  <c r="AA294" i="4"/>
  <c r="AG294" i="4"/>
  <c r="AD294" i="4"/>
  <c r="AB294" i="4"/>
  <c r="AI294" i="4" s="1"/>
  <c r="AC294" i="4"/>
  <c r="AA286" i="4"/>
  <c r="AG286" i="4"/>
  <c r="AD286" i="4"/>
  <c r="AB286" i="4"/>
  <c r="AI286" i="4" s="1"/>
  <c r="AA278" i="4"/>
  <c r="AG278" i="4"/>
  <c r="AD278" i="4"/>
  <c r="AC278" i="4"/>
  <c r="AB278" i="4"/>
  <c r="AI278" i="4" s="1"/>
  <c r="AA270" i="4"/>
  <c r="AG270" i="4"/>
  <c r="AD270" i="4"/>
  <c r="AB270" i="4"/>
  <c r="AI270" i="4" s="1"/>
  <c r="AC270" i="4"/>
  <c r="AA262" i="4"/>
  <c r="AG262" i="4"/>
  <c r="AD262" i="4"/>
  <c r="AB262" i="4"/>
  <c r="AI262" i="4" s="1"/>
  <c r="AC262" i="4"/>
  <c r="AA254" i="4"/>
  <c r="AG254" i="4"/>
  <c r="AD254" i="4"/>
  <c r="AB254" i="4"/>
  <c r="AI254" i="4" s="1"/>
  <c r="AC254" i="4"/>
  <c r="AA246" i="4"/>
  <c r="AG246" i="4"/>
  <c r="AD246" i="4"/>
  <c r="AC246" i="4"/>
  <c r="AB246" i="4"/>
  <c r="AI246" i="4" s="1"/>
  <c r="AA238" i="4"/>
  <c r="AG238" i="4"/>
  <c r="AD238" i="4"/>
  <c r="AC238" i="4"/>
  <c r="AB238" i="4"/>
  <c r="AI238" i="4" s="1"/>
  <c r="AA230" i="4"/>
  <c r="AG230" i="4"/>
  <c r="AD230" i="4"/>
  <c r="AB230" i="4"/>
  <c r="AI230" i="4" s="1"/>
  <c r="AC230" i="4"/>
  <c r="AA222" i="4"/>
  <c r="AG222" i="4"/>
  <c r="AH222" i="4" s="1"/>
  <c r="AD222" i="4"/>
  <c r="AB222" i="4"/>
  <c r="AI222" i="4" s="1"/>
  <c r="AA214" i="4"/>
  <c r="AG214" i="4"/>
  <c r="AD214" i="4"/>
  <c r="AC214" i="4"/>
  <c r="AB214" i="4"/>
  <c r="AI214" i="4" s="1"/>
  <c r="AA206" i="4"/>
  <c r="AG206" i="4"/>
  <c r="AD206" i="4"/>
  <c r="AB206" i="4"/>
  <c r="AI206" i="4" s="1"/>
  <c r="AC206" i="4"/>
  <c r="AA198" i="4"/>
  <c r="AG198" i="4"/>
  <c r="AD198" i="4"/>
  <c r="AB198" i="4"/>
  <c r="AI198" i="4" s="1"/>
  <c r="AC198" i="4"/>
  <c r="AA190" i="4"/>
  <c r="AG190" i="4"/>
  <c r="AD190" i="4"/>
  <c r="AB190" i="4"/>
  <c r="AI190" i="4" s="1"/>
  <c r="AC190" i="4"/>
  <c r="AA182" i="4"/>
  <c r="AG182" i="4"/>
  <c r="AD182" i="4"/>
  <c r="AC182" i="4"/>
  <c r="AE182" i="4" s="1"/>
  <c r="AB182" i="4"/>
  <c r="AI182" i="4" s="1"/>
  <c r="AA174" i="4"/>
  <c r="AG174" i="4"/>
  <c r="AD174" i="4"/>
  <c r="AC174" i="4"/>
  <c r="AB174" i="4"/>
  <c r="AI174" i="4" s="1"/>
  <c r="AA166" i="4"/>
  <c r="AG166" i="4"/>
  <c r="AD166" i="4"/>
  <c r="AB166" i="4"/>
  <c r="AI166" i="4" s="1"/>
  <c r="AC166" i="4"/>
  <c r="AA158" i="4"/>
  <c r="AG158" i="4"/>
  <c r="AD158" i="4"/>
  <c r="AC158" i="4"/>
  <c r="AB158" i="4"/>
  <c r="AI158" i="4" s="1"/>
  <c r="AA150" i="4"/>
  <c r="AG150" i="4"/>
  <c r="AD150" i="4"/>
  <c r="AB150" i="4"/>
  <c r="AI150" i="4" s="1"/>
  <c r="AC150" i="4"/>
  <c r="AA142" i="4"/>
  <c r="AG142" i="4"/>
  <c r="AD142" i="4"/>
  <c r="AC142" i="4"/>
  <c r="AB142" i="4"/>
  <c r="AI142" i="4" s="1"/>
  <c r="AA134" i="4"/>
  <c r="AG134" i="4"/>
  <c r="AD134" i="4"/>
  <c r="AC134" i="4"/>
  <c r="AB134" i="4"/>
  <c r="AI134" i="4" s="1"/>
  <c r="AA126" i="4"/>
  <c r="AG126" i="4"/>
  <c r="AD126" i="4"/>
  <c r="AB126" i="4"/>
  <c r="AI126" i="4" s="1"/>
  <c r="AC126" i="4"/>
  <c r="AA118" i="4"/>
  <c r="AG118" i="4"/>
  <c r="AD118" i="4"/>
  <c r="AC118" i="4"/>
  <c r="AB118" i="4"/>
  <c r="AI118" i="4" s="1"/>
  <c r="AA110" i="4"/>
  <c r="AG110" i="4"/>
  <c r="AD110" i="4"/>
  <c r="AC110" i="4"/>
  <c r="AB110" i="4"/>
  <c r="AI110" i="4" s="1"/>
  <c r="AA102" i="4"/>
  <c r="AG102" i="4"/>
  <c r="AD102" i="4"/>
  <c r="AB102" i="4"/>
  <c r="AI102" i="4" s="1"/>
  <c r="AC102" i="4"/>
  <c r="AA94" i="4"/>
  <c r="AG94" i="4"/>
  <c r="AD94" i="4"/>
  <c r="AC94" i="4"/>
  <c r="AB94" i="4"/>
  <c r="AI94" i="4" s="1"/>
  <c r="AA86" i="4"/>
  <c r="AG86" i="4"/>
  <c r="AD86" i="4"/>
  <c r="AC86" i="4"/>
  <c r="AB86" i="4"/>
  <c r="AI86" i="4" s="1"/>
  <c r="AA78" i="4"/>
  <c r="AG78" i="4"/>
  <c r="AD78" i="4"/>
  <c r="AC78" i="4"/>
  <c r="AB78" i="4"/>
  <c r="AI78" i="4" s="1"/>
  <c r="AA70" i="4"/>
  <c r="AG70" i="4"/>
  <c r="AD70" i="4"/>
  <c r="AC70" i="4"/>
  <c r="AB70" i="4"/>
  <c r="AI70" i="4" s="1"/>
  <c r="AA62" i="4"/>
  <c r="AG62" i="4"/>
  <c r="AD62" i="4"/>
  <c r="AC62" i="4"/>
  <c r="AB62" i="4"/>
  <c r="AI62" i="4" s="1"/>
  <c r="AA54" i="4"/>
  <c r="AG54" i="4"/>
  <c r="AD54" i="4"/>
  <c r="AB54" i="4"/>
  <c r="AI54" i="4" s="1"/>
  <c r="AC54" i="4"/>
  <c r="AA46" i="4"/>
  <c r="AG46" i="4"/>
  <c r="AD46" i="4"/>
  <c r="AC46" i="4"/>
  <c r="AB46" i="4"/>
  <c r="AI46" i="4" s="1"/>
  <c r="AA38" i="4"/>
  <c r="AG38" i="4"/>
  <c r="AD38" i="4"/>
  <c r="AC38" i="4"/>
  <c r="AB38" i="4"/>
  <c r="AI38" i="4" s="1"/>
  <c r="AA30" i="4"/>
  <c r="AG30" i="4"/>
  <c r="AD30" i="4"/>
  <c r="AC30" i="4"/>
  <c r="AB30" i="4"/>
  <c r="AI30" i="4" s="1"/>
  <c r="AA22" i="4"/>
  <c r="AG22" i="4"/>
  <c r="AD22" i="4"/>
  <c r="AC22" i="4"/>
  <c r="AB22" i="4"/>
  <c r="AI22" i="4" s="1"/>
  <c r="AA14" i="4"/>
  <c r="AG14" i="4"/>
  <c r="AD14" i="4"/>
  <c r="AC14" i="4"/>
  <c r="AB14" i="4"/>
  <c r="AI14" i="4" s="1"/>
  <c r="AA6" i="4"/>
  <c r="AG6" i="4"/>
  <c r="AD6" i="4"/>
  <c r="AC6" i="4"/>
  <c r="AB6" i="4"/>
  <c r="AI6" i="4" s="1"/>
  <c r="AB974" i="4"/>
  <c r="AI974" i="4" s="1"/>
  <c r="AC286" i="4"/>
  <c r="AG1133" i="4"/>
  <c r="AA1133" i="4"/>
  <c r="AD1133" i="4"/>
  <c r="AC1133" i="4"/>
  <c r="AG1125" i="4"/>
  <c r="AA1125" i="4"/>
  <c r="AC1125" i="4"/>
  <c r="N215" i="6"/>
  <c r="AA1117" i="4"/>
  <c r="AG1117" i="4"/>
  <c r="AC1117" i="4"/>
  <c r="AD1117" i="4"/>
  <c r="AA1109" i="4"/>
  <c r="AG1109" i="4"/>
  <c r="AD1109" i="4"/>
  <c r="AC1109" i="4"/>
  <c r="AA1101" i="4"/>
  <c r="AG1101" i="4"/>
  <c r="AD1101" i="4"/>
  <c r="AC1101" i="4"/>
  <c r="AA1093" i="4"/>
  <c r="AG1093" i="4"/>
  <c r="AD1093" i="4"/>
  <c r="AC1093" i="4"/>
  <c r="AA1085" i="4"/>
  <c r="AG1085" i="4"/>
  <c r="AD1085" i="4"/>
  <c r="AC1085" i="4"/>
  <c r="AA1077" i="4"/>
  <c r="AG1077" i="4"/>
  <c r="AD1077" i="4"/>
  <c r="AC1077" i="4"/>
  <c r="AA1069" i="4"/>
  <c r="AG1069" i="4"/>
  <c r="AD1069" i="4"/>
  <c r="AC1069" i="4"/>
  <c r="AA1061" i="4"/>
  <c r="AG1061" i="4"/>
  <c r="AD1061" i="4"/>
  <c r="AC1061" i="4"/>
  <c r="AA1053" i="4"/>
  <c r="AG1053" i="4"/>
  <c r="AD1053" i="4"/>
  <c r="AC1053" i="4"/>
  <c r="AA1045" i="4"/>
  <c r="AG1045" i="4"/>
  <c r="AD1045" i="4"/>
  <c r="AC1045" i="4"/>
  <c r="AA1037" i="4"/>
  <c r="AG1037" i="4"/>
  <c r="AD1037" i="4"/>
  <c r="AC1037" i="4"/>
  <c r="AA1029" i="4"/>
  <c r="AG1029" i="4"/>
  <c r="AD1029" i="4"/>
  <c r="AC1029" i="4"/>
  <c r="AA1021" i="4"/>
  <c r="AG1021" i="4"/>
  <c r="AD1021" i="4"/>
  <c r="AC1021" i="4"/>
  <c r="AA1013" i="4"/>
  <c r="AG1013" i="4"/>
  <c r="AD1013" i="4"/>
  <c r="AC1013" i="4"/>
  <c r="AA1005" i="4"/>
  <c r="AG1005" i="4"/>
  <c r="AD1005" i="4"/>
  <c r="AC1005" i="4"/>
  <c r="AA997" i="4"/>
  <c r="AG997" i="4"/>
  <c r="AD997" i="4"/>
  <c r="AC997" i="4"/>
  <c r="AA989" i="4"/>
  <c r="AG989" i="4"/>
  <c r="AD989" i="4"/>
  <c r="AC989" i="4"/>
  <c r="AA981" i="4"/>
  <c r="AG981" i="4"/>
  <c r="AD981" i="4"/>
  <c r="AC981" i="4"/>
  <c r="AA973" i="4"/>
  <c r="AG973" i="4"/>
  <c r="AD973" i="4"/>
  <c r="AC973" i="4"/>
  <c r="AA965" i="4"/>
  <c r="AG965" i="4"/>
  <c r="AD965" i="4"/>
  <c r="AC965" i="4"/>
  <c r="AA957" i="4"/>
  <c r="AG957" i="4"/>
  <c r="AD957" i="4"/>
  <c r="AC957" i="4"/>
  <c r="AA949" i="4"/>
  <c r="AG949" i="4"/>
  <c r="AD949" i="4"/>
  <c r="AC949" i="4"/>
  <c r="AA941" i="4"/>
  <c r="AG941" i="4"/>
  <c r="AD941" i="4"/>
  <c r="AC941" i="4"/>
  <c r="AG933" i="4"/>
  <c r="AA933" i="4"/>
  <c r="AD933" i="4"/>
  <c r="AC933" i="4"/>
  <c r="AA925" i="4"/>
  <c r="AG925" i="4"/>
  <c r="AD925" i="4"/>
  <c r="AC925" i="4"/>
  <c r="AG917" i="4"/>
  <c r="AA917" i="4"/>
  <c r="AD917" i="4"/>
  <c r="AC917" i="4"/>
  <c r="AA909" i="4"/>
  <c r="AG909" i="4"/>
  <c r="AD909" i="4"/>
  <c r="AC909" i="4"/>
  <c r="AA901" i="4"/>
  <c r="AG901" i="4"/>
  <c r="AD901" i="4"/>
  <c r="AC901" i="4"/>
  <c r="AA893" i="4"/>
  <c r="AG893" i="4"/>
  <c r="AD893" i="4"/>
  <c r="AC893" i="4"/>
  <c r="AA885" i="4"/>
  <c r="AG885" i="4"/>
  <c r="AD885" i="4"/>
  <c r="AC885" i="4"/>
  <c r="AA877" i="4"/>
  <c r="AG877" i="4"/>
  <c r="AD877" i="4"/>
  <c r="AC877" i="4"/>
  <c r="AA869" i="4"/>
  <c r="AG869" i="4"/>
  <c r="AD869" i="4"/>
  <c r="AC869" i="4"/>
  <c r="AA861" i="4"/>
  <c r="AG861" i="4"/>
  <c r="AD861" i="4"/>
  <c r="AC861" i="4"/>
  <c r="AA853" i="4"/>
  <c r="AG853" i="4"/>
  <c r="AD853" i="4"/>
  <c r="AC853" i="4"/>
  <c r="AA845" i="4"/>
  <c r="AG845" i="4"/>
  <c r="AD845" i="4"/>
  <c r="AC845" i="4"/>
  <c r="AA837" i="4"/>
  <c r="AG837" i="4"/>
  <c r="AD837" i="4"/>
  <c r="AC837" i="4"/>
  <c r="AA829" i="4"/>
  <c r="AG829" i="4"/>
  <c r="AD829" i="4"/>
  <c r="AC829" i="4"/>
  <c r="AA821" i="4"/>
  <c r="AG821" i="4"/>
  <c r="AD821" i="4"/>
  <c r="AC821" i="4"/>
  <c r="AA813" i="4"/>
  <c r="AG813" i="4"/>
  <c r="AD813" i="4"/>
  <c r="AC813" i="4"/>
  <c r="AA805" i="4"/>
  <c r="AG805" i="4"/>
  <c r="AD805" i="4"/>
  <c r="AC805" i="4"/>
  <c r="AA797" i="4"/>
  <c r="AG797" i="4"/>
  <c r="AD797" i="4"/>
  <c r="AC797" i="4"/>
  <c r="AA789" i="4"/>
  <c r="AG789" i="4"/>
  <c r="AD789" i="4"/>
  <c r="AC789" i="4"/>
  <c r="AA781" i="4"/>
  <c r="AG781" i="4"/>
  <c r="AD781" i="4"/>
  <c r="AC781" i="4"/>
  <c r="AA773" i="4"/>
  <c r="AG773" i="4"/>
  <c r="AD773" i="4"/>
  <c r="AC773" i="4"/>
  <c r="AA765" i="4"/>
  <c r="AG765" i="4"/>
  <c r="AD765" i="4"/>
  <c r="AC765" i="4"/>
  <c r="AA757" i="4"/>
  <c r="AG757" i="4"/>
  <c r="AD757" i="4"/>
  <c r="AC757" i="4"/>
  <c r="AA749" i="4"/>
  <c r="AG749" i="4"/>
  <c r="AD749" i="4"/>
  <c r="AC749" i="4"/>
  <c r="AA741" i="4"/>
  <c r="AG741" i="4"/>
  <c r="AD741" i="4"/>
  <c r="AC741" i="4"/>
  <c r="AA733" i="4"/>
  <c r="AG733" i="4"/>
  <c r="AD733" i="4"/>
  <c r="AC733" i="4"/>
  <c r="AA725" i="4"/>
  <c r="AG725" i="4"/>
  <c r="AD725" i="4"/>
  <c r="AC725" i="4"/>
  <c r="AA717" i="4"/>
  <c r="AG717" i="4"/>
  <c r="AD717" i="4"/>
  <c r="AC717" i="4"/>
  <c r="AA709" i="4"/>
  <c r="AG709" i="4"/>
  <c r="AD709" i="4"/>
  <c r="AC709" i="4"/>
  <c r="AA701" i="4"/>
  <c r="AG701" i="4"/>
  <c r="AD701" i="4"/>
  <c r="AC701" i="4"/>
  <c r="AA693" i="4"/>
  <c r="AG693" i="4"/>
  <c r="AD693" i="4"/>
  <c r="AC693" i="4"/>
  <c r="AA685" i="4"/>
  <c r="AG685" i="4"/>
  <c r="AD685" i="4"/>
  <c r="AC685" i="4"/>
  <c r="AA677" i="4"/>
  <c r="AG677" i="4"/>
  <c r="AD677" i="4"/>
  <c r="AC677" i="4"/>
  <c r="AA669" i="4"/>
  <c r="AG669" i="4"/>
  <c r="AC669" i="4"/>
  <c r="AD669" i="4"/>
  <c r="AA661" i="4"/>
  <c r="AG661" i="4"/>
  <c r="AD661" i="4"/>
  <c r="AC661" i="4"/>
  <c r="AA653" i="4"/>
  <c r="AG653" i="4"/>
  <c r="AD653" i="4"/>
  <c r="AC653" i="4"/>
  <c r="AA645" i="4"/>
  <c r="AG645" i="4"/>
  <c r="AD645" i="4"/>
  <c r="AC645" i="4"/>
  <c r="AA637" i="4"/>
  <c r="AG637" i="4"/>
  <c r="AD637" i="4"/>
  <c r="AC637" i="4"/>
  <c r="AA629" i="4"/>
  <c r="AG629" i="4"/>
  <c r="AD629" i="4"/>
  <c r="AC629" i="4"/>
  <c r="AA621" i="4"/>
  <c r="AG621" i="4"/>
  <c r="AD621" i="4"/>
  <c r="AC621" i="4"/>
  <c r="AA613" i="4"/>
  <c r="AG613" i="4"/>
  <c r="AD613" i="4"/>
  <c r="AC613" i="4"/>
  <c r="AA605" i="4"/>
  <c r="AG605" i="4"/>
  <c r="AD605" i="4"/>
  <c r="AC605" i="4"/>
  <c r="AA597" i="4"/>
  <c r="AG597" i="4"/>
  <c r="AD597" i="4"/>
  <c r="AC597" i="4"/>
  <c r="AA589" i="4"/>
  <c r="AG589" i="4"/>
  <c r="AD589" i="4"/>
  <c r="AC589" i="4"/>
  <c r="AA581" i="4"/>
  <c r="AG581" i="4"/>
  <c r="AD581" i="4"/>
  <c r="AC581" i="4"/>
  <c r="AA573" i="4"/>
  <c r="AG573" i="4"/>
  <c r="AD573" i="4"/>
  <c r="AC573" i="4"/>
  <c r="AA565" i="4"/>
  <c r="AG565" i="4"/>
  <c r="AD565" i="4"/>
  <c r="AC565" i="4"/>
  <c r="AA557" i="4"/>
  <c r="AG557" i="4"/>
  <c r="AD557" i="4"/>
  <c r="AC557" i="4"/>
  <c r="AA549" i="4"/>
  <c r="AG549" i="4"/>
  <c r="AD549" i="4"/>
  <c r="AC549" i="4"/>
  <c r="AB549" i="4"/>
  <c r="AI549" i="4" s="1"/>
  <c r="AA541" i="4"/>
  <c r="AG541" i="4"/>
  <c r="AD541" i="4"/>
  <c r="AC541" i="4"/>
  <c r="AE541" i="4" s="1"/>
  <c r="AA533" i="4"/>
  <c r="AG533" i="4"/>
  <c r="AD533" i="4"/>
  <c r="AC533" i="4"/>
  <c r="AB533" i="4"/>
  <c r="AI533" i="4" s="1"/>
  <c r="AA525" i="4"/>
  <c r="AG525" i="4"/>
  <c r="AD525" i="4"/>
  <c r="AC525" i="4"/>
  <c r="AA517" i="4"/>
  <c r="AG517" i="4"/>
  <c r="AD517" i="4"/>
  <c r="AC517" i="4"/>
  <c r="AB517" i="4"/>
  <c r="AI517" i="4" s="1"/>
  <c r="AA509" i="4"/>
  <c r="AG509" i="4"/>
  <c r="AC509" i="4"/>
  <c r="AA501" i="4"/>
  <c r="AG501" i="4"/>
  <c r="AD501" i="4"/>
  <c r="AC501" i="4"/>
  <c r="AB501" i="4"/>
  <c r="AI501" i="4" s="1"/>
  <c r="AA493" i="4"/>
  <c r="AG493" i="4"/>
  <c r="AD493" i="4"/>
  <c r="AC493" i="4"/>
  <c r="AA485" i="4"/>
  <c r="AG485" i="4"/>
  <c r="AD485" i="4"/>
  <c r="AC485" i="4"/>
  <c r="AB485" i="4"/>
  <c r="AI485" i="4" s="1"/>
  <c r="AA477" i="4"/>
  <c r="AG477" i="4"/>
  <c r="AD477" i="4"/>
  <c r="AC477" i="4"/>
  <c r="AA469" i="4"/>
  <c r="AG469" i="4"/>
  <c r="AD469" i="4"/>
  <c r="AC469" i="4"/>
  <c r="AB469" i="4"/>
  <c r="AI469" i="4" s="1"/>
  <c r="AA461" i="4"/>
  <c r="AG461" i="4"/>
  <c r="AD461" i="4"/>
  <c r="AC461" i="4"/>
  <c r="AA453" i="4"/>
  <c r="AG453" i="4"/>
  <c r="AD453" i="4"/>
  <c r="AC453" i="4"/>
  <c r="AE453" i="4" s="1"/>
  <c r="AB453" i="4"/>
  <c r="AI453" i="4" s="1"/>
  <c r="AA445" i="4"/>
  <c r="AG445" i="4"/>
  <c r="AD445" i="4"/>
  <c r="AC445" i="4"/>
  <c r="AA437" i="4"/>
  <c r="AG437" i="4"/>
  <c r="AD437" i="4"/>
  <c r="AC437" i="4"/>
  <c r="AB437" i="4"/>
  <c r="AI437" i="4" s="1"/>
  <c r="AA429" i="4"/>
  <c r="AG429" i="4"/>
  <c r="AD429" i="4"/>
  <c r="AC429" i="4"/>
  <c r="AA421" i="4"/>
  <c r="AG421" i="4"/>
  <c r="AC421" i="4"/>
  <c r="AD421" i="4"/>
  <c r="AB421" i="4"/>
  <c r="AI421" i="4" s="1"/>
  <c r="AA413" i="4"/>
  <c r="AG413" i="4"/>
  <c r="AD413" i="4"/>
  <c r="AC413" i="4"/>
  <c r="AA405" i="4"/>
  <c r="AG405" i="4"/>
  <c r="AD405" i="4"/>
  <c r="AC405" i="4"/>
  <c r="AB405" i="4"/>
  <c r="AI405" i="4" s="1"/>
  <c r="AA397" i="4"/>
  <c r="AG397" i="4"/>
  <c r="AD397" i="4"/>
  <c r="AC397" i="4"/>
  <c r="AE397" i="4" s="1"/>
  <c r="AA389" i="4"/>
  <c r="AG389" i="4"/>
  <c r="AD389" i="4"/>
  <c r="AC389" i="4"/>
  <c r="AB389" i="4"/>
  <c r="AI389" i="4" s="1"/>
  <c r="AA381" i="4"/>
  <c r="AG381" i="4"/>
  <c r="AD381" i="4"/>
  <c r="AC381" i="4"/>
  <c r="AA373" i="4"/>
  <c r="AG373" i="4"/>
  <c r="AD373" i="4"/>
  <c r="AC373" i="4"/>
  <c r="AB373" i="4"/>
  <c r="AI373" i="4" s="1"/>
  <c r="AA365" i="4"/>
  <c r="AG365" i="4"/>
  <c r="AD365" i="4"/>
  <c r="AC365" i="4"/>
  <c r="AA357" i="4"/>
  <c r="AG357" i="4"/>
  <c r="AC357" i="4"/>
  <c r="AB357" i="4"/>
  <c r="AI357" i="4" s="1"/>
  <c r="AA349" i="4"/>
  <c r="AG349" i="4"/>
  <c r="AD349" i="4"/>
  <c r="AC349" i="4"/>
  <c r="AA341" i="4"/>
  <c r="AG341" i="4"/>
  <c r="AD341" i="4"/>
  <c r="AC341" i="4"/>
  <c r="AB341" i="4"/>
  <c r="AI341" i="4" s="1"/>
  <c r="AA333" i="4"/>
  <c r="AG333" i="4"/>
  <c r="AD333" i="4"/>
  <c r="AC333" i="4"/>
  <c r="AA325" i="4"/>
  <c r="AG325" i="4"/>
  <c r="AD325" i="4"/>
  <c r="AC325" i="4"/>
  <c r="AB325" i="4"/>
  <c r="AI325" i="4" s="1"/>
  <c r="AA317" i="4"/>
  <c r="AG317" i="4"/>
  <c r="AD317" i="4"/>
  <c r="AC317" i="4"/>
  <c r="AA309" i="4"/>
  <c r="AG309" i="4"/>
  <c r="AD309" i="4"/>
  <c r="AC309" i="4"/>
  <c r="AB309" i="4"/>
  <c r="AI309" i="4" s="1"/>
  <c r="AA301" i="4"/>
  <c r="AG301" i="4"/>
  <c r="AD301" i="4"/>
  <c r="AC301" i="4"/>
  <c r="AA293" i="4"/>
  <c r="AG293" i="4"/>
  <c r="AD293" i="4"/>
  <c r="AC293" i="4"/>
  <c r="AB293" i="4"/>
  <c r="AI293" i="4" s="1"/>
  <c r="AA285" i="4"/>
  <c r="AG285" i="4"/>
  <c r="AD285" i="4"/>
  <c r="AC285" i="4"/>
  <c r="AA277" i="4"/>
  <c r="AG277" i="4"/>
  <c r="AD277" i="4"/>
  <c r="AC277" i="4"/>
  <c r="AB277" i="4"/>
  <c r="AI277" i="4" s="1"/>
  <c r="AA269" i="4"/>
  <c r="AG269" i="4"/>
  <c r="AD269" i="4"/>
  <c r="AC269" i="4"/>
  <c r="AA261" i="4"/>
  <c r="AG261" i="4"/>
  <c r="AD261" i="4"/>
  <c r="AC261" i="4"/>
  <c r="AB261" i="4"/>
  <c r="AI261" i="4" s="1"/>
  <c r="AA253" i="4"/>
  <c r="AG253" i="4"/>
  <c r="AD253" i="4"/>
  <c r="AC253" i="4"/>
  <c r="AE253" i="4" s="1"/>
  <c r="AA245" i="4"/>
  <c r="AG245" i="4"/>
  <c r="AD245" i="4"/>
  <c r="AC245" i="4"/>
  <c r="AB245" i="4"/>
  <c r="AI245" i="4" s="1"/>
  <c r="AA237" i="4"/>
  <c r="AG237" i="4"/>
  <c r="AD237" i="4"/>
  <c r="AC237" i="4"/>
  <c r="AA229" i="4"/>
  <c r="AG229" i="4"/>
  <c r="AD229" i="4"/>
  <c r="AC229" i="4"/>
  <c r="AB229" i="4"/>
  <c r="AI229" i="4" s="1"/>
  <c r="AA221" i="4"/>
  <c r="AG221" i="4"/>
  <c r="AD221" i="4"/>
  <c r="AC221" i="4"/>
  <c r="AA213" i="4"/>
  <c r="AG213" i="4"/>
  <c r="AD213" i="4"/>
  <c r="AC213" i="4"/>
  <c r="AB213" i="4"/>
  <c r="AI213" i="4" s="1"/>
  <c r="AA205" i="4"/>
  <c r="AG205" i="4"/>
  <c r="AC205" i="4"/>
  <c r="AD205" i="4"/>
  <c r="AA197" i="4"/>
  <c r="AG197" i="4"/>
  <c r="AD197" i="4"/>
  <c r="AC197" i="4"/>
  <c r="AB197" i="4"/>
  <c r="AI197" i="4" s="1"/>
  <c r="AA189" i="4"/>
  <c r="AG189" i="4"/>
  <c r="AD189" i="4"/>
  <c r="AC189" i="4"/>
  <c r="AA181" i="4"/>
  <c r="AG181" i="4"/>
  <c r="AD181" i="4"/>
  <c r="AC181" i="4"/>
  <c r="AE181" i="4" s="1"/>
  <c r="AB181" i="4"/>
  <c r="AI181" i="4" s="1"/>
  <c r="AA173" i="4"/>
  <c r="AG173" i="4"/>
  <c r="AD173" i="4"/>
  <c r="AC173" i="4"/>
  <c r="AA165" i="4"/>
  <c r="AG165" i="4"/>
  <c r="AD165" i="4"/>
  <c r="AC165" i="4"/>
  <c r="AB165" i="4"/>
  <c r="AI165" i="4" s="1"/>
  <c r="AA157" i="4"/>
  <c r="AG157" i="4"/>
  <c r="AD157" i="4"/>
  <c r="AC157" i="4"/>
  <c r="AA149" i="4"/>
  <c r="AG149" i="4"/>
  <c r="AD149" i="4"/>
  <c r="AC149" i="4"/>
  <c r="AB149" i="4"/>
  <c r="AI149" i="4" s="1"/>
  <c r="AA141" i="4"/>
  <c r="AG141" i="4"/>
  <c r="AD141" i="4"/>
  <c r="AC141" i="4"/>
  <c r="AA133" i="4"/>
  <c r="AG133" i="4"/>
  <c r="AD133" i="4"/>
  <c r="AC133" i="4"/>
  <c r="AB133" i="4"/>
  <c r="AI133" i="4" s="1"/>
  <c r="AA125" i="4"/>
  <c r="AG125" i="4"/>
  <c r="AD125" i="4"/>
  <c r="AC125" i="4"/>
  <c r="AE125" i="4" s="1"/>
  <c r="AA117" i="4"/>
  <c r="AG117" i="4"/>
  <c r="AD117" i="4"/>
  <c r="AC117" i="4"/>
  <c r="AB117" i="4"/>
  <c r="AI117" i="4" s="1"/>
  <c r="AA109" i="4"/>
  <c r="AG109" i="4"/>
  <c r="AD109" i="4"/>
  <c r="AC109" i="4"/>
  <c r="AA101" i="4"/>
  <c r="AG101" i="4"/>
  <c r="AD101" i="4"/>
  <c r="AC101" i="4"/>
  <c r="AB101" i="4"/>
  <c r="AI101" i="4" s="1"/>
  <c r="AA93" i="4"/>
  <c r="AG93" i="4"/>
  <c r="AD93" i="4"/>
  <c r="AC93" i="4"/>
  <c r="AA85" i="4"/>
  <c r="AG85" i="4"/>
  <c r="AD85" i="4"/>
  <c r="AC85" i="4"/>
  <c r="AB85" i="4"/>
  <c r="AI85" i="4" s="1"/>
  <c r="AA77" i="4"/>
  <c r="AG77" i="4"/>
  <c r="AC77" i="4"/>
  <c r="AD77" i="4"/>
  <c r="AA69" i="4"/>
  <c r="AG69" i="4"/>
  <c r="AD69" i="4"/>
  <c r="AC69" i="4"/>
  <c r="AB69" i="4"/>
  <c r="AI69" i="4" s="1"/>
  <c r="AA61" i="4"/>
  <c r="AG61" i="4"/>
  <c r="AD61" i="4"/>
  <c r="AC61" i="4"/>
  <c r="AA53" i="4"/>
  <c r="AG53" i="4"/>
  <c r="AD53" i="4"/>
  <c r="AC53" i="4"/>
  <c r="AB53" i="4"/>
  <c r="AI53" i="4" s="1"/>
  <c r="AA45" i="4"/>
  <c r="AG45" i="4"/>
  <c r="AD45" i="4"/>
  <c r="AC45" i="4"/>
  <c r="AA37" i="4"/>
  <c r="AG37" i="4"/>
  <c r="AD37" i="4"/>
  <c r="AC37" i="4"/>
  <c r="AB37" i="4"/>
  <c r="AI37" i="4" s="1"/>
  <c r="AA29" i="4"/>
  <c r="AG29" i="4"/>
  <c r="AD29" i="4"/>
  <c r="AC29" i="4"/>
  <c r="AA21" i="4"/>
  <c r="AG21" i="4"/>
  <c r="AD21" i="4"/>
  <c r="AC21" i="4"/>
  <c r="AB21" i="4"/>
  <c r="AI21" i="4" s="1"/>
  <c r="AA13" i="4"/>
  <c r="AG13" i="4"/>
  <c r="AD13" i="4"/>
  <c r="AC13" i="4"/>
  <c r="AA5" i="4"/>
  <c r="AG5" i="4"/>
  <c r="AD5" i="4"/>
  <c r="AC5" i="4"/>
  <c r="AB5" i="4"/>
  <c r="AI5" i="4" s="1"/>
  <c r="AB1101" i="4"/>
  <c r="AI1101" i="4" s="1"/>
  <c r="AB1037" i="4"/>
  <c r="AI1037" i="4" s="1"/>
  <c r="AB973" i="4"/>
  <c r="AI973" i="4" s="1"/>
  <c r="AB947" i="4"/>
  <c r="AI947" i="4" s="1"/>
  <c r="AB909" i="4"/>
  <c r="AI909" i="4" s="1"/>
  <c r="AB565" i="4"/>
  <c r="AI565" i="4" s="1"/>
  <c r="AD747" i="4"/>
  <c r="AD357" i="4"/>
  <c r="AA1132" i="4"/>
  <c r="AG1132" i="4"/>
  <c r="AD1132" i="4"/>
  <c r="AB1124" i="4"/>
  <c r="AI1124" i="4" s="1"/>
  <c r="AA1124" i="4"/>
  <c r="AD1124" i="4"/>
  <c r="AE1124" i="4" s="1"/>
  <c r="AG1124" i="4"/>
  <c r="AH1124" i="4" s="1"/>
  <c r="AA1116" i="4"/>
  <c r="AG1116" i="4"/>
  <c r="AD1116" i="4"/>
  <c r="AA1108" i="4"/>
  <c r="AG1108" i="4"/>
  <c r="AH1108" i="4" s="1"/>
  <c r="AD1108" i="4"/>
  <c r="AE1108" i="4" s="1"/>
  <c r="AB1100" i="4"/>
  <c r="AI1100" i="4" s="1"/>
  <c r="AA1100" i="4"/>
  <c r="AG1100" i="4"/>
  <c r="AD1100" i="4"/>
  <c r="AB1092" i="4"/>
  <c r="AI1092" i="4" s="1"/>
  <c r="AA1092" i="4"/>
  <c r="AD1092" i="4"/>
  <c r="AG1092" i="4"/>
  <c r="AC1092" i="4"/>
  <c r="AB1084" i="4"/>
  <c r="AI1084" i="4" s="1"/>
  <c r="AA1084" i="4"/>
  <c r="AG1084" i="4"/>
  <c r="AD1084" i="4"/>
  <c r="AC1084" i="4"/>
  <c r="AA1076" i="4"/>
  <c r="AG1076" i="4"/>
  <c r="AD1076" i="4"/>
  <c r="AC1076" i="4"/>
  <c r="AA1068" i="4"/>
  <c r="AD1068" i="4"/>
  <c r="AG1068" i="4"/>
  <c r="AC1068" i="4"/>
  <c r="AB1060" i="4"/>
  <c r="AI1060" i="4" s="1"/>
  <c r="AA1060" i="4"/>
  <c r="AD1060" i="4"/>
  <c r="AG1060" i="4"/>
  <c r="AC1060" i="4"/>
  <c r="AB1052" i="4"/>
  <c r="AI1052" i="4" s="1"/>
  <c r="AA1052" i="4"/>
  <c r="AG1052" i="4"/>
  <c r="AD1052" i="4"/>
  <c r="AC1052" i="4"/>
  <c r="AA1044" i="4"/>
  <c r="AG1044" i="4"/>
  <c r="AD1044" i="4"/>
  <c r="AC1044" i="4"/>
  <c r="AB1036" i="4"/>
  <c r="AI1036" i="4" s="1"/>
  <c r="AA1036" i="4"/>
  <c r="AD1036" i="4"/>
  <c r="AG1036" i="4"/>
  <c r="AC1036" i="4"/>
  <c r="AB1028" i="4"/>
  <c r="AI1028" i="4" s="1"/>
  <c r="AA1028" i="4"/>
  <c r="AG1028" i="4"/>
  <c r="AD1028" i="4"/>
  <c r="AC1028" i="4"/>
  <c r="AB1020" i="4"/>
  <c r="AI1020" i="4" s="1"/>
  <c r="AA1020" i="4"/>
  <c r="AG1020" i="4"/>
  <c r="AD1020" i="4"/>
  <c r="AC1020" i="4"/>
  <c r="AA1012" i="4"/>
  <c r="AG1012" i="4"/>
  <c r="AD1012" i="4"/>
  <c r="AC1012" i="4"/>
  <c r="AB1004" i="4"/>
  <c r="AI1004" i="4" s="1"/>
  <c r="AA1004" i="4"/>
  <c r="AD1004" i="4"/>
  <c r="AG1004" i="4"/>
  <c r="AC1004" i="4"/>
  <c r="AB996" i="4"/>
  <c r="AI996" i="4" s="1"/>
  <c r="AA996" i="4"/>
  <c r="AG996" i="4"/>
  <c r="AD996" i="4"/>
  <c r="AC996" i="4"/>
  <c r="AB988" i="4"/>
  <c r="AI988" i="4" s="1"/>
  <c r="AA988" i="4"/>
  <c r="AG988" i="4"/>
  <c r="AD988" i="4"/>
  <c r="AC988" i="4"/>
  <c r="AB980" i="4"/>
  <c r="AI980" i="4" s="1"/>
  <c r="AA980" i="4"/>
  <c r="AG980" i="4"/>
  <c r="AD980" i="4"/>
  <c r="AC980" i="4"/>
  <c r="AB972" i="4"/>
  <c r="AI972" i="4" s="1"/>
  <c r="AA972" i="4"/>
  <c r="AG972" i="4"/>
  <c r="AD972" i="4"/>
  <c r="AC972" i="4"/>
  <c r="AB964" i="4"/>
  <c r="AI964" i="4" s="1"/>
  <c r="AA964" i="4"/>
  <c r="AD964" i="4"/>
  <c r="AG964" i="4"/>
  <c r="AC964" i="4"/>
  <c r="AB956" i="4"/>
  <c r="AI956" i="4" s="1"/>
  <c r="AA956" i="4"/>
  <c r="AG956" i="4"/>
  <c r="AD956" i="4"/>
  <c r="AC956" i="4"/>
  <c r="AA948" i="4"/>
  <c r="AG948" i="4"/>
  <c r="AD948" i="4"/>
  <c r="AC948" i="4"/>
  <c r="AB940" i="4"/>
  <c r="AI940" i="4" s="1"/>
  <c r="AA940" i="4"/>
  <c r="AG940" i="4"/>
  <c r="AD940" i="4"/>
  <c r="AC940" i="4"/>
  <c r="AB932" i="4"/>
  <c r="AI932" i="4" s="1"/>
  <c r="AA932" i="4"/>
  <c r="AG932" i="4"/>
  <c r="AD932" i="4"/>
  <c r="AC932" i="4"/>
  <c r="AB924" i="4"/>
  <c r="AI924" i="4" s="1"/>
  <c r="AA924" i="4"/>
  <c r="AG924" i="4"/>
  <c r="AD924" i="4"/>
  <c r="AC924" i="4"/>
  <c r="AB916" i="4"/>
  <c r="AI916" i="4" s="1"/>
  <c r="AA916" i="4"/>
  <c r="AG916" i="4"/>
  <c r="AD916" i="4"/>
  <c r="AC916" i="4"/>
  <c r="AB908" i="4"/>
  <c r="AI908" i="4" s="1"/>
  <c r="AA908" i="4"/>
  <c r="AG908" i="4"/>
  <c r="AD908" i="4"/>
  <c r="AC908" i="4"/>
  <c r="AE908" i="4" s="1"/>
  <c r="AA900" i="4"/>
  <c r="AG900" i="4"/>
  <c r="AD900" i="4"/>
  <c r="AC900" i="4"/>
  <c r="AA892" i="4"/>
  <c r="AG892" i="4"/>
  <c r="AD892" i="4"/>
  <c r="AC892" i="4"/>
  <c r="AE892" i="4" s="1"/>
  <c r="AA884" i="4"/>
  <c r="AG884" i="4"/>
  <c r="AD884" i="4"/>
  <c r="AC884" i="4"/>
  <c r="AA876" i="4"/>
  <c r="AG876" i="4"/>
  <c r="AD876" i="4"/>
  <c r="AC876" i="4"/>
  <c r="AE876" i="4" s="1"/>
  <c r="AA868" i="4"/>
  <c r="AG868" i="4"/>
  <c r="AD868" i="4"/>
  <c r="AC868" i="4"/>
  <c r="AA860" i="4"/>
  <c r="AG860" i="4"/>
  <c r="AD860" i="4"/>
  <c r="AC860" i="4"/>
  <c r="AA852" i="4"/>
  <c r="AG852" i="4"/>
  <c r="AD852" i="4"/>
  <c r="AC852" i="4"/>
  <c r="AA844" i="4"/>
  <c r="AG844" i="4"/>
  <c r="AD844" i="4"/>
  <c r="AC844" i="4"/>
  <c r="AA836" i="4"/>
  <c r="AG836" i="4"/>
  <c r="AD836" i="4"/>
  <c r="AC836" i="4"/>
  <c r="AA828" i="4"/>
  <c r="AD828" i="4"/>
  <c r="AG828" i="4"/>
  <c r="AC828" i="4"/>
  <c r="AA820" i="4"/>
  <c r="AG820" i="4"/>
  <c r="AD820" i="4"/>
  <c r="AC820" i="4"/>
  <c r="AA812" i="4"/>
  <c r="AG812" i="4"/>
  <c r="AD812" i="4"/>
  <c r="AC812" i="4"/>
  <c r="AA804" i="4"/>
  <c r="AG804" i="4"/>
  <c r="AD804" i="4"/>
  <c r="AC804" i="4"/>
  <c r="AA796" i="4"/>
  <c r="AG796" i="4"/>
  <c r="AD796" i="4"/>
  <c r="AC796" i="4"/>
  <c r="AE796" i="4" s="1"/>
  <c r="AA788" i="4"/>
  <c r="AG788" i="4"/>
  <c r="AD788" i="4"/>
  <c r="AC788" i="4"/>
  <c r="AA780" i="4"/>
  <c r="AG780" i="4"/>
  <c r="AD780" i="4"/>
  <c r="AC780" i="4"/>
  <c r="AE780" i="4" s="1"/>
  <c r="AG772" i="4"/>
  <c r="AA772" i="4"/>
  <c r="AD772" i="4"/>
  <c r="AC772" i="4"/>
  <c r="AA764" i="4"/>
  <c r="AG764" i="4"/>
  <c r="AD764" i="4"/>
  <c r="AC764" i="4"/>
  <c r="AE764" i="4" s="1"/>
  <c r="AA756" i="4"/>
  <c r="AG756" i="4"/>
  <c r="AD756" i="4"/>
  <c r="AC756" i="4"/>
  <c r="AA748" i="4"/>
  <c r="AG748" i="4"/>
  <c r="AD748" i="4"/>
  <c r="AC748" i="4"/>
  <c r="AE748" i="4" s="1"/>
  <c r="AA740" i="4"/>
  <c r="AG740" i="4"/>
  <c r="AD740" i="4"/>
  <c r="AC740" i="4"/>
  <c r="AA732" i="4"/>
  <c r="AG732" i="4"/>
  <c r="AD732" i="4"/>
  <c r="AC732" i="4"/>
  <c r="AE732" i="4" s="1"/>
  <c r="AA724" i="4"/>
  <c r="AG724" i="4"/>
  <c r="AD724" i="4"/>
  <c r="AC724" i="4"/>
  <c r="AA716" i="4"/>
  <c r="AG716" i="4"/>
  <c r="AD716" i="4"/>
  <c r="AC716" i="4"/>
  <c r="AA708" i="4"/>
  <c r="AG708" i="4"/>
  <c r="AD708" i="4"/>
  <c r="AC708" i="4"/>
  <c r="AA700" i="4"/>
  <c r="AG700" i="4"/>
  <c r="AD700" i="4"/>
  <c r="AC700" i="4"/>
  <c r="AE700" i="4" s="1"/>
  <c r="AA692" i="4"/>
  <c r="AG692" i="4"/>
  <c r="AD692" i="4"/>
  <c r="AC692" i="4"/>
  <c r="AA684" i="4"/>
  <c r="AG684" i="4"/>
  <c r="AD684" i="4"/>
  <c r="AC684" i="4"/>
  <c r="AA676" i="4"/>
  <c r="AG676" i="4"/>
  <c r="AD676" i="4"/>
  <c r="AC676" i="4"/>
  <c r="AA668" i="4"/>
  <c r="AG668" i="4"/>
  <c r="AD668" i="4"/>
  <c r="AC668" i="4"/>
  <c r="AA660" i="4"/>
  <c r="AG660" i="4"/>
  <c r="AC660" i="4"/>
  <c r="AD660" i="4"/>
  <c r="AA652" i="4"/>
  <c r="AG652" i="4"/>
  <c r="AD652" i="4"/>
  <c r="AC652" i="4"/>
  <c r="AA644" i="4"/>
  <c r="AG644" i="4"/>
  <c r="AD644" i="4"/>
  <c r="AC644" i="4"/>
  <c r="AA636" i="4"/>
  <c r="AG636" i="4"/>
  <c r="AD636" i="4"/>
  <c r="AC636" i="4"/>
  <c r="AA628" i="4"/>
  <c r="AG628" i="4"/>
  <c r="AD628" i="4"/>
  <c r="AC628" i="4"/>
  <c r="AA620" i="4"/>
  <c r="AG620" i="4"/>
  <c r="AD620" i="4"/>
  <c r="AC620" i="4"/>
  <c r="AA612" i="4"/>
  <c r="AG612" i="4"/>
  <c r="AD612" i="4"/>
  <c r="AC612" i="4"/>
  <c r="AA604" i="4"/>
  <c r="AG604" i="4"/>
  <c r="AD604" i="4"/>
  <c r="AC604" i="4"/>
  <c r="AA596" i="4"/>
  <c r="AG596" i="4"/>
  <c r="AD596" i="4"/>
  <c r="AC596" i="4"/>
  <c r="AA588" i="4"/>
  <c r="AG588" i="4"/>
  <c r="AD588" i="4"/>
  <c r="AC588" i="4"/>
  <c r="AE588" i="4" s="1"/>
  <c r="AG580" i="4"/>
  <c r="AA580" i="4"/>
  <c r="AD580" i="4"/>
  <c r="AC580" i="4"/>
  <c r="AA572" i="4"/>
  <c r="AG572" i="4"/>
  <c r="AD572" i="4"/>
  <c r="AC572" i="4"/>
  <c r="AA564" i="4"/>
  <c r="AG564" i="4"/>
  <c r="AD564" i="4"/>
  <c r="AC564" i="4"/>
  <c r="AA556" i="4"/>
  <c r="AG556" i="4"/>
  <c r="AD556" i="4"/>
  <c r="AC556" i="4"/>
  <c r="AA548" i="4"/>
  <c r="AG548" i="4"/>
  <c r="AD548" i="4"/>
  <c r="AC548" i="4"/>
  <c r="AA540" i="4"/>
  <c r="AD540" i="4"/>
  <c r="AC540" i="4"/>
  <c r="AB540" i="4"/>
  <c r="AI540" i="4" s="1"/>
  <c r="AG540" i="4"/>
  <c r="AH540" i="4" s="1"/>
  <c r="AA532" i="4"/>
  <c r="AG532" i="4"/>
  <c r="AD532" i="4"/>
  <c r="AC532" i="4"/>
  <c r="AB532" i="4"/>
  <c r="AI532" i="4" s="1"/>
  <c r="AA524" i="4"/>
  <c r="AG524" i="4"/>
  <c r="AD524" i="4"/>
  <c r="AC524" i="4"/>
  <c r="AA516" i="4"/>
  <c r="AG516" i="4"/>
  <c r="AD516" i="4"/>
  <c r="AC516" i="4"/>
  <c r="AA508" i="4"/>
  <c r="AD508" i="4"/>
  <c r="AC508" i="4"/>
  <c r="AG508" i="4"/>
  <c r="AB508" i="4"/>
  <c r="AI508" i="4" s="1"/>
  <c r="AA500" i="4"/>
  <c r="AG500" i="4"/>
  <c r="AD500" i="4"/>
  <c r="AC500" i="4"/>
  <c r="AB500" i="4"/>
  <c r="AI500" i="4" s="1"/>
  <c r="AA492" i="4"/>
  <c r="AG492" i="4"/>
  <c r="AD492" i="4"/>
  <c r="AC492" i="4"/>
  <c r="AA484" i="4"/>
  <c r="AG484" i="4"/>
  <c r="AD484" i="4"/>
  <c r="AC484" i="4"/>
  <c r="AA476" i="4"/>
  <c r="AG476" i="4"/>
  <c r="AD476" i="4"/>
  <c r="AC476" i="4"/>
  <c r="AB476" i="4"/>
  <c r="AI476" i="4" s="1"/>
  <c r="AA468" i="4"/>
  <c r="AG468" i="4"/>
  <c r="AD468" i="4"/>
  <c r="AC468" i="4"/>
  <c r="AB468" i="4"/>
  <c r="AI468" i="4" s="1"/>
  <c r="AA460" i="4"/>
  <c r="AD460" i="4"/>
  <c r="AG460" i="4"/>
  <c r="AC460" i="4"/>
  <c r="AA452" i="4"/>
  <c r="AG452" i="4"/>
  <c r="AD452" i="4"/>
  <c r="AC452" i="4"/>
  <c r="AA444" i="4"/>
  <c r="AG444" i="4"/>
  <c r="AD444" i="4"/>
  <c r="AC444" i="4"/>
  <c r="AB444" i="4"/>
  <c r="AI444" i="4" s="1"/>
  <c r="AA436" i="4"/>
  <c r="AG436" i="4"/>
  <c r="AD436" i="4"/>
  <c r="AC436" i="4"/>
  <c r="AB436" i="4"/>
  <c r="AI436" i="4" s="1"/>
  <c r="AA428" i="4"/>
  <c r="AG428" i="4"/>
  <c r="AD428" i="4"/>
  <c r="AC428" i="4"/>
  <c r="AE428" i="4" s="1"/>
  <c r="AA420" i="4"/>
  <c r="AG420" i="4"/>
  <c r="AD420" i="4"/>
  <c r="AC420" i="4"/>
  <c r="AA412" i="4"/>
  <c r="AG412" i="4"/>
  <c r="AD412" i="4"/>
  <c r="AC412" i="4"/>
  <c r="AB412" i="4"/>
  <c r="AI412" i="4" s="1"/>
  <c r="AA404" i="4"/>
  <c r="AG404" i="4"/>
  <c r="AD404" i="4"/>
  <c r="AC404" i="4"/>
  <c r="AB404" i="4"/>
  <c r="AI404" i="4" s="1"/>
  <c r="AA396" i="4"/>
  <c r="AG396" i="4"/>
  <c r="AC396" i="4"/>
  <c r="AD396" i="4"/>
  <c r="AA388" i="4"/>
  <c r="AG388" i="4"/>
  <c r="AD388" i="4"/>
  <c r="AC388" i="4"/>
  <c r="AA380" i="4"/>
  <c r="AG380" i="4"/>
  <c r="AD380" i="4"/>
  <c r="AC380" i="4"/>
  <c r="AB380" i="4"/>
  <c r="AI380" i="4" s="1"/>
  <c r="AA372" i="4"/>
  <c r="AG372" i="4"/>
  <c r="AD372" i="4"/>
  <c r="AC372" i="4"/>
  <c r="AE372" i="4" s="1"/>
  <c r="AB372" i="4"/>
  <c r="AI372" i="4" s="1"/>
  <c r="AA364" i="4"/>
  <c r="AG364" i="4"/>
  <c r="AD364" i="4"/>
  <c r="AC364" i="4"/>
  <c r="AA356" i="4"/>
  <c r="AG356" i="4"/>
  <c r="AD356" i="4"/>
  <c r="AC356" i="4"/>
  <c r="AE356" i="4" s="1"/>
  <c r="AA348" i="4"/>
  <c r="AG348" i="4"/>
  <c r="AD348" i="4"/>
  <c r="AC348" i="4"/>
  <c r="AB348" i="4"/>
  <c r="AI348" i="4" s="1"/>
  <c r="AA340" i="4"/>
  <c r="AG340" i="4"/>
  <c r="AD340" i="4"/>
  <c r="AC340" i="4"/>
  <c r="AB340" i="4"/>
  <c r="AI340" i="4" s="1"/>
  <c r="AA332" i="4"/>
  <c r="AG332" i="4"/>
  <c r="AC332" i="4"/>
  <c r="AD332" i="4"/>
  <c r="AA324" i="4"/>
  <c r="AG324" i="4"/>
  <c r="AD324" i="4"/>
  <c r="AC324" i="4"/>
  <c r="AA316" i="4"/>
  <c r="AG316" i="4"/>
  <c r="AD316" i="4"/>
  <c r="AC316" i="4"/>
  <c r="AB316" i="4"/>
  <c r="AI316" i="4" s="1"/>
  <c r="AA308" i="4"/>
  <c r="AG308" i="4"/>
  <c r="AD308" i="4"/>
  <c r="AC308" i="4"/>
  <c r="AB308" i="4"/>
  <c r="AI308" i="4" s="1"/>
  <c r="AA300" i="4"/>
  <c r="AG300" i="4"/>
  <c r="AD300" i="4"/>
  <c r="AC300" i="4"/>
  <c r="AA292" i="4"/>
  <c r="AG292" i="4"/>
  <c r="AC292" i="4"/>
  <c r="AD292" i="4"/>
  <c r="AA284" i="4"/>
  <c r="AG284" i="4"/>
  <c r="AD284" i="4"/>
  <c r="AC284" i="4"/>
  <c r="AB284" i="4"/>
  <c r="AI284" i="4" s="1"/>
  <c r="AA276" i="4"/>
  <c r="AG276" i="4"/>
  <c r="AD276" i="4"/>
  <c r="AC276" i="4"/>
  <c r="AB276" i="4"/>
  <c r="AI276" i="4" s="1"/>
  <c r="AA268" i="4"/>
  <c r="AD268" i="4"/>
  <c r="AG268" i="4"/>
  <c r="AC268" i="4"/>
  <c r="AA260" i="4"/>
  <c r="AG260" i="4"/>
  <c r="AD260" i="4"/>
  <c r="AC260" i="4"/>
  <c r="AA252" i="4"/>
  <c r="AG252" i="4"/>
  <c r="AD252" i="4"/>
  <c r="AC252" i="4"/>
  <c r="AB252" i="4"/>
  <c r="AI252" i="4" s="1"/>
  <c r="AA244" i="4"/>
  <c r="AG244" i="4"/>
  <c r="AD244" i="4"/>
  <c r="AC244" i="4"/>
  <c r="AE244" i="4" s="1"/>
  <c r="AB244" i="4"/>
  <c r="AI244" i="4" s="1"/>
  <c r="AA236" i="4"/>
  <c r="AG236" i="4"/>
  <c r="AC236" i="4"/>
  <c r="AD236" i="4"/>
  <c r="AA228" i="4"/>
  <c r="AG228" i="4"/>
  <c r="AD228" i="4"/>
  <c r="AC228" i="4"/>
  <c r="AA220" i="4"/>
  <c r="AD220" i="4"/>
  <c r="AG220" i="4"/>
  <c r="AC220" i="4"/>
  <c r="AE220" i="4" s="1"/>
  <c r="AB220" i="4"/>
  <c r="AI220" i="4" s="1"/>
  <c r="AA212" i="4"/>
  <c r="AG212" i="4"/>
  <c r="AD212" i="4"/>
  <c r="AC212" i="4"/>
  <c r="AB212" i="4"/>
  <c r="AI212" i="4" s="1"/>
  <c r="AA204" i="4"/>
  <c r="AG204" i="4"/>
  <c r="AD204" i="4"/>
  <c r="AC204" i="4"/>
  <c r="AA196" i="4"/>
  <c r="AG196" i="4"/>
  <c r="AD196" i="4"/>
  <c r="AC196" i="4"/>
  <c r="AA188" i="4"/>
  <c r="AG188" i="4"/>
  <c r="AD188" i="4"/>
  <c r="AC188" i="4"/>
  <c r="AB188" i="4"/>
  <c r="AI188" i="4" s="1"/>
  <c r="AA180" i="4"/>
  <c r="AG180" i="4"/>
  <c r="AD180" i="4"/>
  <c r="AC180" i="4"/>
  <c r="AB180" i="4"/>
  <c r="AI180" i="4" s="1"/>
  <c r="AA172" i="4"/>
  <c r="AG172" i="4"/>
  <c r="AD172" i="4"/>
  <c r="AC172" i="4"/>
  <c r="AE172" i="4" s="1"/>
  <c r="AA164" i="4"/>
  <c r="AG164" i="4"/>
  <c r="AD164" i="4"/>
  <c r="AC164" i="4"/>
  <c r="AA156" i="4"/>
  <c r="AG156" i="4"/>
  <c r="AD156" i="4"/>
  <c r="AC156" i="4"/>
  <c r="AE156" i="4" s="1"/>
  <c r="AB156" i="4"/>
  <c r="AI156" i="4" s="1"/>
  <c r="AA148" i="4"/>
  <c r="AG148" i="4"/>
  <c r="AD148" i="4"/>
  <c r="AC148" i="4"/>
  <c r="AB148" i="4"/>
  <c r="AI148" i="4" s="1"/>
  <c r="AA140" i="4"/>
  <c r="AG140" i="4"/>
  <c r="AD140" i="4"/>
  <c r="AC140" i="4"/>
  <c r="AA132" i="4"/>
  <c r="AG132" i="4"/>
  <c r="AD132" i="4"/>
  <c r="AC132" i="4"/>
  <c r="AA124" i="4"/>
  <c r="AG124" i="4"/>
  <c r="AD124" i="4"/>
  <c r="AC124" i="4"/>
  <c r="AB124" i="4"/>
  <c r="AI124" i="4" s="1"/>
  <c r="AA116" i="4"/>
  <c r="AG116" i="4"/>
  <c r="AD116" i="4"/>
  <c r="AC116" i="4"/>
  <c r="AB116" i="4"/>
  <c r="AI116" i="4" s="1"/>
  <c r="AA108" i="4"/>
  <c r="AG108" i="4"/>
  <c r="AD108" i="4"/>
  <c r="AC108" i="4"/>
  <c r="AA100" i="4"/>
  <c r="AD100" i="4"/>
  <c r="AG100" i="4"/>
  <c r="AC100" i="4"/>
  <c r="AE100" i="4" s="1"/>
  <c r="AA92" i="4"/>
  <c r="AG92" i="4"/>
  <c r="AD92" i="4"/>
  <c r="AC92" i="4"/>
  <c r="AB92" i="4"/>
  <c r="AI92" i="4" s="1"/>
  <c r="AA84" i="4"/>
  <c r="AG84" i="4"/>
  <c r="AD84" i="4"/>
  <c r="AC84" i="4"/>
  <c r="AB84" i="4"/>
  <c r="AI84" i="4" s="1"/>
  <c r="AA76" i="4"/>
  <c r="AG76" i="4"/>
  <c r="AD76" i="4"/>
  <c r="AC76" i="4"/>
  <c r="AA68" i="4"/>
  <c r="AD68" i="4"/>
  <c r="AG68" i="4"/>
  <c r="AC68" i="4"/>
  <c r="AA60" i="4"/>
  <c r="AG60" i="4"/>
  <c r="AD60" i="4"/>
  <c r="AC60" i="4"/>
  <c r="AB60" i="4"/>
  <c r="AI60" i="4" s="1"/>
  <c r="AA52" i="4"/>
  <c r="AG52" i="4"/>
  <c r="AD52" i="4"/>
  <c r="AC52" i="4"/>
  <c r="AE52" i="4" s="1"/>
  <c r="AB52" i="4"/>
  <c r="AI52" i="4" s="1"/>
  <c r="AA44" i="4"/>
  <c r="AG44" i="4"/>
  <c r="AD44" i="4"/>
  <c r="AC44" i="4"/>
  <c r="AA36" i="4"/>
  <c r="AG36" i="4"/>
  <c r="AD36" i="4"/>
  <c r="AC36" i="4"/>
  <c r="AA28" i="4"/>
  <c r="AG28" i="4"/>
  <c r="AD28" i="4"/>
  <c r="AC28" i="4"/>
  <c r="AB28" i="4"/>
  <c r="AI28" i="4" s="1"/>
  <c r="AA20" i="4"/>
  <c r="AG20" i="4"/>
  <c r="AD20" i="4"/>
  <c r="AC20" i="4"/>
  <c r="AB20" i="4"/>
  <c r="AI20" i="4" s="1"/>
  <c r="AA12" i="4"/>
  <c r="AG12" i="4"/>
  <c r="AD12" i="4"/>
  <c r="AC12" i="4"/>
  <c r="AA4" i="4"/>
  <c r="AG4" i="4"/>
  <c r="AD4" i="4"/>
  <c r="AC4" i="4"/>
  <c r="AB1125" i="4"/>
  <c r="AI1125" i="4" s="1"/>
  <c r="AB1061" i="4"/>
  <c r="AI1061" i="4" s="1"/>
  <c r="AB1048" i="4"/>
  <c r="AI1048" i="4" s="1"/>
  <c r="AB997" i="4"/>
  <c r="AI997" i="4" s="1"/>
  <c r="AB984" i="4"/>
  <c r="AI984" i="4" s="1"/>
  <c r="AB933" i="4"/>
  <c r="AI933" i="4" s="1"/>
  <c r="AB920" i="4"/>
  <c r="AI920" i="4" s="1"/>
  <c r="AB885" i="4"/>
  <c r="AI885" i="4" s="1"/>
  <c r="AB853" i="4"/>
  <c r="AI853" i="4" s="1"/>
  <c r="AB821" i="4"/>
  <c r="AI821" i="4" s="1"/>
  <c r="AB789" i="4"/>
  <c r="AI789" i="4" s="1"/>
  <c r="AB757" i="4"/>
  <c r="AI757" i="4" s="1"/>
  <c r="AB725" i="4"/>
  <c r="AI725" i="4" s="1"/>
  <c r="AB693" i="4"/>
  <c r="AI693" i="4" s="1"/>
  <c r="AB661" i="4"/>
  <c r="AI661" i="4" s="1"/>
  <c r="AB629" i="4"/>
  <c r="AI629" i="4" s="1"/>
  <c r="AB597" i="4"/>
  <c r="AI597" i="4" s="1"/>
  <c r="AB564" i="4"/>
  <c r="AI564" i="4" s="1"/>
  <c r="AB493" i="4"/>
  <c r="AI493" i="4" s="1"/>
  <c r="AB429" i="4"/>
  <c r="AI429" i="4" s="1"/>
  <c r="AB365" i="4"/>
  <c r="AI365" i="4" s="1"/>
  <c r="AB301" i="4"/>
  <c r="AI301" i="4" s="1"/>
  <c r="AB237" i="4"/>
  <c r="AI237" i="4" s="1"/>
  <c r="AB173" i="4"/>
  <c r="AI173" i="4" s="1"/>
  <c r="AB109" i="4"/>
  <c r="AI109" i="4" s="1"/>
  <c r="AB45" i="4"/>
  <c r="AI45" i="4" s="1"/>
  <c r="AB24" i="4"/>
  <c r="AI24" i="4" s="1"/>
  <c r="AC1120" i="4"/>
  <c r="AC600" i="4"/>
  <c r="AE600" i="4" s="1"/>
  <c r="AD688" i="4"/>
  <c r="AE688" i="4" s="1"/>
  <c r="AA1131" i="4"/>
  <c r="AG1131" i="4"/>
  <c r="AD1131" i="4"/>
  <c r="AC1131" i="4"/>
  <c r="AE1131" i="4" s="1"/>
  <c r="AA1123" i="4"/>
  <c r="AG1123" i="4"/>
  <c r="AC1123" i="4"/>
  <c r="AA1115" i="4"/>
  <c r="AG1115" i="4"/>
  <c r="AC1115" i="4"/>
  <c r="AD1115" i="4"/>
  <c r="AA1107" i="4"/>
  <c r="AG1107" i="4"/>
  <c r="AC1107" i="4"/>
  <c r="AD1107" i="4"/>
  <c r="AA1099" i="4"/>
  <c r="AG1099" i="4"/>
  <c r="AD1099" i="4"/>
  <c r="AC1099" i="4"/>
  <c r="AE1099" i="4" s="1"/>
  <c r="AA1091" i="4"/>
  <c r="AG1091" i="4"/>
  <c r="AD1091" i="4"/>
  <c r="AC1091" i="4"/>
  <c r="AA1083" i="4"/>
  <c r="AG1083" i="4"/>
  <c r="AD1083" i="4"/>
  <c r="AC1083" i="4"/>
  <c r="AE1083" i="4" s="1"/>
  <c r="AA1075" i="4"/>
  <c r="AG1075" i="4"/>
  <c r="AC1075" i="4"/>
  <c r="AA1067" i="4"/>
  <c r="AG1067" i="4"/>
  <c r="AC1067" i="4"/>
  <c r="AA1059" i="4"/>
  <c r="AG1059" i="4"/>
  <c r="AC1059" i="4"/>
  <c r="AD1059" i="4"/>
  <c r="AA1051" i="4"/>
  <c r="AG1051" i="4"/>
  <c r="AC1051" i="4"/>
  <c r="AD1051" i="4"/>
  <c r="AA1043" i="4"/>
  <c r="AG1043" i="4"/>
  <c r="AC1043" i="4"/>
  <c r="AD1043" i="4"/>
  <c r="AA1035" i="4"/>
  <c r="AG1035" i="4"/>
  <c r="AD1035" i="4"/>
  <c r="AC1035" i="4"/>
  <c r="AA1027" i="4"/>
  <c r="AG1027" i="4"/>
  <c r="AD1027" i="4"/>
  <c r="AC1027" i="4"/>
  <c r="AA1019" i="4"/>
  <c r="AG1019" i="4"/>
  <c r="AD1019" i="4"/>
  <c r="AC1019" i="4"/>
  <c r="AA1011" i="4"/>
  <c r="AG1011" i="4"/>
  <c r="AC1011" i="4"/>
  <c r="AE1011" i="4" s="1"/>
  <c r="AA1003" i="4"/>
  <c r="AG1003" i="4"/>
  <c r="AC1003" i="4"/>
  <c r="AE1003" i="4" s="1"/>
  <c r="AA995" i="4"/>
  <c r="AG995" i="4"/>
  <c r="AC995" i="4"/>
  <c r="AD995" i="4"/>
  <c r="AA987" i="4"/>
  <c r="AG987" i="4"/>
  <c r="AC987" i="4"/>
  <c r="AD987" i="4"/>
  <c r="AA979" i="4"/>
  <c r="AG979" i="4"/>
  <c r="AC979" i="4"/>
  <c r="AD979" i="4"/>
  <c r="AA971" i="4"/>
  <c r="AG971" i="4"/>
  <c r="AD971" i="4"/>
  <c r="AC971" i="4"/>
  <c r="AA963" i="4"/>
  <c r="AG963" i="4"/>
  <c r="AD963" i="4"/>
  <c r="AC963" i="4"/>
  <c r="AE963" i="4" s="1"/>
  <c r="AA955" i="4"/>
  <c r="AG955" i="4"/>
  <c r="AD955" i="4"/>
  <c r="AC955" i="4"/>
  <c r="AA947" i="4"/>
  <c r="AG947" i="4"/>
  <c r="AC947" i="4"/>
  <c r="AE947" i="4" s="1"/>
  <c r="AA939" i="4"/>
  <c r="AG939" i="4"/>
  <c r="AC939" i="4"/>
  <c r="AA931" i="4"/>
  <c r="AG931" i="4"/>
  <c r="AC931" i="4"/>
  <c r="AD931" i="4"/>
  <c r="AA923" i="4"/>
  <c r="AG923" i="4"/>
  <c r="AC923" i="4"/>
  <c r="AD923" i="4"/>
  <c r="AA915" i="4"/>
  <c r="AG915" i="4"/>
  <c r="AC915" i="4"/>
  <c r="AD915" i="4"/>
  <c r="AA907" i="4"/>
  <c r="AG907" i="4"/>
  <c r="AD907" i="4"/>
  <c r="AC907" i="4"/>
  <c r="AA899" i="4"/>
  <c r="AG899" i="4"/>
  <c r="AD899" i="4"/>
  <c r="AC899" i="4"/>
  <c r="AA891" i="4"/>
  <c r="AG891" i="4"/>
  <c r="AD891" i="4"/>
  <c r="AC891" i="4"/>
  <c r="AA883" i="4"/>
  <c r="AG883" i="4"/>
  <c r="AC883" i="4"/>
  <c r="AA875" i="4"/>
  <c r="AG875" i="4"/>
  <c r="AC875" i="4"/>
  <c r="AA867" i="4"/>
  <c r="AG867" i="4"/>
  <c r="AC867" i="4"/>
  <c r="AD867" i="4"/>
  <c r="AA859" i="4"/>
  <c r="AG859" i="4"/>
  <c r="AC859" i="4"/>
  <c r="AD859" i="4"/>
  <c r="AA851" i="4"/>
  <c r="AG851" i="4"/>
  <c r="AC851" i="4"/>
  <c r="AD851" i="4"/>
  <c r="AA843" i="4"/>
  <c r="AG843" i="4"/>
  <c r="AD843" i="4"/>
  <c r="AC843" i="4"/>
  <c r="AE843" i="4" s="1"/>
  <c r="AA835" i="4"/>
  <c r="AG835" i="4"/>
  <c r="AD835" i="4"/>
  <c r="AC835" i="4"/>
  <c r="AA827" i="4"/>
  <c r="AG827" i="4"/>
  <c r="AD827" i="4"/>
  <c r="AC827" i="4"/>
  <c r="AE827" i="4" s="1"/>
  <c r="AA819" i="4"/>
  <c r="AG819" i="4"/>
  <c r="AC819" i="4"/>
  <c r="AA811" i="4"/>
  <c r="AG811" i="4"/>
  <c r="AC811" i="4"/>
  <c r="AA803" i="4"/>
  <c r="AG803" i="4"/>
  <c r="AC803" i="4"/>
  <c r="AD803" i="4"/>
  <c r="AG795" i="4"/>
  <c r="AA795" i="4"/>
  <c r="AC795" i="4"/>
  <c r="AD795" i="4"/>
  <c r="AA787" i="4"/>
  <c r="AG787" i="4"/>
  <c r="AC787" i="4"/>
  <c r="AD787" i="4"/>
  <c r="AA779" i="4"/>
  <c r="AG779" i="4"/>
  <c r="AD779" i="4"/>
  <c r="AC779" i="4"/>
  <c r="AA771" i="4"/>
  <c r="AG771" i="4"/>
  <c r="AD771" i="4"/>
  <c r="AC771" i="4"/>
  <c r="AA763" i="4"/>
  <c r="AG763" i="4"/>
  <c r="AD763" i="4"/>
  <c r="AC763" i="4"/>
  <c r="AA755" i="4"/>
  <c r="AG755" i="4"/>
  <c r="AC755" i="4"/>
  <c r="AE755" i="4" s="1"/>
  <c r="AA747" i="4"/>
  <c r="AG747" i="4"/>
  <c r="AC747" i="4"/>
  <c r="AE747" i="4" s="1"/>
  <c r="AA739" i="4"/>
  <c r="AG739" i="4"/>
  <c r="AC739" i="4"/>
  <c r="AD739" i="4"/>
  <c r="AA731" i="4"/>
  <c r="AG731" i="4"/>
  <c r="AC731" i="4"/>
  <c r="AD731" i="4"/>
  <c r="AA723" i="4"/>
  <c r="AG723" i="4"/>
  <c r="AC723" i="4"/>
  <c r="AD723" i="4"/>
  <c r="AA715" i="4"/>
  <c r="AG715" i="4"/>
  <c r="AD715" i="4"/>
  <c r="AC715" i="4"/>
  <c r="AA707" i="4"/>
  <c r="AG707" i="4"/>
  <c r="AD707" i="4"/>
  <c r="AC707" i="4"/>
  <c r="AA699" i="4"/>
  <c r="AG699" i="4"/>
  <c r="AD699" i="4"/>
  <c r="AC699" i="4"/>
  <c r="AA691" i="4"/>
  <c r="AG691" i="4"/>
  <c r="AD691" i="4"/>
  <c r="AC691" i="4"/>
  <c r="AA683" i="4"/>
  <c r="AG683" i="4"/>
  <c r="AD683" i="4"/>
  <c r="AC683" i="4"/>
  <c r="AA675" i="4"/>
  <c r="AG675" i="4"/>
  <c r="AD675" i="4"/>
  <c r="AC675" i="4"/>
  <c r="AA667" i="4"/>
  <c r="AG667" i="4"/>
  <c r="AD667" i="4"/>
  <c r="AC667" i="4"/>
  <c r="AA659" i="4"/>
  <c r="AG659" i="4"/>
  <c r="AD659" i="4"/>
  <c r="AC659" i="4"/>
  <c r="AA651" i="4"/>
  <c r="AG651" i="4"/>
  <c r="AC651" i="4"/>
  <c r="AD651" i="4"/>
  <c r="AA643" i="4"/>
  <c r="AG643" i="4"/>
  <c r="AD643" i="4"/>
  <c r="AC643" i="4"/>
  <c r="AA635" i="4"/>
  <c r="AG635" i="4"/>
  <c r="AD635" i="4"/>
  <c r="AC635" i="4"/>
  <c r="AA627" i="4"/>
  <c r="AG627" i="4"/>
  <c r="AD627" i="4"/>
  <c r="AC627" i="4"/>
  <c r="AA619" i="4"/>
  <c r="AG619" i="4"/>
  <c r="AD619" i="4"/>
  <c r="AC619" i="4"/>
  <c r="AA611" i="4"/>
  <c r="AG611" i="4"/>
  <c r="AC611" i="4"/>
  <c r="AA603" i="4"/>
  <c r="AG603" i="4"/>
  <c r="AD603" i="4"/>
  <c r="AC603" i="4"/>
  <c r="AA595" i="4"/>
  <c r="AG595" i="4"/>
  <c r="AD595" i="4"/>
  <c r="AC595" i="4"/>
  <c r="AA587" i="4"/>
  <c r="AG587" i="4"/>
  <c r="AD587" i="4"/>
  <c r="AC587" i="4"/>
  <c r="AA579" i="4"/>
  <c r="AG579" i="4"/>
  <c r="AD579" i="4"/>
  <c r="AC579" i="4"/>
  <c r="AA571" i="4"/>
  <c r="AG571" i="4"/>
  <c r="AD571" i="4"/>
  <c r="AB571" i="4"/>
  <c r="AI571" i="4" s="1"/>
  <c r="AC571" i="4"/>
  <c r="AA563" i="4"/>
  <c r="AG563" i="4"/>
  <c r="AD563" i="4"/>
  <c r="AC563" i="4"/>
  <c r="AA555" i="4"/>
  <c r="AG555" i="4"/>
  <c r="AD555" i="4"/>
  <c r="AC555" i="4"/>
  <c r="AA547" i="4"/>
  <c r="AG547" i="4"/>
  <c r="AD547" i="4"/>
  <c r="AC547" i="4"/>
  <c r="AA539" i="4"/>
  <c r="AG539" i="4"/>
  <c r="AD539" i="4"/>
  <c r="AC539" i="4"/>
  <c r="AB539" i="4"/>
  <c r="AI539" i="4" s="1"/>
  <c r="AA531" i="4"/>
  <c r="AG531" i="4"/>
  <c r="AC531" i="4"/>
  <c r="AD531" i="4"/>
  <c r="AA523" i="4"/>
  <c r="AG523" i="4"/>
  <c r="AD523" i="4"/>
  <c r="AC523" i="4"/>
  <c r="AB523" i="4"/>
  <c r="AI523" i="4" s="1"/>
  <c r="AA515" i="4"/>
  <c r="AG515" i="4"/>
  <c r="AD515" i="4"/>
  <c r="AC515" i="4"/>
  <c r="AA507" i="4"/>
  <c r="AG507" i="4"/>
  <c r="AC507" i="4"/>
  <c r="AD507" i="4"/>
  <c r="AB507" i="4"/>
  <c r="AI507" i="4" s="1"/>
  <c r="AA499" i="4"/>
  <c r="AG499" i="4"/>
  <c r="AD499" i="4"/>
  <c r="AC499" i="4"/>
  <c r="AA491" i="4"/>
  <c r="AG491" i="4"/>
  <c r="AD491" i="4"/>
  <c r="AC491" i="4"/>
  <c r="AB491" i="4"/>
  <c r="AI491" i="4" s="1"/>
  <c r="AA483" i="4"/>
  <c r="AG483" i="4"/>
  <c r="AC483" i="4"/>
  <c r="AD483" i="4"/>
  <c r="AA475" i="4"/>
  <c r="AG475" i="4"/>
  <c r="AD475" i="4"/>
  <c r="AC475" i="4"/>
  <c r="AB475" i="4"/>
  <c r="AI475" i="4" s="1"/>
  <c r="AA467" i="4"/>
  <c r="AG467" i="4"/>
  <c r="AD467" i="4"/>
  <c r="AC467" i="4"/>
  <c r="AA459" i="4"/>
  <c r="AG459" i="4"/>
  <c r="AD459" i="4"/>
  <c r="AC459" i="4"/>
  <c r="AE459" i="4" s="1"/>
  <c r="AB459" i="4"/>
  <c r="AI459" i="4" s="1"/>
  <c r="AA451" i="4"/>
  <c r="AG451" i="4"/>
  <c r="AD451" i="4"/>
  <c r="AC451" i="4"/>
  <c r="AA443" i="4"/>
  <c r="AG443" i="4"/>
  <c r="AD443" i="4"/>
  <c r="AC443" i="4"/>
  <c r="AB443" i="4"/>
  <c r="AI443" i="4" s="1"/>
  <c r="AA435" i="4"/>
  <c r="AG435" i="4"/>
  <c r="AD435" i="4"/>
  <c r="AC435" i="4"/>
  <c r="AA427" i="4"/>
  <c r="AG427" i="4"/>
  <c r="AD427" i="4"/>
  <c r="AC427" i="4"/>
  <c r="AB427" i="4"/>
  <c r="AI427" i="4" s="1"/>
  <c r="AA419" i="4"/>
  <c r="AG419" i="4"/>
  <c r="AD419" i="4"/>
  <c r="AC419" i="4"/>
  <c r="AA411" i="4"/>
  <c r="AG411" i="4"/>
  <c r="AD411" i="4"/>
  <c r="AC411" i="4"/>
  <c r="AB411" i="4"/>
  <c r="AI411" i="4" s="1"/>
  <c r="AA403" i="4"/>
  <c r="AG403" i="4"/>
  <c r="AD403" i="4"/>
  <c r="AC403" i="4"/>
  <c r="AE403" i="4" s="1"/>
  <c r="AA395" i="4"/>
  <c r="AG395" i="4"/>
  <c r="AD395" i="4"/>
  <c r="AC395" i="4"/>
  <c r="AB395" i="4"/>
  <c r="AI395" i="4" s="1"/>
  <c r="AA387" i="4"/>
  <c r="AG387" i="4"/>
  <c r="AD387" i="4"/>
  <c r="AC387" i="4"/>
  <c r="AA379" i="4"/>
  <c r="AG379" i="4"/>
  <c r="AC379" i="4"/>
  <c r="AE379" i="4" s="1"/>
  <c r="AB379" i="4"/>
  <c r="AI379" i="4" s="1"/>
  <c r="AA371" i="4"/>
  <c r="AG371" i="4"/>
  <c r="AC371" i="4"/>
  <c r="AD371" i="4"/>
  <c r="AA363" i="4"/>
  <c r="AG363" i="4"/>
  <c r="AD363" i="4"/>
  <c r="AC363" i="4"/>
  <c r="AB363" i="4"/>
  <c r="AI363" i="4" s="1"/>
  <c r="AA355" i="4"/>
  <c r="AG355" i="4"/>
  <c r="AD355" i="4"/>
  <c r="AC355" i="4"/>
  <c r="AA347" i="4"/>
  <c r="AG347" i="4"/>
  <c r="AD347" i="4"/>
  <c r="AC347" i="4"/>
  <c r="AB347" i="4"/>
  <c r="AI347" i="4" s="1"/>
  <c r="AA339" i="4"/>
  <c r="AG339" i="4"/>
  <c r="AD339" i="4"/>
  <c r="AC339" i="4"/>
  <c r="AA331" i="4"/>
  <c r="AG331" i="4"/>
  <c r="AD331" i="4"/>
  <c r="AC331" i="4"/>
  <c r="AB331" i="4"/>
  <c r="AI331" i="4" s="1"/>
  <c r="AA323" i="4"/>
  <c r="AG323" i="4"/>
  <c r="AD323" i="4"/>
  <c r="AC323" i="4"/>
  <c r="AA315" i="4"/>
  <c r="AG315" i="4"/>
  <c r="AC315" i="4"/>
  <c r="AB315" i="4"/>
  <c r="AI315" i="4" s="1"/>
  <c r="AD315" i="4"/>
  <c r="AA307" i="4"/>
  <c r="AG307" i="4"/>
  <c r="AC307" i="4"/>
  <c r="AD307" i="4"/>
  <c r="AA299" i="4"/>
  <c r="AG299" i="4"/>
  <c r="AD299" i="4"/>
  <c r="AC299" i="4"/>
  <c r="AB299" i="4"/>
  <c r="AI299" i="4" s="1"/>
  <c r="AA291" i="4"/>
  <c r="AD291" i="4"/>
  <c r="AG291" i="4"/>
  <c r="AC291" i="4"/>
  <c r="AA283" i="4"/>
  <c r="AG283" i="4"/>
  <c r="AC283" i="4"/>
  <c r="AD283" i="4"/>
  <c r="AB283" i="4"/>
  <c r="AI283" i="4" s="1"/>
  <c r="AA275" i="4"/>
  <c r="AG275" i="4"/>
  <c r="AD275" i="4"/>
  <c r="AC275" i="4"/>
  <c r="AA267" i="4"/>
  <c r="AG267" i="4"/>
  <c r="AC267" i="4"/>
  <c r="AD267" i="4"/>
  <c r="AB267" i="4"/>
  <c r="AI267" i="4" s="1"/>
  <c r="AA259" i="4"/>
  <c r="AD259" i="4"/>
  <c r="AG259" i="4"/>
  <c r="AC259" i="4"/>
  <c r="AE259" i="4" s="1"/>
  <c r="AA251" i="4"/>
  <c r="AG251" i="4"/>
  <c r="AD251" i="4"/>
  <c r="AC251" i="4"/>
  <c r="AB251" i="4"/>
  <c r="AI251" i="4" s="1"/>
  <c r="AA243" i="4"/>
  <c r="AG243" i="4"/>
  <c r="AD243" i="4"/>
  <c r="AC243" i="4"/>
  <c r="AA235" i="4"/>
  <c r="AG235" i="4"/>
  <c r="AD235" i="4"/>
  <c r="AC235" i="4"/>
  <c r="AB235" i="4"/>
  <c r="AI235" i="4" s="1"/>
  <c r="AA227" i="4"/>
  <c r="AG227" i="4"/>
  <c r="AD227" i="4"/>
  <c r="AC227" i="4"/>
  <c r="AA219" i="4"/>
  <c r="AG219" i="4"/>
  <c r="AD219" i="4"/>
  <c r="AC219" i="4"/>
  <c r="AB219" i="4"/>
  <c r="AI219" i="4" s="1"/>
  <c r="AA211" i="4"/>
  <c r="AG211" i="4"/>
  <c r="AD211" i="4"/>
  <c r="AC211" i="4"/>
  <c r="AA203" i="4"/>
  <c r="AG203" i="4"/>
  <c r="AD203" i="4"/>
  <c r="AC203" i="4"/>
  <c r="AB203" i="4"/>
  <c r="AI203" i="4" s="1"/>
  <c r="AA195" i="4"/>
  <c r="AG195" i="4"/>
  <c r="AD195" i="4"/>
  <c r="AC195" i="4"/>
  <c r="AA187" i="4"/>
  <c r="AG187" i="4"/>
  <c r="AD187" i="4"/>
  <c r="AC187" i="4"/>
  <c r="AE187" i="4" s="1"/>
  <c r="AB187" i="4"/>
  <c r="AI187" i="4" s="1"/>
  <c r="AA179" i="4"/>
  <c r="AG179" i="4"/>
  <c r="AD179" i="4"/>
  <c r="AC179" i="4"/>
  <c r="AA171" i="4"/>
  <c r="AG171" i="4"/>
  <c r="AD171" i="4"/>
  <c r="AC171" i="4"/>
  <c r="AB171" i="4"/>
  <c r="AI171" i="4" s="1"/>
  <c r="AA163" i="4"/>
  <c r="AG163" i="4"/>
  <c r="AC163" i="4"/>
  <c r="AE163" i="4" s="1"/>
  <c r="AA155" i="4"/>
  <c r="AG155" i="4"/>
  <c r="AC155" i="4"/>
  <c r="AD155" i="4"/>
  <c r="AB155" i="4"/>
  <c r="AI155" i="4" s="1"/>
  <c r="AA147" i="4"/>
  <c r="AG147" i="4"/>
  <c r="AC147" i="4"/>
  <c r="AD147" i="4"/>
  <c r="AA139" i="4"/>
  <c r="AG139" i="4"/>
  <c r="AD139" i="4"/>
  <c r="AC139" i="4"/>
  <c r="AB139" i="4"/>
  <c r="AI139" i="4" s="1"/>
  <c r="AA131" i="4"/>
  <c r="AG131" i="4"/>
  <c r="AD131" i="4"/>
  <c r="AC131" i="4"/>
  <c r="AA123" i="4"/>
  <c r="AG123" i="4"/>
  <c r="AD123" i="4"/>
  <c r="AC123" i="4"/>
  <c r="AB123" i="4"/>
  <c r="AI123" i="4" s="1"/>
  <c r="AA115" i="4"/>
  <c r="AG115" i="4"/>
  <c r="AD115" i="4"/>
  <c r="AC115" i="4"/>
  <c r="AE115" i="4" s="1"/>
  <c r="AA107" i="4"/>
  <c r="AG107" i="4"/>
  <c r="AD107" i="4"/>
  <c r="AC107" i="4"/>
  <c r="AB107" i="4"/>
  <c r="AI107" i="4" s="1"/>
  <c r="AA99" i="4"/>
  <c r="AG99" i="4"/>
  <c r="AD99" i="4"/>
  <c r="AC99" i="4"/>
  <c r="AA91" i="4"/>
  <c r="AG91" i="4"/>
  <c r="AD91" i="4"/>
  <c r="AC91" i="4"/>
  <c r="AB91" i="4"/>
  <c r="AI91" i="4" s="1"/>
  <c r="AA83" i="4"/>
  <c r="AG83" i="4"/>
  <c r="AD83" i="4"/>
  <c r="AC83" i="4"/>
  <c r="AA75" i="4"/>
  <c r="AG75" i="4"/>
  <c r="AD75" i="4"/>
  <c r="AC75" i="4"/>
  <c r="AB75" i="4"/>
  <c r="AI75" i="4" s="1"/>
  <c r="AA67" i="4"/>
  <c r="AG67" i="4"/>
  <c r="AD67" i="4"/>
  <c r="AC67" i="4"/>
  <c r="AA59" i="4"/>
  <c r="AG59" i="4"/>
  <c r="AD59" i="4"/>
  <c r="AC59" i="4"/>
  <c r="AB59" i="4"/>
  <c r="AI59" i="4" s="1"/>
  <c r="AA51" i="4"/>
  <c r="AG51" i="4"/>
  <c r="AD51" i="4"/>
  <c r="AC51" i="4"/>
  <c r="AA43" i="4"/>
  <c r="AD43" i="4"/>
  <c r="AG43" i="4"/>
  <c r="AC43" i="4"/>
  <c r="AE43" i="4" s="1"/>
  <c r="AB43" i="4"/>
  <c r="AI43" i="4" s="1"/>
  <c r="AA35" i="4"/>
  <c r="AG35" i="4"/>
  <c r="AC35" i="4"/>
  <c r="AD35" i="4"/>
  <c r="AA27" i="4"/>
  <c r="AG27" i="4"/>
  <c r="AC27" i="4"/>
  <c r="AD27" i="4"/>
  <c r="AB27" i="4"/>
  <c r="AI27" i="4" s="1"/>
  <c r="AA19" i="4"/>
  <c r="AG19" i="4"/>
  <c r="AC19" i="4"/>
  <c r="AD19" i="4"/>
  <c r="AA11" i="4"/>
  <c r="AG11" i="4"/>
  <c r="AD11" i="4"/>
  <c r="AC11" i="4"/>
  <c r="AB11" i="4"/>
  <c r="AI11" i="4" s="1"/>
  <c r="AA3" i="4"/>
  <c r="AG3" i="4"/>
  <c r="AD3" i="4"/>
  <c r="AC3" i="4"/>
  <c r="AB1123" i="4"/>
  <c r="AI1123" i="4" s="1"/>
  <c r="AB1085" i="4"/>
  <c r="AI1085" i="4" s="1"/>
  <c r="AB1072" i="4"/>
  <c r="AI1072" i="4" s="1"/>
  <c r="AB1059" i="4"/>
  <c r="AI1059" i="4" s="1"/>
  <c r="AB1021" i="4"/>
  <c r="AI1021" i="4" s="1"/>
  <c r="AB1008" i="4"/>
  <c r="AI1008" i="4" s="1"/>
  <c r="AB995" i="4"/>
  <c r="AI995" i="4" s="1"/>
  <c r="AB957" i="4"/>
  <c r="AI957" i="4" s="1"/>
  <c r="AB944" i="4"/>
  <c r="AI944" i="4" s="1"/>
  <c r="AB931" i="4"/>
  <c r="AI931" i="4" s="1"/>
  <c r="AB884" i="4"/>
  <c r="AI884" i="4" s="1"/>
  <c r="AB852" i="4"/>
  <c r="AI852" i="4" s="1"/>
  <c r="AB820" i="4"/>
  <c r="AI820" i="4" s="1"/>
  <c r="AB788" i="4"/>
  <c r="AI788" i="4" s="1"/>
  <c r="AB756" i="4"/>
  <c r="AI756" i="4" s="1"/>
  <c r="AB724" i="4"/>
  <c r="AI724" i="4" s="1"/>
  <c r="AB692" i="4"/>
  <c r="AI692" i="4" s="1"/>
  <c r="AB660" i="4"/>
  <c r="AI660" i="4" s="1"/>
  <c r="AB628" i="4"/>
  <c r="AI628" i="4" s="1"/>
  <c r="AB596" i="4"/>
  <c r="AI596" i="4" s="1"/>
  <c r="AB563" i="4"/>
  <c r="AI563" i="4" s="1"/>
  <c r="AB548" i="4"/>
  <c r="AI548" i="4" s="1"/>
  <c r="AB492" i="4"/>
  <c r="AI492" i="4" s="1"/>
  <c r="AB428" i="4"/>
  <c r="AI428" i="4" s="1"/>
  <c r="AB364" i="4"/>
  <c r="AI364" i="4" s="1"/>
  <c r="AB300" i="4"/>
  <c r="AI300" i="4" s="1"/>
  <c r="AB236" i="4"/>
  <c r="AI236" i="4" s="1"/>
  <c r="AB172" i="4"/>
  <c r="AI172" i="4" s="1"/>
  <c r="AB108" i="4"/>
  <c r="AI108" i="4" s="1"/>
  <c r="AB44" i="4"/>
  <c r="AI44" i="4" s="1"/>
  <c r="AD939" i="4"/>
  <c r="AA1130" i="4"/>
  <c r="AG1130" i="4"/>
  <c r="AD1130" i="4"/>
  <c r="AC1130" i="4"/>
  <c r="AA1122" i="4"/>
  <c r="AG1122" i="4"/>
  <c r="AD1122" i="4"/>
  <c r="AC1122" i="4"/>
  <c r="AA1114" i="4"/>
  <c r="AG1114" i="4"/>
  <c r="AD1114" i="4"/>
  <c r="AC1114" i="4"/>
  <c r="AA1106" i="4"/>
  <c r="AG1106" i="4"/>
  <c r="AD1106" i="4"/>
  <c r="AC1106" i="4"/>
  <c r="AA1098" i="4"/>
  <c r="AG1098" i="4"/>
  <c r="AD1098" i="4"/>
  <c r="AC1098" i="4"/>
  <c r="AA1090" i="4"/>
  <c r="AG1090" i="4"/>
  <c r="AD1090" i="4"/>
  <c r="AC1090" i="4"/>
  <c r="AA1082" i="4"/>
  <c r="AG1082" i="4"/>
  <c r="AD1082" i="4"/>
  <c r="AC1082" i="4"/>
  <c r="AA1074" i="4"/>
  <c r="AG1074" i="4"/>
  <c r="AD1074" i="4"/>
  <c r="AC1074" i="4"/>
  <c r="AA1066" i="4"/>
  <c r="AG1066" i="4"/>
  <c r="AD1066" i="4"/>
  <c r="AC1066" i="4"/>
  <c r="AA1058" i="4"/>
  <c r="AG1058" i="4"/>
  <c r="AD1058" i="4"/>
  <c r="AC1058" i="4"/>
  <c r="AA1050" i="4"/>
  <c r="AG1050" i="4"/>
  <c r="AD1050" i="4"/>
  <c r="AC1050" i="4"/>
  <c r="AA1042" i="4"/>
  <c r="AG1042" i="4"/>
  <c r="AD1042" i="4"/>
  <c r="AC1042" i="4"/>
  <c r="AA1034" i="4"/>
  <c r="AG1034" i="4"/>
  <c r="AD1034" i="4"/>
  <c r="AC1034" i="4"/>
  <c r="AA1026" i="4"/>
  <c r="AG1026" i="4"/>
  <c r="AD1026" i="4"/>
  <c r="AC1026" i="4"/>
  <c r="AA1018" i="4"/>
  <c r="AG1018" i="4"/>
  <c r="AD1018" i="4"/>
  <c r="AC1018" i="4"/>
  <c r="AA1010" i="4"/>
  <c r="AG1010" i="4"/>
  <c r="AD1010" i="4"/>
  <c r="AC1010" i="4"/>
  <c r="AA1002" i="4"/>
  <c r="AG1002" i="4"/>
  <c r="AD1002" i="4"/>
  <c r="AC1002" i="4"/>
  <c r="AA994" i="4"/>
  <c r="AG994" i="4"/>
  <c r="AD994" i="4"/>
  <c r="AC994" i="4"/>
  <c r="AA986" i="4"/>
  <c r="AG986" i="4"/>
  <c r="AD986" i="4"/>
  <c r="AC986" i="4"/>
  <c r="AA978" i="4"/>
  <c r="AG978" i="4"/>
  <c r="AD978" i="4"/>
  <c r="AC978" i="4"/>
  <c r="AA970" i="4"/>
  <c r="AG970" i="4"/>
  <c r="AD970" i="4"/>
  <c r="AC970" i="4"/>
  <c r="AA962" i="4"/>
  <c r="AG962" i="4"/>
  <c r="AD962" i="4"/>
  <c r="AC962" i="4"/>
  <c r="AA954" i="4"/>
  <c r="AG954" i="4"/>
  <c r="AD954" i="4"/>
  <c r="AC954" i="4"/>
  <c r="AA946" i="4"/>
  <c r="AG946" i="4"/>
  <c r="AD946" i="4"/>
  <c r="AC946" i="4"/>
  <c r="AA938" i="4"/>
  <c r="AG938" i="4"/>
  <c r="AD938" i="4"/>
  <c r="AC938" i="4"/>
  <c r="AA930" i="4"/>
  <c r="AG930" i="4"/>
  <c r="AD930" i="4"/>
  <c r="AC930" i="4"/>
  <c r="AA922" i="4"/>
  <c r="AG922" i="4"/>
  <c r="AD922" i="4"/>
  <c r="AC922" i="4"/>
  <c r="AA914" i="4"/>
  <c r="AG914" i="4"/>
  <c r="AD914" i="4"/>
  <c r="AC914" i="4"/>
  <c r="AA906" i="4"/>
  <c r="AG906" i="4"/>
  <c r="AD906" i="4"/>
  <c r="AC906" i="4"/>
  <c r="AA898" i="4"/>
  <c r="AG898" i="4"/>
  <c r="AD898" i="4"/>
  <c r="AC898" i="4"/>
  <c r="AA890" i="4"/>
  <c r="AG890" i="4"/>
  <c r="AD890" i="4"/>
  <c r="AC890" i="4"/>
  <c r="AA882" i="4"/>
  <c r="AD882" i="4"/>
  <c r="AC882" i="4"/>
  <c r="AA874" i="4"/>
  <c r="AG874" i="4"/>
  <c r="AD874" i="4"/>
  <c r="AC874" i="4"/>
  <c r="AA866" i="4"/>
  <c r="AG866" i="4"/>
  <c r="AD866" i="4"/>
  <c r="AC866" i="4"/>
  <c r="AA858" i="4"/>
  <c r="AG858" i="4"/>
  <c r="AD858" i="4"/>
  <c r="AC858" i="4"/>
  <c r="AA850" i="4"/>
  <c r="AG850" i="4"/>
  <c r="AD850" i="4"/>
  <c r="AC850" i="4"/>
  <c r="AA842" i="4"/>
  <c r="AG842" i="4"/>
  <c r="AD842" i="4"/>
  <c r="AC842" i="4"/>
  <c r="AA834" i="4"/>
  <c r="AG834" i="4"/>
  <c r="AD834" i="4"/>
  <c r="AC834" i="4"/>
  <c r="AA826" i="4"/>
  <c r="AG826" i="4"/>
  <c r="AD826" i="4"/>
  <c r="AC826" i="4"/>
  <c r="AA818" i="4"/>
  <c r="AD818" i="4"/>
  <c r="AC818" i="4"/>
  <c r="AA810" i="4"/>
  <c r="AG810" i="4"/>
  <c r="AD810" i="4"/>
  <c r="AC810" i="4"/>
  <c r="AA802" i="4"/>
  <c r="AG802" i="4"/>
  <c r="AD802" i="4"/>
  <c r="AC802" i="4"/>
  <c r="AA794" i="4"/>
  <c r="AG794" i="4"/>
  <c r="AD794" i="4"/>
  <c r="AC794" i="4"/>
  <c r="AE794" i="4" s="1"/>
  <c r="AA786" i="4"/>
  <c r="AG786" i="4"/>
  <c r="AD786" i="4"/>
  <c r="AC786" i="4"/>
  <c r="AA778" i="4"/>
  <c r="AG778" i="4"/>
  <c r="AD778" i="4"/>
  <c r="AC778" i="4"/>
  <c r="AA770" i="4"/>
  <c r="AG770" i="4"/>
  <c r="AD770" i="4"/>
  <c r="AC770" i="4"/>
  <c r="AA762" i="4"/>
  <c r="AG762" i="4"/>
  <c r="AD762" i="4"/>
  <c r="AC762" i="4"/>
  <c r="AE762" i="4" s="1"/>
  <c r="AA754" i="4"/>
  <c r="AG754" i="4"/>
  <c r="AD754" i="4"/>
  <c r="AC754" i="4"/>
  <c r="AA746" i="4"/>
  <c r="AG746" i="4"/>
  <c r="AD746" i="4"/>
  <c r="AC746" i="4"/>
  <c r="AE746" i="4" s="1"/>
  <c r="AA738" i="4"/>
  <c r="AG738" i="4"/>
  <c r="AD738" i="4"/>
  <c r="AC738" i="4"/>
  <c r="AA730" i="4"/>
  <c r="AG730" i="4"/>
  <c r="AD730" i="4"/>
  <c r="AC730" i="4"/>
  <c r="AE730" i="4" s="1"/>
  <c r="AA722" i="4"/>
  <c r="AG722" i="4"/>
  <c r="AD722" i="4"/>
  <c r="AC722" i="4"/>
  <c r="AA714" i="4"/>
  <c r="AG714" i="4"/>
  <c r="AD714" i="4"/>
  <c r="AC714" i="4"/>
  <c r="AE714" i="4" s="1"/>
  <c r="AA706" i="4"/>
  <c r="AG706" i="4"/>
  <c r="AD706" i="4"/>
  <c r="AC706" i="4"/>
  <c r="AA698" i="4"/>
  <c r="AG698" i="4"/>
  <c r="AD698" i="4"/>
  <c r="AC698" i="4"/>
  <c r="AA690" i="4"/>
  <c r="AG690" i="4"/>
  <c r="AD690" i="4"/>
  <c r="AC690" i="4"/>
  <c r="AA682" i="4"/>
  <c r="AG682" i="4"/>
  <c r="AD682" i="4"/>
  <c r="AC682" i="4"/>
  <c r="AA674" i="4"/>
  <c r="AG674" i="4"/>
  <c r="AD674" i="4"/>
  <c r="AC674" i="4"/>
  <c r="AA666" i="4"/>
  <c r="AG666" i="4"/>
  <c r="AD666" i="4"/>
  <c r="AC666" i="4"/>
  <c r="AA658" i="4"/>
  <c r="AG658" i="4"/>
  <c r="AD658" i="4"/>
  <c r="AC658" i="4"/>
  <c r="AA650" i="4"/>
  <c r="AG650" i="4"/>
  <c r="AD650" i="4"/>
  <c r="AC650" i="4"/>
  <c r="AA642" i="4"/>
  <c r="AG642" i="4"/>
  <c r="AC642" i="4"/>
  <c r="AD642" i="4"/>
  <c r="AA634" i="4"/>
  <c r="AG634" i="4"/>
  <c r="AD634" i="4"/>
  <c r="AC634" i="4"/>
  <c r="AA626" i="4"/>
  <c r="AG626" i="4"/>
  <c r="AD626" i="4"/>
  <c r="AC626" i="4"/>
  <c r="AA618" i="4"/>
  <c r="AG618" i="4"/>
  <c r="AD618" i="4"/>
  <c r="AC618" i="4"/>
  <c r="AA610" i="4"/>
  <c r="AG610" i="4"/>
  <c r="AD610" i="4"/>
  <c r="AC610" i="4"/>
  <c r="AA602" i="4"/>
  <c r="AG602" i="4"/>
  <c r="AD602" i="4"/>
  <c r="AC602" i="4"/>
  <c r="AA594" i="4"/>
  <c r="AG594" i="4"/>
  <c r="AD594" i="4"/>
  <c r="AC594" i="4"/>
  <c r="AA586" i="4"/>
  <c r="AG586" i="4"/>
  <c r="AC586" i="4"/>
  <c r="AD586" i="4"/>
  <c r="AA578" i="4"/>
  <c r="AG578" i="4"/>
  <c r="AD578" i="4"/>
  <c r="AC578" i="4"/>
  <c r="AA570" i="4"/>
  <c r="AG570" i="4"/>
  <c r="AD570" i="4"/>
  <c r="AC570" i="4"/>
  <c r="AE570" i="4" s="1"/>
  <c r="AA562" i="4"/>
  <c r="AG562" i="4"/>
  <c r="AD562" i="4"/>
  <c r="AC562" i="4"/>
  <c r="AA554" i="4"/>
  <c r="AG554" i="4"/>
  <c r="AD554" i="4"/>
  <c r="AC554" i="4"/>
  <c r="AE554" i="4" s="1"/>
  <c r="AA546" i="4"/>
  <c r="AG546" i="4"/>
  <c r="AC546" i="4"/>
  <c r="AD546" i="4"/>
  <c r="AA538" i="4"/>
  <c r="AG538" i="4"/>
  <c r="AD538" i="4"/>
  <c r="AC538" i="4"/>
  <c r="AA530" i="4"/>
  <c r="AG530" i="4"/>
  <c r="AC530" i="4"/>
  <c r="AD530" i="4"/>
  <c r="AB530" i="4"/>
  <c r="AI530" i="4" s="1"/>
  <c r="AA522" i="4"/>
  <c r="AG522" i="4"/>
  <c r="AC522" i="4"/>
  <c r="AD522" i="4"/>
  <c r="AB522" i="4"/>
  <c r="AI522" i="4" s="1"/>
  <c r="AA514" i="4"/>
  <c r="AG514" i="4"/>
  <c r="AD514" i="4"/>
  <c r="AC514" i="4"/>
  <c r="AA506" i="4"/>
  <c r="AG506" i="4"/>
  <c r="AC506" i="4"/>
  <c r="AD506" i="4"/>
  <c r="AA498" i="4"/>
  <c r="AG498" i="4"/>
  <c r="AD498" i="4"/>
  <c r="AC498" i="4"/>
  <c r="AB498" i="4"/>
  <c r="AI498" i="4" s="1"/>
  <c r="AA490" i="4"/>
  <c r="AG490" i="4"/>
  <c r="AD490" i="4"/>
  <c r="AC490" i="4"/>
  <c r="AB490" i="4"/>
  <c r="AI490" i="4" s="1"/>
  <c r="AA482" i="4"/>
  <c r="AG482" i="4"/>
  <c r="AC482" i="4"/>
  <c r="AD482" i="4"/>
  <c r="AA474" i="4"/>
  <c r="AD474" i="4"/>
  <c r="AC474" i="4"/>
  <c r="AE474" i="4" s="1"/>
  <c r="AG474" i="4"/>
  <c r="AA466" i="4"/>
  <c r="AG466" i="4"/>
  <c r="AC466" i="4"/>
  <c r="AD466" i="4"/>
  <c r="AB466" i="4"/>
  <c r="AI466" i="4" s="1"/>
  <c r="AA458" i="4"/>
  <c r="AG458" i="4"/>
  <c r="AD458" i="4"/>
  <c r="AC458" i="4"/>
  <c r="AB458" i="4"/>
  <c r="AI458" i="4" s="1"/>
  <c r="AA450" i="4"/>
  <c r="AG450" i="4"/>
  <c r="AC450" i="4"/>
  <c r="AD450" i="4"/>
  <c r="AA442" i="4"/>
  <c r="AG442" i="4"/>
  <c r="AD442" i="4"/>
  <c r="AC442" i="4"/>
  <c r="AA434" i="4"/>
  <c r="AG434" i="4"/>
  <c r="AC434" i="4"/>
  <c r="AD434" i="4"/>
  <c r="AB434" i="4"/>
  <c r="AI434" i="4" s="1"/>
  <c r="AA426" i="4"/>
  <c r="AD426" i="4"/>
  <c r="AG426" i="4"/>
  <c r="AC426" i="4"/>
  <c r="AB426" i="4"/>
  <c r="AI426" i="4" s="1"/>
  <c r="AA418" i="4"/>
  <c r="AG418" i="4"/>
  <c r="AC418" i="4"/>
  <c r="AD418" i="4"/>
  <c r="AA410" i="4"/>
  <c r="AG410" i="4"/>
  <c r="AD410" i="4"/>
  <c r="AC410" i="4"/>
  <c r="AE410" i="4" s="1"/>
  <c r="AA402" i="4"/>
  <c r="AG402" i="4"/>
  <c r="AD402" i="4"/>
  <c r="AC402" i="4"/>
  <c r="AB402" i="4"/>
  <c r="AI402" i="4" s="1"/>
  <c r="AA394" i="4"/>
  <c r="AD394" i="4"/>
  <c r="AG394" i="4"/>
  <c r="AC394" i="4"/>
  <c r="AB394" i="4"/>
  <c r="AI394" i="4" s="1"/>
  <c r="AA386" i="4"/>
  <c r="AG386" i="4"/>
  <c r="AD386" i="4"/>
  <c r="AC386" i="4"/>
  <c r="AA378" i="4"/>
  <c r="AG378" i="4"/>
  <c r="AD378" i="4"/>
  <c r="AC378" i="4"/>
  <c r="AA370" i="4"/>
  <c r="AG370" i="4"/>
  <c r="AC370" i="4"/>
  <c r="AD370" i="4"/>
  <c r="AB370" i="4"/>
  <c r="AI370" i="4" s="1"/>
  <c r="AA362" i="4"/>
  <c r="AD362" i="4"/>
  <c r="AC362" i="4"/>
  <c r="AG362" i="4"/>
  <c r="AB362" i="4"/>
  <c r="AI362" i="4" s="1"/>
  <c r="AA354" i="4"/>
  <c r="AG354" i="4"/>
  <c r="AC354" i="4"/>
  <c r="AD354" i="4"/>
  <c r="AA346" i="4"/>
  <c r="AG346" i="4"/>
  <c r="AD346" i="4"/>
  <c r="AC346" i="4"/>
  <c r="AA338" i="4"/>
  <c r="AG338" i="4"/>
  <c r="AD338" i="4"/>
  <c r="AC338" i="4"/>
  <c r="AB338" i="4"/>
  <c r="AI338" i="4" s="1"/>
  <c r="AA330" i="4"/>
  <c r="AD330" i="4"/>
  <c r="AC330" i="4"/>
  <c r="AG330" i="4"/>
  <c r="AB330" i="4"/>
  <c r="AI330" i="4" s="1"/>
  <c r="AA322" i="4"/>
  <c r="AG322" i="4"/>
  <c r="AD322" i="4"/>
  <c r="AC322" i="4"/>
  <c r="AA314" i="4"/>
  <c r="AG314" i="4"/>
  <c r="AD314" i="4"/>
  <c r="AC314" i="4"/>
  <c r="AA306" i="4"/>
  <c r="AG306" i="4"/>
  <c r="AC306" i="4"/>
  <c r="AD306" i="4"/>
  <c r="AB306" i="4"/>
  <c r="AI306" i="4" s="1"/>
  <c r="AA298" i="4"/>
  <c r="AG298" i="4"/>
  <c r="AD298" i="4"/>
  <c r="AC298" i="4"/>
  <c r="AB298" i="4"/>
  <c r="AI298" i="4" s="1"/>
  <c r="AA290" i="4"/>
  <c r="AG290" i="4"/>
  <c r="AD290" i="4"/>
  <c r="AC290" i="4"/>
  <c r="AA282" i="4"/>
  <c r="AG282" i="4"/>
  <c r="AC282" i="4"/>
  <c r="AD282" i="4"/>
  <c r="AA274" i="4"/>
  <c r="AG274" i="4"/>
  <c r="AD274" i="4"/>
  <c r="AC274" i="4"/>
  <c r="AB274" i="4"/>
  <c r="AI274" i="4" s="1"/>
  <c r="AA266" i="4"/>
  <c r="AG266" i="4"/>
  <c r="AD266" i="4"/>
  <c r="AC266" i="4"/>
  <c r="AB266" i="4"/>
  <c r="AI266" i="4" s="1"/>
  <c r="AA258" i="4"/>
  <c r="AG258" i="4"/>
  <c r="AC258" i="4"/>
  <c r="AD258" i="4"/>
  <c r="AA250" i="4"/>
  <c r="AG250" i="4"/>
  <c r="AD250" i="4"/>
  <c r="AC250" i="4"/>
  <c r="AA242" i="4"/>
  <c r="AG242" i="4"/>
  <c r="AC242" i="4"/>
  <c r="AD242" i="4"/>
  <c r="AB242" i="4"/>
  <c r="AI242" i="4" s="1"/>
  <c r="AA234" i="4"/>
  <c r="AD234" i="4"/>
  <c r="AG234" i="4"/>
  <c r="AC234" i="4"/>
  <c r="AB234" i="4"/>
  <c r="AI234" i="4" s="1"/>
  <c r="AA226" i="4"/>
  <c r="AG226" i="4"/>
  <c r="AD226" i="4"/>
  <c r="AC226" i="4"/>
  <c r="AA218" i="4"/>
  <c r="AG218" i="4"/>
  <c r="AD218" i="4"/>
  <c r="AC218" i="4"/>
  <c r="AA210" i="4"/>
  <c r="AG210" i="4"/>
  <c r="AD210" i="4"/>
  <c r="AC210" i="4"/>
  <c r="AE210" i="4" s="1"/>
  <c r="AB210" i="4"/>
  <c r="AI210" i="4" s="1"/>
  <c r="AA202" i="4"/>
  <c r="AG202" i="4"/>
  <c r="AD202" i="4"/>
  <c r="AC202" i="4"/>
  <c r="AB202" i="4"/>
  <c r="AI202" i="4" s="1"/>
  <c r="AA194" i="4"/>
  <c r="AG194" i="4"/>
  <c r="AD194" i="4"/>
  <c r="AC194" i="4"/>
  <c r="AA186" i="4"/>
  <c r="AG186" i="4"/>
  <c r="AD186" i="4"/>
  <c r="AC186" i="4"/>
  <c r="AA178" i="4"/>
  <c r="AG178" i="4"/>
  <c r="AD178" i="4"/>
  <c r="AC178" i="4"/>
  <c r="AB178" i="4"/>
  <c r="AI178" i="4" s="1"/>
  <c r="AA170" i="4"/>
  <c r="AG170" i="4"/>
  <c r="AD170" i="4"/>
  <c r="AC170" i="4"/>
  <c r="AE170" i="4" s="1"/>
  <c r="AB170" i="4"/>
  <c r="AI170" i="4" s="1"/>
  <c r="AA162" i="4"/>
  <c r="AG162" i="4"/>
  <c r="AD162" i="4"/>
  <c r="AC162" i="4"/>
  <c r="AA154" i="4"/>
  <c r="AG154" i="4"/>
  <c r="AD154" i="4"/>
  <c r="AC154" i="4"/>
  <c r="AE154" i="4" s="1"/>
  <c r="AA146" i="4"/>
  <c r="AG146" i="4"/>
  <c r="AC146" i="4"/>
  <c r="AD146" i="4"/>
  <c r="AB146" i="4"/>
  <c r="AI146" i="4" s="1"/>
  <c r="AA138" i="4"/>
  <c r="AG138" i="4"/>
  <c r="AD138" i="4"/>
  <c r="AC138" i="4"/>
  <c r="AB138" i="4"/>
  <c r="AI138" i="4" s="1"/>
  <c r="AA130" i="4"/>
  <c r="AG130" i="4"/>
  <c r="AD130" i="4"/>
  <c r="AC130" i="4"/>
  <c r="AA122" i="4"/>
  <c r="AG122" i="4"/>
  <c r="AC122" i="4"/>
  <c r="AA114" i="4"/>
  <c r="AG114" i="4"/>
  <c r="AC114" i="4"/>
  <c r="AD114" i="4"/>
  <c r="AB114" i="4"/>
  <c r="AI114" i="4" s="1"/>
  <c r="AA106" i="4"/>
  <c r="AG106" i="4"/>
  <c r="AC106" i="4"/>
  <c r="AD106" i="4"/>
  <c r="AB106" i="4"/>
  <c r="AI106" i="4" s="1"/>
  <c r="AA98" i="4"/>
  <c r="AG98" i="4"/>
  <c r="AD98" i="4"/>
  <c r="AC98" i="4"/>
  <c r="AE98" i="4" s="1"/>
  <c r="AA90" i="4"/>
  <c r="AG90" i="4"/>
  <c r="AD90" i="4"/>
  <c r="AC90" i="4"/>
  <c r="AA82" i="4"/>
  <c r="AD82" i="4"/>
  <c r="AC82" i="4"/>
  <c r="AG82" i="4"/>
  <c r="AB82" i="4"/>
  <c r="AI82" i="4" s="1"/>
  <c r="AA74" i="4"/>
  <c r="AG74" i="4"/>
  <c r="AD74" i="4"/>
  <c r="AC74" i="4"/>
  <c r="AB74" i="4"/>
  <c r="AI74" i="4" s="1"/>
  <c r="AA66" i="4"/>
  <c r="AG66" i="4"/>
  <c r="AD66" i="4"/>
  <c r="AC66" i="4"/>
  <c r="AA58" i="4"/>
  <c r="AG58" i="4"/>
  <c r="AD58" i="4"/>
  <c r="AC58" i="4"/>
  <c r="AA50" i="4"/>
  <c r="AG50" i="4"/>
  <c r="AD50" i="4"/>
  <c r="AC50" i="4"/>
  <c r="AB50" i="4"/>
  <c r="AI50" i="4" s="1"/>
  <c r="AA42" i="4"/>
  <c r="AG42" i="4"/>
  <c r="AD42" i="4"/>
  <c r="AC42" i="4"/>
  <c r="AB42" i="4"/>
  <c r="AI42" i="4" s="1"/>
  <c r="AA34" i="4"/>
  <c r="AG34" i="4"/>
  <c r="AD34" i="4"/>
  <c r="AC34" i="4"/>
  <c r="AA26" i="4"/>
  <c r="AG26" i="4"/>
  <c r="AD26" i="4"/>
  <c r="AC26" i="4"/>
  <c r="AA18" i="4"/>
  <c r="AG18" i="4"/>
  <c r="AC18" i="4"/>
  <c r="AD18" i="4"/>
  <c r="AB18" i="4"/>
  <c r="AI18" i="4" s="1"/>
  <c r="AA10" i="4"/>
  <c r="AG10" i="4"/>
  <c r="AD10" i="4"/>
  <c r="AC10" i="4"/>
  <c r="AB10" i="4"/>
  <c r="AI10" i="4" s="1"/>
  <c r="AB1122" i="4"/>
  <c r="AI1122" i="4" s="1"/>
  <c r="AB1109" i="4"/>
  <c r="AI1109" i="4" s="1"/>
  <c r="AB1083" i="4"/>
  <c r="AI1083" i="4" s="1"/>
  <c r="AB1058" i="4"/>
  <c r="AI1058" i="4" s="1"/>
  <c r="AB1045" i="4"/>
  <c r="AI1045" i="4" s="1"/>
  <c r="AB1019" i="4"/>
  <c r="AI1019" i="4" s="1"/>
  <c r="AB994" i="4"/>
  <c r="AI994" i="4" s="1"/>
  <c r="AB981" i="4"/>
  <c r="AI981" i="4" s="1"/>
  <c r="AB955" i="4"/>
  <c r="AI955" i="4" s="1"/>
  <c r="AB930" i="4"/>
  <c r="AI930" i="4" s="1"/>
  <c r="AB917" i="4"/>
  <c r="AI917" i="4" s="1"/>
  <c r="AB893" i="4"/>
  <c r="AI893" i="4" s="1"/>
  <c r="AB883" i="4"/>
  <c r="AI883" i="4" s="1"/>
  <c r="AB861" i="4"/>
  <c r="AI861" i="4" s="1"/>
  <c r="AB851" i="4"/>
  <c r="AI851" i="4" s="1"/>
  <c r="AB829" i="4"/>
  <c r="AI829" i="4" s="1"/>
  <c r="AB819" i="4"/>
  <c r="AI819" i="4" s="1"/>
  <c r="AB797" i="4"/>
  <c r="AI797" i="4" s="1"/>
  <c r="AB787" i="4"/>
  <c r="AI787" i="4" s="1"/>
  <c r="AB765" i="4"/>
  <c r="AI765" i="4" s="1"/>
  <c r="AB755" i="4"/>
  <c r="AI755" i="4" s="1"/>
  <c r="AB733" i="4"/>
  <c r="AI733" i="4" s="1"/>
  <c r="AB723" i="4"/>
  <c r="AI723" i="4" s="1"/>
  <c r="AB701" i="4"/>
  <c r="AI701" i="4" s="1"/>
  <c r="AB691" i="4"/>
  <c r="AI691" i="4" s="1"/>
  <c r="AB669" i="4"/>
  <c r="AI669" i="4" s="1"/>
  <c r="AB659" i="4"/>
  <c r="AI659" i="4" s="1"/>
  <c r="AB637" i="4"/>
  <c r="AI637" i="4" s="1"/>
  <c r="AB627" i="4"/>
  <c r="AI627" i="4" s="1"/>
  <c r="AB605" i="4"/>
  <c r="AI605" i="4" s="1"/>
  <c r="AB595" i="4"/>
  <c r="AI595" i="4" s="1"/>
  <c r="AB573" i="4"/>
  <c r="AI573" i="4" s="1"/>
  <c r="AB562" i="4"/>
  <c r="AI562" i="4" s="1"/>
  <c r="AB547" i="4"/>
  <c r="AI547" i="4" s="1"/>
  <c r="AB531" i="4"/>
  <c r="AI531" i="4" s="1"/>
  <c r="AB509" i="4"/>
  <c r="AI509" i="4" s="1"/>
  <c r="AB467" i="4"/>
  <c r="AI467" i="4" s="1"/>
  <c r="AB445" i="4"/>
  <c r="AI445" i="4" s="1"/>
  <c r="AB403" i="4"/>
  <c r="AI403" i="4" s="1"/>
  <c r="AB381" i="4"/>
  <c r="AI381" i="4" s="1"/>
  <c r="AB339" i="4"/>
  <c r="AI339" i="4" s="1"/>
  <c r="AB317" i="4"/>
  <c r="AI317" i="4" s="1"/>
  <c r="AB275" i="4"/>
  <c r="AI275" i="4" s="1"/>
  <c r="AB253" i="4"/>
  <c r="AI253" i="4" s="1"/>
  <c r="AB211" i="4"/>
  <c r="AI211" i="4" s="1"/>
  <c r="AB189" i="4"/>
  <c r="AI189" i="4" s="1"/>
  <c r="AB147" i="4"/>
  <c r="AI147" i="4" s="1"/>
  <c r="AB125" i="4"/>
  <c r="AI125" i="4" s="1"/>
  <c r="AB104" i="4"/>
  <c r="AI104" i="4" s="1"/>
  <c r="AB83" i="4"/>
  <c r="AI83" i="4" s="1"/>
  <c r="AB61" i="4"/>
  <c r="AI61" i="4" s="1"/>
  <c r="AB19" i="4"/>
  <c r="AI19" i="4" s="1"/>
  <c r="AC1132" i="4"/>
  <c r="AE1132" i="4" s="1"/>
  <c r="AC1116" i="4"/>
  <c r="AE1116" i="4" s="1"/>
  <c r="AC1100" i="4"/>
  <c r="AE1100" i="4" s="1"/>
  <c r="AD1125" i="4"/>
  <c r="AD883" i="4"/>
  <c r="AD611" i="4"/>
  <c r="AG882" i="4"/>
  <c r="AH882" i="4" s="1"/>
  <c r="AA1129" i="4"/>
  <c r="AG1129" i="4"/>
  <c r="AD1129" i="4"/>
  <c r="AA1121" i="4"/>
  <c r="AD1121" i="4"/>
  <c r="AG1121" i="4"/>
  <c r="AH1121" i="4" s="1"/>
  <c r="AA1113" i="4"/>
  <c r="AG1113" i="4"/>
  <c r="AD1113" i="4"/>
  <c r="AA1105" i="4"/>
  <c r="AG1105" i="4"/>
  <c r="AH1105" i="4" s="1"/>
  <c r="AD1105" i="4"/>
  <c r="AA1097" i="4"/>
  <c r="AG1097" i="4"/>
  <c r="AD1097" i="4"/>
  <c r="AA1089" i="4"/>
  <c r="AG1089" i="4"/>
  <c r="AD1089" i="4"/>
  <c r="AC1089" i="4"/>
  <c r="AA1081" i="4"/>
  <c r="AG1081" i="4"/>
  <c r="AD1081" i="4"/>
  <c r="AC1081" i="4"/>
  <c r="AA1073" i="4"/>
  <c r="AG1073" i="4"/>
  <c r="AD1073" i="4"/>
  <c r="AC1073" i="4"/>
  <c r="AA1065" i="4"/>
  <c r="AG1065" i="4"/>
  <c r="AD1065" i="4"/>
  <c r="AC1065" i="4"/>
  <c r="AA1057" i="4"/>
  <c r="AG1057" i="4"/>
  <c r="AD1057" i="4"/>
  <c r="AC1057" i="4"/>
  <c r="AA1049" i="4"/>
  <c r="AG1049" i="4"/>
  <c r="AD1049" i="4"/>
  <c r="AC1049" i="4"/>
  <c r="AA1041" i="4"/>
  <c r="AG1041" i="4"/>
  <c r="AD1041" i="4"/>
  <c r="AC1041" i="4"/>
  <c r="AA1033" i="4"/>
  <c r="AG1033" i="4"/>
  <c r="AD1033" i="4"/>
  <c r="AC1033" i="4"/>
  <c r="AE1033" i="4" s="1"/>
  <c r="AA1025" i="4"/>
  <c r="AG1025" i="4"/>
  <c r="AD1025" i="4"/>
  <c r="AC1025" i="4"/>
  <c r="AA1017" i="4"/>
  <c r="AG1017" i="4"/>
  <c r="AD1017" i="4"/>
  <c r="AC1017" i="4"/>
  <c r="AG1009" i="4"/>
  <c r="AA1009" i="4"/>
  <c r="AD1009" i="4"/>
  <c r="AC1009" i="4"/>
  <c r="AA1001" i="4"/>
  <c r="AG1001" i="4"/>
  <c r="AD1001" i="4"/>
  <c r="AC1001" i="4"/>
  <c r="AE1001" i="4" s="1"/>
  <c r="AA993" i="4"/>
  <c r="AG993" i="4"/>
  <c r="AD993" i="4"/>
  <c r="AC993" i="4"/>
  <c r="AG985" i="4"/>
  <c r="AA985" i="4"/>
  <c r="AD985" i="4"/>
  <c r="AC985" i="4"/>
  <c r="AA977" i="4"/>
  <c r="AG977" i="4"/>
  <c r="AD977" i="4"/>
  <c r="AC977" i="4"/>
  <c r="AA969" i="4"/>
  <c r="AG969" i="4"/>
  <c r="AD969" i="4"/>
  <c r="AC969" i="4"/>
  <c r="AA961" i="4"/>
  <c r="AG961" i="4"/>
  <c r="AD961" i="4"/>
  <c r="AC961" i="4"/>
  <c r="AG953" i="4"/>
  <c r="AA953" i="4"/>
  <c r="AD953" i="4"/>
  <c r="AC953" i="4"/>
  <c r="AE953" i="4" s="1"/>
  <c r="AG945" i="4"/>
  <c r="AA945" i="4"/>
  <c r="AD945" i="4"/>
  <c r="AC945" i="4"/>
  <c r="AA937" i="4"/>
  <c r="AG937" i="4"/>
  <c r="AD937" i="4"/>
  <c r="AC937" i="4"/>
  <c r="AE937" i="4" s="1"/>
  <c r="AA929" i="4"/>
  <c r="AG929" i="4"/>
  <c r="AD929" i="4"/>
  <c r="AC929" i="4"/>
  <c r="AA921" i="4"/>
  <c r="AG921" i="4"/>
  <c r="AD921" i="4"/>
  <c r="AC921" i="4"/>
  <c r="AE921" i="4" s="1"/>
  <c r="AA913" i="4"/>
  <c r="AG913" i="4"/>
  <c r="AD913" i="4"/>
  <c r="AC913" i="4"/>
  <c r="AA905" i="4"/>
  <c r="AG905" i="4"/>
  <c r="AD905" i="4"/>
  <c r="AC905" i="4"/>
  <c r="AA897" i="4"/>
  <c r="AG897" i="4"/>
  <c r="AD897" i="4"/>
  <c r="AC897" i="4"/>
  <c r="AA889" i="4"/>
  <c r="AG889" i="4"/>
  <c r="AD889" i="4"/>
  <c r="AC889" i="4"/>
  <c r="AE889" i="4" s="1"/>
  <c r="AA881" i="4"/>
  <c r="AG881" i="4"/>
  <c r="AD881" i="4"/>
  <c r="AC881" i="4"/>
  <c r="AA873" i="4"/>
  <c r="AG873" i="4"/>
  <c r="AD873" i="4"/>
  <c r="AC873" i="4"/>
  <c r="AE873" i="4" s="1"/>
  <c r="AA865" i="4"/>
  <c r="AG865" i="4"/>
  <c r="AD865" i="4"/>
  <c r="AC865" i="4"/>
  <c r="AA857" i="4"/>
  <c r="AG857" i="4"/>
  <c r="AD857" i="4"/>
  <c r="AC857" i="4"/>
  <c r="AE857" i="4" s="1"/>
  <c r="AA849" i="4"/>
  <c r="AG849" i="4"/>
  <c r="AD849" i="4"/>
  <c r="AC849" i="4"/>
  <c r="AA841" i="4"/>
  <c r="AG841" i="4"/>
  <c r="AD841" i="4"/>
  <c r="AC841" i="4"/>
  <c r="AE841" i="4" s="1"/>
  <c r="AA833" i="4"/>
  <c r="AG833" i="4"/>
  <c r="AD833" i="4"/>
  <c r="AC833" i="4"/>
  <c r="AA825" i="4"/>
  <c r="AG825" i="4"/>
  <c r="AD825" i="4"/>
  <c r="AC825" i="4"/>
  <c r="AA817" i="4"/>
  <c r="AG817" i="4"/>
  <c r="AD817" i="4"/>
  <c r="AC817" i="4"/>
  <c r="AA809" i="4"/>
  <c r="AG809" i="4"/>
  <c r="AD809" i="4"/>
  <c r="AC809" i="4"/>
  <c r="AA801" i="4"/>
  <c r="AG801" i="4"/>
  <c r="AD801" i="4"/>
  <c r="AC801" i="4"/>
  <c r="AA793" i="4"/>
  <c r="AG793" i="4"/>
  <c r="AD793" i="4"/>
  <c r="AC793" i="4"/>
  <c r="AA785" i="4"/>
  <c r="AG785" i="4"/>
  <c r="AD785" i="4"/>
  <c r="AC785" i="4"/>
  <c r="AA777" i="4"/>
  <c r="AG777" i="4"/>
  <c r="AD777" i="4"/>
  <c r="AC777" i="4"/>
  <c r="AE777" i="4" s="1"/>
  <c r="AA769" i="4"/>
  <c r="AG769" i="4"/>
  <c r="AD769" i="4"/>
  <c r="AC769" i="4"/>
  <c r="AA761" i="4"/>
  <c r="AG761" i="4"/>
  <c r="AD761" i="4"/>
  <c r="AC761" i="4"/>
  <c r="AA753" i="4"/>
  <c r="AG753" i="4"/>
  <c r="AD753" i="4"/>
  <c r="AC753" i="4"/>
  <c r="AA745" i="4"/>
  <c r="AG745" i="4"/>
  <c r="AD745" i="4"/>
  <c r="AC745" i="4"/>
  <c r="AA737" i="4"/>
  <c r="AG737" i="4"/>
  <c r="AD737" i="4"/>
  <c r="AC737" i="4"/>
  <c r="AA729" i="4"/>
  <c r="AG729" i="4"/>
  <c r="AD729" i="4"/>
  <c r="AC729" i="4"/>
  <c r="AE729" i="4" s="1"/>
  <c r="AA721" i="4"/>
  <c r="AG721" i="4"/>
  <c r="AD721" i="4"/>
  <c r="AC721" i="4"/>
  <c r="AA713" i="4"/>
  <c r="AG713" i="4"/>
  <c r="AD713" i="4"/>
  <c r="AC713" i="4"/>
  <c r="AA705" i="4"/>
  <c r="AD705" i="4"/>
  <c r="AC705" i="4"/>
  <c r="AG705" i="4"/>
  <c r="AA697" i="4"/>
  <c r="AG697" i="4"/>
  <c r="AD697" i="4"/>
  <c r="AC697" i="4"/>
  <c r="AA689" i="4"/>
  <c r="AG689" i="4"/>
  <c r="AD689" i="4"/>
  <c r="AC689" i="4"/>
  <c r="AA681" i="4"/>
  <c r="AG681" i="4"/>
  <c r="AD681" i="4"/>
  <c r="AC681" i="4"/>
  <c r="AA673" i="4"/>
  <c r="AG673" i="4"/>
  <c r="AD673" i="4"/>
  <c r="AC673" i="4"/>
  <c r="AA665" i="4"/>
  <c r="AG665" i="4"/>
  <c r="AD665" i="4"/>
  <c r="AC665" i="4"/>
  <c r="AE665" i="4" s="1"/>
  <c r="AA657" i="4"/>
  <c r="AG657" i="4"/>
  <c r="AD657" i="4"/>
  <c r="AC657" i="4"/>
  <c r="AA649" i="4"/>
  <c r="AG649" i="4"/>
  <c r="AD649" i="4"/>
  <c r="AC649" i="4"/>
  <c r="AA641" i="4"/>
  <c r="AG641" i="4"/>
  <c r="AD641" i="4"/>
  <c r="AC641" i="4"/>
  <c r="AA633" i="4"/>
  <c r="AG633" i="4"/>
  <c r="AC633" i="4"/>
  <c r="AD633" i="4"/>
  <c r="AE633" i="4" s="1"/>
  <c r="AA625" i="4"/>
  <c r="AD625" i="4"/>
  <c r="AG625" i="4"/>
  <c r="AC625" i="4"/>
  <c r="AA617" i="4"/>
  <c r="AG617" i="4"/>
  <c r="AD617" i="4"/>
  <c r="AC617" i="4"/>
  <c r="AA609" i="4"/>
  <c r="AG609" i="4"/>
  <c r="AD609" i="4"/>
  <c r="AC609" i="4"/>
  <c r="AB601" i="4"/>
  <c r="AI601" i="4" s="1"/>
  <c r="AA601" i="4"/>
  <c r="AG601" i="4"/>
  <c r="AD601" i="4"/>
  <c r="AC601" i="4"/>
  <c r="AA593" i="4"/>
  <c r="AG593" i="4"/>
  <c r="AD593" i="4"/>
  <c r="AC593" i="4"/>
  <c r="AE593" i="4" s="1"/>
  <c r="AA585" i="4"/>
  <c r="AG585" i="4"/>
  <c r="AD585" i="4"/>
  <c r="AC585" i="4"/>
  <c r="AA577" i="4"/>
  <c r="AG577" i="4"/>
  <c r="AD577" i="4"/>
  <c r="AC577" i="4"/>
  <c r="AA569" i="4"/>
  <c r="AG569" i="4"/>
  <c r="AD569" i="4"/>
  <c r="AC569" i="4"/>
  <c r="AA561" i="4"/>
  <c r="AG561" i="4"/>
  <c r="AC561" i="4"/>
  <c r="AD561" i="4"/>
  <c r="AA553" i="4"/>
  <c r="AG553" i="4"/>
  <c r="AD553" i="4"/>
  <c r="AC553" i="4"/>
  <c r="AA545" i="4"/>
  <c r="AG545" i="4"/>
  <c r="AD545" i="4"/>
  <c r="AC545" i="4"/>
  <c r="AA537" i="4"/>
  <c r="AG537" i="4"/>
  <c r="AH537" i="4" s="1"/>
  <c r="AD537" i="4"/>
  <c r="AE537" i="4" s="1"/>
  <c r="AA529" i="4"/>
  <c r="AG529" i="4"/>
  <c r="AD529" i="4"/>
  <c r="AC529" i="4"/>
  <c r="AA521" i="4"/>
  <c r="AG521" i="4"/>
  <c r="AH521" i="4" s="1"/>
  <c r="AD521" i="4"/>
  <c r="AE521" i="4" s="1"/>
  <c r="AA513" i="4"/>
  <c r="AG513" i="4"/>
  <c r="AD513" i="4"/>
  <c r="AC513" i="4"/>
  <c r="AA505" i="4"/>
  <c r="AG505" i="4"/>
  <c r="AD505" i="4"/>
  <c r="AA497" i="4"/>
  <c r="AG497" i="4"/>
  <c r="AC497" i="4"/>
  <c r="AA489" i="4"/>
  <c r="AG489" i="4"/>
  <c r="AD489" i="4"/>
  <c r="AA481" i="4"/>
  <c r="AG481" i="4"/>
  <c r="AD481" i="4"/>
  <c r="AC481" i="4"/>
  <c r="AA473" i="4"/>
  <c r="AG473" i="4"/>
  <c r="AH473" i="4" s="1"/>
  <c r="AD473" i="4"/>
  <c r="AB465" i="4"/>
  <c r="AI465" i="4" s="1"/>
  <c r="AA465" i="4"/>
  <c r="AG465" i="4"/>
  <c r="AD465" i="4"/>
  <c r="AC465" i="4"/>
  <c r="AA457" i="4"/>
  <c r="AG457" i="4"/>
  <c r="AH457" i="4" s="1"/>
  <c r="AD457" i="4"/>
  <c r="AA449" i="4"/>
  <c r="AG449" i="4"/>
  <c r="AD449" i="4"/>
  <c r="AC449" i="4"/>
  <c r="AA441" i="4"/>
  <c r="AG441" i="4"/>
  <c r="AD441" i="4"/>
  <c r="AA433" i="4"/>
  <c r="AG433" i="4"/>
  <c r="AD433" i="4"/>
  <c r="AC433" i="4"/>
  <c r="AA425" i="4"/>
  <c r="AG425" i="4"/>
  <c r="AD425" i="4"/>
  <c r="AA417" i="4"/>
  <c r="AG417" i="4"/>
  <c r="AD417" i="4"/>
  <c r="AC417" i="4"/>
  <c r="AE417" i="4" s="1"/>
  <c r="AA409" i="4"/>
  <c r="AG409" i="4"/>
  <c r="AH409" i="4" s="1"/>
  <c r="AD409" i="4"/>
  <c r="AE409" i="4" s="1"/>
  <c r="AA401" i="4"/>
  <c r="AG401" i="4"/>
  <c r="AD401" i="4"/>
  <c r="AC401" i="4"/>
  <c r="AE401" i="4" s="1"/>
  <c r="AA393" i="4"/>
  <c r="AG393" i="4"/>
  <c r="AH393" i="4" s="1"/>
  <c r="AD393" i="4"/>
  <c r="AA385" i="4"/>
  <c r="AG385" i="4"/>
  <c r="AD385" i="4"/>
  <c r="AC385" i="4"/>
  <c r="AA377" i="4"/>
  <c r="AG377" i="4"/>
  <c r="AD377" i="4"/>
  <c r="AA369" i="4"/>
  <c r="AG369" i="4"/>
  <c r="AD369" i="4"/>
  <c r="AC369" i="4"/>
  <c r="AA361" i="4"/>
  <c r="AG361" i="4"/>
  <c r="AD361" i="4"/>
  <c r="AG353" i="4"/>
  <c r="AA353" i="4"/>
  <c r="AD353" i="4"/>
  <c r="AC353" i="4"/>
  <c r="AA345" i="4"/>
  <c r="AG345" i="4"/>
  <c r="AH345" i="4" s="1"/>
  <c r="AD345" i="4"/>
  <c r="AA337" i="4"/>
  <c r="AG337" i="4"/>
  <c r="AC337" i="4"/>
  <c r="AD337" i="4"/>
  <c r="AA329" i="4"/>
  <c r="AG329" i="4"/>
  <c r="AH329" i="4" s="1"/>
  <c r="AD329" i="4"/>
  <c r="AA321" i="4"/>
  <c r="AG321" i="4"/>
  <c r="AD321" i="4"/>
  <c r="AC321" i="4"/>
  <c r="AA313" i="4"/>
  <c r="AG313" i="4"/>
  <c r="AD313" i="4"/>
  <c r="AA305" i="4"/>
  <c r="AG305" i="4"/>
  <c r="AD305" i="4"/>
  <c r="AC305" i="4"/>
  <c r="AA297" i="4"/>
  <c r="AG297" i="4"/>
  <c r="AD297" i="4"/>
  <c r="AA289" i="4"/>
  <c r="AG289" i="4"/>
  <c r="AD289" i="4"/>
  <c r="AC289" i="4"/>
  <c r="AE289" i="4" s="1"/>
  <c r="AA281" i="4"/>
  <c r="AG281" i="4"/>
  <c r="AH281" i="4" s="1"/>
  <c r="AD281" i="4"/>
  <c r="AE281" i="4" s="1"/>
  <c r="AA273" i="4"/>
  <c r="AG273" i="4"/>
  <c r="AD273" i="4"/>
  <c r="AC273" i="4"/>
  <c r="AA265" i="4"/>
  <c r="AG265" i="4"/>
  <c r="AH265" i="4" s="1"/>
  <c r="AD265" i="4"/>
  <c r="AE265" i="4" s="1"/>
  <c r="AA257" i="4"/>
  <c r="AD257" i="4"/>
  <c r="AG257" i="4"/>
  <c r="AC257" i="4"/>
  <c r="AA249" i="4"/>
  <c r="AG249" i="4"/>
  <c r="AD249" i="4"/>
  <c r="AA241" i="4"/>
  <c r="AG241" i="4"/>
  <c r="AD241" i="4"/>
  <c r="AC241" i="4"/>
  <c r="AA233" i="4"/>
  <c r="AG233" i="4"/>
  <c r="AD233" i="4"/>
  <c r="AA225" i="4"/>
  <c r="AG225" i="4"/>
  <c r="AD225" i="4"/>
  <c r="AC225" i="4"/>
  <c r="AA217" i="4"/>
  <c r="AG217" i="4"/>
  <c r="AH217" i="4" s="1"/>
  <c r="AD217" i="4"/>
  <c r="AA209" i="4"/>
  <c r="AG209" i="4"/>
  <c r="AD209" i="4"/>
  <c r="AC209" i="4"/>
  <c r="AA201" i="4"/>
  <c r="AG201" i="4"/>
  <c r="AD201" i="4"/>
  <c r="AA193" i="4"/>
  <c r="AG193" i="4"/>
  <c r="AD193" i="4"/>
  <c r="AC193" i="4"/>
  <c r="AA185" i="4"/>
  <c r="AG185" i="4"/>
  <c r="AD185" i="4"/>
  <c r="AA177" i="4"/>
  <c r="AG177" i="4"/>
  <c r="AD177" i="4"/>
  <c r="AC177" i="4"/>
  <c r="AA169" i="4"/>
  <c r="AG169" i="4"/>
  <c r="AD169" i="4"/>
  <c r="AC169" i="4"/>
  <c r="AA161" i="4"/>
  <c r="AG161" i="4"/>
  <c r="AD161" i="4"/>
  <c r="AC161" i="4"/>
  <c r="AA153" i="4"/>
  <c r="AG153" i="4"/>
  <c r="AD153" i="4"/>
  <c r="AC153" i="4"/>
  <c r="AA145" i="4"/>
  <c r="AD145" i="4"/>
  <c r="AC145" i="4"/>
  <c r="AG145" i="4"/>
  <c r="AA137" i="4"/>
  <c r="AG137" i="4"/>
  <c r="AD137" i="4"/>
  <c r="AC137" i="4"/>
  <c r="AA129" i="4"/>
  <c r="AG129" i="4"/>
  <c r="AD129" i="4"/>
  <c r="AC129" i="4"/>
  <c r="AA121" i="4"/>
  <c r="AG121" i="4"/>
  <c r="AD121" i="4"/>
  <c r="AC121" i="4"/>
  <c r="AA113" i="4"/>
  <c r="AG113" i="4"/>
  <c r="AD113" i="4"/>
  <c r="AC113" i="4"/>
  <c r="AA105" i="4"/>
  <c r="AD105" i="4"/>
  <c r="AG105" i="4"/>
  <c r="AC105" i="4"/>
  <c r="AA97" i="4"/>
  <c r="AG97" i="4"/>
  <c r="AD97" i="4"/>
  <c r="AC97" i="4"/>
  <c r="AA89" i="4"/>
  <c r="AG89" i="4"/>
  <c r="AD89" i="4"/>
  <c r="AC89" i="4"/>
  <c r="AA81" i="4"/>
  <c r="AG81" i="4"/>
  <c r="AD81" i="4"/>
  <c r="AC81" i="4"/>
  <c r="AA73" i="4"/>
  <c r="AG73" i="4"/>
  <c r="AD73" i="4"/>
  <c r="AC73" i="4"/>
  <c r="AA65" i="4"/>
  <c r="AG65" i="4"/>
  <c r="AD65" i="4"/>
  <c r="AC65" i="4"/>
  <c r="AA57" i="4"/>
  <c r="AG57" i="4"/>
  <c r="AD57" i="4"/>
  <c r="AC57" i="4"/>
  <c r="AA49" i="4"/>
  <c r="AG49" i="4"/>
  <c r="AD49" i="4"/>
  <c r="AC49" i="4"/>
  <c r="AA41" i="4"/>
  <c r="AG41" i="4"/>
  <c r="AD41" i="4"/>
  <c r="AC41" i="4"/>
  <c r="AA33" i="4"/>
  <c r="AG33" i="4"/>
  <c r="AD33" i="4"/>
  <c r="AC33" i="4"/>
  <c r="AA25" i="4"/>
  <c r="AG25" i="4"/>
  <c r="AD25" i="4"/>
  <c r="AC25" i="4"/>
  <c r="AA17" i="4"/>
  <c r="AG17" i="4"/>
  <c r="AD17" i="4"/>
  <c r="AC17" i="4"/>
  <c r="AA9" i="4"/>
  <c r="AD9" i="4"/>
  <c r="AG9" i="4"/>
  <c r="AC9" i="4"/>
  <c r="AB1133" i="4"/>
  <c r="AI1133" i="4" s="1"/>
  <c r="AB1107" i="4"/>
  <c r="AI1107" i="4" s="1"/>
  <c r="AB1082" i="4"/>
  <c r="AI1082" i="4" s="1"/>
  <c r="AB1069" i="4"/>
  <c r="AI1069" i="4" s="1"/>
  <c r="AB1043" i="4"/>
  <c r="AI1043" i="4" s="1"/>
  <c r="AB1018" i="4"/>
  <c r="AI1018" i="4" s="1"/>
  <c r="AB1005" i="4"/>
  <c r="AI1005" i="4" s="1"/>
  <c r="AB979" i="4"/>
  <c r="AI979" i="4" s="1"/>
  <c r="AB954" i="4"/>
  <c r="AI954" i="4" s="1"/>
  <c r="AB941" i="4"/>
  <c r="AI941" i="4" s="1"/>
  <c r="AB915" i="4"/>
  <c r="AI915" i="4" s="1"/>
  <c r="AB892" i="4"/>
  <c r="AI892" i="4" s="1"/>
  <c r="AB882" i="4"/>
  <c r="AI882" i="4" s="1"/>
  <c r="AB860" i="4"/>
  <c r="AI860" i="4" s="1"/>
  <c r="AB850" i="4"/>
  <c r="AI850" i="4" s="1"/>
  <c r="AB828" i="4"/>
  <c r="AI828" i="4" s="1"/>
  <c r="AB818" i="4"/>
  <c r="AI818" i="4" s="1"/>
  <c r="AB796" i="4"/>
  <c r="AI796" i="4" s="1"/>
  <c r="AB786" i="4"/>
  <c r="AI786" i="4" s="1"/>
  <c r="AB764" i="4"/>
  <c r="AI764" i="4" s="1"/>
  <c r="AB754" i="4"/>
  <c r="AI754" i="4" s="1"/>
  <c r="AB732" i="4"/>
  <c r="AI732" i="4" s="1"/>
  <c r="AB722" i="4"/>
  <c r="AI722" i="4" s="1"/>
  <c r="AB700" i="4"/>
  <c r="AI700" i="4" s="1"/>
  <c r="AB690" i="4"/>
  <c r="AI690" i="4" s="1"/>
  <c r="AB668" i="4"/>
  <c r="AI668" i="4" s="1"/>
  <c r="AB658" i="4"/>
  <c r="AI658" i="4" s="1"/>
  <c r="AB636" i="4"/>
  <c r="AI636" i="4" s="1"/>
  <c r="AB626" i="4"/>
  <c r="AI626" i="4" s="1"/>
  <c r="AB604" i="4"/>
  <c r="AI604" i="4" s="1"/>
  <c r="AB594" i="4"/>
  <c r="AI594" i="4" s="1"/>
  <c r="AB572" i="4"/>
  <c r="AI572" i="4" s="1"/>
  <c r="AB546" i="4"/>
  <c r="AI546" i="4" s="1"/>
  <c r="AB506" i="4"/>
  <c r="AI506" i="4" s="1"/>
  <c r="AB484" i="4"/>
  <c r="AI484" i="4" s="1"/>
  <c r="AB442" i="4"/>
  <c r="AI442" i="4" s="1"/>
  <c r="AB420" i="4"/>
  <c r="AI420" i="4" s="1"/>
  <c r="AB378" i="4"/>
  <c r="AI378" i="4" s="1"/>
  <c r="AB356" i="4"/>
  <c r="AI356" i="4" s="1"/>
  <c r="AB314" i="4"/>
  <c r="AI314" i="4" s="1"/>
  <c r="AB292" i="4"/>
  <c r="AI292" i="4" s="1"/>
  <c r="AB250" i="4"/>
  <c r="AI250" i="4" s="1"/>
  <c r="AB228" i="4"/>
  <c r="AI228" i="4" s="1"/>
  <c r="AB186" i="4"/>
  <c r="AI186" i="4" s="1"/>
  <c r="AB164" i="4"/>
  <c r="AI164" i="4" s="1"/>
  <c r="AB122" i="4"/>
  <c r="AI122" i="4" s="1"/>
  <c r="AB100" i="4"/>
  <c r="AI100" i="4" s="1"/>
  <c r="AB58" i="4"/>
  <c r="AI58" i="4" s="1"/>
  <c r="AB36" i="4"/>
  <c r="AI36" i="4" s="1"/>
  <c r="AC1129" i="4"/>
  <c r="AE1129" i="4" s="1"/>
  <c r="AC1113" i="4"/>
  <c r="AE1113" i="4" s="1"/>
  <c r="AC1097" i="4"/>
  <c r="AC505" i="4"/>
  <c r="AC441" i="4"/>
  <c r="AC377" i="4"/>
  <c r="AC313" i="4"/>
  <c r="AC249" i="4"/>
  <c r="AC185" i="4"/>
  <c r="AD1123" i="4"/>
  <c r="AD875" i="4"/>
  <c r="AG818" i="4"/>
  <c r="N219" i="6"/>
  <c r="AG1128" i="4"/>
  <c r="AA1128" i="4"/>
  <c r="AD1128" i="4"/>
  <c r="AA1120" i="4"/>
  <c r="AG1120" i="4"/>
  <c r="AH1120" i="4" s="1"/>
  <c r="AD1120" i="4"/>
  <c r="AA1112" i="4"/>
  <c r="AG1112" i="4"/>
  <c r="AD1112" i="4"/>
  <c r="AA1104" i="4"/>
  <c r="AG1104" i="4"/>
  <c r="AH1104" i="4" s="1"/>
  <c r="AD1104" i="4"/>
  <c r="AE1104" i="4" s="1"/>
  <c r="AA1096" i="4"/>
  <c r="AG1096" i="4"/>
  <c r="AD1096" i="4"/>
  <c r="AA1088" i="4"/>
  <c r="AG1088" i="4"/>
  <c r="AH1088" i="4" s="1"/>
  <c r="AD1088" i="4"/>
  <c r="AE1088" i="4" s="1"/>
  <c r="AA1080" i="4"/>
  <c r="AG1080" i="4"/>
  <c r="AH1080" i="4" s="1"/>
  <c r="AD1080" i="4"/>
  <c r="AE1080" i="4" s="1"/>
  <c r="AA1072" i="4"/>
  <c r="AG1072" i="4"/>
  <c r="AH1072" i="4" s="1"/>
  <c r="AD1072" i="4"/>
  <c r="AE1072" i="4" s="1"/>
  <c r="AA1064" i="4"/>
  <c r="AG1064" i="4"/>
  <c r="AD1064" i="4"/>
  <c r="AA1056" i="4"/>
  <c r="AG1056" i="4"/>
  <c r="AH1056" i="4" s="1"/>
  <c r="AD1056" i="4"/>
  <c r="AA1048" i="4"/>
  <c r="AG1048" i="4"/>
  <c r="AH1048" i="4" s="1"/>
  <c r="AD1048" i="4"/>
  <c r="AE1048" i="4" s="1"/>
  <c r="AA1040" i="4"/>
  <c r="AD1040" i="4"/>
  <c r="AG1040" i="4"/>
  <c r="AH1040" i="4" s="1"/>
  <c r="AA1032" i="4"/>
  <c r="AG1032" i="4"/>
  <c r="AD1032" i="4"/>
  <c r="AA1024" i="4"/>
  <c r="AG1024" i="4"/>
  <c r="AH1024" i="4" s="1"/>
  <c r="AD1024" i="4"/>
  <c r="AA1016" i="4"/>
  <c r="AG1016" i="4"/>
  <c r="AH1016" i="4" s="1"/>
  <c r="AD1016" i="4"/>
  <c r="AE1016" i="4" s="1"/>
  <c r="AA1008" i="4"/>
  <c r="AG1008" i="4"/>
  <c r="AH1008" i="4" s="1"/>
  <c r="AD1008" i="4"/>
  <c r="AE1008" i="4" s="1"/>
  <c r="AA1000" i="4"/>
  <c r="AG1000" i="4"/>
  <c r="AD1000" i="4"/>
  <c r="AA992" i="4"/>
  <c r="AG992" i="4"/>
  <c r="AH992" i="4" s="1"/>
  <c r="AD992" i="4"/>
  <c r="AA984" i="4"/>
  <c r="AD984" i="4"/>
  <c r="AG984" i="4"/>
  <c r="AH984" i="4" s="1"/>
  <c r="AA976" i="4"/>
  <c r="AG976" i="4"/>
  <c r="AH976" i="4" s="1"/>
  <c r="AD976" i="4"/>
  <c r="AA968" i="4"/>
  <c r="AG968" i="4"/>
  <c r="AD968" i="4"/>
  <c r="AA960" i="4"/>
  <c r="AG960" i="4"/>
  <c r="AH960" i="4" s="1"/>
  <c r="AD960" i="4"/>
  <c r="AA952" i="4"/>
  <c r="AG952" i="4"/>
  <c r="AH952" i="4" s="1"/>
  <c r="AD952" i="4"/>
  <c r="AE952" i="4" s="1"/>
  <c r="AA944" i="4"/>
  <c r="AG944" i="4"/>
  <c r="AD944" i="4"/>
  <c r="AE944" i="4" s="1"/>
  <c r="AA936" i="4"/>
  <c r="AG936" i="4"/>
  <c r="AD936" i="4"/>
  <c r="AA928" i="4"/>
  <c r="AG928" i="4"/>
  <c r="AH928" i="4" s="1"/>
  <c r="AD928" i="4"/>
  <c r="AE928" i="4" s="1"/>
  <c r="AA920" i="4"/>
  <c r="AG920" i="4"/>
  <c r="AD920" i="4"/>
  <c r="AE920" i="4" s="1"/>
  <c r="AA912" i="4"/>
  <c r="AG912" i="4"/>
  <c r="AH912" i="4" s="1"/>
  <c r="AD912" i="4"/>
  <c r="AE912" i="4" s="1"/>
  <c r="AA904" i="4"/>
  <c r="AG904" i="4"/>
  <c r="AD904" i="4"/>
  <c r="AA896" i="4"/>
  <c r="AG896" i="4"/>
  <c r="AH896" i="4" s="1"/>
  <c r="AD896" i="4"/>
  <c r="AA888" i="4"/>
  <c r="AG888" i="4"/>
  <c r="AH888" i="4" s="1"/>
  <c r="AD888" i="4"/>
  <c r="AE888" i="4" s="1"/>
  <c r="AA880" i="4"/>
  <c r="AG880" i="4"/>
  <c r="AH880" i="4" s="1"/>
  <c r="AD880" i="4"/>
  <c r="AE880" i="4" s="1"/>
  <c r="AA872" i="4"/>
  <c r="AG872" i="4"/>
  <c r="AD872" i="4"/>
  <c r="AA864" i="4"/>
  <c r="AG864" i="4"/>
  <c r="AH864" i="4" s="1"/>
  <c r="AD864" i="4"/>
  <c r="AA856" i="4"/>
  <c r="AG856" i="4"/>
  <c r="AH856" i="4" s="1"/>
  <c r="AD856" i="4"/>
  <c r="AE856" i="4" s="1"/>
  <c r="AA848" i="4"/>
  <c r="AG848" i="4"/>
  <c r="AH848" i="4" s="1"/>
  <c r="AD848" i="4"/>
  <c r="AE848" i="4" s="1"/>
  <c r="AA840" i="4"/>
  <c r="AG840" i="4"/>
  <c r="AD840" i="4"/>
  <c r="AA832" i="4"/>
  <c r="AG832" i="4"/>
  <c r="AH832" i="4" s="1"/>
  <c r="AD832" i="4"/>
  <c r="AA824" i="4"/>
  <c r="AG824" i="4"/>
  <c r="AH824" i="4" s="1"/>
  <c r="AD824" i="4"/>
  <c r="AE824" i="4" s="1"/>
  <c r="AA816" i="4"/>
  <c r="AG816" i="4"/>
  <c r="AH816" i="4" s="1"/>
  <c r="AD816" i="4"/>
  <c r="AA808" i="4"/>
  <c r="AG808" i="4"/>
  <c r="AD808" i="4"/>
  <c r="AA800" i="4"/>
  <c r="AG800" i="4"/>
  <c r="AH800" i="4" s="1"/>
  <c r="AD800" i="4"/>
  <c r="AA792" i="4"/>
  <c r="AG792" i="4"/>
  <c r="AH792" i="4" s="1"/>
  <c r="AD792" i="4"/>
  <c r="AE792" i="4" s="1"/>
  <c r="AA784" i="4"/>
  <c r="AG784" i="4"/>
  <c r="AH784" i="4" s="1"/>
  <c r="AD784" i="4"/>
  <c r="AE784" i="4" s="1"/>
  <c r="AA776" i="4"/>
  <c r="AG776" i="4"/>
  <c r="AD776" i="4"/>
  <c r="AA768" i="4"/>
  <c r="AG768" i="4"/>
  <c r="AH768" i="4" s="1"/>
  <c r="AD768" i="4"/>
  <c r="AE768" i="4" s="1"/>
  <c r="AA760" i="4"/>
  <c r="AG760" i="4"/>
  <c r="AH760" i="4" s="1"/>
  <c r="AD760" i="4"/>
  <c r="AE760" i="4" s="1"/>
  <c r="AA752" i="4"/>
  <c r="AG752" i="4"/>
  <c r="AH752" i="4" s="1"/>
  <c r="AD752" i="4"/>
  <c r="AE752" i="4" s="1"/>
  <c r="AA744" i="4"/>
  <c r="AG744" i="4"/>
  <c r="AD744" i="4"/>
  <c r="AA736" i="4"/>
  <c r="AG736" i="4"/>
  <c r="AH736" i="4" s="1"/>
  <c r="AD736" i="4"/>
  <c r="AA728" i="4"/>
  <c r="AG728" i="4"/>
  <c r="AD728" i="4"/>
  <c r="AE728" i="4" s="1"/>
  <c r="AA720" i="4"/>
  <c r="AG720" i="4"/>
  <c r="AH720" i="4" s="1"/>
  <c r="AD720" i="4"/>
  <c r="AE720" i="4" s="1"/>
  <c r="AA712" i="4"/>
  <c r="AG712" i="4"/>
  <c r="AD712" i="4"/>
  <c r="AA704" i="4"/>
  <c r="AG704" i="4"/>
  <c r="AH704" i="4" s="1"/>
  <c r="AD704" i="4"/>
  <c r="AE704" i="4" s="1"/>
  <c r="AA696" i="4"/>
  <c r="AG696" i="4"/>
  <c r="AH696" i="4" s="1"/>
  <c r="AD696" i="4"/>
  <c r="AE696" i="4" s="1"/>
  <c r="AA688" i="4"/>
  <c r="AG688" i="4"/>
  <c r="AH688" i="4" s="1"/>
  <c r="AA680" i="4"/>
  <c r="AG680" i="4"/>
  <c r="AD680" i="4"/>
  <c r="AA672" i="4"/>
  <c r="AG672" i="4"/>
  <c r="AH672" i="4" s="1"/>
  <c r="AD672" i="4"/>
  <c r="AE672" i="4" s="1"/>
  <c r="AA664" i="4"/>
  <c r="AG664" i="4"/>
  <c r="AH664" i="4" s="1"/>
  <c r="AD664" i="4"/>
  <c r="AE664" i="4" s="1"/>
  <c r="AA656" i="4"/>
  <c r="AG656" i="4"/>
  <c r="AH656" i="4" s="1"/>
  <c r="AD656" i="4"/>
  <c r="AA648" i="4"/>
  <c r="AG648" i="4"/>
  <c r="AD648" i="4"/>
  <c r="AA640" i="4"/>
  <c r="AG640" i="4"/>
  <c r="AD640" i="4"/>
  <c r="AE640" i="4" s="1"/>
  <c r="AA632" i="4"/>
  <c r="AG632" i="4"/>
  <c r="AH632" i="4" s="1"/>
  <c r="AD632" i="4"/>
  <c r="AA624" i="4"/>
  <c r="AG624" i="4"/>
  <c r="AH624" i="4" s="1"/>
  <c r="AD624" i="4"/>
  <c r="AE624" i="4" s="1"/>
  <c r="AA616" i="4"/>
  <c r="AG616" i="4"/>
  <c r="AD616" i="4"/>
  <c r="AA608" i="4"/>
  <c r="AG608" i="4"/>
  <c r="AH608" i="4" s="1"/>
  <c r="AD608" i="4"/>
  <c r="AE608" i="4" s="1"/>
  <c r="AA600" i="4"/>
  <c r="AG600" i="4"/>
  <c r="AA592" i="4"/>
  <c r="AG592" i="4"/>
  <c r="AH592" i="4" s="1"/>
  <c r="AD592" i="4"/>
  <c r="AE592" i="4" s="1"/>
  <c r="AA584" i="4"/>
  <c r="AG584" i="4"/>
  <c r="AD584" i="4"/>
  <c r="AA576" i="4"/>
  <c r="AG576" i="4"/>
  <c r="AH576" i="4" s="1"/>
  <c r="AD576" i="4"/>
  <c r="AE576" i="4" s="1"/>
  <c r="AA568" i="4"/>
  <c r="AG568" i="4"/>
  <c r="AH568" i="4" s="1"/>
  <c r="AD568" i="4"/>
  <c r="AE568" i="4" s="1"/>
  <c r="AA560" i="4"/>
  <c r="AG560" i="4"/>
  <c r="AH560" i="4" s="1"/>
  <c r="AD560" i="4"/>
  <c r="AE560" i="4" s="1"/>
  <c r="AB560" i="4"/>
  <c r="AI560" i="4" s="1"/>
  <c r="AA552" i="4"/>
  <c r="AG552" i="4"/>
  <c r="AD552" i="4"/>
  <c r="AA544" i="4"/>
  <c r="AG544" i="4"/>
  <c r="AD544" i="4"/>
  <c r="AC544" i="4"/>
  <c r="AA536" i="4"/>
  <c r="AG536" i="4"/>
  <c r="AD536" i="4"/>
  <c r="AC536" i="4"/>
  <c r="AG528" i="4"/>
  <c r="AA528" i="4"/>
  <c r="AD528" i="4"/>
  <c r="AC528" i="4"/>
  <c r="AB528" i="4"/>
  <c r="AI528" i="4" s="1"/>
  <c r="AA520" i="4"/>
  <c r="AG520" i="4"/>
  <c r="AD520" i="4"/>
  <c r="AC520" i="4"/>
  <c r="AA512" i="4"/>
  <c r="AG512" i="4"/>
  <c r="AD512" i="4"/>
  <c r="AC512" i="4"/>
  <c r="AB512" i="4"/>
  <c r="AI512" i="4" s="1"/>
  <c r="AA504" i="4"/>
  <c r="AG504" i="4"/>
  <c r="AD504" i="4"/>
  <c r="AC504" i="4"/>
  <c r="AE504" i="4" s="1"/>
  <c r="AA496" i="4"/>
  <c r="AG496" i="4"/>
  <c r="AD496" i="4"/>
  <c r="AC496" i="4"/>
  <c r="AB496" i="4"/>
  <c r="AI496" i="4" s="1"/>
  <c r="AA488" i="4"/>
  <c r="AG488" i="4"/>
  <c r="AD488" i="4"/>
  <c r="AC488" i="4"/>
  <c r="AA480" i="4"/>
  <c r="AG480" i="4"/>
  <c r="AD480" i="4"/>
  <c r="AC480" i="4"/>
  <c r="AB480" i="4"/>
  <c r="AI480" i="4" s="1"/>
  <c r="AA472" i="4"/>
  <c r="AG472" i="4"/>
  <c r="AD472" i="4"/>
  <c r="AC472" i="4"/>
  <c r="AA464" i="4"/>
  <c r="AG464" i="4"/>
  <c r="AD464" i="4"/>
  <c r="AC464" i="4"/>
  <c r="AB464" i="4"/>
  <c r="AI464" i="4" s="1"/>
  <c r="AA456" i="4"/>
  <c r="AG456" i="4"/>
  <c r="AD456" i="4"/>
  <c r="AC456" i="4"/>
  <c r="AA448" i="4"/>
  <c r="AG448" i="4"/>
  <c r="AD448" i="4"/>
  <c r="AC448" i="4"/>
  <c r="AB448" i="4"/>
  <c r="AI448" i="4" s="1"/>
  <c r="AA440" i="4"/>
  <c r="AG440" i="4"/>
  <c r="AD440" i="4"/>
  <c r="AC440" i="4"/>
  <c r="AA432" i="4"/>
  <c r="AG432" i="4"/>
  <c r="AD432" i="4"/>
  <c r="AC432" i="4"/>
  <c r="AE432" i="4" s="1"/>
  <c r="AB432" i="4"/>
  <c r="AI432" i="4" s="1"/>
  <c r="AA424" i="4"/>
  <c r="AG424" i="4"/>
  <c r="AD424" i="4"/>
  <c r="AC424" i="4"/>
  <c r="AA416" i="4"/>
  <c r="AG416" i="4"/>
  <c r="AD416" i="4"/>
  <c r="AC416" i="4"/>
  <c r="AB416" i="4"/>
  <c r="AI416" i="4" s="1"/>
  <c r="AA408" i="4"/>
  <c r="AG408" i="4"/>
  <c r="AD408" i="4"/>
  <c r="AC408" i="4"/>
  <c r="AA400" i="4"/>
  <c r="AG400" i="4"/>
  <c r="AD400" i="4"/>
  <c r="AC400" i="4"/>
  <c r="AB400" i="4"/>
  <c r="AI400" i="4" s="1"/>
  <c r="AA392" i="4"/>
  <c r="AG392" i="4"/>
  <c r="AD392" i="4"/>
  <c r="AC392" i="4"/>
  <c r="AA384" i="4"/>
  <c r="AG384" i="4"/>
  <c r="AD384" i="4"/>
  <c r="AC384" i="4"/>
  <c r="AB384" i="4"/>
  <c r="AI384" i="4" s="1"/>
  <c r="AA376" i="4"/>
  <c r="AG376" i="4"/>
  <c r="AD376" i="4"/>
  <c r="AC376" i="4"/>
  <c r="AE376" i="4" s="1"/>
  <c r="AA368" i="4"/>
  <c r="AG368" i="4"/>
  <c r="AD368" i="4"/>
  <c r="AC368" i="4"/>
  <c r="AB368" i="4"/>
  <c r="AI368" i="4" s="1"/>
  <c r="AA360" i="4"/>
  <c r="AG360" i="4"/>
  <c r="AD360" i="4"/>
  <c r="AC360" i="4"/>
  <c r="AE360" i="4" s="1"/>
  <c r="AA352" i="4"/>
  <c r="AG352" i="4"/>
  <c r="AD352" i="4"/>
  <c r="AC352" i="4"/>
  <c r="AB352" i="4"/>
  <c r="AI352" i="4" s="1"/>
  <c r="AA344" i="4"/>
  <c r="AG344" i="4"/>
  <c r="AD344" i="4"/>
  <c r="AC344" i="4"/>
  <c r="AA336" i="4"/>
  <c r="AG336" i="4"/>
  <c r="AD336" i="4"/>
  <c r="AC336" i="4"/>
  <c r="AB336" i="4"/>
  <c r="AI336" i="4" s="1"/>
  <c r="AA328" i="4"/>
  <c r="AG328" i="4"/>
  <c r="AD328" i="4"/>
  <c r="AC328" i="4"/>
  <c r="AA320" i="4"/>
  <c r="AG320" i="4"/>
  <c r="AD320" i="4"/>
  <c r="AC320" i="4"/>
  <c r="AE320" i="4" s="1"/>
  <c r="AB320" i="4"/>
  <c r="AI320" i="4" s="1"/>
  <c r="AA312" i="4"/>
  <c r="AG312" i="4"/>
  <c r="AD312" i="4"/>
  <c r="AC312" i="4"/>
  <c r="AA304" i="4"/>
  <c r="AG304" i="4"/>
  <c r="AD304" i="4"/>
  <c r="AC304" i="4"/>
  <c r="AB304" i="4"/>
  <c r="AI304" i="4" s="1"/>
  <c r="AA296" i="4"/>
  <c r="AG296" i="4"/>
  <c r="AD296" i="4"/>
  <c r="AC296" i="4"/>
  <c r="AA288" i="4"/>
  <c r="AG288" i="4"/>
  <c r="AD288" i="4"/>
  <c r="AC288" i="4"/>
  <c r="AB288" i="4"/>
  <c r="AI288" i="4" s="1"/>
  <c r="AA280" i="4"/>
  <c r="AG280" i="4"/>
  <c r="AD280" i="4"/>
  <c r="AC280" i="4"/>
  <c r="AA272" i="4"/>
  <c r="AG272" i="4"/>
  <c r="AD272" i="4"/>
  <c r="AC272" i="4"/>
  <c r="AB272" i="4"/>
  <c r="AI272" i="4" s="1"/>
  <c r="AA264" i="4"/>
  <c r="AG264" i="4"/>
  <c r="AD264" i="4"/>
  <c r="AC264" i="4"/>
  <c r="AA256" i="4"/>
  <c r="AG256" i="4"/>
  <c r="AD256" i="4"/>
  <c r="AC256" i="4"/>
  <c r="AB256" i="4"/>
  <c r="AI256" i="4" s="1"/>
  <c r="AA248" i="4"/>
  <c r="AG248" i="4"/>
  <c r="AD248" i="4"/>
  <c r="AC248" i="4"/>
  <c r="AE248" i="4" s="1"/>
  <c r="AA240" i="4"/>
  <c r="AG240" i="4"/>
  <c r="AD240" i="4"/>
  <c r="AC240" i="4"/>
  <c r="AB240" i="4"/>
  <c r="AI240" i="4" s="1"/>
  <c r="AA232" i="4"/>
  <c r="AG232" i="4"/>
  <c r="AD232" i="4"/>
  <c r="AC232" i="4"/>
  <c r="AA224" i="4"/>
  <c r="AG224" i="4"/>
  <c r="AD224" i="4"/>
  <c r="AC224" i="4"/>
  <c r="AB224" i="4"/>
  <c r="AI224" i="4" s="1"/>
  <c r="AA216" i="4"/>
  <c r="AG216" i="4"/>
  <c r="AD216" i="4"/>
  <c r="AC216" i="4"/>
  <c r="AA208" i="4"/>
  <c r="AG208" i="4"/>
  <c r="AD208" i="4"/>
  <c r="AC208" i="4"/>
  <c r="AB208" i="4"/>
  <c r="AI208" i="4" s="1"/>
  <c r="AA200" i="4"/>
  <c r="AD200" i="4"/>
  <c r="AG200" i="4"/>
  <c r="AC200" i="4"/>
  <c r="AA192" i="4"/>
  <c r="AG192" i="4"/>
  <c r="AD192" i="4"/>
  <c r="AC192" i="4"/>
  <c r="AB192" i="4"/>
  <c r="AI192" i="4" s="1"/>
  <c r="AA184" i="4"/>
  <c r="AD184" i="4"/>
  <c r="AG184" i="4"/>
  <c r="AC184" i="4"/>
  <c r="AA176" i="4"/>
  <c r="AG176" i="4"/>
  <c r="AD176" i="4"/>
  <c r="AC176" i="4"/>
  <c r="AE176" i="4" s="1"/>
  <c r="AB176" i="4"/>
  <c r="AI176" i="4" s="1"/>
  <c r="AA168" i="4"/>
  <c r="AG168" i="4"/>
  <c r="AD168" i="4"/>
  <c r="AA160" i="4"/>
  <c r="AD160" i="4"/>
  <c r="AG160" i="4"/>
  <c r="AC160" i="4"/>
  <c r="AB160" i="4"/>
  <c r="AI160" i="4" s="1"/>
  <c r="AA152" i="4"/>
  <c r="AG152" i="4"/>
  <c r="AD152" i="4"/>
  <c r="AC152" i="4"/>
  <c r="AA144" i="4"/>
  <c r="AG144" i="4"/>
  <c r="AD144" i="4"/>
  <c r="AB144" i="4"/>
  <c r="AI144" i="4" s="1"/>
  <c r="AC144" i="4"/>
  <c r="AA136" i="4"/>
  <c r="AG136" i="4"/>
  <c r="AD136" i="4"/>
  <c r="AC136" i="4"/>
  <c r="AA128" i="4"/>
  <c r="AG128" i="4"/>
  <c r="AH128" i="4" s="1"/>
  <c r="AD128" i="4"/>
  <c r="AE128" i="4" s="1"/>
  <c r="AB128" i="4"/>
  <c r="AI128" i="4" s="1"/>
  <c r="AA120" i="4"/>
  <c r="AG120" i="4"/>
  <c r="AD120" i="4"/>
  <c r="AC120" i="4"/>
  <c r="AA112" i="4"/>
  <c r="AG112" i="4"/>
  <c r="AD112" i="4"/>
  <c r="AC112" i="4"/>
  <c r="AB112" i="4"/>
  <c r="AI112" i="4" s="1"/>
  <c r="AA104" i="4"/>
  <c r="AG104" i="4"/>
  <c r="AH104" i="4" s="1"/>
  <c r="AD104" i="4"/>
  <c r="AE104" i="4" s="1"/>
  <c r="AA96" i="4"/>
  <c r="AG96" i="4"/>
  <c r="AD96" i="4"/>
  <c r="AC96" i="4"/>
  <c r="AB96" i="4"/>
  <c r="AI96" i="4" s="1"/>
  <c r="AA88" i="4"/>
  <c r="AG88" i="4"/>
  <c r="AD88" i="4"/>
  <c r="AC88" i="4"/>
  <c r="AA80" i="4"/>
  <c r="AG80" i="4"/>
  <c r="AD80" i="4"/>
  <c r="AB80" i="4"/>
  <c r="AI80" i="4" s="1"/>
  <c r="AC80" i="4"/>
  <c r="AA72" i="4"/>
  <c r="AD72" i="4"/>
  <c r="AG72" i="4"/>
  <c r="AC72" i="4"/>
  <c r="AA64" i="4"/>
  <c r="AG64" i="4"/>
  <c r="AD64" i="4"/>
  <c r="AC64" i="4"/>
  <c r="AB64" i="4"/>
  <c r="AI64" i="4" s="1"/>
  <c r="AA56" i="4"/>
  <c r="AG56" i="4"/>
  <c r="AH56" i="4" s="1"/>
  <c r="AD56" i="4"/>
  <c r="AA48" i="4"/>
  <c r="AG48" i="4"/>
  <c r="AD48" i="4"/>
  <c r="AB48" i="4"/>
  <c r="AI48" i="4" s="1"/>
  <c r="AC48" i="4"/>
  <c r="AA40" i="4"/>
  <c r="AG40" i="4"/>
  <c r="AD40" i="4"/>
  <c r="AC40" i="4"/>
  <c r="AA32" i="4"/>
  <c r="AD32" i="4"/>
  <c r="AG32" i="4"/>
  <c r="AC32" i="4"/>
  <c r="AE32" i="4" s="1"/>
  <c r="AB32" i="4"/>
  <c r="AI32" i="4" s="1"/>
  <c r="AA24" i="4"/>
  <c r="AG24" i="4"/>
  <c r="AH24" i="4" s="1"/>
  <c r="AD24" i="4"/>
  <c r="AE24" i="4" s="1"/>
  <c r="AA16" i="4"/>
  <c r="AG16" i="4"/>
  <c r="AD16" i="4"/>
  <c r="AB16" i="4"/>
  <c r="AI16" i="4" s="1"/>
  <c r="AC16" i="4"/>
  <c r="AA8" i="4"/>
  <c r="AD8" i="4"/>
  <c r="AG8" i="4"/>
  <c r="AC8" i="4"/>
  <c r="AB1131" i="4"/>
  <c r="AI1131" i="4" s="1"/>
  <c r="AB1106" i="4"/>
  <c r="AI1106" i="4" s="1"/>
  <c r="AB1093" i="4"/>
  <c r="AI1093" i="4" s="1"/>
  <c r="AB1080" i="4"/>
  <c r="AI1080" i="4" s="1"/>
  <c r="AB1067" i="4"/>
  <c r="AI1067" i="4" s="1"/>
  <c r="AB1042" i="4"/>
  <c r="AI1042" i="4" s="1"/>
  <c r="AB1029" i="4"/>
  <c r="AI1029" i="4" s="1"/>
  <c r="AB1016" i="4"/>
  <c r="AI1016" i="4" s="1"/>
  <c r="AB1003" i="4"/>
  <c r="AI1003" i="4" s="1"/>
  <c r="AB978" i="4"/>
  <c r="AI978" i="4" s="1"/>
  <c r="AB965" i="4"/>
  <c r="AI965" i="4" s="1"/>
  <c r="AB952" i="4"/>
  <c r="AI952" i="4" s="1"/>
  <c r="AB939" i="4"/>
  <c r="AI939" i="4" s="1"/>
  <c r="AB914" i="4"/>
  <c r="AI914" i="4" s="1"/>
  <c r="AB901" i="4"/>
  <c r="AI901" i="4" s="1"/>
  <c r="AB891" i="4"/>
  <c r="AI891" i="4" s="1"/>
  <c r="AB880" i="4"/>
  <c r="AI880" i="4" s="1"/>
  <c r="AB869" i="4"/>
  <c r="AI869" i="4" s="1"/>
  <c r="AB859" i="4"/>
  <c r="AI859" i="4" s="1"/>
  <c r="AB848" i="4"/>
  <c r="AI848" i="4" s="1"/>
  <c r="AB837" i="4"/>
  <c r="AI837" i="4" s="1"/>
  <c r="AB827" i="4"/>
  <c r="AI827" i="4" s="1"/>
  <c r="AB816" i="4"/>
  <c r="AI816" i="4" s="1"/>
  <c r="AB805" i="4"/>
  <c r="AI805" i="4" s="1"/>
  <c r="AB795" i="4"/>
  <c r="AI795" i="4" s="1"/>
  <c r="AB784" i="4"/>
  <c r="AI784" i="4" s="1"/>
  <c r="AB773" i="4"/>
  <c r="AI773" i="4" s="1"/>
  <c r="AB763" i="4"/>
  <c r="AI763" i="4" s="1"/>
  <c r="AB752" i="4"/>
  <c r="AI752" i="4" s="1"/>
  <c r="AB741" i="4"/>
  <c r="AI741" i="4" s="1"/>
  <c r="AB731" i="4"/>
  <c r="AI731" i="4" s="1"/>
  <c r="AB720" i="4"/>
  <c r="AI720" i="4" s="1"/>
  <c r="AB709" i="4"/>
  <c r="AI709" i="4" s="1"/>
  <c r="AB699" i="4"/>
  <c r="AI699" i="4" s="1"/>
  <c r="AB688" i="4"/>
  <c r="AI688" i="4" s="1"/>
  <c r="AB677" i="4"/>
  <c r="AI677" i="4" s="1"/>
  <c r="AB667" i="4"/>
  <c r="AI667" i="4" s="1"/>
  <c r="AB656" i="4"/>
  <c r="AI656" i="4" s="1"/>
  <c r="AB645" i="4"/>
  <c r="AI645" i="4" s="1"/>
  <c r="AB635" i="4"/>
  <c r="AI635" i="4" s="1"/>
  <c r="AB624" i="4"/>
  <c r="AI624" i="4" s="1"/>
  <c r="AB613" i="4"/>
  <c r="AI613" i="4" s="1"/>
  <c r="AB603" i="4"/>
  <c r="AI603" i="4" s="1"/>
  <c r="AB592" i="4"/>
  <c r="AI592" i="4" s="1"/>
  <c r="AB581" i="4"/>
  <c r="AI581" i="4" s="1"/>
  <c r="AB570" i="4"/>
  <c r="AI570" i="4" s="1"/>
  <c r="AB557" i="4"/>
  <c r="AI557" i="4" s="1"/>
  <c r="AB544" i="4"/>
  <c r="AI544" i="4" s="1"/>
  <c r="AB525" i="4"/>
  <c r="AI525" i="4" s="1"/>
  <c r="AB504" i="4"/>
  <c r="AI504" i="4" s="1"/>
  <c r="AB483" i="4"/>
  <c r="AI483" i="4" s="1"/>
  <c r="AB461" i="4"/>
  <c r="AI461" i="4" s="1"/>
  <c r="AB440" i="4"/>
  <c r="AI440" i="4" s="1"/>
  <c r="AB419" i="4"/>
  <c r="AI419" i="4" s="1"/>
  <c r="AB397" i="4"/>
  <c r="AI397" i="4" s="1"/>
  <c r="AB376" i="4"/>
  <c r="AI376" i="4" s="1"/>
  <c r="AB355" i="4"/>
  <c r="AI355" i="4" s="1"/>
  <c r="AB333" i="4"/>
  <c r="AI333" i="4" s="1"/>
  <c r="AB312" i="4"/>
  <c r="AI312" i="4" s="1"/>
  <c r="AB291" i="4"/>
  <c r="AI291" i="4" s="1"/>
  <c r="AB269" i="4"/>
  <c r="AI269" i="4" s="1"/>
  <c r="AB248" i="4"/>
  <c r="AI248" i="4" s="1"/>
  <c r="AB227" i="4"/>
  <c r="AI227" i="4" s="1"/>
  <c r="AB205" i="4"/>
  <c r="AI205" i="4" s="1"/>
  <c r="AB184" i="4"/>
  <c r="AI184" i="4" s="1"/>
  <c r="AB163" i="4"/>
  <c r="AI163" i="4" s="1"/>
  <c r="AB141" i="4"/>
  <c r="AI141" i="4" s="1"/>
  <c r="AB120" i="4"/>
  <c r="AI120" i="4" s="1"/>
  <c r="AB99" i="4"/>
  <c r="AI99" i="4" s="1"/>
  <c r="AB77" i="4"/>
  <c r="AI77" i="4" s="1"/>
  <c r="AB56" i="4"/>
  <c r="AI56" i="4" s="1"/>
  <c r="AB35" i="4"/>
  <c r="AI35" i="4" s="1"/>
  <c r="AB13" i="4"/>
  <c r="AI13" i="4" s="1"/>
  <c r="AC1128" i="4"/>
  <c r="AC1112" i="4"/>
  <c r="AC1096" i="4"/>
  <c r="AC1064" i="4"/>
  <c r="AE1064" i="4" s="1"/>
  <c r="AC1032" i="4"/>
  <c r="AC1000" i="4"/>
  <c r="AE1000" i="4" s="1"/>
  <c r="AC968" i="4"/>
  <c r="AC936" i="4"/>
  <c r="AC904" i="4"/>
  <c r="AC872" i="4"/>
  <c r="AE872" i="4" s="1"/>
  <c r="AC840" i="4"/>
  <c r="AC808" i="4"/>
  <c r="AC776" i="4"/>
  <c r="AC744" i="4"/>
  <c r="AE744" i="4" s="1"/>
  <c r="AC712" i="4"/>
  <c r="AC680" i="4"/>
  <c r="AC648" i="4"/>
  <c r="AC616" i="4"/>
  <c r="AC584" i="4"/>
  <c r="AC552" i="4"/>
  <c r="AD1075" i="4"/>
  <c r="AD819" i="4"/>
  <c r="AD509" i="4"/>
  <c r="AA2" i="4"/>
  <c r="AG2" i="4"/>
  <c r="AD2" i="4"/>
  <c r="AC2" i="4"/>
  <c r="AA1127" i="4"/>
  <c r="AG1127" i="4"/>
  <c r="AD1127" i="4"/>
  <c r="AA1119" i="4"/>
  <c r="AG1119" i="4"/>
  <c r="AH1119" i="4" s="1"/>
  <c r="AD1119" i="4"/>
  <c r="AE1119" i="4" s="1"/>
  <c r="AA1111" i="4"/>
  <c r="AD1111" i="4"/>
  <c r="AG1111" i="4"/>
  <c r="AA1103" i="4"/>
  <c r="AG1103" i="4"/>
  <c r="AH1103" i="4" s="1"/>
  <c r="AD1103" i="4"/>
  <c r="AE1103" i="4" s="1"/>
  <c r="AA1095" i="4"/>
  <c r="AG1095" i="4"/>
  <c r="AD1095" i="4"/>
  <c r="AA1087" i="4"/>
  <c r="AG1087" i="4"/>
  <c r="AH1087" i="4" s="1"/>
  <c r="AD1087" i="4"/>
  <c r="AE1087" i="4" s="1"/>
  <c r="AA1079" i="4"/>
  <c r="AG1079" i="4"/>
  <c r="AH1079" i="4" s="1"/>
  <c r="AD1079" i="4"/>
  <c r="AE1079" i="4" s="1"/>
  <c r="AA1071" i="4"/>
  <c r="AG1071" i="4"/>
  <c r="AH1071" i="4" s="1"/>
  <c r="AD1071" i="4"/>
  <c r="AE1071" i="4" s="1"/>
  <c r="AA1063" i="4"/>
  <c r="AG1063" i="4"/>
  <c r="AD1063" i="4"/>
  <c r="AG1055" i="4"/>
  <c r="AH1055" i="4" s="1"/>
  <c r="AA1055" i="4"/>
  <c r="AD1055" i="4"/>
  <c r="AE1055" i="4" s="1"/>
  <c r="AA1047" i="4"/>
  <c r="AG1047" i="4"/>
  <c r="AD1047" i="4"/>
  <c r="AG1039" i="4"/>
  <c r="AH1039" i="4" s="1"/>
  <c r="AA1039" i="4"/>
  <c r="AD1039" i="4"/>
  <c r="AE1039" i="4" s="1"/>
  <c r="AA1031" i="4"/>
  <c r="AG1031" i="4"/>
  <c r="AD1031" i="4"/>
  <c r="AA1023" i="4"/>
  <c r="AG1023" i="4"/>
  <c r="AH1023" i="4" s="1"/>
  <c r="AD1023" i="4"/>
  <c r="AA1015" i="4"/>
  <c r="AG1015" i="4"/>
  <c r="AH1015" i="4" s="1"/>
  <c r="AD1015" i="4"/>
  <c r="AE1015" i="4" s="1"/>
  <c r="AA1007" i="4"/>
  <c r="AG1007" i="4"/>
  <c r="AH1007" i="4" s="1"/>
  <c r="AD1007" i="4"/>
  <c r="AB999" i="4"/>
  <c r="AI999" i="4" s="1"/>
  <c r="AA999" i="4"/>
  <c r="AG999" i="4"/>
  <c r="AD999" i="4"/>
  <c r="AB991" i="4"/>
  <c r="AI991" i="4" s="1"/>
  <c r="AA991" i="4"/>
  <c r="AG991" i="4"/>
  <c r="AH991" i="4" s="1"/>
  <c r="AD991" i="4"/>
  <c r="AE991" i="4" s="1"/>
  <c r="AA983" i="4"/>
  <c r="AD983" i="4"/>
  <c r="AE983" i="4" s="1"/>
  <c r="AG983" i="4"/>
  <c r="AH983" i="4" s="1"/>
  <c r="AA975" i="4"/>
  <c r="AG975" i="4"/>
  <c r="AH975" i="4" s="1"/>
  <c r="AD975" i="4"/>
  <c r="AE975" i="4" s="1"/>
  <c r="AB967" i="4"/>
  <c r="AI967" i="4" s="1"/>
  <c r="AA967" i="4"/>
  <c r="AG967" i="4"/>
  <c r="AD967" i="4"/>
  <c r="AA959" i="4"/>
  <c r="AG959" i="4"/>
  <c r="AH959" i="4" s="1"/>
  <c r="AD959" i="4"/>
  <c r="AE959" i="4" s="1"/>
  <c r="AA951" i="4"/>
  <c r="AD951" i="4"/>
  <c r="AE951" i="4" s="1"/>
  <c r="AG951" i="4"/>
  <c r="AH951" i="4" s="1"/>
  <c r="AA943" i="4"/>
  <c r="AG943" i="4"/>
  <c r="AH943" i="4" s="1"/>
  <c r="AD943" i="4"/>
  <c r="AE943" i="4" s="1"/>
  <c r="AA935" i="4"/>
  <c r="AG935" i="4"/>
  <c r="AD935" i="4"/>
  <c r="AA927" i="4"/>
  <c r="AD927" i="4"/>
  <c r="AE927" i="4" s="1"/>
  <c r="AG927" i="4"/>
  <c r="AH927" i="4" s="1"/>
  <c r="AA919" i="4"/>
  <c r="AG919" i="4"/>
  <c r="AH919" i="4" s="1"/>
  <c r="AD919" i="4"/>
  <c r="AE919" i="4" s="1"/>
  <c r="AA911" i="4"/>
  <c r="AG911" i="4"/>
  <c r="AH911" i="4" s="1"/>
  <c r="AD911" i="4"/>
  <c r="AE911" i="4" s="1"/>
  <c r="AA903" i="4"/>
  <c r="AG903" i="4"/>
  <c r="AD903" i="4"/>
  <c r="AA895" i="4"/>
  <c r="AG895" i="4"/>
  <c r="AH895" i="4" s="1"/>
  <c r="AD895" i="4"/>
  <c r="AE895" i="4" s="1"/>
  <c r="AA887" i="4"/>
  <c r="AG887" i="4"/>
  <c r="AH887" i="4" s="1"/>
  <c r="AD887" i="4"/>
  <c r="AE887" i="4" s="1"/>
  <c r="AA879" i="4"/>
  <c r="AG879" i="4"/>
  <c r="AH879" i="4" s="1"/>
  <c r="AD879" i="4"/>
  <c r="AE879" i="4" s="1"/>
  <c r="AB871" i="4"/>
  <c r="AI871" i="4" s="1"/>
  <c r="AA871" i="4"/>
  <c r="AD871" i="4"/>
  <c r="AG871" i="4"/>
  <c r="AB863" i="4"/>
  <c r="AI863" i="4" s="1"/>
  <c r="AA863" i="4"/>
  <c r="AG863" i="4"/>
  <c r="AH863" i="4" s="1"/>
  <c r="AD863" i="4"/>
  <c r="AE863" i="4" s="1"/>
  <c r="AA855" i="4"/>
  <c r="AG855" i="4"/>
  <c r="AH855" i="4" s="1"/>
  <c r="AD855" i="4"/>
  <c r="AE855" i="4" s="1"/>
  <c r="AA847" i="4"/>
  <c r="AG847" i="4"/>
  <c r="AH847" i="4" s="1"/>
  <c r="AD847" i="4"/>
  <c r="AB839" i="4"/>
  <c r="AI839" i="4" s="1"/>
  <c r="AA839" i="4"/>
  <c r="AG839" i="4"/>
  <c r="AD839" i="4"/>
  <c r="AA831" i="4"/>
  <c r="AG831" i="4"/>
  <c r="AH831" i="4" s="1"/>
  <c r="AD831" i="4"/>
  <c r="AE831" i="4" s="1"/>
  <c r="AA823" i="4"/>
  <c r="AG823" i="4"/>
  <c r="AH823" i="4" s="1"/>
  <c r="AD823" i="4"/>
  <c r="AE823" i="4" s="1"/>
  <c r="AA815" i="4"/>
  <c r="AG815" i="4"/>
  <c r="AH815" i="4" s="1"/>
  <c r="AD815" i="4"/>
  <c r="AA807" i="4"/>
  <c r="AD807" i="4"/>
  <c r="AG807" i="4"/>
  <c r="AA799" i="4"/>
  <c r="AG799" i="4"/>
  <c r="AH799" i="4" s="1"/>
  <c r="AD799" i="4"/>
  <c r="AE799" i="4" s="1"/>
  <c r="AA791" i="4"/>
  <c r="AG791" i="4"/>
  <c r="AH791" i="4" s="1"/>
  <c r="AD791" i="4"/>
  <c r="AE791" i="4" s="1"/>
  <c r="AA783" i="4"/>
  <c r="AG783" i="4"/>
  <c r="AH783" i="4" s="1"/>
  <c r="AD783" i="4"/>
  <c r="AE783" i="4" s="1"/>
  <c r="AA775" i="4"/>
  <c r="AG775" i="4"/>
  <c r="AD775" i="4"/>
  <c r="AA767" i="4"/>
  <c r="AG767" i="4"/>
  <c r="AH767" i="4" s="1"/>
  <c r="AD767" i="4"/>
  <c r="AE767" i="4" s="1"/>
  <c r="AA759" i="4"/>
  <c r="AG759" i="4"/>
  <c r="AH759" i="4" s="1"/>
  <c r="AD759" i="4"/>
  <c r="AE759" i="4" s="1"/>
  <c r="AA751" i="4"/>
  <c r="AG751" i="4"/>
  <c r="AH751" i="4" s="1"/>
  <c r="AD751" i="4"/>
  <c r="AE751" i="4" s="1"/>
  <c r="AA743" i="4"/>
  <c r="AG743" i="4"/>
  <c r="AD743" i="4"/>
  <c r="AA735" i="4"/>
  <c r="AG735" i="4"/>
  <c r="AH735" i="4" s="1"/>
  <c r="AD735" i="4"/>
  <c r="AE735" i="4" s="1"/>
  <c r="AB727" i="4"/>
  <c r="AI727" i="4" s="1"/>
  <c r="AA727" i="4"/>
  <c r="AG727" i="4"/>
  <c r="AH727" i="4" s="1"/>
  <c r="AD727" i="4"/>
  <c r="AE727" i="4" s="1"/>
  <c r="AA719" i="4"/>
  <c r="AG719" i="4"/>
  <c r="AH719" i="4" s="1"/>
  <c r="AD719" i="4"/>
  <c r="AE719" i="4" s="1"/>
  <c r="AA711" i="4"/>
  <c r="AD711" i="4"/>
  <c r="AG711" i="4"/>
  <c r="AA703" i="4"/>
  <c r="AB703" i="4"/>
  <c r="AI703" i="4" s="1"/>
  <c r="AG703" i="4"/>
  <c r="AH703" i="4" s="1"/>
  <c r="AD703" i="4"/>
  <c r="AE703" i="4" s="1"/>
  <c r="AB695" i="4"/>
  <c r="AI695" i="4" s="1"/>
  <c r="AA695" i="4"/>
  <c r="AG695" i="4"/>
  <c r="AH695" i="4" s="1"/>
  <c r="AD695" i="4"/>
  <c r="AE695" i="4" s="1"/>
  <c r="AA687" i="4"/>
  <c r="AG687" i="4"/>
  <c r="AH687" i="4" s="1"/>
  <c r="AD687" i="4"/>
  <c r="AE687" i="4" s="1"/>
  <c r="AA679" i="4"/>
  <c r="AD679" i="4"/>
  <c r="AG679" i="4"/>
  <c r="AA671" i="4"/>
  <c r="AG671" i="4"/>
  <c r="AH671" i="4" s="1"/>
  <c r="AD671" i="4"/>
  <c r="AE671" i="4" s="1"/>
  <c r="AA663" i="4"/>
  <c r="AG663" i="4"/>
  <c r="AH663" i="4" s="1"/>
  <c r="AD663" i="4"/>
  <c r="AA655" i="4"/>
  <c r="AG655" i="4"/>
  <c r="AH655" i="4" s="1"/>
  <c r="AD655" i="4"/>
  <c r="AE655" i="4" s="1"/>
  <c r="AA647" i="4"/>
  <c r="AG647" i="4"/>
  <c r="AD647" i="4"/>
  <c r="AB639" i="4"/>
  <c r="AI639" i="4" s="1"/>
  <c r="AA639" i="4"/>
  <c r="AG639" i="4"/>
  <c r="AH639" i="4" s="1"/>
  <c r="AD639" i="4"/>
  <c r="AE639" i="4" s="1"/>
  <c r="AB631" i="4"/>
  <c r="AI631" i="4" s="1"/>
  <c r="AA631" i="4"/>
  <c r="AD631" i="4"/>
  <c r="AE631" i="4" s="1"/>
  <c r="AG631" i="4"/>
  <c r="AH631" i="4" s="1"/>
  <c r="AA623" i="4"/>
  <c r="AG623" i="4"/>
  <c r="AH623" i="4" s="1"/>
  <c r="AD623" i="4"/>
  <c r="AA615" i="4"/>
  <c r="AG615" i="4"/>
  <c r="AD615" i="4"/>
  <c r="AA607" i="4"/>
  <c r="AG607" i="4"/>
  <c r="AH607" i="4" s="1"/>
  <c r="AD607" i="4"/>
  <c r="AE607" i="4" s="1"/>
  <c r="AA599" i="4"/>
  <c r="AG599" i="4"/>
  <c r="AH599" i="4" s="1"/>
  <c r="AD599" i="4"/>
  <c r="AE599" i="4" s="1"/>
  <c r="AA591" i="4"/>
  <c r="AG591" i="4"/>
  <c r="AH591" i="4" s="1"/>
  <c r="AD591" i="4"/>
  <c r="AE591" i="4" s="1"/>
  <c r="AA583" i="4"/>
  <c r="AG583" i="4"/>
  <c r="AD583" i="4"/>
  <c r="AA575" i="4"/>
  <c r="AG575" i="4"/>
  <c r="AH575" i="4" s="1"/>
  <c r="AD575" i="4"/>
  <c r="AE575" i="4" s="1"/>
  <c r="AA567" i="4"/>
  <c r="AB567" i="4"/>
  <c r="AI567" i="4" s="1"/>
  <c r="AD567" i="4"/>
  <c r="AE567" i="4" s="1"/>
  <c r="AG567" i="4"/>
  <c r="AH567" i="4" s="1"/>
  <c r="AA559" i="4"/>
  <c r="AB559" i="4"/>
  <c r="AI559" i="4" s="1"/>
  <c r="AG559" i="4"/>
  <c r="AH559" i="4" s="1"/>
  <c r="AD559" i="4"/>
  <c r="AE559" i="4" s="1"/>
  <c r="AA551" i="4"/>
  <c r="AG551" i="4"/>
  <c r="AD551" i="4"/>
  <c r="AA543" i="4"/>
  <c r="AG543" i="4"/>
  <c r="AD543" i="4"/>
  <c r="AC543" i="4"/>
  <c r="AB535" i="4"/>
  <c r="AI535" i="4" s="1"/>
  <c r="AA535" i="4"/>
  <c r="AG535" i="4"/>
  <c r="AD535" i="4"/>
  <c r="AC535" i="4"/>
  <c r="AB527" i="4"/>
  <c r="AI527" i="4" s="1"/>
  <c r="AA527" i="4"/>
  <c r="AG527" i="4"/>
  <c r="AD527" i="4"/>
  <c r="AC527" i="4"/>
  <c r="AA519" i="4"/>
  <c r="AG519" i="4"/>
  <c r="AD519" i="4"/>
  <c r="AC519" i="4"/>
  <c r="AA511" i="4"/>
  <c r="AG511" i="4"/>
  <c r="AD511" i="4"/>
  <c r="AC511" i="4"/>
  <c r="AB503" i="4"/>
  <c r="AI503" i="4" s="1"/>
  <c r="AA503" i="4"/>
  <c r="AG503" i="4"/>
  <c r="AD503" i="4"/>
  <c r="AC503" i="4"/>
  <c r="AB495" i="4"/>
  <c r="AI495" i="4" s="1"/>
  <c r="AA495" i="4"/>
  <c r="AG495" i="4"/>
  <c r="AD495" i="4"/>
  <c r="AC495" i="4"/>
  <c r="AA487" i="4"/>
  <c r="AG487" i="4"/>
  <c r="AD487" i="4"/>
  <c r="AC487" i="4"/>
  <c r="AA479" i="4"/>
  <c r="AG479" i="4"/>
  <c r="AD479" i="4"/>
  <c r="AC479" i="4"/>
  <c r="AA471" i="4"/>
  <c r="AG471" i="4"/>
  <c r="AD471" i="4"/>
  <c r="AC471" i="4"/>
  <c r="AA463" i="4"/>
  <c r="AG463" i="4"/>
  <c r="AD463" i="4"/>
  <c r="AC463" i="4"/>
  <c r="AA455" i="4"/>
  <c r="AG455" i="4"/>
  <c r="AD455" i="4"/>
  <c r="AC455" i="4"/>
  <c r="AA447" i="4"/>
  <c r="AG447" i="4"/>
  <c r="AD447" i="4"/>
  <c r="AC447" i="4"/>
  <c r="AA439" i="4"/>
  <c r="AG439" i="4"/>
  <c r="AD439" i="4"/>
  <c r="AC439" i="4"/>
  <c r="AB431" i="4"/>
  <c r="AI431" i="4" s="1"/>
  <c r="AA431" i="4"/>
  <c r="AG431" i="4"/>
  <c r="AD431" i="4"/>
  <c r="AC431" i="4"/>
  <c r="AB423" i="4"/>
  <c r="AI423" i="4" s="1"/>
  <c r="AA423" i="4"/>
  <c r="AG423" i="4"/>
  <c r="AD423" i="4"/>
  <c r="AC423" i="4"/>
  <c r="AA415" i="4"/>
  <c r="AG415" i="4"/>
  <c r="AD415" i="4"/>
  <c r="AC415" i="4"/>
  <c r="AA407" i="4"/>
  <c r="AG407" i="4"/>
  <c r="AD407" i="4"/>
  <c r="AC407" i="4"/>
  <c r="AB399" i="4"/>
  <c r="AI399" i="4" s="1"/>
  <c r="AA399" i="4"/>
  <c r="AG399" i="4"/>
  <c r="AD399" i="4"/>
  <c r="AC399" i="4"/>
  <c r="AE399" i="4" s="1"/>
  <c r="AB391" i="4"/>
  <c r="AI391" i="4" s="1"/>
  <c r="AA391" i="4"/>
  <c r="AG391" i="4"/>
  <c r="AD391" i="4"/>
  <c r="AC391" i="4"/>
  <c r="AA383" i="4"/>
  <c r="AG383" i="4"/>
  <c r="AD383" i="4"/>
  <c r="AC383" i="4"/>
  <c r="AA375" i="4"/>
  <c r="AG375" i="4"/>
  <c r="AD375" i="4"/>
  <c r="AC375" i="4"/>
  <c r="AB367" i="4"/>
  <c r="AI367" i="4" s="1"/>
  <c r="AA367" i="4"/>
  <c r="AG367" i="4"/>
  <c r="AD367" i="4"/>
  <c r="AC367" i="4"/>
  <c r="AB359" i="4"/>
  <c r="AI359" i="4" s="1"/>
  <c r="AA359" i="4"/>
  <c r="AG359" i="4"/>
  <c r="AD359" i="4"/>
  <c r="AC359" i="4"/>
  <c r="AA351" i="4"/>
  <c r="AG351" i="4"/>
  <c r="AD351" i="4"/>
  <c r="AC351" i="4"/>
  <c r="AA343" i="4"/>
  <c r="AG343" i="4"/>
  <c r="AD343" i="4"/>
  <c r="AC343" i="4"/>
  <c r="AE343" i="4" s="1"/>
  <c r="AB335" i="4"/>
  <c r="AI335" i="4" s="1"/>
  <c r="AA335" i="4"/>
  <c r="AG335" i="4"/>
  <c r="AD335" i="4"/>
  <c r="AC335" i="4"/>
  <c r="AB327" i="4"/>
  <c r="AI327" i="4" s="1"/>
  <c r="AA327" i="4"/>
  <c r="AG327" i="4"/>
  <c r="AD327" i="4"/>
  <c r="AC327" i="4"/>
  <c r="AA319" i="4"/>
  <c r="AG319" i="4"/>
  <c r="AD319" i="4"/>
  <c r="AC319" i="4"/>
  <c r="AA311" i="4"/>
  <c r="AG311" i="4"/>
  <c r="AD311" i="4"/>
  <c r="AC311" i="4"/>
  <c r="AB303" i="4"/>
  <c r="AI303" i="4" s="1"/>
  <c r="AA303" i="4"/>
  <c r="AG303" i="4"/>
  <c r="AD303" i="4"/>
  <c r="AC303" i="4"/>
  <c r="AB295" i="4"/>
  <c r="AI295" i="4" s="1"/>
  <c r="AA295" i="4"/>
  <c r="AD295" i="4"/>
  <c r="AG295" i="4"/>
  <c r="AC295" i="4"/>
  <c r="AA287" i="4"/>
  <c r="AG287" i="4"/>
  <c r="AD287" i="4"/>
  <c r="AC287" i="4"/>
  <c r="AA279" i="4"/>
  <c r="AG279" i="4"/>
  <c r="AD279" i="4"/>
  <c r="AC279" i="4"/>
  <c r="AA271" i="4"/>
  <c r="AB271" i="4"/>
  <c r="AI271" i="4" s="1"/>
  <c r="AG271" i="4"/>
  <c r="AD271" i="4"/>
  <c r="AC271" i="4"/>
  <c r="AE271" i="4" s="1"/>
  <c r="AB263" i="4"/>
  <c r="AI263" i="4" s="1"/>
  <c r="AA263" i="4"/>
  <c r="AG263" i="4"/>
  <c r="AD263" i="4"/>
  <c r="AC263" i="4"/>
  <c r="AA255" i="4"/>
  <c r="AG255" i="4"/>
  <c r="AD255" i="4"/>
  <c r="AC255" i="4"/>
  <c r="AA247" i="4"/>
  <c r="AG247" i="4"/>
  <c r="AD247" i="4"/>
  <c r="AC247" i="4"/>
  <c r="AB239" i="4"/>
  <c r="AI239" i="4" s="1"/>
  <c r="AA239" i="4"/>
  <c r="AG239" i="4"/>
  <c r="AD239" i="4"/>
  <c r="AC239" i="4"/>
  <c r="AB231" i="4"/>
  <c r="AI231" i="4" s="1"/>
  <c r="AA231" i="4"/>
  <c r="AG231" i="4"/>
  <c r="AD231" i="4"/>
  <c r="AC231" i="4"/>
  <c r="AA223" i="4"/>
  <c r="AG223" i="4"/>
  <c r="AD223" i="4"/>
  <c r="AC223" i="4"/>
  <c r="AA215" i="4"/>
  <c r="AD215" i="4"/>
  <c r="AG215" i="4"/>
  <c r="AC215" i="4"/>
  <c r="AB207" i="4"/>
  <c r="AI207" i="4" s="1"/>
  <c r="AA207" i="4"/>
  <c r="AG207" i="4"/>
  <c r="AD207" i="4"/>
  <c r="AC207" i="4"/>
  <c r="AE207" i="4" s="1"/>
  <c r="AB199" i="4"/>
  <c r="AI199" i="4" s="1"/>
  <c r="AA199" i="4"/>
  <c r="AG199" i="4"/>
  <c r="AD199" i="4"/>
  <c r="AC199" i="4"/>
  <c r="AA191" i="4"/>
  <c r="AG191" i="4"/>
  <c r="AD191" i="4"/>
  <c r="AC191" i="4"/>
  <c r="AA183" i="4"/>
  <c r="AG183" i="4"/>
  <c r="AD183" i="4"/>
  <c r="AC183" i="4"/>
  <c r="AB175" i="4"/>
  <c r="AI175" i="4" s="1"/>
  <c r="AA175" i="4"/>
  <c r="AG175" i="4"/>
  <c r="AD175" i="4"/>
  <c r="AC175" i="4"/>
  <c r="AB167" i="4"/>
  <c r="AI167" i="4" s="1"/>
  <c r="AA167" i="4"/>
  <c r="AG167" i="4"/>
  <c r="AD167" i="4"/>
  <c r="AC167" i="4"/>
  <c r="AA159" i="4"/>
  <c r="AG159" i="4"/>
  <c r="AD159" i="4"/>
  <c r="AC159" i="4"/>
  <c r="AA151" i="4"/>
  <c r="AG151" i="4"/>
  <c r="AH151" i="4" s="1"/>
  <c r="AD151" i="4"/>
  <c r="AE151" i="4" s="1"/>
  <c r="AA143" i="4"/>
  <c r="AG143" i="4"/>
  <c r="AB143" i="4"/>
  <c r="AI143" i="4" s="1"/>
  <c r="AD143" i="4"/>
  <c r="AC143" i="4"/>
  <c r="AB135" i="4"/>
  <c r="AI135" i="4" s="1"/>
  <c r="AA135" i="4"/>
  <c r="AD135" i="4"/>
  <c r="AG135" i="4"/>
  <c r="AC135" i="4"/>
  <c r="AE135" i="4" s="1"/>
  <c r="AA127" i="4"/>
  <c r="AG127" i="4"/>
  <c r="AH127" i="4" s="1"/>
  <c r="AD127" i="4"/>
  <c r="AE127" i="4" s="1"/>
  <c r="AA119" i="4"/>
  <c r="AD119" i="4"/>
  <c r="AG119" i="4"/>
  <c r="AC119" i="4"/>
  <c r="AB111" i="4"/>
  <c r="AI111" i="4" s="1"/>
  <c r="AA111" i="4"/>
  <c r="AD111" i="4"/>
  <c r="AG111" i="4"/>
  <c r="AC111" i="4"/>
  <c r="AE111" i="4" s="1"/>
  <c r="AB103" i="4"/>
  <c r="AI103" i="4" s="1"/>
  <c r="AA103" i="4"/>
  <c r="AG103" i="4"/>
  <c r="AD103" i="4"/>
  <c r="AC103" i="4"/>
  <c r="AA95" i="4"/>
  <c r="AG95" i="4"/>
  <c r="AD95" i="4"/>
  <c r="AC95" i="4"/>
  <c r="AA87" i="4"/>
  <c r="AG87" i="4"/>
  <c r="AH87" i="4" s="1"/>
  <c r="AD87" i="4"/>
  <c r="AE87" i="4" s="1"/>
  <c r="AB79" i="4"/>
  <c r="AI79" i="4" s="1"/>
  <c r="AA79" i="4"/>
  <c r="AG79" i="4"/>
  <c r="AD79" i="4"/>
  <c r="AC79" i="4"/>
  <c r="AB71" i="4"/>
  <c r="AI71" i="4" s="1"/>
  <c r="AA71" i="4"/>
  <c r="AG71" i="4"/>
  <c r="AD71" i="4"/>
  <c r="AC71" i="4"/>
  <c r="AA63" i="4"/>
  <c r="AG63" i="4"/>
  <c r="AD63" i="4"/>
  <c r="AC63" i="4"/>
  <c r="AA55" i="4"/>
  <c r="AG55" i="4"/>
  <c r="AD55" i="4"/>
  <c r="AC55" i="4"/>
  <c r="AB47" i="4"/>
  <c r="AI47" i="4" s="1"/>
  <c r="AA47" i="4"/>
  <c r="AG47" i="4"/>
  <c r="AD47" i="4"/>
  <c r="AC47" i="4"/>
  <c r="AA39" i="4"/>
  <c r="AB39" i="4"/>
  <c r="AI39" i="4" s="1"/>
  <c r="AG39" i="4"/>
  <c r="AD39" i="4"/>
  <c r="AC39" i="4"/>
  <c r="AE39" i="4" s="1"/>
  <c r="AA31" i="4"/>
  <c r="AG31" i="4"/>
  <c r="AD31" i="4"/>
  <c r="AC31" i="4"/>
  <c r="AE31" i="4" s="1"/>
  <c r="AA23" i="4"/>
  <c r="AG23" i="4"/>
  <c r="AD23" i="4"/>
  <c r="AC23" i="4"/>
  <c r="AA15" i="4"/>
  <c r="AB15" i="4"/>
  <c r="AI15" i="4" s="1"/>
  <c r="AG15" i="4"/>
  <c r="AD15" i="4"/>
  <c r="AC15" i="4"/>
  <c r="AB7" i="4"/>
  <c r="AI7" i="4" s="1"/>
  <c r="AA7" i="4"/>
  <c r="AG7" i="4"/>
  <c r="AD7" i="4"/>
  <c r="AC7" i="4"/>
  <c r="AB1130" i="4"/>
  <c r="AI1130" i="4" s="1"/>
  <c r="AB1117" i="4"/>
  <c r="AI1117" i="4" s="1"/>
  <c r="AB1104" i="4"/>
  <c r="AI1104" i="4" s="1"/>
  <c r="AB1091" i="4"/>
  <c r="AI1091" i="4" s="1"/>
  <c r="AB1066" i="4"/>
  <c r="AI1066" i="4" s="1"/>
  <c r="AB1053" i="4"/>
  <c r="AI1053" i="4" s="1"/>
  <c r="AB1040" i="4"/>
  <c r="AI1040" i="4" s="1"/>
  <c r="AB1027" i="4"/>
  <c r="AI1027" i="4" s="1"/>
  <c r="AB1002" i="4"/>
  <c r="AI1002" i="4" s="1"/>
  <c r="AB989" i="4"/>
  <c r="AI989" i="4" s="1"/>
  <c r="AB976" i="4"/>
  <c r="AI976" i="4" s="1"/>
  <c r="AB963" i="4"/>
  <c r="AI963" i="4" s="1"/>
  <c r="AB938" i="4"/>
  <c r="AI938" i="4" s="1"/>
  <c r="AB925" i="4"/>
  <c r="AI925" i="4" s="1"/>
  <c r="AB912" i="4"/>
  <c r="AI912" i="4" s="1"/>
  <c r="AB900" i="4"/>
  <c r="AI900" i="4" s="1"/>
  <c r="AB890" i="4"/>
  <c r="AI890" i="4" s="1"/>
  <c r="AB868" i="4"/>
  <c r="AI868" i="4" s="1"/>
  <c r="AB858" i="4"/>
  <c r="AI858" i="4" s="1"/>
  <c r="AB836" i="4"/>
  <c r="AI836" i="4" s="1"/>
  <c r="AB826" i="4"/>
  <c r="AI826" i="4" s="1"/>
  <c r="AB804" i="4"/>
  <c r="AI804" i="4" s="1"/>
  <c r="AB794" i="4"/>
  <c r="AI794" i="4" s="1"/>
  <c r="AB772" i="4"/>
  <c r="AI772" i="4" s="1"/>
  <c r="AB762" i="4"/>
  <c r="AI762" i="4" s="1"/>
  <c r="AB740" i="4"/>
  <c r="AI740" i="4" s="1"/>
  <c r="AB730" i="4"/>
  <c r="AI730" i="4" s="1"/>
  <c r="AB708" i="4"/>
  <c r="AI708" i="4" s="1"/>
  <c r="AB698" i="4"/>
  <c r="AI698" i="4" s="1"/>
  <c r="AB676" i="4"/>
  <c r="AI676" i="4" s="1"/>
  <c r="AB666" i="4"/>
  <c r="AI666" i="4" s="1"/>
  <c r="AB644" i="4"/>
  <c r="AI644" i="4" s="1"/>
  <c r="AB634" i="4"/>
  <c r="AI634" i="4" s="1"/>
  <c r="AB612" i="4"/>
  <c r="AI612" i="4" s="1"/>
  <c r="AB602" i="4"/>
  <c r="AI602" i="4" s="1"/>
  <c r="AB580" i="4"/>
  <c r="AI580" i="4" s="1"/>
  <c r="AB568" i="4"/>
  <c r="AI568" i="4" s="1"/>
  <c r="AB556" i="4"/>
  <c r="AI556" i="4" s="1"/>
  <c r="AB524" i="4"/>
  <c r="AI524" i="4" s="1"/>
  <c r="AB482" i="4"/>
  <c r="AI482" i="4" s="1"/>
  <c r="AB460" i="4"/>
  <c r="AI460" i="4" s="1"/>
  <c r="AB418" i="4"/>
  <c r="AI418" i="4" s="1"/>
  <c r="AB396" i="4"/>
  <c r="AI396" i="4" s="1"/>
  <c r="AB354" i="4"/>
  <c r="AI354" i="4" s="1"/>
  <c r="AB332" i="4"/>
  <c r="AI332" i="4" s="1"/>
  <c r="AB290" i="4"/>
  <c r="AI290" i="4" s="1"/>
  <c r="AB268" i="4"/>
  <c r="AI268" i="4" s="1"/>
  <c r="AB226" i="4"/>
  <c r="AI226" i="4" s="1"/>
  <c r="AB204" i="4"/>
  <c r="AI204" i="4" s="1"/>
  <c r="AB162" i="4"/>
  <c r="AI162" i="4" s="1"/>
  <c r="AB140" i="4"/>
  <c r="AI140" i="4" s="1"/>
  <c r="AB98" i="4"/>
  <c r="AI98" i="4" s="1"/>
  <c r="AB76" i="4"/>
  <c r="AI76" i="4" s="1"/>
  <c r="AB34" i="4"/>
  <c r="AI34" i="4" s="1"/>
  <c r="AB12" i="4"/>
  <c r="AI12" i="4" s="1"/>
  <c r="AC1127" i="4"/>
  <c r="AC1111" i="4"/>
  <c r="AC1095" i="4"/>
  <c r="AE1095" i="4" s="1"/>
  <c r="AC1063" i="4"/>
  <c r="AC1031" i="4"/>
  <c r="AC999" i="4"/>
  <c r="AC967" i="4"/>
  <c r="AE967" i="4" s="1"/>
  <c r="AC935" i="4"/>
  <c r="AC903" i="4"/>
  <c r="AC871" i="4"/>
  <c r="AE871" i="4" s="1"/>
  <c r="AC839" i="4"/>
  <c r="AC807" i="4"/>
  <c r="AE807" i="4" s="1"/>
  <c r="AC775" i="4"/>
  <c r="AC743" i="4"/>
  <c r="AE743" i="4" s="1"/>
  <c r="AC711" i="4"/>
  <c r="AC679" i="4"/>
  <c r="AH679" i="4" s="1"/>
  <c r="AC647" i="4"/>
  <c r="AC615" i="4"/>
  <c r="AE615" i="4" s="1"/>
  <c r="AC583" i="4"/>
  <c r="AC551" i="4"/>
  <c r="AE551" i="4" s="1"/>
  <c r="AC489" i="4"/>
  <c r="AC425" i="4"/>
  <c r="AC361" i="4"/>
  <c r="AE361" i="4" s="1"/>
  <c r="AC297" i="4"/>
  <c r="AC233" i="4"/>
  <c r="AC168" i="4"/>
  <c r="AE168" i="4" s="1"/>
  <c r="AD1067" i="4"/>
  <c r="AD811" i="4"/>
  <c r="AD497" i="4"/>
  <c r="AB713" i="4"/>
  <c r="AI713" i="4" s="1"/>
  <c r="AB1023" i="4"/>
  <c r="AI1023" i="4" s="1"/>
  <c r="AB959" i="4"/>
  <c r="AI959" i="4" s="1"/>
  <c r="AB935" i="4"/>
  <c r="AI935" i="4" s="1"/>
  <c r="AB927" i="4"/>
  <c r="AI927" i="4" s="1"/>
  <c r="AB903" i="4"/>
  <c r="AI903" i="4" s="1"/>
  <c r="AB895" i="4"/>
  <c r="AI895" i="4" s="1"/>
  <c r="AB831" i="4"/>
  <c r="AI831" i="4" s="1"/>
  <c r="AB807" i="4"/>
  <c r="AI807" i="4" s="1"/>
  <c r="AB799" i="4"/>
  <c r="AI799" i="4" s="1"/>
  <c r="AB775" i="4"/>
  <c r="AI775" i="4" s="1"/>
  <c r="AB671" i="4"/>
  <c r="AI671" i="4" s="1"/>
  <c r="AB663" i="4"/>
  <c r="AI663" i="4" s="1"/>
  <c r="AB1127" i="4"/>
  <c r="AI1127" i="4" s="1"/>
  <c r="AB1119" i="4"/>
  <c r="AI1119" i="4" s="1"/>
  <c r="AB1111" i="4"/>
  <c r="AI1111" i="4" s="1"/>
  <c r="AB1103" i="4"/>
  <c r="AI1103" i="4" s="1"/>
  <c r="AB1095" i="4"/>
  <c r="AI1095" i="4" s="1"/>
  <c r="AB1087" i="4"/>
  <c r="AI1087" i="4" s="1"/>
  <c r="AB1079" i="4"/>
  <c r="AI1079" i="4" s="1"/>
  <c r="AB1071" i="4"/>
  <c r="AI1071" i="4" s="1"/>
  <c r="AB1063" i="4"/>
  <c r="AI1063" i="4" s="1"/>
  <c r="AB1055" i="4"/>
  <c r="AI1055" i="4" s="1"/>
  <c r="AB1047" i="4"/>
  <c r="AI1047" i="4" s="1"/>
  <c r="AB1039" i="4"/>
  <c r="AI1039" i="4" s="1"/>
  <c r="AB1031" i="4"/>
  <c r="AI1031" i="4" s="1"/>
  <c r="AB1015" i="4"/>
  <c r="AI1015" i="4" s="1"/>
  <c r="AB1007" i="4"/>
  <c r="AI1007" i="4" s="1"/>
  <c r="AB983" i="4"/>
  <c r="AI983" i="4" s="1"/>
  <c r="AB975" i="4"/>
  <c r="AI975" i="4" s="1"/>
  <c r="AB951" i="4"/>
  <c r="AI951" i="4" s="1"/>
  <c r="AB943" i="4"/>
  <c r="AI943" i="4" s="1"/>
  <c r="AB919" i="4"/>
  <c r="AI919" i="4" s="1"/>
  <c r="AB911" i="4"/>
  <c r="AI911" i="4" s="1"/>
  <c r="AB887" i="4"/>
  <c r="AI887" i="4" s="1"/>
  <c r="AB879" i="4"/>
  <c r="AI879" i="4" s="1"/>
  <c r="AB855" i="4"/>
  <c r="AI855" i="4" s="1"/>
  <c r="AB847" i="4"/>
  <c r="AI847" i="4" s="1"/>
  <c r="AB823" i="4"/>
  <c r="AI823" i="4" s="1"/>
  <c r="AB815" i="4"/>
  <c r="AI815" i="4" s="1"/>
  <c r="AB791" i="4"/>
  <c r="AI791" i="4" s="1"/>
  <c r="AB783" i="4"/>
  <c r="AI783" i="4" s="1"/>
  <c r="AB767" i="4"/>
  <c r="AI767" i="4" s="1"/>
  <c r="AB759" i="4"/>
  <c r="AI759" i="4" s="1"/>
  <c r="AB751" i="4"/>
  <c r="AI751" i="4" s="1"/>
  <c r="AB743" i="4"/>
  <c r="AI743" i="4" s="1"/>
  <c r="AB735" i="4"/>
  <c r="AI735" i="4" s="1"/>
  <c r="AB719" i="4"/>
  <c r="AI719" i="4" s="1"/>
  <c r="AB711" i="4"/>
  <c r="AI711" i="4" s="1"/>
  <c r="AB687" i="4"/>
  <c r="AI687" i="4" s="1"/>
  <c r="AB679" i="4"/>
  <c r="AI679" i="4" s="1"/>
  <c r="AB655" i="4"/>
  <c r="AI655" i="4" s="1"/>
  <c r="AB647" i="4"/>
  <c r="AI647" i="4" s="1"/>
  <c r="AB1132" i="4"/>
  <c r="AI1132" i="4" s="1"/>
  <c r="AB1116" i="4"/>
  <c r="AI1116" i="4" s="1"/>
  <c r="AB1108" i="4"/>
  <c r="AI1108" i="4" s="1"/>
  <c r="AB1076" i="4"/>
  <c r="AI1076" i="4" s="1"/>
  <c r="AB1068" i="4"/>
  <c r="AI1068" i="4" s="1"/>
  <c r="AB1044" i="4"/>
  <c r="AI1044" i="4" s="1"/>
  <c r="AB1012" i="4"/>
  <c r="AI1012" i="4" s="1"/>
  <c r="AB948" i="4"/>
  <c r="AI948" i="4" s="1"/>
  <c r="AB705" i="4"/>
  <c r="AI705" i="4" s="1"/>
  <c r="AB697" i="4"/>
  <c r="AI697" i="4" s="1"/>
  <c r="AB689" i="4"/>
  <c r="AI689" i="4" s="1"/>
  <c r="AB681" i="4"/>
  <c r="AI681" i="4" s="1"/>
  <c r="AB673" i="4"/>
  <c r="AI673" i="4" s="1"/>
  <c r="AB665" i="4"/>
  <c r="AI665" i="4" s="1"/>
  <c r="AB657" i="4"/>
  <c r="AI657" i="4" s="1"/>
  <c r="AB649" i="4"/>
  <c r="AI649" i="4" s="1"/>
  <c r="AB641" i="4"/>
  <c r="AI641" i="4" s="1"/>
  <c r="AB633" i="4"/>
  <c r="AI633" i="4" s="1"/>
  <c r="AB625" i="4"/>
  <c r="AI625" i="4" s="1"/>
  <c r="AB617" i="4"/>
  <c r="AI617" i="4" s="1"/>
  <c r="AB609" i="4"/>
  <c r="AI609" i="4" s="1"/>
  <c r="AB593" i="4"/>
  <c r="AI593" i="4" s="1"/>
  <c r="AB585" i="4"/>
  <c r="AI585" i="4" s="1"/>
  <c r="AB577" i="4"/>
  <c r="AI577" i="4" s="1"/>
  <c r="AB569" i="4"/>
  <c r="AI569" i="4" s="1"/>
  <c r="AB561" i="4"/>
  <c r="AI561" i="4" s="1"/>
  <c r="AB553" i="4"/>
  <c r="AI553" i="4" s="1"/>
  <c r="AB545" i="4"/>
  <c r="AI545" i="4" s="1"/>
  <c r="AB537" i="4"/>
  <c r="AI537" i="4" s="1"/>
  <c r="AB529" i="4"/>
  <c r="AI529" i="4" s="1"/>
  <c r="AB521" i="4"/>
  <c r="AI521" i="4" s="1"/>
  <c r="AB513" i="4"/>
  <c r="AI513" i="4" s="1"/>
  <c r="AB505" i="4"/>
  <c r="AI505" i="4" s="1"/>
  <c r="AB497" i="4"/>
  <c r="AI497" i="4" s="1"/>
  <c r="AB489" i="4"/>
  <c r="AI489" i="4" s="1"/>
  <c r="AB481" i="4"/>
  <c r="AI481" i="4" s="1"/>
  <c r="AB473" i="4"/>
  <c r="AI473" i="4" s="1"/>
  <c r="AB457" i="4"/>
  <c r="AI457" i="4" s="1"/>
  <c r="AB449" i="4"/>
  <c r="AI449" i="4" s="1"/>
  <c r="AB441" i="4"/>
  <c r="AI441" i="4" s="1"/>
  <c r="AB433" i="4"/>
  <c r="AI433" i="4" s="1"/>
  <c r="AB425" i="4"/>
  <c r="AI425" i="4" s="1"/>
  <c r="AB417" i="4"/>
  <c r="AI417" i="4" s="1"/>
  <c r="AB409" i="4"/>
  <c r="AI409" i="4" s="1"/>
  <c r="AB401" i="4"/>
  <c r="AI401" i="4" s="1"/>
  <c r="AB393" i="4"/>
  <c r="AI393" i="4" s="1"/>
  <c r="AB385" i="4"/>
  <c r="AI385" i="4" s="1"/>
  <c r="AB377" i="4"/>
  <c r="AI377" i="4" s="1"/>
  <c r="AB369" i="4"/>
  <c r="AI369" i="4" s="1"/>
  <c r="AB361" i="4"/>
  <c r="AI361" i="4" s="1"/>
  <c r="AB353" i="4"/>
  <c r="AI353" i="4" s="1"/>
  <c r="AB345" i="4"/>
  <c r="AI345" i="4" s="1"/>
  <c r="AB337" i="4"/>
  <c r="AI337" i="4" s="1"/>
  <c r="AB329" i="4"/>
  <c r="AI329" i="4" s="1"/>
  <c r="AB321" i="4"/>
  <c r="AI321" i="4" s="1"/>
  <c r="AB313" i="4"/>
  <c r="AI313" i="4" s="1"/>
  <c r="AB305" i="4"/>
  <c r="AI305" i="4" s="1"/>
  <c r="AB297" i="4"/>
  <c r="AI297" i="4" s="1"/>
  <c r="AB289" i="4"/>
  <c r="AI289" i="4" s="1"/>
  <c r="AB281" i="4"/>
  <c r="AI281" i="4" s="1"/>
  <c r="AB273" i="4"/>
  <c r="AI273" i="4" s="1"/>
  <c r="AB265" i="4"/>
  <c r="AI265" i="4" s="1"/>
  <c r="AB257" i="4"/>
  <c r="AI257" i="4" s="1"/>
  <c r="AB249" i="4"/>
  <c r="AI249" i="4" s="1"/>
  <c r="AB241" i="4"/>
  <c r="AI241" i="4" s="1"/>
  <c r="AB233" i="4"/>
  <c r="AI233" i="4" s="1"/>
  <c r="AB225" i="4"/>
  <c r="AI225" i="4" s="1"/>
  <c r="AB217" i="4"/>
  <c r="AI217" i="4" s="1"/>
  <c r="AB209" i="4"/>
  <c r="AI209" i="4" s="1"/>
  <c r="AB201" i="4"/>
  <c r="AI201" i="4" s="1"/>
  <c r="AB193" i="4"/>
  <c r="AI193" i="4" s="1"/>
  <c r="AB185" i="4"/>
  <c r="AI185" i="4" s="1"/>
  <c r="AB177" i="4"/>
  <c r="AI177" i="4" s="1"/>
  <c r="AB169" i="4"/>
  <c r="AI169" i="4" s="1"/>
  <c r="AB161" i="4"/>
  <c r="AI161" i="4" s="1"/>
  <c r="AB153" i="4"/>
  <c r="AI153" i="4" s="1"/>
  <c r="AB145" i="4"/>
  <c r="AI145" i="4" s="1"/>
  <c r="AB137" i="4"/>
  <c r="AI137" i="4" s="1"/>
  <c r="AB129" i="4"/>
  <c r="AI129" i="4" s="1"/>
  <c r="AB121" i="4"/>
  <c r="AI121" i="4" s="1"/>
  <c r="AB113" i="4"/>
  <c r="AI113" i="4" s="1"/>
  <c r="AB105" i="4"/>
  <c r="AI105" i="4" s="1"/>
  <c r="AB97" i="4"/>
  <c r="AI97" i="4" s="1"/>
  <c r="AB89" i="4"/>
  <c r="AI89" i="4" s="1"/>
  <c r="AB81" i="4"/>
  <c r="AI81" i="4" s="1"/>
  <c r="AB73" i="4"/>
  <c r="AI73" i="4" s="1"/>
  <c r="AB57" i="4"/>
  <c r="AI57" i="4" s="1"/>
  <c r="AB49" i="4"/>
  <c r="AI49" i="4" s="1"/>
  <c r="AB41" i="4"/>
  <c r="AI41" i="4" s="1"/>
  <c r="AB33" i="4"/>
  <c r="AI33" i="4" s="1"/>
  <c r="AB25" i="4"/>
  <c r="AI25" i="4" s="1"/>
  <c r="AB17" i="4"/>
  <c r="AI17" i="4" s="1"/>
  <c r="AB9" i="4"/>
  <c r="AI9" i="4" s="1"/>
  <c r="AB623" i="4"/>
  <c r="AI623" i="4" s="1"/>
  <c r="AB615" i="4"/>
  <c r="AI615" i="4" s="1"/>
  <c r="AB607" i="4"/>
  <c r="AI607" i="4" s="1"/>
  <c r="AB599" i="4"/>
  <c r="AI599" i="4" s="1"/>
  <c r="AB591" i="4"/>
  <c r="AI591" i="4" s="1"/>
  <c r="AB583" i="4"/>
  <c r="AI583" i="4" s="1"/>
  <c r="AB575" i="4"/>
  <c r="AI575" i="4" s="1"/>
  <c r="AB551" i="4"/>
  <c r="AI551" i="4" s="1"/>
  <c r="AB543" i="4"/>
  <c r="AI543" i="4" s="1"/>
  <c r="AB519" i="4"/>
  <c r="AI519" i="4" s="1"/>
  <c r="AB511" i="4"/>
  <c r="AI511" i="4" s="1"/>
  <c r="AB487" i="4"/>
  <c r="AI487" i="4" s="1"/>
  <c r="AB479" i="4"/>
  <c r="AI479" i="4" s="1"/>
  <c r="AB471" i="4"/>
  <c r="AI471" i="4" s="1"/>
  <c r="AB463" i="4"/>
  <c r="AI463" i="4" s="1"/>
  <c r="AB455" i="4"/>
  <c r="AI455" i="4" s="1"/>
  <c r="AB447" i="4"/>
  <c r="AI447" i="4" s="1"/>
  <c r="AB439" i="4"/>
  <c r="AI439" i="4" s="1"/>
  <c r="AB415" i="4"/>
  <c r="AI415" i="4" s="1"/>
  <c r="AB407" i="4"/>
  <c r="AI407" i="4" s="1"/>
  <c r="AB383" i="4"/>
  <c r="AI383" i="4" s="1"/>
  <c r="AB375" i="4"/>
  <c r="AI375" i="4" s="1"/>
  <c r="AB351" i="4"/>
  <c r="AI351" i="4" s="1"/>
  <c r="AB343" i="4"/>
  <c r="AI343" i="4" s="1"/>
  <c r="AB319" i="4"/>
  <c r="AI319" i="4" s="1"/>
  <c r="AB311" i="4"/>
  <c r="AI311" i="4" s="1"/>
  <c r="AB287" i="4"/>
  <c r="AI287" i="4" s="1"/>
  <c r="AB279" i="4"/>
  <c r="AI279" i="4" s="1"/>
  <c r="AB255" i="4"/>
  <c r="AI255" i="4" s="1"/>
  <c r="AB247" i="4"/>
  <c r="AI247" i="4" s="1"/>
  <c r="AB223" i="4"/>
  <c r="AI223" i="4" s="1"/>
  <c r="AB215" i="4"/>
  <c r="AI215" i="4" s="1"/>
  <c r="AB191" i="4"/>
  <c r="AI191" i="4" s="1"/>
  <c r="AB183" i="4"/>
  <c r="AI183" i="4" s="1"/>
  <c r="AB159" i="4"/>
  <c r="AI159" i="4" s="1"/>
  <c r="AB151" i="4"/>
  <c r="AI151" i="4" s="1"/>
  <c r="AB127" i="4"/>
  <c r="AI127" i="4" s="1"/>
  <c r="AB119" i="4"/>
  <c r="AI119" i="4" s="1"/>
  <c r="AB95" i="4"/>
  <c r="AI95" i="4" s="1"/>
  <c r="AB87" i="4"/>
  <c r="AI87" i="4" s="1"/>
  <c r="AB63" i="4"/>
  <c r="AI63" i="4" s="1"/>
  <c r="AB55" i="4"/>
  <c r="AI55" i="4" s="1"/>
  <c r="AB31" i="4"/>
  <c r="AI31" i="4" s="1"/>
  <c r="AB23" i="4"/>
  <c r="AI23" i="4" s="1"/>
  <c r="R215" i="6"/>
  <c r="R204" i="6"/>
  <c r="R219" i="6"/>
  <c r="R214" i="6"/>
  <c r="AE1057" i="4"/>
  <c r="AE393" i="4"/>
  <c r="AE385" i="4"/>
  <c r="AE273" i="4"/>
  <c r="AE249" i="4"/>
  <c r="AE217" i="4"/>
  <c r="AE201" i="4"/>
  <c r="AE193" i="4"/>
  <c r="AE185" i="4"/>
  <c r="AE161" i="4"/>
  <c r="AE105" i="4"/>
  <c r="AH776" i="4"/>
  <c r="AH920" i="4"/>
  <c r="AB65" i="4"/>
  <c r="AI65" i="4" s="1"/>
  <c r="AB1051" i="4"/>
  <c r="AI1051" i="4" s="1"/>
  <c r="AE618" i="4"/>
  <c r="AH170" i="4"/>
  <c r="AE538" i="4"/>
  <c r="AE498" i="4"/>
  <c r="AE50" i="4"/>
  <c r="AE26" i="4"/>
  <c r="AE106" i="4"/>
  <c r="AE938" i="4"/>
  <c r="AE882" i="4"/>
  <c r="AE1069" i="4"/>
  <c r="AE269" i="4"/>
  <c r="AH391" i="4"/>
  <c r="AH1134" i="4"/>
  <c r="AH1054" i="4"/>
  <c r="AH550" i="4"/>
  <c r="AH958" i="4"/>
  <c r="AE790" i="4"/>
  <c r="AH182" i="4"/>
  <c r="AE950" i="4"/>
  <c r="AE222" i="4"/>
  <c r="AH1047" i="4"/>
  <c r="AE623" i="4"/>
  <c r="AH444" i="4"/>
  <c r="AE444" i="4"/>
  <c r="AE268" i="4"/>
  <c r="AE228" i="4"/>
  <c r="AH1052" i="4"/>
  <c r="AE396" i="4"/>
  <c r="AE596" i="4"/>
  <c r="AE388" i="4"/>
  <c r="AH1100" i="4"/>
  <c r="AE964" i="4"/>
  <c r="AH964" i="4"/>
  <c r="AE620" i="4"/>
  <c r="AE404" i="4"/>
  <c r="AE148" i="4"/>
  <c r="AE260" i="4"/>
  <c r="AE716" i="4"/>
  <c r="AE204" i="4"/>
  <c r="AE116" i="4"/>
  <c r="AH932" i="4"/>
  <c r="AH772" i="4"/>
  <c r="AE604" i="4"/>
  <c r="AE572" i="4"/>
  <c r="AE132" i="4"/>
  <c r="AE556" i="4"/>
  <c r="AE276" i="4"/>
  <c r="AH548" i="4"/>
  <c r="AE412" i="4"/>
  <c r="AE188" i="4"/>
  <c r="AE140" i="4"/>
  <c r="AH1044" i="4"/>
  <c r="AH1028" i="4"/>
  <c r="AH988" i="4"/>
  <c r="AH972" i="4"/>
  <c r="AH332" i="4"/>
  <c r="AH324" i="4"/>
  <c r="AH4" i="4"/>
  <c r="AE1060" i="4"/>
  <c r="AE1044" i="4"/>
  <c r="AE1036" i="4"/>
  <c r="AE1028" i="4"/>
  <c r="AE1012" i="4"/>
  <c r="AE996" i="4"/>
  <c r="AE988" i="4"/>
  <c r="AE972" i="4"/>
  <c r="AE860" i="4"/>
  <c r="AE852" i="4"/>
  <c r="AE844" i="4"/>
  <c r="AE828" i="4"/>
  <c r="AE812" i="4"/>
  <c r="AE684" i="4"/>
  <c r="AE676" i="4"/>
  <c r="AE668" i="4"/>
  <c r="AE660" i="4"/>
  <c r="AE652" i="4"/>
  <c r="AE636" i="4"/>
  <c r="AE540" i="4"/>
  <c r="AE524" i="4"/>
  <c r="AE516" i="4"/>
  <c r="AE508" i="4"/>
  <c r="AE500" i="4"/>
  <c r="AE484" i="4"/>
  <c r="AE468" i="4"/>
  <c r="AE460" i="4"/>
  <c r="AE340" i="4"/>
  <c r="AE332" i="4"/>
  <c r="AE324" i="4"/>
  <c r="AE316" i="4"/>
  <c r="AE300" i="4"/>
  <c r="AE84" i="4"/>
  <c r="AE76" i="4"/>
  <c r="AE68" i="4"/>
  <c r="AE60" i="4"/>
  <c r="AE44" i="4"/>
  <c r="AE28" i="4"/>
  <c r="AE20" i="4"/>
  <c r="AE12" i="4"/>
  <c r="AE4" i="4"/>
  <c r="AE382" i="4"/>
  <c r="AE158" i="4"/>
  <c r="AE446" i="4"/>
  <c r="AE1102" i="4"/>
  <c r="AH1102" i="4"/>
  <c r="AE1094" i="4"/>
  <c r="AE1086" i="4"/>
  <c r="AE1078" i="4"/>
  <c r="AE1062" i="4"/>
  <c r="AE942" i="4"/>
  <c r="AE918" i="4"/>
  <c r="AE902" i="4"/>
  <c r="AE886" i="4"/>
  <c r="AE878" i="4"/>
  <c r="AH806" i="4"/>
  <c r="AE774" i="4"/>
  <c r="AH750" i="4"/>
  <c r="AE750" i="4"/>
  <c r="AE726" i="4"/>
  <c r="AE622" i="4"/>
  <c r="AE606" i="4"/>
  <c r="AE598" i="4"/>
  <c r="AH598" i="4"/>
  <c r="AE582" i="4"/>
  <c r="AE558" i="4"/>
  <c r="AE542" i="4"/>
  <c r="AH542" i="4"/>
  <c r="AH518" i="4"/>
  <c r="AE518" i="4"/>
  <c r="AE430" i="4"/>
  <c r="AE422" i="4"/>
  <c r="AE414" i="4"/>
  <c r="AE398" i="4"/>
  <c r="AE390" i="4"/>
  <c r="AE374" i="4"/>
  <c r="AH374" i="4"/>
  <c r="AE358" i="4"/>
  <c r="AE278" i="4"/>
  <c r="AE262" i="4"/>
  <c r="AH254" i="4"/>
  <c r="AE254" i="4"/>
  <c r="AE246" i="4"/>
  <c r="AE230" i="4"/>
  <c r="AE206" i="4"/>
  <c r="AE190" i="4"/>
  <c r="AE166" i="4"/>
  <c r="AE126" i="4"/>
  <c r="AH126" i="4"/>
  <c r="AE118" i="4"/>
  <c r="AH102" i="4"/>
  <c r="AE102" i="4"/>
  <c r="AE94" i="4"/>
  <c r="AH94" i="4"/>
  <c r="AH870" i="4"/>
  <c r="AE847" i="4"/>
  <c r="AE815" i="4"/>
  <c r="AE663" i="4"/>
  <c r="AE519" i="4"/>
  <c r="AH1038" i="4"/>
  <c r="AH1022" i="4"/>
  <c r="AH998" i="4"/>
  <c r="AH862" i="4"/>
  <c r="AH854" i="4"/>
  <c r="AH662" i="4"/>
  <c r="AH478" i="4"/>
  <c r="AH46" i="4"/>
  <c r="AH22" i="4"/>
  <c r="AE1046" i="4"/>
  <c r="AE1038" i="4"/>
  <c r="AE1030" i="4"/>
  <c r="AE1022" i="4"/>
  <c r="AE1014" i="4"/>
  <c r="AE1006" i="4"/>
  <c r="AE998" i="4"/>
  <c r="AE990" i="4"/>
  <c r="AE982" i="4"/>
  <c r="AE974" i="4"/>
  <c r="AE862" i="4"/>
  <c r="AE854" i="4"/>
  <c r="AE846" i="4"/>
  <c r="AE838" i="4"/>
  <c r="AE830" i="4"/>
  <c r="AE822" i="4"/>
  <c r="AE814" i="4"/>
  <c r="AE702" i="4"/>
  <c r="AE694" i="4"/>
  <c r="AE686" i="4"/>
  <c r="AE678" i="4"/>
  <c r="AE670" i="4"/>
  <c r="AE662" i="4"/>
  <c r="AE654" i="4"/>
  <c r="AE646" i="4"/>
  <c r="AE638" i="4"/>
  <c r="AE630" i="4"/>
  <c r="AE526" i="4"/>
  <c r="AE510" i="4"/>
  <c r="AE502" i="4"/>
  <c r="AE494" i="4"/>
  <c r="AE486" i="4"/>
  <c r="AE478" i="4"/>
  <c r="AE470" i="4"/>
  <c r="AE462" i="4"/>
  <c r="AE350" i="4"/>
  <c r="AE342" i="4"/>
  <c r="AE334" i="4"/>
  <c r="AE326" i="4"/>
  <c r="AE318" i="4"/>
  <c r="AE310" i="4"/>
  <c r="AE302" i="4"/>
  <c r="AE294" i="4"/>
  <c r="AE86" i="4"/>
  <c r="AE78" i="4"/>
  <c r="AE70" i="4"/>
  <c r="AE62" i="4"/>
  <c r="AE54" i="4"/>
  <c r="AE46" i="4"/>
  <c r="AE38" i="4"/>
  <c r="AE30" i="4"/>
  <c r="AE22" i="4"/>
  <c r="AE6" i="4"/>
  <c r="AE909" i="4"/>
  <c r="AH909" i="4"/>
  <c r="AE797" i="4"/>
  <c r="AE597" i="4"/>
  <c r="AH509" i="4"/>
  <c r="AE421" i="4"/>
  <c r="AE357" i="4"/>
  <c r="AH357" i="4"/>
  <c r="AE285" i="4"/>
  <c r="AE237" i="4"/>
  <c r="AH237" i="4"/>
  <c r="AE213" i="4"/>
  <c r="AE197" i="4"/>
  <c r="AE189" i="4"/>
  <c r="AH1117" i="4"/>
  <c r="AH949" i="4"/>
  <c r="AE885" i="4"/>
  <c r="AE565" i="4"/>
  <c r="AE365" i="4"/>
  <c r="AE165" i="4"/>
  <c r="AH941" i="4"/>
  <c r="AH893" i="4"/>
  <c r="AE1058" i="4"/>
  <c r="AE1042" i="4"/>
  <c r="AE1034" i="4"/>
  <c r="AE1026" i="4"/>
  <c r="AE1018" i="4"/>
  <c r="AE1002" i="4"/>
  <c r="AE986" i="4"/>
  <c r="AE970" i="4"/>
  <c r="AE858" i="4"/>
  <c r="AE842" i="4"/>
  <c r="AE826" i="4"/>
  <c r="AE698" i="4"/>
  <c r="AE682" i="4"/>
  <c r="AE666" i="4"/>
  <c r="AE650" i="4"/>
  <c r="AE634" i="4"/>
  <c r="AE514" i="4"/>
  <c r="AE482" i="4"/>
  <c r="AE466" i="4"/>
  <c r="AE338" i="4"/>
  <c r="AE322" i="4"/>
  <c r="AE314" i="4"/>
  <c r="AE298" i="4"/>
  <c r="AE82" i="4"/>
  <c r="AE66" i="4"/>
  <c r="AE42" i="4"/>
  <c r="AE10" i="4"/>
  <c r="AE1053" i="4"/>
  <c r="AE1045" i="4"/>
  <c r="AE1037" i="4"/>
  <c r="AE1021" i="4"/>
  <c r="AE1005" i="4"/>
  <c r="AE997" i="4"/>
  <c r="AE989" i="4"/>
  <c r="AE973" i="4"/>
  <c r="AE869" i="4"/>
  <c r="AE861" i="4"/>
  <c r="AE845" i="4"/>
  <c r="AE837" i="4"/>
  <c r="AE829" i="4"/>
  <c r="AE813" i="4"/>
  <c r="AE693" i="4"/>
  <c r="AE685" i="4"/>
  <c r="AE669" i="4"/>
  <c r="AE661" i="4"/>
  <c r="AE653" i="4"/>
  <c r="AE645" i="4"/>
  <c r="AE637" i="4"/>
  <c r="AE533" i="4"/>
  <c r="AE517" i="4"/>
  <c r="AE509" i="4"/>
  <c r="AE501" i="4"/>
  <c r="AE493" i="4"/>
  <c r="AE485" i="4"/>
  <c r="AE469" i="4"/>
  <c r="AE349" i="4"/>
  <c r="AE341" i="4"/>
  <c r="AE325" i="4"/>
  <c r="AE317" i="4"/>
  <c r="AE309" i="4"/>
  <c r="AE301" i="4"/>
  <c r="AE293" i="4"/>
  <c r="AE85" i="4"/>
  <c r="AE77" i="4"/>
  <c r="AE69" i="4"/>
  <c r="AE61" i="4"/>
  <c r="AE53" i="4"/>
  <c r="AE45" i="4"/>
  <c r="AE37" i="4"/>
  <c r="AE29" i="4"/>
  <c r="AE21" i="4"/>
  <c r="AE13" i="4"/>
  <c r="N213" i="6"/>
  <c r="AH1002" i="4"/>
  <c r="AH850" i="4"/>
  <c r="AH834" i="4"/>
  <c r="AH458" i="4"/>
  <c r="AH330" i="4"/>
  <c r="AH82" i="4"/>
  <c r="AH66" i="4"/>
  <c r="AE914" i="4"/>
  <c r="AE282" i="4"/>
  <c r="AE194" i="4"/>
  <c r="AE138" i="4"/>
  <c r="AH858" i="4"/>
  <c r="AE1122" i="4"/>
  <c r="AE778" i="4"/>
  <c r="AE450" i="4"/>
  <c r="AE226" i="4"/>
  <c r="AH506" i="4"/>
  <c r="AE1090" i="4"/>
  <c r="AE394" i="4"/>
  <c r="AE258" i="4"/>
  <c r="AE1130" i="4"/>
  <c r="AE602" i="4"/>
  <c r="AE370" i="4"/>
  <c r="AE122" i="4"/>
  <c r="AE1010" i="4"/>
  <c r="AE994" i="4"/>
  <c r="AE978" i="4"/>
  <c r="AE898" i="4"/>
  <c r="AE266" i="4"/>
  <c r="AE1025" i="4"/>
  <c r="AE1047" i="4"/>
  <c r="AE1023" i="4"/>
  <c r="AE1007" i="4"/>
  <c r="AE1056" i="4"/>
  <c r="AE1040" i="4"/>
  <c r="AE1032" i="4"/>
  <c r="AE1024" i="4"/>
  <c r="AE992" i="4"/>
  <c r="AE976" i="4"/>
  <c r="AE864" i="4"/>
  <c r="AE832" i="4"/>
  <c r="AE816" i="4"/>
  <c r="AE808" i="4"/>
  <c r="AE632" i="4"/>
  <c r="AE520" i="4"/>
  <c r="AE304" i="4"/>
  <c r="AE88" i="4"/>
  <c r="AE56" i="4"/>
  <c r="AE810" i="4"/>
  <c r="N214" i="6"/>
  <c r="AE800" i="4"/>
  <c r="AE736" i="4"/>
  <c r="AE656" i="4"/>
  <c r="AE552" i="4"/>
  <c r="AE496" i="4"/>
  <c r="AE144" i="4"/>
  <c r="AH944" i="4"/>
  <c r="AH728" i="4"/>
  <c r="AH640" i="4"/>
  <c r="AE984" i="4"/>
  <c r="AE960" i="4"/>
  <c r="AH968" i="4"/>
  <c r="AH808" i="4"/>
  <c r="AE896" i="4"/>
  <c r="AE993" i="4"/>
  <c r="AE985" i="4"/>
  <c r="AE833" i="4"/>
  <c r="AH689" i="4"/>
  <c r="AH657" i="4"/>
  <c r="AE529" i="4"/>
  <c r="AE457" i="4"/>
  <c r="AE353" i="4"/>
  <c r="AE345" i="4"/>
  <c r="AE17" i="4"/>
  <c r="AE1105" i="4"/>
  <c r="AE961" i="4"/>
  <c r="AE913" i="4"/>
  <c r="AE817" i="4"/>
  <c r="AH673" i="4"/>
  <c r="AE673" i="4"/>
  <c r="AE321" i="4"/>
  <c r="AE9" i="4"/>
  <c r="AE969" i="4"/>
  <c r="AE929" i="4"/>
  <c r="AH785" i="4"/>
  <c r="AE785" i="4"/>
  <c r="AE745" i="4"/>
  <c r="AE713" i="4"/>
  <c r="AE689" i="4"/>
  <c r="AE1089" i="4"/>
  <c r="AH1089" i="4"/>
  <c r="AH1041" i="4"/>
  <c r="AE1041" i="4"/>
  <c r="AE897" i="4"/>
  <c r="AE761" i="4"/>
  <c r="AE681" i="4"/>
  <c r="AE641" i="4"/>
  <c r="AH641" i="4"/>
  <c r="AE513" i="4"/>
  <c r="AE473" i="4"/>
  <c r="AE1049" i="4"/>
  <c r="AE1121" i="4"/>
  <c r="AE945" i="4"/>
  <c r="AE849" i="4"/>
  <c r="AH849" i="4"/>
  <c r="AH801" i="4"/>
  <c r="AE801" i="4"/>
  <c r="AE737" i="4"/>
  <c r="AH257" i="4"/>
  <c r="AH201" i="4"/>
  <c r="AH161" i="4"/>
  <c r="AH89" i="4"/>
  <c r="AE625" i="4"/>
  <c r="AE617" i="4"/>
  <c r="AE609" i="4"/>
  <c r="AE577" i="4"/>
  <c r="AE561" i="4"/>
  <c r="AE545" i="4"/>
  <c r="AE1073" i="4"/>
  <c r="AE1009" i="4"/>
  <c r="AE865" i="4"/>
  <c r="AE809" i="4"/>
  <c r="AH769" i="4"/>
  <c r="AE769" i="4"/>
  <c r="AE505" i="4"/>
  <c r="AE489" i="4"/>
  <c r="AE337" i="4"/>
  <c r="AE313" i="4"/>
  <c r="AE1081" i="4"/>
  <c r="AE1017" i="4"/>
  <c r="AH977" i="4"/>
  <c r="AE977" i="4"/>
  <c r="AE881" i="4"/>
  <c r="AE753" i="4"/>
  <c r="AE721" i="4"/>
  <c r="AE705" i="4"/>
  <c r="AE329" i="4"/>
  <c r="AE657" i="4"/>
  <c r="AE65" i="4"/>
  <c r="V218" i="6" s="1"/>
  <c r="V217" i="6"/>
  <c r="E217" i="6"/>
  <c r="D217" i="6"/>
  <c r="AH88" i="4" l="1"/>
  <c r="AH112" i="4"/>
  <c r="AH192" i="4"/>
  <c r="AE208" i="4"/>
  <c r="AH216" i="4"/>
  <c r="AH264" i="4"/>
  <c r="AH320" i="4"/>
  <c r="AH328" i="4"/>
  <c r="AE336" i="4"/>
  <c r="AE344" i="4"/>
  <c r="AH384" i="4"/>
  <c r="AH392" i="4"/>
  <c r="AE408" i="4"/>
  <c r="AH448" i="4"/>
  <c r="AH456" i="4"/>
  <c r="AE464" i="4"/>
  <c r="AH512" i="4"/>
  <c r="AH520" i="4"/>
  <c r="AE528" i="4"/>
  <c r="AH528" i="4"/>
  <c r="AE536" i="4"/>
  <c r="AH552" i="4"/>
  <c r="AH9" i="4"/>
  <c r="AH17" i="4"/>
  <c r="AE25" i="4"/>
  <c r="AE33" i="4"/>
  <c r="AH33" i="4"/>
  <c r="AE41" i="4"/>
  <c r="AE49" i="4"/>
  <c r="AH49" i="4"/>
  <c r="AE57" i="4"/>
  <c r="AE73" i="4"/>
  <c r="AE81" i="4"/>
  <c r="AH81" i="4"/>
  <c r="AE89" i="4"/>
  <c r="AE97" i="4"/>
  <c r="AH97" i="4"/>
  <c r="AH105" i="4"/>
  <c r="AE113" i="4"/>
  <c r="AH113" i="4"/>
  <c r="AE121" i="4"/>
  <c r="AE129" i="4"/>
  <c r="AH129" i="4"/>
  <c r="AE137" i="4"/>
  <c r="AE153" i="4"/>
  <c r="AE169" i="4"/>
  <c r="AE177" i="4"/>
  <c r="AH177" i="4"/>
  <c r="AH185" i="4"/>
  <c r="AH193" i="4"/>
  <c r="AE241" i="4"/>
  <c r="AH249" i="4"/>
  <c r="AE257" i="4"/>
  <c r="AE305" i="4"/>
  <c r="AH305" i="4"/>
  <c r="AH313" i="4"/>
  <c r="AH321" i="4"/>
  <c r="AE369" i="4"/>
  <c r="AH385" i="4"/>
  <c r="AE433" i="4"/>
  <c r="AH433" i="4"/>
  <c r="AH449" i="4"/>
  <c r="AH505" i="4"/>
  <c r="AH513" i="4"/>
  <c r="AH529" i="4"/>
  <c r="AH561" i="4"/>
  <c r="AH609" i="4"/>
  <c r="AH625" i="4"/>
  <c r="AH633" i="4"/>
  <c r="AH721" i="4"/>
  <c r="AH737" i="4"/>
  <c r="AH753" i="4"/>
  <c r="AH817" i="4"/>
  <c r="AH833" i="4"/>
  <c r="AH865" i="4"/>
  <c r="AH881" i="4"/>
  <c r="AH897" i="4"/>
  <c r="AH913" i="4"/>
  <c r="AH929" i="4"/>
  <c r="AH945" i="4"/>
  <c r="AH961" i="4"/>
  <c r="AH993" i="4"/>
  <c r="AH1009" i="4"/>
  <c r="AH1025" i="4"/>
  <c r="AH1057" i="4"/>
  <c r="AH1073" i="4"/>
  <c r="AH18" i="4"/>
  <c r="AH26" i="4"/>
  <c r="AH42" i="4"/>
  <c r="AH98" i="4"/>
  <c r="AH130" i="4"/>
  <c r="AH178" i="4"/>
  <c r="AH186" i="4"/>
  <c r="AE242" i="4"/>
  <c r="AH298" i="4"/>
  <c r="AH306" i="4"/>
  <c r="AH314" i="4"/>
  <c r="AH322" i="4"/>
  <c r="AH370" i="4"/>
  <c r="AH378" i="4"/>
  <c r="AH386" i="4"/>
  <c r="AH434" i="4"/>
  <c r="AH442" i="4"/>
  <c r="AE458" i="4"/>
  <c r="AH498" i="4"/>
  <c r="AH514" i="4"/>
  <c r="AE834" i="4"/>
  <c r="AE850" i="4"/>
  <c r="AE866" i="4"/>
  <c r="AH890" i="4"/>
  <c r="AH898" i="4"/>
  <c r="AH906" i="4"/>
  <c r="AH914" i="4"/>
  <c r="AH922" i="4"/>
  <c r="AH930" i="4"/>
  <c r="AH946" i="4"/>
  <c r="AH954" i="4"/>
  <c r="AH962" i="4"/>
  <c r="AH970" i="4"/>
  <c r="AH978" i="4"/>
  <c r="AH986" i="4"/>
  <c r="AH994" i="4"/>
  <c r="AH1010" i="4"/>
  <c r="AH1018" i="4"/>
  <c r="AH1026" i="4"/>
  <c r="AH1034" i="4"/>
  <c r="AH1042" i="4"/>
  <c r="AH1058" i="4"/>
  <c r="AH1066" i="4"/>
  <c r="AH1074" i="4"/>
  <c r="AH1090" i="4"/>
  <c r="AH1098" i="4"/>
  <c r="AH1106" i="4"/>
  <c r="AH1122" i="4"/>
  <c r="AH3" i="4"/>
  <c r="AE19" i="4"/>
  <c r="AH19" i="4"/>
  <c r="AE27" i="4"/>
  <c r="AE35" i="4"/>
  <c r="AH59" i="4"/>
  <c r="AH75" i="4"/>
  <c r="AH131" i="4"/>
  <c r="AE147" i="4"/>
  <c r="AH147" i="4"/>
  <c r="AE155" i="4"/>
  <c r="AH163" i="4"/>
  <c r="AH203" i="4"/>
  <c r="AH219" i="4"/>
  <c r="AH275" i="4"/>
  <c r="AH283" i="4"/>
  <c r="AH291" i="4"/>
  <c r="AE307" i="4"/>
  <c r="AH331" i="4"/>
  <c r="AH347" i="4"/>
  <c r="AE371" i="4"/>
  <c r="AH419" i="4"/>
  <c r="AH435" i="4"/>
  <c r="AH475" i="4"/>
  <c r="AH491" i="4"/>
  <c r="AE507" i="4"/>
  <c r="AH547" i="4"/>
  <c r="AH563" i="4"/>
  <c r="AH579" i="4"/>
  <c r="AH595" i="4"/>
  <c r="AH611" i="4"/>
  <c r="AH627" i="4"/>
  <c r="AH643" i="4"/>
  <c r="AH659" i="4"/>
  <c r="AH675" i="4"/>
  <c r="AH691" i="4"/>
  <c r="AH707" i="4"/>
  <c r="AH723" i="4"/>
  <c r="AH739" i="4"/>
  <c r="AE787" i="4"/>
  <c r="AE795" i="4"/>
  <c r="AE803" i="4"/>
  <c r="AH811" i="4"/>
  <c r="AH827" i="4"/>
  <c r="AH843" i="4"/>
  <c r="AH859" i="4"/>
  <c r="AE915" i="4"/>
  <c r="AE923" i="4"/>
  <c r="AE931" i="4"/>
  <c r="AH939" i="4"/>
  <c r="AH947" i="4"/>
  <c r="AH963" i="4"/>
  <c r="AH979" i="4"/>
  <c r="AH995" i="4"/>
  <c r="AE1051" i="4"/>
  <c r="AH1067" i="4"/>
  <c r="AH1083" i="4"/>
  <c r="AH1099" i="4"/>
  <c r="AH1115" i="4"/>
  <c r="AH12" i="4"/>
  <c r="AH60" i="4"/>
  <c r="AH68" i="4"/>
  <c r="AH76" i="4"/>
  <c r="AH116" i="4"/>
  <c r="AH124" i="4"/>
  <c r="AH132" i="4"/>
  <c r="AH140" i="4"/>
  <c r="AH188" i="4"/>
  <c r="AH196" i="4"/>
  <c r="AH204" i="4"/>
  <c r="AH244" i="4"/>
  <c r="AH260" i="4"/>
  <c r="AH268" i="4"/>
  <c r="AH316" i="4"/>
  <c r="AH372" i="4"/>
  <c r="AH380" i="4"/>
  <c r="AH388" i="4"/>
  <c r="AH396" i="4"/>
  <c r="AH452" i="4"/>
  <c r="AH460" i="4"/>
  <c r="AH500" i="4"/>
  <c r="AH516" i="4"/>
  <c r="AH524" i="4"/>
  <c r="AH924" i="4"/>
  <c r="AH948" i="4"/>
  <c r="AH996" i="4"/>
  <c r="AH1004" i="4"/>
  <c r="AH1068" i="4"/>
  <c r="AH1084" i="4"/>
  <c r="AH13" i="4"/>
  <c r="AH29" i="4"/>
  <c r="AH69" i="4"/>
  <c r="AH85" i="4"/>
  <c r="AH141" i="4"/>
  <c r="AH157" i="4"/>
  <c r="AH197" i="4"/>
  <c r="AH213" i="4"/>
  <c r="AH269" i="4"/>
  <c r="AH285" i="4"/>
  <c r="AH325" i="4"/>
  <c r="AH341" i="4"/>
  <c r="AH421" i="4"/>
  <c r="AH429" i="4"/>
  <c r="AH469" i="4"/>
  <c r="AH485" i="4"/>
  <c r="AH557" i="4"/>
  <c r="AH573" i="4"/>
  <c r="AH589" i="4"/>
  <c r="AH605" i="4"/>
  <c r="AH621" i="4"/>
  <c r="AH637" i="4"/>
  <c r="AH653" i="4"/>
  <c r="AH685" i="4"/>
  <c r="AH701" i="4"/>
  <c r="AH717" i="4"/>
  <c r="AH733" i="4"/>
  <c r="AH749" i="4"/>
  <c r="AH765" i="4"/>
  <c r="AH781" i="4"/>
  <c r="AH797" i="4"/>
  <c r="AH813" i="4"/>
  <c r="AH829" i="4"/>
  <c r="AH845" i="4"/>
  <c r="AH861" i="4"/>
  <c r="AH877" i="4"/>
  <c r="AH917" i="4"/>
  <c r="AH925" i="4"/>
  <c r="AH957" i="4"/>
  <c r="AH973" i="4"/>
  <c r="AH989" i="4"/>
  <c r="AH1005" i="4"/>
  <c r="AH1021" i="4"/>
  <c r="AH1037" i="4"/>
  <c r="AH1053" i="4"/>
  <c r="AH1069" i="4"/>
  <c r="AH1085" i="4"/>
  <c r="AH1101" i="4"/>
  <c r="AH1133" i="4"/>
  <c r="AH6" i="4"/>
  <c r="AH30" i="4"/>
  <c r="AH38" i="4"/>
  <c r="AH54" i="4"/>
  <c r="AH70" i="4"/>
  <c r="AH110" i="4"/>
  <c r="AH134" i="4"/>
  <c r="AH150" i="4"/>
  <c r="AH158" i="4"/>
  <c r="AH166" i="4"/>
  <c r="AH174" i="4"/>
  <c r="AH198" i="4"/>
  <c r="AH238" i="4"/>
  <c r="AH270" i="4"/>
  <c r="AH278" i="4"/>
  <c r="AH294" i="4"/>
  <c r="AH302" i="4"/>
  <c r="AH310" i="4"/>
  <c r="AH318" i="4"/>
  <c r="AH326" i="4"/>
  <c r="AH342" i="4"/>
  <c r="AH358" i="4"/>
  <c r="AH398" i="4"/>
  <c r="AH406" i="4"/>
  <c r="AH422" i="4"/>
  <c r="AH454" i="4"/>
  <c r="AH462" i="4"/>
  <c r="AH494" i="4"/>
  <c r="AH502" i="4"/>
  <c r="AH510" i="4"/>
  <c r="AH526" i="4"/>
  <c r="AH566" i="4"/>
  <c r="AH574" i="4"/>
  <c r="AH582" i="4"/>
  <c r="AH606" i="4"/>
  <c r="AH630" i="4"/>
  <c r="AH638" i="4"/>
  <c r="AH646" i="4"/>
  <c r="AH670" i="4"/>
  <c r="AH694" i="4"/>
  <c r="AH710" i="4"/>
  <c r="AH734" i="4"/>
  <c r="AH758" i="4"/>
  <c r="AH774" i="4"/>
  <c r="AH798" i="4"/>
  <c r="AH822" i="4"/>
  <c r="AH830" i="4"/>
  <c r="AH926" i="4"/>
  <c r="AH1078" i="4"/>
  <c r="AH838" i="4"/>
  <c r="AH902" i="4"/>
  <c r="AH1006" i="4"/>
  <c r="AH1094" i="4"/>
  <c r="AH846" i="4"/>
  <c r="AH918" i="4"/>
  <c r="AH1070" i="4"/>
  <c r="AH1118" i="4"/>
  <c r="AH966" i="4"/>
  <c r="AH910" i="4"/>
  <c r="AH1030" i="4"/>
  <c r="AH1126" i="4"/>
  <c r="AH215" i="4"/>
  <c r="AH72" i="4"/>
  <c r="AH160" i="4"/>
  <c r="AH489" i="4"/>
  <c r="AH577" i="4"/>
  <c r="AH593" i="4"/>
  <c r="AH1129" i="4"/>
  <c r="AH10" i="4"/>
  <c r="AH154" i="4"/>
  <c r="AH210" i="4"/>
  <c r="AH338" i="4"/>
  <c r="AH354" i="4"/>
  <c r="AH410" i="4"/>
  <c r="AH426" i="4"/>
  <c r="AH466" i="4"/>
  <c r="AH482" i="4"/>
  <c r="AH538" i="4"/>
  <c r="AH554" i="4"/>
  <c r="AH570" i="4"/>
  <c r="AH586" i="4"/>
  <c r="AH634" i="4"/>
  <c r="AH650" i="4"/>
  <c r="AH666" i="4"/>
  <c r="AH682" i="4"/>
  <c r="AH698" i="4"/>
  <c r="AH714" i="4"/>
  <c r="AH730" i="4"/>
  <c r="AH746" i="4"/>
  <c r="AH762" i="4"/>
  <c r="AH794" i="4"/>
  <c r="AH810" i="4"/>
  <c r="AH28" i="4"/>
  <c r="AH44" i="4"/>
  <c r="AH156" i="4"/>
  <c r="AH172" i="4"/>
  <c r="AH228" i="4"/>
  <c r="AH300" i="4"/>
  <c r="AH356" i="4"/>
  <c r="AH412" i="4"/>
  <c r="AH428" i="4"/>
  <c r="AH484" i="4"/>
  <c r="AH556" i="4"/>
  <c r="AH572" i="4"/>
  <c r="AH588" i="4"/>
  <c r="AH604" i="4"/>
  <c r="AH620" i="4"/>
  <c r="AH636" i="4"/>
  <c r="AH652" i="4"/>
  <c r="AH668" i="4"/>
  <c r="AH684" i="4"/>
  <c r="AH700" i="4"/>
  <c r="AH716" i="4"/>
  <c r="AH732" i="4"/>
  <c r="AH748" i="4"/>
  <c r="AH764" i="4"/>
  <c r="AH796" i="4"/>
  <c r="AH812" i="4"/>
  <c r="AH844" i="4"/>
  <c r="AH860" i="4"/>
  <c r="AH876" i="4"/>
  <c r="AH908" i="4"/>
  <c r="AH1012" i="4"/>
  <c r="AH1132" i="4"/>
  <c r="AE1063" i="4"/>
  <c r="AE55" i="4"/>
  <c r="AE71" i="4"/>
  <c r="AH159" i="4"/>
  <c r="AH231" i="4"/>
  <c r="AH287" i="4"/>
  <c r="AE303" i="4"/>
  <c r="AH343" i="4"/>
  <c r="AH359" i="4"/>
  <c r="AH415" i="4"/>
  <c r="AH519" i="4"/>
  <c r="AE535" i="4"/>
  <c r="AH743" i="4"/>
  <c r="AE72" i="4"/>
  <c r="AH176" i="4"/>
  <c r="AH248" i="4"/>
  <c r="AH304" i="4"/>
  <c r="AH376" i="4"/>
  <c r="AH432" i="4"/>
  <c r="AH504" i="4"/>
  <c r="AH1064" i="4"/>
  <c r="AH273" i="4"/>
  <c r="AH401" i="4"/>
  <c r="AH1116" i="4"/>
  <c r="AH669" i="4"/>
  <c r="AH86" i="4"/>
  <c r="AH214" i="4"/>
  <c r="AH438" i="4"/>
  <c r="AH814" i="4"/>
  <c r="AH1014" i="4"/>
  <c r="AH974" i="4"/>
  <c r="AH55" i="4"/>
  <c r="AH143" i="4"/>
  <c r="AH431" i="4"/>
  <c r="AE1128" i="4"/>
  <c r="V219" i="6" s="1"/>
  <c r="AH208" i="4"/>
  <c r="AH464" i="4"/>
  <c r="AH41" i="4"/>
  <c r="AH57" i="4"/>
  <c r="AH73" i="4"/>
  <c r="AH153" i="4"/>
  <c r="AH169" i="4"/>
  <c r="AH148" i="4"/>
  <c r="AH276" i="4"/>
  <c r="AH532" i="4"/>
  <c r="AH445" i="4"/>
  <c r="AH190" i="4"/>
  <c r="AH230" i="4"/>
  <c r="AH334" i="4"/>
  <c r="AH558" i="4"/>
  <c r="AH622" i="4"/>
  <c r="AH726" i="4"/>
  <c r="AH886" i="4"/>
  <c r="AH1062" i="4"/>
  <c r="AE583" i="4"/>
  <c r="AE425" i="4"/>
  <c r="AE936" i="4"/>
  <c r="AH303" i="4"/>
  <c r="AH535" i="4"/>
  <c r="AE1031" i="4"/>
  <c r="AE999" i="4"/>
  <c r="AE8" i="4"/>
  <c r="AH1032" i="4"/>
  <c r="AE939" i="4"/>
  <c r="AH999" i="4"/>
  <c r="AE40" i="4"/>
  <c r="AE232" i="4"/>
  <c r="AE288" i="4"/>
  <c r="AE416" i="4"/>
  <c r="AE145" i="4"/>
  <c r="AH1125" i="4"/>
  <c r="AH118" i="4"/>
  <c r="AH470" i="4"/>
  <c r="AH590" i="4"/>
  <c r="AH654" i="4"/>
  <c r="AH718" i="4"/>
  <c r="AH782" i="4"/>
  <c r="AH1086" i="4"/>
  <c r="AH361" i="4"/>
  <c r="AH705" i="4"/>
  <c r="AH522" i="4"/>
  <c r="AH826" i="4"/>
  <c r="AE203" i="4"/>
  <c r="AE275" i="4"/>
  <c r="AE331" i="4"/>
  <c r="AE419" i="4"/>
  <c r="AE475" i="4"/>
  <c r="AE547" i="4"/>
  <c r="AE563" i="4"/>
  <c r="AH100" i="4"/>
  <c r="AH212" i="4"/>
  <c r="AH340" i="4"/>
  <c r="AH828" i="4"/>
  <c r="AH262" i="4"/>
  <c r="AH486" i="4"/>
  <c r="AE958" i="4"/>
  <c r="AH942" i="4"/>
  <c r="AH246" i="4"/>
  <c r="AH990" i="4"/>
  <c r="AH15" i="4"/>
  <c r="AH103" i="4"/>
  <c r="AH191" i="4"/>
  <c r="AH247" i="4"/>
  <c r="AH263" i="4"/>
  <c r="AH319" i="4"/>
  <c r="AH375" i="4"/>
  <c r="AH447" i="4"/>
  <c r="AH463" i="4"/>
  <c r="AH479" i="4"/>
  <c r="AH495" i="4"/>
  <c r="AH23" i="4"/>
  <c r="AH503" i="4"/>
  <c r="AH360" i="4"/>
  <c r="AH488" i="4"/>
  <c r="AH289" i="4"/>
  <c r="AH417" i="4"/>
  <c r="AH545" i="4"/>
  <c r="AH642" i="4"/>
  <c r="AH1127" i="4"/>
  <c r="AH79" i="4"/>
  <c r="AH311" i="4"/>
  <c r="AH383" i="4"/>
  <c r="AH455" i="4"/>
  <c r="AH471" i="4"/>
  <c r="AH487" i="4"/>
  <c r="AH144" i="4"/>
  <c r="AH272" i="4"/>
  <c r="AH344" i="4"/>
  <c r="AE58" i="4"/>
  <c r="AE114" i="4"/>
  <c r="AH242" i="4"/>
  <c r="AE1111" i="4"/>
  <c r="AE648" i="4"/>
  <c r="AE16" i="4"/>
  <c r="AE80" i="4"/>
  <c r="AH120" i="4"/>
  <c r="AH280" i="4"/>
  <c r="AH336" i="4"/>
  <c r="AH408" i="4"/>
  <c r="AH440" i="4"/>
  <c r="AH536" i="4"/>
  <c r="AE441" i="4"/>
  <c r="AH25" i="4"/>
  <c r="AH121" i="4"/>
  <c r="AH137" i="4"/>
  <c r="AH241" i="4"/>
  <c r="AH297" i="4"/>
  <c r="AH369" i="4"/>
  <c r="AH425" i="4"/>
  <c r="AH481" i="4"/>
  <c r="AH745" i="4"/>
  <c r="AH1049" i="4"/>
  <c r="AE1097" i="4"/>
  <c r="AH58" i="4"/>
  <c r="AH202" i="4"/>
  <c r="AE234" i="4"/>
  <c r="AE530" i="4"/>
  <c r="AH866" i="4"/>
  <c r="AH20" i="4"/>
  <c r="AE236" i="4"/>
  <c r="AE292" i="4"/>
  <c r="AE308" i="4"/>
  <c r="AE348" i="4"/>
  <c r="AH404" i="4"/>
  <c r="AE492" i="4"/>
  <c r="AE628" i="4"/>
  <c r="AE644" i="4"/>
  <c r="AH660" i="4"/>
  <c r="AE724" i="4"/>
  <c r="AE820" i="4"/>
  <c r="AE836" i="4"/>
  <c r="AE884" i="4"/>
  <c r="AE956" i="4"/>
  <c r="AE980" i="4"/>
  <c r="AE1004" i="4"/>
  <c r="AE1020" i="4"/>
  <c r="AH1060" i="4"/>
  <c r="AE5" i="4"/>
  <c r="AH173" i="4"/>
  <c r="AE245" i="4"/>
  <c r="AE333" i="4"/>
  <c r="AH373" i="4"/>
  <c r="AE461" i="4"/>
  <c r="AE613" i="4"/>
  <c r="AE629" i="4"/>
  <c r="AE677" i="4"/>
  <c r="AE773" i="4"/>
  <c r="AE821" i="4"/>
  <c r="AE853" i="4"/>
  <c r="AE981" i="4"/>
  <c r="AE1013" i="4"/>
  <c r="AE1029" i="4"/>
  <c r="AE1061" i="4"/>
  <c r="AE286" i="4"/>
  <c r="AE14" i="4"/>
  <c r="AH62" i="4"/>
  <c r="AE142" i="4"/>
  <c r="AH686" i="4"/>
  <c r="AE742" i="4"/>
  <c r="AE806" i="4"/>
  <c r="AH288" i="4"/>
  <c r="AE503" i="4"/>
  <c r="AH967" i="4"/>
  <c r="AE319" i="4"/>
  <c r="AE335" i="4"/>
  <c r="AE463" i="4"/>
  <c r="AE479" i="4"/>
  <c r="AE152" i="4"/>
  <c r="AE224" i="4"/>
  <c r="AE296" i="4"/>
  <c r="AE424" i="4"/>
  <c r="AE601" i="4"/>
  <c r="AE477" i="4"/>
  <c r="AH477" i="4"/>
  <c r="AH39" i="4"/>
  <c r="AE935" i="4"/>
  <c r="AE327" i="4"/>
  <c r="AH953" i="4"/>
  <c r="AH1001" i="4"/>
  <c r="AH80" i="4"/>
  <c r="AH921" i="4"/>
  <c r="AH52" i="4"/>
  <c r="AH711" i="4"/>
  <c r="AH136" i="4"/>
  <c r="AE270" i="4"/>
  <c r="AE454" i="4"/>
  <c r="AH441" i="4"/>
  <c r="AH1113" i="4"/>
  <c r="AE146" i="4"/>
  <c r="AE162" i="4"/>
  <c r="AE330" i="4"/>
  <c r="AE402" i="4"/>
  <c r="AE418" i="4"/>
  <c r="AH474" i="4"/>
  <c r="AE546" i="4"/>
  <c r="AE642" i="4"/>
  <c r="AE674" i="4"/>
  <c r="AE738" i="4"/>
  <c r="AE770" i="4"/>
  <c r="AE786" i="4"/>
  <c r="AE802" i="4"/>
  <c r="AE195" i="4"/>
  <c r="AE251" i="4"/>
  <c r="AE323" i="4"/>
  <c r="AE395" i="4"/>
  <c r="AE467" i="4"/>
  <c r="AE523" i="4"/>
  <c r="AE364" i="4"/>
  <c r="AE420" i="4"/>
  <c r="AE476" i="4"/>
  <c r="AE548" i="4"/>
  <c r="AE564" i="4"/>
  <c r="AE580" i="4"/>
  <c r="AE612" i="4"/>
  <c r="AE692" i="4"/>
  <c r="AE708" i="4"/>
  <c r="AE740" i="4"/>
  <c r="AE756" i="4"/>
  <c r="AE772" i="4"/>
  <c r="AE788" i="4"/>
  <c r="AE900" i="4"/>
  <c r="AE940" i="4"/>
  <c r="AE117" i="4"/>
  <c r="AE389" i="4"/>
  <c r="AE574" i="4"/>
  <c r="AE1118" i="4"/>
  <c r="AH63" i="4"/>
  <c r="AH239" i="4"/>
  <c r="AE351" i="4"/>
  <c r="AE511" i="4"/>
  <c r="AE64" i="4"/>
  <c r="AH184" i="4"/>
  <c r="AH256" i="4"/>
  <c r="AH296" i="4"/>
  <c r="AE312" i="4"/>
  <c r="AE328" i="4"/>
  <c r="AH600" i="4"/>
  <c r="AE840" i="4"/>
  <c r="AE209" i="4"/>
  <c r="AH337" i="4"/>
  <c r="AE465" i="4"/>
  <c r="AE481" i="4"/>
  <c r="AE649" i="4"/>
  <c r="AE697" i="4"/>
  <c r="AE793" i="4"/>
  <c r="AE825" i="4"/>
  <c r="AE905" i="4"/>
  <c r="AE1065" i="4"/>
  <c r="AH1097" i="4"/>
  <c r="AE18" i="4"/>
  <c r="AE34" i="4"/>
  <c r="AE306" i="4"/>
  <c r="AE362" i="4"/>
  <c r="AE490" i="4"/>
  <c r="AH530" i="4"/>
  <c r="AE1050" i="4"/>
  <c r="AE1082" i="4"/>
  <c r="AE1114" i="4"/>
  <c r="AH108" i="4"/>
  <c r="AH292" i="4"/>
  <c r="AH348" i="4"/>
  <c r="AH492" i="4"/>
  <c r="AH508" i="4"/>
  <c r="AH564" i="4"/>
  <c r="AH596" i="4"/>
  <c r="AH644" i="4"/>
  <c r="AH676" i="4"/>
  <c r="AH708" i="4"/>
  <c r="AH724" i="4"/>
  <c r="AH788" i="4"/>
  <c r="AH820" i="4"/>
  <c r="AH836" i="4"/>
  <c r="AH852" i="4"/>
  <c r="AH884" i="4"/>
  <c r="AH900" i="4"/>
  <c r="AH940" i="4"/>
  <c r="AH980" i="4"/>
  <c r="AH117" i="4"/>
  <c r="AH189" i="4"/>
  <c r="AH461" i="4"/>
  <c r="AH351" i="4"/>
  <c r="AH511" i="4"/>
  <c r="AH64" i="4"/>
  <c r="AH240" i="4"/>
  <c r="AH312" i="4"/>
  <c r="AH368" i="4"/>
  <c r="AH1096" i="4"/>
  <c r="AH145" i="4"/>
  <c r="AH209" i="4"/>
  <c r="AH465" i="4"/>
  <c r="AH617" i="4"/>
  <c r="AH649" i="4"/>
  <c r="AH665" i="4"/>
  <c r="AH681" i="4"/>
  <c r="AH697" i="4"/>
  <c r="AH713" i="4"/>
  <c r="AH729" i="4"/>
  <c r="AH761" i="4"/>
  <c r="AH777" i="4"/>
  <c r="AH793" i="4"/>
  <c r="AH809" i="4"/>
  <c r="AH825" i="4"/>
  <c r="AH841" i="4"/>
  <c r="AH857" i="4"/>
  <c r="AH873" i="4"/>
  <c r="AH889" i="4"/>
  <c r="AH905" i="4"/>
  <c r="AH937" i="4"/>
  <c r="AH969" i="4"/>
  <c r="AH1017" i="4"/>
  <c r="AH1033" i="4"/>
  <c r="AH1065" i="4"/>
  <c r="AH1081" i="4"/>
  <c r="AH34" i="4"/>
  <c r="AH90" i="4"/>
  <c r="AH490" i="4"/>
  <c r="AH308" i="4"/>
  <c r="AH436" i="4"/>
  <c r="AH580" i="4"/>
  <c r="AH916" i="4"/>
  <c r="AH956" i="4"/>
  <c r="AH1036" i="4"/>
  <c r="AH1076" i="4"/>
  <c r="AH1092" i="4"/>
  <c r="AH5" i="4"/>
  <c r="AH405" i="4"/>
  <c r="AH549" i="4"/>
  <c r="AH565" i="4"/>
  <c r="AH581" i="4"/>
  <c r="AH597" i="4"/>
  <c r="AH613" i="4"/>
  <c r="AH629" i="4"/>
  <c r="AH645" i="4"/>
  <c r="AH661" i="4"/>
  <c r="AH677" i="4"/>
  <c r="AH693" i="4"/>
  <c r="AH709" i="4"/>
  <c r="AH725" i="4"/>
  <c r="AH741" i="4"/>
  <c r="AH757" i="4"/>
  <c r="AH773" i="4"/>
  <c r="AH805" i="4"/>
  <c r="AH821" i="4"/>
  <c r="AH837" i="4"/>
  <c r="AH853" i="4"/>
  <c r="AH869" i="4"/>
  <c r="AH885" i="4"/>
  <c r="AH901" i="4"/>
  <c r="AH965" i="4"/>
  <c r="AH1077" i="4"/>
  <c r="AH1093" i="4"/>
  <c r="AH14" i="4"/>
  <c r="AH78" i="4"/>
  <c r="AH142" i="4"/>
  <c r="AH206" i="4"/>
  <c r="AH390" i="4"/>
  <c r="AH430" i="4"/>
  <c r="AH534" i="4"/>
  <c r="AH614" i="4"/>
  <c r="AH678" i="4"/>
  <c r="AH702" i="4"/>
  <c r="AH766" i="4"/>
  <c r="AH982" i="4"/>
  <c r="AH878" i="4"/>
  <c r="AH1046" i="4"/>
  <c r="AH985" i="4"/>
  <c r="AH933" i="4"/>
  <c r="AH366" i="4"/>
  <c r="AH934" i="4"/>
  <c r="AH232" i="4"/>
  <c r="AH199" i="4"/>
  <c r="AH327" i="4"/>
  <c r="AH472" i="4"/>
  <c r="AH65" i="4"/>
  <c r="AH50" i="4"/>
  <c r="AH842" i="4"/>
  <c r="AH874" i="4"/>
  <c r="AH84" i="4"/>
  <c r="AE1117" i="4"/>
  <c r="AH840" i="4"/>
  <c r="AH377" i="4"/>
  <c r="AH225" i="4"/>
  <c r="AH353" i="4"/>
  <c r="AH553" i="4"/>
  <c r="AH601" i="4"/>
  <c r="AH218" i="4"/>
  <c r="AH274" i="4"/>
  <c r="AH346" i="4"/>
  <c r="AH562" i="4"/>
  <c r="AH578" i="4"/>
  <c r="AH594" i="4"/>
  <c r="AH610" i="4"/>
  <c r="AH626" i="4"/>
  <c r="AH706" i="4"/>
  <c r="AH722" i="4"/>
  <c r="AH754" i="4"/>
  <c r="AH818" i="4"/>
  <c r="AH36" i="4"/>
  <c r="AH92" i="4"/>
  <c r="AH628" i="4"/>
  <c r="AH804" i="4"/>
  <c r="AH868" i="4"/>
  <c r="AH1020" i="4"/>
  <c r="AH61" i="4"/>
  <c r="AH167" i="4"/>
  <c r="AH527" i="4"/>
  <c r="AE839" i="4"/>
  <c r="AH839" i="4"/>
  <c r="AH647" i="4"/>
  <c r="AH32" i="4"/>
  <c r="AE297" i="4"/>
  <c r="AH585" i="4"/>
  <c r="AE585" i="4"/>
  <c r="AE74" i="4"/>
  <c r="AH74" i="4"/>
  <c r="AE680" i="4"/>
  <c r="AH680" i="4"/>
  <c r="AE497" i="4"/>
  <c r="AH497" i="4"/>
  <c r="AH569" i="4"/>
  <c r="AE569" i="4"/>
  <c r="AE553" i="4"/>
  <c r="AH674" i="4"/>
  <c r="AE377" i="4"/>
  <c r="AE1112" i="4"/>
  <c r="AH1112" i="4"/>
  <c r="AH48" i="4"/>
  <c r="AE48" i="4"/>
  <c r="AE233" i="4"/>
  <c r="AH233" i="4"/>
  <c r="AE903" i="4"/>
  <c r="AH903" i="4"/>
  <c r="AE346" i="4"/>
  <c r="AH616" i="4"/>
  <c r="AE616" i="4"/>
  <c r="AH352" i="4"/>
  <c r="AE352" i="4"/>
  <c r="AE225" i="4"/>
  <c r="AE480" i="4"/>
  <c r="AH480" i="4"/>
  <c r="AE290" i="4"/>
  <c r="AH290" i="4"/>
  <c r="AH658" i="4"/>
  <c r="AE658" i="4"/>
  <c r="AE690" i="4"/>
  <c r="AH690" i="4"/>
  <c r="AE818" i="4"/>
  <c r="AH295" i="4"/>
  <c r="AE7" i="4"/>
  <c r="AH47" i="4"/>
  <c r="AE63" i="4"/>
  <c r="AE95" i="4"/>
  <c r="AE183" i="4"/>
  <c r="AE199" i="4"/>
  <c r="AE255" i="4"/>
  <c r="AE295" i="4"/>
  <c r="AE383" i="4"/>
  <c r="AH423" i="4"/>
  <c r="AE439" i="4"/>
  <c r="AE487" i="4"/>
  <c r="AE543" i="4"/>
  <c r="AE712" i="4"/>
  <c r="AE968" i="4"/>
  <c r="AE96" i="4"/>
  <c r="AE112" i="4"/>
  <c r="AH200" i="4"/>
  <c r="AE216" i="4"/>
  <c r="AE400" i="4"/>
  <c r="AE456" i="4"/>
  <c r="AE472" i="4"/>
  <c r="AE512" i="4"/>
  <c r="AE544" i="4"/>
  <c r="AE449" i="4"/>
  <c r="AE434" i="4"/>
  <c r="AE506" i="4"/>
  <c r="AH267" i="4"/>
  <c r="AE283" i="4"/>
  <c r="AH483" i="4"/>
  <c r="AH651" i="4"/>
  <c r="AH731" i="4"/>
  <c r="AH819" i="4"/>
  <c r="AH851" i="4"/>
  <c r="AH867" i="4"/>
  <c r="AH987" i="4"/>
  <c r="AE1027" i="4"/>
  <c r="AH1075" i="4"/>
  <c r="AH1107" i="4"/>
  <c r="AE212" i="4"/>
  <c r="AH77" i="4"/>
  <c r="AH133" i="4"/>
  <c r="AH205" i="4"/>
  <c r="AH261" i="4"/>
  <c r="AH333" i="4"/>
  <c r="AH981" i="4"/>
  <c r="AH997" i="4"/>
  <c r="AH1013" i="4"/>
  <c r="AH1029" i="4"/>
  <c r="AH1045" i="4"/>
  <c r="AH1061" i="4"/>
  <c r="AH1109" i="4"/>
  <c r="AE406" i="4"/>
  <c r="AE566" i="4"/>
  <c r="AE758" i="4"/>
  <c r="AH7" i="4"/>
  <c r="AH194" i="4"/>
  <c r="AH250" i="4"/>
  <c r="AH938" i="4"/>
  <c r="AH1082" i="4"/>
  <c r="AH1114" i="4"/>
  <c r="AH1130" i="4"/>
  <c r="AH11" i="4"/>
  <c r="AH83" i="4"/>
  <c r="AH139" i="4"/>
  <c r="AH227" i="4"/>
  <c r="AH355" i="4"/>
  <c r="AH427" i="4"/>
  <c r="AH499" i="4"/>
  <c r="AH587" i="4"/>
  <c r="AH603" i="4"/>
  <c r="AH252" i="4"/>
  <c r="AH21" i="4"/>
  <c r="AH93" i="4"/>
  <c r="AH149" i="4"/>
  <c r="AH221" i="4"/>
  <c r="AH277" i="4"/>
  <c r="AH349" i="4"/>
  <c r="AH365" i="4"/>
  <c r="AH493" i="4"/>
  <c r="AH8" i="4"/>
  <c r="AH168" i="4"/>
  <c r="AH1050" i="4"/>
  <c r="AE36" i="4"/>
  <c r="AE804" i="4"/>
  <c r="AE868" i="4"/>
  <c r="AH476" i="4"/>
  <c r="AH692" i="4"/>
  <c r="AH612" i="4"/>
  <c r="AH420" i="4"/>
  <c r="AH40" i="4"/>
  <c r="AE776" i="4"/>
  <c r="AE3" i="4"/>
  <c r="AE59" i="4"/>
  <c r="AE131" i="4"/>
  <c r="AE627" i="4"/>
  <c r="AE643" i="4"/>
  <c r="AE659" i="4"/>
  <c r="AE675" i="4"/>
  <c r="AE691" i="4"/>
  <c r="AE707" i="4"/>
  <c r="AE948" i="4"/>
  <c r="AE1084" i="4"/>
  <c r="AE141" i="4"/>
  <c r="AE711" i="4"/>
  <c r="AH367" i="4"/>
  <c r="AE488" i="4"/>
  <c r="AH220" i="4"/>
  <c r="AH416" i="4"/>
  <c r="AE775" i="4"/>
  <c r="AH1031" i="4"/>
  <c r="AH71" i="4"/>
  <c r="AH175" i="4"/>
  <c r="AE214" i="4"/>
  <c r="AE438" i="4"/>
  <c r="AE15" i="4"/>
  <c r="AE495" i="4"/>
  <c r="AE647" i="4"/>
  <c r="AE1096" i="4"/>
  <c r="AH16" i="4"/>
  <c r="AH936" i="4"/>
  <c r="AE202" i="4"/>
  <c r="AE894" i="4"/>
  <c r="AE47" i="4"/>
  <c r="AE167" i="4"/>
  <c r="AE223" i="4"/>
  <c r="AE279" i="4"/>
  <c r="AE407" i="4"/>
  <c r="AE423" i="4"/>
  <c r="AE527" i="4"/>
  <c r="AH648" i="4"/>
  <c r="AE904" i="4"/>
  <c r="AE240" i="4"/>
  <c r="AE368" i="4"/>
  <c r="AE440" i="4"/>
  <c r="AH496" i="4"/>
  <c r="AE90" i="4"/>
  <c r="AH114" i="4"/>
  <c r="AH362" i="4"/>
  <c r="AE67" i="4"/>
  <c r="AH91" i="4"/>
  <c r="AE123" i="4"/>
  <c r="AH179" i="4"/>
  <c r="AE211" i="4"/>
  <c r="AH235" i="4"/>
  <c r="AE339" i="4"/>
  <c r="AH363" i="4"/>
  <c r="AE411" i="4"/>
  <c r="AH451" i="4"/>
  <c r="AE539" i="4"/>
  <c r="AE555" i="4"/>
  <c r="AE571" i="4"/>
  <c r="AE619" i="4"/>
  <c r="AE667" i="4"/>
  <c r="AE683" i="4"/>
  <c r="AE699" i="4"/>
  <c r="AE715" i="4"/>
  <c r="AH763" i="4"/>
  <c r="AH779" i="4"/>
  <c r="AE835" i="4"/>
  <c r="AH899" i="4"/>
  <c r="AH915" i="4"/>
  <c r="AH931" i="4"/>
  <c r="AE955" i="4"/>
  <c r="AE971" i="4"/>
  <c r="AH1019" i="4"/>
  <c r="AH1035" i="4"/>
  <c r="AH1051" i="4"/>
  <c r="AE1091" i="4"/>
  <c r="AE436" i="4"/>
  <c r="AE916" i="4"/>
  <c r="AE1076" i="4"/>
  <c r="AE133" i="4"/>
  <c r="AE261" i="4"/>
  <c r="AE405" i="4"/>
  <c r="AE549" i="4"/>
  <c r="AE581" i="4"/>
  <c r="AE709" i="4"/>
  <c r="AE725" i="4"/>
  <c r="AE741" i="4"/>
  <c r="AE757" i="4"/>
  <c r="AE805" i="4"/>
  <c r="AE901" i="4"/>
  <c r="AE917" i="4"/>
  <c r="AE933" i="4"/>
  <c r="AE949" i="4"/>
  <c r="AE965" i="4"/>
  <c r="AE1077" i="4"/>
  <c r="AE1093" i="4"/>
  <c r="AE1109" i="4"/>
  <c r="AE679" i="4"/>
  <c r="AH935" i="4"/>
  <c r="AH335" i="4"/>
  <c r="AE471" i="4"/>
  <c r="AE119" i="4"/>
  <c r="AH1095" i="4"/>
  <c r="AH35" i="4"/>
  <c r="AH307" i="4"/>
  <c r="AH379" i="4"/>
  <c r="AH507" i="4"/>
  <c r="AE635" i="4"/>
  <c r="AH635" i="4"/>
  <c r="AE1123" i="4"/>
  <c r="AE180" i="4"/>
  <c r="AH180" i="4"/>
  <c r="AH45" i="4"/>
  <c r="AH101" i="4"/>
  <c r="AH229" i="4"/>
  <c r="AH301" i="4"/>
  <c r="AH501" i="4"/>
  <c r="AH517" i="4"/>
  <c r="AH789" i="4"/>
  <c r="AE789" i="4"/>
  <c r="AE766" i="4"/>
  <c r="AE1110" i="4"/>
  <c r="AH1110" i="4"/>
  <c r="AE1070" i="4"/>
  <c r="AH872" i="4"/>
  <c r="AE184" i="4"/>
  <c r="AH544" i="4"/>
  <c r="AE79" i="4"/>
  <c r="AE455" i="4"/>
  <c r="AH775" i="4"/>
  <c r="AH1063" i="4"/>
  <c r="AH119" i="4"/>
  <c r="AH807" i="4"/>
  <c r="AH31" i="4"/>
  <c r="AE1127" i="4"/>
  <c r="AE239" i="4"/>
  <c r="AE367" i="4"/>
  <c r="AH615" i="4"/>
  <c r="AH152" i="4"/>
  <c r="AE200" i="4"/>
  <c r="AE256" i="4"/>
  <c r="AE384" i="4"/>
  <c r="AH424" i="4"/>
  <c r="AH146" i="4"/>
  <c r="AH162" i="4"/>
  <c r="AE178" i="4"/>
  <c r="AH234" i="4"/>
  <c r="AE250" i="4"/>
  <c r="AE378" i="4"/>
  <c r="AH402" i="4"/>
  <c r="AH418" i="4"/>
  <c r="AH546" i="4"/>
  <c r="AH738" i="4"/>
  <c r="AH770" i="4"/>
  <c r="AH786" i="4"/>
  <c r="AH802" i="4"/>
  <c r="AE890" i="4"/>
  <c r="AE906" i="4"/>
  <c r="AE922" i="4"/>
  <c r="AE954" i="4"/>
  <c r="AE1066" i="4"/>
  <c r="AE1098" i="4"/>
  <c r="AE11" i="4"/>
  <c r="AE83" i="4"/>
  <c r="AE139" i="4"/>
  <c r="AH195" i="4"/>
  <c r="AE227" i="4"/>
  <c r="AH251" i="4"/>
  <c r="AE267" i="4"/>
  <c r="AH323" i="4"/>
  <c r="AE355" i="4"/>
  <c r="AH395" i="4"/>
  <c r="AE427" i="4"/>
  <c r="AH467" i="4"/>
  <c r="AE483" i="4"/>
  <c r="AE499" i="4"/>
  <c r="AH523" i="4"/>
  <c r="AE587" i="4"/>
  <c r="AE603" i="4"/>
  <c r="AE651" i="4"/>
  <c r="AE731" i="4"/>
  <c r="AH747" i="4"/>
  <c r="AH795" i="4"/>
  <c r="AE819" i="4"/>
  <c r="AE851" i="4"/>
  <c r="AE867" i="4"/>
  <c r="AE987" i="4"/>
  <c r="AH1003" i="4"/>
  <c r="AE1075" i="4"/>
  <c r="AE1107" i="4"/>
  <c r="AH1123" i="4"/>
  <c r="AE1120" i="4"/>
  <c r="AE124" i="4"/>
  <c r="AE196" i="4"/>
  <c r="AH236" i="4"/>
  <c r="AE252" i="4"/>
  <c r="AH364" i="4"/>
  <c r="AE380" i="4"/>
  <c r="AE452" i="4"/>
  <c r="AH740" i="4"/>
  <c r="AH756" i="4"/>
  <c r="AE1092" i="4"/>
  <c r="AE93" i="4"/>
  <c r="AE149" i="4"/>
  <c r="AE205" i="4"/>
  <c r="AE221" i="4"/>
  <c r="AH245" i="4"/>
  <c r="AE277" i="4"/>
  <c r="AH317" i="4"/>
  <c r="AH389" i="4"/>
  <c r="AH533" i="4"/>
  <c r="AE1125" i="4"/>
  <c r="AE534" i="4"/>
  <c r="AE550" i="4"/>
  <c r="AE614" i="4"/>
  <c r="AH790" i="4"/>
  <c r="AH894" i="4"/>
  <c r="AH712" i="4"/>
  <c r="AE874" i="4"/>
  <c r="AH67" i="4"/>
  <c r="AE99" i="4"/>
  <c r="AH123" i="4"/>
  <c r="AE171" i="4"/>
  <c r="AH211" i="4"/>
  <c r="AE243" i="4"/>
  <c r="AE299" i="4"/>
  <c r="AH339" i="4"/>
  <c r="AE387" i="4"/>
  <c r="AH411" i="4"/>
  <c r="AE443" i="4"/>
  <c r="AE515" i="4"/>
  <c r="AH539" i="4"/>
  <c r="AH555" i="4"/>
  <c r="AH619" i="4"/>
  <c r="AH667" i="4"/>
  <c r="AH683" i="4"/>
  <c r="AH699" i="4"/>
  <c r="AH715" i="4"/>
  <c r="AE771" i="4"/>
  <c r="AH835" i="4"/>
  <c r="AE891" i="4"/>
  <c r="AE907" i="4"/>
  <c r="AH955" i="4"/>
  <c r="AH971" i="4"/>
  <c r="AH1091" i="4"/>
  <c r="AE932" i="4"/>
  <c r="AE1052" i="4"/>
  <c r="AE109" i="4"/>
  <c r="AE381" i="4"/>
  <c r="AE437" i="4"/>
  <c r="AE525" i="4"/>
  <c r="AE966" i="4"/>
  <c r="AH106" i="4"/>
  <c r="AH122" i="4"/>
  <c r="AH394" i="4"/>
  <c r="AH450" i="4"/>
  <c r="AE522" i="4"/>
  <c r="AH571" i="4"/>
  <c r="AE1043" i="4"/>
  <c r="AE1059" i="4"/>
  <c r="AE284" i="4"/>
  <c r="AH284" i="4"/>
  <c r="AE198" i="4"/>
  <c r="AH286" i="4"/>
  <c r="AH382" i="4"/>
  <c r="AH742" i="4"/>
  <c r="AH95" i="4"/>
  <c r="AH183" i="4"/>
  <c r="AH1000" i="4"/>
  <c r="AH744" i="4"/>
  <c r="AH400" i="4"/>
  <c r="AH224" i="4"/>
  <c r="AE272" i="4"/>
  <c r="AH399" i="4"/>
  <c r="AH551" i="4"/>
  <c r="AH223" i="4"/>
  <c r="AE23" i="4"/>
  <c r="AH543" i="4"/>
  <c r="AH871" i="4"/>
  <c r="AE143" i="4"/>
  <c r="AE159" i="4"/>
  <c r="AE215" i="4"/>
  <c r="AE231" i="4"/>
  <c r="AE287" i="4"/>
  <c r="AE359" i="4"/>
  <c r="AE415" i="4"/>
  <c r="AH96" i="4"/>
  <c r="AE160" i="4"/>
  <c r="AH584" i="4"/>
  <c r="AH138" i="4"/>
  <c r="AH266" i="4"/>
  <c r="AE354" i="4"/>
  <c r="AE426" i="4"/>
  <c r="AE586" i="4"/>
  <c r="AH27" i="4"/>
  <c r="AH43" i="4"/>
  <c r="AH99" i="4"/>
  <c r="AH155" i="4"/>
  <c r="AH171" i="4"/>
  <c r="AH243" i="4"/>
  <c r="AH259" i="4"/>
  <c r="AH299" i="4"/>
  <c r="AH315" i="4"/>
  <c r="AE315" i="4"/>
  <c r="AH371" i="4"/>
  <c r="AH387" i="4"/>
  <c r="AH443" i="4"/>
  <c r="AH515" i="4"/>
  <c r="AE531" i="4"/>
  <c r="AH755" i="4"/>
  <c r="AH771" i="4"/>
  <c r="AH787" i="4"/>
  <c r="AH803" i="4"/>
  <c r="AE875" i="4"/>
  <c r="AH891" i="4"/>
  <c r="AH907" i="4"/>
  <c r="AH923" i="4"/>
  <c r="AH1011" i="4"/>
  <c r="AH1027" i="4"/>
  <c r="AH1043" i="4"/>
  <c r="AH1059" i="4"/>
  <c r="AH468" i="4"/>
  <c r="AE1068" i="4"/>
  <c r="AH37" i="4"/>
  <c r="AH109" i="4"/>
  <c r="AH165" i="4"/>
  <c r="AH293" i="4"/>
  <c r="AH381" i="4"/>
  <c r="AE413" i="4"/>
  <c r="AH413" i="4"/>
  <c r="AH437" i="4"/>
  <c r="AH525" i="4"/>
  <c r="AE557" i="4"/>
  <c r="AE573" i="4"/>
  <c r="AE589" i="4"/>
  <c r="AE605" i="4"/>
  <c r="AE621" i="4"/>
  <c r="AE701" i="4"/>
  <c r="AE717" i="4"/>
  <c r="AE733" i="4"/>
  <c r="AE749" i="4"/>
  <c r="AE765" i="4"/>
  <c r="AE781" i="4"/>
  <c r="AE877" i="4"/>
  <c r="AE893" i="4"/>
  <c r="AE925" i="4"/>
  <c r="AE941" i="4"/>
  <c r="AE957" i="4"/>
  <c r="AE1085" i="4"/>
  <c r="AE1101" i="4"/>
  <c r="AE1133" i="4"/>
  <c r="AE134" i="4"/>
  <c r="AE238" i="4"/>
  <c r="AE926" i="4"/>
  <c r="AE1134" i="4"/>
  <c r="AE910" i="4"/>
  <c r="AH950" i="4"/>
  <c r="AE1126" i="4"/>
  <c r="AH135" i="4"/>
  <c r="AH207" i="4"/>
  <c r="AH904" i="4"/>
  <c r="AE311" i="4"/>
  <c r="AH279" i="4"/>
  <c r="AH111" i="4"/>
  <c r="AH407" i="4"/>
  <c r="AH255" i="4"/>
  <c r="AE175" i="4"/>
  <c r="AH271" i="4"/>
  <c r="AE431" i="4"/>
  <c r="AH1111" i="4"/>
  <c r="AE192" i="4"/>
  <c r="AE264" i="4"/>
  <c r="AE392" i="4"/>
  <c r="AE448" i="4"/>
  <c r="AE130" i="4"/>
  <c r="AE186" i="4"/>
  <c r="AH226" i="4"/>
  <c r="AH282" i="4"/>
  <c r="AE386" i="4"/>
  <c r="AE442" i="4"/>
  <c r="AH602" i="4"/>
  <c r="AH618" i="4"/>
  <c r="AH778" i="4"/>
  <c r="AE930" i="4"/>
  <c r="AE946" i="4"/>
  <c r="AE962" i="4"/>
  <c r="AE1074" i="4"/>
  <c r="AE1106" i="4"/>
  <c r="AE75" i="4"/>
  <c r="AH115" i="4"/>
  <c r="AH187" i="4"/>
  <c r="AE219" i="4"/>
  <c r="AE291" i="4"/>
  <c r="AE347" i="4"/>
  <c r="AH403" i="4"/>
  <c r="AE435" i="4"/>
  <c r="AH459" i="4"/>
  <c r="AE491" i="4"/>
  <c r="AH531" i="4"/>
  <c r="AE579" i="4"/>
  <c r="AE595" i="4"/>
  <c r="AE611" i="4"/>
  <c r="AE723" i="4"/>
  <c r="AE739" i="4"/>
  <c r="AE859" i="4"/>
  <c r="AH875" i="4"/>
  <c r="AE979" i="4"/>
  <c r="AE995" i="4"/>
  <c r="AE1115" i="4"/>
  <c r="AH1131" i="4"/>
  <c r="AH780" i="4"/>
  <c r="AH892" i="4"/>
  <c r="AE924" i="4"/>
  <c r="AH53" i="4"/>
  <c r="AH125" i="4"/>
  <c r="AE157" i="4"/>
  <c r="AH181" i="4"/>
  <c r="AH253" i="4"/>
  <c r="AH309" i="4"/>
  <c r="AH397" i="4"/>
  <c r="AE429" i="4"/>
  <c r="AH453" i="4"/>
  <c r="AH541" i="4"/>
  <c r="AE110" i="4"/>
  <c r="AE150" i="4"/>
  <c r="AE174" i="4"/>
  <c r="AH446" i="4"/>
  <c r="AE710" i="4"/>
  <c r="AH439" i="4"/>
  <c r="AH583" i="4"/>
  <c r="AE103" i="4"/>
  <c r="AE191" i="4"/>
  <c r="AE247" i="4"/>
  <c r="AE263" i="4"/>
  <c r="AE375" i="4"/>
  <c r="AE391" i="4"/>
  <c r="AE447" i="4"/>
  <c r="AE584" i="4"/>
  <c r="AE120" i="4"/>
  <c r="AE136" i="4"/>
  <c r="AE280" i="4"/>
  <c r="AE91" i="4"/>
  <c r="AE179" i="4"/>
  <c r="AE235" i="4"/>
  <c r="AE363" i="4"/>
  <c r="AE451" i="4"/>
  <c r="AE763" i="4"/>
  <c r="AE779" i="4"/>
  <c r="AE811" i="4"/>
  <c r="AE899" i="4"/>
  <c r="AE1019" i="4"/>
  <c r="AE1035" i="4"/>
  <c r="AE1067" i="4"/>
  <c r="AE532" i="4"/>
  <c r="AE101" i="4"/>
  <c r="AE173" i="4"/>
  <c r="AE229" i="4"/>
  <c r="AE373" i="4"/>
  <c r="AE445" i="4"/>
  <c r="AH1128" i="4"/>
  <c r="AE218" i="4"/>
  <c r="AH258" i="4"/>
  <c r="AE274" i="4"/>
  <c r="AE562" i="4"/>
  <c r="AE578" i="4"/>
  <c r="AE594" i="4"/>
  <c r="AE610" i="4"/>
  <c r="AE626" i="4"/>
  <c r="AE706" i="4"/>
  <c r="AE722" i="4"/>
  <c r="AE754" i="4"/>
  <c r="AH51" i="4"/>
  <c r="AE51" i="4"/>
  <c r="AE107" i="4"/>
  <c r="AH107" i="4"/>
  <c r="AE883" i="4"/>
  <c r="AH883" i="4"/>
  <c r="AE92" i="4"/>
  <c r="AE108" i="4"/>
  <c r="AH164" i="4"/>
  <c r="AE164" i="4"/>
  <c r="K190" i="6"/>
  <c r="K181" i="6"/>
  <c r="K178" i="6"/>
  <c r="K179" i="6"/>
  <c r="K171" i="6"/>
  <c r="K133" i="6"/>
  <c r="V216" i="6"/>
  <c r="K216" i="6"/>
  <c r="J216" i="6"/>
  <c r="I216" i="6"/>
  <c r="G216" i="6"/>
  <c r="F216" i="6"/>
  <c r="E216" i="6"/>
  <c r="D216" i="6"/>
  <c r="B216" i="6"/>
  <c r="V215" i="6"/>
  <c r="E215" i="6"/>
  <c r="D215" i="6"/>
  <c r="J25" i="14"/>
  <c r="J206" i="14"/>
  <c r="J215" i="14"/>
  <c r="J216" i="14"/>
  <c r="I25" i="14"/>
  <c r="I69" i="14"/>
  <c r="I130" i="14"/>
  <c r="I152" i="14"/>
  <c r="I206" i="14"/>
  <c r="I215" i="14"/>
  <c r="I216" i="14"/>
  <c r="B3" i="14"/>
  <c r="C3" i="14"/>
  <c r="F3" i="14"/>
  <c r="G3" i="14"/>
  <c r="H3" i="14"/>
  <c r="B4" i="14"/>
  <c r="C4" i="14"/>
  <c r="F4" i="14"/>
  <c r="G4" i="14"/>
  <c r="H4" i="14"/>
  <c r="B5" i="14"/>
  <c r="C5" i="14"/>
  <c r="F5" i="14"/>
  <c r="G5" i="14"/>
  <c r="H5" i="14"/>
  <c r="B6" i="14"/>
  <c r="C6" i="14"/>
  <c r="F6" i="14"/>
  <c r="G6" i="14"/>
  <c r="H6" i="14"/>
  <c r="B7" i="14"/>
  <c r="C7" i="14"/>
  <c r="F7" i="14"/>
  <c r="G7" i="14"/>
  <c r="H7" i="14"/>
  <c r="B8" i="14"/>
  <c r="C8" i="14"/>
  <c r="F8" i="14"/>
  <c r="G8" i="14"/>
  <c r="H8" i="14"/>
  <c r="B9" i="14"/>
  <c r="C9" i="14"/>
  <c r="F9" i="14"/>
  <c r="G9" i="14"/>
  <c r="H9" i="14"/>
  <c r="B10" i="14"/>
  <c r="C10" i="14"/>
  <c r="F10" i="14"/>
  <c r="G10" i="14"/>
  <c r="H10" i="14"/>
  <c r="B11" i="14"/>
  <c r="C11" i="14"/>
  <c r="F11" i="14"/>
  <c r="G11" i="14"/>
  <c r="H11" i="14"/>
  <c r="B12" i="14"/>
  <c r="C12" i="14"/>
  <c r="F12" i="14"/>
  <c r="G12" i="14"/>
  <c r="H12" i="14"/>
  <c r="B13" i="14"/>
  <c r="C13" i="14"/>
  <c r="F13" i="14"/>
  <c r="G13" i="14"/>
  <c r="H13" i="14"/>
  <c r="B14" i="14"/>
  <c r="C14" i="14"/>
  <c r="F14" i="14"/>
  <c r="G14" i="14"/>
  <c r="H14" i="14"/>
  <c r="B15" i="14"/>
  <c r="C15" i="14"/>
  <c r="F15" i="14"/>
  <c r="G15" i="14"/>
  <c r="H15" i="14"/>
  <c r="B16" i="14"/>
  <c r="C16" i="14"/>
  <c r="F16" i="14"/>
  <c r="G16" i="14"/>
  <c r="H16" i="14"/>
  <c r="B17" i="14"/>
  <c r="C17" i="14"/>
  <c r="F17" i="14"/>
  <c r="G17" i="14"/>
  <c r="H17" i="14"/>
  <c r="B18" i="14"/>
  <c r="C18" i="14"/>
  <c r="F18" i="14"/>
  <c r="G18" i="14"/>
  <c r="H18" i="14"/>
  <c r="B19" i="14"/>
  <c r="C19" i="14"/>
  <c r="F19" i="14"/>
  <c r="G19" i="14"/>
  <c r="H19" i="14"/>
  <c r="B20" i="14"/>
  <c r="C20" i="14"/>
  <c r="F20" i="14"/>
  <c r="G20" i="14"/>
  <c r="H20" i="14"/>
  <c r="B21" i="14"/>
  <c r="C21" i="14"/>
  <c r="F21" i="14"/>
  <c r="G21" i="14"/>
  <c r="H21" i="14"/>
  <c r="B22" i="14"/>
  <c r="C22" i="14"/>
  <c r="F22" i="14"/>
  <c r="G22" i="14"/>
  <c r="H22" i="14"/>
  <c r="B23" i="14"/>
  <c r="C23" i="14"/>
  <c r="F23" i="14"/>
  <c r="G23" i="14"/>
  <c r="H23" i="14"/>
  <c r="B24" i="14"/>
  <c r="C24" i="14"/>
  <c r="F24" i="14"/>
  <c r="G24" i="14"/>
  <c r="H24" i="14"/>
  <c r="B25" i="14"/>
  <c r="C25" i="14"/>
  <c r="F25" i="14"/>
  <c r="G25" i="14"/>
  <c r="H25" i="14"/>
  <c r="B26" i="14"/>
  <c r="C26" i="14"/>
  <c r="F26" i="14"/>
  <c r="G26" i="14"/>
  <c r="H26" i="14"/>
  <c r="B27" i="14"/>
  <c r="C27" i="14"/>
  <c r="F27" i="14"/>
  <c r="G27" i="14"/>
  <c r="H27" i="14"/>
  <c r="B28" i="14"/>
  <c r="C28" i="14"/>
  <c r="F28" i="14"/>
  <c r="G28" i="14"/>
  <c r="H28" i="14"/>
  <c r="B29" i="14"/>
  <c r="C29" i="14"/>
  <c r="F29" i="14"/>
  <c r="G29" i="14"/>
  <c r="H29" i="14"/>
  <c r="B30" i="14"/>
  <c r="C30" i="14"/>
  <c r="F30" i="14"/>
  <c r="G30" i="14"/>
  <c r="H30" i="14"/>
  <c r="B31" i="14"/>
  <c r="C31" i="14"/>
  <c r="F31" i="14"/>
  <c r="G31" i="14"/>
  <c r="H31" i="14"/>
  <c r="B32" i="14"/>
  <c r="C32" i="14"/>
  <c r="F32" i="14"/>
  <c r="G32" i="14"/>
  <c r="H32" i="14"/>
  <c r="B33" i="14"/>
  <c r="C33" i="14"/>
  <c r="F33" i="14"/>
  <c r="G33" i="14"/>
  <c r="H33" i="14"/>
  <c r="B34" i="14"/>
  <c r="C34" i="14"/>
  <c r="F34" i="14"/>
  <c r="G34" i="14"/>
  <c r="H34" i="14"/>
  <c r="B35" i="14"/>
  <c r="C35" i="14"/>
  <c r="F35" i="14"/>
  <c r="G35" i="14"/>
  <c r="H35" i="14"/>
  <c r="B36" i="14"/>
  <c r="C36" i="14"/>
  <c r="F36" i="14"/>
  <c r="G36" i="14"/>
  <c r="H36" i="14"/>
  <c r="B37" i="14"/>
  <c r="C37" i="14"/>
  <c r="F37" i="14"/>
  <c r="G37" i="14"/>
  <c r="H37" i="14"/>
  <c r="B38" i="14"/>
  <c r="C38" i="14"/>
  <c r="F38" i="14"/>
  <c r="G38" i="14"/>
  <c r="H38" i="14"/>
  <c r="B39" i="14"/>
  <c r="C39" i="14"/>
  <c r="F39" i="14"/>
  <c r="G39" i="14"/>
  <c r="H39" i="14"/>
  <c r="B40" i="14"/>
  <c r="C40" i="14"/>
  <c r="F40" i="14"/>
  <c r="G40" i="14"/>
  <c r="H40" i="14"/>
  <c r="B41" i="14"/>
  <c r="C41" i="14"/>
  <c r="F41" i="14"/>
  <c r="G41" i="14"/>
  <c r="H41" i="14"/>
  <c r="B42" i="14"/>
  <c r="C42" i="14"/>
  <c r="F42" i="14"/>
  <c r="G42" i="14"/>
  <c r="H42" i="14"/>
  <c r="B43" i="14"/>
  <c r="C43" i="14"/>
  <c r="F43" i="14"/>
  <c r="G43" i="14"/>
  <c r="H43" i="14"/>
  <c r="B44" i="14"/>
  <c r="C44" i="14"/>
  <c r="F44" i="14"/>
  <c r="G44" i="14"/>
  <c r="H44" i="14"/>
  <c r="B45" i="14"/>
  <c r="C45" i="14"/>
  <c r="F45" i="14"/>
  <c r="G45" i="14"/>
  <c r="H45" i="14"/>
  <c r="B46" i="14"/>
  <c r="C46" i="14"/>
  <c r="F46" i="14"/>
  <c r="G46" i="14"/>
  <c r="H46" i="14"/>
  <c r="B47" i="14"/>
  <c r="C47" i="14"/>
  <c r="F47" i="14"/>
  <c r="G47" i="14"/>
  <c r="H47" i="14"/>
  <c r="B48" i="14"/>
  <c r="C48" i="14"/>
  <c r="F48" i="14"/>
  <c r="G48" i="14"/>
  <c r="H48" i="14"/>
  <c r="B49" i="14"/>
  <c r="C49" i="14"/>
  <c r="F49" i="14"/>
  <c r="G49" i="14"/>
  <c r="H49" i="14"/>
  <c r="B50" i="14"/>
  <c r="C50" i="14"/>
  <c r="F50" i="14"/>
  <c r="G50" i="14"/>
  <c r="H50" i="14"/>
  <c r="B51" i="14"/>
  <c r="C51" i="14"/>
  <c r="F51" i="14"/>
  <c r="G51" i="14"/>
  <c r="H51" i="14"/>
  <c r="B52" i="14"/>
  <c r="C52" i="14"/>
  <c r="F52" i="14"/>
  <c r="G52" i="14"/>
  <c r="H52" i="14"/>
  <c r="B53" i="14"/>
  <c r="C53" i="14"/>
  <c r="F53" i="14"/>
  <c r="G53" i="14"/>
  <c r="H53" i="14"/>
  <c r="B54" i="14"/>
  <c r="C54" i="14"/>
  <c r="F54" i="14"/>
  <c r="G54" i="14"/>
  <c r="H54" i="14"/>
  <c r="B55" i="14"/>
  <c r="C55" i="14"/>
  <c r="F55" i="14"/>
  <c r="G55" i="14"/>
  <c r="H55" i="14"/>
  <c r="B56" i="14"/>
  <c r="C56" i="14"/>
  <c r="F56" i="14"/>
  <c r="G56" i="14"/>
  <c r="H56" i="14"/>
  <c r="B57" i="14"/>
  <c r="C57" i="14"/>
  <c r="F57" i="14"/>
  <c r="G57" i="14"/>
  <c r="H57" i="14"/>
  <c r="B58" i="14"/>
  <c r="C58" i="14"/>
  <c r="F58" i="14"/>
  <c r="G58" i="14"/>
  <c r="H58" i="14"/>
  <c r="B59" i="14"/>
  <c r="C59" i="14"/>
  <c r="F59" i="14"/>
  <c r="G59" i="14"/>
  <c r="H59" i="14"/>
  <c r="B60" i="14"/>
  <c r="C60" i="14"/>
  <c r="F60" i="14"/>
  <c r="G60" i="14"/>
  <c r="H60" i="14"/>
  <c r="B61" i="14"/>
  <c r="C61" i="14"/>
  <c r="F61" i="14"/>
  <c r="G61" i="14"/>
  <c r="H61" i="14"/>
  <c r="B62" i="14"/>
  <c r="C62" i="14"/>
  <c r="F62" i="14"/>
  <c r="G62" i="14"/>
  <c r="H62" i="14"/>
  <c r="B63" i="14"/>
  <c r="C63" i="14"/>
  <c r="F63" i="14"/>
  <c r="G63" i="14"/>
  <c r="H63" i="14"/>
  <c r="B64" i="14"/>
  <c r="C64" i="14"/>
  <c r="F64" i="14"/>
  <c r="G64" i="14"/>
  <c r="H64" i="14"/>
  <c r="B65" i="14"/>
  <c r="C65" i="14"/>
  <c r="F65" i="14"/>
  <c r="G65" i="14"/>
  <c r="H65" i="14"/>
  <c r="B66" i="14"/>
  <c r="C66" i="14"/>
  <c r="F66" i="14"/>
  <c r="G66" i="14"/>
  <c r="H66" i="14"/>
  <c r="B67" i="14"/>
  <c r="C67" i="14"/>
  <c r="F67" i="14"/>
  <c r="G67" i="14"/>
  <c r="H67" i="14"/>
  <c r="B68" i="14"/>
  <c r="C68" i="14"/>
  <c r="F68" i="14"/>
  <c r="G68" i="14"/>
  <c r="H68" i="14"/>
  <c r="B69" i="14"/>
  <c r="C69" i="14"/>
  <c r="F69" i="14"/>
  <c r="G69" i="14"/>
  <c r="H69" i="14"/>
  <c r="B70" i="14"/>
  <c r="C70" i="14"/>
  <c r="F70" i="14"/>
  <c r="G70" i="14"/>
  <c r="H70" i="14"/>
  <c r="B71" i="14"/>
  <c r="C71" i="14"/>
  <c r="F71" i="14"/>
  <c r="G71" i="14"/>
  <c r="H71" i="14"/>
  <c r="B72" i="14"/>
  <c r="C72" i="14"/>
  <c r="F72" i="14"/>
  <c r="G72" i="14"/>
  <c r="H72" i="14"/>
  <c r="B73" i="14"/>
  <c r="C73" i="14"/>
  <c r="F73" i="14"/>
  <c r="G73" i="14"/>
  <c r="H73" i="14"/>
  <c r="B74" i="14"/>
  <c r="C74" i="14"/>
  <c r="F74" i="14"/>
  <c r="G74" i="14"/>
  <c r="H74" i="14"/>
  <c r="B75" i="14"/>
  <c r="C75" i="14"/>
  <c r="F75" i="14"/>
  <c r="G75" i="14"/>
  <c r="H75" i="14"/>
  <c r="B76" i="14"/>
  <c r="C76" i="14"/>
  <c r="F76" i="14"/>
  <c r="G76" i="14"/>
  <c r="H76" i="14"/>
  <c r="B77" i="14"/>
  <c r="C77" i="14"/>
  <c r="F77" i="14"/>
  <c r="G77" i="14"/>
  <c r="H77" i="14"/>
  <c r="B78" i="14"/>
  <c r="C78" i="14"/>
  <c r="F78" i="14"/>
  <c r="G78" i="14"/>
  <c r="H78" i="14"/>
  <c r="B79" i="14"/>
  <c r="C79" i="14"/>
  <c r="F79" i="14"/>
  <c r="G79" i="14"/>
  <c r="H79" i="14"/>
  <c r="B80" i="14"/>
  <c r="C80" i="14"/>
  <c r="F80" i="14"/>
  <c r="G80" i="14"/>
  <c r="H80" i="14"/>
  <c r="B81" i="14"/>
  <c r="C81" i="14"/>
  <c r="F81" i="14"/>
  <c r="G81" i="14"/>
  <c r="H81" i="14"/>
  <c r="B82" i="14"/>
  <c r="C82" i="14"/>
  <c r="F82" i="14"/>
  <c r="G82" i="14"/>
  <c r="H82" i="14"/>
  <c r="B83" i="14"/>
  <c r="C83" i="14"/>
  <c r="F83" i="14"/>
  <c r="G83" i="14"/>
  <c r="H83" i="14"/>
  <c r="B84" i="14"/>
  <c r="C84" i="14"/>
  <c r="F84" i="14"/>
  <c r="G84" i="14"/>
  <c r="H84" i="14"/>
  <c r="B85" i="14"/>
  <c r="C85" i="14"/>
  <c r="F85" i="14"/>
  <c r="G85" i="14"/>
  <c r="H85" i="14"/>
  <c r="B86" i="14"/>
  <c r="C86" i="14"/>
  <c r="F86" i="14"/>
  <c r="G86" i="14"/>
  <c r="H86" i="14"/>
  <c r="B87" i="14"/>
  <c r="C87" i="14"/>
  <c r="F87" i="14"/>
  <c r="G87" i="14"/>
  <c r="H87" i="14"/>
  <c r="B88" i="14"/>
  <c r="C88" i="14"/>
  <c r="F88" i="14"/>
  <c r="G88" i="14"/>
  <c r="H88" i="14"/>
  <c r="B89" i="14"/>
  <c r="C89" i="14"/>
  <c r="F89" i="14"/>
  <c r="G89" i="14"/>
  <c r="H89" i="14"/>
  <c r="B90" i="14"/>
  <c r="C90" i="14"/>
  <c r="F90" i="14"/>
  <c r="G90" i="14"/>
  <c r="H90" i="14"/>
  <c r="B91" i="14"/>
  <c r="C91" i="14"/>
  <c r="F91" i="14"/>
  <c r="G91" i="14"/>
  <c r="H91" i="14"/>
  <c r="B92" i="14"/>
  <c r="C92" i="14"/>
  <c r="F92" i="14"/>
  <c r="G92" i="14"/>
  <c r="H92" i="14"/>
  <c r="B93" i="14"/>
  <c r="C93" i="14"/>
  <c r="F93" i="14"/>
  <c r="G93" i="14"/>
  <c r="H93" i="14"/>
  <c r="B94" i="14"/>
  <c r="C94" i="14"/>
  <c r="F94" i="14"/>
  <c r="G94" i="14"/>
  <c r="H94" i="14"/>
  <c r="B95" i="14"/>
  <c r="C95" i="14"/>
  <c r="F95" i="14"/>
  <c r="G95" i="14"/>
  <c r="H95" i="14"/>
  <c r="B96" i="14"/>
  <c r="C96" i="14"/>
  <c r="F96" i="14"/>
  <c r="G96" i="14"/>
  <c r="H96" i="14"/>
  <c r="B97" i="14"/>
  <c r="C97" i="14"/>
  <c r="F97" i="14"/>
  <c r="G97" i="14"/>
  <c r="H97" i="14"/>
  <c r="B98" i="14"/>
  <c r="C98" i="14"/>
  <c r="F98" i="14"/>
  <c r="G98" i="14"/>
  <c r="H98" i="14"/>
  <c r="B99" i="14"/>
  <c r="C99" i="14"/>
  <c r="F99" i="14"/>
  <c r="G99" i="14"/>
  <c r="H99" i="14"/>
  <c r="B100" i="14"/>
  <c r="C100" i="14"/>
  <c r="F100" i="14"/>
  <c r="G100" i="14"/>
  <c r="H100" i="14"/>
  <c r="B101" i="14"/>
  <c r="C101" i="14"/>
  <c r="F101" i="14"/>
  <c r="G101" i="14"/>
  <c r="H101" i="14"/>
  <c r="B102" i="14"/>
  <c r="C102" i="14"/>
  <c r="F102" i="14"/>
  <c r="G102" i="14"/>
  <c r="H102" i="14"/>
  <c r="B103" i="14"/>
  <c r="C103" i="14"/>
  <c r="F103" i="14"/>
  <c r="G103" i="14"/>
  <c r="H103" i="14"/>
  <c r="B104" i="14"/>
  <c r="C104" i="14"/>
  <c r="F104" i="14"/>
  <c r="G104" i="14"/>
  <c r="H104" i="14"/>
  <c r="B105" i="14"/>
  <c r="C105" i="14"/>
  <c r="F105" i="14"/>
  <c r="G105" i="14"/>
  <c r="H105" i="14"/>
  <c r="B106" i="14"/>
  <c r="C106" i="14"/>
  <c r="F106" i="14"/>
  <c r="G106" i="14"/>
  <c r="H106" i="14"/>
  <c r="B107" i="14"/>
  <c r="C107" i="14"/>
  <c r="F107" i="14"/>
  <c r="G107" i="14"/>
  <c r="H107" i="14"/>
  <c r="B108" i="14"/>
  <c r="C108" i="14"/>
  <c r="F108" i="14"/>
  <c r="G108" i="14"/>
  <c r="H108" i="14"/>
  <c r="B109" i="14"/>
  <c r="C109" i="14"/>
  <c r="F109" i="14"/>
  <c r="G109" i="14"/>
  <c r="H109" i="14"/>
  <c r="B110" i="14"/>
  <c r="C110" i="14"/>
  <c r="F110" i="14"/>
  <c r="G110" i="14"/>
  <c r="H110" i="14"/>
  <c r="B111" i="14"/>
  <c r="C111" i="14"/>
  <c r="F111" i="14"/>
  <c r="G111" i="14"/>
  <c r="H111" i="14"/>
  <c r="B112" i="14"/>
  <c r="C112" i="14"/>
  <c r="F112" i="14"/>
  <c r="G112" i="14"/>
  <c r="H112" i="14"/>
  <c r="B113" i="14"/>
  <c r="C113" i="14"/>
  <c r="G113" i="14"/>
  <c r="H113" i="14"/>
  <c r="B114" i="14"/>
  <c r="C114" i="14"/>
  <c r="F114" i="14"/>
  <c r="G114" i="14"/>
  <c r="H114" i="14"/>
  <c r="B115" i="14"/>
  <c r="C115" i="14"/>
  <c r="F115" i="14"/>
  <c r="G115" i="14"/>
  <c r="H115" i="14"/>
  <c r="B116" i="14"/>
  <c r="C116" i="14"/>
  <c r="F116" i="14"/>
  <c r="G116" i="14"/>
  <c r="H116" i="14"/>
  <c r="B117" i="14"/>
  <c r="C117" i="14"/>
  <c r="F117" i="14"/>
  <c r="G117" i="14"/>
  <c r="H117" i="14"/>
  <c r="B118" i="14"/>
  <c r="C118" i="14"/>
  <c r="F118" i="14"/>
  <c r="G118" i="14"/>
  <c r="H118" i="14"/>
  <c r="B119" i="14"/>
  <c r="C119" i="14"/>
  <c r="F119" i="14"/>
  <c r="G119" i="14"/>
  <c r="H119" i="14"/>
  <c r="B120" i="14"/>
  <c r="C120" i="14"/>
  <c r="F120" i="14"/>
  <c r="G120" i="14"/>
  <c r="H120" i="14"/>
  <c r="B121" i="14"/>
  <c r="C121" i="14"/>
  <c r="F121" i="14"/>
  <c r="G121" i="14"/>
  <c r="H121" i="14"/>
  <c r="B122" i="14"/>
  <c r="C122" i="14"/>
  <c r="F122" i="14"/>
  <c r="G122" i="14"/>
  <c r="H122" i="14"/>
  <c r="B123" i="14"/>
  <c r="C123" i="14"/>
  <c r="F123" i="14"/>
  <c r="G123" i="14"/>
  <c r="H123" i="14"/>
  <c r="B124" i="14"/>
  <c r="C124" i="14"/>
  <c r="F124" i="14"/>
  <c r="G124" i="14"/>
  <c r="H124" i="14"/>
  <c r="B125" i="14"/>
  <c r="C125" i="14"/>
  <c r="F125" i="14"/>
  <c r="G125" i="14"/>
  <c r="H125" i="14"/>
  <c r="B126" i="14"/>
  <c r="C126" i="14"/>
  <c r="F126" i="14"/>
  <c r="G126" i="14"/>
  <c r="H126" i="14"/>
  <c r="B127" i="14"/>
  <c r="C127" i="14"/>
  <c r="F127" i="14"/>
  <c r="G127" i="14"/>
  <c r="H127" i="14"/>
  <c r="B128" i="14"/>
  <c r="C128" i="14"/>
  <c r="F128" i="14"/>
  <c r="G128" i="14"/>
  <c r="H128" i="14"/>
  <c r="B129" i="14"/>
  <c r="C129" i="14"/>
  <c r="F129" i="14"/>
  <c r="G129" i="14"/>
  <c r="H129" i="14"/>
  <c r="B130" i="14"/>
  <c r="C130" i="14"/>
  <c r="F130" i="14"/>
  <c r="G130" i="14"/>
  <c r="H130" i="14"/>
  <c r="B131" i="14"/>
  <c r="C131" i="14"/>
  <c r="F131" i="14"/>
  <c r="G131" i="14"/>
  <c r="H131" i="14"/>
  <c r="B132" i="14"/>
  <c r="C132" i="14"/>
  <c r="F132" i="14"/>
  <c r="G132" i="14"/>
  <c r="H132" i="14"/>
  <c r="B133" i="14"/>
  <c r="C133" i="14"/>
  <c r="F133" i="14"/>
  <c r="G133" i="14"/>
  <c r="H133" i="14"/>
  <c r="B134" i="14"/>
  <c r="C134" i="14"/>
  <c r="F134" i="14"/>
  <c r="G134" i="14"/>
  <c r="H134" i="14"/>
  <c r="B135" i="14"/>
  <c r="C135" i="14"/>
  <c r="F135" i="14"/>
  <c r="G135" i="14"/>
  <c r="H135" i="14"/>
  <c r="B136" i="14"/>
  <c r="C136" i="14"/>
  <c r="F136" i="14"/>
  <c r="G136" i="14"/>
  <c r="H136" i="14"/>
  <c r="B137" i="14"/>
  <c r="C137" i="14"/>
  <c r="F137" i="14"/>
  <c r="G137" i="14"/>
  <c r="H137" i="14"/>
  <c r="B138" i="14"/>
  <c r="C138" i="14"/>
  <c r="F138" i="14"/>
  <c r="G138" i="14"/>
  <c r="H138" i="14"/>
  <c r="B139" i="14"/>
  <c r="C139" i="14"/>
  <c r="F139" i="14"/>
  <c r="G139" i="14"/>
  <c r="H139" i="14"/>
  <c r="B140" i="14"/>
  <c r="C140" i="14"/>
  <c r="F140" i="14"/>
  <c r="G140" i="14"/>
  <c r="H140" i="14"/>
  <c r="B141" i="14"/>
  <c r="C141" i="14"/>
  <c r="F141" i="14"/>
  <c r="G141" i="14"/>
  <c r="H141" i="14"/>
  <c r="B142" i="14"/>
  <c r="C142" i="14"/>
  <c r="F142" i="14"/>
  <c r="G142" i="14"/>
  <c r="H142" i="14"/>
  <c r="B143" i="14"/>
  <c r="C143" i="14"/>
  <c r="F143" i="14"/>
  <c r="G143" i="14"/>
  <c r="H143" i="14"/>
  <c r="B144" i="14"/>
  <c r="C144" i="14"/>
  <c r="F144" i="14"/>
  <c r="G144" i="14"/>
  <c r="H144" i="14"/>
  <c r="B145" i="14"/>
  <c r="C145" i="14"/>
  <c r="F145" i="14"/>
  <c r="G145" i="14"/>
  <c r="H145" i="14"/>
  <c r="B146" i="14"/>
  <c r="C146" i="14"/>
  <c r="F146" i="14"/>
  <c r="G146" i="14"/>
  <c r="H146" i="14"/>
  <c r="B147" i="14"/>
  <c r="C147" i="14"/>
  <c r="F147" i="14"/>
  <c r="G147" i="14"/>
  <c r="H147" i="14"/>
  <c r="B148" i="14"/>
  <c r="C148" i="14"/>
  <c r="F148" i="14"/>
  <c r="G148" i="14"/>
  <c r="H148" i="14"/>
  <c r="B149" i="14"/>
  <c r="C149" i="14"/>
  <c r="F149" i="14"/>
  <c r="G149" i="14"/>
  <c r="H149" i="14"/>
  <c r="B150" i="14"/>
  <c r="C150" i="14"/>
  <c r="F150" i="14"/>
  <c r="G150" i="14"/>
  <c r="H150" i="14"/>
  <c r="B151" i="14"/>
  <c r="C151" i="14"/>
  <c r="F151" i="14"/>
  <c r="G151" i="14"/>
  <c r="H151" i="14"/>
  <c r="B152" i="14"/>
  <c r="C152" i="14"/>
  <c r="F152" i="14"/>
  <c r="G152" i="14"/>
  <c r="H152" i="14"/>
  <c r="B153" i="14"/>
  <c r="C153" i="14"/>
  <c r="F153" i="14"/>
  <c r="G153" i="14"/>
  <c r="H153" i="14"/>
  <c r="B154" i="14"/>
  <c r="C154" i="14"/>
  <c r="F154" i="14"/>
  <c r="G154" i="14"/>
  <c r="H154" i="14"/>
  <c r="B155" i="14"/>
  <c r="C155" i="14"/>
  <c r="F155" i="14"/>
  <c r="G155" i="14"/>
  <c r="H155" i="14"/>
  <c r="B156" i="14"/>
  <c r="C156" i="14"/>
  <c r="F156" i="14"/>
  <c r="G156" i="14"/>
  <c r="H156" i="14"/>
  <c r="B157" i="14"/>
  <c r="C157" i="14"/>
  <c r="F157" i="14"/>
  <c r="G157" i="14"/>
  <c r="H157" i="14"/>
  <c r="B158" i="14"/>
  <c r="C158" i="14"/>
  <c r="F158" i="14"/>
  <c r="G158" i="14"/>
  <c r="H158" i="14"/>
  <c r="B159" i="14"/>
  <c r="C159" i="14"/>
  <c r="F159" i="14"/>
  <c r="G159" i="14"/>
  <c r="H159" i="14"/>
  <c r="B160" i="14"/>
  <c r="C160" i="14"/>
  <c r="F160" i="14"/>
  <c r="G160" i="14"/>
  <c r="H160" i="14"/>
  <c r="B161" i="14"/>
  <c r="C161" i="14"/>
  <c r="F161" i="14"/>
  <c r="G161" i="14"/>
  <c r="H161" i="14"/>
  <c r="B162" i="14"/>
  <c r="C162" i="14"/>
  <c r="F162" i="14"/>
  <c r="G162" i="14"/>
  <c r="H162" i="14"/>
  <c r="B163" i="14"/>
  <c r="C163" i="14"/>
  <c r="F163" i="14"/>
  <c r="G163" i="14"/>
  <c r="H163" i="14"/>
  <c r="B164" i="14"/>
  <c r="C164" i="14"/>
  <c r="F164" i="14"/>
  <c r="G164" i="14"/>
  <c r="H164" i="14"/>
  <c r="B165" i="14"/>
  <c r="C165" i="14"/>
  <c r="F165" i="14"/>
  <c r="G165" i="14"/>
  <c r="H165" i="14"/>
  <c r="B166" i="14"/>
  <c r="C166" i="14"/>
  <c r="F166" i="14"/>
  <c r="G166" i="14"/>
  <c r="H166" i="14"/>
  <c r="B167" i="14"/>
  <c r="C167" i="14"/>
  <c r="F167" i="14"/>
  <c r="G167" i="14"/>
  <c r="H167" i="14"/>
  <c r="B168" i="14"/>
  <c r="C168" i="14"/>
  <c r="F168" i="14"/>
  <c r="G168" i="14"/>
  <c r="H168" i="14"/>
  <c r="B169" i="14"/>
  <c r="C169" i="14"/>
  <c r="F169" i="14"/>
  <c r="G169" i="14"/>
  <c r="H169" i="14"/>
  <c r="B170" i="14"/>
  <c r="C170" i="14"/>
  <c r="F170" i="14"/>
  <c r="G170" i="14"/>
  <c r="H170" i="14"/>
  <c r="B171" i="14"/>
  <c r="C171" i="14"/>
  <c r="F171" i="14"/>
  <c r="G171" i="14"/>
  <c r="H171" i="14"/>
  <c r="B172" i="14"/>
  <c r="C172" i="14"/>
  <c r="F172" i="14"/>
  <c r="G172" i="14"/>
  <c r="H172" i="14"/>
  <c r="B173" i="14"/>
  <c r="C173" i="14"/>
  <c r="F173" i="14"/>
  <c r="G173" i="14"/>
  <c r="H173" i="14"/>
  <c r="B174" i="14"/>
  <c r="C174" i="14"/>
  <c r="F174" i="14"/>
  <c r="G174" i="14"/>
  <c r="H174" i="14"/>
  <c r="B175" i="14"/>
  <c r="C175" i="14"/>
  <c r="F175" i="14"/>
  <c r="G175" i="14"/>
  <c r="H175" i="14"/>
  <c r="B176" i="14"/>
  <c r="C176" i="14"/>
  <c r="F176" i="14"/>
  <c r="G176" i="14"/>
  <c r="H176" i="14"/>
  <c r="B177" i="14"/>
  <c r="C177" i="14"/>
  <c r="F177" i="14"/>
  <c r="G177" i="14"/>
  <c r="H177" i="14"/>
  <c r="B178" i="14"/>
  <c r="C178" i="14"/>
  <c r="F178" i="14"/>
  <c r="G178" i="14"/>
  <c r="H178" i="14"/>
  <c r="B179" i="14"/>
  <c r="C179" i="14"/>
  <c r="F179" i="14"/>
  <c r="G179" i="14"/>
  <c r="H179" i="14"/>
  <c r="B180" i="14"/>
  <c r="C180" i="14"/>
  <c r="F180" i="14"/>
  <c r="G180" i="14"/>
  <c r="H180" i="14"/>
  <c r="B181" i="14"/>
  <c r="C181" i="14"/>
  <c r="F181" i="14"/>
  <c r="G181" i="14"/>
  <c r="H181" i="14"/>
  <c r="B182" i="14"/>
  <c r="C182" i="14"/>
  <c r="F182" i="14"/>
  <c r="G182" i="14"/>
  <c r="H182" i="14"/>
  <c r="B183" i="14"/>
  <c r="C183" i="14"/>
  <c r="F183" i="14"/>
  <c r="G183" i="14"/>
  <c r="H183" i="14"/>
  <c r="B184" i="14"/>
  <c r="C184" i="14"/>
  <c r="F184" i="14"/>
  <c r="G184" i="14"/>
  <c r="H184" i="14"/>
  <c r="B185" i="14"/>
  <c r="C185" i="14"/>
  <c r="F185" i="14"/>
  <c r="G185" i="14"/>
  <c r="H185" i="14"/>
  <c r="B186" i="14"/>
  <c r="C186" i="14"/>
  <c r="F186" i="14"/>
  <c r="G186" i="14"/>
  <c r="H186" i="14"/>
  <c r="B187" i="14"/>
  <c r="C187" i="14"/>
  <c r="F187" i="14"/>
  <c r="G187" i="14"/>
  <c r="H187" i="14"/>
  <c r="B188" i="14"/>
  <c r="C188" i="14"/>
  <c r="F188" i="14"/>
  <c r="G188" i="14"/>
  <c r="H188" i="14"/>
  <c r="B189" i="14"/>
  <c r="C189" i="14"/>
  <c r="F189" i="14"/>
  <c r="G189" i="14"/>
  <c r="H189" i="14"/>
  <c r="B190" i="14"/>
  <c r="C190" i="14"/>
  <c r="F190" i="14"/>
  <c r="G190" i="14"/>
  <c r="H190" i="14"/>
  <c r="B191" i="14"/>
  <c r="C191" i="14"/>
  <c r="F191" i="14"/>
  <c r="G191" i="14"/>
  <c r="H191" i="14"/>
  <c r="B192" i="14"/>
  <c r="C192" i="14"/>
  <c r="F192" i="14"/>
  <c r="G192" i="14"/>
  <c r="H192" i="14"/>
  <c r="B193" i="14"/>
  <c r="C193" i="14"/>
  <c r="F193" i="14"/>
  <c r="G193" i="14"/>
  <c r="H193" i="14"/>
  <c r="B194" i="14"/>
  <c r="C194" i="14"/>
  <c r="F194" i="14"/>
  <c r="G194" i="14"/>
  <c r="H194" i="14"/>
  <c r="B195" i="14"/>
  <c r="C195" i="14"/>
  <c r="F195" i="14"/>
  <c r="G195" i="14"/>
  <c r="H195" i="14"/>
  <c r="B196" i="14"/>
  <c r="C196" i="14"/>
  <c r="F196" i="14"/>
  <c r="G196" i="14"/>
  <c r="H196" i="14"/>
  <c r="B197" i="14"/>
  <c r="C197" i="14"/>
  <c r="F197" i="14"/>
  <c r="G197" i="14"/>
  <c r="H197" i="14"/>
  <c r="B198" i="14"/>
  <c r="C198" i="14"/>
  <c r="F198" i="14"/>
  <c r="G198" i="14"/>
  <c r="H198" i="14"/>
  <c r="B199" i="14"/>
  <c r="C199" i="14"/>
  <c r="F199" i="14"/>
  <c r="G199" i="14"/>
  <c r="H199" i="14"/>
  <c r="B200" i="14"/>
  <c r="C200" i="14"/>
  <c r="F200" i="14"/>
  <c r="G200" i="14"/>
  <c r="H200" i="14"/>
  <c r="B201" i="14"/>
  <c r="C201" i="14"/>
  <c r="F201" i="14"/>
  <c r="G201" i="14"/>
  <c r="H201" i="14"/>
  <c r="B202" i="14"/>
  <c r="C202" i="14"/>
  <c r="F202" i="14"/>
  <c r="G202" i="14"/>
  <c r="H202" i="14"/>
  <c r="B203" i="14"/>
  <c r="C203" i="14"/>
  <c r="F203" i="14"/>
  <c r="G203" i="14"/>
  <c r="H203" i="14"/>
  <c r="B204" i="14"/>
  <c r="C204" i="14"/>
  <c r="F204" i="14"/>
  <c r="G204" i="14"/>
  <c r="H204" i="14"/>
  <c r="B205" i="14"/>
  <c r="C205" i="14"/>
  <c r="F205" i="14"/>
  <c r="G205" i="14"/>
  <c r="H205" i="14"/>
  <c r="B206" i="14"/>
  <c r="C206" i="14"/>
  <c r="F206" i="14"/>
  <c r="G206" i="14"/>
  <c r="H206" i="14"/>
  <c r="B207" i="14"/>
  <c r="C207" i="14"/>
  <c r="F207" i="14"/>
  <c r="G207" i="14"/>
  <c r="H207" i="14"/>
  <c r="B208" i="14"/>
  <c r="C208" i="14"/>
  <c r="F208" i="14"/>
  <c r="G208" i="14"/>
  <c r="H208" i="14"/>
  <c r="B209" i="14"/>
  <c r="C209" i="14"/>
  <c r="F209" i="14"/>
  <c r="G209" i="14"/>
  <c r="H209" i="14"/>
  <c r="B210" i="14"/>
  <c r="C210" i="14"/>
  <c r="F210" i="14"/>
  <c r="G210" i="14"/>
  <c r="H210" i="14"/>
  <c r="B211" i="14"/>
  <c r="C211" i="14"/>
  <c r="F211" i="14"/>
  <c r="G211" i="14"/>
  <c r="H211" i="14"/>
  <c r="B212" i="14"/>
  <c r="C212" i="14"/>
  <c r="F212" i="14"/>
  <c r="G212" i="14"/>
  <c r="H212" i="14"/>
  <c r="B213" i="14"/>
  <c r="C213" i="14"/>
  <c r="F213" i="14"/>
  <c r="G213" i="14"/>
  <c r="H213" i="14"/>
  <c r="B214" i="14"/>
  <c r="C214" i="14"/>
  <c r="F214" i="14"/>
  <c r="G214" i="14"/>
  <c r="H214" i="14"/>
  <c r="A215" i="14"/>
  <c r="B215" i="14"/>
  <c r="C215" i="14"/>
  <c r="F215" i="14"/>
  <c r="G215" i="14"/>
  <c r="H215" i="14"/>
  <c r="A216" i="14"/>
  <c r="B216" i="14"/>
  <c r="C216" i="14"/>
  <c r="F216" i="14"/>
  <c r="G216" i="14"/>
  <c r="H216" i="14"/>
  <c r="H2" i="14"/>
  <c r="G2" i="14"/>
  <c r="F2" i="14"/>
  <c r="C2" i="14"/>
  <c r="B2" i="14"/>
  <c r="D214" i="6"/>
  <c r="D216" i="14" s="1"/>
  <c r="J8" i="6"/>
  <c r="J16" i="6"/>
  <c r="J25" i="6"/>
  <c r="J51" i="6"/>
  <c r="J56" i="6"/>
  <c r="J80" i="6"/>
  <c r="J100" i="6"/>
  <c r="J101" i="6"/>
  <c r="J137" i="6"/>
  <c r="J204"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E2" i="6"/>
  <c r="E2" i="14" s="1"/>
  <c r="E3" i="6"/>
  <c r="E3" i="14" s="1"/>
  <c r="E4" i="6"/>
  <c r="E4" i="14" s="1"/>
  <c r="E5" i="6"/>
  <c r="E5" i="14" s="1"/>
  <c r="E6" i="6"/>
  <c r="E6" i="14" s="1"/>
  <c r="E7" i="6"/>
  <c r="E7" i="14" s="1"/>
  <c r="E8" i="6"/>
  <c r="E8" i="14" s="1"/>
  <c r="E9" i="6"/>
  <c r="E9" i="14" s="1"/>
  <c r="E10" i="6"/>
  <c r="E10" i="14" s="1"/>
  <c r="E11" i="6"/>
  <c r="E11" i="14" s="1"/>
  <c r="E12" i="6"/>
  <c r="E12" i="14" s="1"/>
  <c r="E13" i="6"/>
  <c r="E13" i="14" s="1"/>
  <c r="E14" i="6"/>
  <c r="E14" i="14" s="1"/>
  <c r="E15" i="6"/>
  <c r="E15" i="14" s="1"/>
  <c r="E16" i="6"/>
  <c r="E16" i="14" s="1"/>
  <c r="E17" i="6"/>
  <c r="E17" i="14" s="1"/>
  <c r="E18" i="6"/>
  <c r="E18" i="14" s="1"/>
  <c r="E19" i="6"/>
  <c r="E19" i="14" s="1"/>
  <c r="E20" i="6"/>
  <c r="E20" i="14" s="1"/>
  <c r="E21" i="6"/>
  <c r="E21" i="14" s="1"/>
  <c r="E22" i="6"/>
  <c r="E22" i="14" s="1"/>
  <c r="E23" i="6"/>
  <c r="E23" i="14" s="1"/>
  <c r="E24" i="6"/>
  <c r="E24" i="14" s="1"/>
  <c r="E25" i="6"/>
  <c r="E25" i="14" s="1"/>
  <c r="E26" i="6"/>
  <c r="E26" i="14" s="1"/>
  <c r="E27" i="6"/>
  <c r="E27" i="14" s="1"/>
  <c r="E28" i="6"/>
  <c r="E28" i="14" s="1"/>
  <c r="E29" i="6"/>
  <c r="E29" i="14" s="1"/>
  <c r="E30" i="6"/>
  <c r="E30" i="14" s="1"/>
  <c r="E31" i="6"/>
  <c r="E31" i="14" s="1"/>
  <c r="E32" i="6"/>
  <c r="E32" i="14" s="1"/>
  <c r="E33" i="6"/>
  <c r="E33" i="14" s="1"/>
  <c r="E34" i="6"/>
  <c r="E34" i="14" s="1"/>
  <c r="E35" i="6"/>
  <c r="E35" i="14" s="1"/>
  <c r="E36" i="6"/>
  <c r="E36" i="14" s="1"/>
  <c r="E37" i="6"/>
  <c r="E37" i="14" s="1"/>
  <c r="E38" i="6"/>
  <c r="E38" i="14" s="1"/>
  <c r="E39" i="6"/>
  <c r="E39" i="14" s="1"/>
  <c r="E40" i="6"/>
  <c r="E40" i="14" s="1"/>
  <c r="E41" i="6"/>
  <c r="E41" i="14" s="1"/>
  <c r="E42" i="6"/>
  <c r="E42" i="14" s="1"/>
  <c r="E43" i="6"/>
  <c r="E43" i="14" s="1"/>
  <c r="E44" i="6"/>
  <c r="E44" i="14" s="1"/>
  <c r="E45" i="6"/>
  <c r="E45" i="14" s="1"/>
  <c r="E46" i="6"/>
  <c r="E46" i="14" s="1"/>
  <c r="E47" i="6"/>
  <c r="E47" i="14" s="1"/>
  <c r="E48" i="6"/>
  <c r="E48" i="14" s="1"/>
  <c r="E49" i="6"/>
  <c r="E49" i="14" s="1"/>
  <c r="E50" i="6"/>
  <c r="E50" i="14" s="1"/>
  <c r="E51" i="6"/>
  <c r="E51" i="14" s="1"/>
  <c r="E52" i="6"/>
  <c r="E52" i="14" s="1"/>
  <c r="E53" i="6"/>
  <c r="E53" i="14" s="1"/>
  <c r="E54" i="6"/>
  <c r="E54" i="14" s="1"/>
  <c r="E55" i="6"/>
  <c r="E55" i="14" s="1"/>
  <c r="E56" i="6"/>
  <c r="E56" i="14" s="1"/>
  <c r="E57" i="6"/>
  <c r="E57" i="14" s="1"/>
  <c r="E58" i="6"/>
  <c r="E58" i="14" s="1"/>
  <c r="E59" i="6"/>
  <c r="E59" i="14" s="1"/>
  <c r="E60" i="6"/>
  <c r="E60" i="14" s="1"/>
  <c r="E61" i="6"/>
  <c r="E61" i="14" s="1"/>
  <c r="E62" i="6"/>
  <c r="E62" i="14" s="1"/>
  <c r="E63" i="6"/>
  <c r="E63" i="14" s="1"/>
  <c r="E64" i="6"/>
  <c r="E64" i="14" s="1"/>
  <c r="E65" i="6"/>
  <c r="E65" i="14" s="1"/>
  <c r="E66" i="6"/>
  <c r="E66" i="14" s="1"/>
  <c r="E67" i="6"/>
  <c r="E67" i="14" s="1"/>
  <c r="E68" i="6"/>
  <c r="E68" i="14" s="1"/>
  <c r="E69" i="6"/>
  <c r="E69" i="14" s="1"/>
  <c r="E70" i="6"/>
  <c r="E70" i="14" s="1"/>
  <c r="E71" i="6"/>
  <c r="E71" i="14" s="1"/>
  <c r="E72" i="6"/>
  <c r="E72" i="14" s="1"/>
  <c r="E73" i="6"/>
  <c r="E73" i="14" s="1"/>
  <c r="E74" i="6"/>
  <c r="E74" i="14" s="1"/>
  <c r="E75" i="6"/>
  <c r="E75" i="14" s="1"/>
  <c r="E76" i="6"/>
  <c r="E76" i="14" s="1"/>
  <c r="E77" i="6"/>
  <c r="E77" i="14" s="1"/>
  <c r="E78" i="6"/>
  <c r="E78" i="14" s="1"/>
  <c r="E79" i="6"/>
  <c r="E79" i="14" s="1"/>
  <c r="E80" i="6"/>
  <c r="E80" i="14" s="1"/>
  <c r="E81" i="6"/>
  <c r="E81" i="14" s="1"/>
  <c r="E82" i="6"/>
  <c r="E82" i="14" s="1"/>
  <c r="E83" i="6"/>
  <c r="E83" i="14" s="1"/>
  <c r="E84" i="6"/>
  <c r="E84" i="14" s="1"/>
  <c r="E85" i="6"/>
  <c r="E85" i="14" s="1"/>
  <c r="E86" i="6"/>
  <c r="E86" i="14" s="1"/>
  <c r="E87" i="6"/>
  <c r="E87" i="14" s="1"/>
  <c r="E88" i="6"/>
  <c r="E88" i="14" s="1"/>
  <c r="E89" i="6"/>
  <c r="E89" i="14" s="1"/>
  <c r="E90" i="6"/>
  <c r="E90" i="14" s="1"/>
  <c r="E91" i="6"/>
  <c r="E91" i="14" s="1"/>
  <c r="E92" i="6"/>
  <c r="E92" i="14" s="1"/>
  <c r="E93" i="6"/>
  <c r="E93" i="14" s="1"/>
  <c r="E94" i="6"/>
  <c r="E94" i="14" s="1"/>
  <c r="E95" i="6"/>
  <c r="E95" i="14" s="1"/>
  <c r="E96" i="6"/>
  <c r="E96" i="14" s="1"/>
  <c r="E97" i="6"/>
  <c r="E97" i="14" s="1"/>
  <c r="E98" i="6"/>
  <c r="E98" i="14" s="1"/>
  <c r="E99" i="6"/>
  <c r="E99" i="14" s="1"/>
  <c r="E100" i="6"/>
  <c r="E100" i="14" s="1"/>
  <c r="E101" i="6"/>
  <c r="E101" i="14" s="1"/>
  <c r="E102" i="6"/>
  <c r="E102" i="14" s="1"/>
  <c r="E103" i="6"/>
  <c r="E103" i="14" s="1"/>
  <c r="E104" i="6"/>
  <c r="E104" i="14" s="1"/>
  <c r="E105" i="6"/>
  <c r="E105" i="14" s="1"/>
  <c r="E106" i="6"/>
  <c r="E106" i="14" s="1"/>
  <c r="E107" i="6"/>
  <c r="E107" i="14" s="1"/>
  <c r="E108" i="6"/>
  <c r="E108" i="14" s="1"/>
  <c r="E109" i="6"/>
  <c r="E109" i="14" s="1"/>
  <c r="E110" i="6"/>
  <c r="E110" i="14" s="1"/>
  <c r="E111" i="6"/>
  <c r="E111" i="14" s="1"/>
  <c r="E112" i="6"/>
  <c r="E112" i="14" s="1"/>
  <c r="E113" i="6"/>
  <c r="E113" i="14" s="1"/>
  <c r="E114" i="6"/>
  <c r="E114" i="14" s="1"/>
  <c r="E115" i="6"/>
  <c r="E115" i="14" s="1"/>
  <c r="E116" i="6"/>
  <c r="E116" i="14" s="1"/>
  <c r="E117" i="6"/>
  <c r="E117" i="14" s="1"/>
  <c r="E118" i="6"/>
  <c r="E118" i="14" s="1"/>
  <c r="E119" i="6"/>
  <c r="E119" i="14" s="1"/>
  <c r="E120" i="6"/>
  <c r="E120" i="14" s="1"/>
  <c r="E121" i="6"/>
  <c r="E121" i="14" s="1"/>
  <c r="E122" i="6"/>
  <c r="E122" i="14" s="1"/>
  <c r="E123" i="6"/>
  <c r="E123" i="14" s="1"/>
  <c r="E124" i="6"/>
  <c r="E124" i="14" s="1"/>
  <c r="E125" i="6"/>
  <c r="E125" i="14" s="1"/>
  <c r="E126" i="6"/>
  <c r="E126" i="14" s="1"/>
  <c r="E127" i="6"/>
  <c r="E127" i="14" s="1"/>
  <c r="E128" i="6"/>
  <c r="E128" i="14" s="1"/>
  <c r="E129" i="6"/>
  <c r="E129" i="14" s="1"/>
  <c r="E130" i="6"/>
  <c r="E130" i="14" s="1"/>
  <c r="E131" i="6"/>
  <c r="E131" i="14" s="1"/>
  <c r="E132" i="6"/>
  <c r="E132" i="14" s="1"/>
  <c r="E133" i="6"/>
  <c r="E133" i="14" s="1"/>
  <c r="E134" i="6"/>
  <c r="E134" i="14" s="1"/>
  <c r="E135" i="6"/>
  <c r="E135" i="14" s="1"/>
  <c r="E136" i="6"/>
  <c r="E136" i="14" s="1"/>
  <c r="E137" i="6"/>
  <c r="E137" i="14" s="1"/>
  <c r="E138" i="6"/>
  <c r="E138" i="14" s="1"/>
  <c r="E139" i="6"/>
  <c r="E139" i="14" s="1"/>
  <c r="E140" i="6"/>
  <c r="E140" i="14" s="1"/>
  <c r="E141" i="6"/>
  <c r="E141" i="14" s="1"/>
  <c r="E142" i="6"/>
  <c r="E142" i="14" s="1"/>
  <c r="E143" i="6"/>
  <c r="E143" i="14" s="1"/>
  <c r="E144" i="6"/>
  <c r="E144" i="14" s="1"/>
  <c r="E145" i="6"/>
  <c r="E145" i="14" s="1"/>
  <c r="E146" i="6"/>
  <c r="E146" i="14" s="1"/>
  <c r="E147" i="6"/>
  <c r="E147" i="14" s="1"/>
  <c r="E148" i="6"/>
  <c r="E148" i="14" s="1"/>
  <c r="E149" i="6"/>
  <c r="E149" i="14" s="1"/>
  <c r="E150" i="6"/>
  <c r="E150" i="14" s="1"/>
  <c r="E151" i="6"/>
  <c r="E151" i="14" s="1"/>
  <c r="E152" i="6"/>
  <c r="E152" i="14" s="1"/>
  <c r="E153" i="6"/>
  <c r="E153" i="14" s="1"/>
  <c r="E154" i="6"/>
  <c r="E154" i="14" s="1"/>
  <c r="E155" i="6"/>
  <c r="E155" i="14" s="1"/>
  <c r="E156" i="6"/>
  <c r="E156" i="14" s="1"/>
  <c r="E157" i="6"/>
  <c r="E157" i="14" s="1"/>
  <c r="E158" i="6"/>
  <c r="E158" i="14" s="1"/>
  <c r="E159" i="6"/>
  <c r="E159" i="14" s="1"/>
  <c r="E160" i="6"/>
  <c r="E160" i="14" s="1"/>
  <c r="E161" i="6"/>
  <c r="E161" i="14" s="1"/>
  <c r="E162" i="6"/>
  <c r="E162" i="14" s="1"/>
  <c r="E163" i="6"/>
  <c r="E163" i="14" s="1"/>
  <c r="E164" i="6"/>
  <c r="E164" i="14" s="1"/>
  <c r="E165" i="6"/>
  <c r="E165" i="14" s="1"/>
  <c r="E166" i="6"/>
  <c r="E166" i="14" s="1"/>
  <c r="E167" i="6"/>
  <c r="E167" i="14" s="1"/>
  <c r="E168" i="6"/>
  <c r="E168" i="14" s="1"/>
  <c r="E169" i="6"/>
  <c r="E169" i="14" s="1"/>
  <c r="E170" i="6"/>
  <c r="E170" i="14" s="1"/>
  <c r="E171" i="6"/>
  <c r="E171" i="14" s="1"/>
  <c r="E172" i="6"/>
  <c r="E172" i="14" s="1"/>
  <c r="E173" i="6"/>
  <c r="E173" i="14" s="1"/>
  <c r="E174" i="6"/>
  <c r="E174" i="14" s="1"/>
  <c r="E175" i="6"/>
  <c r="E175" i="14" s="1"/>
  <c r="E176" i="6"/>
  <c r="E176" i="14" s="1"/>
  <c r="E177" i="6"/>
  <c r="E177" i="14" s="1"/>
  <c r="E178" i="6"/>
  <c r="E178" i="14" s="1"/>
  <c r="E179" i="6"/>
  <c r="E179" i="14" s="1"/>
  <c r="E180" i="6"/>
  <c r="E180" i="14" s="1"/>
  <c r="E181" i="6"/>
  <c r="E181" i="14" s="1"/>
  <c r="E182" i="6"/>
  <c r="E182" i="14" s="1"/>
  <c r="E183" i="6"/>
  <c r="E183" i="14" s="1"/>
  <c r="E184" i="6"/>
  <c r="E184" i="14" s="1"/>
  <c r="E185" i="6"/>
  <c r="E185" i="14" s="1"/>
  <c r="E186" i="6"/>
  <c r="E186" i="14" s="1"/>
  <c r="E187" i="6"/>
  <c r="E187" i="14" s="1"/>
  <c r="E188" i="14"/>
  <c r="E189" i="14"/>
  <c r="E188" i="6"/>
  <c r="E190" i="14" s="1"/>
  <c r="E189" i="6"/>
  <c r="E191" i="14" s="1"/>
  <c r="E190" i="6"/>
  <c r="E192" i="14" s="1"/>
  <c r="E191" i="6"/>
  <c r="E193" i="14" s="1"/>
  <c r="E192" i="6"/>
  <c r="E194" i="14" s="1"/>
  <c r="E193" i="6"/>
  <c r="E195" i="14" s="1"/>
  <c r="E194" i="6"/>
  <c r="E196" i="14" s="1"/>
  <c r="E195" i="6"/>
  <c r="E197" i="14" s="1"/>
  <c r="E196" i="6"/>
  <c r="E198" i="14" s="1"/>
  <c r="E197" i="6"/>
  <c r="E199" i="14" s="1"/>
  <c r="E198" i="6"/>
  <c r="E200" i="14" s="1"/>
  <c r="E199" i="6"/>
  <c r="E201" i="14" s="1"/>
  <c r="E200" i="6"/>
  <c r="E202" i="14" s="1"/>
  <c r="E201" i="6"/>
  <c r="E203" i="14" s="1"/>
  <c r="E202" i="6"/>
  <c r="E204" i="14" s="1"/>
  <c r="E203" i="6"/>
  <c r="E205" i="14" s="1"/>
  <c r="E204" i="6"/>
  <c r="E206" i="14" s="1"/>
  <c r="E205" i="6"/>
  <c r="E207" i="14" s="1"/>
  <c r="E206" i="6"/>
  <c r="E208" i="14" s="1"/>
  <c r="E207" i="6"/>
  <c r="E209" i="14" s="1"/>
  <c r="E208" i="6"/>
  <c r="E210" i="14" s="1"/>
  <c r="E209" i="6"/>
  <c r="E211" i="14" s="1"/>
  <c r="E210" i="6"/>
  <c r="E212" i="14" s="1"/>
  <c r="E211" i="6"/>
  <c r="E213" i="14" s="1"/>
  <c r="E212" i="6"/>
  <c r="E214" i="14" s="1"/>
  <c r="E213" i="6"/>
  <c r="E215" i="14" s="1"/>
  <c r="E214" i="6"/>
  <c r="E216" i="14" s="1"/>
  <c r="D2" i="6"/>
  <c r="D2" i="14" s="1"/>
  <c r="D3" i="6"/>
  <c r="D3" i="14" s="1"/>
  <c r="D4" i="6"/>
  <c r="D4" i="14" s="1"/>
  <c r="D5" i="6"/>
  <c r="D5" i="14" s="1"/>
  <c r="D6" i="6"/>
  <c r="D6" i="14" s="1"/>
  <c r="D7" i="6"/>
  <c r="D7" i="14" s="1"/>
  <c r="D8" i="6"/>
  <c r="D8" i="14" s="1"/>
  <c r="D9" i="6"/>
  <c r="D9" i="14" s="1"/>
  <c r="D10" i="6"/>
  <c r="D10" i="14" s="1"/>
  <c r="D11" i="6"/>
  <c r="D11" i="14" s="1"/>
  <c r="D12" i="6"/>
  <c r="D12" i="14" s="1"/>
  <c r="D13" i="6"/>
  <c r="D13" i="14" s="1"/>
  <c r="D14" i="6"/>
  <c r="D14" i="14" s="1"/>
  <c r="D15" i="6"/>
  <c r="D15" i="14" s="1"/>
  <c r="D16" i="6"/>
  <c r="D16" i="14" s="1"/>
  <c r="D17" i="6"/>
  <c r="D17" i="14" s="1"/>
  <c r="D18" i="6"/>
  <c r="D18" i="14" s="1"/>
  <c r="D19" i="6"/>
  <c r="D19" i="14" s="1"/>
  <c r="D20" i="6"/>
  <c r="D20" i="14" s="1"/>
  <c r="D21" i="6"/>
  <c r="D21" i="14" s="1"/>
  <c r="D22" i="6"/>
  <c r="D22" i="14" s="1"/>
  <c r="D23" i="6"/>
  <c r="D23" i="14" s="1"/>
  <c r="D24" i="6"/>
  <c r="D24" i="14" s="1"/>
  <c r="D25" i="6"/>
  <c r="D25" i="14" s="1"/>
  <c r="D26" i="6"/>
  <c r="D26" i="14" s="1"/>
  <c r="D27" i="6"/>
  <c r="D27" i="14" s="1"/>
  <c r="D28" i="6"/>
  <c r="D28" i="14" s="1"/>
  <c r="D29" i="6"/>
  <c r="D29" i="14" s="1"/>
  <c r="D30" i="6"/>
  <c r="D30" i="14" s="1"/>
  <c r="D31" i="6"/>
  <c r="D31" i="14" s="1"/>
  <c r="D32" i="6"/>
  <c r="D32" i="14" s="1"/>
  <c r="D33" i="6"/>
  <c r="D33" i="14" s="1"/>
  <c r="D34" i="6"/>
  <c r="D34" i="14" s="1"/>
  <c r="D35" i="6"/>
  <c r="D35" i="14" s="1"/>
  <c r="D36" i="6"/>
  <c r="D36" i="14" s="1"/>
  <c r="D37" i="6"/>
  <c r="D37" i="14" s="1"/>
  <c r="D38" i="6"/>
  <c r="D38" i="14" s="1"/>
  <c r="D39" i="6"/>
  <c r="D39" i="14" s="1"/>
  <c r="D40" i="6"/>
  <c r="D40" i="14" s="1"/>
  <c r="D41" i="6"/>
  <c r="D41" i="14" s="1"/>
  <c r="D42" i="6"/>
  <c r="D42" i="14" s="1"/>
  <c r="D43" i="6"/>
  <c r="D43" i="14" s="1"/>
  <c r="D44" i="6"/>
  <c r="D44" i="14" s="1"/>
  <c r="D45" i="6"/>
  <c r="D45" i="14" s="1"/>
  <c r="D46" i="6"/>
  <c r="D46" i="14" s="1"/>
  <c r="D47" i="6"/>
  <c r="D47" i="14" s="1"/>
  <c r="D48" i="6"/>
  <c r="D48" i="14" s="1"/>
  <c r="D49" i="6"/>
  <c r="D49" i="14" s="1"/>
  <c r="D50" i="6"/>
  <c r="D50" i="14" s="1"/>
  <c r="D51" i="6"/>
  <c r="D51" i="14" s="1"/>
  <c r="D52" i="6"/>
  <c r="D52" i="14" s="1"/>
  <c r="D53" i="6"/>
  <c r="D53" i="14" s="1"/>
  <c r="D54" i="6"/>
  <c r="D54" i="14" s="1"/>
  <c r="D55" i="6"/>
  <c r="D55" i="14" s="1"/>
  <c r="D56" i="6"/>
  <c r="D56" i="14" s="1"/>
  <c r="D57" i="6"/>
  <c r="D57" i="14" s="1"/>
  <c r="D58" i="6"/>
  <c r="D58" i="14" s="1"/>
  <c r="D59" i="6"/>
  <c r="D59" i="14" s="1"/>
  <c r="D60" i="6"/>
  <c r="D60" i="14" s="1"/>
  <c r="D61" i="6"/>
  <c r="D61" i="14" s="1"/>
  <c r="D62" i="6"/>
  <c r="D62" i="14" s="1"/>
  <c r="D63" i="6"/>
  <c r="D63" i="14" s="1"/>
  <c r="D64" i="6"/>
  <c r="D64" i="14" s="1"/>
  <c r="D65" i="6"/>
  <c r="D65" i="14" s="1"/>
  <c r="D66" i="6"/>
  <c r="D66" i="14" s="1"/>
  <c r="D67" i="6"/>
  <c r="D67" i="14" s="1"/>
  <c r="D68" i="6"/>
  <c r="D68" i="14" s="1"/>
  <c r="D69" i="6"/>
  <c r="D69" i="14" s="1"/>
  <c r="D70" i="6"/>
  <c r="D70" i="14" s="1"/>
  <c r="D71" i="6"/>
  <c r="D71" i="14" s="1"/>
  <c r="D72" i="6"/>
  <c r="D72" i="14" s="1"/>
  <c r="D73" i="6"/>
  <c r="D73" i="14" s="1"/>
  <c r="D74" i="6"/>
  <c r="D74" i="14" s="1"/>
  <c r="D75" i="6"/>
  <c r="D75" i="14" s="1"/>
  <c r="D76" i="6"/>
  <c r="D76" i="14" s="1"/>
  <c r="D77" i="6"/>
  <c r="D77" i="14" s="1"/>
  <c r="D78" i="6"/>
  <c r="D78" i="14" s="1"/>
  <c r="D79" i="6"/>
  <c r="D79" i="14" s="1"/>
  <c r="D80" i="6"/>
  <c r="D80" i="14" s="1"/>
  <c r="D81" i="6"/>
  <c r="D81" i="14" s="1"/>
  <c r="D82" i="6"/>
  <c r="D82" i="14" s="1"/>
  <c r="D83" i="6"/>
  <c r="D83" i="14" s="1"/>
  <c r="D84" i="6"/>
  <c r="D84" i="14" s="1"/>
  <c r="D85" i="6"/>
  <c r="D85" i="14" s="1"/>
  <c r="D86" i="6"/>
  <c r="D86" i="14" s="1"/>
  <c r="D87" i="6"/>
  <c r="D87" i="14" s="1"/>
  <c r="D88" i="6"/>
  <c r="D88" i="14" s="1"/>
  <c r="D89" i="6"/>
  <c r="D89" i="14" s="1"/>
  <c r="D90" i="6"/>
  <c r="D90" i="14" s="1"/>
  <c r="D91" i="6"/>
  <c r="D91" i="14" s="1"/>
  <c r="D92" i="6"/>
  <c r="D92" i="14" s="1"/>
  <c r="D93" i="6"/>
  <c r="D93" i="14" s="1"/>
  <c r="D94" i="6"/>
  <c r="D94" i="14" s="1"/>
  <c r="D95" i="6"/>
  <c r="D95" i="14" s="1"/>
  <c r="D96" i="6"/>
  <c r="D96" i="14" s="1"/>
  <c r="D97" i="6"/>
  <c r="D97" i="14" s="1"/>
  <c r="D98" i="6"/>
  <c r="D98" i="14" s="1"/>
  <c r="D99" i="6"/>
  <c r="D99" i="14" s="1"/>
  <c r="D100" i="6"/>
  <c r="D100" i="14" s="1"/>
  <c r="D101" i="6"/>
  <c r="D101" i="14" s="1"/>
  <c r="D102" i="6"/>
  <c r="D102" i="14" s="1"/>
  <c r="D103" i="6"/>
  <c r="D103" i="14" s="1"/>
  <c r="D104" i="6"/>
  <c r="D104" i="14" s="1"/>
  <c r="D105" i="6"/>
  <c r="D105" i="14" s="1"/>
  <c r="D106" i="6"/>
  <c r="D106" i="14" s="1"/>
  <c r="D107" i="6"/>
  <c r="D107" i="14" s="1"/>
  <c r="D108" i="6"/>
  <c r="D108" i="14" s="1"/>
  <c r="D109" i="6"/>
  <c r="D109" i="14" s="1"/>
  <c r="D110" i="6"/>
  <c r="D110" i="14" s="1"/>
  <c r="D111" i="6"/>
  <c r="D111" i="14" s="1"/>
  <c r="D112" i="6"/>
  <c r="D112" i="14" s="1"/>
  <c r="D113" i="6"/>
  <c r="D113" i="14" s="1"/>
  <c r="D114" i="6"/>
  <c r="D114" i="14" s="1"/>
  <c r="D115" i="6"/>
  <c r="D115" i="14" s="1"/>
  <c r="D116" i="6"/>
  <c r="D116" i="14" s="1"/>
  <c r="D117" i="6"/>
  <c r="D117" i="14" s="1"/>
  <c r="D118" i="6"/>
  <c r="D118" i="14" s="1"/>
  <c r="D119" i="6"/>
  <c r="D119" i="14" s="1"/>
  <c r="D120" i="6"/>
  <c r="D120" i="14" s="1"/>
  <c r="D121" i="6"/>
  <c r="D121" i="14" s="1"/>
  <c r="D122" i="6"/>
  <c r="D122" i="14" s="1"/>
  <c r="D123" i="6"/>
  <c r="D123" i="14" s="1"/>
  <c r="D124" i="6"/>
  <c r="D124" i="14" s="1"/>
  <c r="D125" i="6"/>
  <c r="D125" i="14" s="1"/>
  <c r="D126" i="6"/>
  <c r="D126" i="14" s="1"/>
  <c r="D127" i="6"/>
  <c r="D127" i="14" s="1"/>
  <c r="D128" i="6"/>
  <c r="D128" i="14" s="1"/>
  <c r="D129" i="6"/>
  <c r="D129" i="14" s="1"/>
  <c r="D130" i="6"/>
  <c r="D130" i="14" s="1"/>
  <c r="D131" i="6"/>
  <c r="D131" i="14" s="1"/>
  <c r="D132" i="6"/>
  <c r="D132" i="14" s="1"/>
  <c r="D133" i="6"/>
  <c r="D133" i="14" s="1"/>
  <c r="D134" i="6"/>
  <c r="D134" i="14" s="1"/>
  <c r="D135" i="6"/>
  <c r="D135" i="14" s="1"/>
  <c r="D136" i="6"/>
  <c r="D136" i="14" s="1"/>
  <c r="D137" i="6"/>
  <c r="D137" i="14" s="1"/>
  <c r="D138" i="6"/>
  <c r="D138" i="14" s="1"/>
  <c r="D139" i="6"/>
  <c r="D139" i="14" s="1"/>
  <c r="D140" i="6"/>
  <c r="D140" i="14" s="1"/>
  <c r="D141" i="6"/>
  <c r="D141" i="14" s="1"/>
  <c r="D142" i="6"/>
  <c r="D142" i="14" s="1"/>
  <c r="D143" i="6"/>
  <c r="D143" i="14" s="1"/>
  <c r="D144" i="6"/>
  <c r="D144" i="14" s="1"/>
  <c r="D145" i="6"/>
  <c r="D145" i="14" s="1"/>
  <c r="D146" i="6"/>
  <c r="D146" i="14" s="1"/>
  <c r="D147" i="6"/>
  <c r="D147" i="14" s="1"/>
  <c r="D148" i="6"/>
  <c r="D148" i="14" s="1"/>
  <c r="D149" i="6"/>
  <c r="D149" i="14" s="1"/>
  <c r="D150" i="6"/>
  <c r="D150" i="14" s="1"/>
  <c r="D151" i="6"/>
  <c r="D151" i="14" s="1"/>
  <c r="D152" i="6"/>
  <c r="D152" i="14" s="1"/>
  <c r="D153" i="6"/>
  <c r="D153" i="14" s="1"/>
  <c r="D154" i="6"/>
  <c r="D154" i="14" s="1"/>
  <c r="D155" i="6"/>
  <c r="D155" i="14" s="1"/>
  <c r="D156" i="6"/>
  <c r="D156" i="14" s="1"/>
  <c r="D157" i="6"/>
  <c r="D157" i="14" s="1"/>
  <c r="D158" i="6"/>
  <c r="D158" i="14" s="1"/>
  <c r="D159" i="6"/>
  <c r="D159" i="14" s="1"/>
  <c r="D160" i="6"/>
  <c r="D160" i="14" s="1"/>
  <c r="D161" i="6"/>
  <c r="D161" i="14" s="1"/>
  <c r="D162" i="6"/>
  <c r="D162" i="14" s="1"/>
  <c r="D163" i="6"/>
  <c r="D163" i="14" s="1"/>
  <c r="D164" i="6"/>
  <c r="D164" i="14" s="1"/>
  <c r="D165" i="6"/>
  <c r="D165" i="14" s="1"/>
  <c r="D166" i="6"/>
  <c r="D166" i="14" s="1"/>
  <c r="D167" i="6"/>
  <c r="D167" i="14" s="1"/>
  <c r="D168" i="6"/>
  <c r="D168" i="14" s="1"/>
  <c r="D169" i="6"/>
  <c r="D169" i="14" s="1"/>
  <c r="D170" i="6"/>
  <c r="D170" i="14" s="1"/>
  <c r="D171" i="6"/>
  <c r="D171" i="14" s="1"/>
  <c r="D172" i="6"/>
  <c r="D172" i="14" s="1"/>
  <c r="D173" i="6"/>
  <c r="D173" i="14" s="1"/>
  <c r="D174" i="6"/>
  <c r="D174" i="14" s="1"/>
  <c r="D175" i="6"/>
  <c r="D175" i="14" s="1"/>
  <c r="D176" i="6"/>
  <c r="D176" i="14" s="1"/>
  <c r="D177" i="6"/>
  <c r="D177" i="14" s="1"/>
  <c r="D178" i="6"/>
  <c r="D178" i="14" s="1"/>
  <c r="D179" i="6"/>
  <c r="D179" i="14" s="1"/>
  <c r="D180" i="6"/>
  <c r="D180" i="14" s="1"/>
  <c r="D181" i="6"/>
  <c r="D181" i="14" s="1"/>
  <c r="D182" i="6"/>
  <c r="D182" i="14" s="1"/>
  <c r="D183" i="6"/>
  <c r="D183" i="14" s="1"/>
  <c r="D184" i="6"/>
  <c r="D184" i="14" s="1"/>
  <c r="D185" i="6"/>
  <c r="D185" i="14" s="1"/>
  <c r="D186" i="6"/>
  <c r="D186" i="14" s="1"/>
  <c r="D187" i="6"/>
  <c r="D187" i="14" s="1"/>
  <c r="D188" i="14"/>
  <c r="D189" i="14"/>
  <c r="D188" i="6"/>
  <c r="D190" i="14" s="1"/>
  <c r="D189" i="6"/>
  <c r="D191" i="14" s="1"/>
  <c r="D190" i="6"/>
  <c r="D192" i="14" s="1"/>
  <c r="D191" i="6"/>
  <c r="D193" i="14" s="1"/>
  <c r="D192" i="6"/>
  <c r="D194" i="14" s="1"/>
  <c r="D193" i="6"/>
  <c r="D195" i="14" s="1"/>
  <c r="D194" i="6"/>
  <c r="D196" i="14" s="1"/>
  <c r="D195" i="6"/>
  <c r="D197" i="14" s="1"/>
  <c r="D196" i="6"/>
  <c r="D198" i="14" s="1"/>
  <c r="D197" i="6"/>
  <c r="D199" i="14" s="1"/>
  <c r="D198" i="6"/>
  <c r="D200" i="14" s="1"/>
  <c r="D199" i="6"/>
  <c r="D201" i="14" s="1"/>
  <c r="D200" i="6"/>
  <c r="D202" i="14" s="1"/>
  <c r="D201" i="6"/>
  <c r="D203" i="14" s="1"/>
  <c r="D202" i="6"/>
  <c r="D204" i="14" s="1"/>
  <c r="D203" i="6"/>
  <c r="D205" i="14" s="1"/>
  <c r="D204" i="6"/>
  <c r="D206" i="14" s="1"/>
  <c r="D205" i="6"/>
  <c r="D207" i="14" s="1"/>
  <c r="D206" i="6"/>
  <c r="D208" i="14" s="1"/>
  <c r="D207" i="6"/>
  <c r="D209" i="14" s="1"/>
  <c r="D208" i="6"/>
  <c r="D210" i="14" s="1"/>
  <c r="D209" i="6"/>
  <c r="D211" i="14" s="1"/>
  <c r="D210" i="6"/>
  <c r="D212" i="14" s="1"/>
  <c r="D211" i="6"/>
  <c r="D213" i="14" s="1"/>
  <c r="D212" i="6"/>
  <c r="D214" i="14" s="1"/>
  <c r="D213" i="6"/>
  <c r="D215" i="14" s="1"/>
  <c r="V8" i="6"/>
  <c r="A8" i="14" s="1"/>
  <c r="V16" i="6"/>
  <c r="A16" i="14" s="1"/>
  <c r="V25" i="6"/>
  <c r="A25" i="14" s="1"/>
  <c r="V51" i="6"/>
  <c r="A51" i="14" s="1"/>
  <c r="V56" i="6"/>
  <c r="A56" i="14" s="1"/>
  <c r="V80" i="6"/>
  <c r="A80" i="14" s="1"/>
  <c r="V100" i="6"/>
  <c r="A100" i="14" s="1"/>
  <c r="V101" i="6"/>
  <c r="A101" i="14" s="1"/>
  <c r="V137" i="6"/>
  <c r="A137" i="14" s="1"/>
  <c r="V204" i="6"/>
  <c r="A206" i="14" s="1"/>
  <c r="B205" i="6"/>
  <c r="J207" i="14" s="1"/>
  <c r="B206" i="6"/>
  <c r="J208" i="14" s="1"/>
  <c r="B207" i="6"/>
  <c r="J209" i="14" s="1"/>
  <c r="B208" i="6"/>
  <c r="J210" i="14" s="1"/>
  <c r="B209" i="6"/>
  <c r="J211" i="14" s="1"/>
  <c r="B210" i="6"/>
  <c r="J212" i="14" s="1"/>
  <c r="B211" i="6"/>
  <c r="J213" i="14" s="1"/>
  <c r="B212" i="6"/>
  <c r="J214" i="14" s="1"/>
  <c r="F205" i="6"/>
  <c r="F206" i="6"/>
  <c r="F207" i="6"/>
  <c r="F208" i="6"/>
  <c r="F209" i="6"/>
  <c r="F210" i="6"/>
  <c r="F211" i="6"/>
  <c r="F212" i="6"/>
  <c r="G205" i="6"/>
  <c r="G206" i="6"/>
  <c r="G207" i="6"/>
  <c r="G208" i="6"/>
  <c r="G209" i="6"/>
  <c r="G210" i="6"/>
  <c r="G211" i="6"/>
  <c r="G212" i="6"/>
  <c r="K205" i="6"/>
  <c r="K206" i="6"/>
  <c r="I208" i="14" s="1"/>
  <c r="K207" i="6"/>
  <c r="I209" i="14" s="1"/>
  <c r="K208" i="6"/>
  <c r="K209" i="6"/>
  <c r="K210" i="6"/>
  <c r="K211" i="6"/>
  <c r="K212" i="6"/>
  <c r="U205" i="6"/>
  <c r="U206" i="6"/>
  <c r="U207" i="6"/>
  <c r="U208" i="6"/>
  <c r="U209" i="6"/>
  <c r="U210" i="6"/>
  <c r="U211" i="6"/>
  <c r="U212" i="6"/>
  <c r="U203" i="6"/>
  <c r="I205" i="14"/>
  <c r="G203" i="6"/>
  <c r="B203" i="6"/>
  <c r="J205" i="14" s="1"/>
  <c r="G58" i="6"/>
  <c r="R32" i="6"/>
  <c r="R212" i="6"/>
  <c r="N32" i="6"/>
  <c r="J32" i="6"/>
  <c r="J212" i="6"/>
  <c r="B2" i="6"/>
  <c r="J2" i="14" s="1"/>
  <c r="R156" i="6"/>
  <c r="R70" i="6"/>
  <c r="R110" i="6"/>
  <c r="R40" i="6"/>
  <c r="N156" i="6"/>
  <c r="N70" i="6"/>
  <c r="N110" i="6"/>
  <c r="N40" i="6"/>
  <c r="J156" i="6"/>
  <c r="J70" i="6"/>
  <c r="J110" i="6"/>
  <c r="J40" i="6"/>
  <c r="B202" i="6"/>
  <c r="J204" i="14" s="1"/>
  <c r="F202" i="6"/>
  <c r="G202" i="6"/>
  <c r="K202" i="6"/>
  <c r="U202" i="6"/>
  <c r="B200" i="6"/>
  <c r="J202" i="14" s="1"/>
  <c r="B201" i="6"/>
  <c r="J203" i="14" s="1"/>
  <c r="F200" i="6"/>
  <c r="F201" i="6"/>
  <c r="G200" i="6"/>
  <c r="G201" i="6"/>
  <c r="K200" i="6"/>
  <c r="K201" i="6"/>
  <c r="U200" i="6"/>
  <c r="U201" i="6"/>
  <c r="B199" i="6"/>
  <c r="J201" i="14" s="1"/>
  <c r="F199" i="6"/>
  <c r="G199" i="6"/>
  <c r="K199" i="6"/>
  <c r="U199" i="6"/>
  <c r="R111" i="6"/>
  <c r="R103" i="6"/>
  <c r="R113" i="6"/>
  <c r="R175" i="6"/>
  <c r="R200" i="6"/>
  <c r="R201" i="6"/>
  <c r="R205" i="6"/>
  <c r="R185" i="6"/>
  <c r="R141" i="6"/>
  <c r="R191" i="6"/>
  <c r="R14" i="6"/>
  <c r="R109" i="6"/>
  <c r="R99" i="6"/>
  <c r="R4" i="6"/>
  <c r="R20" i="6"/>
  <c r="R171" i="6"/>
  <c r="R181" i="6"/>
  <c r="R179" i="6"/>
  <c r="R194" i="6"/>
  <c r="R153" i="6"/>
  <c r="R89" i="6"/>
  <c r="R105" i="6"/>
  <c r="R21" i="6"/>
  <c r="R60" i="6"/>
  <c r="R65" i="6"/>
  <c r="R134" i="6"/>
  <c r="R180" i="6"/>
  <c r="R57" i="6"/>
  <c r="R186" i="6"/>
  <c r="R53" i="6"/>
  <c r="R78" i="6"/>
  <c r="R29" i="6"/>
  <c r="R142" i="6"/>
  <c r="R206" i="6"/>
  <c r="R47" i="6"/>
  <c r="R6" i="6"/>
  <c r="R68" i="6"/>
  <c r="R36" i="6"/>
  <c r="R54" i="6"/>
  <c r="R193" i="6"/>
  <c r="R189" i="6"/>
  <c r="R140" i="6"/>
  <c r="R92" i="6"/>
  <c r="R62" i="6"/>
  <c r="R190" i="6"/>
  <c r="R159" i="6"/>
  <c r="R2" i="6"/>
  <c r="R22" i="6"/>
  <c r="R26" i="6"/>
  <c r="R71" i="6"/>
  <c r="R107" i="6"/>
  <c r="R39" i="6"/>
  <c r="R3" i="6"/>
  <c r="R17" i="6"/>
  <c r="R24" i="6"/>
  <c r="R28" i="6"/>
  <c r="R136" i="6"/>
  <c r="R143" i="6"/>
  <c r="R67" i="6"/>
  <c r="R35" i="6"/>
  <c r="R31" i="6"/>
  <c r="R161" i="6"/>
  <c r="R178" i="6"/>
  <c r="R132" i="6"/>
  <c r="R30" i="6"/>
  <c r="R96" i="6"/>
  <c r="R98" i="6"/>
  <c r="R15" i="6"/>
  <c r="R176" i="6"/>
  <c r="R55" i="6"/>
  <c r="R154" i="6"/>
  <c r="R11" i="6"/>
  <c r="R9" i="6"/>
  <c r="R27" i="6"/>
  <c r="R93" i="6"/>
  <c r="R10" i="6"/>
  <c r="R74" i="6"/>
  <c r="R197" i="6"/>
  <c r="R199" i="6"/>
  <c r="R97" i="6"/>
  <c r="R77" i="6"/>
  <c r="R81" i="6"/>
  <c r="R82" i="6"/>
  <c r="R177" i="6"/>
  <c r="R91" i="6"/>
  <c r="R50" i="6"/>
  <c r="R95" i="6"/>
  <c r="R43" i="6"/>
  <c r="R104" i="6"/>
  <c r="R182" i="6"/>
  <c r="R41" i="6"/>
  <c r="R44" i="6"/>
  <c r="R106" i="6"/>
  <c r="R45" i="6"/>
  <c r="R90" i="6"/>
  <c r="R84" i="6"/>
  <c r="R46" i="6"/>
  <c r="R207" i="6"/>
  <c r="R58" i="6"/>
  <c r="R128" i="6"/>
  <c r="R38" i="6"/>
  <c r="R174" i="6"/>
  <c r="R118" i="6"/>
  <c r="R208" i="6"/>
  <c r="R152" i="6"/>
  <c r="R42" i="6"/>
  <c r="R87" i="6"/>
  <c r="R173" i="6"/>
  <c r="R203" i="6"/>
  <c r="R209" i="6"/>
  <c r="R83" i="6"/>
  <c r="R157" i="6"/>
  <c r="R172" i="6"/>
  <c r="R158" i="6"/>
  <c r="R121" i="6"/>
  <c r="R73" i="6"/>
  <c r="R23" i="6"/>
  <c r="R126" i="6"/>
  <c r="R162" i="6"/>
  <c r="R145" i="6"/>
  <c r="R169" i="6"/>
  <c r="R19" i="6"/>
  <c r="R86" i="6"/>
  <c r="R117" i="6"/>
  <c r="R37" i="6"/>
  <c r="R75" i="6"/>
  <c r="R12" i="6"/>
  <c r="R34" i="6"/>
  <c r="R160" i="6"/>
  <c r="R138" i="6"/>
  <c r="R108" i="6"/>
  <c r="R196" i="6"/>
  <c r="R102" i="6"/>
  <c r="R151" i="6"/>
  <c r="R187" i="6"/>
  <c r="R183" i="6"/>
  <c r="R146" i="6"/>
  <c r="R125" i="6"/>
  <c r="R184" i="6"/>
  <c r="R164" i="6"/>
  <c r="R52" i="6"/>
  <c r="R13" i="6"/>
  <c r="R85" i="6"/>
  <c r="R112" i="6"/>
  <c r="R79" i="6"/>
  <c r="R130" i="6"/>
  <c r="R69" i="6"/>
  <c r="R49" i="6"/>
  <c r="R127" i="6"/>
  <c r="R76" i="6"/>
  <c r="R94" i="6"/>
  <c r="R192" i="6"/>
  <c r="R167" i="6"/>
  <c r="R133" i="6"/>
  <c r="R88" i="6"/>
  <c r="R165" i="6"/>
  <c r="R210" i="6"/>
  <c r="R120" i="6"/>
  <c r="R198" i="6"/>
  <c r="R59" i="6"/>
  <c r="R166" i="6"/>
  <c r="R123" i="6"/>
  <c r="R170" i="6"/>
  <c r="R63" i="6"/>
  <c r="R168" i="6"/>
  <c r="R116" i="6"/>
  <c r="R72" i="6"/>
  <c r="R211" i="6"/>
  <c r="R115" i="6"/>
  <c r="R149" i="6"/>
  <c r="R124" i="6"/>
  <c r="R18" i="6"/>
  <c r="R195" i="6"/>
  <c r="R131" i="6"/>
  <c r="R66" i="6"/>
  <c r="R61" i="6"/>
  <c r="R114" i="6"/>
  <c r="R147" i="6"/>
  <c r="R139" i="6"/>
  <c r="R202" i="6"/>
  <c r="R48" i="6"/>
  <c r="R33" i="6"/>
  <c r="R150" i="6"/>
  <c r="R64" i="6"/>
  <c r="R129" i="6"/>
  <c r="R5" i="6"/>
  <c r="R135" i="6"/>
  <c r="N111" i="6"/>
  <c r="N103" i="6"/>
  <c r="N113" i="6"/>
  <c r="N175" i="6"/>
  <c r="N200" i="6"/>
  <c r="N201" i="6"/>
  <c r="N185" i="6"/>
  <c r="N141" i="6"/>
  <c r="N191" i="6"/>
  <c r="N14" i="6"/>
  <c r="N109" i="6"/>
  <c r="N99" i="6"/>
  <c r="N4" i="6"/>
  <c r="N20" i="6"/>
  <c r="N171" i="6"/>
  <c r="N181" i="6"/>
  <c r="N179" i="6"/>
  <c r="N194" i="6"/>
  <c r="N153" i="6"/>
  <c r="N89" i="6"/>
  <c r="N105" i="6"/>
  <c r="N21" i="6"/>
  <c r="N60" i="6"/>
  <c r="N65" i="6"/>
  <c r="N134" i="6"/>
  <c r="N180" i="6"/>
  <c r="N57" i="6"/>
  <c r="N186" i="6"/>
  <c r="N53" i="6"/>
  <c r="N78" i="6"/>
  <c r="N29" i="6"/>
  <c r="N142" i="6"/>
  <c r="N47" i="6"/>
  <c r="N6" i="6"/>
  <c r="N68" i="6"/>
  <c r="N36" i="6"/>
  <c r="N54" i="6"/>
  <c r="N193" i="6"/>
  <c r="N189" i="6"/>
  <c r="N140" i="6"/>
  <c r="N92" i="6"/>
  <c r="N62" i="6"/>
  <c r="N190" i="6"/>
  <c r="N159" i="6"/>
  <c r="N2" i="6"/>
  <c r="N22" i="6"/>
  <c r="N26" i="6"/>
  <c r="N71" i="6"/>
  <c r="N107" i="6"/>
  <c r="N39" i="6"/>
  <c r="N3" i="6"/>
  <c r="N17" i="6"/>
  <c r="N24" i="6"/>
  <c r="N28" i="6"/>
  <c r="N136" i="6"/>
  <c r="N143" i="6"/>
  <c r="N67" i="6"/>
  <c r="N35" i="6"/>
  <c r="N31" i="6"/>
  <c r="N161" i="6"/>
  <c r="N178" i="6"/>
  <c r="N132" i="6"/>
  <c r="N30" i="6"/>
  <c r="N96" i="6"/>
  <c r="N98" i="6"/>
  <c r="N15" i="6"/>
  <c r="N176" i="6"/>
  <c r="N55" i="6"/>
  <c r="N154" i="6"/>
  <c r="N11" i="6"/>
  <c r="N9" i="6"/>
  <c r="N27" i="6"/>
  <c r="N93" i="6"/>
  <c r="N10" i="6"/>
  <c r="N74" i="6"/>
  <c r="N197" i="6"/>
  <c r="N199" i="6"/>
  <c r="N97" i="6"/>
  <c r="N77" i="6"/>
  <c r="N81" i="6"/>
  <c r="N82" i="6"/>
  <c r="N177" i="6"/>
  <c r="N91" i="6"/>
  <c r="N50" i="6"/>
  <c r="N95" i="6"/>
  <c r="N43" i="6"/>
  <c r="N104" i="6"/>
  <c r="N182" i="6"/>
  <c r="N41" i="6"/>
  <c r="N44" i="6"/>
  <c r="N106" i="6"/>
  <c r="N45" i="6"/>
  <c r="N90" i="6"/>
  <c r="N84" i="6"/>
  <c r="N46" i="6"/>
  <c r="N58" i="6"/>
  <c r="N128" i="6"/>
  <c r="N38" i="6"/>
  <c r="N174" i="6"/>
  <c r="N118" i="6"/>
  <c r="N152" i="6"/>
  <c r="N42" i="6"/>
  <c r="N87" i="6"/>
  <c r="N173" i="6"/>
  <c r="N203" i="6"/>
  <c r="N83" i="6"/>
  <c r="N157" i="6"/>
  <c r="N172" i="6"/>
  <c r="N158" i="6"/>
  <c r="N121" i="6"/>
  <c r="N73" i="6"/>
  <c r="N23" i="6"/>
  <c r="N126" i="6"/>
  <c r="N162" i="6"/>
  <c r="N145" i="6"/>
  <c r="N169" i="6"/>
  <c r="N19" i="6"/>
  <c r="N86" i="6"/>
  <c r="N117" i="6"/>
  <c r="N37" i="6"/>
  <c r="N75" i="6"/>
  <c r="N12" i="6"/>
  <c r="N34" i="6"/>
  <c r="N160" i="6"/>
  <c r="N138" i="6"/>
  <c r="N108" i="6"/>
  <c r="N196" i="6"/>
  <c r="N102" i="6"/>
  <c r="N151" i="6"/>
  <c r="N187" i="6"/>
  <c r="N183" i="6"/>
  <c r="N146" i="6"/>
  <c r="N125" i="6"/>
  <c r="N184" i="6"/>
  <c r="N164" i="6"/>
  <c r="N52" i="6"/>
  <c r="N13" i="6"/>
  <c r="N85" i="6"/>
  <c r="N112" i="6"/>
  <c r="N79" i="6"/>
  <c r="N130" i="6"/>
  <c r="N69" i="6"/>
  <c r="N49" i="6"/>
  <c r="N127" i="6"/>
  <c r="N76" i="6"/>
  <c r="N94" i="6"/>
  <c r="N192" i="6"/>
  <c r="N167" i="6"/>
  <c r="N133" i="6"/>
  <c r="N88" i="6"/>
  <c r="N165" i="6"/>
  <c r="N120" i="6"/>
  <c r="N198" i="6"/>
  <c r="N59" i="6"/>
  <c r="N166" i="6"/>
  <c r="N123" i="6"/>
  <c r="N170" i="6"/>
  <c r="N63" i="6"/>
  <c r="N168" i="6"/>
  <c r="N116" i="6"/>
  <c r="N72" i="6"/>
  <c r="N115" i="6"/>
  <c r="N149" i="6"/>
  <c r="N124" i="6"/>
  <c r="N18" i="6"/>
  <c r="N195" i="6"/>
  <c r="N131" i="6"/>
  <c r="N66" i="6"/>
  <c r="N61" i="6"/>
  <c r="N114" i="6"/>
  <c r="N147" i="6"/>
  <c r="N139" i="6"/>
  <c r="N202" i="6"/>
  <c r="N48" i="6"/>
  <c r="N33" i="6"/>
  <c r="N150" i="6"/>
  <c r="N64" i="6"/>
  <c r="N129" i="6"/>
  <c r="N5" i="6"/>
  <c r="N135" i="6"/>
  <c r="I202" i="14" l="1"/>
  <c r="I204" i="14"/>
  <c r="I201" i="14"/>
  <c r="I207" i="14"/>
  <c r="I213" i="14"/>
  <c r="I179" i="14"/>
  <c r="I212" i="14"/>
  <c r="I178" i="14"/>
  <c r="I181" i="14"/>
  <c r="I211" i="14"/>
  <c r="I203" i="14"/>
  <c r="I210" i="14"/>
  <c r="R144" i="6"/>
  <c r="R148" i="6"/>
  <c r="R119" i="6"/>
  <c r="R122" i="6"/>
  <c r="R7" i="6"/>
  <c r="R188" i="6"/>
  <c r="R155" i="6"/>
  <c r="R163" i="6"/>
  <c r="N211" i="6"/>
  <c r="N210" i="6"/>
  <c r="N144" i="6"/>
  <c r="N148" i="6"/>
  <c r="N209" i="6"/>
  <c r="N208" i="6"/>
  <c r="N207" i="6"/>
  <c r="N119" i="6"/>
  <c r="N122" i="6"/>
  <c r="N7" i="6"/>
  <c r="N188" i="6"/>
  <c r="N206" i="6"/>
  <c r="N155" i="6"/>
  <c r="N163" i="6"/>
  <c r="N205" i="6"/>
  <c r="N212" i="6"/>
  <c r="I214" i="14"/>
  <c r="V32" i="6"/>
  <c r="A32" i="14" s="1"/>
  <c r="V40" i="6"/>
  <c r="A40" i="14" s="1"/>
  <c r="V110" i="6"/>
  <c r="A110" i="14" s="1"/>
  <c r="V156" i="6"/>
  <c r="A156" i="14" s="1"/>
  <c r="V70" i="6"/>
  <c r="A70" i="14" s="1"/>
  <c r="I200" i="14"/>
  <c r="G198" i="6"/>
  <c r="F198" i="6"/>
  <c r="B198" i="6"/>
  <c r="J200" i="14" s="1"/>
  <c r="V33" i="6"/>
  <c r="A33" i="14" s="1"/>
  <c r="J33" i="6"/>
  <c r="J150" i="6"/>
  <c r="J64" i="6"/>
  <c r="J129" i="6"/>
  <c r="J135" i="6"/>
  <c r="K120" i="6"/>
  <c r="I120" i="14" l="1"/>
  <c r="J5" i="6"/>
  <c r="V212" i="6"/>
  <c r="A214" i="14" s="1"/>
  <c r="V129" i="6"/>
  <c r="A129" i="14" s="1"/>
  <c r="V135" i="6"/>
  <c r="A135" i="14" s="1"/>
  <c r="V64" i="6"/>
  <c r="A64" i="14" s="1"/>
  <c r="V150" i="6"/>
  <c r="A150" i="14" s="1"/>
  <c r="V5" i="6" l="1"/>
  <c r="A5" i="14" s="1"/>
  <c r="A189" i="14"/>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9" i="6"/>
  <c r="U100" i="6"/>
  <c r="U101" i="6"/>
  <c r="U102" i="6"/>
  <c r="U103" i="6"/>
  <c r="U104" i="6"/>
  <c r="U105" i="6"/>
  <c r="U106" i="6"/>
  <c r="U107" i="6"/>
  <c r="U108" i="6"/>
  <c r="U109" i="6"/>
  <c r="U110" i="6"/>
  <c r="U111" i="6"/>
  <c r="U112" i="6"/>
  <c r="U113"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3" i="6"/>
  <c r="U184" i="6"/>
  <c r="U185" i="6"/>
  <c r="U186" i="6"/>
  <c r="U187" i="6"/>
  <c r="U188" i="6"/>
  <c r="U189" i="6"/>
  <c r="U190" i="6"/>
  <c r="U191" i="6"/>
  <c r="U192" i="6"/>
  <c r="U193" i="6"/>
  <c r="U194" i="6"/>
  <c r="U195" i="6"/>
  <c r="U196" i="6"/>
  <c r="U197" i="6"/>
  <c r="K3" i="6"/>
  <c r="K4" i="6"/>
  <c r="K5" i="6"/>
  <c r="K6" i="6"/>
  <c r="K7" i="6"/>
  <c r="K8" i="6"/>
  <c r="I8" i="14" s="1"/>
  <c r="K9" i="6"/>
  <c r="K10" i="6"/>
  <c r="K11" i="6"/>
  <c r="K12" i="6"/>
  <c r="K13" i="6"/>
  <c r="K14" i="6"/>
  <c r="K15" i="6"/>
  <c r="K16" i="6"/>
  <c r="I16" i="14" s="1"/>
  <c r="K17" i="6"/>
  <c r="K18" i="6"/>
  <c r="K19" i="6"/>
  <c r="K20" i="6"/>
  <c r="K21" i="6"/>
  <c r="K22" i="6"/>
  <c r="K23" i="6"/>
  <c r="K24" i="6"/>
  <c r="K26" i="6"/>
  <c r="K27" i="6"/>
  <c r="K28" i="6"/>
  <c r="K29" i="6"/>
  <c r="K30" i="6"/>
  <c r="K31" i="6"/>
  <c r="K32" i="6"/>
  <c r="K33" i="6"/>
  <c r="K34" i="6"/>
  <c r="K35" i="6"/>
  <c r="K36" i="6"/>
  <c r="K37" i="6"/>
  <c r="K38" i="6"/>
  <c r="K39" i="6"/>
  <c r="K40" i="6"/>
  <c r="K41" i="6"/>
  <c r="K42" i="6"/>
  <c r="K43" i="6"/>
  <c r="K44" i="6"/>
  <c r="K45" i="6"/>
  <c r="K46" i="6"/>
  <c r="K47" i="6"/>
  <c r="K48" i="6"/>
  <c r="K49" i="6"/>
  <c r="K50" i="6"/>
  <c r="K51" i="6"/>
  <c r="I51" i="14" s="1"/>
  <c r="K52" i="6"/>
  <c r="K53" i="6"/>
  <c r="K54" i="6"/>
  <c r="K55" i="6"/>
  <c r="K56" i="6"/>
  <c r="K57" i="6"/>
  <c r="K58" i="6"/>
  <c r="K59" i="6"/>
  <c r="K60" i="6"/>
  <c r="K61" i="6"/>
  <c r="K62" i="6"/>
  <c r="K63" i="6"/>
  <c r="K64" i="6"/>
  <c r="K65" i="6"/>
  <c r="K66" i="6"/>
  <c r="K67" i="6"/>
  <c r="K68" i="6"/>
  <c r="K70" i="6"/>
  <c r="K71" i="6"/>
  <c r="K72" i="6"/>
  <c r="K73" i="6"/>
  <c r="K74" i="6"/>
  <c r="K75" i="6"/>
  <c r="K76" i="6"/>
  <c r="K77" i="6"/>
  <c r="K78" i="6"/>
  <c r="K79" i="6"/>
  <c r="K80" i="6"/>
  <c r="I80" i="14" s="1"/>
  <c r="K81" i="6"/>
  <c r="K82" i="6"/>
  <c r="K83" i="6"/>
  <c r="K84" i="6"/>
  <c r="K85" i="6"/>
  <c r="K86" i="6"/>
  <c r="K87" i="6"/>
  <c r="K88" i="6"/>
  <c r="K89" i="6"/>
  <c r="K90" i="6"/>
  <c r="K91" i="6"/>
  <c r="K92" i="6"/>
  <c r="K93" i="6"/>
  <c r="K94" i="6"/>
  <c r="K95" i="6"/>
  <c r="K96" i="6"/>
  <c r="K97" i="6"/>
  <c r="K98" i="6"/>
  <c r="K99" i="6"/>
  <c r="K100" i="6"/>
  <c r="I100" i="14" s="1"/>
  <c r="K101" i="6"/>
  <c r="I101" i="14" s="1"/>
  <c r="K102" i="6"/>
  <c r="K103" i="6"/>
  <c r="K104" i="6"/>
  <c r="K105" i="6"/>
  <c r="K106" i="6"/>
  <c r="K107" i="6"/>
  <c r="K108" i="6"/>
  <c r="K109" i="6"/>
  <c r="K110" i="6"/>
  <c r="K111" i="6"/>
  <c r="K112" i="6"/>
  <c r="K113" i="6"/>
  <c r="K114" i="6"/>
  <c r="K115" i="6"/>
  <c r="K116" i="6"/>
  <c r="K117" i="6"/>
  <c r="K118" i="6"/>
  <c r="K119" i="6"/>
  <c r="K121" i="6"/>
  <c r="K122" i="6"/>
  <c r="I122" i="14" s="1"/>
  <c r="K123" i="6"/>
  <c r="K124" i="6"/>
  <c r="K125" i="6"/>
  <c r="K126" i="6"/>
  <c r="K127" i="6"/>
  <c r="K128" i="6"/>
  <c r="K129" i="6"/>
  <c r="K131" i="6"/>
  <c r="K132" i="6"/>
  <c r="I133" i="14"/>
  <c r="K134" i="6"/>
  <c r="K135" i="6"/>
  <c r="K136" i="6"/>
  <c r="K137" i="6"/>
  <c r="I137" i="14" s="1"/>
  <c r="K138" i="6"/>
  <c r="K139" i="6"/>
  <c r="I140" i="14"/>
  <c r="K141" i="6"/>
  <c r="K142" i="6"/>
  <c r="K143" i="6"/>
  <c r="K144" i="6"/>
  <c r="K145" i="6"/>
  <c r="K146" i="6"/>
  <c r="K147" i="6"/>
  <c r="K148" i="6"/>
  <c r="I148" i="14" s="1"/>
  <c r="K149" i="6"/>
  <c r="K150" i="6"/>
  <c r="K151" i="6"/>
  <c r="K153" i="6"/>
  <c r="K154" i="6"/>
  <c r="K155" i="6"/>
  <c r="K156" i="6"/>
  <c r="K157" i="6"/>
  <c r="K158" i="6"/>
  <c r="K159" i="6"/>
  <c r="K160" i="6"/>
  <c r="K161" i="6"/>
  <c r="K162" i="6"/>
  <c r="K163" i="6"/>
  <c r="I163" i="14" s="1"/>
  <c r="K164" i="6"/>
  <c r="K165" i="6"/>
  <c r="K166" i="6"/>
  <c r="K167" i="6"/>
  <c r="K168" i="6"/>
  <c r="K169" i="6"/>
  <c r="K170" i="6"/>
  <c r="I171" i="14"/>
  <c r="K172" i="6"/>
  <c r="K173" i="6"/>
  <c r="K174" i="6"/>
  <c r="K175" i="6"/>
  <c r="K176" i="6"/>
  <c r="K177" i="6"/>
  <c r="K180" i="6"/>
  <c r="K182" i="6"/>
  <c r="K183" i="6"/>
  <c r="K184" i="6"/>
  <c r="K185" i="6"/>
  <c r="K186" i="6"/>
  <c r="K187" i="6"/>
  <c r="I188" i="14"/>
  <c r="I189" i="14"/>
  <c r="K188" i="6"/>
  <c r="I190" i="14" s="1"/>
  <c r="K189" i="6"/>
  <c r="I192" i="14"/>
  <c r="K191" i="6"/>
  <c r="K192" i="6"/>
  <c r="K193" i="6"/>
  <c r="K194" i="6"/>
  <c r="K195" i="6"/>
  <c r="K196" i="6"/>
  <c r="K197"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F99" i="6"/>
  <c r="F100" i="6"/>
  <c r="F101" i="6"/>
  <c r="F102" i="6"/>
  <c r="F103" i="6"/>
  <c r="F104" i="6"/>
  <c r="F105" i="6"/>
  <c r="F106" i="6"/>
  <c r="F107" i="6"/>
  <c r="F108" i="6"/>
  <c r="F109" i="6"/>
  <c r="F110" i="6"/>
  <c r="F111" i="6"/>
  <c r="F112" i="6"/>
  <c r="F113"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3" i="6"/>
  <c r="F184" i="6"/>
  <c r="F185" i="6"/>
  <c r="F186" i="6"/>
  <c r="F187" i="6"/>
  <c r="F188" i="6"/>
  <c r="F189" i="6"/>
  <c r="F190" i="6"/>
  <c r="F191" i="6"/>
  <c r="F192" i="6"/>
  <c r="F193" i="6"/>
  <c r="F194" i="6"/>
  <c r="F195" i="6"/>
  <c r="F196" i="6"/>
  <c r="F197" i="6"/>
  <c r="B99" i="6"/>
  <c r="J99" i="14" s="1"/>
  <c r="B100" i="6"/>
  <c r="J100" i="14" s="1"/>
  <c r="B101" i="6"/>
  <c r="J101" i="14" s="1"/>
  <c r="B102" i="6"/>
  <c r="J102" i="14" s="1"/>
  <c r="B103" i="6"/>
  <c r="J103" i="14" s="1"/>
  <c r="B104" i="6"/>
  <c r="J104" i="14" s="1"/>
  <c r="B105" i="6"/>
  <c r="J105" i="14" s="1"/>
  <c r="B106" i="6"/>
  <c r="J106" i="14" s="1"/>
  <c r="B107" i="6"/>
  <c r="J107" i="14" s="1"/>
  <c r="B108" i="6"/>
  <c r="J108" i="14" s="1"/>
  <c r="B109" i="6"/>
  <c r="J109" i="14" s="1"/>
  <c r="B110" i="6"/>
  <c r="J110" i="14" s="1"/>
  <c r="B111" i="6"/>
  <c r="J111" i="14" s="1"/>
  <c r="B112" i="6"/>
  <c r="J112" i="14" s="1"/>
  <c r="B113" i="6"/>
  <c r="J113" i="14" s="1"/>
  <c r="B114" i="6"/>
  <c r="J114" i="14" s="1"/>
  <c r="B115" i="6"/>
  <c r="J115" i="14" s="1"/>
  <c r="B116" i="6"/>
  <c r="J116" i="14" s="1"/>
  <c r="B117" i="6"/>
  <c r="J117" i="14" s="1"/>
  <c r="B118" i="6"/>
  <c r="J118" i="14" s="1"/>
  <c r="B119" i="6"/>
  <c r="J119" i="14" s="1"/>
  <c r="B120" i="6"/>
  <c r="J120" i="14" s="1"/>
  <c r="B121" i="6"/>
  <c r="J121" i="14" s="1"/>
  <c r="B122" i="6"/>
  <c r="J122" i="14" s="1"/>
  <c r="B123" i="6"/>
  <c r="J123" i="14" s="1"/>
  <c r="B124" i="6"/>
  <c r="J124" i="14" s="1"/>
  <c r="B125" i="6"/>
  <c r="J125" i="14" s="1"/>
  <c r="B126" i="6"/>
  <c r="J126" i="14" s="1"/>
  <c r="B127" i="6"/>
  <c r="J127" i="14" s="1"/>
  <c r="B128" i="6"/>
  <c r="J128" i="14" s="1"/>
  <c r="B129" i="6"/>
  <c r="J129" i="14" s="1"/>
  <c r="B130" i="6"/>
  <c r="J130" i="14" s="1"/>
  <c r="B131" i="6"/>
  <c r="J131" i="14" s="1"/>
  <c r="B132" i="6"/>
  <c r="J132" i="14" s="1"/>
  <c r="B133" i="6"/>
  <c r="J133" i="14" s="1"/>
  <c r="B134" i="6"/>
  <c r="J134" i="14" s="1"/>
  <c r="B135" i="6"/>
  <c r="J135" i="14" s="1"/>
  <c r="B136" i="6"/>
  <c r="J136" i="14" s="1"/>
  <c r="B137" i="6"/>
  <c r="J137" i="14" s="1"/>
  <c r="B138" i="6"/>
  <c r="J138" i="14" s="1"/>
  <c r="B139" i="6"/>
  <c r="J139" i="14" s="1"/>
  <c r="B140" i="6"/>
  <c r="J140" i="14" s="1"/>
  <c r="B141" i="6"/>
  <c r="J141" i="14" s="1"/>
  <c r="B142" i="6"/>
  <c r="J142" i="14" s="1"/>
  <c r="B143" i="6"/>
  <c r="J143" i="14" s="1"/>
  <c r="B144" i="6"/>
  <c r="J144" i="14" s="1"/>
  <c r="B145" i="6"/>
  <c r="J145" i="14" s="1"/>
  <c r="B146" i="6"/>
  <c r="J146" i="14" s="1"/>
  <c r="B147" i="6"/>
  <c r="J147" i="14" s="1"/>
  <c r="B148" i="6"/>
  <c r="J148" i="14" s="1"/>
  <c r="B149" i="6"/>
  <c r="J149" i="14" s="1"/>
  <c r="B150" i="6"/>
  <c r="J150" i="14" s="1"/>
  <c r="B151" i="6"/>
  <c r="J151" i="14" s="1"/>
  <c r="B152" i="6"/>
  <c r="J152" i="14" s="1"/>
  <c r="B153" i="6"/>
  <c r="J153" i="14" s="1"/>
  <c r="B154" i="6"/>
  <c r="J154" i="14" s="1"/>
  <c r="B155" i="6"/>
  <c r="J155" i="14" s="1"/>
  <c r="B156" i="6"/>
  <c r="J156" i="14" s="1"/>
  <c r="B157" i="6"/>
  <c r="J157" i="14" s="1"/>
  <c r="B158" i="6"/>
  <c r="J158" i="14" s="1"/>
  <c r="B159" i="6"/>
  <c r="J159" i="14" s="1"/>
  <c r="B160" i="6"/>
  <c r="J160" i="14" s="1"/>
  <c r="B161" i="6"/>
  <c r="J161" i="14" s="1"/>
  <c r="B162" i="6"/>
  <c r="J162" i="14" s="1"/>
  <c r="B163" i="6"/>
  <c r="J163" i="14" s="1"/>
  <c r="B164" i="6"/>
  <c r="J164" i="14" s="1"/>
  <c r="B165" i="6"/>
  <c r="J165" i="14" s="1"/>
  <c r="B166" i="6"/>
  <c r="J166" i="14" s="1"/>
  <c r="B167" i="6"/>
  <c r="J167" i="14" s="1"/>
  <c r="B168" i="6"/>
  <c r="J168" i="14" s="1"/>
  <c r="B169" i="6"/>
  <c r="J169" i="14" s="1"/>
  <c r="B170" i="6"/>
  <c r="J170" i="14" s="1"/>
  <c r="B171" i="6"/>
  <c r="J171" i="14" s="1"/>
  <c r="B172" i="6"/>
  <c r="J172" i="14" s="1"/>
  <c r="B173" i="6"/>
  <c r="J173" i="14" s="1"/>
  <c r="B174" i="6"/>
  <c r="J174" i="14" s="1"/>
  <c r="B175" i="6"/>
  <c r="J175" i="14" s="1"/>
  <c r="B176" i="6"/>
  <c r="J176" i="14" s="1"/>
  <c r="B177" i="6"/>
  <c r="J177" i="14" s="1"/>
  <c r="B178" i="6"/>
  <c r="J178" i="14" s="1"/>
  <c r="B179" i="6"/>
  <c r="J179" i="14" s="1"/>
  <c r="B180" i="6"/>
  <c r="J180" i="14" s="1"/>
  <c r="B181" i="6"/>
  <c r="J181" i="14" s="1"/>
  <c r="B182" i="6"/>
  <c r="J182" i="14" s="1"/>
  <c r="B183" i="6"/>
  <c r="J183" i="14" s="1"/>
  <c r="B184" i="6"/>
  <c r="J184" i="14" s="1"/>
  <c r="B185" i="6"/>
  <c r="J185" i="14" s="1"/>
  <c r="B186" i="6"/>
  <c r="J186" i="14" s="1"/>
  <c r="B187" i="6"/>
  <c r="J187" i="14" s="1"/>
  <c r="J188" i="14"/>
  <c r="J189" i="14"/>
  <c r="B188" i="6"/>
  <c r="J190" i="14" s="1"/>
  <c r="B189" i="6"/>
  <c r="J191" i="14" s="1"/>
  <c r="B190" i="6"/>
  <c r="J192" i="14" s="1"/>
  <c r="B191" i="6"/>
  <c r="J193" i="14" s="1"/>
  <c r="B192" i="6"/>
  <c r="J194" i="14" s="1"/>
  <c r="B193" i="6"/>
  <c r="J195" i="14" s="1"/>
  <c r="B194" i="6"/>
  <c r="J196" i="14" s="1"/>
  <c r="B195" i="6"/>
  <c r="J197" i="14" s="1"/>
  <c r="B196" i="6"/>
  <c r="J198" i="14" s="1"/>
  <c r="B197" i="6"/>
  <c r="J199" i="14" s="1"/>
  <c r="I174" i="14" l="1"/>
  <c r="I124" i="14"/>
  <c r="I75" i="14"/>
  <c r="I34" i="14"/>
  <c r="I17" i="14"/>
  <c r="I184" i="14"/>
  <c r="I173" i="14"/>
  <c r="I165" i="14"/>
  <c r="I157" i="14"/>
  <c r="I132" i="14"/>
  <c r="I123" i="14"/>
  <c r="I114" i="14"/>
  <c r="I106" i="14"/>
  <c r="I98" i="14"/>
  <c r="I90" i="14"/>
  <c r="I82" i="14"/>
  <c r="I74" i="14"/>
  <c r="I65" i="14"/>
  <c r="I57" i="14"/>
  <c r="I49" i="14"/>
  <c r="I41" i="14"/>
  <c r="I24" i="14"/>
  <c r="I158" i="14"/>
  <c r="I99" i="14"/>
  <c r="I42" i="14"/>
  <c r="I9" i="14"/>
  <c r="I199" i="14"/>
  <c r="I191" i="14"/>
  <c r="I183" i="14"/>
  <c r="I172" i="14"/>
  <c r="I164" i="14"/>
  <c r="I147" i="14"/>
  <c r="I139" i="14"/>
  <c r="I131" i="14"/>
  <c r="I113" i="14"/>
  <c r="I105" i="14"/>
  <c r="I97" i="14"/>
  <c r="I89" i="14"/>
  <c r="I81" i="14"/>
  <c r="I73" i="14"/>
  <c r="I48" i="14"/>
  <c r="I23" i="14"/>
  <c r="I15" i="14"/>
  <c r="I7" i="14"/>
  <c r="I185" i="14"/>
  <c r="I141" i="14"/>
  <c r="I83" i="14"/>
  <c r="I50" i="14"/>
  <c r="I198" i="14"/>
  <c r="I182" i="14"/>
  <c r="I155" i="14"/>
  <c r="I146" i="14"/>
  <c r="I138" i="14"/>
  <c r="I121" i="14"/>
  <c r="I112" i="14"/>
  <c r="I104" i="14"/>
  <c r="I96" i="14"/>
  <c r="I88" i="14"/>
  <c r="I72" i="14"/>
  <c r="I63" i="14"/>
  <c r="I55" i="14"/>
  <c r="I47" i="14"/>
  <c r="I39" i="14"/>
  <c r="I31" i="14"/>
  <c r="I22" i="14"/>
  <c r="I14" i="14"/>
  <c r="I6" i="14"/>
  <c r="I166" i="14"/>
  <c r="I115" i="14"/>
  <c r="I91" i="14"/>
  <c r="I58" i="14"/>
  <c r="I197" i="14"/>
  <c r="I180" i="14"/>
  <c r="I170" i="14"/>
  <c r="I162" i="14"/>
  <c r="I154" i="14"/>
  <c r="I145" i="14"/>
  <c r="I128" i="14"/>
  <c r="I119" i="14"/>
  <c r="I111" i="14"/>
  <c r="I103" i="14"/>
  <c r="I95" i="14"/>
  <c r="I87" i="14"/>
  <c r="I79" i="14"/>
  <c r="I71" i="14"/>
  <c r="I62" i="14"/>
  <c r="I54" i="14"/>
  <c r="I46" i="14"/>
  <c r="I38" i="14"/>
  <c r="I30" i="14"/>
  <c r="I21" i="14"/>
  <c r="I13" i="14"/>
  <c r="I193" i="14"/>
  <c r="I149" i="14"/>
  <c r="I107" i="14"/>
  <c r="I66" i="14"/>
  <c r="I26" i="14"/>
  <c r="I196" i="14"/>
  <c r="I177" i="14"/>
  <c r="I169" i="14"/>
  <c r="I161" i="14"/>
  <c r="I153" i="14"/>
  <c r="I144" i="14"/>
  <c r="I136" i="14"/>
  <c r="I127" i="14"/>
  <c r="I118" i="14"/>
  <c r="I102" i="14"/>
  <c r="I94" i="14"/>
  <c r="I86" i="14"/>
  <c r="I78" i="14"/>
  <c r="I61" i="14"/>
  <c r="I53" i="14"/>
  <c r="I45" i="14"/>
  <c r="I37" i="14"/>
  <c r="I29" i="14"/>
  <c r="I20" i="14"/>
  <c r="I12" i="14"/>
  <c r="I4" i="14"/>
  <c r="I195" i="14"/>
  <c r="I187" i="14"/>
  <c r="I176" i="14"/>
  <c r="I168" i="14"/>
  <c r="I160" i="14"/>
  <c r="I151" i="14"/>
  <c r="I143" i="14"/>
  <c r="I126" i="14"/>
  <c r="I117" i="14"/>
  <c r="I109" i="14"/>
  <c r="I93" i="14"/>
  <c r="I85" i="14"/>
  <c r="I77" i="14"/>
  <c r="I68" i="14"/>
  <c r="I60" i="14"/>
  <c r="I52" i="14"/>
  <c r="I44" i="14"/>
  <c r="I36" i="14"/>
  <c r="I28" i="14"/>
  <c r="I19" i="14"/>
  <c r="I11" i="14"/>
  <c r="I3" i="14"/>
  <c r="I194" i="14"/>
  <c r="I186" i="14"/>
  <c r="I175" i="14"/>
  <c r="I167" i="14"/>
  <c r="I159" i="14"/>
  <c r="I142" i="14"/>
  <c r="I134" i="14"/>
  <c r="I125" i="14"/>
  <c r="I116" i="14"/>
  <c r="I108" i="14"/>
  <c r="I92" i="14"/>
  <c r="I84" i="14"/>
  <c r="I76" i="14"/>
  <c r="I67" i="14"/>
  <c r="I59" i="14"/>
  <c r="I43" i="14"/>
  <c r="I35" i="14"/>
  <c r="I27" i="14"/>
  <c r="I18" i="14"/>
  <c r="I10" i="14"/>
  <c r="I56" i="14"/>
  <c r="I129" i="14"/>
  <c r="I5" i="14"/>
  <c r="I135" i="14"/>
  <c r="I110" i="14"/>
  <c r="I150" i="14"/>
  <c r="I70" i="14"/>
  <c r="I33" i="14"/>
  <c r="I156" i="14"/>
  <c r="I64" i="14"/>
  <c r="I40" i="14"/>
  <c r="I32" i="14"/>
  <c r="F98" i="6"/>
  <c r="F96" i="6"/>
  <c r="F92" i="6"/>
  <c r="F93" i="6"/>
  <c r="F94" i="6"/>
  <c r="F88" i="6"/>
  <c r="F89" i="6"/>
  <c r="F82" i="6"/>
  <c r="F83" i="6"/>
  <c r="F78" i="6"/>
  <c r="F76" i="6"/>
  <c r="F70" i="6"/>
  <c r="F71" i="6"/>
  <c r="F72" i="6"/>
  <c r="F66" i="6"/>
  <c r="F61" i="6"/>
  <c r="F62" i="6"/>
  <c r="F63" i="6"/>
  <c r="F64" i="6"/>
  <c r="F39" i="6"/>
  <c r="F40" i="6"/>
  <c r="F26" i="6"/>
  <c r="F27" i="6"/>
  <c r="F28" i="6"/>
  <c r="F29" i="6"/>
  <c r="F30" i="6"/>
  <c r="F31" i="6"/>
  <c r="F32" i="6"/>
  <c r="F33" i="6"/>
  <c r="F34" i="6"/>
  <c r="F35" i="6"/>
  <c r="F36" i="6"/>
  <c r="F37" i="6"/>
  <c r="F23" i="6"/>
  <c r="F24" i="6"/>
  <c r="F19" i="6"/>
  <c r="F20" i="6"/>
  <c r="F21" i="6"/>
  <c r="F17" i="6"/>
  <c r="F14" i="6"/>
  <c r="F15" i="6"/>
  <c r="F9" i="6"/>
  <c r="F10" i="6"/>
  <c r="F11" i="6"/>
  <c r="F12" i="6"/>
  <c r="F5" i="6"/>
  <c r="F6" i="6"/>
  <c r="F7" i="6"/>
  <c r="F3" i="6"/>
  <c r="B98" i="6"/>
  <c r="J98" i="14" s="1"/>
  <c r="B96" i="6"/>
  <c r="J96" i="14" s="1"/>
  <c r="B92" i="6"/>
  <c r="J92" i="14" s="1"/>
  <c r="B93" i="6"/>
  <c r="J93" i="14" s="1"/>
  <c r="B94" i="6"/>
  <c r="J94" i="14" s="1"/>
  <c r="B88" i="6"/>
  <c r="J88" i="14" s="1"/>
  <c r="B89" i="6"/>
  <c r="J89" i="14" s="1"/>
  <c r="B82" i="6"/>
  <c r="J82" i="14" s="1"/>
  <c r="B83" i="6"/>
  <c r="J83" i="14" s="1"/>
  <c r="B78" i="6"/>
  <c r="J78" i="14" s="1"/>
  <c r="B76" i="6"/>
  <c r="J76" i="14" s="1"/>
  <c r="B70" i="6"/>
  <c r="J70" i="14" s="1"/>
  <c r="B71" i="6"/>
  <c r="J71" i="14" s="1"/>
  <c r="B72" i="6"/>
  <c r="J72" i="14" s="1"/>
  <c r="B66" i="6"/>
  <c r="J66" i="14" s="1"/>
  <c r="B61" i="6"/>
  <c r="J61" i="14" s="1"/>
  <c r="B62" i="6"/>
  <c r="J62" i="14" s="1"/>
  <c r="B63" i="6"/>
  <c r="J63" i="14" s="1"/>
  <c r="B64" i="6"/>
  <c r="J64" i="14" s="1"/>
  <c r="B39" i="6"/>
  <c r="J39" i="14" s="1"/>
  <c r="B40" i="6"/>
  <c r="J40" i="14" s="1"/>
  <c r="B26" i="6"/>
  <c r="J26" i="14" s="1"/>
  <c r="B27" i="6"/>
  <c r="J27" i="14" s="1"/>
  <c r="B28" i="6"/>
  <c r="J28" i="14" s="1"/>
  <c r="B29" i="6"/>
  <c r="J29" i="14" s="1"/>
  <c r="B30" i="6"/>
  <c r="J30" i="14" s="1"/>
  <c r="B31" i="6"/>
  <c r="J31" i="14" s="1"/>
  <c r="B32" i="6"/>
  <c r="J32" i="14" s="1"/>
  <c r="B33" i="6"/>
  <c r="J33" i="14" s="1"/>
  <c r="B34" i="6"/>
  <c r="J34" i="14" s="1"/>
  <c r="B35" i="6"/>
  <c r="J35" i="14" s="1"/>
  <c r="B36" i="6"/>
  <c r="J36" i="14" s="1"/>
  <c r="B37" i="6"/>
  <c r="J37" i="14" s="1"/>
  <c r="B23" i="6"/>
  <c r="J23" i="14" s="1"/>
  <c r="B24" i="6"/>
  <c r="J24" i="14" s="1"/>
  <c r="B19" i="6"/>
  <c r="J19" i="14" s="1"/>
  <c r="B20" i="6"/>
  <c r="J20" i="14" s="1"/>
  <c r="B21" i="6"/>
  <c r="J21" i="14" s="1"/>
  <c r="B17" i="6"/>
  <c r="J17" i="14" s="1"/>
  <c r="B14" i="6"/>
  <c r="J14" i="14" s="1"/>
  <c r="B15" i="6"/>
  <c r="J15" i="14" s="1"/>
  <c r="B9" i="6"/>
  <c r="J9" i="14" s="1"/>
  <c r="B10" i="6"/>
  <c r="J10" i="14" s="1"/>
  <c r="B11" i="6"/>
  <c r="J11" i="14" s="1"/>
  <c r="B12" i="6"/>
  <c r="J12" i="14" s="1"/>
  <c r="B5" i="6"/>
  <c r="J5" i="14" s="1"/>
  <c r="B6" i="6"/>
  <c r="J6" i="14" s="1"/>
  <c r="B7" i="6"/>
  <c r="J7" i="14" s="1"/>
  <c r="B3" i="6"/>
  <c r="J3" i="14" s="1"/>
  <c r="G196" i="6"/>
  <c r="G197" i="6"/>
  <c r="G195" i="6"/>
  <c r="G194" i="6"/>
  <c r="G193" i="6"/>
  <c r="G192" i="6"/>
  <c r="G190" i="6"/>
  <c r="G191" i="6"/>
  <c r="G189" i="6"/>
  <c r="G188" i="6"/>
  <c r="G187" i="6"/>
  <c r="G186" i="6"/>
  <c r="G185" i="6"/>
  <c r="G184" i="6"/>
  <c r="G183" i="6"/>
  <c r="G182" i="6"/>
  <c r="J111" i="6"/>
  <c r="J103" i="6"/>
  <c r="J113" i="6"/>
  <c r="J175" i="6"/>
  <c r="J200" i="6"/>
  <c r="J201" i="6"/>
  <c r="J205" i="6"/>
  <c r="J185" i="6"/>
  <c r="J141" i="6"/>
  <c r="J191" i="6"/>
  <c r="J14" i="6"/>
  <c r="J109" i="6"/>
  <c r="J99" i="6"/>
  <c r="J4" i="6"/>
  <c r="J20" i="6"/>
  <c r="J171" i="6"/>
  <c r="J181" i="6"/>
  <c r="J179" i="6"/>
  <c r="J194" i="6"/>
  <c r="J153" i="6"/>
  <c r="J89" i="6"/>
  <c r="J105" i="6"/>
  <c r="J21" i="6"/>
  <c r="J60" i="6"/>
  <c r="J65" i="6"/>
  <c r="J134" i="6"/>
  <c r="J180" i="6"/>
  <c r="J57" i="6"/>
  <c r="J186" i="6"/>
  <c r="J53" i="6"/>
  <c r="J78" i="6"/>
  <c r="J29" i="6"/>
  <c r="J142" i="6"/>
  <c r="J206" i="6"/>
  <c r="J47" i="6"/>
  <c r="J6" i="6"/>
  <c r="J68" i="6"/>
  <c r="J36" i="6"/>
  <c r="J54" i="6"/>
  <c r="J193" i="6"/>
  <c r="J189" i="6"/>
  <c r="J140" i="6"/>
  <c r="J92" i="6"/>
  <c r="J62" i="6"/>
  <c r="J190" i="6"/>
  <c r="J159" i="6"/>
  <c r="J22" i="6"/>
  <c r="J26" i="6"/>
  <c r="J71" i="6"/>
  <c r="J107" i="6"/>
  <c r="J39" i="6"/>
  <c r="J3" i="6"/>
  <c r="J17" i="6"/>
  <c r="J24" i="6"/>
  <c r="J28" i="6"/>
  <c r="J136" i="6"/>
  <c r="J143" i="6"/>
  <c r="J67" i="6"/>
  <c r="J35" i="6"/>
  <c r="J31" i="6"/>
  <c r="J161" i="6"/>
  <c r="J178" i="6"/>
  <c r="J132" i="6"/>
  <c r="J30" i="6"/>
  <c r="J96" i="6"/>
  <c r="J98" i="6"/>
  <c r="J15" i="6"/>
  <c r="J176" i="6"/>
  <c r="J55" i="6"/>
  <c r="J154" i="6"/>
  <c r="J11" i="6"/>
  <c r="J9" i="6"/>
  <c r="J27" i="6"/>
  <c r="J93" i="6"/>
  <c r="J10" i="6"/>
  <c r="J74" i="6"/>
  <c r="J197" i="6"/>
  <c r="J199" i="6"/>
  <c r="J97" i="6"/>
  <c r="J77" i="6"/>
  <c r="J81" i="6"/>
  <c r="J82" i="6"/>
  <c r="J177" i="6"/>
  <c r="J91" i="6"/>
  <c r="J50" i="6"/>
  <c r="J95" i="6"/>
  <c r="J43" i="6"/>
  <c r="J104" i="6"/>
  <c r="J182" i="6"/>
  <c r="J41" i="6"/>
  <c r="J44" i="6"/>
  <c r="J106" i="6"/>
  <c r="J45" i="6"/>
  <c r="J90" i="6"/>
  <c r="J84" i="6"/>
  <c r="J46" i="6"/>
  <c r="J207" i="6"/>
  <c r="J58" i="6"/>
  <c r="J128" i="6"/>
  <c r="J38" i="6"/>
  <c r="J174" i="6"/>
  <c r="J118" i="6"/>
  <c r="J208" i="6"/>
  <c r="J152" i="6"/>
  <c r="J42" i="6"/>
  <c r="J87" i="6"/>
  <c r="J173" i="6"/>
  <c r="J203" i="6"/>
  <c r="J209" i="6"/>
  <c r="J83" i="6"/>
  <c r="J157" i="6"/>
  <c r="J172" i="6"/>
  <c r="J158" i="6"/>
  <c r="J121" i="6"/>
  <c r="J73" i="6"/>
  <c r="J23" i="6"/>
  <c r="J126" i="6"/>
  <c r="J162" i="6"/>
  <c r="J145" i="6"/>
  <c r="J169" i="6"/>
  <c r="J19" i="6"/>
  <c r="J86" i="6"/>
  <c r="J117" i="6"/>
  <c r="J37" i="6"/>
  <c r="J75" i="6"/>
  <c r="J12" i="6"/>
  <c r="J34" i="6"/>
  <c r="J160" i="6"/>
  <c r="J138" i="6"/>
  <c r="J108" i="6"/>
  <c r="J196" i="6"/>
  <c r="J102" i="6"/>
  <c r="J151" i="6"/>
  <c r="J187" i="6"/>
  <c r="J183" i="6"/>
  <c r="J146" i="6"/>
  <c r="J125" i="6"/>
  <c r="J184" i="6"/>
  <c r="J164" i="6"/>
  <c r="J52" i="6"/>
  <c r="J13" i="6"/>
  <c r="J85" i="6"/>
  <c r="J112" i="6"/>
  <c r="J79" i="6"/>
  <c r="J130" i="6"/>
  <c r="J69" i="6"/>
  <c r="J49" i="6"/>
  <c r="J127" i="6"/>
  <c r="J76" i="6"/>
  <c r="J94" i="6"/>
  <c r="J192" i="6"/>
  <c r="J167" i="6"/>
  <c r="J133" i="6"/>
  <c r="J88" i="6"/>
  <c r="J165" i="6"/>
  <c r="J210" i="6"/>
  <c r="J120" i="6"/>
  <c r="J198" i="6"/>
  <c r="J59" i="6"/>
  <c r="J166" i="6"/>
  <c r="J123" i="6"/>
  <c r="J170" i="6"/>
  <c r="J63" i="6"/>
  <c r="J168" i="6"/>
  <c r="J116" i="6"/>
  <c r="J72" i="6"/>
  <c r="J211" i="6"/>
  <c r="J115" i="6"/>
  <c r="J149" i="6"/>
  <c r="J124" i="6"/>
  <c r="J18" i="6"/>
  <c r="J195" i="6"/>
  <c r="J131" i="6"/>
  <c r="J66" i="6"/>
  <c r="J61" i="6"/>
  <c r="J114" i="6"/>
  <c r="J147" i="6"/>
  <c r="J139" i="6"/>
  <c r="J202" i="6"/>
  <c r="J48" i="6"/>
  <c r="AJ1042" i="13"/>
  <c r="AI1042" i="13"/>
  <c r="AB1042" i="13" s="1"/>
  <c r="AE1042" i="13"/>
  <c r="Y1042" i="13"/>
  <c r="X1042" i="13"/>
  <c r="AJ1041" i="13"/>
  <c r="AI1041" i="13"/>
  <c r="AC1041" i="13" s="1"/>
  <c r="AE1041" i="13"/>
  <c r="Y1041" i="13"/>
  <c r="X1041" i="13"/>
  <c r="AJ1040" i="13"/>
  <c r="AI1040" i="13"/>
  <c r="AF1040" i="13" s="1"/>
  <c r="AE1040" i="13"/>
  <c r="Y1040" i="13"/>
  <c r="X1040" i="13"/>
  <c r="AJ1039" i="13"/>
  <c r="AI1039" i="13"/>
  <c r="AC1039" i="13" s="1"/>
  <c r="AE1039" i="13"/>
  <c r="Y1039" i="13"/>
  <c r="X1039" i="13"/>
  <c r="AJ1038" i="13"/>
  <c r="AI1038" i="13"/>
  <c r="AF1038" i="13" s="1"/>
  <c r="AE1038" i="13"/>
  <c r="Y1038" i="13"/>
  <c r="X1038" i="13"/>
  <c r="AJ1037" i="13"/>
  <c r="AI1037" i="13"/>
  <c r="AC1037" i="13" s="1"/>
  <c r="AE1037" i="13"/>
  <c r="Y1037" i="13"/>
  <c r="X1037" i="13"/>
  <c r="AJ1036" i="13"/>
  <c r="AI1036" i="13"/>
  <c r="AE1036" i="13"/>
  <c r="Y1036" i="13"/>
  <c r="X1036" i="13"/>
  <c r="AJ1035" i="13"/>
  <c r="AI1035" i="13"/>
  <c r="AB1035" i="13" s="1"/>
  <c r="AE1035" i="13"/>
  <c r="Y1035" i="13"/>
  <c r="X1035" i="13"/>
  <c r="AJ1034" i="13"/>
  <c r="AI1034" i="13"/>
  <c r="AB1034" i="13" s="1"/>
  <c r="AE1034" i="13"/>
  <c r="Y1034" i="13"/>
  <c r="X1034" i="13"/>
  <c r="AJ1033" i="13"/>
  <c r="AI1033" i="13"/>
  <c r="Z1033" i="13" s="1"/>
  <c r="AE1033" i="13"/>
  <c r="Y1033" i="13"/>
  <c r="X1033" i="13"/>
  <c r="AJ1032" i="13"/>
  <c r="AI1032" i="13"/>
  <c r="AF1032" i="13" s="1"/>
  <c r="AE1032" i="13"/>
  <c r="Y1032" i="13"/>
  <c r="X1032" i="13"/>
  <c r="AJ1031" i="13"/>
  <c r="AI1031" i="13"/>
  <c r="AC1031" i="13" s="1"/>
  <c r="AE1031" i="13"/>
  <c r="Y1031" i="13"/>
  <c r="X1031" i="13"/>
  <c r="AJ1030" i="13"/>
  <c r="AI1030" i="13"/>
  <c r="AF1030" i="13" s="1"/>
  <c r="AE1030" i="13"/>
  <c r="Y1030" i="13"/>
  <c r="X1030" i="13"/>
  <c r="AJ1029" i="13"/>
  <c r="AI1029" i="13"/>
  <c r="AC1029" i="13" s="1"/>
  <c r="AE1029" i="13"/>
  <c r="Y1029" i="13"/>
  <c r="X1029" i="13"/>
  <c r="AJ1028" i="13"/>
  <c r="AI1028" i="13"/>
  <c r="AE1028" i="13"/>
  <c r="Y1028" i="13"/>
  <c r="X1028" i="13"/>
  <c r="AJ1027" i="13"/>
  <c r="AI1027" i="13"/>
  <c r="AC1027" i="13" s="1"/>
  <c r="AE1027" i="13"/>
  <c r="Y1027" i="13"/>
  <c r="X1027" i="13"/>
  <c r="AJ1026" i="13"/>
  <c r="AI1026" i="13"/>
  <c r="AB1026" i="13" s="1"/>
  <c r="AE1026" i="13"/>
  <c r="Y1026" i="13"/>
  <c r="X1026" i="13"/>
  <c r="AJ1025" i="13"/>
  <c r="AI1025" i="13"/>
  <c r="Z1025" i="13" s="1"/>
  <c r="AE1025" i="13"/>
  <c r="Y1025" i="13"/>
  <c r="X1025" i="13"/>
  <c r="AJ1024" i="13"/>
  <c r="AI1024" i="13"/>
  <c r="AF1024" i="13" s="1"/>
  <c r="AE1024" i="13"/>
  <c r="Y1024" i="13"/>
  <c r="X1024" i="13"/>
  <c r="AJ1023" i="13"/>
  <c r="AI1023" i="13"/>
  <c r="AC1023" i="13" s="1"/>
  <c r="AE1023" i="13"/>
  <c r="Y1023" i="13"/>
  <c r="X1023" i="13"/>
  <c r="AJ1022" i="13"/>
  <c r="AI1022" i="13"/>
  <c r="AF1022" i="13" s="1"/>
  <c r="AE1022" i="13"/>
  <c r="Y1022" i="13"/>
  <c r="X1022" i="13"/>
  <c r="AJ1021" i="13"/>
  <c r="AI1021" i="13"/>
  <c r="AC1021" i="13" s="1"/>
  <c r="AE1021" i="13"/>
  <c r="Y1021" i="13"/>
  <c r="X1021" i="13"/>
  <c r="AJ1020" i="13"/>
  <c r="AI1020" i="13"/>
  <c r="AE1020" i="13"/>
  <c r="Y1020" i="13"/>
  <c r="X1020" i="13"/>
  <c r="AJ1019" i="13"/>
  <c r="AI1019" i="13"/>
  <c r="AC1019" i="13" s="1"/>
  <c r="AE1019" i="13"/>
  <c r="Y1019" i="13"/>
  <c r="X1019" i="13"/>
  <c r="AJ1018" i="13"/>
  <c r="AI1018" i="13"/>
  <c r="AB1018" i="13" s="1"/>
  <c r="AE1018" i="13"/>
  <c r="Y1018" i="13"/>
  <c r="X1018" i="13"/>
  <c r="AJ1017" i="13"/>
  <c r="AI1017" i="13"/>
  <c r="AF1017" i="13" s="1"/>
  <c r="AE1017" i="13"/>
  <c r="Y1017" i="13"/>
  <c r="X1017" i="13"/>
  <c r="AJ1016" i="13"/>
  <c r="AI1016" i="13"/>
  <c r="AF1016" i="13" s="1"/>
  <c r="AE1016" i="13"/>
  <c r="Y1016" i="13"/>
  <c r="X1016" i="13"/>
  <c r="AJ1015" i="13"/>
  <c r="AI1015" i="13"/>
  <c r="AC1015" i="13" s="1"/>
  <c r="AE1015" i="13"/>
  <c r="Y1015" i="13"/>
  <c r="X1015" i="13"/>
  <c r="AJ1014" i="13"/>
  <c r="AI1014" i="13"/>
  <c r="AF1014" i="13" s="1"/>
  <c r="AE1014" i="13"/>
  <c r="Y1014" i="13"/>
  <c r="X1014" i="13"/>
  <c r="AJ1013" i="13"/>
  <c r="AI1013" i="13"/>
  <c r="AC1013" i="13" s="1"/>
  <c r="AE1013" i="13"/>
  <c r="Y1013" i="13"/>
  <c r="X1013" i="13"/>
  <c r="AJ1012" i="13"/>
  <c r="AI1012" i="13"/>
  <c r="AE1012" i="13"/>
  <c r="Y1012" i="13"/>
  <c r="X1012" i="13"/>
  <c r="AJ1011" i="13"/>
  <c r="AI1011" i="13"/>
  <c r="AC1011" i="13" s="1"/>
  <c r="AE1011" i="13"/>
  <c r="Y1011" i="13"/>
  <c r="X1011" i="13"/>
  <c r="AJ1010" i="13"/>
  <c r="AI1010" i="13"/>
  <c r="AC1010" i="13" s="1"/>
  <c r="AE1010" i="13"/>
  <c r="Y1010" i="13"/>
  <c r="X1010" i="13"/>
  <c r="AJ1009" i="13"/>
  <c r="AI1009" i="13"/>
  <c r="Z1009" i="13" s="1"/>
  <c r="AE1009" i="13"/>
  <c r="Y1009" i="13"/>
  <c r="X1009" i="13"/>
  <c r="AJ1008" i="13"/>
  <c r="AI1008" i="13"/>
  <c r="AF1008" i="13" s="1"/>
  <c r="AE1008" i="13"/>
  <c r="Y1008" i="13"/>
  <c r="X1008" i="13"/>
  <c r="AJ1007" i="13"/>
  <c r="AI1007" i="13"/>
  <c r="AC1007" i="13" s="1"/>
  <c r="AE1007" i="13"/>
  <c r="Y1007" i="13"/>
  <c r="X1007" i="13"/>
  <c r="AJ1006" i="13"/>
  <c r="AI1006" i="13"/>
  <c r="AF1006" i="13" s="1"/>
  <c r="AE1006" i="13"/>
  <c r="Y1006" i="13"/>
  <c r="X1006" i="13"/>
  <c r="AJ1005" i="13"/>
  <c r="AI1005" i="13"/>
  <c r="AC1005" i="13" s="1"/>
  <c r="AE1005" i="13"/>
  <c r="Y1005" i="13"/>
  <c r="X1005" i="13"/>
  <c r="AJ1004" i="13"/>
  <c r="AI1004" i="13"/>
  <c r="AE1004" i="13"/>
  <c r="Y1004" i="13"/>
  <c r="X1004" i="13"/>
  <c r="AJ1003" i="13"/>
  <c r="AI1003" i="13"/>
  <c r="AE1003" i="13"/>
  <c r="Y1003" i="13"/>
  <c r="X1003" i="13"/>
  <c r="AJ1002" i="13"/>
  <c r="AI1002" i="13"/>
  <c r="AE1002" i="13"/>
  <c r="Y1002" i="13"/>
  <c r="X1002" i="13"/>
  <c r="AJ1001" i="13"/>
  <c r="AI1001" i="13"/>
  <c r="Z1001" i="13" s="1"/>
  <c r="AE1001" i="13"/>
  <c r="Y1001" i="13"/>
  <c r="X1001" i="13"/>
  <c r="AJ1000" i="13"/>
  <c r="AI1000" i="13"/>
  <c r="AF1000" i="13" s="1"/>
  <c r="AE1000" i="13"/>
  <c r="Y1000" i="13"/>
  <c r="X1000" i="13"/>
  <c r="AJ999" i="13"/>
  <c r="AI999" i="13"/>
  <c r="AC999" i="13" s="1"/>
  <c r="AE999" i="13"/>
  <c r="Y999" i="13"/>
  <c r="X999" i="13"/>
  <c r="AJ998" i="13"/>
  <c r="AI998" i="13"/>
  <c r="AF998" i="13" s="1"/>
  <c r="AE998" i="13"/>
  <c r="Y998" i="13"/>
  <c r="X998" i="13"/>
  <c r="AJ997" i="13"/>
  <c r="AI997" i="13"/>
  <c r="AC997" i="13" s="1"/>
  <c r="AE997" i="13"/>
  <c r="Y997" i="13"/>
  <c r="X997" i="13"/>
  <c r="AJ996" i="13"/>
  <c r="AI996" i="13"/>
  <c r="AE996" i="13"/>
  <c r="Y996" i="13"/>
  <c r="X996" i="13"/>
  <c r="AJ995" i="13"/>
  <c r="AI995" i="13"/>
  <c r="AF995" i="13" s="1"/>
  <c r="AE995" i="13"/>
  <c r="Y995" i="13"/>
  <c r="X995" i="13"/>
  <c r="AJ994" i="13"/>
  <c r="AI994" i="13"/>
  <c r="AF994" i="13" s="1"/>
  <c r="AE994" i="13"/>
  <c r="Y994" i="13"/>
  <c r="X994" i="13"/>
  <c r="AJ993" i="13"/>
  <c r="AI993" i="13"/>
  <c r="AF993" i="13" s="1"/>
  <c r="AE993" i="13"/>
  <c r="Y993" i="13"/>
  <c r="X993" i="13"/>
  <c r="AJ992" i="13"/>
  <c r="AI992" i="13"/>
  <c r="AF992" i="13" s="1"/>
  <c r="AE992" i="13"/>
  <c r="Y992" i="13"/>
  <c r="X992" i="13"/>
  <c r="AJ991" i="13"/>
  <c r="AI991" i="13"/>
  <c r="AC991" i="13" s="1"/>
  <c r="AE991" i="13"/>
  <c r="Y991" i="13"/>
  <c r="X991" i="13"/>
  <c r="AJ990" i="13"/>
  <c r="AI990" i="13"/>
  <c r="AF990" i="13" s="1"/>
  <c r="AE990" i="13"/>
  <c r="Y990" i="13"/>
  <c r="X990" i="13"/>
  <c r="AJ989" i="13"/>
  <c r="AI989" i="13"/>
  <c r="AC989" i="13" s="1"/>
  <c r="AE989" i="13"/>
  <c r="Y989" i="13"/>
  <c r="X989" i="13"/>
  <c r="AJ988" i="13"/>
  <c r="AI988" i="13"/>
  <c r="AE988" i="13"/>
  <c r="Y988" i="13"/>
  <c r="X988" i="13"/>
  <c r="AJ987" i="13"/>
  <c r="AI987" i="13"/>
  <c r="AF987" i="13" s="1"/>
  <c r="AE987" i="13"/>
  <c r="Y987" i="13"/>
  <c r="X987" i="13"/>
  <c r="AJ986" i="13"/>
  <c r="AI986" i="13"/>
  <c r="AF986" i="13" s="1"/>
  <c r="AE986" i="13"/>
  <c r="Y986" i="13"/>
  <c r="X986" i="13"/>
  <c r="AJ985" i="13"/>
  <c r="AI985" i="13"/>
  <c r="Z985" i="13" s="1"/>
  <c r="AE985" i="13"/>
  <c r="Y985" i="13"/>
  <c r="X985" i="13"/>
  <c r="AJ984" i="13"/>
  <c r="AI984" i="13"/>
  <c r="AF984" i="13" s="1"/>
  <c r="AE984" i="13"/>
  <c r="Y984" i="13"/>
  <c r="X984" i="13"/>
  <c r="AJ983" i="13"/>
  <c r="AI983" i="13"/>
  <c r="AC983" i="13" s="1"/>
  <c r="AE983" i="13"/>
  <c r="Y983" i="13"/>
  <c r="X983" i="13"/>
  <c r="AJ982" i="13"/>
  <c r="AI982" i="13"/>
  <c r="AB982" i="13" s="1"/>
  <c r="AE982" i="13"/>
  <c r="Y982" i="13"/>
  <c r="X982" i="13"/>
  <c r="AJ981" i="13"/>
  <c r="AI981" i="13"/>
  <c r="AC981" i="13" s="1"/>
  <c r="AE981" i="13"/>
  <c r="Y981" i="13"/>
  <c r="X981" i="13"/>
  <c r="AJ980" i="13"/>
  <c r="AI980" i="13"/>
  <c r="AE980" i="13"/>
  <c r="Y980" i="13"/>
  <c r="X980" i="13"/>
  <c r="AJ979" i="13"/>
  <c r="AI979" i="13"/>
  <c r="AF979" i="13" s="1"/>
  <c r="AE979" i="13"/>
  <c r="Y979" i="13"/>
  <c r="X979" i="13"/>
  <c r="AJ978" i="13"/>
  <c r="AI978" i="13"/>
  <c r="AE978" i="13"/>
  <c r="Y978" i="13"/>
  <c r="X978" i="13"/>
  <c r="AJ977" i="13"/>
  <c r="AI977" i="13"/>
  <c r="Z977" i="13" s="1"/>
  <c r="AE977" i="13"/>
  <c r="Y977" i="13"/>
  <c r="X977" i="13"/>
  <c r="AJ976" i="13"/>
  <c r="AI976" i="13"/>
  <c r="AF976" i="13" s="1"/>
  <c r="AE976" i="13"/>
  <c r="Y976" i="13"/>
  <c r="X976" i="13"/>
  <c r="AJ975" i="13"/>
  <c r="AI975" i="13"/>
  <c r="AC975" i="13" s="1"/>
  <c r="AE975" i="13"/>
  <c r="Y975" i="13"/>
  <c r="X975" i="13"/>
  <c r="AJ974" i="13"/>
  <c r="AI974" i="13"/>
  <c r="AC974" i="13" s="1"/>
  <c r="AE974" i="13"/>
  <c r="Y974" i="13"/>
  <c r="X974" i="13"/>
  <c r="AJ973" i="13"/>
  <c r="AI973" i="13"/>
  <c r="AF973" i="13" s="1"/>
  <c r="AE973" i="13"/>
  <c r="Y973" i="13"/>
  <c r="X973" i="13"/>
  <c r="AJ972" i="13"/>
  <c r="AI972" i="13"/>
  <c r="AE972" i="13"/>
  <c r="Y972" i="13"/>
  <c r="X972" i="13"/>
  <c r="AJ971" i="13"/>
  <c r="AI971" i="13"/>
  <c r="Z971" i="13" s="1"/>
  <c r="AE971" i="13"/>
  <c r="Y971" i="13"/>
  <c r="X971" i="13"/>
  <c r="AJ970" i="13"/>
  <c r="AI970" i="13"/>
  <c r="AE970" i="13"/>
  <c r="Y970" i="13"/>
  <c r="X970" i="13"/>
  <c r="AJ969" i="13"/>
  <c r="AI969" i="13"/>
  <c r="Z969" i="13" s="1"/>
  <c r="AE969" i="13"/>
  <c r="Y969" i="13"/>
  <c r="X969" i="13"/>
  <c r="AJ968" i="13"/>
  <c r="AI968" i="13"/>
  <c r="AC968" i="13" s="1"/>
  <c r="AE968" i="13"/>
  <c r="Y968" i="13"/>
  <c r="X968" i="13"/>
  <c r="AJ967" i="13"/>
  <c r="AI967" i="13"/>
  <c r="AC967" i="13" s="1"/>
  <c r="AE967" i="13"/>
  <c r="Y967" i="13"/>
  <c r="X967" i="13"/>
  <c r="AJ966" i="13"/>
  <c r="AI966" i="13"/>
  <c r="AC966" i="13" s="1"/>
  <c r="AE966" i="13"/>
  <c r="Y966" i="13"/>
  <c r="X966" i="13"/>
  <c r="AJ965" i="13"/>
  <c r="AI965" i="13"/>
  <c r="AF965" i="13" s="1"/>
  <c r="AE965" i="13"/>
  <c r="Y965" i="13"/>
  <c r="X965" i="13"/>
  <c r="AJ964" i="13"/>
  <c r="AI964" i="13"/>
  <c r="AE964" i="13"/>
  <c r="Y964" i="13"/>
  <c r="X964" i="13"/>
  <c r="AJ963" i="13"/>
  <c r="AI963" i="13"/>
  <c r="Z963" i="13" s="1"/>
  <c r="AE963" i="13"/>
  <c r="Y963" i="13"/>
  <c r="X963" i="13"/>
  <c r="AJ962" i="13"/>
  <c r="AI962" i="13"/>
  <c r="AE962" i="13"/>
  <c r="Y962" i="13"/>
  <c r="X962" i="13"/>
  <c r="AJ961" i="13"/>
  <c r="AI961" i="13"/>
  <c r="AF961" i="13" s="1"/>
  <c r="AE961" i="13"/>
  <c r="Y961" i="13"/>
  <c r="X961" i="13"/>
  <c r="AJ960" i="13"/>
  <c r="AI960" i="13"/>
  <c r="Z960" i="13" s="1"/>
  <c r="AE960" i="13"/>
  <c r="Y960" i="13"/>
  <c r="X960" i="13"/>
  <c r="AJ959" i="13"/>
  <c r="AI959" i="13"/>
  <c r="AB959" i="13" s="1"/>
  <c r="AE959" i="13"/>
  <c r="Y959" i="13"/>
  <c r="X959" i="13"/>
  <c r="AJ958" i="13"/>
  <c r="AI958" i="13"/>
  <c r="AF958" i="13" s="1"/>
  <c r="AE958" i="13"/>
  <c r="Y958" i="13"/>
  <c r="X958" i="13"/>
  <c r="AJ957" i="13"/>
  <c r="AI957" i="13"/>
  <c r="AC957" i="13" s="1"/>
  <c r="AE957" i="13"/>
  <c r="Y957" i="13"/>
  <c r="X957" i="13"/>
  <c r="AJ956" i="13"/>
  <c r="AI956" i="13"/>
  <c r="AC956" i="13" s="1"/>
  <c r="AE956" i="13"/>
  <c r="Y956" i="13"/>
  <c r="X956" i="13"/>
  <c r="AJ955" i="13"/>
  <c r="AI955" i="13"/>
  <c r="AB955" i="13" s="1"/>
  <c r="AE955" i="13"/>
  <c r="Y955" i="13"/>
  <c r="X955" i="13"/>
  <c r="AJ954" i="13"/>
  <c r="AI954" i="13"/>
  <c r="AB954" i="13" s="1"/>
  <c r="AE954" i="13"/>
  <c r="Y954" i="13"/>
  <c r="X954" i="13"/>
  <c r="AJ953" i="13"/>
  <c r="AI953" i="13"/>
  <c r="AF953" i="13" s="1"/>
  <c r="AE953" i="13"/>
  <c r="Y953" i="13"/>
  <c r="X953" i="13"/>
  <c r="AJ952" i="13"/>
  <c r="AI952" i="13"/>
  <c r="AF952" i="13" s="1"/>
  <c r="AE952" i="13"/>
  <c r="Y952" i="13"/>
  <c r="X952" i="13"/>
  <c r="AJ951" i="13"/>
  <c r="AI951" i="13"/>
  <c r="AF951" i="13" s="1"/>
  <c r="AE951" i="13"/>
  <c r="Y951" i="13"/>
  <c r="X951" i="13"/>
  <c r="AJ950" i="13"/>
  <c r="AI950" i="13"/>
  <c r="AC950" i="13" s="1"/>
  <c r="AE950" i="13"/>
  <c r="Y950" i="13"/>
  <c r="X950" i="13"/>
  <c r="AJ949" i="13"/>
  <c r="AI949" i="13"/>
  <c r="AC949" i="13" s="1"/>
  <c r="AE949" i="13"/>
  <c r="Y949" i="13"/>
  <c r="X949" i="13"/>
  <c r="AJ948" i="13"/>
  <c r="AI948" i="13"/>
  <c r="AE948" i="13"/>
  <c r="Y948" i="13"/>
  <c r="X948" i="13"/>
  <c r="AJ947" i="13"/>
  <c r="AI947" i="13"/>
  <c r="AB947" i="13" s="1"/>
  <c r="AE947" i="13"/>
  <c r="Y947" i="13"/>
  <c r="X947" i="13"/>
  <c r="AJ946" i="13"/>
  <c r="AI946" i="13"/>
  <c r="AF946" i="13" s="1"/>
  <c r="AE946" i="13"/>
  <c r="Y946" i="13"/>
  <c r="X946" i="13"/>
  <c r="AJ945" i="13"/>
  <c r="AI945" i="13"/>
  <c r="AE945" i="13"/>
  <c r="Y945" i="13"/>
  <c r="X945" i="13"/>
  <c r="AJ944" i="13"/>
  <c r="AI944" i="13"/>
  <c r="AF944" i="13" s="1"/>
  <c r="AE944" i="13"/>
  <c r="Y944" i="13"/>
  <c r="X944" i="13"/>
  <c r="AJ943" i="13"/>
  <c r="AI943" i="13"/>
  <c r="AF943" i="13" s="1"/>
  <c r="AE943" i="13"/>
  <c r="Y943" i="13"/>
  <c r="X943" i="13"/>
  <c r="AJ942" i="13"/>
  <c r="AI942" i="13"/>
  <c r="AC942" i="13" s="1"/>
  <c r="AE942" i="13"/>
  <c r="Y942" i="13"/>
  <c r="X942" i="13"/>
  <c r="AJ941" i="13"/>
  <c r="AI941" i="13"/>
  <c r="AE941" i="13"/>
  <c r="Y941" i="13"/>
  <c r="X941" i="13"/>
  <c r="AJ940" i="13"/>
  <c r="AI940" i="13"/>
  <c r="AC940" i="13" s="1"/>
  <c r="AE940" i="13"/>
  <c r="Y940" i="13"/>
  <c r="X940" i="13"/>
  <c r="AJ939" i="13"/>
  <c r="AI939" i="13"/>
  <c r="AF939" i="13" s="1"/>
  <c r="AE939" i="13"/>
  <c r="Y939" i="13"/>
  <c r="X939" i="13"/>
  <c r="AJ938" i="13"/>
  <c r="AI938" i="13"/>
  <c r="AE938" i="13"/>
  <c r="Y938" i="13"/>
  <c r="X938" i="13"/>
  <c r="AJ937" i="13"/>
  <c r="AI937" i="13"/>
  <c r="AB937" i="13" s="1"/>
  <c r="AE937" i="13"/>
  <c r="Y937" i="13"/>
  <c r="X937" i="13"/>
  <c r="AJ936" i="13"/>
  <c r="AI936" i="13"/>
  <c r="Z936" i="13" s="1"/>
  <c r="AE936" i="13"/>
  <c r="Y936" i="13"/>
  <c r="X936" i="13"/>
  <c r="AJ935" i="13"/>
  <c r="AI935" i="13"/>
  <c r="AF935" i="13" s="1"/>
  <c r="AE935" i="13"/>
  <c r="Y935" i="13"/>
  <c r="X935" i="13"/>
  <c r="AJ934" i="13"/>
  <c r="AI934" i="13"/>
  <c r="AC934" i="13" s="1"/>
  <c r="AE934" i="13"/>
  <c r="Y934" i="13"/>
  <c r="X934" i="13"/>
  <c r="AJ933" i="13"/>
  <c r="AI933" i="13"/>
  <c r="AE933" i="13"/>
  <c r="Y933" i="13"/>
  <c r="X933" i="13"/>
  <c r="AJ932" i="13"/>
  <c r="AI932" i="13"/>
  <c r="AB932" i="13" s="1"/>
  <c r="AE932" i="13"/>
  <c r="Y932" i="13"/>
  <c r="X932" i="13"/>
  <c r="AJ931" i="13"/>
  <c r="AI931" i="13"/>
  <c r="AE931" i="13"/>
  <c r="Y931" i="13"/>
  <c r="X931" i="13"/>
  <c r="AJ930" i="13"/>
  <c r="AI930" i="13"/>
  <c r="AB930" i="13" s="1"/>
  <c r="AE930" i="13"/>
  <c r="Y930" i="13"/>
  <c r="X930" i="13"/>
  <c r="AJ929" i="13"/>
  <c r="AI929" i="13"/>
  <c r="AB929" i="13" s="1"/>
  <c r="AE929" i="13"/>
  <c r="Y929" i="13"/>
  <c r="X929" i="13"/>
  <c r="AJ928" i="13"/>
  <c r="AI928" i="13"/>
  <c r="Z928" i="13" s="1"/>
  <c r="AE928" i="13"/>
  <c r="Y928" i="13"/>
  <c r="X928" i="13"/>
  <c r="AJ927" i="13"/>
  <c r="AI927" i="13"/>
  <c r="AF927" i="13" s="1"/>
  <c r="AE927" i="13"/>
  <c r="Y927" i="13"/>
  <c r="X927" i="13"/>
  <c r="AJ926" i="13"/>
  <c r="AI926" i="13"/>
  <c r="AE926" i="13"/>
  <c r="Y926" i="13"/>
  <c r="X926" i="13"/>
  <c r="AJ925" i="13"/>
  <c r="AI925" i="13"/>
  <c r="AE925" i="13"/>
  <c r="Y925" i="13"/>
  <c r="X925" i="13"/>
  <c r="AJ924" i="13"/>
  <c r="AI924" i="13"/>
  <c r="AC924" i="13" s="1"/>
  <c r="AE924" i="13"/>
  <c r="Y924" i="13"/>
  <c r="X924" i="13"/>
  <c r="AJ923" i="13"/>
  <c r="AI923" i="13"/>
  <c r="AF923" i="13" s="1"/>
  <c r="AE923" i="13"/>
  <c r="Y923" i="13"/>
  <c r="X923" i="13"/>
  <c r="AJ922" i="13"/>
  <c r="AI922" i="13"/>
  <c r="AE922" i="13"/>
  <c r="Y922" i="13"/>
  <c r="X922" i="13"/>
  <c r="AJ921" i="13"/>
  <c r="AI921" i="13"/>
  <c r="Z921" i="13" s="1"/>
  <c r="AE921" i="13"/>
  <c r="Y921" i="13"/>
  <c r="X921" i="13"/>
  <c r="AJ920" i="13"/>
  <c r="AI920" i="13"/>
  <c r="Z920" i="13" s="1"/>
  <c r="AE920" i="13"/>
  <c r="Y920" i="13"/>
  <c r="X920" i="13"/>
  <c r="AJ919" i="13"/>
  <c r="AI919" i="13"/>
  <c r="AF919" i="13" s="1"/>
  <c r="AE919" i="13"/>
  <c r="Y919" i="13"/>
  <c r="X919" i="13"/>
  <c r="AJ918" i="13"/>
  <c r="AI918" i="13"/>
  <c r="Z918" i="13" s="1"/>
  <c r="AE918" i="13"/>
  <c r="Y918" i="13"/>
  <c r="X918" i="13"/>
  <c r="AJ917" i="13"/>
  <c r="AI917" i="13"/>
  <c r="Z917" i="13" s="1"/>
  <c r="AE917" i="13"/>
  <c r="Y917" i="13"/>
  <c r="X917" i="13"/>
  <c r="AJ916" i="13"/>
  <c r="AI916" i="13"/>
  <c r="Z916" i="13" s="1"/>
  <c r="AE916" i="13"/>
  <c r="Y916" i="13"/>
  <c r="X916" i="13"/>
  <c r="AJ915" i="13"/>
  <c r="AI915" i="13"/>
  <c r="AE915" i="13"/>
  <c r="Y915" i="13"/>
  <c r="X915" i="13"/>
  <c r="AJ914" i="13"/>
  <c r="AI914" i="13"/>
  <c r="AB914" i="13" s="1"/>
  <c r="AE914" i="13"/>
  <c r="Y914" i="13"/>
  <c r="X914" i="13"/>
  <c r="AJ913" i="13"/>
  <c r="AI913" i="13"/>
  <c r="Z913" i="13" s="1"/>
  <c r="AE913" i="13"/>
  <c r="Y913" i="13"/>
  <c r="X913" i="13"/>
  <c r="AJ912" i="13"/>
  <c r="AI912" i="13"/>
  <c r="Z912" i="13" s="1"/>
  <c r="AE912" i="13"/>
  <c r="Y912" i="13"/>
  <c r="X912" i="13"/>
  <c r="AJ911" i="13"/>
  <c r="AI911" i="13"/>
  <c r="AE911" i="13"/>
  <c r="Y911" i="13"/>
  <c r="X911" i="13"/>
  <c r="AJ910" i="13"/>
  <c r="AI910" i="13"/>
  <c r="AE910" i="13"/>
  <c r="Y910" i="13"/>
  <c r="X910" i="13"/>
  <c r="AJ909" i="13"/>
  <c r="AI909" i="13"/>
  <c r="AF909" i="13" s="1"/>
  <c r="AE909" i="13"/>
  <c r="Y909" i="13"/>
  <c r="X909" i="13"/>
  <c r="AJ908" i="13"/>
  <c r="AI908" i="13"/>
  <c r="Z908" i="13" s="1"/>
  <c r="AE908" i="13"/>
  <c r="Y908" i="13"/>
  <c r="X908" i="13"/>
  <c r="AJ907" i="13"/>
  <c r="AI907" i="13"/>
  <c r="Z907" i="13" s="1"/>
  <c r="AE907" i="13"/>
  <c r="Y907" i="13"/>
  <c r="X907" i="13"/>
  <c r="AJ906" i="13"/>
  <c r="AI906" i="13"/>
  <c r="AE906" i="13"/>
  <c r="Y906" i="13"/>
  <c r="X906" i="13"/>
  <c r="AJ905" i="13"/>
  <c r="AI905" i="13"/>
  <c r="AB905" i="13" s="1"/>
  <c r="AE905" i="13"/>
  <c r="Y905" i="13"/>
  <c r="X905" i="13"/>
  <c r="AJ904" i="13"/>
  <c r="AI904" i="13"/>
  <c r="Z904" i="13" s="1"/>
  <c r="AE904" i="13"/>
  <c r="Y904" i="13"/>
  <c r="X904" i="13"/>
  <c r="AJ903" i="13"/>
  <c r="AI903" i="13"/>
  <c r="AF903" i="13" s="1"/>
  <c r="AE903" i="13"/>
  <c r="Y903" i="13"/>
  <c r="X903" i="13"/>
  <c r="AJ902" i="13"/>
  <c r="AI902" i="13"/>
  <c r="AE902" i="13"/>
  <c r="Y902" i="13"/>
  <c r="X902" i="13"/>
  <c r="AJ901" i="13"/>
  <c r="AI901" i="13"/>
  <c r="AB901" i="13" s="1"/>
  <c r="AE901" i="13"/>
  <c r="Y901" i="13"/>
  <c r="X901" i="13"/>
  <c r="AJ900" i="13"/>
  <c r="AI900" i="13"/>
  <c r="AC900" i="13" s="1"/>
  <c r="AE900" i="13"/>
  <c r="Y900" i="13"/>
  <c r="X900" i="13"/>
  <c r="AJ899" i="13"/>
  <c r="AI899" i="13"/>
  <c r="AC899" i="13" s="1"/>
  <c r="AE899" i="13"/>
  <c r="Y899" i="13"/>
  <c r="X899" i="13"/>
  <c r="AJ898" i="13"/>
  <c r="AI898" i="13"/>
  <c r="AC898" i="13" s="1"/>
  <c r="AE898" i="13"/>
  <c r="Y898" i="13"/>
  <c r="X898" i="13"/>
  <c r="AJ897" i="13"/>
  <c r="AI897" i="13"/>
  <c r="AC897" i="13" s="1"/>
  <c r="AE897" i="13"/>
  <c r="Y897" i="13"/>
  <c r="X897" i="13"/>
  <c r="AJ896" i="13"/>
  <c r="AI896" i="13"/>
  <c r="AC896" i="13" s="1"/>
  <c r="AE896" i="13"/>
  <c r="Y896" i="13"/>
  <c r="X896" i="13"/>
  <c r="AJ895" i="13"/>
  <c r="AI895" i="13"/>
  <c r="Z895" i="13" s="1"/>
  <c r="AE895" i="13"/>
  <c r="Y895" i="13"/>
  <c r="X895" i="13"/>
  <c r="AJ894" i="13"/>
  <c r="AI894" i="13"/>
  <c r="AE894" i="13"/>
  <c r="Y894" i="13"/>
  <c r="X894" i="13"/>
  <c r="AJ893" i="13"/>
  <c r="AI893" i="13"/>
  <c r="AF893" i="13" s="1"/>
  <c r="AE893" i="13"/>
  <c r="Y893" i="13"/>
  <c r="X893" i="13"/>
  <c r="AJ892" i="13"/>
  <c r="AI892" i="13"/>
  <c r="AB892" i="13" s="1"/>
  <c r="AE892" i="13"/>
  <c r="Y892" i="13"/>
  <c r="X892" i="13"/>
  <c r="AJ891" i="13"/>
  <c r="AI891" i="13"/>
  <c r="AF891" i="13" s="1"/>
  <c r="AE891" i="13"/>
  <c r="Y891" i="13"/>
  <c r="X891" i="13"/>
  <c r="AJ890" i="13"/>
  <c r="AI890" i="13"/>
  <c r="AC890" i="13" s="1"/>
  <c r="AE890" i="13"/>
  <c r="Y890" i="13"/>
  <c r="X890" i="13"/>
  <c r="AJ889" i="13"/>
  <c r="AI889" i="13"/>
  <c r="AE889" i="13"/>
  <c r="Y889" i="13"/>
  <c r="X889" i="13"/>
  <c r="AJ888" i="13"/>
  <c r="AI888" i="13"/>
  <c r="Z888" i="13" s="1"/>
  <c r="AE888" i="13"/>
  <c r="Y888" i="13"/>
  <c r="X888" i="13"/>
  <c r="AJ887" i="13"/>
  <c r="AI887" i="13"/>
  <c r="AC887" i="13" s="1"/>
  <c r="AE887" i="13"/>
  <c r="Y887" i="13"/>
  <c r="X887" i="13"/>
  <c r="AJ886" i="13"/>
  <c r="AI886" i="13"/>
  <c r="AE886" i="13"/>
  <c r="Y886" i="13"/>
  <c r="X886" i="13"/>
  <c r="AJ885" i="13"/>
  <c r="AI885" i="13"/>
  <c r="AE885" i="13"/>
  <c r="Y885" i="13"/>
  <c r="X885" i="13"/>
  <c r="AJ884" i="13"/>
  <c r="AI884" i="13"/>
  <c r="AB884" i="13" s="1"/>
  <c r="AE884" i="13"/>
  <c r="Y884" i="13"/>
  <c r="X884" i="13"/>
  <c r="AJ883" i="13"/>
  <c r="AI883" i="13"/>
  <c r="Z883" i="13" s="1"/>
  <c r="AE883" i="13"/>
  <c r="Y883" i="13"/>
  <c r="X883" i="13"/>
  <c r="AJ882" i="13"/>
  <c r="AI882" i="13"/>
  <c r="AC882" i="13" s="1"/>
  <c r="AE882" i="13"/>
  <c r="Y882" i="13"/>
  <c r="X882" i="13"/>
  <c r="AJ881" i="13"/>
  <c r="AI881" i="13"/>
  <c r="AC881" i="13" s="1"/>
  <c r="AE881" i="13"/>
  <c r="Y881" i="13"/>
  <c r="X881" i="13"/>
  <c r="AJ880" i="13"/>
  <c r="AI880" i="13"/>
  <c r="AC880" i="13" s="1"/>
  <c r="AE880" i="13"/>
  <c r="Y880" i="13"/>
  <c r="X880" i="13"/>
  <c r="AJ879" i="13"/>
  <c r="AI879" i="13"/>
  <c r="AF879" i="13" s="1"/>
  <c r="AE879" i="13"/>
  <c r="Y879" i="13"/>
  <c r="X879" i="13"/>
  <c r="AJ878" i="13"/>
  <c r="AI878" i="13"/>
  <c r="AE878" i="13"/>
  <c r="Y878" i="13"/>
  <c r="X878" i="13"/>
  <c r="AJ877" i="13"/>
  <c r="AI877" i="13"/>
  <c r="AE877" i="13"/>
  <c r="Y877" i="13"/>
  <c r="X877" i="13"/>
  <c r="AJ876" i="13"/>
  <c r="AI876" i="13"/>
  <c r="AE876" i="13"/>
  <c r="Y876" i="13"/>
  <c r="X876" i="13"/>
  <c r="AJ875" i="13"/>
  <c r="AI875" i="13"/>
  <c r="AF875" i="13" s="1"/>
  <c r="AE875" i="13"/>
  <c r="Y875" i="13"/>
  <c r="X875" i="13"/>
  <c r="AJ874" i="13"/>
  <c r="AI874" i="13"/>
  <c r="AC874" i="13" s="1"/>
  <c r="AE874" i="13"/>
  <c r="Y874" i="13"/>
  <c r="X874" i="13"/>
  <c r="AJ873" i="13"/>
  <c r="AI873" i="13"/>
  <c r="AC873" i="13" s="1"/>
  <c r="AE873" i="13"/>
  <c r="Y873" i="13"/>
  <c r="X873" i="13"/>
  <c r="AJ872" i="13"/>
  <c r="AI872" i="13"/>
  <c r="AC872" i="13" s="1"/>
  <c r="AE872" i="13"/>
  <c r="Y872" i="13"/>
  <c r="X872" i="13"/>
  <c r="AJ871" i="13"/>
  <c r="AI871" i="13"/>
  <c r="AF871" i="13" s="1"/>
  <c r="AE871" i="13"/>
  <c r="Y871" i="13"/>
  <c r="X871" i="13"/>
  <c r="AJ870" i="13"/>
  <c r="AI870" i="13"/>
  <c r="AE870" i="13"/>
  <c r="Y870" i="13"/>
  <c r="X870" i="13"/>
  <c r="AJ869" i="13"/>
  <c r="AI869" i="13"/>
  <c r="Z869" i="13" s="1"/>
  <c r="AE869" i="13"/>
  <c r="Y869" i="13"/>
  <c r="X869" i="13"/>
  <c r="AJ868" i="13"/>
  <c r="AI868" i="13"/>
  <c r="AE868" i="13"/>
  <c r="Y868" i="13"/>
  <c r="X868" i="13"/>
  <c r="AJ867" i="13"/>
  <c r="AI867" i="13"/>
  <c r="Z867" i="13" s="1"/>
  <c r="AE867" i="13"/>
  <c r="Y867" i="13"/>
  <c r="X867" i="13"/>
  <c r="AJ866" i="13"/>
  <c r="AI866" i="13"/>
  <c r="AC866" i="13" s="1"/>
  <c r="AE866" i="13"/>
  <c r="Y866" i="13"/>
  <c r="X866" i="13"/>
  <c r="AJ865" i="13"/>
  <c r="AI865" i="13"/>
  <c r="AB865" i="13" s="1"/>
  <c r="AE865" i="13"/>
  <c r="Y865" i="13"/>
  <c r="X865" i="13"/>
  <c r="AJ864" i="13"/>
  <c r="AI864" i="13"/>
  <c r="AF864" i="13" s="1"/>
  <c r="AE864" i="13"/>
  <c r="Y864" i="13"/>
  <c r="X864" i="13"/>
  <c r="AJ863" i="13"/>
  <c r="AI863" i="13"/>
  <c r="AC863" i="13" s="1"/>
  <c r="AE863" i="13"/>
  <c r="Y863" i="13"/>
  <c r="X863" i="13"/>
  <c r="AJ862" i="13"/>
  <c r="AI862" i="13"/>
  <c r="AE862" i="13"/>
  <c r="Y862" i="13"/>
  <c r="X862" i="13"/>
  <c r="AJ861" i="13"/>
  <c r="AI861" i="13"/>
  <c r="Z861" i="13" s="1"/>
  <c r="AE861" i="13"/>
  <c r="Y861" i="13"/>
  <c r="X861" i="13"/>
  <c r="AJ860" i="13"/>
  <c r="AI860" i="13"/>
  <c r="AC860" i="13" s="1"/>
  <c r="AE860" i="13"/>
  <c r="Y860" i="13"/>
  <c r="X860" i="13"/>
  <c r="AJ859" i="13"/>
  <c r="AI859" i="13"/>
  <c r="AB859" i="13" s="1"/>
  <c r="AE859" i="13"/>
  <c r="Y859" i="13"/>
  <c r="X859" i="13"/>
  <c r="AJ858" i="13"/>
  <c r="AI858" i="13"/>
  <c r="Z858" i="13" s="1"/>
  <c r="AE858" i="13"/>
  <c r="Y858" i="13"/>
  <c r="X858" i="13"/>
  <c r="AJ857" i="13"/>
  <c r="AI857" i="13"/>
  <c r="Z857" i="13" s="1"/>
  <c r="AE857" i="13"/>
  <c r="Y857" i="13"/>
  <c r="X857" i="13"/>
  <c r="AJ856" i="13"/>
  <c r="AI856" i="13"/>
  <c r="AF856" i="13" s="1"/>
  <c r="AE856" i="13"/>
  <c r="Y856" i="13"/>
  <c r="X856" i="13"/>
  <c r="AJ855" i="13"/>
  <c r="AI855" i="13"/>
  <c r="AF855" i="13" s="1"/>
  <c r="AE855" i="13"/>
  <c r="Y855" i="13"/>
  <c r="X855" i="13"/>
  <c r="AJ854" i="13"/>
  <c r="AI854" i="13"/>
  <c r="AF854" i="13" s="1"/>
  <c r="AE854" i="13"/>
  <c r="Y854" i="13"/>
  <c r="X854" i="13"/>
  <c r="AJ853" i="13"/>
  <c r="AI853" i="13"/>
  <c r="AF853" i="13" s="1"/>
  <c r="AE853" i="13"/>
  <c r="Y853" i="13"/>
  <c r="X853" i="13"/>
  <c r="AJ852" i="13"/>
  <c r="AI852" i="13"/>
  <c r="Z852" i="13" s="1"/>
  <c r="AE852" i="13"/>
  <c r="Y852" i="13"/>
  <c r="X852" i="13"/>
  <c r="AJ851" i="13"/>
  <c r="AI851" i="13"/>
  <c r="AB851" i="13" s="1"/>
  <c r="AE851" i="13"/>
  <c r="Y851" i="13"/>
  <c r="X851" i="13"/>
  <c r="AJ850" i="13"/>
  <c r="AI850" i="13"/>
  <c r="AB850" i="13" s="1"/>
  <c r="AE850" i="13"/>
  <c r="Y850" i="13"/>
  <c r="X850" i="13"/>
  <c r="AJ849" i="13"/>
  <c r="AI849" i="13"/>
  <c r="AB849" i="13" s="1"/>
  <c r="AE849" i="13"/>
  <c r="Y849" i="13"/>
  <c r="X849" i="13"/>
  <c r="AJ848" i="13"/>
  <c r="AI848" i="13"/>
  <c r="AC848" i="13" s="1"/>
  <c r="AE848" i="13"/>
  <c r="Y848" i="13"/>
  <c r="X848" i="13"/>
  <c r="AJ847" i="13"/>
  <c r="AI847" i="13"/>
  <c r="AF847" i="13" s="1"/>
  <c r="AE847" i="13"/>
  <c r="Y847" i="13"/>
  <c r="X847" i="13"/>
  <c r="AJ846" i="13"/>
  <c r="AI846" i="13"/>
  <c r="AF846" i="13" s="1"/>
  <c r="AE846" i="13"/>
  <c r="Y846" i="13"/>
  <c r="X846" i="13"/>
  <c r="AJ845" i="13"/>
  <c r="AI845" i="13"/>
  <c r="AF845" i="13" s="1"/>
  <c r="AE845" i="13"/>
  <c r="Y845" i="13"/>
  <c r="X845" i="13"/>
  <c r="AJ844" i="13"/>
  <c r="AI844" i="13"/>
  <c r="AC844" i="13" s="1"/>
  <c r="AE844" i="13"/>
  <c r="Y844" i="13"/>
  <c r="X844" i="13"/>
  <c r="AJ843" i="13"/>
  <c r="AI843" i="13"/>
  <c r="AB843" i="13" s="1"/>
  <c r="AE843" i="13"/>
  <c r="Y843" i="13"/>
  <c r="X843" i="13"/>
  <c r="AJ842" i="13"/>
  <c r="AI842" i="13"/>
  <c r="AB842" i="13" s="1"/>
  <c r="AE842" i="13"/>
  <c r="Y842" i="13"/>
  <c r="X842" i="13"/>
  <c r="AJ841" i="13"/>
  <c r="AI841" i="13"/>
  <c r="AB841" i="13" s="1"/>
  <c r="AE841" i="13"/>
  <c r="Y841" i="13"/>
  <c r="X841" i="13"/>
  <c r="AJ840" i="13"/>
  <c r="AI840" i="13"/>
  <c r="AF840" i="13" s="1"/>
  <c r="AE840" i="13"/>
  <c r="Y840" i="13"/>
  <c r="X840" i="13"/>
  <c r="AJ839" i="13"/>
  <c r="AI839" i="13"/>
  <c r="Z839" i="13" s="1"/>
  <c r="AE839" i="13"/>
  <c r="Y839" i="13"/>
  <c r="X839" i="13"/>
  <c r="AJ838" i="13"/>
  <c r="AI838" i="13"/>
  <c r="AE838" i="13"/>
  <c r="Y838" i="13"/>
  <c r="X838" i="13"/>
  <c r="AJ837" i="13"/>
  <c r="AI837" i="13"/>
  <c r="AE837" i="13"/>
  <c r="Y837" i="13"/>
  <c r="X837" i="13"/>
  <c r="AJ836" i="13"/>
  <c r="AI836" i="13"/>
  <c r="AB836" i="13" s="1"/>
  <c r="AE836" i="13"/>
  <c r="Y836" i="13"/>
  <c r="X836" i="13"/>
  <c r="AJ835" i="13"/>
  <c r="AI835" i="13"/>
  <c r="AF835" i="13" s="1"/>
  <c r="AE835" i="13"/>
  <c r="Y835" i="13"/>
  <c r="X835" i="13"/>
  <c r="AJ834" i="13"/>
  <c r="AI834" i="13"/>
  <c r="Z834" i="13" s="1"/>
  <c r="AE834" i="13"/>
  <c r="Y834" i="13"/>
  <c r="X834" i="13"/>
  <c r="AJ833" i="13"/>
  <c r="AI833" i="13"/>
  <c r="AF833" i="13" s="1"/>
  <c r="AE833" i="13"/>
  <c r="Y833" i="13"/>
  <c r="X833" i="13"/>
  <c r="AJ832" i="13"/>
  <c r="AI832" i="13"/>
  <c r="Z832" i="13" s="1"/>
  <c r="AE832" i="13"/>
  <c r="Y832" i="13"/>
  <c r="X832" i="13"/>
  <c r="AJ831" i="13"/>
  <c r="AI831" i="13"/>
  <c r="Z831" i="13" s="1"/>
  <c r="AE831" i="13"/>
  <c r="Y831" i="13"/>
  <c r="X831" i="13"/>
  <c r="AJ830" i="13"/>
  <c r="AI830" i="13"/>
  <c r="AF830" i="13" s="1"/>
  <c r="AE830" i="13"/>
  <c r="Y830" i="13"/>
  <c r="X830" i="13"/>
  <c r="AJ829" i="13"/>
  <c r="AI829" i="13"/>
  <c r="AE829" i="13"/>
  <c r="Y829" i="13"/>
  <c r="X829" i="13"/>
  <c r="AJ828" i="13"/>
  <c r="AI828" i="13"/>
  <c r="Z828" i="13" s="1"/>
  <c r="AE828" i="13"/>
  <c r="Y828" i="13"/>
  <c r="X828" i="13"/>
  <c r="AJ827" i="13"/>
  <c r="AI827" i="13"/>
  <c r="AF827" i="13" s="1"/>
  <c r="AE827" i="13"/>
  <c r="Y827" i="13"/>
  <c r="X827" i="13"/>
  <c r="AJ826" i="13"/>
  <c r="AI826" i="13"/>
  <c r="Z826" i="13" s="1"/>
  <c r="AE826" i="13"/>
  <c r="Y826" i="13"/>
  <c r="X826" i="13"/>
  <c r="AJ825" i="13"/>
  <c r="AI825" i="13"/>
  <c r="AF825" i="13" s="1"/>
  <c r="AE825" i="13"/>
  <c r="Y825" i="13"/>
  <c r="X825" i="13"/>
  <c r="AJ824" i="13"/>
  <c r="AI824" i="13"/>
  <c r="AF824" i="13" s="1"/>
  <c r="AE824" i="13"/>
  <c r="Y824" i="13"/>
  <c r="X824" i="13"/>
  <c r="AJ823" i="13"/>
  <c r="AI823" i="13"/>
  <c r="AB823" i="13" s="1"/>
  <c r="AE823" i="13"/>
  <c r="Y823" i="13"/>
  <c r="X823" i="13"/>
  <c r="AJ822" i="13"/>
  <c r="AI822" i="13"/>
  <c r="AF822" i="13" s="1"/>
  <c r="AE822" i="13"/>
  <c r="Y822" i="13"/>
  <c r="X822" i="13"/>
  <c r="AJ821" i="13"/>
  <c r="AI821" i="13"/>
  <c r="AE821" i="13"/>
  <c r="Y821" i="13"/>
  <c r="X821" i="13"/>
  <c r="AJ820" i="13"/>
  <c r="AI820" i="13"/>
  <c r="Z820" i="13" s="1"/>
  <c r="AE820" i="13"/>
  <c r="Y820" i="13"/>
  <c r="X820" i="13"/>
  <c r="AJ819" i="13"/>
  <c r="AI819" i="13"/>
  <c r="AB819" i="13" s="1"/>
  <c r="AE819" i="13"/>
  <c r="Y819" i="13"/>
  <c r="X819" i="13"/>
  <c r="AJ818" i="13"/>
  <c r="AI818" i="13"/>
  <c r="AF818" i="13" s="1"/>
  <c r="AE818" i="13"/>
  <c r="Y818" i="13"/>
  <c r="X818" i="13"/>
  <c r="AJ817" i="13"/>
  <c r="AI817" i="13"/>
  <c r="AC817" i="13" s="1"/>
  <c r="AE817" i="13"/>
  <c r="Y817" i="13"/>
  <c r="X817" i="13"/>
  <c r="AJ816" i="13"/>
  <c r="AI816" i="13"/>
  <c r="AF816" i="13" s="1"/>
  <c r="AE816" i="13"/>
  <c r="Y816" i="13"/>
  <c r="X816" i="13"/>
  <c r="AJ815" i="13"/>
  <c r="AI815" i="13"/>
  <c r="AE815" i="13"/>
  <c r="Y815" i="13"/>
  <c r="X815" i="13"/>
  <c r="AJ814" i="13"/>
  <c r="AI814" i="13"/>
  <c r="Z814" i="13" s="1"/>
  <c r="AE814" i="13"/>
  <c r="Y814" i="13"/>
  <c r="X814" i="13"/>
  <c r="AJ813" i="13"/>
  <c r="AI813" i="13"/>
  <c r="AE813" i="13"/>
  <c r="Y813" i="13"/>
  <c r="X813" i="13"/>
  <c r="AJ812" i="13"/>
  <c r="AI812" i="13"/>
  <c r="AE812" i="13"/>
  <c r="Y812" i="13"/>
  <c r="X812" i="13"/>
  <c r="AJ811" i="13"/>
  <c r="AI811" i="13"/>
  <c r="AB811" i="13" s="1"/>
  <c r="AE811" i="13"/>
  <c r="Y811" i="13"/>
  <c r="X811" i="13"/>
  <c r="AJ810" i="13"/>
  <c r="AI810" i="13"/>
  <c r="AF810" i="13" s="1"/>
  <c r="AE810" i="13"/>
  <c r="Y810" i="13"/>
  <c r="X810" i="13"/>
  <c r="AJ809" i="13"/>
  <c r="AI809" i="13"/>
  <c r="AC809" i="13" s="1"/>
  <c r="AE809" i="13"/>
  <c r="Y809" i="13"/>
  <c r="X809" i="13"/>
  <c r="AJ808" i="13"/>
  <c r="AI808" i="13"/>
  <c r="AF808" i="13" s="1"/>
  <c r="AE808" i="13"/>
  <c r="Y808" i="13"/>
  <c r="X808" i="13"/>
  <c r="AJ807" i="13"/>
  <c r="AI807" i="13"/>
  <c r="Z807" i="13" s="1"/>
  <c r="AE807" i="13"/>
  <c r="Y807" i="13"/>
  <c r="X807" i="13"/>
  <c r="AJ806" i="13"/>
  <c r="AI806" i="13"/>
  <c r="AE806" i="13"/>
  <c r="Y806" i="13"/>
  <c r="X806" i="13"/>
  <c r="AJ805" i="13"/>
  <c r="AI805" i="13"/>
  <c r="AB805" i="13" s="1"/>
  <c r="AE805" i="13"/>
  <c r="Y805" i="13"/>
  <c r="X805" i="13"/>
  <c r="AJ804" i="13"/>
  <c r="AI804" i="13"/>
  <c r="AF804" i="13" s="1"/>
  <c r="AE804" i="13"/>
  <c r="Y804" i="13"/>
  <c r="X804" i="13"/>
  <c r="AJ803" i="13"/>
  <c r="AI803" i="13"/>
  <c r="AB803" i="13" s="1"/>
  <c r="AE803" i="13"/>
  <c r="Y803" i="13"/>
  <c r="X803" i="13"/>
  <c r="AJ802" i="13"/>
  <c r="AI802" i="13"/>
  <c r="AF802" i="13" s="1"/>
  <c r="AE802" i="13"/>
  <c r="Y802" i="13"/>
  <c r="X802" i="13"/>
  <c r="AJ801" i="13"/>
  <c r="AI801" i="13"/>
  <c r="AC801" i="13" s="1"/>
  <c r="AE801" i="13"/>
  <c r="Y801" i="13"/>
  <c r="X801" i="13"/>
  <c r="AJ800" i="13"/>
  <c r="AI800" i="13"/>
  <c r="AF800" i="13" s="1"/>
  <c r="AE800" i="13"/>
  <c r="Y800" i="13"/>
  <c r="X800" i="13"/>
  <c r="AJ799" i="13"/>
  <c r="AI799" i="13"/>
  <c r="AE799" i="13"/>
  <c r="Y799" i="13"/>
  <c r="X799" i="13"/>
  <c r="AJ798" i="13"/>
  <c r="AI798" i="13"/>
  <c r="AF798" i="13" s="1"/>
  <c r="AE798" i="13"/>
  <c r="Y798" i="13"/>
  <c r="X798" i="13"/>
  <c r="AJ797" i="13"/>
  <c r="AI797" i="13"/>
  <c r="Z797" i="13" s="1"/>
  <c r="AE797" i="13"/>
  <c r="Y797" i="13"/>
  <c r="X797" i="13"/>
  <c r="AJ796" i="13"/>
  <c r="AI796" i="13"/>
  <c r="AE796" i="13"/>
  <c r="Y796" i="13"/>
  <c r="X796" i="13"/>
  <c r="AJ795" i="13"/>
  <c r="AI795" i="13"/>
  <c r="Z795" i="13" s="1"/>
  <c r="AE795" i="13"/>
  <c r="Y795" i="13"/>
  <c r="X795" i="13"/>
  <c r="AJ794" i="13"/>
  <c r="AI794" i="13"/>
  <c r="Z794" i="13" s="1"/>
  <c r="AE794" i="13"/>
  <c r="Y794" i="13"/>
  <c r="X794" i="13"/>
  <c r="AJ793" i="13"/>
  <c r="AI793" i="13"/>
  <c r="AF793" i="13" s="1"/>
  <c r="AE793" i="13"/>
  <c r="Y793" i="13"/>
  <c r="X793" i="13"/>
  <c r="AJ792" i="13"/>
  <c r="AI792" i="13"/>
  <c r="AF792" i="13" s="1"/>
  <c r="AE792" i="13"/>
  <c r="Y792" i="13"/>
  <c r="X792" i="13"/>
  <c r="AJ791" i="13"/>
  <c r="AI791" i="13"/>
  <c r="AB791" i="13" s="1"/>
  <c r="AE791" i="13"/>
  <c r="Y791" i="13"/>
  <c r="X791" i="13"/>
  <c r="AJ790" i="13"/>
  <c r="AI790" i="13"/>
  <c r="AF790" i="13" s="1"/>
  <c r="AE790" i="13"/>
  <c r="Y790" i="13"/>
  <c r="X790" i="13"/>
  <c r="AJ789" i="13"/>
  <c r="AI789" i="13"/>
  <c r="Z789" i="13" s="1"/>
  <c r="AE789" i="13"/>
  <c r="Y789" i="13"/>
  <c r="X789" i="13"/>
  <c r="AJ788" i="13"/>
  <c r="AI788" i="13"/>
  <c r="AC788" i="13" s="1"/>
  <c r="AE788" i="13"/>
  <c r="Y788" i="13"/>
  <c r="X788" i="13"/>
  <c r="AJ787" i="13"/>
  <c r="AI787" i="13"/>
  <c r="AF787" i="13" s="1"/>
  <c r="AE787" i="13"/>
  <c r="Y787" i="13"/>
  <c r="X787" i="13"/>
  <c r="AJ786" i="13"/>
  <c r="AI786" i="13"/>
  <c r="Z786" i="13" s="1"/>
  <c r="AE786" i="13"/>
  <c r="Y786" i="13"/>
  <c r="X786" i="13"/>
  <c r="AJ785" i="13"/>
  <c r="AI785" i="13"/>
  <c r="AF785" i="13" s="1"/>
  <c r="AE785" i="13"/>
  <c r="Y785" i="13"/>
  <c r="X785" i="13"/>
  <c r="AJ784" i="13"/>
  <c r="AI784" i="13"/>
  <c r="AF784" i="13" s="1"/>
  <c r="AE784" i="13"/>
  <c r="Y784" i="13"/>
  <c r="X784" i="13"/>
  <c r="AJ783" i="13"/>
  <c r="AI783" i="13"/>
  <c r="AF783" i="13" s="1"/>
  <c r="AE783" i="13"/>
  <c r="Y783" i="13"/>
  <c r="X783" i="13"/>
  <c r="AJ782" i="13"/>
  <c r="AI782" i="13"/>
  <c r="AC782" i="13" s="1"/>
  <c r="AE782" i="13"/>
  <c r="Y782" i="13"/>
  <c r="X782" i="13"/>
  <c r="AJ781" i="13"/>
  <c r="AI781" i="13"/>
  <c r="Z781" i="13" s="1"/>
  <c r="AE781" i="13"/>
  <c r="Y781" i="13"/>
  <c r="X781" i="13"/>
  <c r="AJ780" i="13"/>
  <c r="AI780" i="13"/>
  <c r="AF780" i="13" s="1"/>
  <c r="AE780" i="13"/>
  <c r="Y780" i="13"/>
  <c r="X780" i="13"/>
  <c r="AJ779" i="13"/>
  <c r="AI779" i="13"/>
  <c r="AE779" i="13"/>
  <c r="Y779" i="13"/>
  <c r="X779" i="13"/>
  <c r="AJ778" i="13"/>
  <c r="AI778" i="13"/>
  <c r="Z778" i="13" s="1"/>
  <c r="AE778" i="13"/>
  <c r="Y778" i="13"/>
  <c r="X778" i="13"/>
  <c r="AJ777" i="13"/>
  <c r="AI777" i="13"/>
  <c r="AC777" i="13" s="1"/>
  <c r="AE777" i="13"/>
  <c r="Y777" i="13"/>
  <c r="X777" i="13"/>
  <c r="AJ776" i="13"/>
  <c r="AI776" i="13"/>
  <c r="AF776" i="13" s="1"/>
  <c r="AE776" i="13"/>
  <c r="Y776" i="13"/>
  <c r="X776" i="13"/>
  <c r="AJ775" i="13"/>
  <c r="AI775" i="13"/>
  <c r="AF775" i="13" s="1"/>
  <c r="AE775" i="13"/>
  <c r="Y775" i="13"/>
  <c r="X775" i="13"/>
  <c r="AJ774" i="13"/>
  <c r="AI774" i="13"/>
  <c r="AC774" i="13" s="1"/>
  <c r="AE774" i="13"/>
  <c r="Y774" i="13"/>
  <c r="X774" i="13"/>
  <c r="AJ773" i="13"/>
  <c r="AI773" i="13"/>
  <c r="Z773" i="13" s="1"/>
  <c r="AE773" i="13"/>
  <c r="Y773" i="13"/>
  <c r="X773" i="13"/>
  <c r="AJ772" i="13"/>
  <c r="AI772" i="13"/>
  <c r="AF772" i="13" s="1"/>
  <c r="AE772" i="13"/>
  <c r="Y772" i="13"/>
  <c r="X772" i="13"/>
  <c r="AJ771" i="13"/>
  <c r="AI771" i="13"/>
  <c r="AB771" i="13" s="1"/>
  <c r="AE771" i="13"/>
  <c r="Y771" i="13"/>
  <c r="X771" i="13"/>
  <c r="AJ770" i="13"/>
  <c r="AI770" i="13"/>
  <c r="AF770" i="13" s="1"/>
  <c r="AE770" i="13"/>
  <c r="Y770" i="13"/>
  <c r="X770" i="13"/>
  <c r="AJ769" i="13"/>
  <c r="AI769" i="13"/>
  <c r="AC769" i="13" s="1"/>
  <c r="AE769" i="13"/>
  <c r="Y769" i="13"/>
  <c r="X769" i="13"/>
  <c r="AJ768" i="13"/>
  <c r="AI768" i="13"/>
  <c r="AF768" i="13" s="1"/>
  <c r="AE768" i="13"/>
  <c r="Y768" i="13"/>
  <c r="X768" i="13"/>
  <c r="AJ767" i="13"/>
  <c r="AI767" i="13"/>
  <c r="AF767" i="13" s="1"/>
  <c r="AE767" i="13"/>
  <c r="Y767" i="13"/>
  <c r="X767" i="13"/>
  <c r="AJ766" i="13"/>
  <c r="AI766" i="13"/>
  <c r="AC766" i="13" s="1"/>
  <c r="AE766" i="13"/>
  <c r="Y766" i="13"/>
  <c r="X766" i="13"/>
  <c r="AJ765" i="13"/>
  <c r="AI765" i="13"/>
  <c r="Z765" i="13" s="1"/>
  <c r="AE765" i="13"/>
  <c r="Y765" i="13"/>
  <c r="X765" i="13"/>
  <c r="AJ764" i="13"/>
  <c r="AI764" i="13"/>
  <c r="AF764" i="13" s="1"/>
  <c r="AE764" i="13"/>
  <c r="Y764" i="13"/>
  <c r="X764" i="13"/>
  <c r="AJ763" i="13"/>
  <c r="AI763" i="13"/>
  <c r="AC763" i="13" s="1"/>
  <c r="AE763" i="13"/>
  <c r="Y763" i="13"/>
  <c r="X763" i="13"/>
  <c r="AJ762" i="13"/>
  <c r="AI762" i="13"/>
  <c r="Z762" i="13" s="1"/>
  <c r="AE762" i="13"/>
  <c r="Y762" i="13"/>
  <c r="X762" i="13"/>
  <c r="AJ761" i="13"/>
  <c r="AI761" i="13"/>
  <c r="AF761" i="13" s="1"/>
  <c r="AE761" i="13"/>
  <c r="Y761" i="13"/>
  <c r="X761" i="13"/>
  <c r="AJ760" i="13"/>
  <c r="AI760" i="13"/>
  <c r="AC760" i="13" s="1"/>
  <c r="AE760" i="13"/>
  <c r="Y760" i="13"/>
  <c r="X760" i="13"/>
  <c r="AJ759" i="13"/>
  <c r="AI759" i="13"/>
  <c r="AE759" i="13"/>
  <c r="Y759" i="13"/>
  <c r="X759" i="13"/>
  <c r="AJ758" i="13"/>
  <c r="AI758" i="13"/>
  <c r="AC758" i="13" s="1"/>
  <c r="AE758" i="13"/>
  <c r="Y758" i="13"/>
  <c r="X758" i="13"/>
  <c r="AJ757" i="13"/>
  <c r="AI757" i="13"/>
  <c r="Z757" i="13" s="1"/>
  <c r="AE757" i="13"/>
  <c r="Y757" i="13"/>
  <c r="X757" i="13"/>
  <c r="AJ756" i="13"/>
  <c r="AI756" i="13"/>
  <c r="AF756" i="13" s="1"/>
  <c r="AE756" i="13"/>
  <c r="Y756" i="13"/>
  <c r="X756" i="13"/>
  <c r="AJ755" i="13"/>
  <c r="AI755" i="13"/>
  <c r="AC755" i="13" s="1"/>
  <c r="AE755" i="13"/>
  <c r="Y755" i="13"/>
  <c r="X755" i="13"/>
  <c r="AJ754" i="13"/>
  <c r="AI754" i="13"/>
  <c r="Z754" i="13" s="1"/>
  <c r="AE754" i="13"/>
  <c r="Y754" i="13"/>
  <c r="X754" i="13"/>
  <c r="AJ753" i="13"/>
  <c r="AI753" i="13"/>
  <c r="AC753" i="13" s="1"/>
  <c r="AE753" i="13"/>
  <c r="Y753" i="13"/>
  <c r="X753" i="13"/>
  <c r="AJ752" i="13"/>
  <c r="AI752" i="13"/>
  <c r="AC752" i="13" s="1"/>
  <c r="AE752" i="13"/>
  <c r="Y752" i="13"/>
  <c r="X752" i="13"/>
  <c r="AJ751" i="13"/>
  <c r="AI751" i="13"/>
  <c r="AE751" i="13"/>
  <c r="Y751" i="13"/>
  <c r="X751" i="13"/>
  <c r="AJ750" i="13"/>
  <c r="AI750" i="13"/>
  <c r="AF750" i="13" s="1"/>
  <c r="AE750" i="13"/>
  <c r="Y750" i="13"/>
  <c r="X750" i="13"/>
  <c r="AJ749" i="13"/>
  <c r="AI749" i="13"/>
  <c r="Z749" i="13" s="1"/>
  <c r="AE749" i="13"/>
  <c r="Y749" i="13"/>
  <c r="X749" i="13"/>
  <c r="AJ748" i="13"/>
  <c r="AI748" i="13"/>
  <c r="AF748" i="13" s="1"/>
  <c r="AE748" i="13"/>
  <c r="Y748" i="13"/>
  <c r="X748" i="13"/>
  <c r="AJ747" i="13"/>
  <c r="AI747" i="13"/>
  <c r="Z747" i="13" s="1"/>
  <c r="AE747" i="13"/>
  <c r="Y747" i="13"/>
  <c r="X747" i="13"/>
  <c r="AJ746" i="13"/>
  <c r="AI746" i="13"/>
  <c r="Z746" i="13" s="1"/>
  <c r="AE746" i="13"/>
  <c r="Y746" i="13"/>
  <c r="X746" i="13"/>
  <c r="AJ745" i="13"/>
  <c r="AI745" i="13"/>
  <c r="AF745" i="13" s="1"/>
  <c r="AE745" i="13"/>
  <c r="Y745" i="13"/>
  <c r="X745" i="13"/>
  <c r="AJ744" i="13"/>
  <c r="AI744" i="13"/>
  <c r="AC744" i="13" s="1"/>
  <c r="AE744" i="13"/>
  <c r="Y744" i="13"/>
  <c r="X744" i="13"/>
  <c r="AJ743" i="13"/>
  <c r="AI743" i="13"/>
  <c r="AE743" i="13"/>
  <c r="Y743" i="13"/>
  <c r="X743" i="13"/>
  <c r="AJ742" i="13"/>
  <c r="AI742" i="13"/>
  <c r="AB742" i="13" s="1"/>
  <c r="AE742" i="13"/>
  <c r="Y742" i="13"/>
  <c r="X742" i="13"/>
  <c r="AJ741" i="13"/>
  <c r="AI741" i="13"/>
  <c r="AB741" i="13" s="1"/>
  <c r="AE741" i="13"/>
  <c r="Y741" i="13"/>
  <c r="X741" i="13"/>
  <c r="AJ740" i="13"/>
  <c r="AI740" i="13"/>
  <c r="AF740" i="13" s="1"/>
  <c r="AE740" i="13"/>
  <c r="Y740" i="13"/>
  <c r="X740" i="13"/>
  <c r="AJ739" i="13"/>
  <c r="AI739" i="13"/>
  <c r="Z739" i="13" s="1"/>
  <c r="AE739" i="13"/>
  <c r="Y739" i="13"/>
  <c r="X739" i="13"/>
  <c r="AJ738" i="13"/>
  <c r="AI738" i="13"/>
  <c r="Z738" i="13" s="1"/>
  <c r="AE738" i="13"/>
  <c r="Y738" i="13"/>
  <c r="X738" i="13"/>
  <c r="AJ737" i="13"/>
  <c r="AI737" i="13"/>
  <c r="Z737" i="13" s="1"/>
  <c r="AE737" i="13"/>
  <c r="Y737" i="13"/>
  <c r="X737" i="13"/>
  <c r="AJ736" i="13"/>
  <c r="AI736" i="13"/>
  <c r="AC736" i="13" s="1"/>
  <c r="AE736" i="13"/>
  <c r="Y736" i="13"/>
  <c r="X736" i="13"/>
  <c r="AJ735" i="13"/>
  <c r="AI735" i="13"/>
  <c r="AE735" i="13"/>
  <c r="Y735" i="13"/>
  <c r="X735" i="13"/>
  <c r="AJ734" i="13"/>
  <c r="AI734" i="13"/>
  <c r="AF734" i="13" s="1"/>
  <c r="AE734" i="13"/>
  <c r="Y734" i="13"/>
  <c r="X734" i="13"/>
  <c r="AJ733" i="13"/>
  <c r="AI733" i="13"/>
  <c r="AB733" i="13" s="1"/>
  <c r="AE733" i="13"/>
  <c r="Y733" i="13"/>
  <c r="X733" i="13"/>
  <c r="AJ732" i="13"/>
  <c r="AI732" i="13"/>
  <c r="AF732" i="13" s="1"/>
  <c r="AE732" i="13"/>
  <c r="Y732" i="13"/>
  <c r="X732" i="13"/>
  <c r="AJ731" i="13"/>
  <c r="AI731" i="13"/>
  <c r="Z731" i="13" s="1"/>
  <c r="AE731" i="13"/>
  <c r="Y731" i="13"/>
  <c r="X731" i="13"/>
  <c r="AJ730" i="13"/>
  <c r="AI730" i="13"/>
  <c r="AF730" i="13" s="1"/>
  <c r="AE730" i="13"/>
  <c r="Y730" i="13"/>
  <c r="X730" i="13"/>
  <c r="AJ729" i="13"/>
  <c r="AI729" i="13"/>
  <c r="AC729" i="13" s="1"/>
  <c r="AE729" i="13"/>
  <c r="Y729" i="13"/>
  <c r="X729" i="13"/>
  <c r="AJ728" i="13"/>
  <c r="AI728" i="13"/>
  <c r="AC728" i="13" s="1"/>
  <c r="AE728" i="13"/>
  <c r="Y728" i="13"/>
  <c r="X728" i="13"/>
  <c r="AJ727" i="13"/>
  <c r="AI727" i="13"/>
  <c r="AE727" i="13"/>
  <c r="Y727" i="13"/>
  <c r="X727" i="13"/>
  <c r="AJ726" i="13"/>
  <c r="AI726" i="13"/>
  <c r="AF726" i="13" s="1"/>
  <c r="AE726" i="13"/>
  <c r="Y726" i="13"/>
  <c r="X726" i="13"/>
  <c r="AJ725" i="13"/>
  <c r="AI725" i="13"/>
  <c r="AB725" i="13" s="1"/>
  <c r="AE725" i="13"/>
  <c r="Y725" i="13"/>
  <c r="X725" i="13"/>
  <c r="AJ724" i="13"/>
  <c r="AI724" i="13"/>
  <c r="AF724" i="13" s="1"/>
  <c r="AE724" i="13"/>
  <c r="Y724" i="13"/>
  <c r="X724" i="13"/>
  <c r="AJ723" i="13"/>
  <c r="AI723" i="13"/>
  <c r="Z723" i="13" s="1"/>
  <c r="AE723" i="13"/>
  <c r="Y723" i="13"/>
  <c r="X723" i="13"/>
  <c r="AJ722" i="13"/>
  <c r="AI722" i="13"/>
  <c r="AF722" i="13" s="1"/>
  <c r="AE722" i="13"/>
  <c r="Y722" i="13"/>
  <c r="X722" i="13"/>
  <c r="AJ721" i="13"/>
  <c r="AI721" i="13"/>
  <c r="AC721" i="13" s="1"/>
  <c r="AE721" i="13"/>
  <c r="Y721" i="13"/>
  <c r="X721" i="13"/>
  <c r="AJ720" i="13"/>
  <c r="AI720" i="13"/>
  <c r="AC720" i="13" s="1"/>
  <c r="AE720" i="13"/>
  <c r="Y720" i="13"/>
  <c r="X720" i="13"/>
  <c r="AJ719" i="13"/>
  <c r="AI719" i="13"/>
  <c r="AB719" i="13" s="1"/>
  <c r="AE719" i="13"/>
  <c r="Y719" i="13"/>
  <c r="X719" i="13"/>
  <c r="AJ718" i="13"/>
  <c r="AI718" i="13"/>
  <c r="AF718" i="13" s="1"/>
  <c r="AE718" i="13"/>
  <c r="Y718" i="13"/>
  <c r="X718" i="13"/>
  <c r="AJ717" i="13"/>
  <c r="AI717" i="13"/>
  <c r="AB717" i="13" s="1"/>
  <c r="AE717" i="13"/>
  <c r="Y717" i="13"/>
  <c r="X717" i="13"/>
  <c r="AJ716" i="13"/>
  <c r="AI716" i="13"/>
  <c r="AC716" i="13" s="1"/>
  <c r="AE716" i="13"/>
  <c r="Y716" i="13"/>
  <c r="X716" i="13"/>
  <c r="AJ715" i="13"/>
  <c r="AI715" i="13"/>
  <c r="AF715" i="13" s="1"/>
  <c r="AE715" i="13"/>
  <c r="Y715" i="13"/>
  <c r="X715" i="13"/>
  <c r="AJ714" i="13"/>
  <c r="AI714" i="13"/>
  <c r="Z714" i="13" s="1"/>
  <c r="AE714" i="13"/>
  <c r="Y714" i="13"/>
  <c r="X714" i="13"/>
  <c r="AJ713" i="13"/>
  <c r="AI713" i="13"/>
  <c r="Z713" i="13" s="1"/>
  <c r="AE713" i="13"/>
  <c r="Y713" i="13"/>
  <c r="X713" i="13"/>
  <c r="AJ712" i="13"/>
  <c r="AI712" i="13"/>
  <c r="AC712" i="13" s="1"/>
  <c r="AE712" i="13"/>
  <c r="Y712" i="13"/>
  <c r="X712" i="13"/>
  <c r="AJ711" i="13"/>
  <c r="AI711" i="13"/>
  <c r="AB711" i="13" s="1"/>
  <c r="AE711" i="13"/>
  <c r="Y711" i="13"/>
  <c r="X711" i="13"/>
  <c r="AJ710" i="13"/>
  <c r="AI710" i="13"/>
  <c r="AF710" i="13" s="1"/>
  <c r="AE710" i="13"/>
  <c r="Y710" i="13"/>
  <c r="X710" i="13"/>
  <c r="AJ709" i="13"/>
  <c r="AI709" i="13"/>
  <c r="AB709" i="13" s="1"/>
  <c r="AE709" i="13"/>
  <c r="Y709" i="13"/>
  <c r="X709" i="13"/>
  <c r="AJ708" i="13"/>
  <c r="AI708" i="13"/>
  <c r="AC708" i="13" s="1"/>
  <c r="AE708" i="13"/>
  <c r="Y708" i="13"/>
  <c r="X708" i="13"/>
  <c r="AJ707" i="13"/>
  <c r="AI707" i="13"/>
  <c r="AC707" i="13" s="1"/>
  <c r="AE707" i="13"/>
  <c r="Y707" i="13"/>
  <c r="X707" i="13"/>
  <c r="AJ706" i="13"/>
  <c r="AI706" i="13"/>
  <c r="AF706" i="13" s="1"/>
  <c r="AE706" i="13"/>
  <c r="Y706" i="13"/>
  <c r="X706" i="13"/>
  <c r="AJ705" i="13"/>
  <c r="AI705" i="13"/>
  <c r="AF705" i="13" s="1"/>
  <c r="AE705" i="13"/>
  <c r="Y705" i="13"/>
  <c r="X705" i="13"/>
  <c r="AJ704" i="13"/>
  <c r="AI704" i="13"/>
  <c r="AE704" i="13"/>
  <c r="Y704" i="13"/>
  <c r="X704" i="13"/>
  <c r="AJ703" i="13"/>
  <c r="AI703" i="13"/>
  <c r="AF703" i="13" s="1"/>
  <c r="AE703" i="13"/>
  <c r="Y703" i="13"/>
  <c r="X703" i="13"/>
  <c r="AJ702" i="13"/>
  <c r="AI702" i="13"/>
  <c r="Z702" i="13" s="1"/>
  <c r="AE702" i="13"/>
  <c r="Y702" i="13"/>
  <c r="X702" i="13"/>
  <c r="AJ701" i="13"/>
  <c r="AI701" i="13"/>
  <c r="AB701" i="13" s="1"/>
  <c r="AE701" i="13"/>
  <c r="Y701" i="13"/>
  <c r="X701" i="13"/>
  <c r="AJ700" i="13"/>
  <c r="AI700" i="13"/>
  <c r="AC700" i="13" s="1"/>
  <c r="AE700" i="13"/>
  <c r="Y700" i="13"/>
  <c r="X700" i="13"/>
  <c r="AJ699" i="13"/>
  <c r="AI699" i="13"/>
  <c r="AC699" i="13" s="1"/>
  <c r="AE699" i="13"/>
  <c r="Y699" i="13"/>
  <c r="X699" i="13"/>
  <c r="AJ698" i="13"/>
  <c r="AI698" i="13"/>
  <c r="AF698" i="13" s="1"/>
  <c r="AE698" i="13"/>
  <c r="Y698" i="13"/>
  <c r="X698" i="13"/>
  <c r="AJ697" i="13"/>
  <c r="AI697" i="13"/>
  <c r="AF697" i="13" s="1"/>
  <c r="AE697" i="13"/>
  <c r="Y697" i="13"/>
  <c r="X697" i="13"/>
  <c r="AJ696" i="13"/>
  <c r="AI696" i="13"/>
  <c r="AE696" i="13"/>
  <c r="Y696" i="13"/>
  <c r="X696" i="13"/>
  <c r="AJ695" i="13"/>
  <c r="AI695" i="13"/>
  <c r="AF695" i="13" s="1"/>
  <c r="AE695" i="13"/>
  <c r="Y695" i="13"/>
  <c r="X695" i="13"/>
  <c r="AJ694" i="13"/>
  <c r="AI694" i="13"/>
  <c r="Z694" i="13" s="1"/>
  <c r="AE694" i="13"/>
  <c r="Y694" i="13"/>
  <c r="X694" i="13"/>
  <c r="AJ693" i="13"/>
  <c r="AI693" i="13"/>
  <c r="AB693" i="13" s="1"/>
  <c r="AE693" i="13"/>
  <c r="Y693" i="13"/>
  <c r="X693" i="13"/>
  <c r="AJ692" i="13"/>
  <c r="AI692" i="13"/>
  <c r="AC692" i="13" s="1"/>
  <c r="AE692" i="13"/>
  <c r="Y692" i="13"/>
  <c r="X692" i="13"/>
  <c r="AJ691" i="13"/>
  <c r="AI691" i="13"/>
  <c r="AC691" i="13" s="1"/>
  <c r="AE691" i="13"/>
  <c r="Y691" i="13"/>
  <c r="X691" i="13"/>
  <c r="AJ690" i="13"/>
  <c r="AI690" i="13"/>
  <c r="Z690" i="13" s="1"/>
  <c r="AE690" i="13"/>
  <c r="Y690" i="13"/>
  <c r="X690" i="13"/>
  <c r="AJ689" i="13"/>
  <c r="AI689" i="13"/>
  <c r="AF689" i="13" s="1"/>
  <c r="AE689" i="13"/>
  <c r="Y689" i="13"/>
  <c r="X689" i="13"/>
  <c r="AJ688" i="13"/>
  <c r="AI688" i="13"/>
  <c r="AB688" i="13" s="1"/>
  <c r="AE688" i="13"/>
  <c r="Y688" i="13"/>
  <c r="X688" i="13"/>
  <c r="AJ687" i="13"/>
  <c r="AI687" i="13"/>
  <c r="AF687" i="13" s="1"/>
  <c r="AE687" i="13"/>
  <c r="Y687" i="13"/>
  <c r="X687" i="13"/>
  <c r="AJ686" i="13"/>
  <c r="AI686" i="13"/>
  <c r="Z686" i="13" s="1"/>
  <c r="AE686" i="13"/>
  <c r="Y686" i="13"/>
  <c r="X686" i="13"/>
  <c r="AJ685" i="13"/>
  <c r="AI685" i="13"/>
  <c r="AB685" i="13" s="1"/>
  <c r="AE685" i="13"/>
  <c r="Y685" i="13"/>
  <c r="X685" i="13"/>
  <c r="AJ684" i="13"/>
  <c r="AI684" i="13"/>
  <c r="AF684" i="13" s="1"/>
  <c r="AE684" i="13"/>
  <c r="Y684" i="13"/>
  <c r="X684" i="13"/>
  <c r="AJ683" i="13"/>
  <c r="AI683" i="13"/>
  <c r="Z683" i="13" s="1"/>
  <c r="AE683" i="13"/>
  <c r="Y683" i="13"/>
  <c r="X683" i="13"/>
  <c r="AJ682" i="13"/>
  <c r="AI682" i="13"/>
  <c r="Z682" i="13" s="1"/>
  <c r="AE682" i="13"/>
  <c r="Y682" i="13"/>
  <c r="X682" i="13"/>
  <c r="AJ681" i="13"/>
  <c r="AI681" i="13"/>
  <c r="Z681" i="13" s="1"/>
  <c r="AE681" i="13"/>
  <c r="Y681" i="13"/>
  <c r="X681" i="13"/>
  <c r="AJ680" i="13"/>
  <c r="AI680" i="13"/>
  <c r="AB680" i="13" s="1"/>
  <c r="AE680" i="13"/>
  <c r="Y680" i="13"/>
  <c r="X680" i="13"/>
  <c r="AJ679" i="13"/>
  <c r="AI679" i="13"/>
  <c r="AF679" i="13" s="1"/>
  <c r="AE679" i="13"/>
  <c r="Y679" i="13"/>
  <c r="X679" i="13"/>
  <c r="AJ678" i="13"/>
  <c r="AI678" i="13"/>
  <c r="AF678" i="13" s="1"/>
  <c r="AE678" i="13"/>
  <c r="Y678" i="13"/>
  <c r="X678" i="13"/>
  <c r="AJ677" i="13"/>
  <c r="AI677" i="13"/>
  <c r="AC677" i="13" s="1"/>
  <c r="AE677" i="13"/>
  <c r="Y677" i="13"/>
  <c r="X677" i="13"/>
  <c r="AJ676" i="13"/>
  <c r="AI676" i="13"/>
  <c r="AB676" i="13" s="1"/>
  <c r="AE676" i="13"/>
  <c r="Y676" i="13"/>
  <c r="X676" i="13"/>
  <c r="AJ675" i="13"/>
  <c r="AI675" i="13"/>
  <c r="AC675" i="13" s="1"/>
  <c r="AE675" i="13"/>
  <c r="Y675" i="13"/>
  <c r="X675" i="13"/>
  <c r="AJ674" i="13"/>
  <c r="AI674" i="13"/>
  <c r="AF674" i="13" s="1"/>
  <c r="AE674" i="13"/>
  <c r="Y674" i="13"/>
  <c r="X674" i="13"/>
  <c r="AJ673" i="13"/>
  <c r="AI673" i="13"/>
  <c r="Z673" i="13" s="1"/>
  <c r="AE673" i="13"/>
  <c r="Y673" i="13"/>
  <c r="X673" i="13"/>
  <c r="AJ672" i="13"/>
  <c r="AI672" i="13"/>
  <c r="Z672" i="13" s="1"/>
  <c r="AE672" i="13"/>
  <c r="Y672" i="13"/>
  <c r="X672" i="13"/>
  <c r="AJ671" i="13"/>
  <c r="AI671" i="13"/>
  <c r="AC671" i="13" s="1"/>
  <c r="AE671" i="13"/>
  <c r="Y671" i="13"/>
  <c r="X671" i="13"/>
  <c r="AJ670" i="13"/>
  <c r="AI670" i="13"/>
  <c r="AF670" i="13" s="1"/>
  <c r="AE670" i="13"/>
  <c r="Y670" i="13"/>
  <c r="X670" i="13"/>
  <c r="AJ669" i="13"/>
  <c r="AI669" i="13"/>
  <c r="AC669" i="13" s="1"/>
  <c r="AE669" i="13"/>
  <c r="Y669" i="13"/>
  <c r="X669" i="13"/>
  <c r="AJ668" i="13"/>
  <c r="AI668" i="13"/>
  <c r="AB668" i="13" s="1"/>
  <c r="AE668" i="13"/>
  <c r="Y668" i="13"/>
  <c r="X668" i="13"/>
  <c r="AJ667" i="13"/>
  <c r="AI667" i="13"/>
  <c r="AC667" i="13" s="1"/>
  <c r="AE667" i="13"/>
  <c r="Y667" i="13"/>
  <c r="X667" i="13"/>
  <c r="AJ666" i="13"/>
  <c r="AI666" i="13"/>
  <c r="AC666" i="13" s="1"/>
  <c r="AE666" i="13"/>
  <c r="Y666" i="13"/>
  <c r="X666" i="13"/>
  <c r="AJ665" i="13"/>
  <c r="AI665" i="13"/>
  <c r="Z665" i="13" s="1"/>
  <c r="AE665" i="13"/>
  <c r="Y665" i="13"/>
  <c r="X665" i="13"/>
  <c r="AJ664" i="13"/>
  <c r="AI664" i="13"/>
  <c r="AE664" i="13"/>
  <c r="Y664" i="13"/>
  <c r="X664" i="13"/>
  <c r="AJ663" i="13"/>
  <c r="AI663" i="13"/>
  <c r="AC663" i="13" s="1"/>
  <c r="AE663" i="13"/>
  <c r="Y663" i="13"/>
  <c r="X663" i="13"/>
  <c r="AJ662" i="13"/>
  <c r="AI662" i="13"/>
  <c r="AF662" i="13" s="1"/>
  <c r="AE662" i="13"/>
  <c r="Y662" i="13"/>
  <c r="X662" i="13"/>
  <c r="AJ661" i="13"/>
  <c r="AI661" i="13"/>
  <c r="AC661" i="13" s="1"/>
  <c r="AE661" i="13"/>
  <c r="Y661" i="13"/>
  <c r="X661" i="13"/>
  <c r="AJ660" i="13"/>
  <c r="AI660" i="13"/>
  <c r="AB660" i="13" s="1"/>
  <c r="AE660" i="13"/>
  <c r="Y660" i="13"/>
  <c r="X660" i="13"/>
  <c r="AJ659" i="13"/>
  <c r="AI659" i="13"/>
  <c r="AC659" i="13" s="1"/>
  <c r="AE659" i="13"/>
  <c r="Y659" i="13"/>
  <c r="X659" i="13"/>
  <c r="AJ658" i="13"/>
  <c r="AI658" i="13"/>
  <c r="AC658" i="13" s="1"/>
  <c r="AE658" i="13"/>
  <c r="Y658" i="13"/>
  <c r="X658" i="13"/>
  <c r="AJ657" i="13"/>
  <c r="AI657" i="13"/>
  <c r="AE657" i="13"/>
  <c r="Y657" i="13"/>
  <c r="X657" i="13"/>
  <c r="AJ656" i="13"/>
  <c r="AI656" i="13"/>
  <c r="Z656" i="13" s="1"/>
  <c r="AE656" i="13"/>
  <c r="Y656" i="13"/>
  <c r="X656" i="13"/>
  <c r="AJ655" i="13"/>
  <c r="AI655" i="13"/>
  <c r="AC655" i="13" s="1"/>
  <c r="AE655" i="13"/>
  <c r="Y655" i="13"/>
  <c r="X655" i="13"/>
  <c r="AJ654" i="13"/>
  <c r="AI654" i="13"/>
  <c r="AF654" i="13" s="1"/>
  <c r="AE654" i="13"/>
  <c r="Y654" i="13"/>
  <c r="X654" i="13"/>
  <c r="AJ653" i="13"/>
  <c r="AI653" i="13"/>
  <c r="AC653" i="13" s="1"/>
  <c r="AE653" i="13"/>
  <c r="Y653" i="13"/>
  <c r="X653" i="13"/>
  <c r="AJ652" i="13"/>
  <c r="AI652" i="13"/>
  <c r="AC652" i="13" s="1"/>
  <c r="AE652" i="13"/>
  <c r="Y652" i="13"/>
  <c r="X652" i="13"/>
  <c r="AJ651" i="13"/>
  <c r="AI651" i="13"/>
  <c r="AC651" i="13" s="1"/>
  <c r="AE651" i="13"/>
  <c r="Y651" i="13"/>
  <c r="X651" i="13"/>
  <c r="AJ650" i="13"/>
  <c r="AI650" i="13"/>
  <c r="AF650" i="13" s="1"/>
  <c r="AE650" i="13"/>
  <c r="Y650" i="13"/>
  <c r="X650" i="13"/>
  <c r="AJ649" i="13"/>
  <c r="AI649" i="13"/>
  <c r="Z649" i="13" s="1"/>
  <c r="AE649" i="13"/>
  <c r="Y649" i="13"/>
  <c r="X649" i="13"/>
  <c r="AJ648" i="13"/>
  <c r="AI648" i="13"/>
  <c r="Z648" i="13" s="1"/>
  <c r="AE648" i="13"/>
  <c r="Y648" i="13"/>
  <c r="X648" i="13"/>
  <c r="AJ647" i="13"/>
  <c r="AI647" i="13"/>
  <c r="AC647" i="13" s="1"/>
  <c r="AE647" i="13"/>
  <c r="Y647" i="13"/>
  <c r="X647" i="13"/>
  <c r="AJ646" i="13"/>
  <c r="AI646" i="13"/>
  <c r="AB646" i="13" s="1"/>
  <c r="AE646" i="13"/>
  <c r="Y646" i="13"/>
  <c r="X646" i="13"/>
  <c r="AJ645" i="13"/>
  <c r="AI645" i="13"/>
  <c r="AC645" i="13" s="1"/>
  <c r="AE645" i="13"/>
  <c r="Y645" i="13"/>
  <c r="X645" i="13"/>
  <c r="AJ644" i="13"/>
  <c r="AI644" i="13"/>
  <c r="AB644" i="13" s="1"/>
  <c r="AE644" i="13"/>
  <c r="Y644" i="13"/>
  <c r="X644" i="13"/>
  <c r="AJ643" i="13"/>
  <c r="AI643" i="13"/>
  <c r="AE643" i="13"/>
  <c r="Y643" i="13"/>
  <c r="X643" i="13"/>
  <c r="AJ642" i="13"/>
  <c r="AI642" i="13"/>
  <c r="AE642" i="13"/>
  <c r="Y642" i="13"/>
  <c r="X642" i="13"/>
  <c r="AJ641" i="13"/>
  <c r="AI641" i="13"/>
  <c r="AE641" i="13"/>
  <c r="Y641" i="13"/>
  <c r="X641" i="13"/>
  <c r="AJ640" i="13"/>
  <c r="AI640" i="13"/>
  <c r="AB640" i="13" s="1"/>
  <c r="AE640" i="13"/>
  <c r="Y640" i="13"/>
  <c r="X640" i="13"/>
  <c r="AJ639" i="13"/>
  <c r="AI639" i="13"/>
  <c r="AC639" i="13" s="1"/>
  <c r="AE639" i="13"/>
  <c r="Y639" i="13"/>
  <c r="X639" i="13"/>
  <c r="AJ638" i="13"/>
  <c r="AI638" i="13"/>
  <c r="AF638" i="13" s="1"/>
  <c r="AE638" i="13"/>
  <c r="Y638" i="13"/>
  <c r="X638" i="13"/>
  <c r="AJ637" i="13"/>
  <c r="AI637" i="13"/>
  <c r="AE637" i="13"/>
  <c r="Y637" i="13"/>
  <c r="X637" i="13"/>
  <c r="AJ636" i="13"/>
  <c r="AI636" i="13"/>
  <c r="AE636" i="13"/>
  <c r="Y636" i="13"/>
  <c r="X636" i="13"/>
  <c r="AJ635" i="13"/>
  <c r="AI635" i="13"/>
  <c r="AE635" i="13"/>
  <c r="Y635" i="13"/>
  <c r="X635" i="13"/>
  <c r="AJ634" i="13"/>
  <c r="AI634" i="13"/>
  <c r="AE634" i="13"/>
  <c r="Y634" i="13"/>
  <c r="X634" i="13"/>
  <c r="AJ633" i="13"/>
  <c r="AI633" i="13"/>
  <c r="AC633" i="13" s="1"/>
  <c r="AE633" i="13"/>
  <c r="Y633" i="13"/>
  <c r="X633" i="13"/>
  <c r="AJ632" i="13"/>
  <c r="AI632" i="13"/>
  <c r="AB632" i="13" s="1"/>
  <c r="AE632" i="13"/>
  <c r="Y632" i="13"/>
  <c r="X632" i="13"/>
  <c r="AJ631" i="13"/>
  <c r="AI631" i="13"/>
  <c r="AE631" i="13"/>
  <c r="Y631" i="13"/>
  <c r="X631" i="13"/>
  <c r="AJ630" i="13"/>
  <c r="AI630" i="13"/>
  <c r="AE630" i="13"/>
  <c r="Y630" i="13"/>
  <c r="X630" i="13"/>
  <c r="AJ629" i="13"/>
  <c r="AI629" i="13"/>
  <c r="Z629" i="13" s="1"/>
  <c r="AE629" i="13"/>
  <c r="Y629" i="13"/>
  <c r="X629" i="13"/>
  <c r="AJ628" i="13"/>
  <c r="AI628" i="13"/>
  <c r="AE628" i="13"/>
  <c r="Y628" i="13"/>
  <c r="X628" i="13"/>
  <c r="AJ627" i="13"/>
  <c r="AI627" i="13"/>
  <c r="AC627" i="13" s="1"/>
  <c r="AE627" i="13"/>
  <c r="Y627" i="13"/>
  <c r="X627" i="13"/>
  <c r="AJ626" i="13"/>
  <c r="AI626" i="13"/>
  <c r="AB626" i="13" s="1"/>
  <c r="AE626" i="13"/>
  <c r="Y626" i="13"/>
  <c r="X626" i="13"/>
  <c r="AJ625" i="13"/>
  <c r="AI625" i="13"/>
  <c r="AF625" i="13" s="1"/>
  <c r="AE625" i="13"/>
  <c r="Y625" i="13"/>
  <c r="X625" i="13"/>
  <c r="AJ624" i="13"/>
  <c r="AI624" i="13"/>
  <c r="AF624" i="13" s="1"/>
  <c r="AE624" i="13"/>
  <c r="Y624" i="13"/>
  <c r="X624" i="13"/>
  <c r="AJ623" i="13"/>
  <c r="AI623" i="13"/>
  <c r="AC623" i="13" s="1"/>
  <c r="AE623" i="13"/>
  <c r="Y623" i="13"/>
  <c r="X623" i="13"/>
  <c r="AJ622" i="13"/>
  <c r="AI622" i="13"/>
  <c r="AF622" i="13" s="1"/>
  <c r="AE622" i="13"/>
  <c r="Y622" i="13"/>
  <c r="X622" i="13"/>
  <c r="AJ621" i="13"/>
  <c r="AI621" i="13"/>
  <c r="AF621" i="13" s="1"/>
  <c r="AE621" i="13"/>
  <c r="Y621" i="13"/>
  <c r="X621" i="13"/>
  <c r="AJ620" i="13"/>
  <c r="AI620" i="13"/>
  <c r="AC620" i="13" s="1"/>
  <c r="AE620" i="13"/>
  <c r="Y620" i="13"/>
  <c r="X620" i="13"/>
  <c r="AJ619" i="13"/>
  <c r="AI619" i="13"/>
  <c r="AC619" i="13" s="1"/>
  <c r="AE619" i="13"/>
  <c r="Y619" i="13"/>
  <c r="X619" i="13"/>
  <c r="AJ618" i="13"/>
  <c r="AI618" i="13"/>
  <c r="AC618" i="13" s="1"/>
  <c r="AE618" i="13"/>
  <c r="Y618" i="13"/>
  <c r="X618" i="13"/>
  <c r="AJ617" i="13"/>
  <c r="AI617" i="13"/>
  <c r="Z617" i="13" s="1"/>
  <c r="AE617" i="13"/>
  <c r="Y617" i="13"/>
  <c r="X617" i="13"/>
  <c r="AJ616" i="13"/>
  <c r="AI616" i="13"/>
  <c r="AC616" i="13" s="1"/>
  <c r="AE616" i="13"/>
  <c r="Y616" i="13"/>
  <c r="X616" i="13"/>
  <c r="AJ615" i="13"/>
  <c r="AI615" i="13"/>
  <c r="AC615" i="13" s="1"/>
  <c r="AE615" i="13"/>
  <c r="Y615" i="13"/>
  <c r="X615" i="13"/>
  <c r="AJ614" i="13"/>
  <c r="AI614" i="13"/>
  <c r="Z614" i="13" s="1"/>
  <c r="AE614" i="13"/>
  <c r="Y614" i="13"/>
  <c r="X614" i="13"/>
  <c r="AJ613" i="13"/>
  <c r="AI613" i="13"/>
  <c r="Z613" i="13" s="1"/>
  <c r="AE613" i="13"/>
  <c r="Y613" i="13"/>
  <c r="X613" i="13"/>
  <c r="AJ612" i="13"/>
  <c r="AI612" i="13"/>
  <c r="AC612" i="13" s="1"/>
  <c r="AE612" i="13"/>
  <c r="Y612" i="13"/>
  <c r="X612" i="13"/>
  <c r="AJ611" i="13"/>
  <c r="AI611" i="13"/>
  <c r="AC611" i="13" s="1"/>
  <c r="AE611" i="13"/>
  <c r="Y611" i="13"/>
  <c r="X611" i="13"/>
  <c r="AJ610" i="13"/>
  <c r="AI610" i="13"/>
  <c r="Z610" i="13" s="1"/>
  <c r="AE610" i="13"/>
  <c r="Y610" i="13"/>
  <c r="X610" i="13"/>
  <c r="AJ609" i="13"/>
  <c r="AI609" i="13"/>
  <c r="AF609" i="13" s="1"/>
  <c r="AE609" i="13"/>
  <c r="Y609" i="13"/>
  <c r="X609" i="13"/>
  <c r="AJ608" i="13"/>
  <c r="AI608" i="13"/>
  <c r="AC608" i="13" s="1"/>
  <c r="AE608" i="13"/>
  <c r="Y608" i="13"/>
  <c r="X608" i="13"/>
  <c r="AJ607" i="13"/>
  <c r="AI607" i="13"/>
  <c r="AC607" i="13" s="1"/>
  <c r="AE607" i="13"/>
  <c r="Y607" i="13"/>
  <c r="X607" i="13"/>
  <c r="AJ606" i="13"/>
  <c r="AI606" i="13"/>
  <c r="Z606" i="13" s="1"/>
  <c r="AE606" i="13"/>
  <c r="Y606" i="13"/>
  <c r="X606" i="13"/>
  <c r="AJ605" i="13"/>
  <c r="AI605" i="13"/>
  <c r="AF605" i="13" s="1"/>
  <c r="AE605" i="13"/>
  <c r="Y605" i="13"/>
  <c r="X605" i="13"/>
  <c r="AJ604" i="13"/>
  <c r="AI604" i="13"/>
  <c r="Z604" i="13" s="1"/>
  <c r="AE604" i="13"/>
  <c r="Y604" i="13"/>
  <c r="X604" i="13"/>
  <c r="AJ603" i="13"/>
  <c r="AI603" i="13"/>
  <c r="Z603" i="13" s="1"/>
  <c r="AE603" i="13"/>
  <c r="Y603" i="13"/>
  <c r="X603" i="13"/>
  <c r="AJ602" i="13"/>
  <c r="AI602" i="13"/>
  <c r="AC602" i="13" s="1"/>
  <c r="AE602" i="13"/>
  <c r="Y602" i="13"/>
  <c r="X602" i="13"/>
  <c r="AJ601" i="13"/>
  <c r="AI601" i="13"/>
  <c r="AE601" i="13"/>
  <c r="Y601" i="13"/>
  <c r="X601" i="13"/>
  <c r="AJ600" i="13"/>
  <c r="AI600" i="13"/>
  <c r="AE600" i="13"/>
  <c r="Y600" i="13"/>
  <c r="X600" i="13"/>
  <c r="AJ599" i="13"/>
  <c r="AI599" i="13"/>
  <c r="AE599" i="13"/>
  <c r="Y599" i="13"/>
  <c r="X599" i="13"/>
  <c r="AJ598" i="13"/>
  <c r="AI598" i="13"/>
  <c r="AC598" i="13" s="1"/>
  <c r="AE598" i="13"/>
  <c r="Y598" i="13"/>
  <c r="X598" i="13"/>
  <c r="AJ597" i="13"/>
  <c r="AI597" i="13"/>
  <c r="Z597" i="13" s="1"/>
  <c r="AE597" i="13"/>
  <c r="Y597" i="13"/>
  <c r="X597" i="13"/>
  <c r="AJ596" i="13"/>
  <c r="AI596" i="13"/>
  <c r="AF596" i="13" s="1"/>
  <c r="AE596" i="13"/>
  <c r="Y596" i="13"/>
  <c r="X596" i="13"/>
  <c r="AJ595" i="13"/>
  <c r="AI595" i="13"/>
  <c r="AE595" i="13"/>
  <c r="Y595" i="13"/>
  <c r="X595" i="13"/>
  <c r="AJ594" i="13"/>
  <c r="AI594" i="13"/>
  <c r="AE594" i="13"/>
  <c r="Y594" i="13"/>
  <c r="X594" i="13"/>
  <c r="AJ593" i="13"/>
  <c r="AI593" i="13"/>
  <c r="AB593" i="13" s="1"/>
  <c r="AE593" i="13"/>
  <c r="Y593" i="13"/>
  <c r="X593" i="13"/>
  <c r="AJ592" i="13"/>
  <c r="AI592" i="13"/>
  <c r="AF592" i="13" s="1"/>
  <c r="AE592" i="13"/>
  <c r="Y592" i="13"/>
  <c r="X592" i="13"/>
  <c r="AJ591" i="13"/>
  <c r="AI591" i="13"/>
  <c r="AB591" i="13" s="1"/>
  <c r="AE591" i="13"/>
  <c r="Y591" i="13"/>
  <c r="X591" i="13"/>
  <c r="AJ590" i="13"/>
  <c r="AI590" i="13"/>
  <c r="AF590" i="13" s="1"/>
  <c r="AE590" i="13"/>
  <c r="Y590" i="13"/>
  <c r="X590" i="13"/>
  <c r="AJ589" i="13"/>
  <c r="AI589" i="13"/>
  <c r="AF589" i="13" s="1"/>
  <c r="AE589" i="13"/>
  <c r="Y589" i="13"/>
  <c r="X589" i="13"/>
  <c r="AJ588" i="13"/>
  <c r="AI588" i="13"/>
  <c r="AE588" i="13"/>
  <c r="Y588" i="13"/>
  <c r="X588" i="13"/>
  <c r="AJ587" i="13"/>
  <c r="AI587" i="13"/>
  <c r="AB587" i="13" s="1"/>
  <c r="AE587" i="13"/>
  <c r="Y587" i="13"/>
  <c r="X587" i="13"/>
  <c r="AJ586" i="13"/>
  <c r="AI586" i="13"/>
  <c r="AF586" i="13" s="1"/>
  <c r="AE586" i="13"/>
  <c r="Y586" i="13"/>
  <c r="X586" i="13"/>
  <c r="AJ585" i="13"/>
  <c r="AI585" i="13"/>
  <c r="Z585" i="13" s="1"/>
  <c r="AE585" i="13"/>
  <c r="Y585" i="13"/>
  <c r="X585" i="13"/>
  <c r="AJ584" i="13"/>
  <c r="AI584" i="13"/>
  <c r="AE584" i="13"/>
  <c r="Y584" i="13"/>
  <c r="X584" i="13"/>
  <c r="AJ583" i="13"/>
  <c r="AI583" i="13"/>
  <c r="AE583" i="13"/>
  <c r="Y583" i="13"/>
  <c r="X583" i="13"/>
  <c r="AJ582" i="13"/>
  <c r="AI582" i="13"/>
  <c r="AE582" i="13"/>
  <c r="Y582" i="13"/>
  <c r="X582" i="13"/>
  <c r="AJ581" i="13"/>
  <c r="AI581" i="13"/>
  <c r="AE581" i="13"/>
  <c r="Y581" i="13"/>
  <c r="X581" i="13"/>
  <c r="AJ580" i="13"/>
  <c r="AI580" i="13"/>
  <c r="AE580" i="13"/>
  <c r="Y580" i="13"/>
  <c r="X580" i="13"/>
  <c r="AJ579" i="13"/>
  <c r="AI579" i="13"/>
  <c r="AB579" i="13" s="1"/>
  <c r="AE579" i="13"/>
  <c r="Y579" i="13"/>
  <c r="X579" i="13"/>
  <c r="AJ578" i="13"/>
  <c r="AI578" i="13"/>
  <c r="AF578" i="13" s="1"/>
  <c r="AE578" i="13"/>
  <c r="Y578" i="13"/>
  <c r="X578" i="13"/>
  <c r="AJ577" i="13"/>
  <c r="AI577" i="13"/>
  <c r="AE577" i="13"/>
  <c r="Y577" i="13"/>
  <c r="X577" i="13"/>
  <c r="AJ576" i="13"/>
  <c r="AI576" i="13"/>
  <c r="AE576" i="13"/>
  <c r="Y576" i="13"/>
  <c r="X576" i="13"/>
  <c r="AJ575" i="13"/>
  <c r="AI575" i="13"/>
  <c r="Z575" i="13" s="1"/>
  <c r="AE575" i="13"/>
  <c r="Y575" i="13"/>
  <c r="X575" i="13"/>
  <c r="AJ574" i="13"/>
  <c r="AI574" i="13"/>
  <c r="AF574" i="13" s="1"/>
  <c r="AE574" i="13"/>
  <c r="Y574" i="13"/>
  <c r="X574" i="13"/>
  <c r="AJ573" i="13"/>
  <c r="AI573" i="13"/>
  <c r="AC573" i="13" s="1"/>
  <c r="AE573" i="13"/>
  <c r="Y573" i="13"/>
  <c r="X573" i="13"/>
  <c r="AJ572" i="13"/>
  <c r="AI572" i="13"/>
  <c r="AE572" i="13"/>
  <c r="Y572" i="13"/>
  <c r="X572" i="13"/>
  <c r="AJ571" i="13"/>
  <c r="AI571" i="13"/>
  <c r="AC571" i="13" s="1"/>
  <c r="AE571" i="13"/>
  <c r="Y571" i="13"/>
  <c r="X571" i="13"/>
  <c r="AJ570" i="13"/>
  <c r="AI570" i="13"/>
  <c r="AC570" i="13" s="1"/>
  <c r="AE570" i="13"/>
  <c r="Y570" i="13"/>
  <c r="X570" i="13"/>
  <c r="AJ569" i="13"/>
  <c r="AI569" i="13"/>
  <c r="Z569" i="13" s="1"/>
  <c r="AE569" i="13"/>
  <c r="Y569" i="13"/>
  <c r="X569" i="13"/>
  <c r="AJ568" i="13"/>
  <c r="AI568" i="13"/>
  <c r="AE568" i="13"/>
  <c r="Y568" i="13"/>
  <c r="X568" i="13"/>
  <c r="AJ567" i="13"/>
  <c r="AI567" i="13"/>
  <c r="AB567" i="13" s="1"/>
  <c r="AE567" i="13"/>
  <c r="Y567" i="13"/>
  <c r="X567" i="13"/>
  <c r="AJ566" i="13"/>
  <c r="AI566" i="13"/>
  <c r="Z566" i="13" s="1"/>
  <c r="AE566" i="13"/>
  <c r="Y566" i="13"/>
  <c r="X566" i="13"/>
  <c r="AJ565" i="13"/>
  <c r="AI565" i="13"/>
  <c r="AB565" i="13" s="1"/>
  <c r="AE565" i="13"/>
  <c r="Y565" i="13"/>
  <c r="X565" i="13"/>
  <c r="AJ564" i="13"/>
  <c r="AI564" i="13"/>
  <c r="AC564" i="13" s="1"/>
  <c r="AE564" i="13"/>
  <c r="Y564" i="13"/>
  <c r="X564" i="13"/>
  <c r="AJ563" i="13"/>
  <c r="AI563" i="13"/>
  <c r="AB563" i="13" s="1"/>
  <c r="AE563" i="13"/>
  <c r="Y563" i="13"/>
  <c r="X563" i="13"/>
  <c r="AJ562" i="13"/>
  <c r="AI562" i="13"/>
  <c r="Z562" i="13" s="1"/>
  <c r="AE562" i="13"/>
  <c r="Y562" i="13"/>
  <c r="X562" i="13"/>
  <c r="AJ561" i="13"/>
  <c r="AI561" i="13"/>
  <c r="Z561" i="13" s="1"/>
  <c r="AE561" i="13"/>
  <c r="Y561" i="13"/>
  <c r="X561" i="13"/>
  <c r="AJ560" i="13"/>
  <c r="AI560" i="13"/>
  <c r="AB560" i="13" s="1"/>
  <c r="AE560" i="13"/>
  <c r="Y560" i="13"/>
  <c r="X560" i="13"/>
  <c r="AJ559" i="13"/>
  <c r="AI559" i="13"/>
  <c r="AB559" i="13" s="1"/>
  <c r="AE559" i="13"/>
  <c r="Y559" i="13"/>
  <c r="X559" i="13"/>
  <c r="AJ558" i="13"/>
  <c r="AI558" i="13"/>
  <c r="Z558" i="13" s="1"/>
  <c r="AE558" i="13"/>
  <c r="Y558" i="13"/>
  <c r="X558" i="13"/>
  <c r="AJ557" i="13"/>
  <c r="AI557" i="13"/>
  <c r="AE557" i="13"/>
  <c r="Y557" i="13"/>
  <c r="X557" i="13"/>
  <c r="AJ556" i="13"/>
  <c r="AI556" i="13"/>
  <c r="Z556" i="13" s="1"/>
  <c r="AE556" i="13"/>
  <c r="Y556" i="13"/>
  <c r="X556" i="13"/>
  <c r="AJ555" i="13"/>
  <c r="AI555" i="13"/>
  <c r="AF555" i="13" s="1"/>
  <c r="AE555" i="13"/>
  <c r="Y555" i="13"/>
  <c r="X555" i="13"/>
  <c r="AJ554" i="13"/>
  <c r="AI554" i="13"/>
  <c r="AF554" i="13" s="1"/>
  <c r="AE554" i="13"/>
  <c r="Y554" i="13"/>
  <c r="X554" i="13"/>
  <c r="AJ553" i="13"/>
  <c r="AI553" i="13"/>
  <c r="Z553" i="13" s="1"/>
  <c r="AE553" i="13"/>
  <c r="Y553" i="13"/>
  <c r="X553" i="13"/>
  <c r="AJ552" i="13"/>
  <c r="AI552" i="13"/>
  <c r="AC552" i="13" s="1"/>
  <c r="AE552" i="13"/>
  <c r="Y552" i="13"/>
  <c r="X552" i="13"/>
  <c r="AJ551" i="13"/>
  <c r="AI551" i="13"/>
  <c r="Z551" i="13" s="1"/>
  <c r="AE551" i="13"/>
  <c r="Y551" i="13"/>
  <c r="X551" i="13"/>
  <c r="AJ550" i="13"/>
  <c r="AI550" i="13"/>
  <c r="AC550" i="13" s="1"/>
  <c r="AE550" i="13"/>
  <c r="Y550" i="13"/>
  <c r="X550" i="13"/>
  <c r="AJ549" i="13"/>
  <c r="AI549" i="13"/>
  <c r="AB549" i="13" s="1"/>
  <c r="AE549" i="13"/>
  <c r="Y549" i="13"/>
  <c r="X549" i="13"/>
  <c r="AJ548" i="13"/>
  <c r="AI548" i="13"/>
  <c r="AE548" i="13"/>
  <c r="Y548" i="13"/>
  <c r="X548" i="13"/>
  <c r="AJ547" i="13"/>
  <c r="AI547" i="13"/>
  <c r="AF547" i="13" s="1"/>
  <c r="AE547" i="13"/>
  <c r="Y547" i="13"/>
  <c r="X547" i="13"/>
  <c r="AJ546" i="13"/>
  <c r="AI546" i="13"/>
  <c r="Z546" i="13" s="1"/>
  <c r="AE546" i="13"/>
  <c r="Y546" i="13"/>
  <c r="X546" i="13"/>
  <c r="AJ545" i="13"/>
  <c r="AI545" i="13"/>
  <c r="AF545" i="13" s="1"/>
  <c r="AE545" i="13"/>
  <c r="Y545" i="13"/>
  <c r="X545" i="13"/>
  <c r="AJ544" i="13"/>
  <c r="AI544" i="13"/>
  <c r="AC544" i="13" s="1"/>
  <c r="AE544" i="13"/>
  <c r="Y544" i="13"/>
  <c r="X544" i="13"/>
  <c r="AJ543" i="13"/>
  <c r="AI543" i="13"/>
  <c r="Z543" i="13" s="1"/>
  <c r="AE543" i="13"/>
  <c r="Y543" i="13"/>
  <c r="X543" i="13"/>
  <c r="AJ542" i="13"/>
  <c r="AI542" i="13"/>
  <c r="AC542" i="13" s="1"/>
  <c r="AE542" i="13"/>
  <c r="Y542" i="13"/>
  <c r="X542" i="13"/>
  <c r="AJ541" i="13"/>
  <c r="AI541" i="13"/>
  <c r="AB541" i="13" s="1"/>
  <c r="AE541" i="13"/>
  <c r="Y541" i="13"/>
  <c r="X541" i="13"/>
  <c r="AJ540" i="13"/>
  <c r="AI540" i="13"/>
  <c r="AB540" i="13" s="1"/>
  <c r="AE540" i="13"/>
  <c r="Y540" i="13"/>
  <c r="X540" i="13"/>
  <c r="AJ539" i="13"/>
  <c r="AI539" i="13"/>
  <c r="AE539" i="13"/>
  <c r="Y539" i="13"/>
  <c r="X539" i="13"/>
  <c r="AJ538" i="13"/>
  <c r="AI538" i="13"/>
  <c r="Z538" i="13" s="1"/>
  <c r="AE538" i="13"/>
  <c r="Y538" i="13"/>
  <c r="X538" i="13"/>
  <c r="AJ537" i="13"/>
  <c r="AI537" i="13"/>
  <c r="AF537" i="13" s="1"/>
  <c r="AE537" i="13"/>
  <c r="Y537" i="13"/>
  <c r="X537" i="13"/>
  <c r="AJ536" i="13"/>
  <c r="AI536" i="13"/>
  <c r="Z536" i="13" s="1"/>
  <c r="AE536" i="13"/>
  <c r="Y536" i="13"/>
  <c r="X536" i="13"/>
  <c r="AJ535" i="13"/>
  <c r="AI535" i="13"/>
  <c r="AF535" i="13" s="1"/>
  <c r="AE535" i="13"/>
  <c r="Y535" i="13"/>
  <c r="X535" i="13"/>
  <c r="AJ534" i="13"/>
  <c r="AI534" i="13"/>
  <c r="AF534" i="13" s="1"/>
  <c r="AE534" i="13"/>
  <c r="Y534" i="13"/>
  <c r="X534" i="13"/>
  <c r="AJ533" i="13"/>
  <c r="AI533" i="13"/>
  <c r="Z533" i="13" s="1"/>
  <c r="AE533" i="13"/>
  <c r="Y533" i="13"/>
  <c r="X533" i="13"/>
  <c r="AJ532" i="13"/>
  <c r="AI532" i="13"/>
  <c r="AC532" i="13" s="1"/>
  <c r="AE532" i="13"/>
  <c r="Y532" i="13"/>
  <c r="X532" i="13"/>
  <c r="AJ531" i="13"/>
  <c r="AI531" i="13"/>
  <c r="AE531" i="13"/>
  <c r="Y531" i="13"/>
  <c r="X531" i="13"/>
  <c r="AJ530" i="13"/>
  <c r="AI530" i="13"/>
  <c r="AF530" i="13" s="1"/>
  <c r="AE530" i="13"/>
  <c r="Y530" i="13"/>
  <c r="X530" i="13"/>
  <c r="AJ529" i="13"/>
  <c r="AI529" i="13"/>
  <c r="AB529" i="13" s="1"/>
  <c r="AE529" i="13"/>
  <c r="Y529" i="13"/>
  <c r="X529" i="13"/>
  <c r="AJ528" i="13"/>
  <c r="AI528" i="13"/>
  <c r="Z528" i="13" s="1"/>
  <c r="AE528" i="13"/>
  <c r="Y528" i="13"/>
  <c r="X528" i="13"/>
  <c r="AJ527" i="13"/>
  <c r="AI527" i="13"/>
  <c r="AF527" i="13" s="1"/>
  <c r="AE527" i="13"/>
  <c r="Y527" i="13"/>
  <c r="X527" i="13"/>
  <c r="AJ526" i="13"/>
  <c r="AI526" i="13"/>
  <c r="Z526" i="13" s="1"/>
  <c r="AE526" i="13"/>
  <c r="Y526" i="13"/>
  <c r="X526" i="13"/>
  <c r="AJ525" i="13"/>
  <c r="AI525" i="13"/>
  <c r="Z525" i="13" s="1"/>
  <c r="AE525" i="13"/>
  <c r="Y525" i="13"/>
  <c r="X525" i="13"/>
  <c r="AJ524" i="13"/>
  <c r="AI524" i="13"/>
  <c r="AC524" i="13" s="1"/>
  <c r="AE524" i="13"/>
  <c r="Y524" i="13"/>
  <c r="X524" i="13"/>
  <c r="AJ523" i="13"/>
  <c r="AI523" i="13"/>
  <c r="AE523" i="13"/>
  <c r="Y523" i="13"/>
  <c r="X523" i="13"/>
  <c r="AJ522" i="13"/>
  <c r="AI522" i="13"/>
  <c r="AF522" i="13" s="1"/>
  <c r="AE522" i="13"/>
  <c r="Y522" i="13"/>
  <c r="X522" i="13"/>
  <c r="AJ521" i="13"/>
  <c r="AI521" i="13"/>
  <c r="AB521" i="13" s="1"/>
  <c r="AE521" i="13"/>
  <c r="Y521" i="13"/>
  <c r="X521" i="13"/>
  <c r="AJ520" i="13"/>
  <c r="AI520" i="13"/>
  <c r="AF520" i="13" s="1"/>
  <c r="AE520" i="13"/>
  <c r="Y520" i="13"/>
  <c r="X520" i="13"/>
  <c r="AJ519" i="13"/>
  <c r="AI519" i="13"/>
  <c r="AF519" i="13" s="1"/>
  <c r="AE519" i="13"/>
  <c r="Y519" i="13"/>
  <c r="X519" i="13"/>
  <c r="AJ518" i="13"/>
  <c r="AI518" i="13"/>
  <c r="AF518" i="13" s="1"/>
  <c r="AE518" i="13"/>
  <c r="Y518" i="13"/>
  <c r="X518" i="13"/>
  <c r="AJ517" i="13"/>
  <c r="AI517" i="13"/>
  <c r="Z517" i="13" s="1"/>
  <c r="AE517" i="13"/>
  <c r="Y517" i="13"/>
  <c r="X517" i="13"/>
  <c r="AJ516" i="13"/>
  <c r="AI516" i="13"/>
  <c r="AC516" i="13" s="1"/>
  <c r="AE516" i="13"/>
  <c r="Y516" i="13"/>
  <c r="X516" i="13"/>
  <c r="AJ515" i="13"/>
  <c r="AI515" i="13"/>
  <c r="AE515" i="13"/>
  <c r="Y515" i="13"/>
  <c r="X515" i="13"/>
  <c r="AJ514" i="13"/>
  <c r="AI514" i="13"/>
  <c r="AF514" i="13" s="1"/>
  <c r="AE514" i="13"/>
  <c r="Y514" i="13"/>
  <c r="X514" i="13"/>
  <c r="AJ513" i="13"/>
  <c r="AI513" i="13"/>
  <c r="AF513" i="13" s="1"/>
  <c r="AE513" i="13"/>
  <c r="Y513" i="13"/>
  <c r="X513" i="13"/>
  <c r="AJ512" i="13"/>
  <c r="AI512" i="13"/>
  <c r="AF512" i="13" s="1"/>
  <c r="AE512" i="13"/>
  <c r="Y512" i="13"/>
  <c r="X512" i="13"/>
  <c r="AJ511" i="13"/>
  <c r="AI511" i="13"/>
  <c r="AC511" i="13" s="1"/>
  <c r="AE511" i="13"/>
  <c r="Y511" i="13"/>
  <c r="X511" i="13"/>
  <c r="AJ510" i="13"/>
  <c r="AI510" i="13"/>
  <c r="AF510" i="13" s="1"/>
  <c r="AE510" i="13"/>
  <c r="Y510" i="13"/>
  <c r="X510" i="13"/>
  <c r="AJ509" i="13"/>
  <c r="AI509" i="13"/>
  <c r="Z509" i="13" s="1"/>
  <c r="AE509" i="13"/>
  <c r="Y509" i="13"/>
  <c r="X509" i="13"/>
  <c r="AJ508" i="13"/>
  <c r="AI508" i="13"/>
  <c r="AC508" i="13" s="1"/>
  <c r="AE508" i="13"/>
  <c r="Y508" i="13"/>
  <c r="X508" i="13"/>
  <c r="AJ507" i="13"/>
  <c r="AI507" i="13"/>
  <c r="AE507" i="13"/>
  <c r="Y507" i="13"/>
  <c r="X507" i="13"/>
  <c r="AJ506" i="13"/>
  <c r="AI506" i="13"/>
  <c r="AF506" i="13" s="1"/>
  <c r="AE506" i="13"/>
  <c r="Y506" i="13"/>
  <c r="X506" i="13"/>
  <c r="AJ505" i="13"/>
  <c r="AI505" i="13"/>
  <c r="AF505" i="13" s="1"/>
  <c r="AE505" i="13"/>
  <c r="Y505" i="13"/>
  <c r="X505" i="13"/>
  <c r="AJ504" i="13"/>
  <c r="AI504" i="13"/>
  <c r="Z504" i="13" s="1"/>
  <c r="AE504" i="13"/>
  <c r="Y504" i="13"/>
  <c r="X504" i="13"/>
  <c r="AJ503" i="13"/>
  <c r="AI503" i="13"/>
  <c r="Z503" i="13" s="1"/>
  <c r="AE503" i="13"/>
  <c r="Y503" i="13"/>
  <c r="X503" i="13"/>
  <c r="AJ502" i="13"/>
  <c r="AI502" i="13"/>
  <c r="Z502" i="13" s="1"/>
  <c r="AE502" i="13"/>
  <c r="Y502" i="13"/>
  <c r="X502" i="13"/>
  <c r="AJ501" i="13"/>
  <c r="AI501" i="13"/>
  <c r="Z501" i="13" s="1"/>
  <c r="AE501" i="13"/>
  <c r="Y501" i="13"/>
  <c r="X501" i="13"/>
  <c r="AJ500" i="13"/>
  <c r="AI500" i="13"/>
  <c r="AC500" i="13" s="1"/>
  <c r="AE500" i="13"/>
  <c r="Y500" i="13"/>
  <c r="X500" i="13"/>
  <c r="AJ499" i="13"/>
  <c r="AI499" i="13"/>
  <c r="AE499" i="13"/>
  <c r="Y499" i="13"/>
  <c r="X499" i="13"/>
  <c r="AJ498" i="13"/>
  <c r="AI498" i="13"/>
  <c r="AF498" i="13" s="1"/>
  <c r="AE498" i="13"/>
  <c r="Y498" i="13"/>
  <c r="X498" i="13"/>
  <c r="AJ497" i="13"/>
  <c r="AI497" i="13"/>
  <c r="AF497" i="13" s="1"/>
  <c r="AE497" i="13"/>
  <c r="Y497" i="13"/>
  <c r="X497" i="13"/>
  <c r="AJ496" i="13"/>
  <c r="AI496" i="13"/>
  <c r="AF496" i="13" s="1"/>
  <c r="AE496" i="13"/>
  <c r="Y496" i="13"/>
  <c r="X496" i="13"/>
  <c r="AJ495" i="13"/>
  <c r="AI495" i="13"/>
  <c r="AC495" i="13" s="1"/>
  <c r="AE495" i="13"/>
  <c r="Y495" i="13"/>
  <c r="X495" i="13"/>
  <c r="AJ494" i="13"/>
  <c r="AI494" i="13"/>
  <c r="AF494" i="13" s="1"/>
  <c r="AE494" i="13"/>
  <c r="Y494" i="13"/>
  <c r="X494" i="13"/>
  <c r="AJ493" i="13"/>
  <c r="AI493" i="13"/>
  <c r="Z493" i="13" s="1"/>
  <c r="AE493" i="13"/>
  <c r="Y493" i="13"/>
  <c r="X493" i="13"/>
  <c r="AJ492" i="13"/>
  <c r="AI492" i="13"/>
  <c r="AE492" i="13"/>
  <c r="Y492" i="13"/>
  <c r="X492" i="13"/>
  <c r="AJ491" i="13"/>
  <c r="AI491" i="13"/>
  <c r="AE491" i="13"/>
  <c r="Y491" i="13"/>
  <c r="X491" i="13"/>
  <c r="AJ490" i="13"/>
  <c r="AI490" i="13"/>
  <c r="AF490" i="13" s="1"/>
  <c r="AE490" i="13"/>
  <c r="Y490" i="13"/>
  <c r="X490" i="13"/>
  <c r="AJ489" i="13"/>
  <c r="AI489" i="13"/>
  <c r="AE489" i="13"/>
  <c r="Y489" i="13"/>
  <c r="X489" i="13"/>
  <c r="AJ488" i="13"/>
  <c r="AI488" i="13"/>
  <c r="AE488" i="13"/>
  <c r="Y488" i="13"/>
  <c r="X488" i="13"/>
  <c r="AJ487" i="13"/>
  <c r="AI487" i="13"/>
  <c r="AC487" i="13" s="1"/>
  <c r="AE487" i="13"/>
  <c r="Y487" i="13"/>
  <c r="X487" i="13"/>
  <c r="AJ486" i="13"/>
  <c r="AI486" i="13"/>
  <c r="Z486" i="13" s="1"/>
  <c r="AE486" i="13"/>
  <c r="Y486" i="13"/>
  <c r="X486" i="13"/>
  <c r="AJ485" i="13"/>
  <c r="AI485" i="13"/>
  <c r="Z485" i="13" s="1"/>
  <c r="AE485" i="13"/>
  <c r="Y485" i="13"/>
  <c r="X485" i="13"/>
  <c r="AJ484" i="13"/>
  <c r="AI484" i="13"/>
  <c r="AC484" i="13" s="1"/>
  <c r="AE484" i="13"/>
  <c r="Y484" i="13"/>
  <c r="X484" i="13"/>
  <c r="AJ483" i="13"/>
  <c r="AI483" i="13"/>
  <c r="AE483" i="13"/>
  <c r="Y483" i="13"/>
  <c r="X483" i="13"/>
  <c r="AJ482" i="13"/>
  <c r="AI482" i="13"/>
  <c r="AF482" i="13" s="1"/>
  <c r="AE482" i="13"/>
  <c r="Y482" i="13"/>
  <c r="X482" i="13"/>
  <c r="AJ481" i="13"/>
  <c r="AI481" i="13"/>
  <c r="AF481" i="13" s="1"/>
  <c r="AE481" i="13"/>
  <c r="Y481" i="13"/>
  <c r="X481" i="13"/>
  <c r="AJ480" i="13"/>
  <c r="AI480" i="13"/>
  <c r="AE480" i="13"/>
  <c r="Y480" i="13"/>
  <c r="X480" i="13"/>
  <c r="AJ479" i="13"/>
  <c r="AI479" i="13"/>
  <c r="AC479" i="13" s="1"/>
  <c r="AE479" i="13"/>
  <c r="Y479" i="13"/>
  <c r="X479" i="13"/>
  <c r="AJ478" i="13"/>
  <c r="AI478" i="13"/>
  <c r="Z478" i="13" s="1"/>
  <c r="AE478" i="13"/>
  <c r="Y478" i="13"/>
  <c r="X478" i="13"/>
  <c r="AJ477" i="13"/>
  <c r="AI477" i="13"/>
  <c r="Z477" i="13" s="1"/>
  <c r="AE477" i="13"/>
  <c r="Y477" i="13"/>
  <c r="X477" i="13"/>
  <c r="AJ476" i="13"/>
  <c r="AI476" i="13"/>
  <c r="AC476" i="13" s="1"/>
  <c r="AE476" i="13"/>
  <c r="Y476" i="13"/>
  <c r="X476" i="13"/>
  <c r="AJ475" i="13"/>
  <c r="AI475" i="13"/>
  <c r="AE475" i="13"/>
  <c r="Y475" i="13"/>
  <c r="X475" i="13"/>
  <c r="AJ474" i="13"/>
  <c r="AI474" i="13"/>
  <c r="AE474" i="13"/>
  <c r="Y474" i="13"/>
  <c r="X474" i="13"/>
  <c r="AJ473" i="13"/>
  <c r="AI473" i="13"/>
  <c r="AF473" i="13" s="1"/>
  <c r="AE473" i="13"/>
  <c r="Y473" i="13"/>
  <c r="X473" i="13"/>
  <c r="AJ472" i="13"/>
  <c r="AI472" i="13"/>
  <c r="AE472" i="13"/>
  <c r="Y472" i="13"/>
  <c r="X472" i="13"/>
  <c r="AJ471" i="13"/>
  <c r="AI471" i="13"/>
  <c r="AC471" i="13" s="1"/>
  <c r="AE471" i="13"/>
  <c r="Y471" i="13"/>
  <c r="X471" i="13"/>
  <c r="AJ470" i="13"/>
  <c r="AI470" i="13"/>
  <c r="Z470" i="13" s="1"/>
  <c r="AE470" i="13"/>
  <c r="Y470" i="13"/>
  <c r="X470" i="13"/>
  <c r="AJ469" i="13"/>
  <c r="AI469" i="13"/>
  <c r="AC469" i="13" s="1"/>
  <c r="AE469" i="13"/>
  <c r="Y469" i="13"/>
  <c r="X469" i="13"/>
  <c r="AJ468" i="13"/>
  <c r="AI468" i="13"/>
  <c r="AC468" i="13" s="1"/>
  <c r="AE468" i="13"/>
  <c r="Y468" i="13"/>
  <c r="X468" i="13"/>
  <c r="AJ467" i="13"/>
  <c r="AI467" i="13"/>
  <c r="AC467" i="13" s="1"/>
  <c r="AE467" i="13"/>
  <c r="Y467" i="13"/>
  <c r="X467" i="13"/>
  <c r="AJ466" i="13"/>
  <c r="AI466" i="13"/>
  <c r="AC466" i="13" s="1"/>
  <c r="AE466" i="13"/>
  <c r="Y466" i="13"/>
  <c r="X466" i="13"/>
  <c r="AJ465" i="13"/>
  <c r="AI465" i="13"/>
  <c r="AF465" i="13" s="1"/>
  <c r="AE465" i="13"/>
  <c r="Y465" i="13"/>
  <c r="X465" i="13"/>
  <c r="AJ464" i="13"/>
  <c r="AI464" i="13"/>
  <c r="Z464" i="13" s="1"/>
  <c r="AE464" i="13"/>
  <c r="Y464" i="13"/>
  <c r="X464" i="13"/>
  <c r="AJ463" i="13"/>
  <c r="AI463" i="13"/>
  <c r="AC463" i="13" s="1"/>
  <c r="AE463" i="13"/>
  <c r="Y463" i="13"/>
  <c r="X463" i="13"/>
  <c r="AJ462" i="13"/>
  <c r="AI462" i="13"/>
  <c r="Z462" i="13" s="1"/>
  <c r="AE462" i="13"/>
  <c r="Y462" i="13"/>
  <c r="X462" i="13"/>
  <c r="AJ461" i="13"/>
  <c r="AI461" i="13"/>
  <c r="AC461" i="13" s="1"/>
  <c r="AE461" i="13"/>
  <c r="Y461" i="13"/>
  <c r="X461" i="13"/>
  <c r="AJ460" i="13"/>
  <c r="AI460" i="13"/>
  <c r="AC460" i="13" s="1"/>
  <c r="AE460" i="13"/>
  <c r="Y460" i="13"/>
  <c r="X460" i="13"/>
  <c r="AJ459" i="13"/>
  <c r="AI459" i="13"/>
  <c r="AC459" i="13" s="1"/>
  <c r="AE459" i="13"/>
  <c r="Y459" i="13"/>
  <c r="X459" i="13"/>
  <c r="AJ458" i="13"/>
  <c r="AI458" i="13"/>
  <c r="AE458" i="13"/>
  <c r="Y458" i="13"/>
  <c r="X458" i="13"/>
  <c r="AJ457" i="13"/>
  <c r="AI457" i="13"/>
  <c r="AE457" i="13"/>
  <c r="Y457" i="13"/>
  <c r="X457" i="13"/>
  <c r="AJ456" i="13"/>
  <c r="AI456" i="13"/>
  <c r="AE456" i="13"/>
  <c r="Y456" i="13"/>
  <c r="X456" i="13"/>
  <c r="AJ455" i="13"/>
  <c r="AI455" i="13"/>
  <c r="AE455" i="13"/>
  <c r="Y455" i="13"/>
  <c r="X455" i="13"/>
  <c r="AJ454" i="13"/>
  <c r="AI454" i="13"/>
  <c r="AE454" i="13"/>
  <c r="Y454" i="13"/>
  <c r="X454" i="13"/>
  <c r="AJ453" i="13"/>
  <c r="AI453" i="13"/>
  <c r="AC453" i="13" s="1"/>
  <c r="AE453" i="13"/>
  <c r="Y453" i="13"/>
  <c r="X453" i="13"/>
  <c r="AJ452" i="13"/>
  <c r="AI452" i="13"/>
  <c r="AE452" i="13"/>
  <c r="Y452" i="13"/>
  <c r="X452" i="13"/>
  <c r="AJ451" i="13"/>
  <c r="AI451" i="13"/>
  <c r="AC451" i="13" s="1"/>
  <c r="AE451" i="13"/>
  <c r="Y451" i="13"/>
  <c r="X451" i="13"/>
  <c r="AJ450" i="13"/>
  <c r="AI450" i="13"/>
  <c r="AE450" i="13"/>
  <c r="Y450" i="13"/>
  <c r="X450" i="13"/>
  <c r="AJ449" i="13"/>
  <c r="AI449" i="13"/>
  <c r="AE449" i="13"/>
  <c r="Y449" i="13"/>
  <c r="X449" i="13"/>
  <c r="AJ448" i="13"/>
  <c r="AI448" i="13"/>
  <c r="AC448" i="13" s="1"/>
  <c r="AE448" i="13"/>
  <c r="Y448" i="13"/>
  <c r="X448" i="13"/>
  <c r="AJ447" i="13"/>
  <c r="AI447" i="13"/>
  <c r="AC447" i="13" s="1"/>
  <c r="AE447" i="13"/>
  <c r="Y447" i="13"/>
  <c r="X447" i="13"/>
  <c r="AJ446" i="13"/>
  <c r="AI446" i="13"/>
  <c r="AB446" i="13" s="1"/>
  <c r="AE446" i="13"/>
  <c r="Y446" i="13"/>
  <c r="X446" i="13"/>
  <c r="AJ445" i="13"/>
  <c r="AI445" i="13"/>
  <c r="AC445" i="13" s="1"/>
  <c r="AE445" i="13"/>
  <c r="Y445" i="13"/>
  <c r="X445" i="13"/>
  <c r="AJ444" i="13"/>
  <c r="AI444" i="13"/>
  <c r="AC444" i="13" s="1"/>
  <c r="AE444" i="13"/>
  <c r="Y444" i="13"/>
  <c r="X444" i="13"/>
  <c r="AJ443" i="13"/>
  <c r="AI443" i="13"/>
  <c r="AE443" i="13"/>
  <c r="Y443" i="13"/>
  <c r="X443" i="13"/>
  <c r="AJ442" i="13"/>
  <c r="AI442" i="13"/>
  <c r="Z442" i="13" s="1"/>
  <c r="AE442" i="13"/>
  <c r="Y442" i="13"/>
  <c r="X442" i="13"/>
  <c r="AJ441" i="13"/>
  <c r="AI441" i="13"/>
  <c r="AF441" i="13" s="1"/>
  <c r="AE441" i="13"/>
  <c r="Y441" i="13"/>
  <c r="X441" i="13"/>
  <c r="AJ440" i="13"/>
  <c r="AI440" i="13"/>
  <c r="AE440" i="13"/>
  <c r="Y440" i="13"/>
  <c r="X440" i="13"/>
  <c r="AJ439" i="13"/>
  <c r="AI439" i="13"/>
  <c r="AE439" i="13"/>
  <c r="Y439" i="13"/>
  <c r="X439" i="13"/>
  <c r="AJ438" i="13"/>
  <c r="AI438" i="13"/>
  <c r="AE438" i="13"/>
  <c r="Y438" i="13"/>
  <c r="X438" i="13"/>
  <c r="AJ437" i="13"/>
  <c r="AI437" i="13"/>
  <c r="AB437" i="13" s="1"/>
  <c r="AE437" i="13"/>
  <c r="Y437" i="13"/>
  <c r="X437" i="13"/>
  <c r="AJ436" i="13"/>
  <c r="AI436" i="13"/>
  <c r="AE436" i="13"/>
  <c r="Y436" i="13"/>
  <c r="X436" i="13"/>
  <c r="AJ435" i="13"/>
  <c r="AI435" i="13"/>
  <c r="AC435" i="13" s="1"/>
  <c r="AE435" i="13"/>
  <c r="Y435" i="13"/>
  <c r="X435" i="13"/>
  <c r="AJ434" i="13"/>
  <c r="AI434" i="13"/>
  <c r="AC434" i="13" s="1"/>
  <c r="AE434" i="13"/>
  <c r="Y434" i="13"/>
  <c r="X434" i="13"/>
  <c r="AJ433" i="13"/>
  <c r="AI433" i="13"/>
  <c r="AF433" i="13" s="1"/>
  <c r="AE433" i="13"/>
  <c r="Y433" i="13"/>
  <c r="X433" i="13"/>
  <c r="AJ432" i="13"/>
  <c r="AI432" i="13"/>
  <c r="AC432" i="13" s="1"/>
  <c r="AE432" i="13"/>
  <c r="Y432" i="13"/>
  <c r="X432" i="13"/>
  <c r="AJ431" i="13"/>
  <c r="AI431" i="13"/>
  <c r="AC431" i="13" s="1"/>
  <c r="AE431" i="13"/>
  <c r="Y431" i="13"/>
  <c r="X431" i="13"/>
  <c r="AJ430" i="13"/>
  <c r="AI430" i="13"/>
  <c r="AC430" i="13" s="1"/>
  <c r="AE430" i="13"/>
  <c r="Y430" i="13"/>
  <c r="X430" i="13"/>
  <c r="AJ429" i="13"/>
  <c r="AI429" i="13"/>
  <c r="AC429" i="13" s="1"/>
  <c r="AE429" i="13"/>
  <c r="Y429" i="13"/>
  <c r="X429" i="13"/>
  <c r="AJ428" i="13"/>
  <c r="AI428" i="13"/>
  <c r="AC428" i="13" s="1"/>
  <c r="AE428" i="13"/>
  <c r="Y428" i="13"/>
  <c r="X428" i="13"/>
  <c r="AJ427" i="13"/>
  <c r="AI427" i="13"/>
  <c r="AE427" i="13"/>
  <c r="Y427" i="13"/>
  <c r="X427" i="13"/>
  <c r="AJ426" i="13"/>
  <c r="AI426" i="13"/>
  <c r="AC426" i="13" s="1"/>
  <c r="AE426" i="13"/>
  <c r="Y426" i="13"/>
  <c r="X426" i="13"/>
  <c r="AJ425" i="13"/>
  <c r="AI425" i="13"/>
  <c r="AE425" i="13"/>
  <c r="Y425" i="13"/>
  <c r="X425" i="13"/>
  <c r="AJ424" i="13"/>
  <c r="AI424" i="13"/>
  <c r="AC424" i="13" s="1"/>
  <c r="AE424" i="13"/>
  <c r="Y424" i="13"/>
  <c r="X424" i="13"/>
  <c r="AJ423" i="13"/>
  <c r="AI423" i="13"/>
  <c r="AE423" i="13"/>
  <c r="Y423" i="13"/>
  <c r="X423" i="13"/>
  <c r="AJ422" i="13"/>
  <c r="AI422" i="13"/>
  <c r="AF422" i="13" s="1"/>
  <c r="AE422" i="13"/>
  <c r="Y422" i="13"/>
  <c r="X422" i="13"/>
  <c r="AJ421" i="13"/>
  <c r="AI421" i="13"/>
  <c r="AF421" i="13" s="1"/>
  <c r="AE421" i="13"/>
  <c r="Y421" i="13"/>
  <c r="X421" i="13"/>
  <c r="AJ420" i="13"/>
  <c r="AI420" i="13"/>
  <c r="AE420" i="13"/>
  <c r="Y420" i="13"/>
  <c r="X420" i="13"/>
  <c r="AJ419" i="13"/>
  <c r="AI419" i="13"/>
  <c r="AC419" i="13" s="1"/>
  <c r="AE419" i="13"/>
  <c r="Y419" i="13"/>
  <c r="X419" i="13"/>
  <c r="AJ418" i="13"/>
  <c r="AI418" i="13"/>
  <c r="AC418" i="13" s="1"/>
  <c r="AE418" i="13"/>
  <c r="Y418" i="13"/>
  <c r="X418" i="13"/>
  <c r="AJ417" i="13"/>
  <c r="AI417" i="13"/>
  <c r="AE417" i="13"/>
  <c r="Y417" i="13"/>
  <c r="X417" i="13"/>
  <c r="AJ416" i="13"/>
  <c r="AI416" i="13"/>
  <c r="Z416" i="13" s="1"/>
  <c r="AE416" i="13"/>
  <c r="Y416" i="13"/>
  <c r="X416" i="13"/>
  <c r="AJ415" i="13"/>
  <c r="AI415" i="13"/>
  <c r="AE415" i="13"/>
  <c r="Y415" i="13"/>
  <c r="X415" i="13"/>
  <c r="AJ414" i="13"/>
  <c r="AI414" i="13"/>
  <c r="Z414" i="13" s="1"/>
  <c r="AE414" i="13"/>
  <c r="Y414" i="13"/>
  <c r="X414" i="13"/>
  <c r="AJ413" i="13"/>
  <c r="AI413" i="13"/>
  <c r="AB413" i="13" s="1"/>
  <c r="AE413" i="13"/>
  <c r="Y413" i="13"/>
  <c r="X413" i="13"/>
  <c r="AJ412" i="13"/>
  <c r="AI412" i="13"/>
  <c r="AE412" i="13"/>
  <c r="Y412" i="13"/>
  <c r="X412" i="13"/>
  <c r="AJ411" i="13"/>
  <c r="AI411" i="13"/>
  <c r="AC411" i="13" s="1"/>
  <c r="AE411" i="13"/>
  <c r="Y411" i="13"/>
  <c r="X411" i="13"/>
  <c r="AJ410" i="13"/>
  <c r="AI410" i="13"/>
  <c r="AC410" i="13" s="1"/>
  <c r="AE410" i="13"/>
  <c r="Y410" i="13"/>
  <c r="X410" i="13"/>
  <c r="AJ409" i="13"/>
  <c r="AI409" i="13"/>
  <c r="AF409" i="13" s="1"/>
  <c r="AE409" i="13"/>
  <c r="Y409" i="13"/>
  <c r="X409" i="13"/>
  <c r="AJ408" i="13"/>
  <c r="AI408" i="13"/>
  <c r="AC408" i="13" s="1"/>
  <c r="AE408" i="13"/>
  <c r="Y408" i="13"/>
  <c r="X408" i="13"/>
  <c r="AJ407" i="13"/>
  <c r="AI407" i="13"/>
  <c r="AB407" i="13" s="1"/>
  <c r="AE407" i="13"/>
  <c r="Y407" i="13"/>
  <c r="X407" i="13"/>
  <c r="AJ406" i="13"/>
  <c r="AI406" i="13"/>
  <c r="AF406" i="13" s="1"/>
  <c r="AE406" i="13"/>
  <c r="Y406" i="13"/>
  <c r="X406" i="13"/>
  <c r="AJ405" i="13"/>
  <c r="AI405" i="13"/>
  <c r="AF405" i="13" s="1"/>
  <c r="AE405" i="13"/>
  <c r="Y405" i="13"/>
  <c r="X405" i="13"/>
  <c r="AJ404" i="13"/>
  <c r="AI404" i="13"/>
  <c r="AB404" i="13" s="1"/>
  <c r="AE404" i="13"/>
  <c r="Y404" i="13"/>
  <c r="X404" i="13"/>
  <c r="AJ403" i="13"/>
  <c r="AI403" i="13"/>
  <c r="AE403" i="13"/>
  <c r="Y403" i="13"/>
  <c r="X403" i="13"/>
  <c r="AJ402" i="13"/>
  <c r="AI402" i="13"/>
  <c r="AE402" i="13"/>
  <c r="Y402" i="13"/>
  <c r="X402" i="13"/>
  <c r="AJ401" i="13"/>
  <c r="AI401" i="13"/>
  <c r="AF401" i="13" s="1"/>
  <c r="AE401" i="13"/>
  <c r="Y401" i="13"/>
  <c r="X401" i="13"/>
  <c r="AJ400" i="13"/>
  <c r="AI400" i="13"/>
  <c r="AE400" i="13"/>
  <c r="Y400" i="13"/>
  <c r="X400" i="13"/>
  <c r="AJ399" i="13"/>
  <c r="AI399" i="13"/>
  <c r="AE399" i="13"/>
  <c r="Y399" i="13"/>
  <c r="X399" i="13"/>
  <c r="AJ398" i="13"/>
  <c r="AI398" i="13"/>
  <c r="Z398" i="13" s="1"/>
  <c r="AE398" i="13"/>
  <c r="Y398" i="13"/>
  <c r="X398" i="13"/>
  <c r="AJ397" i="13"/>
  <c r="AI397" i="13"/>
  <c r="AF397" i="13" s="1"/>
  <c r="AE397" i="13"/>
  <c r="Y397" i="13"/>
  <c r="X397" i="13"/>
  <c r="AJ396" i="13"/>
  <c r="AI396" i="13"/>
  <c r="AC396" i="13" s="1"/>
  <c r="AE396" i="13"/>
  <c r="Y396" i="13"/>
  <c r="X396" i="13"/>
  <c r="AJ395" i="13"/>
  <c r="AI395" i="13"/>
  <c r="AE395" i="13"/>
  <c r="Y395" i="13"/>
  <c r="X395" i="13"/>
  <c r="AJ394" i="13"/>
  <c r="AI394" i="13"/>
  <c r="AC394" i="13" s="1"/>
  <c r="AE394" i="13"/>
  <c r="Y394" i="13"/>
  <c r="X394" i="13"/>
  <c r="AJ393" i="13"/>
  <c r="AI393" i="13"/>
  <c r="AB393" i="13" s="1"/>
  <c r="AE393" i="13"/>
  <c r="Y393" i="13"/>
  <c r="X393" i="13"/>
  <c r="AJ392" i="13"/>
  <c r="AI392" i="13"/>
  <c r="AC392" i="13" s="1"/>
  <c r="AE392" i="13"/>
  <c r="Y392" i="13"/>
  <c r="X392" i="13"/>
  <c r="AJ391" i="13"/>
  <c r="AI391" i="13"/>
  <c r="AF391" i="13" s="1"/>
  <c r="AE391" i="13"/>
  <c r="Y391" i="13"/>
  <c r="X391" i="13"/>
  <c r="AJ390" i="13"/>
  <c r="AI390" i="13"/>
  <c r="Z390" i="13" s="1"/>
  <c r="AE390" i="13"/>
  <c r="Y390" i="13"/>
  <c r="X390" i="13"/>
  <c r="AJ389" i="13"/>
  <c r="AI389" i="13"/>
  <c r="AF389" i="13" s="1"/>
  <c r="AE389" i="13"/>
  <c r="Y389" i="13"/>
  <c r="X389" i="13"/>
  <c r="AJ388" i="13"/>
  <c r="AI388" i="13"/>
  <c r="AC388" i="13" s="1"/>
  <c r="AE388" i="13"/>
  <c r="Y388" i="13"/>
  <c r="X388" i="13"/>
  <c r="AJ387" i="13"/>
  <c r="AI387" i="13"/>
  <c r="AF387" i="13" s="1"/>
  <c r="AE387" i="13"/>
  <c r="Y387" i="13"/>
  <c r="X387" i="13"/>
  <c r="AJ386" i="13"/>
  <c r="AI386" i="13"/>
  <c r="AE386" i="13"/>
  <c r="Y386" i="13"/>
  <c r="X386" i="13"/>
  <c r="AJ385" i="13"/>
  <c r="AI385" i="13"/>
  <c r="AE385" i="13"/>
  <c r="Y385" i="13"/>
  <c r="X385" i="13"/>
  <c r="AJ384" i="13"/>
  <c r="AI384" i="13"/>
  <c r="AC384" i="13" s="1"/>
  <c r="AE384" i="13"/>
  <c r="Y384" i="13"/>
  <c r="X384" i="13"/>
  <c r="AJ383" i="13"/>
  <c r="AI383" i="13"/>
  <c r="AC383" i="13" s="1"/>
  <c r="AE383" i="13"/>
  <c r="Y383" i="13"/>
  <c r="X383" i="13"/>
  <c r="AJ382" i="13"/>
  <c r="AI382" i="13"/>
  <c r="AE382" i="13"/>
  <c r="Y382" i="13"/>
  <c r="X382" i="13"/>
  <c r="AJ381" i="13"/>
  <c r="AI381" i="13"/>
  <c r="AC381" i="13" s="1"/>
  <c r="AE381" i="13"/>
  <c r="Y381" i="13"/>
  <c r="X381" i="13"/>
  <c r="AJ380" i="13"/>
  <c r="AI380" i="13"/>
  <c r="AB380" i="13" s="1"/>
  <c r="AE380" i="13"/>
  <c r="Y380" i="13"/>
  <c r="X380" i="13"/>
  <c r="AJ379" i="13"/>
  <c r="AI379" i="13"/>
  <c r="AF379" i="13" s="1"/>
  <c r="AE379" i="13"/>
  <c r="Y379" i="13"/>
  <c r="X379" i="13"/>
  <c r="AJ378" i="13"/>
  <c r="AI378" i="13"/>
  <c r="AC378" i="13" s="1"/>
  <c r="AE378" i="13"/>
  <c r="Y378" i="13"/>
  <c r="X378" i="13"/>
  <c r="AJ377" i="13"/>
  <c r="AI377" i="13"/>
  <c r="Z377" i="13" s="1"/>
  <c r="AE377" i="13"/>
  <c r="Y377" i="13"/>
  <c r="X377" i="13"/>
  <c r="AJ376" i="13"/>
  <c r="AI376" i="13"/>
  <c r="AE376" i="13"/>
  <c r="Y376" i="13"/>
  <c r="X376" i="13"/>
  <c r="AJ375" i="13"/>
  <c r="AI375" i="13"/>
  <c r="AC375" i="13" s="1"/>
  <c r="AE375" i="13"/>
  <c r="Y375" i="13"/>
  <c r="X375" i="13"/>
  <c r="AJ374" i="13"/>
  <c r="AI374" i="13"/>
  <c r="AF374" i="13" s="1"/>
  <c r="AE374" i="13"/>
  <c r="Y374" i="13"/>
  <c r="X374" i="13"/>
  <c r="AJ373" i="13"/>
  <c r="AI373" i="13"/>
  <c r="AE373" i="13"/>
  <c r="Y373" i="13"/>
  <c r="X373" i="13"/>
  <c r="AJ372" i="13"/>
  <c r="AI372" i="13"/>
  <c r="Z372" i="13" s="1"/>
  <c r="AE372" i="13"/>
  <c r="Y372" i="13"/>
  <c r="X372" i="13"/>
  <c r="AJ371" i="13"/>
  <c r="AI371" i="13"/>
  <c r="AE371" i="13"/>
  <c r="Y371" i="13"/>
  <c r="X371" i="13"/>
  <c r="AJ370" i="13"/>
  <c r="AI370" i="13"/>
  <c r="AE370" i="13"/>
  <c r="Y370" i="13"/>
  <c r="X370" i="13"/>
  <c r="AJ369" i="13"/>
  <c r="AI369" i="13"/>
  <c r="AE369" i="13"/>
  <c r="Y369" i="13"/>
  <c r="X369" i="13"/>
  <c r="AJ368" i="13"/>
  <c r="AI368" i="13"/>
  <c r="AE368" i="13"/>
  <c r="Y368" i="13"/>
  <c r="X368" i="13"/>
  <c r="AJ367" i="13"/>
  <c r="AI367" i="13"/>
  <c r="AE367" i="13"/>
  <c r="Y367" i="13"/>
  <c r="X367" i="13"/>
  <c r="AJ366" i="13"/>
  <c r="AI366" i="13"/>
  <c r="AE366" i="13"/>
  <c r="Y366" i="13"/>
  <c r="X366" i="13"/>
  <c r="AJ365" i="13"/>
  <c r="AI365" i="13"/>
  <c r="AC365" i="13" s="1"/>
  <c r="AE365" i="13"/>
  <c r="Y365" i="13"/>
  <c r="X365" i="13"/>
  <c r="AJ364" i="13"/>
  <c r="AI364" i="13"/>
  <c r="AF364" i="13" s="1"/>
  <c r="AE364" i="13"/>
  <c r="Y364" i="13"/>
  <c r="X364" i="13"/>
  <c r="AJ363" i="13"/>
  <c r="AI363" i="13"/>
  <c r="AF363" i="13" s="1"/>
  <c r="AE363" i="13"/>
  <c r="Y363" i="13"/>
  <c r="X363" i="13"/>
  <c r="AJ362" i="13"/>
  <c r="AI362" i="13"/>
  <c r="AC362" i="13" s="1"/>
  <c r="AE362" i="13"/>
  <c r="Y362" i="13"/>
  <c r="X362" i="13"/>
  <c r="AJ361" i="13"/>
  <c r="AI361" i="13"/>
  <c r="Z361" i="13" s="1"/>
  <c r="AE361" i="13"/>
  <c r="Y361" i="13"/>
  <c r="X361" i="13"/>
  <c r="AJ360" i="13"/>
  <c r="AI360" i="13"/>
  <c r="AB360" i="13" s="1"/>
  <c r="AE360" i="13"/>
  <c r="Y360" i="13"/>
  <c r="X360" i="13"/>
  <c r="AJ359" i="13"/>
  <c r="AI359" i="13"/>
  <c r="AC359" i="13" s="1"/>
  <c r="AE359" i="13"/>
  <c r="Y359" i="13"/>
  <c r="X359" i="13"/>
  <c r="AJ358" i="13"/>
  <c r="AI358" i="13"/>
  <c r="AE358" i="13"/>
  <c r="Y358" i="13"/>
  <c r="X358" i="13"/>
  <c r="AJ357" i="13"/>
  <c r="AI357" i="13"/>
  <c r="AE357" i="13"/>
  <c r="Y357" i="13"/>
  <c r="X357" i="13"/>
  <c r="AJ356" i="13"/>
  <c r="AI356" i="13"/>
  <c r="AB356" i="13" s="1"/>
  <c r="AE356" i="13"/>
  <c r="Y356" i="13"/>
  <c r="X356" i="13"/>
  <c r="AJ355" i="13"/>
  <c r="AI355" i="13"/>
  <c r="AF355" i="13" s="1"/>
  <c r="AE355" i="13"/>
  <c r="Y355" i="13"/>
  <c r="X355" i="13"/>
  <c r="AJ354" i="13"/>
  <c r="AI354" i="13"/>
  <c r="AC354" i="13" s="1"/>
  <c r="AE354" i="13"/>
  <c r="Y354" i="13"/>
  <c r="X354" i="13"/>
  <c r="AJ353" i="13"/>
  <c r="AI353" i="13"/>
  <c r="AE353" i="13"/>
  <c r="Y353" i="13"/>
  <c r="X353" i="13"/>
  <c r="AJ352" i="13"/>
  <c r="AI352" i="13"/>
  <c r="AE352" i="13"/>
  <c r="Y352" i="13"/>
  <c r="X352" i="13"/>
  <c r="AJ351" i="13"/>
  <c r="AI351" i="13"/>
  <c r="AE351" i="13"/>
  <c r="Y351" i="13"/>
  <c r="X351" i="13"/>
  <c r="AJ350" i="13"/>
  <c r="AI350" i="13"/>
  <c r="Z350" i="13" s="1"/>
  <c r="AE350" i="13"/>
  <c r="Y350" i="13"/>
  <c r="X350" i="13"/>
  <c r="AJ349" i="13"/>
  <c r="AI349" i="13"/>
  <c r="AC349" i="13" s="1"/>
  <c r="AE349" i="13"/>
  <c r="Y349" i="13"/>
  <c r="X349" i="13"/>
  <c r="AJ348" i="13"/>
  <c r="AI348" i="13"/>
  <c r="AF348" i="13" s="1"/>
  <c r="AE348" i="13"/>
  <c r="Y348" i="13"/>
  <c r="X348" i="13"/>
  <c r="AJ347" i="13"/>
  <c r="AI347" i="13"/>
  <c r="AF347" i="13" s="1"/>
  <c r="AE347" i="13"/>
  <c r="Y347" i="13"/>
  <c r="X347" i="13"/>
  <c r="AJ346" i="13"/>
  <c r="AI346" i="13"/>
  <c r="AE346" i="13"/>
  <c r="Y346" i="13"/>
  <c r="X346" i="13"/>
  <c r="AJ345" i="13"/>
  <c r="AI345" i="13"/>
  <c r="Z345" i="13" s="1"/>
  <c r="AE345" i="13"/>
  <c r="Y345" i="13"/>
  <c r="X345" i="13"/>
  <c r="AJ344" i="13"/>
  <c r="AI344" i="13"/>
  <c r="AB344" i="13" s="1"/>
  <c r="AE344" i="13"/>
  <c r="Y344" i="13"/>
  <c r="X344" i="13"/>
  <c r="AJ343" i="13"/>
  <c r="AI343" i="13"/>
  <c r="AC343" i="13" s="1"/>
  <c r="AE343" i="13"/>
  <c r="Y343" i="13"/>
  <c r="X343" i="13"/>
  <c r="AJ342" i="13"/>
  <c r="AI342" i="13"/>
  <c r="AC342" i="13" s="1"/>
  <c r="AE342" i="13"/>
  <c r="Y342" i="13"/>
  <c r="X342" i="13"/>
  <c r="AJ341" i="13"/>
  <c r="AI341" i="13"/>
  <c r="AE341" i="13"/>
  <c r="Y341" i="13"/>
  <c r="X341" i="13"/>
  <c r="AJ340" i="13"/>
  <c r="AI340" i="13"/>
  <c r="AE340" i="13"/>
  <c r="Y340" i="13"/>
  <c r="X340" i="13"/>
  <c r="AJ339" i="13"/>
  <c r="AI339" i="13"/>
  <c r="AC339" i="13" s="1"/>
  <c r="AE339" i="13"/>
  <c r="Y339" i="13"/>
  <c r="X339" i="13"/>
  <c r="AJ338" i="13"/>
  <c r="AI338" i="13"/>
  <c r="AC338" i="13" s="1"/>
  <c r="AE338" i="13"/>
  <c r="Y338" i="13"/>
  <c r="X338" i="13"/>
  <c r="AJ337" i="13"/>
  <c r="AI337" i="13"/>
  <c r="AB337" i="13" s="1"/>
  <c r="AE337" i="13"/>
  <c r="Y337" i="13"/>
  <c r="X337" i="13"/>
  <c r="AJ336" i="13"/>
  <c r="AI336" i="13"/>
  <c r="AF336" i="13" s="1"/>
  <c r="AE336" i="13"/>
  <c r="Y336" i="13"/>
  <c r="X336" i="13"/>
  <c r="AJ335" i="13"/>
  <c r="AI335" i="13"/>
  <c r="AE335" i="13"/>
  <c r="Y335" i="13"/>
  <c r="X335" i="13"/>
  <c r="AJ334" i="13"/>
  <c r="AI334" i="13"/>
  <c r="AB334" i="13" s="1"/>
  <c r="AE334" i="13"/>
  <c r="Y334" i="13"/>
  <c r="X334" i="13"/>
  <c r="AJ333" i="13"/>
  <c r="AI333" i="13"/>
  <c r="Z333" i="13" s="1"/>
  <c r="AE333" i="13"/>
  <c r="Y333" i="13"/>
  <c r="X333" i="13"/>
  <c r="AJ332" i="13"/>
  <c r="AI332" i="13"/>
  <c r="Z332" i="13" s="1"/>
  <c r="AE332" i="13"/>
  <c r="Y332" i="13"/>
  <c r="X332" i="13"/>
  <c r="AJ331" i="13"/>
  <c r="AI331" i="13"/>
  <c r="AF331" i="13" s="1"/>
  <c r="AE331" i="13"/>
  <c r="Y331" i="13"/>
  <c r="X331" i="13"/>
  <c r="AJ330" i="13"/>
  <c r="AI330" i="13"/>
  <c r="AB330" i="13" s="1"/>
  <c r="AE330" i="13"/>
  <c r="Y330" i="13"/>
  <c r="X330" i="13"/>
  <c r="AJ329" i="13"/>
  <c r="AI329" i="13"/>
  <c r="AE329" i="13"/>
  <c r="Y329" i="13"/>
  <c r="X329" i="13"/>
  <c r="AJ328" i="13"/>
  <c r="AI328" i="13"/>
  <c r="AE328" i="13"/>
  <c r="Y328" i="13"/>
  <c r="X328" i="13"/>
  <c r="AJ327" i="13"/>
  <c r="AI327" i="13"/>
  <c r="Z327" i="13" s="1"/>
  <c r="AE327" i="13"/>
  <c r="Y327" i="13"/>
  <c r="X327" i="13"/>
  <c r="AJ326" i="13"/>
  <c r="AI326" i="13"/>
  <c r="AC326" i="13" s="1"/>
  <c r="AE326" i="13"/>
  <c r="Y326" i="13"/>
  <c r="X326" i="13"/>
  <c r="AJ325" i="13"/>
  <c r="AI325" i="13"/>
  <c r="Z325" i="13" s="1"/>
  <c r="AE325" i="13"/>
  <c r="Y325" i="13"/>
  <c r="X325" i="13"/>
  <c r="AJ324" i="13"/>
  <c r="AI324" i="13"/>
  <c r="Z324" i="13" s="1"/>
  <c r="AE324" i="13"/>
  <c r="Y324" i="13"/>
  <c r="X324" i="13"/>
  <c r="AJ323" i="13"/>
  <c r="AI323" i="13"/>
  <c r="AF323" i="13" s="1"/>
  <c r="AE323" i="13"/>
  <c r="Y323" i="13"/>
  <c r="X323" i="13"/>
  <c r="AJ322" i="13"/>
  <c r="AI322" i="13"/>
  <c r="AB322" i="13" s="1"/>
  <c r="AE322" i="13"/>
  <c r="Y322" i="13"/>
  <c r="X322" i="13"/>
  <c r="AJ321" i="13"/>
  <c r="AI321" i="13"/>
  <c r="AE321" i="13"/>
  <c r="Y321" i="13"/>
  <c r="X321" i="13"/>
  <c r="AJ320" i="13"/>
  <c r="AI320" i="13"/>
  <c r="Z320" i="13" s="1"/>
  <c r="AE320" i="13"/>
  <c r="Y320" i="13"/>
  <c r="X320" i="13"/>
  <c r="AJ319" i="13"/>
  <c r="AI319" i="13"/>
  <c r="AB319" i="13" s="1"/>
  <c r="AE319" i="13"/>
  <c r="Y319" i="13"/>
  <c r="X319" i="13"/>
  <c r="AJ318" i="13"/>
  <c r="AI318" i="13"/>
  <c r="AF318" i="13" s="1"/>
  <c r="AE318" i="13"/>
  <c r="Y318" i="13"/>
  <c r="X318" i="13"/>
  <c r="AJ317" i="13"/>
  <c r="AI317" i="13"/>
  <c r="AF317" i="13" s="1"/>
  <c r="AE317" i="13"/>
  <c r="Y317" i="13"/>
  <c r="X317" i="13"/>
  <c r="AJ316" i="13"/>
  <c r="AI316" i="13"/>
  <c r="Z316" i="13" s="1"/>
  <c r="AE316" i="13"/>
  <c r="Y316" i="13"/>
  <c r="X316" i="13"/>
  <c r="AJ315" i="13"/>
  <c r="AI315" i="13"/>
  <c r="AF315" i="13" s="1"/>
  <c r="AE315" i="13"/>
  <c r="Y315" i="13"/>
  <c r="X315" i="13"/>
  <c r="AJ314" i="13"/>
  <c r="AI314" i="13"/>
  <c r="AC314" i="13" s="1"/>
  <c r="AE314" i="13"/>
  <c r="Y314" i="13"/>
  <c r="X314" i="13"/>
  <c r="AJ313" i="13"/>
  <c r="AI313" i="13"/>
  <c r="Z313" i="13" s="1"/>
  <c r="AE313" i="13"/>
  <c r="Y313" i="13"/>
  <c r="X313" i="13"/>
  <c r="AJ312" i="13"/>
  <c r="AI312" i="13"/>
  <c r="Z312" i="13" s="1"/>
  <c r="AE312" i="13"/>
  <c r="Y312" i="13"/>
  <c r="X312" i="13"/>
  <c r="AJ311" i="13"/>
  <c r="AI311" i="13"/>
  <c r="AB311" i="13" s="1"/>
  <c r="AE311" i="13"/>
  <c r="Y311" i="13"/>
  <c r="X311" i="13"/>
  <c r="AJ310" i="13"/>
  <c r="AI310" i="13"/>
  <c r="AF310" i="13" s="1"/>
  <c r="AE310" i="13"/>
  <c r="Y310" i="13"/>
  <c r="X310" i="13"/>
  <c r="AJ309" i="13"/>
  <c r="AI309" i="13"/>
  <c r="AC309" i="13" s="1"/>
  <c r="AE309" i="13"/>
  <c r="Y309" i="13"/>
  <c r="X309" i="13"/>
  <c r="AJ308" i="13"/>
  <c r="AI308" i="13"/>
  <c r="AF308" i="13" s="1"/>
  <c r="AE308" i="13"/>
  <c r="Y308" i="13"/>
  <c r="X308" i="13"/>
  <c r="AJ307" i="13"/>
  <c r="AI307" i="13"/>
  <c r="AF307" i="13" s="1"/>
  <c r="AE307" i="13"/>
  <c r="Y307" i="13"/>
  <c r="X307" i="13"/>
  <c r="AJ306" i="13"/>
  <c r="AI306" i="13"/>
  <c r="AE306" i="13"/>
  <c r="Y306" i="13"/>
  <c r="X306" i="13"/>
  <c r="AJ305" i="13"/>
  <c r="AI305" i="13"/>
  <c r="AE305" i="13"/>
  <c r="Y305" i="13"/>
  <c r="X305" i="13"/>
  <c r="AJ304" i="13"/>
  <c r="AI304" i="13"/>
  <c r="AE304" i="13"/>
  <c r="Y304" i="13"/>
  <c r="X304" i="13"/>
  <c r="AJ303" i="13"/>
  <c r="AI303" i="13"/>
  <c r="AE303" i="13"/>
  <c r="Y303" i="13"/>
  <c r="X303" i="13"/>
  <c r="AJ302" i="13"/>
  <c r="AI302" i="13"/>
  <c r="Z302" i="13" s="1"/>
  <c r="AE302" i="13"/>
  <c r="Y302" i="13"/>
  <c r="X302" i="13"/>
  <c r="AJ301" i="13"/>
  <c r="AI301" i="13"/>
  <c r="AC301" i="13" s="1"/>
  <c r="AE301" i="13"/>
  <c r="Y301" i="13"/>
  <c r="X301" i="13"/>
  <c r="AJ300" i="13"/>
  <c r="AI300" i="13"/>
  <c r="AC300" i="13" s="1"/>
  <c r="AE300" i="13"/>
  <c r="Y300" i="13"/>
  <c r="X300" i="13"/>
  <c r="AJ299" i="13"/>
  <c r="AI299" i="13"/>
  <c r="AF299" i="13" s="1"/>
  <c r="AE299" i="13"/>
  <c r="Y299" i="13"/>
  <c r="X299" i="13"/>
  <c r="AJ298" i="13"/>
  <c r="AI298" i="13"/>
  <c r="AC298" i="13" s="1"/>
  <c r="AE298" i="13"/>
  <c r="Y298" i="13"/>
  <c r="X298" i="13"/>
  <c r="AJ297" i="13"/>
  <c r="AI297" i="13"/>
  <c r="Z297" i="13" s="1"/>
  <c r="AE297" i="13"/>
  <c r="Y297" i="13"/>
  <c r="X297" i="13"/>
  <c r="AJ296" i="13"/>
  <c r="AI296" i="13"/>
  <c r="AF296" i="13" s="1"/>
  <c r="AE296" i="13"/>
  <c r="Y296" i="13"/>
  <c r="X296" i="13"/>
  <c r="AJ295" i="13"/>
  <c r="AI295" i="13"/>
  <c r="AB295" i="13" s="1"/>
  <c r="AE295" i="13"/>
  <c r="Y295" i="13"/>
  <c r="X295" i="13"/>
  <c r="AJ294" i="13"/>
  <c r="AI294" i="13"/>
  <c r="AF294" i="13" s="1"/>
  <c r="AE294" i="13"/>
  <c r="Y294" i="13"/>
  <c r="X294" i="13"/>
  <c r="AJ293" i="13"/>
  <c r="AI293" i="13"/>
  <c r="AC293" i="13" s="1"/>
  <c r="AE293" i="13"/>
  <c r="Y293" i="13"/>
  <c r="X293" i="13"/>
  <c r="AJ292" i="13"/>
  <c r="AI292" i="13"/>
  <c r="AF292" i="13" s="1"/>
  <c r="AE292" i="13"/>
  <c r="Y292" i="13"/>
  <c r="X292" i="13"/>
  <c r="AJ291" i="13"/>
  <c r="AI291" i="13"/>
  <c r="AF291" i="13" s="1"/>
  <c r="AE291" i="13"/>
  <c r="Y291" i="13"/>
  <c r="X291" i="13"/>
  <c r="AJ290" i="13"/>
  <c r="AI290" i="13"/>
  <c r="AC290" i="13" s="1"/>
  <c r="AE290" i="13"/>
  <c r="Y290" i="13"/>
  <c r="X290" i="13"/>
  <c r="AJ289" i="13"/>
  <c r="AI289" i="13"/>
  <c r="AE289" i="13"/>
  <c r="Y289" i="13"/>
  <c r="X289" i="13"/>
  <c r="AJ288" i="13"/>
  <c r="AI288" i="13"/>
  <c r="AF288" i="13" s="1"/>
  <c r="AE288" i="13"/>
  <c r="Y288" i="13"/>
  <c r="X288" i="13"/>
  <c r="AJ287" i="13"/>
  <c r="AI287" i="13"/>
  <c r="Z287" i="13" s="1"/>
  <c r="AE287" i="13"/>
  <c r="Y287" i="13"/>
  <c r="X287" i="13"/>
  <c r="AJ286" i="13"/>
  <c r="AI286" i="13"/>
  <c r="Z286" i="13" s="1"/>
  <c r="AE286" i="13"/>
  <c r="Y286" i="13"/>
  <c r="X286" i="13"/>
  <c r="AJ285" i="13"/>
  <c r="AI285" i="13"/>
  <c r="AE285" i="13"/>
  <c r="Y285" i="13"/>
  <c r="X285" i="13"/>
  <c r="AJ284" i="13"/>
  <c r="AI284" i="13"/>
  <c r="AE284" i="13"/>
  <c r="Y284" i="13"/>
  <c r="X284" i="13"/>
  <c r="AJ283" i="13"/>
  <c r="AI283" i="13"/>
  <c r="AE283" i="13"/>
  <c r="Y283" i="13"/>
  <c r="X283" i="13"/>
  <c r="AJ282" i="13"/>
  <c r="AI282" i="13"/>
  <c r="AE282" i="13"/>
  <c r="Y282" i="13"/>
  <c r="X282" i="13"/>
  <c r="AJ281" i="13"/>
  <c r="AI281" i="13"/>
  <c r="Z281" i="13" s="1"/>
  <c r="AE281" i="13"/>
  <c r="Y281" i="13"/>
  <c r="X281" i="13"/>
  <c r="AJ280" i="13"/>
  <c r="AI280" i="13"/>
  <c r="AF280" i="13" s="1"/>
  <c r="AE280" i="13"/>
  <c r="Y280" i="13"/>
  <c r="X280" i="13"/>
  <c r="AJ279" i="13"/>
  <c r="AI279" i="13"/>
  <c r="Z279" i="13" s="1"/>
  <c r="AE279" i="13"/>
  <c r="Y279" i="13"/>
  <c r="X279" i="13"/>
  <c r="AJ278" i="13"/>
  <c r="AI278" i="13"/>
  <c r="AE278" i="13"/>
  <c r="Y278" i="13"/>
  <c r="X278" i="13"/>
  <c r="AJ277" i="13"/>
  <c r="AI277" i="13"/>
  <c r="AC277" i="13" s="1"/>
  <c r="AE277" i="13"/>
  <c r="Y277" i="13"/>
  <c r="X277" i="13"/>
  <c r="AJ276" i="13"/>
  <c r="AI276" i="13"/>
  <c r="AB276" i="13" s="1"/>
  <c r="AE276" i="13"/>
  <c r="Y276" i="13"/>
  <c r="X276" i="13"/>
  <c r="AJ275" i="13"/>
  <c r="AI275" i="13"/>
  <c r="AF275" i="13" s="1"/>
  <c r="AE275" i="13"/>
  <c r="Y275" i="13"/>
  <c r="X275" i="13"/>
  <c r="AJ274" i="13"/>
  <c r="AI274" i="13"/>
  <c r="AE274" i="13"/>
  <c r="Y274" i="13"/>
  <c r="X274" i="13"/>
  <c r="AJ273" i="13"/>
  <c r="AI273" i="13"/>
  <c r="Z273" i="13" s="1"/>
  <c r="AE273" i="13"/>
  <c r="Y273" i="13"/>
  <c r="X273" i="13"/>
  <c r="AJ272" i="13"/>
  <c r="AI272" i="13"/>
  <c r="AF272" i="13" s="1"/>
  <c r="AE272" i="13"/>
  <c r="Y272" i="13"/>
  <c r="X272" i="13"/>
  <c r="AJ271" i="13"/>
  <c r="AI271" i="13"/>
  <c r="Z271" i="13" s="1"/>
  <c r="AE271" i="13"/>
  <c r="Y271" i="13"/>
  <c r="X271" i="13"/>
  <c r="AJ270" i="13"/>
  <c r="AI270" i="13"/>
  <c r="AC270" i="13" s="1"/>
  <c r="AE270" i="13"/>
  <c r="Y270" i="13"/>
  <c r="X270" i="13"/>
  <c r="AJ269" i="13"/>
  <c r="AI269" i="13"/>
  <c r="AC269" i="13" s="1"/>
  <c r="AE269" i="13"/>
  <c r="Y269" i="13"/>
  <c r="X269" i="13"/>
  <c r="AJ268" i="13"/>
  <c r="AI268" i="13"/>
  <c r="AB268" i="13" s="1"/>
  <c r="AE268" i="13"/>
  <c r="Y268" i="13"/>
  <c r="X268" i="13"/>
  <c r="AJ267" i="13"/>
  <c r="AI267" i="13"/>
  <c r="AF267" i="13" s="1"/>
  <c r="AE267" i="13"/>
  <c r="Y267" i="13"/>
  <c r="X267" i="13"/>
  <c r="AJ266" i="13"/>
  <c r="AI266" i="13"/>
  <c r="AE266" i="13"/>
  <c r="Y266" i="13"/>
  <c r="X266" i="13"/>
  <c r="AJ265" i="13"/>
  <c r="AI265" i="13"/>
  <c r="Z265" i="13" s="1"/>
  <c r="AE265" i="13"/>
  <c r="Y265" i="13"/>
  <c r="X265" i="13"/>
  <c r="AJ264" i="13"/>
  <c r="AI264" i="13"/>
  <c r="AC264" i="13" s="1"/>
  <c r="AE264" i="13"/>
  <c r="Y264" i="13"/>
  <c r="X264" i="13"/>
  <c r="AJ263" i="13"/>
  <c r="AI263" i="13"/>
  <c r="AB263" i="13" s="1"/>
  <c r="AE263" i="13"/>
  <c r="Y263" i="13"/>
  <c r="X263" i="13"/>
  <c r="AJ262" i="13"/>
  <c r="AI262" i="13"/>
  <c r="AC262" i="13" s="1"/>
  <c r="AE262" i="13"/>
  <c r="Y262" i="13"/>
  <c r="X262" i="13"/>
  <c r="AJ261" i="13"/>
  <c r="AI261" i="13"/>
  <c r="AC261" i="13" s="1"/>
  <c r="AE261" i="13"/>
  <c r="Y261" i="13"/>
  <c r="X261" i="13"/>
  <c r="AJ260" i="13"/>
  <c r="AI260" i="13"/>
  <c r="AB260" i="13" s="1"/>
  <c r="AE260" i="13"/>
  <c r="Y260" i="13"/>
  <c r="X260" i="13"/>
  <c r="AJ259" i="13"/>
  <c r="AI259" i="13"/>
  <c r="AF259" i="13" s="1"/>
  <c r="AE259" i="13"/>
  <c r="Y259" i="13"/>
  <c r="X259" i="13"/>
  <c r="AJ258" i="13"/>
  <c r="AI258" i="13"/>
  <c r="AE258" i="13"/>
  <c r="Y258" i="13"/>
  <c r="X258" i="13"/>
  <c r="AJ257" i="13"/>
  <c r="AI257" i="13"/>
  <c r="AB257" i="13" s="1"/>
  <c r="AE257" i="13"/>
  <c r="Y257" i="13"/>
  <c r="X257" i="13"/>
  <c r="AJ256" i="13"/>
  <c r="AI256" i="13"/>
  <c r="AC256" i="13" s="1"/>
  <c r="AE256" i="13"/>
  <c r="Y256" i="13"/>
  <c r="X256" i="13"/>
  <c r="AJ255" i="13"/>
  <c r="AI255" i="13"/>
  <c r="AF255" i="13" s="1"/>
  <c r="AE255" i="13"/>
  <c r="Y255" i="13"/>
  <c r="X255" i="13"/>
  <c r="AJ254" i="13"/>
  <c r="AI254" i="13"/>
  <c r="AE254" i="13"/>
  <c r="Y254" i="13"/>
  <c r="X254" i="13"/>
  <c r="AJ253" i="13"/>
  <c r="AI253" i="13"/>
  <c r="AC253" i="13" s="1"/>
  <c r="AE253" i="13"/>
  <c r="Y253" i="13"/>
  <c r="X253" i="13"/>
  <c r="AJ252" i="13"/>
  <c r="AI252" i="13"/>
  <c r="AB252" i="13" s="1"/>
  <c r="AE252" i="13"/>
  <c r="Y252" i="13"/>
  <c r="X252" i="13"/>
  <c r="AJ251" i="13"/>
  <c r="AI251" i="13"/>
  <c r="AF251" i="13" s="1"/>
  <c r="AE251" i="13"/>
  <c r="Y251" i="13"/>
  <c r="X251" i="13"/>
  <c r="AJ250" i="13"/>
  <c r="AI250" i="13"/>
  <c r="AE250" i="13"/>
  <c r="Y250" i="13"/>
  <c r="X250" i="13"/>
  <c r="AJ249" i="13"/>
  <c r="AI249" i="13"/>
  <c r="AF249" i="13" s="1"/>
  <c r="AE249" i="13"/>
  <c r="Y249" i="13"/>
  <c r="X249" i="13"/>
  <c r="AJ248" i="13"/>
  <c r="AI248" i="13"/>
  <c r="AC248" i="13" s="1"/>
  <c r="AE248" i="13"/>
  <c r="Y248" i="13"/>
  <c r="X248" i="13"/>
  <c r="AJ247" i="13"/>
  <c r="AI247" i="13"/>
  <c r="AF247" i="13" s="1"/>
  <c r="AE247" i="13"/>
  <c r="Y247" i="13"/>
  <c r="X247" i="13"/>
  <c r="AJ246" i="13"/>
  <c r="AI246" i="13"/>
  <c r="AC246" i="13" s="1"/>
  <c r="AE246" i="13"/>
  <c r="Y246" i="13"/>
  <c r="X246" i="13"/>
  <c r="AJ245" i="13"/>
  <c r="AI245" i="13"/>
  <c r="AC245" i="13" s="1"/>
  <c r="AE245" i="13"/>
  <c r="Y245" i="13"/>
  <c r="X245" i="13"/>
  <c r="AJ244" i="13"/>
  <c r="AI244" i="13"/>
  <c r="AB244" i="13" s="1"/>
  <c r="AE244" i="13"/>
  <c r="Y244" i="13"/>
  <c r="X244" i="13"/>
  <c r="AJ243" i="13"/>
  <c r="AI243" i="13"/>
  <c r="AB243" i="13" s="1"/>
  <c r="AE243" i="13"/>
  <c r="Y243" i="13"/>
  <c r="X243" i="13"/>
  <c r="AJ242" i="13"/>
  <c r="AI242" i="13"/>
  <c r="AF242" i="13" s="1"/>
  <c r="AE242" i="13"/>
  <c r="Y242" i="13"/>
  <c r="X242" i="13"/>
  <c r="AJ241" i="13"/>
  <c r="AI241" i="13"/>
  <c r="AB241" i="13" s="1"/>
  <c r="AE241" i="13"/>
  <c r="Y241" i="13"/>
  <c r="X241" i="13"/>
  <c r="AJ240" i="13"/>
  <c r="AI240" i="13"/>
  <c r="AC240" i="13" s="1"/>
  <c r="AE240" i="13"/>
  <c r="Y240" i="13"/>
  <c r="X240" i="13"/>
  <c r="AJ239" i="13"/>
  <c r="AI239" i="13"/>
  <c r="AF239" i="13" s="1"/>
  <c r="AE239" i="13"/>
  <c r="Y239" i="13"/>
  <c r="X239" i="13"/>
  <c r="AJ238" i="13"/>
  <c r="AI238" i="13"/>
  <c r="AC238" i="13" s="1"/>
  <c r="AE238" i="13"/>
  <c r="Y238" i="13"/>
  <c r="X238" i="13"/>
  <c r="AJ237" i="13"/>
  <c r="AI237" i="13"/>
  <c r="AC237" i="13" s="1"/>
  <c r="AE237" i="13"/>
  <c r="Y237" i="13"/>
  <c r="X237" i="13"/>
  <c r="AJ236" i="13"/>
  <c r="AI236" i="13"/>
  <c r="AB236" i="13" s="1"/>
  <c r="AE236" i="13"/>
  <c r="Y236" i="13"/>
  <c r="X236" i="13"/>
  <c r="AJ235" i="13"/>
  <c r="AI235" i="13"/>
  <c r="AB235" i="13" s="1"/>
  <c r="AE235" i="13"/>
  <c r="Y235" i="13"/>
  <c r="X235" i="13"/>
  <c r="AJ234" i="13"/>
  <c r="AI234" i="13"/>
  <c r="AE234" i="13"/>
  <c r="Y234" i="13"/>
  <c r="X234" i="13"/>
  <c r="AJ233" i="13"/>
  <c r="AI233" i="13"/>
  <c r="Z233" i="13" s="1"/>
  <c r="AE233" i="13"/>
  <c r="Y233" i="13"/>
  <c r="X233" i="13"/>
  <c r="AJ232" i="13"/>
  <c r="AI232" i="13"/>
  <c r="AC232" i="13" s="1"/>
  <c r="AE232" i="13"/>
  <c r="Y232" i="13"/>
  <c r="X232" i="13"/>
  <c r="AJ231" i="13"/>
  <c r="AI231" i="13"/>
  <c r="Z231" i="13" s="1"/>
  <c r="AE231" i="13"/>
  <c r="Y231" i="13"/>
  <c r="X231" i="13"/>
  <c r="AJ230" i="13"/>
  <c r="AI230" i="13"/>
  <c r="AC230" i="13" s="1"/>
  <c r="AE230" i="13"/>
  <c r="Y230" i="13"/>
  <c r="X230" i="13"/>
  <c r="AJ229" i="13"/>
  <c r="AI229" i="13"/>
  <c r="AC229" i="13" s="1"/>
  <c r="AE229" i="13"/>
  <c r="Y229" i="13"/>
  <c r="X229" i="13"/>
  <c r="AJ228" i="13"/>
  <c r="AI228" i="13"/>
  <c r="AB228" i="13" s="1"/>
  <c r="AE228" i="13"/>
  <c r="Y228" i="13"/>
  <c r="X228" i="13"/>
  <c r="AJ227" i="13"/>
  <c r="AI227" i="13"/>
  <c r="AB227" i="13" s="1"/>
  <c r="AE227" i="13"/>
  <c r="Y227" i="13"/>
  <c r="X227" i="13"/>
  <c r="AJ226" i="13"/>
  <c r="AI226" i="13"/>
  <c r="AF226" i="13" s="1"/>
  <c r="AE226" i="13"/>
  <c r="Y226" i="13"/>
  <c r="X226" i="13"/>
  <c r="AJ225" i="13"/>
  <c r="AI225" i="13"/>
  <c r="AF225" i="13" s="1"/>
  <c r="AE225" i="13"/>
  <c r="Y225" i="13"/>
  <c r="X225" i="13"/>
  <c r="AJ224" i="13"/>
  <c r="AI224" i="13"/>
  <c r="AC224" i="13" s="1"/>
  <c r="AE224" i="13"/>
  <c r="Y224" i="13"/>
  <c r="X224" i="13"/>
  <c r="AJ223" i="13"/>
  <c r="AI223" i="13"/>
  <c r="AB223" i="13" s="1"/>
  <c r="AE223" i="13"/>
  <c r="Y223" i="13"/>
  <c r="X223" i="13"/>
  <c r="AJ222" i="13"/>
  <c r="AI222" i="13"/>
  <c r="AC222" i="13" s="1"/>
  <c r="AE222" i="13"/>
  <c r="Y222" i="13"/>
  <c r="X222" i="13"/>
  <c r="AJ221" i="13"/>
  <c r="AI221" i="13"/>
  <c r="AC221" i="13" s="1"/>
  <c r="AE221" i="13"/>
  <c r="Y221" i="13"/>
  <c r="X221" i="13"/>
  <c r="AJ220" i="13"/>
  <c r="AI220" i="13"/>
  <c r="AE220" i="13"/>
  <c r="Y220" i="13"/>
  <c r="X220" i="13"/>
  <c r="AJ219" i="13"/>
  <c r="AI219" i="13"/>
  <c r="AC219" i="13" s="1"/>
  <c r="AE219" i="13"/>
  <c r="Y219" i="13"/>
  <c r="X219" i="13"/>
  <c r="AJ218" i="13"/>
  <c r="AI218" i="13"/>
  <c r="AF218" i="13" s="1"/>
  <c r="AE218" i="13"/>
  <c r="Y218" i="13"/>
  <c r="X218" i="13"/>
  <c r="AJ217" i="13"/>
  <c r="AI217" i="13"/>
  <c r="AF217" i="13" s="1"/>
  <c r="AE217" i="13"/>
  <c r="Y217" i="13"/>
  <c r="X217" i="13"/>
  <c r="AJ216" i="13"/>
  <c r="AI216" i="13"/>
  <c r="AE216" i="13"/>
  <c r="Y216" i="13"/>
  <c r="X216" i="13"/>
  <c r="AJ215" i="13"/>
  <c r="AI215" i="13"/>
  <c r="AF215" i="13" s="1"/>
  <c r="AE215" i="13"/>
  <c r="Y215" i="13"/>
  <c r="X215" i="13"/>
  <c r="AJ214" i="13"/>
  <c r="AI214" i="13"/>
  <c r="AC214" i="13" s="1"/>
  <c r="AE214" i="13"/>
  <c r="Y214" i="13"/>
  <c r="X214" i="13"/>
  <c r="AJ213" i="13"/>
  <c r="AI213" i="13"/>
  <c r="AC213" i="13" s="1"/>
  <c r="AE213" i="13"/>
  <c r="Y213" i="13"/>
  <c r="X213" i="13"/>
  <c r="AJ212" i="13"/>
  <c r="AI212" i="13"/>
  <c r="AE212" i="13"/>
  <c r="Y212" i="13"/>
  <c r="X212" i="13"/>
  <c r="AJ211" i="13"/>
  <c r="AI211" i="13"/>
  <c r="AC211" i="13" s="1"/>
  <c r="AE211" i="13"/>
  <c r="Y211" i="13"/>
  <c r="X211" i="13"/>
  <c r="AJ210" i="13"/>
  <c r="AI210" i="13"/>
  <c r="AF210" i="13" s="1"/>
  <c r="AE210" i="13"/>
  <c r="Y210" i="13"/>
  <c r="X210" i="13"/>
  <c r="AJ209" i="13"/>
  <c r="AI209" i="13"/>
  <c r="AF209" i="13" s="1"/>
  <c r="AE209" i="13"/>
  <c r="Y209" i="13"/>
  <c r="X209" i="13"/>
  <c r="AJ208" i="13"/>
  <c r="AI208" i="13"/>
  <c r="AF208" i="13" s="1"/>
  <c r="AE208" i="13"/>
  <c r="Y208" i="13"/>
  <c r="X208" i="13"/>
  <c r="AJ207" i="13"/>
  <c r="AI207" i="13"/>
  <c r="AB207" i="13" s="1"/>
  <c r="AE207" i="13"/>
  <c r="Y207" i="13"/>
  <c r="X207" i="13"/>
  <c r="AJ206" i="13"/>
  <c r="AI206" i="13"/>
  <c r="AE206" i="13"/>
  <c r="Y206" i="13"/>
  <c r="X206" i="13"/>
  <c r="AJ205" i="13"/>
  <c r="AI205" i="13"/>
  <c r="AC205" i="13" s="1"/>
  <c r="AE205" i="13"/>
  <c r="Y205" i="13"/>
  <c r="X205" i="13"/>
  <c r="AJ204" i="13"/>
  <c r="AI204" i="13"/>
  <c r="AF204" i="13" s="1"/>
  <c r="AE204" i="13"/>
  <c r="Y204" i="13"/>
  <c r="X204" i="13"/>
  <c r="AJ203" i="13"/>
  <c r="AI203" i="13"/>
  <c r="AC203" i="13" s="1"/>
  <c r="AE203" i="13"/>
  <c r="Y203" i="13"/>
  <c r="X203" i="13"/>
  <c r="AJ202" i="13"/>
  <c r="AI202" i="13"/>
  <c r="AB202" i="13" s="1"/>
  <c r="AE202" i="13"/>
  <c r="Y202" i="13"/>
  <c r="X202" i="13"/>
  <c r="AJ201" i="13"/>
  <c r="AI201" i="13"/>
  <c r="AF201" i="13" s="1"/>
  <c r="AE201" i="13"/>
  <c r="Y201" i="13"/>
  <c r="X201" i="13"/>
  <c r="AJ200" i="13"/>
  <c r="AI200" i="13"/>
  <c r="AF200" i="13" s="1"/>
  <c r="AE200" i="13"/>
  <c r="Y200" i="13"/>
  <c r="X200" i="13"/>
  <c r="AJ199" i="13"/>
  <c r="AI199" i="13"/>
  <c r="AC199" i="13" s="1"/>
  <c r="AE199" i="13"/>
  <c r="Y199" i="13"/>
  <c r="X199" i="13"/>
  <c r="AJ198" i="13"/>
  <c r="AI198" i="13"/>
  <c r="AE198" i="13"/>
  <c r="Y198" i="13"/>
  <c r="X198" i="13"/>
  <c r="AJ197" i="13"/>
  <c r="AI197" i="13"/>
  <c r="AE197" i="13"/>
  <c r="Y197" i="13"/>
  <c r="X197" i="13"/>
  <c r="AJ196" i="13"/>
  <c r="AI196" i="13"/>
  <c r="Z196" i="13" s="1"/>
  <c r="AE196" i="13"/>
  <c r="Y196" i="13"/>
  <c r="X196" i="13"/>
  <c r="AJ195" i="13"/>
  <c r="AI195" i="13"/>
  <c r="AB195" i="13" s="1"/>
  <c r="AE195" i="13"/>
  <c r="Y195" i="13"/>
  <c r="X195" i="13"/>
  <c r="AJ194" i="13"/>
  <c r="AI194" i="13"/>
  <c r="AB194" i="13" s="1"/>
  <c r="AE194" i="13"/>
  <c r="Y194" i="13"/>
  <c r="X194" i="13"/>
  <c r="AJ193" i="13"/>
  <c r="AI193" i="13"/>
  <c r="AE193" i="13"/>
  <c r="Y193" i="13"/>
  <c r="X193" i="13"/>
  <c r="AJ192" i="13"/>
  <c r="AI192" i="13"/>
  <c r="AF192" i="13" s="1"/>
  <c r="AE192" i="13"/>
  <c r="Y192" i="13"/>
  <c r="X192" i="13"/>
  <c r="AJ191" i="13"/>
  <c r="AI191" i="13"/>
  <c r="Z191" i="13" s="1"/>
  <c r="AE191" i="13"/>
  <c r="Y191" i="13"/>
  <c r="X191" i="13"/>
  <c r="AJ190" i="13"/>
  <c r="AI190" i="13"/>
  <c r="AF190" i="13" s="1"/>
  <c r="AE190" i="13"/>
  <c r="Y190" i="13"/>
  <c r="X190" i="13"/>
  <c r="AJ189" i="13"/>
  <c r="AI189" i="13"/>
  <c r="AC189" i="13" s="1"/>
  <c r="AE189" i="13"/>
  <c r="Y189" i="13"/>
  <c r="X189" i="13"/>
  <c r="AJ188" i="13"/>
  <c r="AI188" i="13"/>
  <c r="Z188" i="13" s="1"/>
  <c r="AE188" i="13"/>
  <c r="Y188" i="13"/>
  <c r="X188" i="13"/>
  <c r="AJ187" i="13"/>
  <c r="AI187" i="13"/>
  <c r="AB187" i="13" s="1"/>
  <c r="AE187" i="13"/>
  <c r="Y187" i="13"/>
  <c r="X187" i="13"/>
  <c r="AJ186" i="13"/>
  <c r="AI186" i="13"/>
  <c r="AE186" i="13"/>
  <c r="Y186" i="13"/>
  <c r="X186" i="13"/>
  <c r="AJ185" i="13"/>
  <c r="AI185" i="13"/>
  <c r="AE185" i="13"/>
  <c r="Y185" i="13"/>
  <c r="X185" i="13"/>
  <c r="AJ184" i="13"/>
  <c r="AI184" i="13"/>
  <c r="Z184" i="13" s="1"/>
  <c r="AE184" i="13"/>
  <c r="Y184" i="13"/>
  <c r="X184" i="13"/>
  <c r="AJ183" i="13"/>
  <c r="AI183" i="13"/>
  <c r="AC183" i="13" s="1"/>
  <c r="AE183" i="13"/>
  <c r="Y183" i="13"/>
  <c r="X183" i="13"/>
  <c r="AJ182" i="13"/>
  <c r="AI182" i="13"/>
  <c r="Z182" i="13" s="1"/>
  <c r="AE182" i="13"/>
  <c r="Y182" i="13"/>
  <c r="X182" i="13"/>
  <c r="AJ181" i="13"/>
  <c r="AI181" i="13"/>
  <c r="Z181" i="13" s="1"/>
  <c r="AE181" i="13"/>
  <c r="Y181" i="13"/>
  <c r="X181" i="13"/>
  <c r="AJ180" i="13"/>
  <c r="AI180" i="13"/>
  <c r="AE180" i="13"/>
  <c r="Y180" i="13"/>
  <c r="X180" i="13"/>
  <c r="AJ179" i="13"/>
  <c r="AI179" i="13"/>
  <c r="AE179" i="13"/>
  <c r="Y179" i="13"/>
  <c r="X179" i="13"/>
  <c r="AJ178" i="13"/>
  <c r="AI178" i="13"/>
  <c r="Z178" i="13" s="1"/>
  <c r="AE178" i="13"/>
  <c r="Y178" i="13"/>
  <c r="X178" i="13"/>
  <c r="AJ177" i="13"/>
  <c r="AI177" i="13"/>
  <c r="Z177" i="13" s="1"/>
  <c r="AE177" i="13"/>
  <c r="Y177" i="13"/>
  <c r="X177" i="13"/>
  <c r="AJ176" i="13"/>
  <c r="AI176" i="13"/>
  <c r="Z176" i="13" s="1"/>
  <c r="AE176" i="13"/>
  <c r="Y176" i="13"/>
  <c r="X176" i="13"/>
  <c r="AJ175" i="13"/>
  <c r="AI175" i="13"/>
  <c r="AC175" i="13" s="1"/>
  <c r="AE175" i="13"/>
  <c r="Y175" i="13"/>
  <c r="X175" i="13"/>
  <c r="AJ174" i="13"/>
  <c r="AI174" i="13"/>
  <c r="Z174" i="13" s="1"/>
  <c r="AE174" i="13"/>
  <c r="Y174" i="13"/>
  <c r="X174" i="13"/>
  <c r="AJ173" i="13"/>
  <c r="AI173" i="13"/>
  <c r="AF173" i="13" s="1"/>
  <c r="AE173" i="13"/>
  <c r="Y173" i="13"/>
  <c r="X173" i="13"/>
  <c r="AJ172" i="13"/>
  <c r="AI172" i="13"/>
  <c r="AE172" i="13"/>
  <c r="Y172" i="13"/>
  <c r="X172" i="13"/>
  <c r="AJ171" i="13"/>
  <c r="AI171" i="13"/>
  <c r="AE171" i="13"/>
  <c r="Y171" i="13"/>
  <c r="X171" i="13"/>
  <c r="AJ170" i="13"/>
  <c r="AI170" i="13"/>
  <c r="Z170" i="13" s="1"/>
  <c r="AE170" i="13"/>
  <c r="Y170" i="13"/>
  <c r="X170" i="13"/>
  <c r="AJ169" i="13"/>
  <c r="AI169" i="13"/>
  <c r="Z169" i="13" s="1"/>
  <c r="AE169" i="13"/>
  <c r="Y169" i="13"/>
  <c r="X169" i="13"/>
  <c r="AJ168" i="13"/>
  <c r="AI168" i="13"/>
  <c r="AF168" i="13" s="1"/>
  <c r="AE168" i="13"/>
  <c r="Y168" i="13"/>
  <c r="X168" i="13"/>
  <c r="AJ167" i="13"/>
  <c r="AI167" i="13"/>
  <c r="AC167" i="13" s="1"/>
  <c r="AE167" i="13"/>
  <c r="Y167" i="13"/>
  <c r="X167" i="13"/>
  <c r="AJ166" i="13"/>
  <c r="AI166" i="13"/>
  <c r="AC166" i="13" s="1"/>
  <c r="AE166" i="13"/>
  <c r="Y166" i="13"/>
  <c r="X166" i="13"/>
  <c r="AJ165" i="13"/>
  <c r="AI165" i="13"/>
  <c r="Z165" i="13" s="1"/>
  <c r="AE165" i="13"/>
  <c r="Y165" i="13"/>
  <c r="X165" i="13"/>
  <c r="AJ164" i="13"/>
  <c r="AI164" i="13"/>
  <c r="AF164" i="13" s="1"/>
  <c r="AE164" i="13"/>
  <c r="Y164" i="13"/>
  <c r="X164" i="13"/>
  <c r="AJ163" i="13"/>
  <c r="AI163" i="13"/>
  <c r="Z163" i="13" s="1"/>
  <c r="AE163" i="13"/>
  <c r="Y163" i="13"/>
  <c r="X163" i="13"/>
  <c r="AJ162" i="13"/>
  <c r="AI162" i="13"/>
  <c r="AC162" i="13" s="1"/>
  <c r="AE162" i="13"/>
  <c r="Y162" i="13"/>
  <c r="X162" i="13"/>
  <c r="AJ161" i="13"/>
  <c r="AI161" i="13"/>
  <c r="Z161" i="13" s="1"/>
  <c r="AE161" i="13"/>
  <c r="Y161" i="13"/>
  <c r="X161" i="13"/>
  <c r="AJ160" i="13"/>
  <c r="AI160" i="13"/>
  <c r="AF160" i="13" s="1"/>
  <c r="AE160" i="13"/>
  <c r="Y160" i="13"/>
  <c r="X160" i="13"/>
  <c r="AJ159" i="13"/>
  <c r="AI159" i="13"/>
  <c r="Z159" i="13" s="1"/>
  <c r="AE159" i="13"/>
  <c r="Y159" i="13"/>
  <c r="X159" i="13"/>
  <c r="AJ158" i="13"/>
  <c r="AI158" i="13"/>
  <c r="Z158" i="13" s="1"/>
  <c r="AE158" i="13"/>
  <c r="Y158" i="13"/>
  <c r="X158" i="13"/>
  <c r="AJ157" i="13"/>
  <c r="AI157" i="13"/>
  <c r="AE157" i="13"/>
  <c r="Y157" i="13"/>
  <c r="X157" i="13"/>
  <c r="AJ156" i="13"/>
  <c r="AI156" i="13"/>
  <c r="AF156" i="13" s="1"/>
  <c r="AE156" i="13"/>
  <c r="Y156" i="13"/>
  <c r="X156" i="13"/>
  <c r="AJ155" i="13"/>
  <c r="AI155" i="13"/>
  <c r="Z155" i="13" s="1"/>
  <c r="AE155" i="13"/>
  <c r="Y155" i="13"/>
  <c r="X155" i="13"/>
  <c r="AJ154" i="13"/>
  <c r="AI154" i="13"/>
  <c r="AC154" i="13" s="1"/>
  <c r="AE154" i="13"/>
  <c r="Y154" i="13"/>
  <c r="X154" i="13"/>
  <c r="AJ153" i="13"/>
  <c r="AI153" i="13"/>
  <c r="Z153" i="13" s="1"/>
  <c r="AE153" i="13"/>
  <c r="Y153" i="13"/>
  <c r="X153" i="13"/>
  <c r="AJ152" i="13"/>
  <c r="AI152" i="13"/>
  <c r="AF152" i="13" s="1"/>
  <c r="AE152" i="13"/>
  <c r="Y152" i="13"/>
  <c r="X152" i="13"/>
  <c r="AJ151" i="13"/>
  <c r="AI151" i="13"/>
  <c r="AC151" i="13" s="1"/>
  <c r="AE151" i="13"/>
  <c r="Y151" i="13"/>
  <c r="X151" i="13"/>
  <c r="AJ150" i="13"/>
  <c r="AI150" i="13"/>
  <c r="AC150" i="13" s="1"/>
  <c r="AE150" i="13"/>
  <c r="Y150" i="13"/>
  <c r="X150" i="13"/>
  <c r="AJ149" i="13"/>
  <c r="AI149" i="13"/>
  <c r="Z149" i="13" s="1"/>
  <c r="AE149" i="13"/>
  <c r="Y149" i="13"/>
  <c r="X149" i="13"/>
  <c r="AJ148" i="13"/>
  <c r="AI148" i="13"/>
  <c r="AF148" i="13" s="1"/>
  <c r="AE148" i="13"/>
  <c r="Y148" i="13"/>
  <c r="X148" i="13"/>
  <c r="AJ147" i="13"/>
  <c r="AI147" i="13"/>
  <c r="Z147" i="13" s="1"/>
  <c r="AE147" i="13"/>
  <c r="Y147" i="13"/>
  <c r="X147" i="13"/>
  <c r="AJ146" i="13"/>
  <c r="AI146" i="13"/>
  <c r="AC146" i="13" s="1"/>
  <c r="AE146" i="13"/>
  <c r="Y146" i="13"/>
  <c r="X146" i="13"/>
  <c r="AJ145" i="13"/>
  <c r="AI145" i="13"/>
  <c r="Z145" i="13" s="1"/>
  <c r="AE145" i="13"/>
  <c r="Y145" i="13"/>
  <c r="X145" i="13"/>
  <c r="AJ144" i="13"/>
  <c r="AI144" i="13"/>
  <c r="AF144" i="13" s="1"/>
  <c r="AE144" i="13"/>
  <c r="Y144" i="13"/>
  <c r="X144" i="13"/>
  <c r="AJ143" i="13"/>
  <c r="AI143" i="13"/>
  <c r="Z143" i="13" s="1"/>
  <c r="AE143" i="13"/>
  <c r="Y143" i="13"/>
  <c r="X143" i="13"/>
  <c r="AJ142" i="13"/>
  <c r="AI142" i="13"/>
  <c r="Z142" i="13" s="1"/>
  <c r="AE142" i="13"/>
  <c r="Y142" i="13"/>
  <c r="X142" i="13"/>
  <c r="AJ141" i="13"/>
  <c r="AI141" i="13"/>
  <c r="AC141" i="13" s="1"/>
  <c r="AE141" i="13"/>
  <c r="Y141" i="13"/>
  <c r="X141" i="13"/>
  <c r="AJ140" i="13"/>
  <c r="AI140" i="13"/>
  <c r="AC140" i="13" s="1"/>
  <c r="AE140" i="13"/>
  <c r="Y140" i="13"/>
  <c r="X140" i="13"/>
  <c r="AJ139" i="13"/>
  <c r="AI139" i="13"/>
  <c r="AE139" i="13"/>
  <c r="Y139" i="13"/>
  <c r="X139" i="13"/>
  <c r="AJ138" i="13"/>
  <c r="AI138" i="13"/>
  <c r="Z138" i="13" s="1"/>
  <c r="AE138" i="13"/>
  <c r="Y138" i="13"/>
  <c r="X138" i="13"/>
  <c r="AJ137" i="13"/>
  <c r="AI137" i="13"/>
  <c r="AE137" i="13"/>
  <c r="Y137" i="13"/>
  <c r="X137" i="13"/>
  <c r="AJ136" i="13"/>
  <c r="AI136" i="13"/>
  <c r="AB136" i="13" s="1"/>
  <c r="AE136" i="13"/>
  <c r="Y136" i="13"/>
  <c r="X136" i="13"/>
  <c r="AJ135" i="13"/>
  <c r="AI135" i="13"/>
  <c r="Z135" i="13" s="1"/>
  <c r="AE135" i="13"/>
  <c r="Y135" i="13"/>
  <c r="X135" i="13"/>
  <c r="AJ134" i="13"/>
  <c r="AI134" i="13"/>
  <c r="Z134" i="13" s="1"/>
  <c r="AE134" i="13"/>
  <c r="Y134" i="13"/>
  <c r="X134" i="13"/>
  <c r="AJ133" i="13"/>
  <c r="AI133" i="13"/>
  <c r="Z133" i="13" s="1"/>
  <c r="AE133" i="13"/>
  <c r="Y133" i="13"/>
  <c r="X133" i="13"/>
  <c r="AJ132" i="13"/>
  <c r="AI132" i="13"/>
  <c r="AC132" i="13" s="1"/>
  <c r="AE132" i="13"/>
  <c r="Y132" i="13"/>
  <c r="X132" i="13"/>
  <c r="AJ131" i="13"/>
  <c r="AI131" i="13"/>
  <c r="Z131" i="13" s="1"/>
  <c r="AE131" i="13"/>
  <c r="Y131" i="13"/>
  <c r="X131" i="13"/>
  <c r="AJ130" i="13"/>
  <c r="AI130" i="13"/>
  <c r="AC130" i="13" s="1"/>
  <c r="AE130" i="13"/>
  <c r="Y130" i="13"/>
  <c r="X130" i="13"/>
  <c r="AJ129" i="13"/>
  <c r="AI129" i="13"/>
  <c r="Z129" i="13" s="1"/>
  <c r="AE129" i="13"/>
  <c r="Y129" i="13"/>
  <c r="X129" i="13"/>
  <c r="AJ128" i="13"/>
  <c r="AI128" i="13"/>
  <c r="AB128" i="13" s="1"/>
  <c r="AE128" i="13"/>
  <c r="Y128" i="13"/>
  <c r="X128" i="13"/>
  <c r="AJ127" i="13"/>
  <c r="AI127" i="13"/>
  <c r="Z127" i="13" s="1"/>
  <c r="AE127" i="13"/>
  <c r="Y127" i="13"/>
  <c r="X127" i="13"/>
  <c r="AJ126" i="13"/>
  <c r="AI126" i="13"/>
  <c r="AF126" i="13" s="1"/>
  <c r="AE126" i="13"/>
  <c r="Y126" i="13"/>
  <c r="X126" i="13"/>
  <c r="AJ125" i="13"/>
  <c r="AI125" i="13"/>
  <c r="Z125" i="13" s="1"/>
  <c r="AE125" i="13"/>
  <c r="Y125" i="13"/>
  <c r="X125" i="13"/>
  <c r="AJ124" i="13"/>
  <c r="AI124" i="13"/>
  <c r="AC124" i="13" s="1"/>
  <c r="AE124" i="13"/>
  <c r="Y124" i="13"/>
  <c r="X124" i="13"/>
  <c r="AJ123" i="13"/>
  <c r="AI123" i="13"/>
  <c r="Z123" i="13" s="1"/>
  <c r="AE123" i="13"/>
  <c r="Y123" i="13"/>
  <c r="X123" i="13"/>
  <c r="AJ122" i="13"/>
  <c r="AI122" i="13"/>
  <c r="AC122" i="13" s="1"/>
  <c r="AE122" i="13"/>
  <c r="Y122" i="13"/>
  <c r="X122" i="13"/>
  <c r="AJ121" i="13"/>
  <c r="AI121" i="13"/>
  <c r="Z121" i="13" s="1"/>
  <c r="AE121" i="13"/>
  <c r="Y121" i="13"/>
  <c r="X121" i="13"/>
  <c r="AJ120" i="13"/>
  <c r="AI120" i="13"/>
  <c r="AB120" i="13" s="1"/>
  <c r="AE120" i="13"/>
  <c r="Y120" i="13"/>
  <c r="X120" i="13"/>
  <c r="AJ119" i="13"/>
  <c r="AI119" i="13"/>
  <c r="Z119" i="13" s="1"/>
  <c r="AE119" i="13"/>
  <c r="Y119" i="13"/>
  <c r="X119" i="13"/>
  <c r="AJ118" i="13"/>
  <c r="AI118" i="13"/>
  <c r="Z118" i="13" s="1"/>
  <c r="AE118" i="13"/>
  <c r="Y118" i="13"/>
  <c r="X118" i="13"/>
  <c r="AJ117" i="13"/>
  <c r="AI117" i="13"/>
  <c r="Z117" i="13" s="1"/>
  <c r="AE117" i="13"/>
  <c r="Y117" i="13"/>
  <c r="X117" i="13"/>
  <c r="AJ116" i="13"/>
  <c r="AI116" i="13"/>
  <c r="AC116" i="13" s="1"/>
  <c r="AE116" i="13"/>
  <c r="Y116" i="13"/>
  <c r="X116" i="13"/>
  <c r="AJ115" i="13"/>
  <c r="AI115" i="13"/>
  <c r="Z115" i="13" s="1"/>
  <c r="AE115" i="13"/>
  <c r="Y115" i="13"/>
  <c r="X115" i="13"/>
  <c r="AJ114" i="13"/>
  <c r="AI114" i="13"/>
  <c r="Z114" i="13" s="1"/>
  <c r="AE114" i="13"/>
  <c r="Y114" i="13"/>
  <c r="X114" i="13"/>
  <c r="AJ113" i="13"/>
  <c r="AI113" i="13"/>
  <c r="Z113" i="13" s="1"/>
  <c r="AE113" i="13"/>
  <c r="Y113" i="13"/>
  <c r="X113" i="13"/>
  <c r="AJ112" i="13"/>
  <c r="AI112" i="13"/>
  <c r="AC112" i="13" s="1"/>
  <c r="AE112" i="13"/>
  <c r="Y112" i="13"/>
  <c r="X112" i="13"/>
  <c r="AJ111" i="13"/>
  <c r="AI111" i="13"/>
  <c r="Z111" i="13" s="1"/>
  <c r="AE111" i="13"/>
  <c r="Y111" i="13"/>
  <c r="X111" i="13"/>
  <c r="AJ110" i="13"/>
  <c r="AI110" i="13"/>
  <c r="Z110" i="13" s="1"/>
  <c r="AE110" i="13"/>
  <c r="Y110" i="13"/>
  <c r="X110" i="13"/>
  <c r="AJ109" i="13"/>
  <c r="AI109" i="13"/>
  <c r="AB109" i="13" s="1"/>
  <c r="AE109" i="13"/>
  <c r="Y109" i="13"/>
  <c r="X109" i="13"/>
  <c r="AJ108" i="13"/>
  <c r="AI108" i="13"/>
  <c r="Z108" i="13" s="1"/>
  <c r="AE108" i="13"/>
  <c r="Y108" i="13"/>
  <c r="X108" i="13"/>
  <c r="AJ107" i="13"/>
  <c r="AI107" i="13"/>
  <c r="AB107" i="13" s="1"/>
  <c r="AE107" i="13"/>
  <c r="Y107" i="13"/>
  <c r="X107" i="13"/>
  <c r="AJ106" i="13"/>
  <c r="AI106" i="13"/>
  <c r="AC106" i="13" s="1"/>
  <c r="AE106" i="13"/>
  <c r="Y106" i="13"/>
  <c r="X106" i="13"/>
  <c r="AJ105" i="13"/>
  <c r="AI105" i="13"/>
  <c r="AE105" i="13"/>
  <c r="Y105" i="13"/>
  <c r="X105" i="13"/>
  <c r="AJ104" i="13"/>
  <c r="AI104" i="13"/>
  <c r="AE104" i="13"/>
  <c r="Y104" i="13"/>
  <c r="X104" i="13"/>
  <c r="AJ103" i="13"/>
  <c r="AI103" i="13"/>
  <c r="AE103" i="13"/>
  <c r="Y103" i="13"/>
  <c r="X103" i="13"/>
  <c r="AJ102" i="13"/>
  <c r="AI102" i="13"/>
  <c r="Z102" i="13" s="1"/>
  <c r="AE102" i="13"/>
  <c r="Y102" i="13"/>
  <c r="X102" i="13"/>
  <c r="AJ101" i="13"/>
  <c r="AI101" i="13"/>
  <c r="AF101" i="13" s="1"/>
  <c r="AE101" i="13"/>
  <c r="Y101" i="13"/>
  <c r="X101" i="13"/>
  <c r="AJ100" i="13"/>
  <c r="AI100" i="13"/>
  <c r="AC100" i="13" s="1"/>
  <c r="AE100" i="13"/>
  <c r="Y100" i="13"/>
  <c r="X100" i="13"/>
  <c r="AJ99" i="13"/>
  <c r="AI99" i="13"/>
  <c r="Z99" i="13" s="1"/>
  <c r="AE99" i="13"/>
  <c r="Y99" i="13"/>
  <c r="X99" i="13"/>
  <c r="AJ98" i="13"/>
  <c r="AI98" i="13"/>
  <c r="AC98" i="13" s="1"/>
  <c r="AE98" i="13"/>
  <c r="Y98" i="13"/>
  <c r="X98" i="13"/>
  <c r="AJ97" i="13"/>
  <c r="AI97" i="13"/>
  <c r="AB97" i="13" s="1"/>
  <c r="AE97" i="13"/>
  <c r="Y97" i="13"/>
  <c r="X97" i="13"/>
  <c r="AJ96" i="13"/>
  <c r="AI96" i="13"/>
  <c r="AC96" i="13" s="1"/>
  <c r="AE96" i="13"/>
  <c r="Y96" i="13"/>
  <c r="X96" i="13"/>
  <c r="AJ95" i="13"/>
  <c r="AI95" i="13"/>
  <c r="AC95" i="13" s="1"/>
  <c r="AE95" i="13"/>
  <c r="Y95" i="13"/>
  <c r="X95" i="13"/>
  <c r="AJ94" i="13"/>
  <c r="AI94" i="13"/>
  <c r="Z94" i="13" s="1"/>
  <c r="AE94" i="13"/>
  <c r="Y94" i="13"/>
  <c r="X94" i="13"/>
  <c r="AJ93" i="13"/>
  <c r="AI93" i="13"/>
  <c r="AF93" i="13" s="1"/>
  <c r="AE93" i="13"/>
  <c r="Y93" i="13"/>
  <c r="X93" i="13"/>
  <c r="AJ92" i="13"/>
  <c r="AI92" i="13"/>
  <c r="AC92" i="13" s="1"/>
  <c r="AE92" i="13"/>
  <c r="Y92" i="13"/>
  <c r="X92" i="13"/>
  <c r="AJ91" i="13"/>
  <c r="AI91" i="13"/>
  <c r="AE91" i="13"/>
  <c r="Y91" i="13"/>
  <c r="X91" i="13"/>
  <c r="AJ90" i="13"/>
  <c r="AI90" i="13"/>
  <c r="AC90" i="13" s="1"/>
  <c r="AE90" i="13"/>
  <c r="Y90" i="13"/>
  <c r="X90" i="13"/>
  <c r="AJ89" i="13"/>
  <c r="AI89" i="13"/>
  <c r="AB89" i="13" s="1"/>
  <c r="AE89" i="13"/>
  <c r="Y89" i="13"/>
  <c r="X89" i="13"/>
  <c r="AJ88" i="13"/>
  <c r="AI88" i="13"/>
  <c r="AC88" i="13" s="1"/>
  <c r="AE88" i="13"/>
  <c r="Y88" i="13"/>
  <c r="X88" i="13"/>
  <c r="AJ87" i="13"/>
  <c r="AI87" i="13"/>
  <c r="AE87" i="13"/>
  <c r="Y87" i="13"/>
  <c r="X87" i="13"/>
  <c r="AJ86" i="13"/>
  <c r="AI86" i="13"/>
  <c r="Z86" i="13" s="1"/>
  <c r="AE86" i="13"/>
  <c r="Y86" i="13"/>
  <c r="X86" i="13"/>
  <c r="AJ85" i="13"/>
  <c r="AI85" i="13"/>
  <c r="AF85" i="13" s="1"/>
  <c r="AE85" i="13"/>
  <c r="Y85" i="13"/>
  <c r="X85" i="13"/>
  <c r="AJ84" i="13"/>
  <c r="AI84" i="13"/>
  <c r="AC84" i="13" s="1"/>
  <c r="AE84" i="13"/>
  <c r="Y84" i="13"/>
  <c r="X84" i="13"/>
  <c r="AJ83" i="13"/>
  <c r="AI83" i="13"/>
  <c r="Z83" i="13" s="1"/>
  <c r="AE83" i="13"/>
  <c r="Y83" i="13"/>
  <c r="X83" i="13"/>
  <c r="AJ82" i="13"/>
  <c r="AI82" i="13"/>
  <c r="AC82" i="13" s="1"/>
  <c r="AE82" i="13"/>
  <c r="Y82" i="13"/>
  <c r="X82" i="13"/>
  <c r="AJ81" i="13"/>
  <c r="AI81" i="13"/>
  <c r="AB81" i="13" s="1"/>
  <c r="AE81" i="13"/>
  <c r="Y81" i="13"/>
  <c r="X81" i="13"/>
  <c r="AJ80" i="13"/>
  <c r="AI80" i="13"/>
  <c r="AC80" i="13" s="1"/>
  <c r="AE80" i="13"/>
  <c r="Y80" i="13"/>
  <c r="X80" i="13"/>
  <c r="AJ79" i="13"/>
  <c r="AI79" i="13"/>
  <c r="Z79" i="13" s="1"/>
  <c r="AE79" i="13"/>
  <c r="Y79" i="13"/>
  <c r="X79" i="13"/>
  <c r="AJ78" i="13"/>
  <c r="AI78" i="13"/>
  <c r="Z78" i="13" s="1"/>
  <c r="AE78" i="13"/>
  <c r="Y78" i="13"/>
  <c r="X78" i="13"/>
  <c r="AJ77" i="13"/>
  <c r="AI77" i="13"/>
  <c r="AF77" i="13" s="1"/>
  <c r="AE77" i="13"/>
  <c r="Y77" i="13"/>
  <c r="X77" i="13"/>
  <c r="AJ76" i="13"/>
  <c r="AI76" i="13"/>
  <c r="AC76" i="13" s="1"/>
  <c r="AE76" i="13"/>
  <c r="Y76" i="13"/>
  <c r="X76" i="13"/>
  <c r="AJ75" i="13"/>
  <c r="AI75" i="13"/>
  <c r="Z75" i="13" s="1"/>
  <c r="AE75" i="13"/>
  <c r="Y75" i="13"/>
  <c r="X75" i="13"/>
  <c r="AJ74" i="13"/>
  <c r="AI74" i="13"/>
  <c r="AC74" i="13" s="1"/>
  <c r="AE74" i="13"/>
  <c r="Y74" i="13"/>
  <c r="X74" i="13"/>
  <c r="AJ73" i="13"/>
  <c r="AI73" i="13"/>
  <c r="AB73" i="13" s="1"/>
  <c r="AE73" i="13"/>
  <c r="Y73" i="13"/>
  <c r="X73" i="13"/>
  <c r="AJ72" i="13"/>
  <c r="AI72" i="13"/>
  <c r="AC72" i="13" s="1"/>
  <c r="AE72" i="13"/>
  <c r="Y72" i="13"/>
  <c r="X72" i="13"/>
  <c r="AJ71" i="13"/>
  <c r="AI71" i="13"/>
  <c r="AF71" i="13" s="1"/>
  <c r="AE71" i="13"/>
  <c r="Y71" i="13"/>
  <c r="X71" i="13"/>
  <c r="AJ70" i="13"/>
  <c r="AI70" i="13"/>
  <c r="AC70" i="13" s="1"/>
  <c r="AE70" i="13"/>
  <c r="Y70" i="13"/>
  <c r="X70" i="13"/>
  <c r="AJ69" i="13"/>
  <c r="AI69" i="13"/>
  <c r="AF69" i="13" s="1"/>
  <c r="AE69" i="13"/>
  <c r="Y69" i="13"/>
  <c r="X69" i="13"/>
  <c r="AJ68" i="13"/>
  <c r="AI68" i="13"/>
  <c r="AC68" i="13" s="1"/>
  <c r="AE68" i="13"/>
  <c r="Y68" i="13"/>
  <c r="X68" i="13"/>
  <c r="AJ67" i="13"/>
  <c r="AI67" i="13"/>
  <c r="Z67" i="13" s="1"/>
  <c r="AE67" i="13"/>
  <c r="Y67" i="13"/>
  <c r="X67" i="13"/>
  <c r="AJ66" i="13"/>
  <c r="AI66" i="13"/>
  <c r="AC66" i="13" s="1"/>
  <c r="AE66" i="13"/>
  <c r="Y66" i="13"/>
  <c r="X66" i="13"/>
  <c r="AJ65" i="13"/>
  <c r="AI65" i="13"/>
  <c r="AB65" i="13" s="1"/>
  <c r="AE65" i="13"/>
  <c r="Y65" i="13"/>
  <c r="X65" i="13"/>
  <c r="AJ64" i="13"/>
  <c r="AI64" i="13"/>
  <c r="AC64" i="13" s="1"/>
  <c r="AE64" i="13"/>
  <c r="Y64" i="13"/>
  <c r="X64" i="13"/>
  <c r="AJ63" i="13"/>
  <c r="AI63" i="13"/>
  <c r="Z63" i="13" s="1"/>
  <c r="AE63" i="13"/>
  <c r="Y63" i="13"/>
  <c r="X63" i="13"/>
  <c r="AJ62" i="13"/>
  <c r="AI62" i="13"/>
  <c r="Z62" i="13" s="1"/>
  <c r="AE62" i="13"/>
  <c r="Y62" i="13"/>
  <c r="X62" i="13"/>
  <c r="AJ61" i="13"/>
  <c r="AI61" i="13"/>
  <c r="AB61" i="13" s="1"/>
  <c r="AE61" i="13"/>
  <c r="Y61" i="13"/>
  <c r="X61" i="13"/>
  <c r="AJ60" i="13"/>
  <c r="AI60" i="13"/>
  <c r="AC60" i="13" s="1"/>
  <c r="AE60" i="13"/>
  <c r="Y60" i="13"/>
  <c r="X60" i="13"/>
  <c r="AJ59" i="13"/>
  <c r="AI59" i="13"/>
  <c r="AC59" i="13" s="1"/>
  <c r="AE59" i="13"/>
  <c r="Y59" i="13"/>
  <c r="X59" i="13"/>
  <c r="AJ58" i="13"/>
  <c r="AI58" i="13"/>
  <c r="AF58" i="13" s="1"/>
  <c r="AE58" i="13"/>
  <c r="Y58" i="13"/>
  <c r="X58" i="13"/>
  <c r="AJ57" i="13"/>
  <c r="AI57" i="13"/>
  <c r="AF57" i="13" s="1"/>
  <c r="AE57" i="13"/>
  <c r="Y57" i="13"/>
  <c r="X57" i="13"/>
  <c r="AJ56" i="13"/>
  <c r="AI56" i="13"/>
  <c r="AC56" i="13" s="1"/>
  <c r="AE56" i="13"/>
  <c r="Y56" i="13"/>
  <c r="X56" i="13"/>
  <c r="AJ55" i="13"/>
  <c r="AI55" i="13"/>
  <c r="Z55" i="13" s="1"/>
  <c r="AE55" i="13"/>
  <c r="Y55" i="13"/>
  <c r="X55" i="13"/>
  <c r="AJ54" i="13"/>
  <c r="AI54" i="13"/>
  <c r="Z54" i="13" s="1"/>
  <c r="AE54" i="13"/>
  <c r="Y54" i="13"/>
  <c r="X54" i="13"/>
  <c r="AJ53" i="13"/>
  <c r="AI53" i="13"/>
  <c r="AB53" i="13" s="1"/>
  <c r="AE53" i="13"/>
  <c r="Y53" i="13"/>
  <c r="X53" i="13"/>
  <c r="AJ52" i="13"/>
  <c r="AI52" i="13"/>
  <c r="AC52" i="13" s="1"/>
  <c r="AE52" i="13"/>
  <c r="Y52" i="13"/>
  <c r="X52" i="13"/>
  <c r="AJ51" i="13"/>
  <c r="AI51" i="13"/>
  <c r="AC51" i="13" s="1"/>
  <c r="AE51" i="13"/>
  <c r="Y51" i="13"/>
  <c r="X51" i="13"/>
  <c r="AJ50" i="13"/>
  <c r="AI50" i="13"/>
  <c r="Z50" i="13" s="1"/>
  <c r="AE50" i="13"/>
  <c r="Y50" i="13"/>
  <c r="X50" i="13"/>
  <c r="AJ49" i="13"/>
  <c r="AI49" i="13"/>
  <c r="AF49" i="13" s="1"/>
  <c r="AE49" i="13"/>
  <c r="Y49" i="13"/>
  <c r="X49" i="13"/>
  <c r="AJ48" i="13"/>
  <c r="AI48" i="13"/>
  <c r="AC48" i="13" s="1"/>
  <c r="AE48" i="13"/>
  <c r="Y48" i="13"/>
  <c r="X48" i="13"/>
  <c r="AJ47" i="13"/>
  <c r="AI47" i="13"/>
  <c r="Z47" i="13" s="1"/>
  <c r="AE47" i="13"/>
  <c r="Y47" i="13"/>
  <c r="X47" i="13"/>
  <c r="AJ46" i="13"/>
  <c r="AI46" i="13"/>
  <c r="Z46" i="13" s="1"/>
  <c r="AE46" i="13"/>
  <c r="Y46" i="13"/>
  <c r="X46" i="13"/>
  <c r="AJ45" i="13"/>
  <c r="AI45" i="13"/>
  <c r="AB45" i="13" s="1"/>
  <c r="AE45" i="13"/>
  <c r="Y45" i="13"/>
  <c r="X45" i="13"/>
  <c r="AJ44" i="13"/>
  <c r="AI44" i="13"/>
  <c r="AC44" i="13" s="1"/>
  <c r="AE44" i="13"/>
  <c r="Y44" i="13"/>
  <c r="X44" i="13"/>
  <c r="AJ43" i="13"/>
  <c r="AI43" i="13"/>
  <c r="AC43" i="13" s="1"/>
  <c r="AE43" i="13"/>
  <c r="Y43" i="13"/>
  <c r="X43" i="13"/>
  <c r="AJ42" i="13"/>
  <c r="AI42" i="13"/>
  <c r="Z42" i="13" s="1"/>
  <c r="AE42" i="13"/>
  <c r="Y42" i="13"/>
  <c r="X42" i="13"/>
  <c r="AJ41" i="13"/>
  <c r="AI41" i="13"/>
  <c r="AF41" i="13" s="1"/>
  <c r="AE41" i="13"/>
  <c r="Y41" i="13"/>
  <c r="X41" i="13"/>
  <c r="AJ40" i="13"/>
  <c r="AI40" i="13"/>
  <c r="AC40" i="13" s="1"/>
  <c r="AE40" i="13"/>
  <c r="Y40" i="13"/>
  <c r="X40" i="13"/>
  <c r="AJ39" i="13"/>
  <c r="AI39" i="13"/>
  <c r="Z39" i="13" s="1"/>
  <c r="AE39" i="13"/>
  <c r="Y39" i="13"/>
  <c r="X39" i="13"/>
  <c r="AJ38" i="13"/>
  <c r="AI38" i="13"/>
  <c r="Z38" i="13" s="1"/>
  <c r="AE38" i="13"/>
  <c r="Y38" i="13"/>
  <c r="X38" i="13"/>
  <c r="AJ37" i="13"/>
  <c r="AI37" i="13"/>
  <c r="AB37" i="13" s="1"/>
  <c r="AE37" i="13"/>
  <c r="Y37" i="13"/>
  <c r="X37" i="13"/>
  <c r="AJ36" i="13"/>
  <c r="AI36" i="13"/>
  <c r="AC36" i="13" s="1"/>
  <c r="AE36" i="13"/>
  <c r="Y36" i="13"/>
  <c r="X36" i="13"/>
  <c r="AJ35" i="13"/>
  <c r="AI35" i="13"/>
  <c r="AC35" i="13" s="1"/>
  <c r="AE35" i="13"/>
  <c r="Y35" i="13"/>
  <c r="X35" i="13"/>
  <c r="AJ34" i="13"/>
  <c r="AI34" i="13"/>
  <c r="AF34" i="13" s="1"/>
  <c r="AE34" i="13"/>
  <c r="Y34" i="13"/>
  <c r="X34" i="13"/>
  <c r="AJ33" i="13"/>
  <c r="AI33" i="13"/>
  <c r="AF33" i="13" s="1"/>
  <c r="AE33" i="13"/>
  <c r="Y33" i="13"/>
  <c r="X33" i="13"/>
  <c r="AJ32" i="13"/>
  <c r="AI32" i="13"/>
  <c r="AC32" i="13" s="1"/>
  <c r="AE32" i="13"/>
  <c r="Y32" i="13"/>
  <c r="X32" i="13"/>
  <c r="AJ31" i="13"/>
  <c r="AI31" i="13"/>
  <c r="Z31" i="13" s="1"/>
  <c r="AE31" i="13"/>
  <c r="Y31" i="13"/>
  <c r="X31" i="13"/>
  <c r="AJ30" i="13"/>
  <c r="AI30" i="13"/>
  <c r="AF30" i="13" s="1"/>
  <c r="AE30" i="13"/>
  <c r="Y30" i="13"/>
  <c r="X30" i="13"/>
  <c r="AJ29" i="13"/>
  <c r="AI29" i="13"/>
  <c r="AB29" i="13" s="1"/>
  <c r="AE29" i="13"/>
  <c r="Y29" i="13"/>
  <c r="X29" i="13"/>
  <c r="AJ28" i="13"/>
  <c r="AI28" i="13"/>
  <c r="AC28" i="13" s="1"/>
  <c r="AE28" i="13"/>
  <c r="Y28" i="13"/>
  <c r="X28" i="13"/>
  <c r="AJ27" i="13"/>
  <c r="AI27" i="13"/>
  <c r="AC27" i="13" s="1"/>
  <c r="AE27" i="13"/>
  <c r="Y27" i="13"/>
  <c r="X27" i="13"/>
  <c r="AJ26" i="13"/>
  <c r="AI26" i="13"/>
  <c r="Z26" i="13" s="1"/>
  <c r="AE26" i="13"/>
  <c r="Y26" i="13"/>
  <c r="X26" i="13"/>
  <c r="AJ25" i="13"/>
  <c r="AI25" i="13"/>
  <c r="AF25" i="13" s="1"/>
  <c r="AE25" i="13"/>
  <c r="Y25" i="13"/>
  <c r="X25" i="13"/>
  <c r="AJ24" i="13"/>
  <c r="AI24" i="13"/>
  <c r="AC24" i="13" s="1"/>
  <c r="AE24" i="13"/>
  <c r="Y24" i="13"/>
  <c r="X24" i="13"/>
  <c r="AJ23" i="13"/>
  <c r="AI23" i="13"/>
  <c r="Z23" i="13" s="1"/>
  <c r="AE23" i="13"/>
  <c r="Y23" i="13"/>
  <c r="X23" i="13"/>
  <c r="AJ22" i="13"/>
  <c r="AI22" i="13"/>
  <c r="Z22" i="13" s="1"/>
  <c r="AE22" i="13"/>
  <c r="Y22" i="13"/>
  <c r="X22" i="13"/>
  <c r="AJ21" i="13"/>
  <c r="AI21" i="13"/>
  <c r="AB21" i="13" s="1"/>
  <c r="AE21" i="13"/>
  <c r="Y21" i="13"/>
  <c r="X21" i="13"/>
  <c r="AJ20" i="13"/>
  <c r="AI20" i="13"/>
  <c r="AC20" i="13" s="1"/>
  <c r="AE20" i="13"/>
  <c r="Y20" i="13"/>
  <c r="X20" i="13"/>
  <c r="AJ19" i="13"/>
  <c r="AI19" i="13"/>
  <c r="AC19" i="13" s="1"/>
  <c r="AE19" i="13"/>
  <c r="Y19" i="13"/>
  <c r="X19" i="13"/>
  <c r="AJ18" i="13"/>
  <c r="AI18" i="13"/>
  <c r="Z18" i="13" s="1"/>
  <c r="AE18" i="13"/>
  <c r="Y18" i="13"/>
  <c r="X18" i="13"/>
  <c r="AJ17" i="13"/>
  <c r="AI17" i="13"/>
  <c r="AF17" i="13" s="1"/>
  <c r="AE17" i="13"/>
  <c r="Y17" i="13"/>
  <c r="X17" i="13"/>
  <c r="AJ16" i="13"/>
  <c r="AI16" i="13"/>
  <c r="AC16" i="13" s="1"/>
  <c r="AE16" i="13"/>
  <c r="Y16" i="13"/>
  <c r="X16" i="13"/>
  <c r="AJ15" i="13"/>
  <c r="AI15" i="13"/>
  <c r="Z15" i="13" s="1"/>
  <c r="AE15" i="13"/>
  <c r="Y15" i="13"/>
  <c r="X15" i="13"/>
  <c r="AJ14" i="13"/>
  <c r="AI14" i="13"/>
  <c r="Z14" i="13" s="1"/>
  <c r="AE14" i="13"/>
  <c r="Y14" i="13"/>
  <c r="X14" i="13"/>
  <c r="AJ13" i="13"/>
  <c r="AI13" i="13"/>
  <c r="AB13" i="13" s="1"/>
  <c r="AE13" i="13"/>
  <c r="Y13" i="13"/>
  <c r="X13" i="13"/>
  <c r="AJ12" i="13"/>
  <c r="AI12" i="13"/>
  <c r="AC12" i="13" s="1"/>
  <c r="AE12" i="13"/>
  <c r="Y12" i="13"/>
  <c r="X12" i="13"/>
  <c r="AJ11" i="13"/>
  <c r="AI11" i="13"/>
  <c r="AB11" i="13" s="1"/>
  <c r="AE11" i="13"/>
  <c r="Y11" i="13"/>
  <c r="X11" i="13"/>
  <c r="AJ10" i="13"/>
  <c r="AI10" i="13"/>
  <c r="Z10" i="13" s="1"/>
  <c r="AE10" i="13"/>
  <c r="Y10" i="13"/>
  <c r="X10" i="13"/>
  <c r="AJ9" i="13"/>
  <c r="AI9" i="13"/>
  <c r="AF9" i="13" s="1"/>
  <c r="AE9" i="13"/>
  <c r="Y9" i="13"/>
  <c r="X9" i="13"/>
  <c r="AJ8" i="13"/>
  <c r="AI8" i="13"/>
  <c r="AC8" i="13" s="1"/>
  <c r="AE8" i="13"/>
  <c r="Y8" i="13"/>
  <c r="X8" i="13"/>
  <c r="AJ7" i="13"/>
  <c r="AI7" i="13"/>
  <c r="Z7" i="13" s="1"/>
  <c r="AE7" i="13"/>
  <c r="Y7" i="13"/>
  <c r="X7" i="13"/>
  <c r="AJ6" i="13"/>
  <c r="AI6" i="13"/>
  <c r="Z6" i="13" s="1"/>
  <c r="AE6" i="13"/>
  <c r="Y6" i="13"/>
  <c r="X6" i="13"/>
  <c r="AJ5" i="13"/>
  <c r="AI5" i="13"/>
  <c r="AB5" i="13" s="1"/>
  <c r="AE5" i="13"/>
  <c r="Y5" i="13"/>
  <c r="X5" i="13"/>
  <c r="AJ4" i="13"/>
  <c r="AI4" i="13"/>
  <c r="AF4" i="13" s="1"/>
  <c r="AE4" i="13"/>
  <c r="Y4" i="13"/>
  <c r="X4" i="13"/>
  <c r="AJ3" i="13"/>
  <c r="AI3" i="13"/>
  <c r="AC3" i="13" s="1"/>
  <c r="AE3" i="13"/>
  <c r="Y3" i="13"/>
  <c r="X3" i="13"/>
  <c r="AJ2" i="13"/>
  <c r="AI2" i="13"/>
  <c r="AF2" i="13" s="1"/>
  <c r="AE2" i="13"/>
  <c r="Y2" i="13"/>
  <c r="X2" i="13"/>
  <c r="B4" i="6"/>
  <c r="J4" i="14" s="1"/>
  <c r="B8" i="6"/>
  <c r="J8" i="14" s="1"/>
  <c r="B13" i="6"/>
  <c r="J13" i="14" s="1"/>
  <c r="B16" i="6"/>
  <c r="J16" i="14" s="1"/>
  <c r="B18" i="6"/>
  <c r="J18" i="14" s="1"/>
  <c r="B22" i="6"/>
  <c r="J22" i="14" s="1"/>
  <c r="B38" i="6"/>
  <c r="J38" i="14" s="1"/>
  <c r="B41" i="6"/>
  <c r="J41" i="14" s="1"/>
  <c r="B42" i="6"/>
  <c r="J42" i="14" s="1"/>
  <c r="B43" i="6"/>
  <c r="J43" i="14" s="1"/>
  <c r="B44" i="6"/>
  <c r="J44" i="14" s="1"/>
  <c r="B45" i="6"/>
  <c r="J45" i="14" s="1"/>
  <c r="B46" i="6"/>
  <c r="J46" i="14" s="1"/>
  <c r="B47" i="6"/>
  <c r="J47" i="14" s="1"/>
  <c r="B48" i="6"/>
  <c r="J48" i="14" s="1"/>
  <c r="B49" i="6"/>
  <c r="J49" i="14" s="1"/>
  <c r="B50" i="6"/>
  <c r="J50" i="14" s="1"/>
  <c r="B51" i="6"/>
  <c r="J51" i="14" s="1"/>
  <c r="B52" i="6"/>
  <c r="J52" i="14" s="1"/>
  <c r="B53" i="6"/>
  <c r="J53" i="14" s="1"/>
  <c r="B54" i="6"/>
  <c r="J54" i="14" s="1"/>
  <c r="B55" i="6"/>
  <c r="J55" i="14" s="1"/>
  <c r="B56" i="6"/>
  <c r="J56" i="14" s="1"/>
  <c r="B57" i="6"/>
  <c r="J57" i="14" s="1"/>
  <c r="B58" i="6"/>
  <c r="J58" i="14" s="1"/>
  <c r="B59" i="6"/>
  <c r="J59" i="14" s="1"/>
  <c r="B60" i="6"/>
  <c r="J60" i="14" s="1"/>
  <c r="B65" i="6"/>
  <c r="J65" i="14" s="1"/>
  <c r="B67" i="6"/>
  <c r="J67" i="14" s="1"/>
  <c r="B68" i="6"/>
  <c r="J68" i="14" s="1"/>
  <c r="B69" i="6"/>
  <c r="J69" i="14" s="1"/>
  <c r="B73" i="6"/>
  <c r="J73" i="14" s="1"/>
  <c r="B74" i="6"/>
  <c r="J74" i="14" s="1"/>
  <c r="B75" i="6"/>
  <c r="J75" i="14" s="1"/>
  <c r="B77" i="6"/>
  <c r="J77" i="14" s="1"/>
  <c r="B79" i="6"/>
  <c r="J79" i="14" s="1"/>
  <c r="B80" i="6"/>
  <c r="J80" i="14" s="1"/>
  <c r="B81" i="6"/>
  <c r="J81" i="14" s="1"/>
  <c r="B84" i="6"/>
  <c r="J84" i="14" s="1"/>
  <c r="B85" i="6"/>
  <c r="J85" i="14" s="1"/>
  <c r="B86" i="6"/>
  <c r="J86" i="14" s="1"/>
  <c r="B87" i="6"/>
  <c r="J87" i="14" s="1"/>
  <c r="B90" i="6"/>
  <c r="J90" i="14" s="1"/>
  <c r="B91" i="6"/>
  <c r="J91" i="14" s="1"/>
  <c r="B95" i="6"/>
  <c r="J95" i="14" s="1"/>
  <c r="B97" i="6"/>
  <c r="J97" i="14" s="1"/>
  <c r="G2" i="6"/>
  <c r="G180" i="6"/>
  <c r="G177" i="6"/>
  <c r="G174" i="6"/>
  <c r="G173" i="6"/>
  <c r="G172" i="6"/>
  <c r="G171" i="6"/>
  <c r="G170" i="6"/>
  <c r="J188" i="6" l="1"/>
  <c r="J7" i="6"/>
  <c r="J148" i="6"/>
  <c r="J144" i="6"/>
  <c r="J155" i="6"/>
  <c r="J163" i="6"/>
  <c r="J122" i="6"/>
  <c r="J119" i="6"/>
  <c r="J2" i="6"/>
  <c r="AC1025" i="13"/>
  <c r="Z903" i="13"/>
  <c r="Z973" i="13"/>
  <c r="AB974" i="13"/>
  <c r="AB975" i="13"/>
  <c r="AB1023" i="13"/>
  <c r="Z1024" i="13"/>
  <c r="AB1025" i="13"/>
  <c r="AF1025" i="13"/>
  <c r="Z705" i="13"/>
  <c r="AC903" i="13"/>
  <c r="AC904" i="13"/>
  <c r="AC916" i="13"/>
  <c r="Z958" i="13"/>
  <c r="Z959" i="13"/>
  <c r="AC963" i="13"/>
  <c r="AB881" i="13"/>
  <c r="AD881" i="13" s="1"/>
  <c r="Z882" i="13"/>
  <c r="AC908" i="13"/>
  <c r="AC928" i="13"/>
  <c r="AB950" i="13"/>
  <c r="AD950" i="13" s="1"/>
  <c r="AC705" i="13"/>
  <c r="Z706" i="13"/>
  <c r="AC737" i="13"/>
  <c r="AB873" i="13"/>
  <c r="AD873" i="13" s="1"/>
  <c r="Z874" i="13"/>
  <c r="Z875" i="13"/>
  <c r="Z879" i="13"/>
  <c r="AB924" i="13"/>
  <c r="AB928" i="13"/>
  <c r="AF928" i="13"/>
  <c r="Z1017" i="13"/>
  <c r="AF1019" i="13"/>
  <c r="AB1024" i="13"/>
  <c r="AB893" i="13"/>
  <c r="Z924" i="13"/>
  <c r="AF924" i="13"/>
  <c r="AB942" i="13"/>
  <c r="AD942" i="13" s="1"/>
  <c r="Z950" i="13"/>
  <c r="AF950" i="13"/>
  <c r="AB956" i="13"/>
  <c r="AD956" i="13" s="1"/>
  <c r="AC994" i="13"/>
  <c r="AC1033" i="13"/>
  <c r="AB1037" i="13"/>
  <c r="AD1037" i="13" s="1"/>
  <c r="AB1038" i="13"/>
  <c r="AB1039" i="13"/>
  <c r="AB916" i="13"/>
  <c r="AF916" i="13"/>
  <c r="AF917" i="13"/>
  <c r="AC971" i="13"/>
  <c r="Z975" i="13"/>
  <c r="AF975" i="13"/>
  <c r="Z793" i="13"/>
  <c r="AC794" i="13"/>
  <c r="AB790" i="13"/>
  <c r="AG790" i="13" s="1"/>
  <c r="Z859" i="13"/>
  <c r="Z863" i="13"/>
  <c r="AC867" i="13"/>
  <c r="Z871" i="13"/>
  <c r="Z890" i="13"/>
  <c r="AB908" i="13"/>
  <c r="AF908" i="13"/>
  <c r="AC920" i="13"/>
  <c r="Z927" i="13"/>
  <c r="AB971" i="13"/>
  <c r="AF971" i="13"/>
  <c r="AC977" i="13"/>
  <c r="AC1009" i="13"/>
  <c r="AB1016" i="13"/>
  <c r="AB1040" i="13"/>
  <c r="AB1041" i="13"/>
  <c r="AD1041" i="13" s="1"/>
  <c r="AC936" i="13"/>
  <c r="AB983" i="13"/>
  <c r="Z984" i="13"/>
  <c r="AC985" i="13"/>
  <c r="AC1017" i="13"/>
  <c r="AC1018" i="13"/>
  <c r="AB1032" i="13"/>
  <c r="Z1039" i="13"/>
  <c r="AF1039" i="13"/>
  <c r="AB737" i="13"/>
  <c r="AD737" i="13" s="1"/>
  <c r="AF737" i="13"/>
  <c r="Z389" i="13"/>
  <c r="AF1027" i="13"/>
  <c r="AB999" i="13"/>
  <c r="Z1000" i="13"/>
  <c r="AC1001" i="13"/>
  <c r="AB1008" i="13"/>
  <c r="AC793" i="13"/>
  <c r="AB794" i="13"/>
  <c r="AF794" i="13"/>
  <c r="Z800" i="13"/>
  <c r="Z816" i="13"/>
  <c r="AC850" i="13"/>
  <c r="AD850" i="13" s="1"/>
  <c r="AB854" i="13"/>
  <c r="AC855" i="13"/>
  <c r="AC856" i="13"/>
  <c r="Z873" i="13"/>
  <c r="AF873" i="13"/>
  <c r="AC879" i="13"/>
  <c r="Z881" i="13"/>
  <c r="AF881" i="13"/>
  <c r="Z887" i="13"/>
  <c r="AC888" i="13"/>
  <c r="Z891" i="13"/>
  <c r="Z899" i="13"/>
  <c r="Z919" i="13"/>
  <c r="AB920" i="13"/>
  <c r="AF920" i="13"/>
  <c r="Z930" i="13"/>
  <c r="AB934" i="13"/>
  <c r="AD934" i="13" s="1"/>
  <c r="Z935" i="13"/>
  <c r="AB936" i="13"/>
  <c r="AF936" i="13"/>
  <c r="Z942" i="13"/>
  <c r="AF942" i="13"/>
  <c r="AC955" i="13"/>
  <c r="AD955" i="13" s="1"/>
  <c r="Z956" i="13"/>
  <c r="AF956" i="13"/>
  <c r="AG956" i="13" s="1"/>
  <c r="AC969" i="13"/>
  <c r="AB977" i="13"/>
  <c r="AF977" i="13"/>
  <c r="Z983" i="13"/>
  <c r="AF983" i="13"/>
  <c r="AB984" i="13"/>
  <c r="AG984" i="13" s="1"/>
  <c r="AB985" i="13"/>
  <c r="AF985" i="13"/>
  <c r="AB991" i="13"/>
  <c r="AC1016" i="13"/>
  <c r="AB118" i="13"/>
  <c r="AF118" i="13"/>
  <c r="AB320" i="13"/>
  <c r="AB638" i="13"/>
  <c r="AC738" i="13"/>
  <c r="Z745" i="13"/>
  <c r="Z764" i="13"/>
  <c r="AC768" i="13"/>
  <c r="Z772" i="13"/>
  <c r="AC776" i="13"/>
  <c r="Z780" i="13"/>
  <c r="AC781" i="13"/>
  <c r="Z788" i="13"/>
  <c r="Z791" i="13"/>
  <c r="Z792" i="13"/>
  <c r="AC811" i="13"/>
  <c r="AC816" i="13"/>
  <c r="AB817" i="13"/>
  <c r="Z818" i="13"/>
  <c r="Z819" i="13"/>
  <c r="AF841" i="13"/>
  <c r="Z847" i="13"/>
  <c r="AC859" i="13"/>
  <c r="AB860" i="13"/>
  <c r="AC875" i="13"/>
  <c r="AC895" i="13"/>
  <c r="AC919" i="13"/>
  <c r="Z934" i="13"/>
  <c r="AF934" i="13"/>
  <c r="AC935" i="13"/>
  <c r="AC937" i="13"/>
  <c r="AB943" i="13"/>
  <c r="AG943" i="13" s="1"/>
  <c r="AC944" i="13"/>
  <c r="AB951" i="13"/>
  <c r="AG951" i="13" s="1"/>
  <c r="AC952" i="13"/>
  <c r="AF955" i="13"/>
  <c r="AC961" i="13"/>
  <c r="AB963" i="13"/>
  <c r="AF963" i="13"/>
  <c r="AB966" i="13"/>
  <c r="AB967" i="13"/>
  <c r="AD967" i="13" s="1"/>
  <c r="AB969" i="13"/>
  <c r="AF969" i="13"/>
  <c r="AC979" i="13"/>
  <c r="AB989" i="13"/>
  <c r="AB990" i="13"/>
  <c r="AG990" i="13" s="1"/>
  <c r="Z991" i="13"/>
  <c r="AF991" i="13"/>
  <c r="Z999" i="13"/>
  <c r="AF999" i="13"/>
  <c r="AB1000" i="13"/>
  <c r="AB1001" i="13"/>
  <c r="AF1001" i="13"/>
  <c r="AB1007" i="13"/>
  <c r="Z1008" i="13"/>
  <c r="AB1009" i="13"/>
  <c r="AF1009" i="13"/>
  <c r="AF1011" i="13"/>
  <c r="AC1024" i="13"/>
  <c r="AC1026" i="13"/>
  <c r="AB1031" i="13"/>
  <c r="Z1032" i="13"/>
  <c r="AB1033" i="13"/>
  <c r="AF1033" i="13"/>
  <c r="Z1041" i="13"/>
  <c r="AF1041" i="13"/>
  <c r="AC118" i="13"/>
  <c r="Z2" i="13"/>
  <c r="Z33" i="13"/>
  <c r="AC34" i="13"/>
  <c r="Z122" i="13"/>
  <c r="AB123" i="13"/>
  <c r="Z130" i="13"/>
  <c r="Z317" i="13"/>
  <c r="AB509" i="13"/>
  <c r="AC649" i="13"/>
  <c r="AB671" i="13"/>
  <c r="AD671" i="13" s="1"/>
  <c r="Z675" i="13"/>
  <c r="AC824" i="13"/>
  <c r="Z835" i="13"/>
  <c r="Z840" i="13"/>
  <c r="AC871" i="13"/>
  <c r="AC891" i="13"/>
  <c r="AB897" i="13"/>
  <c r="Z898" i="13"/>
  <c r="AB940" i="13"/>
  <c r="AB946" i="13"/>
  <c r="AG946" i="13" s="1"/>
  <c r="AC947" i="13"/>
  <c r="AD947" i="13" s="1"/>
  <c r="Z981" i="13"/>
  <c r="AB992" i="13"/>
  <c r="AC993" i="13"/>
  <c r="AC1008" i="13"/>
  <c r="AB1015" i="13"/>
  <c r="Z1016" i="13"/>
  <c r="AB1017" i="13"/>
  <c r="AG1017" i="13" s="1"/>
  <c r="AC1032" i="13"/>
  <c r="AC1034" i="13"/>
  <c r="AD1034" i="13" s="1"/>
  <c r="AC1035" i="13"/>
  <c r="Z1042" i="13"/>
  <c r="AC717" i="13"/>
  <c r="AB721" i="13"/>
  <c r="Z722" i="13"/>
  <c r="Z356" i="13"/>
  <c r="Z360" i="13"/>
  <c r="AB364" i="13"/>
  <c r="AG364" i="13" s="1"/>
  <c r="AA373" i="13"/>
  <c r="AH373" i="13" s="1"/>
  <c r="Z374" i="13"/>
  <c r="Z518" i="13"/>
  <c r="AC97" i="13"/>
  <c r="AC279" i="13"/>
  <c r="Z338" i="13"/>
  <c r="Z342" i="13"/>
  <c r="Z383" i="13"/>
  <c r="Z384" i="13"/>
  <c r="AC389" i="13"/>
  <c r="AA389" i="13"/>
  <c r="AH389" i="13" s="1"/>
  <c r="AB394" i="13"/>
  <c r="AC414" i="13"/>
  <c r="AC478" i="13"/>
  <c r="AB482" i="13"/>
  <c r="AG482" i="13" s="1"/>
  <c r="AC504" i="13"/>
  <c r="AC509" i="13"/>
  <c r="AA509" i="13"/>
  <c r="AH509" i="13" s="1"/>
  <c r="Z510" i="13"/>
  <c r="AC518" i="13"/>
  <c r="AA518" i="13"/>
  <c r="AH518" i="13" s="1"/>
  <c r="Z519" i="13"/>
  <c r="AA519" i="13"/>
  <c r="AH519" i="13" s="1"/>
  <c r="Z520" i="13"/>
  <c r="AB649" i="13"/>
  <c r="AF649" i="13"/>
  <c r="Z667" i="13"/>
  <c r="Z671" i="13"/>
  <c r="AF671" i="13"/>
  <c r="AB678" i="13"/>
  <c r="AB679" i="13"/>
  <c r="AG679" i="13" s="1"/>
  <c r="Z680" i="13"/>
  <c r="AC681" i="13"/>
  <c r="AC682" i="13"/>
  <c r="AC683" i="13"/>
  <c r="Z701" i="13"/>
  <c r="Z708" i="13"/>
  <c r="AB782" i="13"/>
  <c r="AB783" i="13"/>
  <c r="AG783" i="13" s="1"/>
  <c r="AC784" i="13"/>
  <c r="AC785" i="13"/>
  <c r="Z803" i="13"/>
  <c r="Z804" i="13"/>
  <c r="Z808" i="13"/>
  <c r="AB816" i="13"/>
  <c r="AG816" i="13" s="1"/>
  <c r="AC847" i="13"/>
  <c r="AB852" i="13"/>
  <c r="AC864" i="13"/>
  <c r="Z866" i="13"/>
  <c r="AB867" i="13"/>
  <c r="AF867" i="13"/>
  <c r="AB871" i="13"/>
  <c r="AB875" i="13"/>
  <c r="AG875" i="13" s="1"/>
  <c r="AB879" i="13"/>
  <c r="AG879" i="13" s="1"/>
  <c r="AB888" i="13"/>
  <c r="AF888" i="13"/>
  <c r="AB891" i="13"/>
  <c r="Z897" i="13"/>
  <c r="AF897" i="13"/>
  <c r="AB903" i="13"/>
  <c r="AB781" i="13"/>
  <c r="AF781" i="13"/>
  <c r="Z811" i="13"/>
  <c r="AF811" i="13"/>
  <c r="AG811" i="13" s="1"/>
  <c r="AB895" i="13"/>
  <c r="AF895" i="13"/>
  <c r="AC2" i="13"/>
  <c r="AA2" i="13"/>
  <c r="AH2" i="13" s="1"/>
  <c r="AB99" i="13"/>
  <c r="AB140" i="13"/>
  <c r="AC147" i="13"/>
  <c r="AA147" i="13"/>
  <c r="AH147" i="13" s="1"/>
  <c r="AB148" i="13"/>
  <c r="AA148" i="13"/>
  <c r="AH148" i="13" s="1"/>
  <c r="Z150" i="13"/>
  <c r="Z309" i="13"/>
  <c r="AC317" i="13"/>
  <c r="Z318" i="13"/>
  <c r="AC319" i="13"/>
  <c r="AD319" i="13" s="1"/>
  <c r="Z697" i="13"/>
  <c r="Z698" i="13"/>
  <c r="AC754" i="13"/>
  <c r="Z755" i="13"/>
  <c r="Z756" i="13"/>
  <c r="AC757" i="13"/>
  <c r="Z761" i="13"/>
  <c r="AC762" i="13"/>
  <c r="Z57" i="13"/>
  <c r="AA63" i="13"/>
  <c r="AH63" i="13" s="1"/>
  <c r="Z64" i="13"/>
  <c r="Z65" i="13"/>
  <c r="Z66" i="13"/>
  <c r="AA66" i="13"/>
  <c r="AH66" i="13" s="1"/>
  <c r="Z70" i="13"/>
  <c r="Z95" i="13"/>
  <c r="Z96" i="13"/>
  <c r="Z97" i="13"/>
  <c r="AF97" i="13"/>
  <c r="AG97" i="13" s="1"/>
  <c r="AF99" i="13"/>
  <c r="AB418" i="13"/>
  <c r="AD418" i="13" s="1"/>
  <c r="AC528" i="13"/>
  <c r="AB532" i="13"/>
  <c r="AD532" i="13" s="1"/>
  <c r="Z542" i="13"/>
  <c r="Z549" i="13"/>
  <c r="Z550" i="13"/>
  <c r="Z554" i="13"/>
  <c r="AB570" i="13"/>
  <c r="AA570" i="13"/>
  <c r="AH570" i="13" s="1"/>
  <c r="AB571" i="13"/>
  <c r="AD571" i="13" s="1"/>
  <c r="Z587" i="13"/>
  <c r="Z644" i="13"/>
  <c r="Z645" i="13"/>
  <c r="AB658" i="13"/>
  <c r="Z659" i="13"/>
  <c r="AB670" i="13"/>
  <c r="AB675" i="13"/>
  <c r="AD675" i="13" s="1"/>
  <c r="Z676" i="13"/>
  <c r="AC698" i="13"/>
  <c r="AB699" i="13"/>
  <c r="AD699" i="13" s="1"/>
  <c r="Z700" i="13"/>
  <c r="AC706" i="13"/>
  <c r="AC709" i="13"/>
  <c r="AD709" i="13" s="1"/>
  <c r="AC745" i="13"/>
  <c r="AC746" i="13"/>
  <c r="Z760" i="13"/>
  <c r="Z763" i="13"/>
  <c r="Z766" i="13"/>
  <c r="Z767" i="13"/>
  <c r="Z768" i="13"/>
  <c r="Z769" i="13"/>
  <c r="Z770" i="13"/>
  <c r="Z771" i="13"/>
  <c r="Z774" i="13"/>
  <c r="Z775" i="13"/>
  <c r="Z776" i="13"/>
  <c r="Z777" i="13"/>
  <c r="AB778" i="13"/>
  <c r="AC780" i="13"/>
  <c r="AC783" i="13"/>
  <c r="Z784" i="13"/>
  <c r="Z785" i="13"/>
  <c r="AB786" i="13"/>
  <c r="Z787" i="13"/>
  <c r="AC797" i="13"/>
  <c r="AB798" i="13"/>
  <c r="AC800" i="13"/>
  <c r="AB801" i="13"/>
  <c r="Z810" i="13"/>
  <c r="Z824" i="13"/>
  <c r="Z825" i="13"/>
  <c r="Z827" i="13"/>
  <c r="AC832" i="13"/>
  <c r="AC839" i="13"/>
  <c r="AC851" i="13"/>
  <c r="AC854" i="13"/>
  <c r="Z855" i="13"/>
  <c r="Z856" i="13"/>
  <c r="AF859" i="13"/>
  <c r="AC158" i="13"/>
  <c r="AC252" i="13"/>
  <c r="AD252" i="13" s="1"/>
  <c r="AC409" i="13"/>
  <c r="Z413" i="13"/>
  <c r="AB414" i="13"/>
  <c r="AF414" i="13"/>
  <c r="AC617" i="13"/>
  <c r="AB618" i="13"/>
  <c r="Z625" i="13"/>
  <c r="Z685" i="13"/>
  <c r="Z689" i="13"/>
  <c r="AC690" i="13"/>
  <c r="AB691" i="13"/>
  <c r="AC701" i="13"/>
  <c r="AD701" i="13" s="1"/>
  <c r="AC761" i="13"/>
  <c r="AB762" i="13"/>
  <c r="AF762" i="13"/>
  <c r="AC764" i="13"/>
  <c r="AB768" i="13"/>
  <c r="AC772" i="13"/>
  <c r="AB776" i="13"/>
  <c r="AB784" i="13"/>
  <c r="AB785" i="13"/>
  <c r="AG785" i="13" s="1"/>
  <c r="AC789" i="13"/>
  <c r="AC792" i="13"/>
  <c r="AC808" i="13"/>
  <c r="AC819" i="13"/>
  <c r="AB824" i="13"/>
  <c r="AB840" i="13"/>
  <c r="AC842" i="13"/>
  <c r="AD842" i="13" s="1"/>
  <c r="Z843" i="13"/>
  <c r="Z845" i="13"/>
  <c r="AB846" i="13"/>
  <c r="AG846" i="13" s="1"/>
  <c r="Z849" i="13"/>
  <c r="Z850" i="13"/>
  <c r="AF850" i="13"/>
  <c r="AC852" i="13"/>
  <c r="Z853" i="13"/>
  <c r="Z854" i="13"/>
  <c r="AB855" i="13"/>
  <c r="AD855" i="13" s="1"/>
  <c r="AB856" i="13"/>
  <c r="AD856" i="13" s="1"/>
  <c r="AC446" i="13"/>
  <c r="AD446" i="13" s="1"/>
  <c r="Z447" i="13"/>
  <c r="Z570" i="13"/>
  <c r="AF570" i="13"/>
  <c r="AG570" i="13" s="1"/>
  <c r="Z596" i="13"/>
  <c r="Z612" i="13"/>
  <c r="AC625" i="13"/>
  <c r="AA625" i="13"/>
  <c r="AH625" i="13" s="1"/>
  <c r="AC626" i="13"/>
  <c r="AD626" i="13" s="1"/>
  <c r="Z627" i="13"/>
  <c r="AF95" i="13"/>
  <c r="AB101" i="13"/>
  <c r="AG101" i="13" s="1"/>
  <c r="AC163" i="13"/>
  <c r="AA163" i="13"/>
  <c r="AH163" i="13" s="1"/>
  <c r="AB164" i="13"/>
  <c r="AG164" i="13" s="1"/>
  <c r="AA164" i="13"/>
  <c r="AH164" i="13" s="1"/>
  <c r="AA165" i="13"/>
  <c r="AH165" i="13" s="1"/>
  <c r="AB168" i="13"/>
  <c r="Z175" i="13"/>
  <c r="AC233" i="13"/>
  <c r="AC249" i="13"/>
  <c r="AC260" i="13"/>
  <c r="AD260" i="13" s="1"/>
  <c r="AA260" i="13"/>
  <c r="AH260" i="13" s="1"/>
  <c r="AB261" i="13"/>
  <c r="AC281" i="13"/>
  <c r="Z288" i="13"/>
  <c r="AC292" i="13"/>
  <c r="Z296" i="13"/>
  <c r="AC318" i="13"/>
  <c r="AA318" i="13"/>
  <c r="AH318" i="13" s="1"/>
  <c r="Z319" i="13"/>
  <c r="AF319" i="13"/>
  <c r="AG319" i="13" s="1"/>
  <c r="Z323" i="13"/>
  <c r="AA329" i="13"/>
  <c r="AH329" i="13" s="1"/>
  <c r="AA330" i="13"/>
  <c r="AH330" i="13" s="1"/>
  <c r="AB331" i="13"/>
  <c r="AG331" i="13" s="1"/>
  <c r="AC332" i="13"/>
  <c r="AC333" i="13"/>
  <c r="AA342" i="13"/>
  <c r="AH342" i="13" s="1"/>
  <c r="Z343" i="13"/>
  <c r="Z344" i="13"/>
  <c r="AB348" i="13"/>
  <c r="AC374" i="13"/>
  <c r="AA374" i="13"/>
  <c r="AH374" i="13" s="1"/>
  <c r="AB378" i="13"/>
  <c r="Z407" i="13"/>
  <c r="AC462" i="13"/>
  <c r="AB466" i="13"/>
  <c r="AD466" i="13" s="1"/>
  <c r="AC470" i="13"/>
  <c r="AC520" i="13"/>
  <c r="AA520" i="13"/>
  <c r="AH520" i="13" s="1"/>
  <c r="AC521" i="13"/>
  <c r="AA521" i="13"/>
  <c r="AH521" i="13" s="1"/>
  <c r="AB525" i="13"/>
  <c r="AC526" i="13"/>
  <c r="AA530" i="13"/>
  <c r="AH530" i="13" s="1"/>
  <c r="AC554" i="13"/>
  <c r="AA554" i="13"/>
  <c r="AH554" i="13" s="1"/>
  <c r="Z555" i="13"/>
  <c r="AF252" i="13"/>
  <c r="AB279" i="13"/>
  <c r="AF279" i="13"/>
  <c r="AC596" i="13"/>
  <c r="Z605" i="13"/>
  <c r="AC86" i="13"/>
  <c r="AC102" i="13"/>
  <c r="Z112" i="13"/>
  <c r="Z126" i="13"/>
  <c r="Z28" i="13"/>
  <c r="Z29" i="13"/>
  <c r="Z30" i="13"/>
  <c r="Z36" i="13"/>
  <c r="AA74" i="13"/>
  <c r="AH74" i="13" s="1"/>
  <c r="AC78" i="13"/>
  <c r="Z100" i="13"/>
  <c r="Z101" i="13"/>
  <c r="AB115" i="13"/>
  <c r="AB131" i="13"/>
  <c r="AB158" i="13"/>
  <c r="AF158" i="13"/>
  <c r="Z201" i="13"/>
  <c r="Z217" i="13"/>
  <c r="Z224" i="13"/>
  <c r="Z267" i="13"/>
  <c r="AC268" i="13"/>
  <c r="AA268" i="13"/>
  <c r="AH268" i="13" s="1"/>
  <c r="AB269" i="13"/>
  <c r="AD269" i="13" s="1"/>
  <c r="AA279" i="13"/>
  <c r="AH279" i="13" s="1"/>
  <c r="AC280" i="13"/>
  <c r="AB281" i="13"/>
  <c r="AF281" i="13"/>
  <c r="AB396" i="13"/>
  <c r="AA396" i="13"/>
  <c r="AH396" i="13" s="1"/>
  <c r="AC397" i="13"/>
  <c r="AA397" i="13"/>
  <c r="AH397" i="13" s="1"/>
  <c r="AC398" i="13"/>
  <c r="AB426" i="13"/>
  <c r="AA426" i="13"/>
  <c r="AH426" i="13" s="1"/>
  <c r="AB460" i="13"/>
  <c r="AD460" i="13" s="1"/>
  <c r="AB484" i="13"/>
  <c r="AD484" i="13" s="1"/>
  <c r="AB485" i="13"/>
  <c r="AC486" i="13"/>
  <c r="AB490" i="13"/>
  <c r="AC510" i="13"/>
  <c r="AA510" i="13"/>
  <c r="AH510" i="13" s="1"/>
  <c r="Z511" i="13"/>
  <c r="Z512" i="13"/>
  <c r="AB516" i="13"/>
  <c r="AB517" i="13"/>
  <c r="AB607" i="13"/>
  <c r="AD607" i="13" s="1"/>
  <c r="AA607" i="13"/>
  <c r="AH607" i="13" s="1"/>
  <c r="Z608" i="13"/>
  <c r="Z609" i="13"/>
  <c r="AC610" i="13"/>
  <c r="AA610" i="13"/>
  <c r="AH610" i="13" s="1"/>
  <c r="AB615" i="13"/>
  <c r="AD615" i="13" s="1"/>
  <c r="Z621" i="13"/>
  <c r="AB645" i="13"/>
  <c r="AD645" i="13" s="1"/>
  <c r="AA645" i="13"/>
  <c r="AH645" i="13" s="1"/>
  <c r="AB647" i="13"/>
  <c r="AD647" i="13" s="1"/>
  <c r="AB662" i="13"/>
  <c r="AG662" i="13" s="1"/>
  <c r="AB666" i="13"/>
  <c r="AD666" i="13" s="1"/>
  <c r="AF283" i="13"/>
  <c r="AB283" i="13"/>
  <c r="AB303" i="13"/>
  <c r="Z303" i="13"/>
  <c r="AC306" i="13"/>
  <c r="Z306" i="13"/>
  <c r="AC346" i="13"/>
  <c r="Z346" i="13"/>
  <c r="AF371" i="13"/>
  <c r="AC371" i="13"/>
  <c r="Z5" i="13"/>
  <c r="Z9" i="13"/>
  <c r="AC10" i="13"/>
  <c r="AA19" i="13"/>
  <c r="AH19" i="13" s="1"/>
  <c r="Z20" i="13"/>
  <c r="Z21" i="13"/>
  <c r="AC22" i="13"/>
  <c r="AC29" i="13"/>
  <c r="AD29" i="13" s="1"/>
  <c r="AA29" i="13"/>
  <c r="AH29" i="13" s="1"/>
  <c r="AC33" i="13"/>
  <c r="AA33" i="13"/>
  <c r="AH33" i="13" s="1"/>
  <c r="Z34" i="13"/>
  <c r="AA34" i="13"/>
  <c r="AH34" i="13" s="1"/>
  <c r="AA36" i="13"/>
  <c r="AH36" i="13" s="1"/>
  <c r="Z37" i="13"/>
  <c r="AC46" i="13"/>
  <c r="AC50" i="13"/>
  <c r="Z60" i="13"/>
  <c r="AA60" i="13"/>
  <c r="AH60" i="13" s="1"/>
  <c r="Z61" i="13"/>
  <c r="AC62" i="13"/>
  <c r="AA70" i="13"/>
  <c r="AH70" i="13" s="1"/>
  <c r="Z71" i="13"/>
  <c r="Z72" i="13"/>
  <c r="AA72" i="13"/>
  <c r="AH72" i="13" s="1"/>
  <c r="Z73" i="13"/>
  <c r="Z81" i="13"/>
  <c r="Z89" i="13"/>
  <c r="AB96" i="13"/>
  <c r="AD96" i="13" s="1"/>
  <c r="AA96" i="13"/>
  <c r="AH96" i="13" s="1"/>
  <c r="AB100" i="13"/>
  <c r="AD100" i="13" s="1"/>
  <c r="AA100" i="13"/>
  <c r="AH100" i="13" s="1"/>
  <c r="AC134" i="13"/>
  <c r="AC138" i="13"/>
  <c r="Z194" i="13"/>
  <c r="AA200" i="13"/>
  <c r="AH200" i="13" s="1"/>
  <c r="AC231" i="13"/>
  <c r="AC241" i="13"/>
  <c r="AC265" i="13"/>
  <c r="AC273" i="13"/>
  <c r="AB277" i="13"/>
  <c r="AA277" i="13"/>
  <c r="AH277" i="13" s="1"/>
  <c r="Z283" i="13"/>
  <c r="AC285" i="13"/>
  <c r="AB285" i="13"/>
  <c r="AF302" i="13"/>
  <c r="AB302" i="13"/>
  <c r="Z305" i="13"/>
  <c r="AF305" i="13"/>
  <c r="AC370" i="13"/>
  <c r="AB370" i="13"/>
  <c r="Z25" i="13"/>
  <c r="AC30" i="13"/>
  <c r="AA30" i="13"/>
  <c r="AH30" i="13" s="1"/>
  <c r="AB34" i="13"/>
  <c r="AG34" i="13" s="1"/>
  <c r="AF36" i="13"/>
  <c r="Z40" i="13"/>
  <c r="AA40" i="13"/>
  <c r="AH40" i="13" s="1"/>
  <c r="Z41" i="13"/>
  <c r="AC57" i="13"/>
  <c r="AA57" i="13"/>
  <c r="AH57" i="13" s="1"/>
  <c r="Z58" i="13"/>
  <c r="AC115" i="13"/>
  <c r="AA115" i="13"/>
  <c r="AH115" i="13" s="1"/>
  <c r="Z116" i="13"/>
  <c r="AA116" i="13"/>
  <c r="AH116" i="13" s="1"/>
  <c r="AA117" i="13"/>
  <c r="AH117" i="13" s="1"/>
  <c r="AA118" i="13"/>
  <c r="AH118" i="13" s="1"/>
  <c r="AC126" i="13"/>
  <c r="AA126" i="13"/>
  <c r="AH126" i="13" s="1"/>
  <c r="AC155" i="13"/>
  <c r="AA155" i="13"/>
  <c r="AH155" i="13" s="1"/>
  <c r="AA158" i="13"/>
  <c r="AH158" i="13" s="1"/>
  <c r="AC159" i="13"/>
  <c r="AB160" i="13"/>
  <c r="Z189" i="13"/>
  <c r="AA196" i="13"/>
  <c r="AH196" i="13" s="1"/>
  <c r="AC201" i="13"/>
  <c r="AA201" i="13"/>
  <c r="AH201" i="13" s="1"/>
  <c r="Z205" i="13"/>
  <c r="AC217" i="13"/>
  <c r="AA217" i="13"/>
  <c r="AH217" i="13" s="1"/>
  <c r="AC218" i="13"/>
  <c r="AB219" i="13"/>
  <c r="AD219" i="13" s="1"/>
  <c r="AA224" i="13"/>
  <c r="AH224" i="13" s="1"/>
  <c r="Z225" i="13"/>
  <c r="AB229" i="13"/>
  <c r="AA229" i="13"/>
  <c r="AH229" i="13" s="1"/>
  <c r="Z235" i="13"/>
  <c r="Z239" i="13"/>
  <c r="AB253" i="13"/>
  <c r="AD253" i="13" s="1"/>
  <c r="AC257" i="13"/>
  <c r="AD257" i="13" s="1"/>
  <c r="AC263" i="13"/>
  <c r="AD263" i="13" s="1"/>
  <c r="AC271" i="13"/>
  <c r="AB284" i="13"/>
  <c r="AC284" i="13"/>
  <c r="Z300" i="13"/>
  <c r="AF300" i="13"/>
  <c r="AB300" i="13"/>
  <c r="Z304" i="13"/>
  <c r="AB304" i="13"/>
  <c r="Z366" i="13"/>
  <c r="AC366" i="13"/>
  <c r="AC386" i="13"/>
  <c r="AB386" i="13"/>
  <c r="AC713" i="13"/>
  <c r="AC714" i="13"/>
  <c r="Z724" i="13"/>
  <c r="AC725" i="13"/>
  <c r="AD725" i="13" s="1"/>
  <c r="AB729" i="13"/>
  <c r="Z730" i="13"/>
  <c r="Z740" i="13"/>
  <c r="AC741" i="13"/>
  <c r="AA280" i="13"/>
  <c r="AH280" i="13" s="1"/>
  <c r="AA281" i="13"/>
  <c r="AH281" i="13" s="1"/>
  <c r="AA283" i="13"/>
  <c r="AH283" i="13" s="1"/>
  <c r="AA302" i="13"/>
  <c r="AH302" i="13" s="1"/>
  <c r="AA304" i="13"/>
  <c r="AH304" i="13" s="1"/>
  <c r="AA339" i="13"/>
  <c r="AH339" i="13" s="1"/>
  <c r="AA371" i="13"/>
  <c r="AH371" i="13" s="1"/>
  <c r="AB374" i="13"/>
  <c r="AG374" i="13" s="1"/>
  <c r="AC387" i="13"/>
  <c r="AB388" i="13"/>
  <c r="AB392" i="13"/>
  <c r="Z393" i="13"/>
  <c r="AA393" i="13"/>
  <c r="AH393" i="13" s="1"/>
  <c r="Z394" i="13"/>
  <c r="AF394" i="13"/>
  <c r="AB410" i="13"/>
  <c r="AD410" i="13" s="1"/>
  <c r="AA418" i="13"/>
  <c r="AH418" i="13" s="1"/>
  <c r="AB419" i="13"/>
  <c r="AD419" i="13" s="1"/>
  <c r="Z426" i="13"/>
  <c r="AF426" i="13"/>
  <c r="AC464" i="13"/>
  <c r="AB476" i="13"/>
  <c r="AB477" i="13"/>
  <c r="AB478" i="13"/>
  <c r="AF478" i="13"/>
  <c r="AB498" i="13"/>
  <c r="AG498" i="13" s="1"/>
  <c r="AC512" i="13"/>
  <c r="AA512" i="13"/>
  <c r="AH512" i="13" s="1"/>
  <c r="AC513" i="13"/>
  <c r="AF516" i="13"/>
  <c r="AC517" i="13"/>
  <c r="AA517" i="13"/>
  <c r="AH517" i="13" s="1"/>
  <c r="Z540" i="13"/>
  <c r="AA542" i="13"/>
  <c r="AH542" i="13" s="1"/>
  <c r="AB543" i="13"/>
  <c r="Z544" i="13"/>
  <c r="Z545" i="13"/>
  <c r="AC558" i="13"/>
  <c r="AC562" i="13"/>
  <c r="AC566" i="13"/>
  <c r="AA566" i="13"/>
  <c r="AH566" i="13" s="1"/>
  <c r="AA567" i="13"/>
  <c r="AH567" i="13" s="1"/>
  <c r="AC605" i="13"/>
  <c r="AA605" i="13"/>
  <c r="AH605" i="13" s="1"/>
  <c r="AC621" i="13"/>
  <c r="AA621" i="13"/>
  <c r="AH621" i="13" s="1"/>
  <c r="AC622" i="13"/>
  <c r="AB623" i="13"/>
  <c r="AA623" i="13"/>
  <c r="AH623" i="13" s="1"/>
  <c r="Z624" i="13"/>
  <c r="AC644" i="13"/>
  <c r="AA644" i="13"/>
  <c r="AH644" i="13" s="1"/>
  <c r="AB659" i="13"/>
  <c r="AA659" i="13"/>
  <c r="AH659" i="13" s="1"/>
  <c r="AC693" i="13"/>
  <c r="AD693" i="13" s="1"/>
  <c r="AC694" i="13"/>
  <c r="AB695" i="13"/>
  <c r="AC697" i="13"/>
  <c r="AB702" i="13"/>
  <c r="Z709" i="13"/>
  <c r="AF709" i="13"/>
  <c r="AG709" i="13" s="1"/>
  <c r="AB398" i="13"/>
  <c r="AF398" i="13"/>
  <c r="AF407" i="13"/>
  <c r="AG407" i="13" s="1"/>
  <c r="Z418" i="13"/>
  <c r="AF418" i="13"/>
  <c r="Z647" i="13"/>
  <c r="AF647" i="13"/>
  <c r="AF701" i="13"/>
  <c r="AG701" i="13" s="1"/>
  <c r="Z732" i="13"/>
  <c r="AC733" i="13"/>
  <c r="AD733" i="13" s="1"/>
  <c r="AC749" i="13"/>
  <c r="AB6" i="13"/>
  <c r="AF6" i="13"/>
  <c r="AB22" i="13"/>
  <c r="AF22" i="13"/>
  <c r="AB26" i="13"/>
  <c r="AF26" i="13"/>
  <c r="AF28" i="13"/>
  <c r="Z219" i="13"/>
  <c r="AF219" i="13"/>
  <c r="AB231" i="13"/>
  <c r="AF231" i="13"/>
  <c r="AB233" i="13"/>
  <c r="AD233" i="13" s="1"/>
  <c r="AF233" i="13"/>
  <c r="Z257" i="13"/>
  <c r="AF257" i="13"/>
  <c r="Z263" i="13"/>
  <c r="AF263" i="13"/>
  <c r="AG263" i="13" s="1"/>
  <c r="Z269" i="13"/>
  <c r="AF269" i="13"/>
  <c r="AF309" i="13"/>
  <c r="Z378" i="13"/>
  <c r="AF378" i="13"/>
  <c r="Z388" i="13"/>
  <c r="AF388" i="13"/>
  <c r="AC400" i="13"/>
  <c r="Z400" i="13"/>
  <c r="AC404" i="13"/>
  <c r="AF404" i="13"/>
  <c r="AG404" i="13" s="1"/>
  <c r="Z404" i="13"/>
  <c r="Z410" i="13"/>
  <c r="AF410" i="13"/>
  <c r="AF413" i="13"/>
  <c r="AC413" i="13"/>
  <c r="AD413" i="13" s="1"/>
  <c r="Z432" i="13"/>
  <c r="AF432" i="13"/>
  <c r="AB432" i="13"/>
  <c r="AD432" i="13" s="1"/>
  <c r="AC442" i="13"/>
  <c r="AF442" i="13"/>
  <c r="Z448" i="13"/>
  <c r="AF448" i="13"/>
  <c r="AB448" i="13"/>
  <c r="AC455" i="13"/>
  <c r="Z455" i="13"/>
  <c r="AB472" i="13"/>
  <c r="AF472" i="13"/>
  <c r="Z472" i="13"/>
  <c r="Z480" i="13"/>
  <c r="AC480" i="13"/>
  <c r="AC492" i="13"/>
  <c r="AF492" i="13"/>
  <c r="Z492" i="13"/>
  <c r="AC6" i="13"/>
  <c r="AC26" i="13"/>
  <c r="AB399" i="13"/>
  <c r="Z399" i="13"/>
  <c r="AG413" i="13"/>
  <c r="AB415" i="13"/>
  <c r="Z415" i="13"/>
  <c r="AC420" i="13"/>
  <c r="AF420" i="13"/>
  <c r="Z420" i="13"/>
  <c r="AF440" i="13"/>
  <c r="AC440" i="13"/>
  <c r="AC450" i="13"/>
  <c r="AB450" i="13"/>
  <c r="Z454" i="13"/>
  <c r="AF454" i="13"/>
  <c r="AB454" i="13"/>
  <c r="AC458" i="13"/>
  <c r="AF458" i="13"/>
  <c r="AC472" i="13"/>
  <c r="AF474" i="13"/>
  <c r="AB474" i="13"/>
  <c r="AB492" i="13"/>
  <c r="AG492" i="13" s="1"/>
  <c r="AC5" i="13"/>
  <c r="AD5" i="13" s="1"/>
  <c r="AA5" i="13"/>
  <c r="AH5" i="13" s="1"/>
  <c r="AA6" i="13"/>
  <c r="AH6" i="13" s="1"/>
  <c r="Z12" i="13"/>
  <c r="Z16" i="13"/>
  <c r="AA16" i="13"/>
  <c r="AH16" i="13" s="1"/>
  <c r="Z17" i="13"/>
  <c r="Z52" i="13"/>
  <c r="Z53" i="13"/>
  <c r="AC54" i="13"/>
  <c r="AC58" i="13"/>
  <c r="AA58" i="13"/>
  <c r="AH58" i="13" s="1"/>
  <c r="AC114" i="13"/>
  <c r="AC123" i="13"/>
  <c r="AA123" i="13"/>
  <c r="AH123" i="13" s="1"/>
  <c r="Z124" i="13"/>
  <c r="AA124" i="13"/>
  <c r="AH124" i="13" s="1"/>
  <c r="AA125" i="13"/>
  <c r="AH125" i="13" s="1"/>
  <c r="AA128" i="13"/>
  <c r="AH128" i="13" s="1"/>
  <c r="AA129" i="13"/>
  <c r="AH129" i="13" s="1"/>
  <c r="AC142" i="13"/>
  <c r="AC143" i="13"/>
  <c r="AA143" i="13"/>
  <c r="AH143" i="13" s="1"/>
  <c r="AB144" i="13"/>
  <c r="AA144" i="13"/>
  <c r="AH144" i="13" s="1"/>
  <c r="AA145" i="13"/>
  <c r="AH145" i="13" s="1"/>
  <c r="AB146" i="13"/>
  <c r="AB147" i="13"/>
  <c r="AF147" i="13"/>
  <c r="AB152" i="13"/>
  <c r="AC191" i="13"/>
  <c r="AB201" i="13"/>
  <c r="AG201" i="13" s="1"/>
  <c r="AC209" i="13"/>
  <c r="AA212" i="13"/>
  <c r="AH212" i="13" s="1"/>
  <c r="AB213" i="13"/>
  <c r="AD213" i="13" s="1"/>
  <c r="AC223" i="13"/>
  <c r="AD223" i="13" s="1"/>
  <c r="AA231" i="13"/>
  <c r="AH231" i="13" s="1"/>
  <c r="Z232" i="13"/>
  <c r="AA232" i="13"/>
  <c r="AH232" i="13" s="1"/>
  <c r="AA233" i="13"/>
  <c r="AH233" i="13" s="1"/>
  <c r="AA235" i="13"/>
  <c r="AH235" i="13" s="1"/>
  <c r="AC236" i="13"/>
  <c r="AD236" i="13" s="1"/>
  <c r="AA236" i="13"/>
  <c r="AH236" i="13" s="1"/>
  <c r="AB237" i="13"/>
  <c r="AD237" i="13" s="1"/>
  <c r="AC239" i="13"/>
  <c r="AA239" i="13"/>
  <c r="AH239" i="13" s="1"/>
  <c r="Z240" i="13"/>
  <c r="Z241" i="13"/>
  <c r="AF241" i="13"/>
  <c r="AG241" i="13" s="1"/>
  <c r="Z247" i="13"/>
  <c r="AF260" i="13"/>
  <c r="Z275" i="13"/>
  <c r="AB310" i="13"/>
  <c r="AG310" i="13" s="1"/>
  <c r="Z311" i="13"/>
  <c r="AB312" i="13"/>
  <c r="AA312" i="13"/>
  <c r="AH312" i="13" s="1"/>
  <c r="AB313" i="13"/>
  <c r="Z314" i="13"/>
  <c r="AB315" i="13"/>
  <c r="AG315" i="13" s="1"/>
  <c r="AC316" i="13"/>
  <c r="AB323" i="13"/>
  <c r="AG323" i="13" s="1"/>
  <c r="AC324" i="13"/>
  <c r="AC325" i="13"/>
  <c r="AB336" i="13"/>
  <c r="AG336" i="13" s="1"/>
  <c r="AB338" i="13"/>
  <c r="AD338" i="13" s="1"/>
  <c r="AA338" i="13"/>
  <c r="AH338" i="13" s="1"/>
  <c r="AC350" i="13"/>
  <c r="AB354" i="13"/>
  <c r="AD354" i="13" s="1"/>
  <c r="AA354" i="13"/>
  <c r="AH354" i="13" s="1"/>
  <c r="AA361" i="13"/>
  <c r="AH361" i="13" s="1"/>
  <c r="AB362" i="13"/>
  <c r="AD362" i="13" s="1"/>
  <c r="AF370" i="13"/>
  <c r="AA378" i="13"/>
  <c r="AH378" i="13" s="1"/>
  <c r="Z392" i="13"/>
  <c r="AF392" i="13"/>
  <c r="Z396" i="13"/>
  <c r="AF396" i="13"/>
  <c r="AB420" i="13"/>
  <c r="AC436" i="13"/>
  <c r="Z436" i="13"/>
  <c r="AC449" i="13"/>
  <c r="AF449" i="13"/>
  <c r="AC454" i="13"/>
  <c r="AF456" i="13"/>
  <c r="AC456" i="13"/>
  <c r="AB458" i="13"/>
  <c r="AC465" i="13"/>
  <c r="Z488" i="13"/>
  <c r="AC488" i="13"/>
  <c r="Z532" i="13"/>
  <c r="AF532" i="13"/>
  <c r="AF615" i="13"/>
  <c r="AB639" i="13"/>
  <c r="AA647" i="13"/>
  <c r="AH647" i="13" s="1"/>
  <c r="AA649" i="13"/>
  <c r="AH649" i="13" s="1"/>
  <c r="AB650" i="13"/>
  <c r="Z651" i="13"/>
  <c r="AB655" i="13"/>
  <c r="AD655" i="13" s="1"/>
  <c r="AA655" i="13"/>
  <c r="AH655" i="13" s="1"/>
  <c r="AF658" i="13"/>
  <c r="AA398" i="13"/>
  <c r="AH398" i="13" s="1"/>
  <c r="AA413" i="13"/>
  <c r="AH413" i="13" s="1"/>
  <c r="AA414" i="13"/>
  <c r="AH414" i="13" s="1"/>
  <c r="AA432" i="13"/>
  <c r="AH432" i="13" s="1"/>
  <c r="Z446" i="13"/>
  <c r="AF446" i="13"/>
  <c r="AG446" i="13" s="1"/>
  <c r="AA447" i="13"/>
  <c r="AH447" i="13" s="1"/>
  <c r="AA448" i="13"/>
  <c r="AH448" i="13" s="1"/>
  <c r="AA449" i="13"/>
  <c r="AH449" i="13" s="1"/>
  <c r="AA454" i="13"/>
  <c r="AH454" i="13" s="1"/>
  <c r="AB464" i="13"/>
  <c r="AF464" i="13"/>
  <c r="Z466" i="13"/>
  <c r="AF466" i="13"/>
  <c r="Z500" i="13"/>
  <c r="AB501" i="13"/>
  <c r="AC502" i="13"/>
  <c r="AB510" i="13"/>
  <c r="AB512" i="13"/>
  <c r="AG512" i="13" s="1"/>
  <c r="AB518" i="13"/>
  <c r="AD518" i="13" s="1"/>
  <c r="AB520" i="13"/>
  <c r="AG520" i="13" s="1"/>
  <c r="AA532" i="13"/>
  <c r="AH532" i="13" s="1"/>
  <c r="AB533" i="13"/>
  <c r="Z534" i="13"/>
  <c r="AC538" i="13"/>
  <c r="AC540" i="13"/>
  <c r="Z541" i="13"/>
  <c r="AB554" i="13"/>
  <c r="AG554" i="13" s="1"/>
  <c r="AB558" i="13"/>
  <c r="AF558" i="13"/>
  <c r="AA573" i="13"/>
  <c r="AH573" i="13" s="1"/>
  <c r="Z574" i="13"/>
  <c r="AA583" i="13"/>
  <c r="AH583" i="13" s="1"/>
  <c r="AC589" i="13"/>
  <c r="AC590" i="13"/>
  <c r="AA591" i="13"/>
  <c r="AH591" i="13" s="1"/>
  <c r="Z592" i="13"/>
  <c r="AF607" i="13"/>
  <c r="AB609" i="13"/>
  <c r="AG609" i="13" s="1"/>
  <c r="AA609" i="13"/>
  <c r="AH609" i="13" s="1"/>
  <c r="AB610" i="13"/>
  <c r="AF610" i="13"/>
  <c r="AF611" i="13"/>
  <c r="AA618" i="13"/>
  <c r="AH618" i="13" s="1"/>
  <c r="Z619" i="13"/>
  <c r="AA619" i="13"/>
  <c r="AH619" i="13" s="1"/>
  <c r="Z620" i="13"/>
  <c r="AB663" i="13"/>
  <c r="AD663" i="13" s="1"/>
  <c r="AF666" i="13"/>
  <c r="AB667" i="13"/>
  <c r="AA667" i="13"/>
  <c r="AH667" i="13" s="1"/>
  <c r="Z668" i="13"/>
  <c r="AA668" i="13"/>
  <c r="AH668" i="13" s="1"/>
  <c r="AA675" i="13"/>
  <c r="AH675" i="13" s="1"/>
  <c r="AA676" i="13"/>
  <c r="AH676" i="13" s="1"/>
  <c r="AA678" i="13"/>
  <c r="AH678" i="13" s="1"/>
  <c r="AA679" i="13"/>
  <c r="AH679" i="13" s="1"/>
  <c r="AA697" i="13"/>
  <c r="AH697" i="13" s="1"/>
  <c r="AA698" i="13"/>
  <c r="AH698" i="13" s="1"/>
  <c r="AA699" i="13"/>
  <c r="AH699" i="13" s="1"/>
  <c r="AA700" i="13"/>
  <c r="AH700" i="13" s="1"/>
  <c r="AA701" i="13"/>
  <c r="AH701" i="13" s="1"/>
  <c r="AA705" i="13"/>
  <c r="AH705" i="13" s="1"/>
  <c r="AA706" i="13"/>
  <c r="AH706" i="13" s="1"/>
  <c r="AA709" i="13"/>
  <c r="AH709" i="13" s="1"/>
  <c r="AA721" i="13"/>
  <c r="AH721" i="13" s="1"/>
  <c r="AA729" i="13"/>
  <c r="AH729" i="13" s="1"/>
  <c r="AA754" i="13"/>
  <c r="AH754" i="13" s="1"/>
  <c r="AA755" i="13"/>
  <c r="AH755" i="13" s="1"/>
  <c r="AB10" i="13"/>
  <c r="AD10" i="13" s="1"/>
  <c r="AF10" i="13"/>
  <c r="AF12" i="13"/>
  <c r="AB54" i="13"/>
  <c r="AF54" i="13"/>
  <c r="AB78" i="13"/>
  <c r="AD78" i="13" s="1"/>
  <c r="AF78" i="13"/>
  <c r="AB86" i="13"/>
  <c r="AF86" i="13"/>
  <c r="AB114" i="13"/>
  <c r="AF114" i="13"/>
  <c r="AB134" i="13"/>
  <c r="AF134" i="13"/>
  <c r="AF135" i="13"/>
  <c r="AF136" i="13"/>
  <c r="AG136" i="13" s="1"/>
  <c r="Z140" i="13"/>
  <c r="AF140" i="13"/>
  <c r="AB142" i="13"/>
  <c r="AF142" i="13"/>
  <c r="AF189" i="13"/>
  <c r="AB191" i="13"/>
  <c r="AF191" i="13"/>
  <c r="AF194" i="13"/>
  <c r="AG194" i="13" s="1"/>
  <c r="Z213" i="13"/>
  <c r="AF213" i="13"/>
  <c r="Z223" i="13"/>
  <c r="AF223" i="13"/>
  <c r="AG223" i="13" s="1"/>
  <c r="Z237" i="13"/>
  <c r="AF237" i="13"/>
  <c r="Z261" i="13"/>
  <c r="AF261" i="13"/>
  <c r="AB271" i="13"/>
  <c r="AF271" i="13"/>
  <c r="AB273" i="13"/>
  <c r="AF273" i="13"/>
  <c r="Z285" i="13"/>
  <c r="AF285" i="13"/>
  <c r="AB325" i="13"/>
  <c r="AF325" i="13"/>
  <c r="Z331" i="13"/>
  <c r="AB332" i="13"/>
  <c r="AD332" i="13" s="1"/>
  <c r="AF332" i="13"/>
  <c r="AB333" i="13"/>
  <c r="AF333" i="13"/>
  <c r="Z348" i="13"/>
  <c r="AB350" i="13"/>
  <c r="AF350" i="13"/>
  <c r="Z362" i="13"/>
  <c r="AF362" i="13"/>
  <c r="AB366" i="13"/>
  <c r="AF366" i="13"/>
  <c r="AB376" i="13"/>
  <c r="Z376" i="13"/>
  <c r="AF417" i="13"/>
  <c r="AC417" i="13"/>
  <c r="AF425" i="13"/>
  <c r="AC425" i="13"/>
  <c r="Z438" i="13"/>
  <c r="AF438" i="13"/>
  <c r="AB438" i="13"/>
  <c r="AF390" i="13"/>
  <c r="AB390" i="13"/>
  <c r="AC401" i="13"/>
  <c r="AB416" i="13"/>
  <c r="AC416" i="13"/>
  <c r="Z424" i="13"/>
  <c r="AF424" i="13"/>
  <c r="AB424" i="13"/>
  <c r="AD424" i="13" s="1"/>
  <c r="AC438" i="13"/>
  <c r="AC452" i="13"/>
  <c r="AF452" i="13"/>
  <c r="Z452" i="13"/>
  <c r="AB2" i="13"/>
  <c r="AG2" i="13" s="1"/>
  <c r="AC9" i="13"/>
  <c r="AA9" i="13"/>
  <c r="AH9" i="13" s="1"/>
  <c r="AA10" i="13"/>
  <c r="AH10" i="13" s="1"/>
  <c r="AA12" i="13"/>
  <c r="AH12" i="13" s="1"/>
  <c r="Z13" i="13"/>
  <c r="AB30" i="13"/>
  <c r="AG30" i="13" s="1"/>
  <c r="AA43" i="13"/>
  <c r="AH43" i="13" s="1"/>
  <c r="Z44" i="13"/>
  <c r="Z45" i="13"/>
  <c r="AB46" i="13"/>
  <c r="AF46" i="13"/>
  <c r="Z49" i="13"/>
  <c r="AB50" i="13"/>
  <c r="AF50" i="13"/>
  <c r="AF52" i="13"/>
  <c r="AC53" i="13"/>
  <c r="AD53" i="13" s="1"/>
  <c r="AA53" i="13"/>
  <c r="AH53" i="13" s="1"/>
  <c r="AA54" i="13"/>
  <c r="AH54" i="13" s="1"/>
  <c r="AB58" i="13"/>
  <c r="AG58" i="13" s="1"/>
  <c r="AF60" i="13"/>
  <c r="Z76" i="13"/>
  <c r="AA76" i="13"/>
  <c r="AH76" i="13" s="1"/>
  <c r="Z77" i="13"/>
  <c r="AA78" i="13"/>
  <c r="AH78" i="13" s="1"/>
  <c r="AF81" i="13"/>
  <c r="AG81" i="13" s="1"/>
  <c r="Z84" i="13"/>
  <c r="AA84" i="13"/>
  <c r="AH84" i="13" s="1"/>
  <c r="Z85" i="13"/>
  <c r="AA86" i="13"/>
  <c r="AH86" i="13" s="1"/>
  <c r="AF89" i="13"/>
  <c r="AG89" i="13" s="1"/>
  <c r="Z92" i="13"/>
  <c r="AA92" i="13"/>
  <c r="AH92" i="13" s="1"/>
  <c r="Z93" i="13"/>
  <c r="AA106" i="13"/>
  <c r="AH106" i="13" s="1"/>
  <c r="AA107" i="13"/>
  <c r="AH107" i="13" s="1"/>
  <c r="AA109" i="13"/>
  <c r="AH109" i="13" s="1"/>
  <c r="AA120" i="13"/>
  <c r="AH120" i="13" s="1"/>
  <c r="AA121" i="13"/>
  <c r="AH121" i="13" s="1"/>
  <c r="AB126" i="13"/>
  <c r="AC131" i="13"/>
  <c r="AA131" i="13"/>
  <c r="AH131" i="13" s="1"/>
  <c r="Z132" i="13"/>
  <c r="AA132" i="13"/>
  <c r="AH132" i="13" s="1"/>
  <c r="AA133" i="13"/>
  <c r="AH133" i="13" s="1"/>
  <c r="AA134" i="13"/>
  <c r="AH134" i="13" s="1"/>
  <c r="AA135" i="13"/>
  <c r="AH135" i="13" s="1"/>
  <c r="AA136" i="13"/>
  <c r="AH136" i="13" s="1"/>
  <c r="AA140" i="13"/>
  <c r="AH140" i="13" s="1"/>
  <c r="Z141" i="13"/>
  <c r="AA142" i="13"/>
  <c r="AH142" i="13" s="1"/>
  <c r="AB143" i="13"/>
  <c r="AF143" i="13"/>
  <c r="AA152" i="13"/>
  <c r="AH152" i="13" s="1"/>
  <c r="AA153" i="13"/>
  <c r="AH153" i="13" s="1"/>
  <c r="AB154" i="13"/>
  <c r="AD154" i="13" s="1"/>
  <c r="AA154" i="13"/>
  <c r="AH154" i="13" s="1"/>
  <c r="AB155" i="13"/>
  <c r="AF155" i="13"/>
  <c r="AA160" i="13"/>
  <c r="AH160" i="13" s="1"/>
  <c r="AA161" i="13"/>
  <c r="AH161" i="13" s="1"/>
  <c r="AB162" i="13"/>
  <c r="AD162" i="13" s="1"/>
  <c r="AA162" i="13"/>
  <c r="AH162" i="13" s="1"/>
  <c r="AB163" i="13"/>
  <c r="AD163" i="13" s="1"/>
  <c r="AF163" i="13"/>
  <c r="AA168" i="13"/>
  <c r="AH168" i="13" s="1"/>
  <c r="AA169" i="13"/>
  <c r="AH169" i="13" s="1"/>
  <c r="AA175" i="13"/>
  <c r="AH175" i="13" s="1"/>
  <c r="AA176" i="13"/>
  <c r="AH176" i="13" s="1"/>
  <c r="AA180" i="13"/>
  <c r="AH180" i="13" s="1"/>
  <c r="AA187" i="13"/>
  <c r="AH187" i="13" s="1"/>
  <c r="AA189" i="13"/>
  <c r="AH189" i="13" s="1"/>
  <c r="Z190" i="13"/>
  <c r="AA190" i="13"/>
  <c r="AH190" i="13" s="1"/>
  <c r="AA191" i="13"/>
  <c r="AH191" i="13" s="1"/>
  <c r="Z192" i="13"/>
  <c r="AA192" i="13"/>
  <c r="AH192" i="13" s="1"/>
  <c r="AB205" i="13"/>
  <c r="AD205" i="13" s="1"/>
  <c r="AA205" i="13"/>
  <c r="AH205" i="13" s="1"/>
  <c r="AA213" i="13"/>
  <c r="AH213" i="13" s="1"/>
  <c r="AB214" i="13"/>
  <c r="AD214" i="13" s="1"/>
  <c r="AC215" i="13"/>
  <c r="AB217" i="13"/>
  <c r="AG217" i="13" s="1"/>
  <c r="AA226" i="13"/>
  <c r="AH226" i="13" s="1"/>
  <c r="Z227" i="13"/>
  <c r="AA227" i="13"/>
  <c r="AH227" i="13" s="1"/>
  <c r="AC228" i="13"/>
  <c r="AA228" i="13"/>
  <c r="AH228" i="13" s="1"/>
  <c r="Z229" i="13"/>
  <c r="AF229" i="13"/>
  <c r="AA237" i="13"/>
  <c r="AH237" i="13" s="1"/>
  <c r="AB239" i="13"/>
  <c r="AD239" i="13" s="1"/>
  <c r="Z251" i="13"/>
  <c r="Z255" i="13"/>
  <c r="Z259" i="13"/>
  <c r="AB265" i="13"/>
  <c r="AF265" i="13"/>
  <c r="AF268" i="13"/>
  <c r="AG268" i="13" s="1"/>
  <c r="AA271" i="13"/>
  <c r="AH271" i="13" s="1"/>
  <c r="AC272" i="13"/>
  <c r="AA272" i="13"/>
  <c r="AH272" i="13" s="1"/>
  <c r="AA273" i="13"/>
  <c r="AH273" i="13" s="1"/>
  <c r="AB275" i="13"/>
  <c r="AA275" i="13"/>
  <c r="AH275" i="13" s="1"/>
  <c r="AC276" i="13"/>
  <c r="AD276" i="13" s="1"/>
  <c r="Z277" i="13"/>
  <c r="AF277" i="13"/>
  <c r="AA285" i="13"/>
  <c r="AH285" i="13" s="1"/>
  <c r="Z298" i="13"/>
  <c r="AC308" i="13"/>
  <c r="AF311" i="13"/>
  <c r="AG311" i="13" s="1"/>
  <c r="AC315" i="13"/>
  <c r="AB316" i="13"/>
  <c r="AF316" i="13"/>
  <c r="AB317" i="13"/>
  <c r="AB318" i="13"/>
  <c r="AG318" i="13" s="1"/>
  <c r="AA321" i="13"/>
  <c r="AH321" i="13" s="1"/>
  <c r="AA322" i="13"/>
  <c r="AH322" i="13" s="1"/>
  <c r="AA326" i="13"/>
  <c r="AH326" i="13" s="1"/>
  <c r="AC331" i="13"/>
  <c r="AD331" i="13" s="1"/>
  <c r="AA331" i="13"/>
  <c r="AH331" i="13" s="1"/>
  <c r="AA332" i="13"/>
  <c r="AH332" i="13" s="1"/>
  <c r="AA333" i="13"/>
  <c r="AH333" i="13" s="1"/>
  <c r="AC334" i="13"/>
  <c r="AD334" i="13" s="1"/>
  <c r="AF339" i="13"/>
  <c r="AA349" i="13"/>
  <c r="AH349" i="13" s="1"/>
  <c r="AA350" i="13"/>
  <c r="AH350" i="13" s="1"/>
  <c r="Z354" i="13"/>
  <c r="AF354" i="13"/>
  <c r="AF356" i="13"/>
  <c r="AG356" i="13" s="1"/>
  <c r="Z359" i="13"/>
  <c r="AA362" i="13"/>
  <c r="AH362" i="13" s="1"/>
  <c r="Z364" i="13"/>
  <c r="AB384" i="13"/>
  <c r="AD384" i="13" s="1"/>
  <c r="AC390" i="13"/>
  <c r="AA390" i="13"/>
  <c r="AH390" i="13" s="1"/>
  <c r="Z391" i="13"/>
  <c r="AC402" i="13"/>
  <c r="AB402" i="13"/>
  <c r="AC412" i="13"/>
  <c r="AB412" i="13"/>
  <c r="Z430" i="13"/>
  <c r="AF430" i="13"/>
  <c r="AB430" i="13"/>
  <c r="AB452" i="13"/>
  <c r="AA375" i="13"/>
  <c r="AH375" i="13" s="1"/>
  <c r="AC405" i="13"/>
  <c r="AC406" i="13"/>
  <c r="AB421" i="13"/>
  <c r="AG421" i="13" s="1"/>
  <c r="AC422" i="13"/>
  <c r="AB428" i="13"/>
  <c r="AD428" i="13" s="1"/>
  <c r="AB429" i="13"/>
  <c r="AD429" i="13" s="1"/>
  <c r="Z460" i="13"/>
  <c r="AF460" i="13"/>
  <c r="AB462" i="13"/>
  <c r="AD462" i="13" s="1"/>
  <c r="AF462" i="13"/>
  <c r="AA466" i="13"/>
  <c r="AH466" i="13" s="1"/>
  <c r="AB470" i="13"/>
  <c r="AF470" i="13"/>
  <c r="AB480" i="13"/>
  <c r="AF480" i="13"/>
  <c r="AB486" i="13"/>
  <c r="AF486" i="13"/>
  <c r="AB488" i="13"/>
  <c r="AF488" i="13"/>
  <c r="AA492" i="13"/>
  <c r="AH492" i="13" s="1"/>
  <c r="AB493" i="13"/>
  <c r="AC494" i="13"/>
  <c r="AB502" i="13"/>
  <c r="AF502" i="13"/>
  <c r="AB504" i="13"/>
  <c r="AF504" i="13"/>
  <c r="Z508" i="13"/>
  <c r="AA514" i="13"/>
  <c r="AH514" i="13" s="1"/>
  <c r="AB526" i="13"/>
  <c r="AF526" i="13"/>
  <c r="AB528" i="13"/>
  <c r="AF528" i="13"/>
  <c r="AC534" i="13"/>
  <c r="AA534" i="13"/>
  <c r="AH534" i="13" s="1"/>
  <c r="Z535" i="13"/>
  <c r="AA535" i="13"/>
  <c r="AH535" i="13" s="1"/>
  <c r="Z537" i="13"/>
  <c r="AB538" i="13"/>
  <c r="AF538" i="13"/>
  <c r="AF539" i="13"/>
  <c r="Z539" i="13"/>
  <c r="AC541" i="13"/>
  <c r="AD541" i="13" s="1"/>
  <c r="AF542" i="13"/>
  <c r="AB542" i="13"/>
  <c r="AD542" i="13" s="1"/>
  <c r="AA550" i="13"/>
  <c r="AH550" i="13" s="1"/>
  <c r="AB551" i="13"/>
  <c r="Z552" i="13"/>
  <c r="AA560" i="13"/>
  <c r="AH560" i="13" s="1"/>
  <c r="AB562" i="13"/>
  <c r="AF562" i="13"/>
  <c r="Z567" i="13"/>
  <c r="AF567" i="13"/>
  <c r="AG567" i="13" s="1"/>
  <c r="Z571" i="13"/>
  <c r="AF571" i="13"/>
  <c r="AF572" i="13"/>
  <c r="AB572" i="13"/>
  <c r="AB573" i="13"/>
  <c r="AD573" i="13" s="1"/>
  <c r="AF573" i="13"/>
  <c r="Z573" i="13"/>
  <c r="AC580" i="13"/>
  <c r="Z580" i="13"/>
  <c r="AB600" i="13"/>
  <c r="AF600" i="13"/>
  <c r="AA602" i="13"/>
  <c r="AH602" i="13" s="1"/>
  <c r="AA603" i="13"/>
  <c r="AH603" i="13" s="1"/>
  <c r="AC630" i="13"/>
  <c r="AF630" i="13"/>
  <c r="AC634" i="13"/>
  <c r="AB634" i="13"/>
  <c r="AB637" i="13"/>
  <c r="Z637" i="13"/>
  <c r="AB643" i="13"/>
  <c r="Z643" i="13"/>
  <c r="AF546" i="13"/>
  <c r="AB546" i="13"/>
  <c r="AB557" i="13"/>
  <c r="AC557" i="13"/>
  <c r="AB574" i="13"/>
  <c r="AG574" i="13" s="1"/>
  <c r="AC574" i="13"/>
  <c r="AF597" i="13"/>
  <c r="AC597" i="13"/>
  <c r="AB598" i="13"/>
  <c r="AD598" i="13" s="1"/>
  <c r="AF598" i="13"/>
  <c r="Z598" i="13"/>
  <c r="Z600" i="13"/>
  <c r="AF613" i="13"/>
  <c r="AC613" i="13"/>
  <c r="AA614" i="13"/>
  <c r="AH614" i="13" s="1"/>
  <c r="AB617" i="13"/>
  <c r="AF617" i="13"/>
  <c r="AF629" i="13"/>
  <c r="AB629" i="13"/>
  <c r="AC629" i="13"/>
  <c r="Z633" i="13"/>
  <c r="AF633" i="13"/>
  <c r="AB633" i="13"/>
  <c r="AB636" i="13"/>
  <c r="AC636" i="13"/>
  <c r="AC642" i="13"/>
  <c r="AB642" i="13"/>
  <c r="AA424" i="13"/>
  <c r="AH424" i="13" s="1"/>
  <c r="AA452" i="13"/>
  <c r="AH452" i="13" s="1"/>
  <c r="AA460" i="13"/>
  <c r="AH460" i="13" s="1"/>
  <c r="AA461" i="13"/>
  <c r="AH461" i="13" s="1"/>
  <c r="AA462" i="13"/>
  <c r="AH462" i="13" s="1"/>
  <c r="AB468" i="13"/>
  <c r="AD468" i="13" s="1"/>
  <c r="AB469" i="13"/>
  <c r="AD469" i="13" s="1"/>
  <c r="AA470" i="13"/>
  <c r="AH470" i="13" s="1"/>
  <c r="Z471" i="13"/>
  <c r="AA474" i="13"/>
  <c r="AH474" i="13" s="1"/>
  <c r="AA480" i="13"/>
  <c r="AH480" i="13" s="1"/>
  <c r="AA482" i="13"/>
  <c r="AH482" i="13" s="1"/>
  <c r="AC485" i="13"/>
  <c r="AD485" i="13" s="1"/>
  <c r="AA485" i="13"/>
  <c r="AH485" i="13" s="1"/>
  <c r="AA486" i="13"/>
  <c r="AH486" i="13" s="1"/>
  <c r="Z487" i="13"/>
  <c r="AA487" i="13"/>
  <c r="AH487" i="13" s="1"/>
  <c r="AA488" i="13"/>
  <c r="AH488" i="13" s="1"/>
  <c r="AA490" i="13"/>
  <c r="AH490" i="13" s="1"/>
  <c r="AC496" i="13"/>
  <c r="AC501" i="13"/>
  <c r="AA501" i="13"/>
  <c r="AH501" i="13" s="1"/>
  <c r="AA502" i="13"/>
  <c r="AH502" i="13" s="1"/>
  <c r="AA504" i="13"/>
  <c r="AH504" i="13" s="1"/>
  <c r="AC505" i="13"/>
  <c r="AC525" i="13"/>
  <c r="AA525" i="13"/>
  <c r="AH525" i="13" s="1"/>
  <c r="AA526" i="13"/>
  <c r="AH526" i="13" s="1"/>
  <c r="Z527" i="13"/>
  <c r="AA527" i="13"/>
  <c r="AH527" i="13" s="1"/>
  <c r="AA528" i="13"/>
  <c r="AH528" i="13" s="1"/>
  <c r="AC529" i="13"/>
  <c r="AD529" i="13" s="1"/>
  <c r="AA529" i="13"/>
  <c r="AH529" i="13" s="1"/>
  <c r="AC533" i="13"/>
  <c r="AA533" i="13"/>
  <c r="AH533" i="13" s="1"/>
  <c r="AC546" i="13"/>
  <c r="AA546" i="13"/>
  <c r="AH546" i="13" s="1"/>
  <c r="Z547" i="13"/>
  <c r="AC549" i="13"/>
  <c r="AF550" i="13"/>
  <c r="AB550" i="13"/>
  <c r="AD550" i="13" s="1"/>
  <c r="AF553" i="13"/>
  <c r="AB553" i="13"/>
  <c r="AB555" i="13"/>
  <c r="AG555" i="13" s="1"/>
  <c r="Z557" i="13"/>
  <c r="AC560" i="13"/>
  <c r="AD560" i="13" s="1"/>
  <c r="AF560" i="13"/>
  <c r="AG560" i="13" s="1"/>
  <c r="Z560" i="13"/>
  <c r="AF561" i="13"/>
  <c r="AB561" i="13"/>
  <c r="AA562" i="13"/>
  <c r="AH562" i="13" s="1"/>
  <c r="AA574" i="13"/>
  <c r="AH574" i="13" s="1"/>
  <c r="AC575" i="13"/>
  <c r="AA575" i="13"/>
  <c r="AH575" i="13" s="1"/>
  <c r="Z579" i="13"/>
  <c r="AF581" i="13"/>
  <c r="AC581" i="13"/>
  <c r="AA587" i="13"/>
  <c r="AH587" i="13" s="1"/>
  <c r="Z602" i="13"/>
  <c r="AF602" i="13"/>
  <c r="AF604" i="13"/>
  <c r="AC604" i="13"/>
  <c r="AC631" i="13"/>
  <c r="AF631" i="13"/>
  <c r="AB635" i="13"/>
  <c r="Z635" i="13"/>
  <c r="AF641" i="13"/>
  <c r="AC641" i="13"/>
  <c r="Z657" i="13"/>
  <c r="AC657" i="13"/>
  <c r="AB681" i="13"/>
  <c r="AD681" i="13" s="1"/>
  <c r="AF681" i="13"/>
  <c r="AB682" i="13"/>
  <c r="AF682" i="13"/>
  <c r="AB683" i="13"/>
  <c r="AF683" i="13"/>
  <c r="Z693" i="13"/>
  <c r="AF693" i="13"/>
  <c r="AG693" i="13" s="1"/>
  <c r="AB713" i="13"/>
  <c r="AF713" i="13"/>
  <c r="Z717" i="13"/>
  <c r="AF717" i="13"/>
  <c r="AG717" i="13" s="1"/>
  <c r="AB738" i="13"/>
  <c r="AF738" i="13"/>
  <c r="AB757" i="13"/>
  <c r="AF757" i="13"/>
  <c r="AF758" i="13"/>
  <c r="Z782" i="13"/>
  <c r="AF782" i="13"/>
  <c r="AB789" i="13"/>
  <c r="AD789" i="13" s="1"/>
  <c r="AF789" i="13"/>
  <c r="Z817" i="13"/>
  <c r="AF817" i="13"/>
  <c r="AB832" i="13"/>
  <c r="AF832" i="13"/>
  <c r="AB839" i="13"/>
  <c r="AD839" i="13" s="1"/>
  <c r="AF839" i="13"/>
  <c r="AC865" i="13"/>
  <c r="AD865" i="13" s="1"/>
  <c r="AF865" i="13"/>
  <c r="Z865" i="13"/>
  <c r="Z880" i="13"/>
  <c r="AF880" i="13"/>
  <c r="AF899" i="13"/>
  <c r="AB899" i="13"/>
  <c r="AD899" i="13" s="1"/>
  <c r="AC905" i="13"/>
  <c r="AD905" i="13" s="1"/>
  <c r="AF905" i="13"/>
  <c r="AG905" i="13" s="1"/>
  <c r="Z905" i="13"/>
  <c r="AB915" i="13"/>
  <c r="Z915" i="13"/>
  <c r="AB858" i="13"/>
  <c r="AF858" i="13"/>
  <c r="AF883" i="13"/>
  <c r="AB883" i="13"/>
  <c r="AF912" i="13"/>
  <c r="AB912" i="13"/>
  <c r="AB922" i="13"/>
  <c r="Z922" i="13"/>
  <c r="AC926" i="13"/>
  <c r="AF926" i="13"/>
  <c r="Z926" i="13"/>
  <c r="AA538" i="13"/>
  <c r="AH538" i="13" s="1"/>
  <c r="AA558" i="13"/>
  <c r="AH558" i="13" s="1"/>
  <c r="AA561" i="13"/>
  <c r="AH561" i="13" s="1"/>
  <c r="AA571" i="13"/>
  <c r="AH571" i="13" s="1"/>
  <c r="AA572" i="13"/>
  <c r="AH572" i="13" s="1"/>
  <c r="AA577" i="13"/>
  <c r="AH577" i="13" s="1"/>
  <c r="AA579" i="13"/>
  <c r="AH579" i="13" s="1"/>
  <c r="AA597" i="13"/>
  <c r="AH597" i="13" s="1"/>
  <c r="AA604" i="13"/>
  <c r="AH604" i="13" s="1"/>
  <c r="AA606" i="13"/>
  <c r="AH606" i="13" s="1"/>
  <c r="AA613" i="13"/>
  <c r="AH613" i="13" s="1"/>
  <c r="AA615" i="13"/>
  <c r="AH615" i="13" s="1"/>
  <c r="AA616" i="13"/>
  <c r="AH616" i="13" s="1"/>
  <c r="AA617" i="13"/>
  <c r="AH617" i="13" s="1"/>
  <c r="AB625" i="13"/>
  <c r="AD625" i="13" s="1"/>
  <c r="AA627" i="13"/>
  <c r="AH627" i="13" s="1"/>
  <c r="AA629" i="13"/>
  <c r="AH629" i="13" s="1"/>
  <c r="AA633" i="13"/>
  <c r="AH633" i="13" s="1"/>
  <c r="AA636" i="13"/>
  <c r="AH636" i="13" s="1"/>
  <c r="AA642" i="13"/>
  <c r="AH642" i="13" s="1"/>
  <c r="AC673" i="13"/>
  <c r="AA682" i="13"/>
  <c r="AH682" i="13" s="1"/>
  <c r="AA683" i="13"/>
  <c r="AH683" i="13" s="1"/>
  <c r="AC685" i="13"/>
  <c r="AD685" i="13" s="1"/>
  <c r="AC686" i="13"/>
  <c r="AA686" i="13"/>
  <c r="AH686" i="13" s="1"/>
  <c r="AB687" i="13"/>
  <c r="AG687" i="13" s="1"/>
  <c r="AC689" i="13"/>
  <c r="AB690" i="13"/>
  <c r="AF690" i="13"/>
  <c r="AA693" i="13"/>
  <c r="AH693" i="13" s="1"/>
  <c r="AB694" i="13"/>
  <c r="AF694" i="13"/>
  <c r="AA695" i="13"/>
  <c r="AH695" i="13" s="1"/>
  <c r="AB697" i="13"/>
  <c r="AG697" i="13" s="1"/>
  <c r="AB698" i="13"/>
  <c r="AD698" i="13" s="1"/>
  <c r="AB705" i="13"/>
  <c r="AG705" i="13" s="1"/>
  <c r="AB706" i="13"/>
  <c r="AD706" i="13" s="1"/>
  <c r="AB714" i="13"/>
  <c r="AF714" i="13"/>
  <c r="AA717" i="13"/>
  <c r="AH717" i="13" s="1"/>
  <c r="AB718" i="13"/>
  <c r="AG718" i="13" s="1"/>
  <c r="AA718" i="13"/>
  <c r="AH718" i="13" s="1"/>
  <c r="AA719" i="13"/>
  <c r="AH719" i="13" s="1"/>
  <c r="Z720" i="13"/>
  <c r="AA720" i="13"/>
  <c r="AH720" i="13" s="1"/>
  <c r="Z721" i="13"/>
  <c r="AF721" i="13"/>
  <c r="AG721" i="13" s="1"/>
  <c r="AC722" i="13"/>
  <c r="AA727" i="13"/>
  <c r="AH727" i="13" s="1"/>
  <c r="Z728" i="13"/>
  <c r="AA728" i="13"/>
  <c r="AH728" i="13" s="1"/>
  <c r="Z729" i="13"/>
  <c r="AF729" i="13"/>
  <c r="AG729" i="13" s="1"/>
  <c r="AC730" i="13"/>
  <c r="AC740" i="13"/>
  <c r="AA740" i="13"/>
  <c r="AH740" i="13" s="1"/>
  <c r="Z741" i="13"/>
  <c r="AF741" i="13"/>
  <c r="AG741" i="13" s="1"/>
  <c r="AF742" i="13"/>
  <c r="AG742" i="13" s="1"/>
  <c r="Z748" i="13"/>
  <c r="AB749" i="13"/>
  <c r="AF749" i="13"/>
  <c r="AA751" i="13"/>
  <c r="AH751" i="13" s="1"/>
  <c r="Z752" i="13"/>
  <c r="AA752" i="13"/>
  <c r="AH752" i="13" s="1"/>
  <c r="Z753" i="13"/>
  <c r="AB754" i="13"/>
  <c r="AF754" i="13"/>
  <c r="AC756" i="13"/>
  <c r="AA756" i="13"/>
  <c r="AH756" i="13" s="1"/>
  <c r="AB761" i="13"/>
  <c r="AD761" i="13" s="1"/>
  <c r="AF778" i="13"/>
  <c r="AG778" i="13" s="1"/>
  <c r="AF786" i="13"/>
  <c r="AB792" i="13"/>
  <c r="AG792" i="13" s="1"/>
  <c r="AB793" i="13"/>
  <c r="AD793" i="13" s="1"/>
  <c r="AB797" i="13"/>
  <c r="AF797" i="13"/>
  <c r="AB800" i="13"/>
  <c r="AF803" i="13"/>
  <c r="AG803" i="13" s="1"/>
  <c r="AB808" i="13"/>
  <c r="Z830" i="13"/>
  <c r="AB847" i="13"/>
  <c r="AD847" i="13" s="1"/>
  <c r="AF849" i="13"/>
  <c r="AC858" i="13"/>
  <c r="AF863" i="13"/>
  <c r="AB863" i="13"/>
  <c r="AD863" i="13" s="1"/>
  <c r="AC883" i="13"/>
  <c r="AF887" i="13"/>
  <c r="AB887" i="13"/>
  <c r="AD887" i="13" s="1"/>
  <c r="Z896" i="13"/>
  <c r="AF896" i="13"/>
  <c r="AB896" i="13"/>
  <c r="AD896" i="13" s="1"/>
  <c r="Z901" i="13"/>
  <c r="AF901" i="13"/>
  <c r="AG901" i="13" s="1"/>
  <c r="AB904" i="13"/>
  <c r="AF904" i="13"/>
  <c r="AC912" i="13"/>
  <c r="Z914" i="13"/>
  <c r="AB921" i="13"/>
  <c r="AC921" i="13"/>
  <c r="AB926" i="13"/>
  <c r="AC932" i="13"/>
  <c r="AD932" i="13" s="1"/>
  <c r="AF932" i="13"/>
  <c r="AG932" i="13" s="1"/>
  <c r="Z932" i="13"/>
  <c r="AC943" i="13"/>
  <c r="Z944" i="13"/>
  <c r="AC951" i="13"/>
  <c r="Z952" i="13"/>
  <c r="Z961" i="13"/>
  <c r="Z979" i="13"/>
  <c r="AC992" i="13"/>
  <c r="AD992" i="13" s="1"/>
  <c r="Z993" i="13"/>
  <c r="AB997" i="13"/>
  <c r="AD997" i="13" s="1"/>
  <c r="AB998" i="13"/>
  <c r="AG998" i="13" s="1"/>
  <c r="AC1040" i="13"/>
  <c r="AD1040" i="13" s="1"/>
  <c r="AC1042" i="13"/>
  <c r="AD1042" i="13" s="1"/>
  <c r="AC927" i="13"/>
  <c r="AC929" i="13"/>
  <c r="AD929" i="13" s="1"/>
  <c r="Z940" i="13"/>
  <c r="AF940" i="13"/>
  <c r="Z943" i="13"/>
  <c r="AB944" i="13"/>
  <c r="AG944" i="13" s="1"/>
  <c r="AF947" i="13"/>
  <c r="AG947" i="13" s="1"/>
  <c r="Z951" i="13"/>
  <c r="AB952" i="13"/>
  <c r="AB961" i="13"/>
  <c r="AD961" i="13" s="1"/>
  <c r="Z967" i="13"/>
  <c r="AF967" i="13"/>
  <c r="AC976" i="13"/>
  <c r="AB979" i="13"/>
  <c r="AG979" i="13" s="1"/>
  <c r="AF981" i="13"/>
  <c r="AC984" i="13"/>
  <c r="AD984" i="13" s="1"/>
  <c r="AC986" i="13"/>
  <c r="Z992" i="13"/>
  <c r="AB993" i="13"/>
  <c r="AG993" i="13" s="1"/>
  <c r="AC1000" i="13"/>
  <c r="AB1005" i="13"/>
  <c r="AD1005" i="13" s="1"/>
  <c r="AB1006" i="13"/>
  <c r="AG1006" i="13" s="1"/>
  <c r="Z1007" i="13"/>
  <c r="AF1007" i="13"/>
  <c r="AB1013" i="13"/>
  <c r="AD1013" i="13" s="1"/>
  <c r="AB1014" i="13"/>
  <c r="AG1014" i="13" s="1"/>
  <c r="Z1015" i="13"/>
  <c r="AF1015" i="13"/>
  <c r="AD1016" i="13"/>
  <c r="AB1021" i="13"/>
  <c r="AD1021" i="13" s="1"/>
  <c r="AB1022" i="13"/>
  <c r="AG1022" i="13" s="1"/>
  <c r="Z1023" i="13"/>
  <c r="AF1023" i="13"/>
  <c r="AB1029" i="13"/>
  <c r="AD1029" i="13" s="1"/>
  <c r="AB1030" i="13"/>
  <c r="AG1030" i="13" s="1"/>
  <c r="Z1031" i="13"/>
  <c r="AF1031" i="13"/>
  <c r="AD1032" i="13"/>
  <c r="AF1035" i="13"/>
  <c r="Z1040" i="13"/>
  <c r="AC18" i="13"/>
  <c r="Z4" i="13"/>
  <c r="AA4" i="13"/>
  <c r="AH4" i="13" s="1"/>
  <c r="Z8" i="13"/>
  <c r="AA11" i="13"/>
  <c r="AH11" i="13" s="1"/>
  <c r="AB14" i="13"/>
  <c r="AF14" i="13"/>
  <c r="AB18" i="13"/>
  <c r="AF18" i="13"/>
  <c r="AF20" i="13"/>
  <c r="AC21" i="13"/>
  <c r="AD21" i="13" s="1"/>
  <c r="AA21" i="13"/>
  <c r="AH21" i="13" s="1"/>
  <c r="AA22" i="13"/>
  <c r="AH22" i="13" s="1"/>
  <c r="AC25" i="13"/>
  <c r="AA25" i="13"/>
  <c r="AH25" i="13" s="1"/>
  <c r="AA26" i="13"/>
  <c r="AH26" i="13" s="1"/>
  <c r="AA28" i="13"/>
  <c r="AH28" i="13" s="1"/>
  <c r="Z32" i="13"/>
  <c r="AA32" i="13"/>
  <c r="AH32" i="13" s="1"/>
  <c r="AA35" i="13"/>
  <c r="AH35" i="13" s="1"/>
  <c r="AB38" i="13"/>
  <c r="AF38" i="13"/>
  <c r="AB42" i="13"/>
  <c r="AF42" i="13"/>
  <c r="AF44" i="13"/>
  <c r="AC45" i="13"/>
  <c r="AD45" i="13" s="1"/>
  <c r="AA45" i="13"/>
  <c r="AH45" i="13" s="1"/>
  <c r="AA46" i="13"/>
  <c r="AH46" i="13" s="1"/>
  <c r="AC49" i="13"/>
  <c r="AA49" i="13"/>
  <c r="AH49" i="13" s="1"/>
  <c r="AA50" i="13"/>
  <c r="AH50" i="13" s="1"/>
  <c r="AA52" i="13"/>
  <c r="AH52" i="13" s="1"/>
  <c r="AA55" i="13"/>
  <c r="AH55" i="13" s="1"/>
  <c r="Z56" i="13"/>
  <c r="AA56" i="13"/>
  <c r="AH56" i="13" s="1"/>
  <c r="AA59" i="13"/>
  <c r="AH59" i="13" s="1"/>
  <c r="AB62" i="13"/>
  <c r="AF62" i="13"/>
  <c r="Z68" i="13"/>
  <c r="AA68" i="13"/>
  <c r="AH68" i="13" s="1"/>
  <c r="Z69" i="13"/>
  <c r="AF70" i="13"/>
  <c r="AB70" i="13"/>
  <c r="AD70" i="13" s="1"/>
  <c r="AF73" i="13"/>
  <c r="AG73" i="13" s="1"/>
  <c r="Z80" i="13"/>
  <c r="AA80" i="13"/>
  <c r="AH80" i="13" s="1"/>
  <c r="AA82" i="13"/>
  <c r="AH82" i="13" s="1"/>
  <c r="Z91" i="13"/>
  <c r="AF91" i="13"/>
  <c r="AB102" i="13"/>
  <c r="AD102" i="13" s="1"/>
  <c r="AF102" i="13"/>
  <c r="Z107" i="13"/>
  <c r="AF107" i="13"/>
  <c r="AG107" i="13" s="1"/>
  <c r="AC108" i="13"/>
  <c r="AB108" i="13"/>
  <c r="AF109" i="13"/>
  <c r="AG109" i="13" s="1"/>
  <c r="Z109" i="13"/>
  <c r="AC120" i="13"/>
  <c r="AD120" i="13" s="1"/>
  <c r="Z120" i="13"/>
  <c r="AC128" i="13"/>
  <c r="AD128" i="13" s="1"/>
  <c r="Z128" i="13"/>
  <c r="AB138" i="13"/>
  <c r="AF138" i="13"/>
  <c r="AA146" i="13"/>
  <c r="AH146" i="13" s="1"/>
  <c r="AF150" i="13"/>
  <c r="AB150" i="13"/>
  <c r="AD150" i="13" s="1"/>
  <c r="Z154" i="13"/>
  <c r="AF154" i="13"/>
  <c r="AF166" i="13"/>
  <c r="AB166" i="13"/>
  <c r="AD166" i="13" s="1"/>
  <c r="AF170" i="13"/>
  <c r="AC170" i="13"/>
  <c r="Z171" i="13"/>
  <c r="AF171" i="13"/>
  <c r="AB171" i="13"/>
  <c r="Z173" i="13"/>
  <c r="AA174" i="13"/>
  <c r="AH174" i="13" s="1"/>
  <c r="AF175" i="13"/>
  <c r="AB175" i="13"/>
  <c r="AD175" i="13" s="1"/>
  <c r="AC181" i="13"/>
  <c r="AF181" i="13"/>
  <c r="AB185" i="13"/>
  <c r="Z185" i="13"/>
  <c r="AC197" i="13"/>
  <c r="AF197" i="13"/>
  <c r="AC14" i="13"/>
  <c r="AC38" i="13"/>
  <c r="AC87" i="13"/>
  <c r="AF87" i="13"/>
  <c r="AF94" i="13"/>
  <c r="AB94" i="13"/>
  <c r="AC103" i="13"/>
  <c r="AF103" i="13"/>
  <c r="Z103" i="13"/>
  <c r="AC104" i="13"/>
  <c r="AB104" i="13"/>
  <c r="AB105" i="13"/>
  <c r="AF105" i="13"/>
  <c r="Z105" i="13"/>
  <c r="AF110" i="13"/>
  <c r="AB110" i="13"/>
  <c r="Z139" i="13"/>
  <c r="AF139" i="13"/>
  <c r="AB139" i="13"/>
  <c r="Z146" i="13"/>
  <c r="AF146" i="13"/>
  <c r="AG146" i="13" s="1"/>
  <c r="Z151" i="13"/>
  <c r="AF151" i="13"/>
  <c r="AB151" i="13"/>
  <c r="AD151" i="13" s="1"/>
  <c r="AB159" i="13"/>
  <c r="AF159" i="13"/>
  <c r="Z162" i="13"/>
  <c r="AF162" i="13"/>
  <c r="Z167" i="13"/>
  <c r="AF167" i="13"/>
  <c r="AB167" i="13"/>
  <c r="AB170" i="13"/>
  <c r="AC171" i="13"/>
  <c r="AA171" i="13"/>
  <c r="AH171" i="13" s="1"/>
  <c r="AB179" i="13"/>
  <c r="Z179" i="13"/>
  <c r="AB193" i="13"/>
  <c r="AC193" i="13"/>
  <c r="Z197" i="13"/>
  <c r="AD241" i="13"/>
  <c r="AG257" i="13"/>
  <c r="AC42" i="13"/>
  <c r="AC13" i="13"/>
  <c r="AD13" i="13" s="1"/>
  <c r="AA13" i="13"/>
  <c r="AH13" i="13" s="1"/>
  <c r="AA14" i="13"/>
  <c r="AH14" i="13" s="1"/>
  <c r="AC17" i="13"/>
  <c r="AA17" i="13"/>
  <c r="AH17" i="13" s="1"/>
  <c r="AA18" i="13"/>
  <c r="AH18" i="13" s="1"/>
  <c r="AA20" i="13"/>
  <c r="AH20" i="13" s="1"/>
  <c r="Z24" i="13"/>
  <c r="AA24" i="13"/>
  <c r="AH24" i="13" s="1"/>
  <c r="AA27" i="13"/>
  <c r="AH27" i="13" s="1"/>
  <c r="AC37" i="13"/>
  <c r="AD37" i="13" s="1"/>
  <c r="AA37" i="13"/>
  <c r="AH37" i="13" s="1"/>
  <c r="AA38" i="13"/>
  <c r="AH38" i="13" s="1"/>
  <c r="AC41" i="13"/>
  <c r="AA41" i="13"/>
  <c r="AH41" i="13" s="1"/>
  <c r="AA42" i="13"/>
  <c r="AH42" i="13" s="1"/>
  <c r="AA44" i="13"/>
  <c r="AH44" i="13" s="1"/>
  <c r="AA47" i="13"/>
  <c r="AH47" i="13" s="1"/>
  <c r="Z48" i="13"/>
  <c r="AA48" i="13"/>
  <c r="AH48" i="13" s="1"/>
  <c r="AA51" i="13"/>
  <c r="AH51" i="13" s="1"/>
  <c r="AC61" i="13"/>
  <c r="AD61" i="13" s="1"/>
  <c r="AA61" i="13"/>
  <c r="AH61" i="13" s="1"/>
  <c r="AA62" i="13"/>
  <c r="AH62" i="13" s="1"/>
  <c r="AC79" i="13"/>
  <c r="AF79" i="13"/>
  <c r="Z87" i="13"/>
  <c r="Z88" i="13"/>
  <c r="AA88" i="13"/>
  <c r="AH88" i="13" s="1"/>
  <c r="AA90" i="13"/>
  <c r="AH90" i="13" s="1"/>
  <c r="AC94" i="13"/>
  <c r="AA94" i="13"/>
  <c r="AH94" i="13" s="1"/>
  <c r="AD97" i="13"/>
  <c r="AA98" i="13"/>
  <c r="AH98" i="13" s="1"/>
  <c r="AB103" i="13"/>
  <c r="AA103" i="13"/>
  <c r="AH103" i="13" s="1"/>
  <c r="Z104" i="13"/>
  <c r="AC105" i="13"/>
  <c r="AA105" i="13"/>
  <c r="AH105" i="13" s="1"/>
  <c r="AC110" i="13"/>
  <c r="AA110" i="13"/>
  <c r="AH110" i="13" s="1"/>
  <c r="AB112" i="13"/>
  <c r="AD112" i="13" s="1"/>
  <c r="AF122" i="13"/>
  <c r="AB122" i="13"/>
  <c r="AF130" i="13"/>
  <c r="AB130" i="13"/>
  <c r="AC139" i="13"/>
  <c r="AA139" i="13"/>
  <c r="AH139" i="13" s="1"/>
  <c r="AA141" i="13"/>
  <c r="AH141" i="13" s="1"/>
  <c r="AD146" i="13"/>
  <c r="AA149" i="13"/>
  <c r="AH149" i="13" s="1"/>
  <c r="Z166" i="13"/>
  <c r="AF183" i="13"/>
  <c r="AB183" i="13"/>
  <c r="AD183" i="13" s="1"/>
  <c r="Z183" i="13"/>
  <c r="AB186" i="13"/>
  <c r="Z186" i="13"/>
  <c r="Z193" i="13"/>
  <c r="AF198" i="13"/>
  <c r="Z198" i="13"/>
  <c r="AF199" i="13"/>
  <c r="AB199" i="13"/>
  <c r="AD199" i="13" s="1"/>
  <c r="Z199" i="13"/>
  <c r="Z207" i="13"/>
  <c r="AF207" i="13"/>
  <c r="AG207" i="13" s="1"/>
  <c r="AC207" i="13"/>
  <c r="AD207" i="13" s="1"/>
  <c r="AB327" i="13"/>
  <c r="AC327" i="13"/>
  <c r="Z328" i="13"/>
  <c r="AC328" i="13"/>
  <c r="AB372" i="13"/>
  <c r="AF372" i="13"/>
  <c r="AA179" i="13"/>
  <c r="AH179" i="13" s="1"/>
  <c r="AA182" i="13"/>
  <c r="AH182" i="13" s="1"/>
  <c r="AA183" i="13"/>
  <c r="AH183" i="13" s="1"/>
  <c r="AA184" i="13"/>
  <c r="AH184" i="13" s="1"/>
  <c r="AA185" i="13"/>
  <c r="AH185" i="13" s="1"/>
  <c r="AA186" i="13"/>
  <c r="AH186" i="13" s="1"/>
  <c r="AA193" i="13"/>
  <c r="AH193" i="13" s="1"/>
  <c r="AA195" i="13"/>
  <c r="AH195" i="13" s="1"/>
  <c r="AA197" i="13"/>
  <c r="AH197" i="13" s="1"/>
  <c r="AA198" i="13"/>
  <c r="AH198" i="13" s="1"/>
  <c r="AA199" i="13"/>
  <c r="AH199" i="13" s="1"/>
  <c r="AA207" i="13"/>
  <c r="AH207" i="13" s="1"/>
  <c r="Z208" i="13"/>
  <c r="AA208" i="13"/>
  <c r="AH208" i="13" s="1"/>
  <c r="Z209" i="13"/>
  <c r="AA209" i="13"/>
  <c r="AH209" i="13" s="1"/>
  <c r="AC210" i="13"/>
  <c r="AA210" i="13"/>
  <c r="AH210" i="13" s="1"/>
  <c r="AA211" i="13"/>
  <c r="AH211" i="13" s="1"/>
  <c r="AA214" i="13"/>
  <c r="AH214" i="13" s="1"/>
  <c r="Z215" i="13"/>
  <c r="AA215" i="13"/>
  <c r="AH215" i="13" s="1"/>
  <c r="Z221" i="13"/>
  <c r="AA221" i="13"/>
  <c r="AH221" i="13" s="1"/>
  <c r="AB222" i="13"/>
  <c r="AD222" i="13" s="1"/>
  <c r="AB225" i="13"/>
  <c r="AA225" i="13"/>
  <c r="AH225" i="13" s="1"/>
  <c r="AA240" i="13"/>
  <c r="AH240" i="13" s="1"/>
  <c r="AA242" i="13"/>
  <c r="AH242" i="13" s="1"/>
  <c r="Z243" i="13"/>
  <c r="AA243" i="13"/>
  <c r="AH243" i="13" s="1"/>
  <c r="AC244" i="13"/>
  <c r="AD244" i="13" s="1"/>
  <c r="AA244" i="13"/>
  <c r="AH244" i="13" s="1"/>
  <c r="Z245" i="13"/>
  <c r="AF245" i="13"/>
  <c r="AA245" i="13"/>
  <c r="AH245" i="13" s="1"/>
  <c r="AB247" i="13"/>
  <c r="AA247" i="13"/>
  <c r="AH247" i="13" s="1"/>
  <c r="AA248" i="13"/>
  <c r="AH248" i="13" s="1"/>
  <c r="Z249" i="13"/>
  <c r="AA249" i="13"/>
  <c r="AH249" i="13" s="1"/>
  <c r="AB251" i="13"/>
  <c r="AG251" i="13" s="1"/>
  <c r="AA251" i="13"/>
  <c r="AH251" i="13" s="1"/>
  <c r="AA253" i="13"/>
  <c r="AH253" i="13" s="1"/>
  <c r="AB255" i="13"/>
  <c r="AG255" i="13" s="1"/>
  <c r="AA255" i="13"/>
  <c r="AH255" i="13" s="1"/>
  <c r="AA256" i="13"/>
  <c r="AH256" i="13" s="1"/>
  <c r="AA258" i="13"/>
  <c r="AH258" i="13" s="1"/>
  <c r="AA276" i="13"/>
  <c r="AH276" i="13" s="1"/>
  <c r="AA284" i="13"/>
  <c r="AH284" i="13" s="1"/>
  <c r="Z290" i="13"/>
  <c r="Z291" i="13"/>
  <c r="Z292" i="13"/>
  <c r="AA292" i="13"/>
  <c r="AH292" i="13" s="1"/>
  <c r="Z293" i="13"/>
  <c r="Z294" i="13"/>
  <c r="Z295" i="13"/>
  <c r="AB306" i="13"/>
  <c r="AD306" i="13" s="1"/>
  <c r="AA306" i="13"/>
  <c r="AH306" i="13" s="1"/>
  <c r="Z307" i="13"/>
  <c r="Z308" i="13"/>
  <c r="AA308" i="13"/>
  <c r="AH308" i="13" s="1"/>
  <c r="AC310" i="13"/>
  <c r="AA310" i="13"/>
  <c r="AH310" i="13" s="1"/>
  <c r="AC320" i="13"/>
  <c r="AB328" i="13"/>
  <c r="AF358" i="13"/>
  <c r="AB358" i="13"/>
  <c r="Z358" i="13"/>
  <c r="AF382" i="13"/>
  <c r="AB382" i="13"/>
  <c r="Z382" i="13"/>
  <c r="AA101" i="13"/>
  <c r="AH101" i="13" s="1"/>
  <c r="AA102" i="13"/>
  <c r="AH102" i="13" s="1"/>
  <c r="AA104" i="13"/>
  <c r="AH104" i="13" s="1"/>
  <c r="AA108" i="13"/>
  <c r="AH108" i="13" s="1"/>
  <c r="AA112" i="13"/>
  <c r="AH112" i="13" s="1"/>
  <c r="AA113" i="13"/>
  <c r="AH113" i="13" s="1"/>
  <c r="AA114" i="13"/>
  <c r="AH114" i="13" s="1"/>
  <c r="AA122" i="13"/>
  <c r="AH122" i="13" s="1"/>
  <c r="AA127" i="13"/>
  <c r="AH127" i="13" s="1"/>
  <c r="AA130" i="13"/>
  <c r="AH130" i="13" s="1"/>
  <c r="AA137" i="13"/>
  <c r="AH137" i="13" s="1"/>
  <c r="AA138" i="13"/>
  <c r="AH138" i="13" s="1"/>
  <c r="AA150" i="13"/>
  <c r="AH150" i="13" s="1"/>
  <c r="AA151" i="13"/>
  <c r="AH151" i="13" s="1"/>
  <c r="AA156" i="13"/>
  <c r="AH156" i="13" s="1"/>
  <c r="AA159" i="13"/>
  <c r="AH159" i="13" s="1"/>
  <c r="AA166" i="13"/>
  <c r="AH166" i="13" s="1"/>
  <c r="AA167" i="13"/>
  <c r="AH167" i="13" s="1"/>
  <c r="AA170" i="13"/>
  <c r="AH170" i="13" s="1"/>
  <c r="AA188" i="13"/>
  <c r="AH188" i="13" s="1"/>
  <c r="AA194" i="13"/>
  <c r="AH194" i="13" s="1"/>
  <c r="Z203" i="13"/>
  <c r="AA204" i="13"/>
  <c r="AH204" i="13" s="1"/>
  <c r="AB209" i="13"/>
  <c r="AF211" i="13"/>
  <c r="AB215" i="13"/>
  <c r="AG215" i="13" s="1"/>
  <c r="AA219" i="13"/>
  <c r="AH219" i="13" s="1"/>
  <c r="AB221" i="13"/>
  <c r="AF221" i="13"/>
  <c r="AA223" i="13"/>
  <c r="AH223" i="13" s="1"/>
  <c r="AC225" i="13"/>
  <c r="AA238" i="13"/>
  <c r="AH238" i="13" s="1"/>
  <c r="AA241" i="13"/>
  <c r="AH241" i="13" s="1"/>
  <c r="AB245" i="13"/>
  <c r="AD245" i="13" s="1"/>
  <c r="AC247" i="13"/>
  <c r="AB249" i="13"/>
  <c r="AG249" i="13" s="1"/>
  <c r="AA252" i="13"/>
  <c r="AH252" i="13" s="1"/>
  <c r="Z253" i="13"/>
  <c r="AF253" i="13"/>
  <c r="AG253" i="13" s="1"/>
  <c r="AC255" i="13"/>
  <c r="AA257" i="13"/>
  <c r="AH257" i="13" s="1"/>
  <c r="AB259" i="13"/>
  <c r="AG259" i="13" s="1"/>
  <c r="AA259" i="13"/>
  <c r="AH259" i="13" s="1"/>
  <c r="AG260" i="13"/>
  <c r="AA261" i="13"/>
  <c r="AH261" i="13" s="1"/>
  <c r="AA263" i="13"/>
  <c r="AH263" i="13" s="1"/>
  <c r="AA265" i="13"/>
  <c r="AH265" i="13" s="1"/>
  <c r="AB267" i="13"/>
  <c r="AG267" i="13" s="1"/>
  <c r="AA267" i="13"/>
  <c r="AH267" i="13" s="1"/>
  <c r="AA269" i="13"/>
  <c r="AH269" i="13" s="1"/>
  <c r="AF276" i="13"/>
  <c r="AG276" i="13" s="1"/>
  <c r="AA282" i="13"/>
  <c r="AH282" i="13" s="1"/>
  <c r="AF284" i="13"/>
  <c r="AA286" i="13"/>
  <c r="AH286" i="13" s="1"/>
  <c r="AB288" i="13"/>
  <c r="AG288" i="13" s="1"/>
  <c r="AA288" i="13"/>
  <c r="AH288" i="13" s="1"/>
  <c r="AB292" i="13"/>
  <c r="AG292" i="13" s="1"/>
  <c r="AB296" i="13"/>
  <c r="AG296" i="13" s="1"/>
  <c r="AA296" i="13"/>
  <c r="AH296" i="13" s="1"/>
  <c r="AB298" i="13"/>
  <c r="AD298" i="13" s="1"/>
  <c r="Z299" i="13"/>
  <c r="AA300" i="13"/>
  <c r="AH300" i="13" s="1"/>
  <c r="Z301" i="13"/>
  <c r="AB308" i="13"/>
  <c r="AG308" i="13" s="1"/>
  <c r="Z310" i="13"/>
  <c r="AF313" i="13"/>
  <c r="AB314" i="13"/>
  <c r="AD314" i="13" s="1"/>
  <c r="AA314" i="13"/>
  <c r="AH314" i="13" s="1"/>
  <c r="Z315" i="13"/>
  <c r="AA316" i="13"/>
  <c r="AH316" i="13" s="1"/>
  <c r="AC323" i="13"/>
  <c r="AB324" i="13"/>
  <c r="AF324" i="13"/>
  <c r="AB326" i="13"/>
  <c r="AD326" i="13" s="1"/>
  <c r="AF326" i="13"/>
  <c r="Z326" i="13"/>
  <c r="AF327" i="13"/>
  <c r="Z334" i="13"/>
  <c r="AF334" i="13"/>
  <c r="AG334" i="13" s="1"/>
  <c r="AF342" i="13"/>
  <c r="AB342" i="13"/>
  <c r="AB346" i="13"/>
  <c r="AA346" i="13"/>
  <c r="AH346" i="13" s="1"/>
  <c r="AC355" i="13"/>
  <c r="AC358" i="13"/>
  <c r="AC380" i="13"/>
  <c r="AD380" i="13" s="1"/>
  <c r="AF380" i="13"/>
  <c r="AG380" i="13" s="1"/>
  <c r="Z380" i="13"/>
  <c r="AC382" i="13"/>
  <c r="AA355" i="13"/>
  <c r="AH355" i="13" s="1"/>
  <c r="AA357" i="13"/>
  <c r="AH357" i="13" s="1"/>
  <c r="AA358" i="13"/>
  <c r="AH358" i="13" s="1"/>
  <c r="AA367" i="13"/>
  <c r="AH367" i="13" s="1"/>
  <c r="AA377" i="13"/>
  <c r="AH377" i="13" s="1"/>
  <c r="AA381" i="13"/>
  <c r="AH381" i="13" s="1"/>
  <c r="AA382" i="13"/>
  <c r="AH382" i="13" s="1"/>
  <c r="AC391" i="13"/>
  <c r="AA391" i="13"/>
  <c r="AH391" i="13" s="1"/>
  <c r="AA405" i="13"/>
  <c r="AH405" i="13" s="1"/>
  <c r="Z406" i="13"/>
  <c r="AA406" i="13"/>
  <c r="AH406" i="13" s="1"/>
  <c r="AA412" i="13"/>
  <c r="AH412" i="13" s="1"/>
  <c r="AC421" i="13"/>
  <c r="AA421" i="13"/>
  <c r="AH421" i="13" s="1"/>
  <c r="Z422" i="13"/>
  <c r="AA422" i="13"/>
  <c r="AH422" i="13" s="1"/>
  <c r="AA425" i="13"/>
  <c r="AH425" i="13" s="1"/>
  <c r="AA428" i="13"/>
  <c r="AH428" i="13" s="1"/>
  <c r="Z440" i="13"/>
  <c r="AA440" i="13"/>
  <c r="AH440" i="13" s="1"/>
  <c r="AC441" i="13"/>
  <c r="AA443" i="13"/>
  <c r="AH443" i="13" s="1"/>
  <c r="Z444" i="13"/>
  <c r="AA444" i="13"/>
  <c r="AH444" i="13" s="1"/>
  <c r="AB445" i="13"/>
  <c r="AD445" i="13" s="1"/>
  <c r="AA445" i="13"/>
  <c r="AH445" i="13" s="1"/>
  <c r="AA450" i="13"/>
  <c r="AH450" i="13" s="1"/>
  <c r="AA451" i="13"/>
  <c r="AH451" i="13" s="1"/>
  <c r="AA455" i="13"/>
  <c r="AH455" i="13" s="1"/>
  <c r="Z456" i="13"/>
  <c r="AA456" i="13"/>
  <c r="AH456" i="13" s="1"/>
  <c r="AA468" i="13"/>
  <c r="AH468" i="13" s="1"/>
  <c r="AA476" i="13"/>
  <c r="AH476" i="13" s="1"/>
  <c r="AC493" i="13"/>
  <c r="AA493" i="13"/>
  <c r="AH493" i="13" s="1"/>
  <c r="Z494" i="13"/>
  <c r="AA494" i="13"/>
  <c r="AH494" i="13" s="1"/>
  <c r="Z495" i="13"/>
  <c r="Z496" i="13"/>
  <c r="AA496" i="13"/>
  <c r="AH496" i="13" s="1"/>
  <c r="AC497" i="13"/>
  <c r="AA499" i="13"/>
  <c r="AH499" i="13" s="1"/>
  <c r="AA513" i="13"/>
  <c r="AH513" i="13" s="1"/>
  <c r="AD516" i="13"/>
  <c r="AB548" i="13"/>
  <c r="AC548" i="13"/>
  <c r="AA323" i="13"/>
  <c r="AH323" i="13" s="1"/>
  <c r="AA324" i="13"/>
  <c r="AH324" i="13" s="1"/>
  <c r="AA325" i="13"/>
  <c r="AH325" i="13" s="1"/>
  <c r="AA334" i="13"/>
  <c r="AH334" i="13" s="1"/>
  <c r="AA336" i="13"/>
  <c r="AH336" i="13" s="1"/>
  <c r="AA337" i="13"/>
  <c r="AH337" i="13" s="1"/>
  <c r="AA343" i="13"/>
  <c r="AH343" i="13" s="1"/>
  <c r="AA351" i="13"/>
  <c r="AH351" i="13" s="1"/>
  <c r="AA359" i="13"/>
  <c r="AH359" i="13" s="1"/>
  <c r="AA365" i="13"/>
  <c r="AH365" i="13" s="1"/>
  <c r="AA366" i="13"/>
  <c r="AH366" i="13" s="1"/>
  <c r="Z370" i="13"/>
  <c r="AA370" i="13"/>
  <c r="AH370" i="13" s="1"/>
  <c r="AD378" i="13"/>
  <c r="AA383" i="13"/>
  <c r="AH383" i="13" s="1"/>
  <c r="Z386" i="13"/>
  <c r="AF386" i="13"/>
  <c r="AA386" i="13"/>
  <c r="AH386" i="13" s="1"/>
  <c r="Z402" i="13"/>
  <c r="AF402" i="13"/>
  <c r="AA404" i="13"/>
  <c r="AH404" i="13" s="1"/>
  <c r="AB405" i="13"/>
  <c r="AG405" i="13" s="1"/>
  <c r="AB406" i="13"/>
  <c r="AG406" i="13" s="1"/>
  <c r="AA410" i="13"/>
  <c r="AH410" i="13" s="1"/>
  <c r="AB411" i="13"/>
  <c r="AD411" i="13" s="1"/>
  <c r="Z412" i="13"/>
  <c r="AF412" i="13"/>
  <c r="AF415" i="13"/>
  <c r="AA420" i="13"/>
  <c r="AH420" i="13" s="1"/>
  <c r="Z421" i="13"/>
  <c r="AB422" i="13"/>
  <c r="AG422" i="13" s="1"/>
  <c r="Z428" i="13"/>
  <c r="AF428" i="13"/>
  <c r="AA429" i="13"/>
  <c r="AH429" i="13" s="1"/>
  <c r="AA430" i="13"/>
  <c r="AH430" i="13" s="1"/>
  <c r="AA433" i="13"/>
  <c r="AH433" i="13" s="1"/>
  <c r="AB436" i="13"/>
  <c r="AF436" i="13"/>
  <c r="AA436" i="13"/>
  <c r="AH436" i="13" s="1"/>
  <c r="AC437" i="13"/>
  <c r="AD437" i="13" s="1"/>
  <c r="AA437" i="13"/>
  <c r="AH437" i="13" s="1"/>
  <c r="AA438" i="13"/>
  <c r="AH438" i="13" s="1"/>
  <c r="AB440" i="13"/>
  <c r="AA442" i="13"/>
  <c r="AH442" i="13" s="1"/>
  <c r="AB444" i="13"/>
  <c r="AF444" i="13"/>
  <c r="AA446" i="13"/>
  <c r="AH446" i="13" s="1"/>
  <c r="AF450" i="13"/>
  <c r="AA453" i="13"/>
  <c r="AH453" i="13" s="1"/>
  <c r="AB456" i="13"/>
  <c r="AA458" i="13"/>
  <c r="AH458" i="13" s="1"/>
  <c r="AA459" i="13"/>
  <c r="AH459" i="13" s="1"/>
  <c r="AA464" i="13"/>
  <c r="AH464" i="13" s="1"/>
  <c r="AA467" i="13"/>
  <c r="AH467" i="13" s="1"/>
  <c r="Z468" i="13"/>
  <c r="AF468" i="13"/>
  <c r="AA469" i="13"/>
  <c r="AH469" i="13" s="1"/>
  <c r="AA472" i="13"/>
  <c r="AH472" i="13" s="1"/>
  <c r="AA473" i="13"/>
  <c r="AH473" i="13" s="1"/>
  <c r="AA475" i="13"/>
  <c r="AH475" i="13" s="1"/>
  <c r="Z476" i="13"/>
  <c r="AF476" i="13"/>
  <c r="AG476" i="13" s="1"/>
  <c r="AC477" i="13"/>
  <c r="AA477" i="13"/>
  <c r="AH477" i="13" s="1"/>
  <c r="AA478" i="13"/>
  <c r="AH478" i="13" s="1"/>
  <c r="AA479" i="13"/>
  <c r="AH479" i="13" s="1"/>
  <c r="AA481" i="13"/>
  <c r="AH481" i="13" s="1"/>
  <c r="AA483" i="13"/>
  <c r="AH483" i="13" s="1"/>
  <c r="Z484" i="13"/>
  <c r="AF484" i="13"/>
  <c r="AG484" i="13" s="1"/>
  <c r="AA484" i="13"/>
  <c r="AH484" i="13" s="1"/>
  <c r="AA491" i="13"/>
  <c r="AH491" i="13" s="1"/>
  <c r="AB494" i="13"/>
  <c r="AB496" i="13"/>
  <c r="AA498" i="13"/>
  <c r="AH498" i="13" s="1"/>
  <c r="AB500" i="13"/>
  <c r="AF500" i="13"/>
  <c r="AA500" i="13"/>
  <c r="AH500" i="13" s="1"/>
  <c r="AA506" i="13"/>
  <c r="AH506" i="13" s="1"/>
  <c r="AB508" i="13"/>
  <c r="AF508" i="13"/>
  <c r="AA508" i="13"/>
  <c r="AH508" i="13" s="1"/>
  <c r="Z516" i="13"/>
  <c r="AA516" i="13"/>
  <c r="AH516" i="13" s="1"/>
  <c r="AF521" i="13"/>
  <c r="AG521" i="13" s="1"/>
  <c r="AA523" i="13"/>
  <c r="AH523" i="13" s="1"/>
  <c r="Z524" i="13"/>
  <c r="AF524" i="13"/>
  <c r="AA524" i="13"/>
  <c r="AH524" i="13" s="1"/>
  <c r="AF529" i="13"/>
  <c r="AG529" i="13" s="1"/>
  <c r="AA531" i="13"/>
  <c r="AH531" i="13" s="1"/>
  <c r="AB534" i="13"/>
  <c r="AB537" i="13"/>
  <c r="AG537" i="13" s="1"/>
  <c r="AB539" i="13"/>
  <c r="AB545" i="13"/>
  <c r="AG545" i="13" s="1"/>
  <c r="AB547" i="13"/>
  <c r="AG547" i="13" s="1"/>
  <c r="Z548" i="13"/>
  <c r="Z559" i="13"/>
  <c r="AF559" i="13"/>
  <c r="AG559" i="13" s="1"/>
  <c r="AB524" i="13"/>
  <c r="AB556" i="13"/>
  <c r="AC556" i="13"/>
  <c r="AC563" i="13"/>
  <c r="AD563" i="13" s="1"/>
  <c r="AF563" i="13"/>
  <c r="AG563" i="13" s="1"/>
  <c r="Z563" i="13"/>
  <c r="AF564" i="13"/>
  <c r="AB564" i="13"/>
  <c r="AD564" i="13" s="1"/>
  <c r="Z564" i="13"/>
  <c r="AF665" i="13"/>
  <c r="AB665" i="13"/>
  <c r="AA559" i="13"/>
  <c r="AH559" i="13" s="1"/>
  <c r="AA563" i="13"/>
  <c r="AH563" i="13" s="1"/>
  <c r="AA564" i="13"/>
  <c r="AH564" i="13" s="1"/>
  <c r="Z565" i="13"/>
  <c r="AF565" i="13"/>
  <c r="AG565" i="13" s="1"/>
  <c r="AA565" i="13"/>
  <c r="AH565" i="13" s="1"/>
  <c r="AB566" i="13"/>
  <c r="AD566" i="13" s="1"/>
  <c r="AF566" i="13"/>
  <c r="AA568" i="13"/>
  <c r="AH568" i="13" s="1"/>
  <c r="AA569" i="13"/>
  <c r="AH569" i="13" s="1"/>
  <c r="Z581" i="13"/>
  <c r="AA581" i="13"/>
  <c r="AH581" i="13" s="1"/>
  <c r="AA585" i="13"/>
  <c r="AH585" i="13" s="1"/>
  <c r="AC586" i="13"/>
  <c r="Z589" i="13"/>
  <c r="AA589" i="13"/>
  <c r="AH589" i="13" s="1"/>
  <c r="Z590" i="13"/>
  <c r="Z593" i="13"/>
  <c r="AB597" i="13"/>
  <c r="AA601" i="13"/>
  <c r="AH601" i="13" s="1"/>
  <c r="AB605" i="13"/>
  <c r="AD605" i="13" s="1"/>
  <c r="AF606" i="13"/>
  <c r="AC609" i="13"/>
  <c r="AB613" i="13"/>
  <c r="AF614" i="13"/>
  <c r="AB619" i="13"/>
  <c r="AF619" i="13"/>
  <c r="AB621" i="13"/>
  <c r="AG621" i="13" s="1"/>
  <c r="Z623" i="13"/>
  <c r="AF623" i="13"/>
  <c r="AC624" i="13"/>
  <c r="AA624" i="13"/>
  <c r="AH624" i="13" s="1"/>
  <c r="AA626" i="13"/>
  <c r="AH626" i="13" s="1"/>
  <c r="AA628" i="13"/>
  <c r="AH628" i="13" s="1"/>
  <c r="AF634" i="13"/>
  <c r="Z636" i="13"/>
  <c r="AF636" i="13"/>
  <c r="AA637" i="13"/>
  <c r="AH637" i="13" s="1"/>
  <c r="AA640" i="13"/>
  <c r="AH640" i="13" s="1"/>
  <c r="Z641" i="13"/>
  <c r="AA641" i="13"/>
  <c r="AH641" i="13" s="1"/>
  <c r="Z642" i="13"/>
  <c r="AF642" i="13"/>
  <c r="AA643" i="13"/>
  <c r="AH643" i="13" s="1"/>
  <c r="AB651" i="13"/>
  <c r="AD651" i="13" s="1"/>
  <c r="AA651" i="13"/>
  <c r="AH651" i="13" s="1"/>
  <c r="Z652" i="13"/>
  <c r="Z653" i="13"/>
  <c r="AA653" i="13"/>
  <c r="AH653" i="13" s="1"/>
  <c r="AB654" i="13"/>
  <c r="AG654" i="13" s="1"/>
  <c r="AA654" i="13"/>
  <c r="AH654" i="13" s="1"/>
  <c r="Z655" i="13"/>
  <c r="AF655" i="13"/>
  <c r="AC665" i="13"/>
  <c r="AA665" i="13"/>
  <c r="AH665" i="13" s="1"/>
  <c r="AB673" i="13"/>
  <c r="AF673" i="13"/>
  <c r="AC565" i="13"/>
  <c r="AD565" i="13" s="1"/>
  <c r="AD570" i="13"/>
  <c r="AB581" i="13"/>
  <c r="AB589" i="13"/>
  <c r="AG589" i="13" s="1"/>
  <c r="AD618" i="13"/>
  <c r="Z626" i="13"/>
  <c r="AF626" i="13"/>
  <c r="AG626" i="13" s="1"/>
  <c r="Z639" i="13"/>
  <c r="AF639" i="13"/>
  <c r="AB641" i="13"/>
  <c r="AB657" i="13"/>
  <c r="AF657" i="13"/>
  <c r="Z663" i="13"/>
  <c r="AF663" i="13"/>
  <c r="AC674" i="13"/>
  <c r="AB674" i="13"/>
  <c r="AA688" i="13"/>
  <c r="AH688" i="13" s="1"/>
  <c r="AC702" i="13"/>
  <c r="AD702" i="13" s="1"/>
  <c r="AA702" i="13"/>
  <c r="AH702" i="13" s="1"/>
  <c r="AD721" i="13"/>
  <c r="AA722" i="13"/>
  <c r="AH722" i="13" s="1"/>
  <c r="AA723" i="13"/>
  <c r="AH723" i="13" s="1"/>
  <c r="AA725" i="13"/>
  <c r="AH725" i="13" s="1"/>
  <c r="AB726" i="13"/>
  <c r="AG726" i="13" s="1"/>
  <c r="AA726" i="13"/>
  <c r="AH726" i="13" s="1"/>
  <c r="AD729" i="13"/>
  <c r="AA730" i="13"/>
  <c r="AH730" i="13" s="1"/>
  <c r="AA731" i="13"/>
  <c r="AH731" i="13" s="1"/>
  <c r="AA733" i="13"/>
  <c r="AH733" i="13" s="1"/>
  <c r="Z744" i="13"/>
  <c r="AA744" i="13"/>
  <c r="AH744" i="13" s="1"/>
  <c r="AA746" i="13"/>
  <c r="AH746" i="13" s="1"/>
  <c r="AA747" i="13"/>
  <c r="AH747" i="13" s="1"/>
  <c r="AA750" i="13"/>
  <c r="AH750" i="13" s="1"/>
  <c r="AB753" i="13"/>
  <c r="AF753" i="13"/>
  <c r="AA753" i="13"/>
  <c r="AH753" i="13" s="1"/>
  <c r="AA657" i="13"/>
  <c r="AH657" i="13" s="1"/>
  <c r="AA661" i="13"/>
  <c r="AH661" i="13" s="1"/>
  <c r="AA663" i="13"/>
  <c r="AH663" i="13" s="1"/>
  <c r="AA669" i="13"/>
  <c r="AH669" i="13" s="1"/>
  <c r="AA671" i="13"/>
  <c r="AH671" i="13" s="1"/>
  <c r="AA672" i="13"/>
  <c r="AH672" i="13" s="1"/>
  <c r="AA673" i="13"/>
  <c r="AH673" i="13" s="1"/>
  <c r="AA677" i="13"/>
  <c r="AH677" i="13" s="1"/>
  <c r="AA681" i="13"/>
  <c r="AH681" i="13" s="1"/>
  <c r="AA684" i="13"/>
  <c r="AH684" i="13" s="1"/>
  <c r="AA687" i="13"/>
  <c r="AH687" i="13" s="1"/>
  <c r="AB689" i="13"/>
  <c r="AG689" i="13" s="1"/>
  <c r="AA689" i="13"/>
  <c r="AH689" i="13" s="1"/>
  <c r="AA690" i="13"/>
  <c r="AH690" i="13" s="1"/>
  <c r="Z691" i="13"/>
  <c r="AF691" i="13"/>
  <c r="AG691" i="13" s="1"/>
  <c r="AA694" i="13"/>
  <c r="AH694" i="13" s="1"/>
  <c r="AA696" i="13"/>
  <c r="AH696" i="13" s="1"/>
  <c r="AA707" i="13"/>
  <c r="AH707" i="13" s="1"/>
  <c r="AA710" i="13"/>
  <c r="AH710" i="13" s="1"/>
  <c r="AA711" i="13"/>
  <c r="AH711" i="13" s="1"/>
  <c r="Z712" i="13"/>
  <c r="AA712" i="13"/>
  <c r="AH712" i="13" s="1"/>
  <c r="AA713" i="13"/>
  <c r="AH713" i="13" s="1"/>
  <c r="AA714" i="13"/>
  <c r="AH714" i="13" s="1"/>
  <c r="AB722" i="13"/>
  <c r="AG722" i="13" s="1"/>
  <c r="AC724" i="13"/>
  <c r="AA724" i="13"/>
  <c r="AH724" i="13" s="1"/>
  <c r="Z725" i="13"/>
  <c r="AF725" i="13"/>
  <c r="AG725" i="13" s="1"/>
  <c r="AB730" i="13"/>
  <c r="AG730" i="13" s="1"/>
  <c r="AC732" i="13"/>
  <c r="AA732" i="13"/>
  <c r="AH732" i="13" s="1"/>
  <c r="Z733" i="13"/>
  <c r="AF733" i="13"/>
  <c r="AG733" i="13" s="1"/>
  <c r="AA735" i="13"/>
  <c r="AH735" i="13" s="1"/>
  <c r="Z736" i="13"/>
  <c r="AA736" i="13"/>
  <c r="AH736" i="13" s="1"/>
  <c r="AA737" i="13"/>
  <c r="AH737" i="13" s="1"/>
  <c r="AA738" i="13"/>
  <c r="AH738" i="13" s="1"/>
  <c r="AA741" i="13"/>
  <c r="AH741" i="13" s="1"/>
  <c r="AB745" i="13"/>
  <c r="AG745" i="13" s="1"/>
  <c r="AA745" i="13"/>
  <c r="AH745" i="13" s="1"/>
  <c r="AB746" i="13"/>
  <c r="AD746" i="13" s="1"/>
  <c r="AF746" i="13"/>
  <c r="AC748" i="13"/>
  <c r="AA748" i="13"/>
  <c r="AH748" i="13" s="1"/>
  <c r="AA749" i="13"/>
  <c r="AH749" i="13" s="1"/>
  <c r="AA757" i="13"/>
  <c r="AH757" i="13" s="1"/>
  <c r="AA758" i="13"/>
  <c r="AH758" i="13" s="1"/>
  <c r="AA759" i="13"/>
  <c r="AH759" i="13" s="1"/>
  <c r="AA760" i="13"/>
  <c r="AH760" i="13" s="1"/>
  <c r="AA761" i="13"/>
  <c r="AH761" i="13" s="1"/>
  <c r="AA762" i="13"/>
  <c r="AH762" i="13" s="1"/>
  <c r="AA763" i="13"/>
  <c r="AH763" i="13" s="1"/>
  <c r="AA764" i="13"/>
  <c r="AH764" i="13" s="1"/>
  <c r="AG768" i="13"/>
  <c r="AD768" i="13"/>
  <c r="AA768" i="13"/>
  <c r="AH768" i="13" s="1"/>
  <c r="AA772" i="13"/>
  <c r="AH772" i="13" s="1"/>
  <c r="AG776" i="13"/>
  <c r="AD776" i="13"/>
  <c r="AA776" i="13"/>
  <c r="AH776" i="13" s="1"/>
  <c r="AA777" i="13"/>
  <c r="AH777" i="13" s="1"/>
  <c r="AA778" i="13"/>
  <c r="AH778" i="13" s="1"/>
  <c r="AA779" i="13"/>
  <c r="AH779" i="13" s="1"/>
  <c r="AA781" i="13"/>
  <c r="AH781" i="13" s="1"/>
  <c r="AD782" i="13"/>
  <c r="AA782" i="13"/>
  <c r="AH782" i="13" s="1"/>
  <c r="AG784" i="13"/>
  <c r="AA784" i="13"/>
  <c r="AH784" i="13" s="1"/>
  <c r="AA785" i="13"/>
  <c r="AH785" i="13" s="1"/>
  <c r="AA786" i="13"/>
  <c r="AH786" i="13" s="1"/>
  <c r="AA788" i="13"/>
  <c r="AH788" i="13" s="1"/>
  <c r="AA789" i="13"/>
  <c r="AH789" i="13" s="1"/>
  <c r="AA790" i="13"/>
  <c r="AH790" i="13" s="1"/>
  <c r="AA791" i="13"/>
  <c r="AH791" i="13" s="1"/>
  <c r="AA792" i="13"/>
  <c r="AH792" i="13" s="1"/>
  <c r="AA793" i="13"/>
  <c r="AH793" i="13" s="1"/>
  <c r="AA794" i="13"/>
  <c r="AH794" i="13" s="1"/>
  <c r="AA795" i="13"/>
  <c r="AH795" i="13" s="1"/>
  <c r="AA797" i="13"/>
  <c r="AH797" i="13" s="1"/>
  <c r="AA798" i="13"/>
  <c r="AH798" i="13" s="1"/>
  <c r="AA800" i="13"/>
  <c r="AH800" i="13" s="1"/>
  <c r="AA801" i="13"/>
  <c r="AH801" i="13" s="1"/>
  <c r="AA802" i="13"/>
  <c r="AH802" i="13" s="1"/>
  <c r="AA803" i="13"/>
  <c r="AH803" i="13" s="1"/>
  <c r="AA804" i="13"/>
  <c r="AH804" i="13" s="1"/>
  <c r="AA805" i="13"/>
  <c r="AH805" i="13" s="1"/>
  <c r="AA808" i="13"/>
  <c r="AH808" i="13" s="1"/>
  <c r="AA809" i="13"/>
  <c r="AH809" i="13" s="1"/>
  <c r="AA810" i="13"/>
  <c r="AH810" i="13" s="1"/>
  <c r="AA811" i="13"/>
  <c r="AH811" i="13" s="1"/>
  <c r="AA814" i="13"/>
  <c r="AH814" i="13" s="1"/>
  <c r="AA815" i="13"/>
  <c r="AH815" i="13" s="1"/>
  <c r="AA816" i="13"/>
  <c r="AH816" i="13" s="1"/>
  <c r="AA817" i="13"/>
  <c r="AH817" i="13" s="1"/>
  <c r="AA818" i="13"/>
  <c r="AH818" i="13" s="1"/>
  <c r="AA819" i="13"/>
  <c r="AH819" i="13" s="1"/>
  <c r="AA820" i="13"/>
  <c r="AH820" i="13" s="1"/>
  <c r="AA821" i="13"/>
  <c r="AH821" i="13" s="1"/>
  <c r="AA822" i="13"/>
  <c r="AH822" i="13" s="1"/>
  <c r="AA823" i="13"/>
  <c r="AH823" i="13" s="1"/>
  <c r="AA824" i="13"/>
  <c r="AH824" i="13" s="1"/>
  <c r="AA828" i="13"/>
  <c r="AH828" i="13" s="1"/>
  <c r="AA832" i="13"/>
  <c r="AH832" i="13" s="1"/>
  <c r="AA836" i="13"/>
  <c r="AH836" i="13" s="1"/>
  <c r="AA839" i="13"/>
  <c r="AH839" i="13" s="1"/>
  <c r="AA840" i="13"/>
  <c r="AH840" i="13" s="1"/>
  <c r="AA841" i="13"/>
  <c r="AH841" i="13" s="1"/>
  <c r="AA842" i="13"/>
  <c r="AH842" i="13" s="1"/>
  <c r="AA844" i="13"/>
  <c r="AH844" i="13" s="1"/>
  <c r="AA845" i="13"/>
  <c r="AH845" i="13" s="1"/>
  <c r="AA846" i="13"/>
  <c r="AH846" i="13" s="1"/>
  <c r="AA847" i="13"/>
  <c r="AH847" i="13" s="1"/>
  <c r="AA848" i="13"/>
  <c r="AH848" i="13" s="1"/>
  <c r="AA849" i="13"/>
  <c r="AH849" i="13" s="1"/>
  <c r="AA850" i="13"/>
  <c r="AH850" i="13" s="1"/>
  <c r="AA852" i="13"/>
  <c r="AH852" i="13" s="1"/>
  <c r="AA853" i="13"/>
  <c r="AH853" i="13" s="1"/>
  <c r="AA854" i="13"/>
  <c r="AH854" i="13" s="1"/>
  <c r="AG855" i="13"/>
  <c r="AA855" i="13"/>
  <c r="AH855" i="13" s="1"/>
  <c r="AA856" i="13"/>
  <c r="AH856" i="13" s="1"/>
  <c r="AA858" i="13"/>
  <c r="AH858" i="13" s="1"/>
  <c r="AG859" i="13"/>
  <c r="AA859" i="13"/>
  <c r="AH859" i="13" s="1"/>
  <c r="AA861" i="13"/>
  <c r="AH861" i="13" s="1"/>
  <c r="AA862" i="13"/>
  <c r="AH862" i="13" s="1"/>
  <c r="AA863" i="13"/>
  <c r="AH863" i="13" s="1"/>
  <c r="AA864" i="13"/>
  <c r="AH864" i="13" s="1"/>
  <c r="AA865" i="13"/>
  <c r="AH865" i="13" s="1"/>
  <c r="AA866" i="13"/>
  <c r="AH866" i="13" s="1"/>
  <c r="AA867" i="13"/>
  <c r="AH867" i="13" s="1"/>
  <c r="AA870" i="13"/>
  <c r="AH870" i="13" s="1"/>
  <c r="AG871" i="13"/>
  <c r="AD871" i="13"/>
  <c r="AA871" i="13"/>
  <c r="AH871" i="13" s="1"/>
  <c r="AA872" i="13"/>
  <c r="AH872" i="13" s="1"/>
  <c r="AA873" i="13"/>
  <c r="AH873" i="13" s="1"/>
  <c r="AA875" i="13"/>
  <c r="AH875" i="13" s="1"/>
  <c r="AA877" i="13"/>
  <c r="AH877" i="13" s="1"/>
  <c r="AA878" i="13"/>
  <c r="AH878" i="13" s="1"/>
  <c r="AA879" i="13"/>
  <c r="AH879" i="13" s="1"/>
  <c r="AA880" i="13"/>
  <c r="AH880" i="13" s="1"/>
  <c r="AA881" i="13"/>
  <c r="AH881" i="13" s="1"/>
  <c r="AA883" i="13"/>
  <c r="AH883" i="13" s="1"/>
  <c r="AA885" i="13"/>
  <c r="AH885" i="13" s="1"/>
  <c r="AA886" i="13"/>
  <c r="AH886" i="13" s="1"/>
  <c r="AA887" i="13"/>
  <c r="AH887" i="13" s="1"/>
  <c r="AA888" i="13"/>
  <c r="AH888" i="13" s="1"/>
  <c r="AA890" i="13"/>
  <c r="AH890" i="13" s="1"/>
  <c r="AD891" i="13"/>
  <c r="AG891" i="13"/>
  <c r="AA891" i="13"/>
  <c r="AH891" i="13" s="1"/>
  <c r="AA895" i="13"/>
  <c r="AH895" i="13" s="1"/>
  <c r="AA896" i="13"/>
  <c r="AH896" i="13" s="1"/>
  <c r="AA897" i="13"/>
  <c r="AH897" i="13" s="1"/>
  <c r="AA898" i="13"/>
  <c r="AH898" i="13" s="1"/>
  <c r="AA899" i="13"/>
  <c r="AH899" i="13" s="1"/>
  <c r="AA901" i="13"/>
  <c r="AH901" i="13" s="1"/>
  <c r="AA902" i="13"/>
  <c r="AH902" i="13" s="1"/>
  <c r="AG903" i="13"/>
  <c r="AD903" i="13"/>
  <c r="AA903" i="13"/>
  <c r="AH903" i="13" s="1"/>
  <c r="AA904" i="13"/>
  <c r="AH904" i="13" s="1"/>
  <c r="AA905" i="13"/>
  <c r="AH905" i="13" s="1"/>
  <c r="AG908" i="13"/>
  <c r="AD908" i="13"/>
  <c r="AA908" i="13"/>
  <c r="AH908" i="13" s="1"/>
  <c r="AA912" i="13"/>
  <c r="AH912" i="13" s="1"/>
  <c r="AA916" i="13"/>
  <c r="AH916" i="13" s="1"/>
  <c r="AA920" i="13"/>
  <c r="AH920" i="13" s="1"/>
  <c r="AA924" i="13"/>
  <c r="AH924" i="13" s="1"/>
  <c r="AA926" i="13"/>
  <c r="AH926" i="13" s="1"/>
  <c r="AA927" i="13"/>
  <c r="AH927" i="13" s="1"/>
  <c r="AA928" i="13"/>
  <c r="AH928" i="13" s="1"/>
  <c r="AA932" i="13"/>
  <c r="AH932" i="13" s="1"/>
  <c r="AA933" i="13"/>
  <c r="AH933" i="13" s="1"/>
  <c r="AA934" i="13"/>
  <c r="AH934" i="13" s="1"/>
  <c r="AA935" i="13"/>
  <c r="AH935" i="13" s="1"/>
  <c r="AA936" i="13"/>
  <c r="AH936" i="13" s="1"/>
  <c r="AA940" i="13"/>
  <c r="AH940" i="13" s="1"/>
  <c r="AA942" i="13"/>
  <c r="AH942" i="13" s="1"/>
  <c r="AA943" i="13"/>
  <c r="AH943" i="13" s="1"/>
  <c r="AA944" i="13"/>
  <c r="AH944" i="13" s="1"/>
  <c r="AA946" i="13"/>
  <c r="AH946" i="13" s="1"/>
  <c r="AA947" i="13"/>
  <c r="AH947" i="13" s="1"/>
  <c r="AA949" i="13"/>
  <c r="AH949" i="13" s="1"/>
  <c r="AG950" i="13"/>
  <c r="AA950" i="13"/>
  <c r="AH950" i="13" s="1"/>
  <c r="AA951" i="13"/>
  <c r="AH951" i="13" s="1"/>
  <c r="AA952" i="13"/>
  <c r="AH952" i="13" s="1"/>
  <c r="AA954" i="13"/>
  <c r="AH954" i="13" s="1"/>
  <c r="AG955" i="13"/>
  <c r="AA955" i="13"/>
  <c r="AH955" i="13" s="1"/>
  <c r="AA956" i="13"/>
  <c r="AH956" i="13" s="1"/>
  <c r="AA957" i="13"/>
  <c r="AH957" i="13" s="1"/>
  <c r="AA959" i="13"/>
  <c r="AH959" i="13" s="1"/>
  <c r="AA961" i="13"/>
  <c r="AH961" i="13" s="1"/>
  <c r="AA964" i="13"/>
  <c r="AH964" i="13" s="1"/>
  <c r="AA966" i="13"/>
  <c r="AH966" i="13" s="1"/>
  <c r="AA967" i="13"/>
  <c r="AH967" i="13" s="1"/>
  <c r="AA969" i="13"/>
  <c r="AH969" i="13" s="1"/>
  <c r="AA972" i="13"/>
  <c r="AH972" i="13" s="1"/>
  <c r="AA974" i="13"/>
  <c r="AH974" i="13" s="1"/>
  <c r="AD975" i="13"/>
  <c r="AA975" i="13"/>
  <c r="AH975" i="13" s="1"/>
  <c r="AA977" i="13"/>
  <c r="AH977" i="13" s="1"/>
  <c r="AA982" i="13"/>
  <c r="AH982" i="13" s="1"/>
  <c r="AA983" i="13"/>
  <c r="AH983" i="13" s="1"/>
  <c r="AA984" i="13"/>
  <c r="AH984" i="13" s="1"/>
  <c r="AA985" i="13"/>
  <c r="AH985" i="13" s="1"/>
  <c r="AA986" i="13"/>
  <c r="AH986" i="13" s="1"/>
  <c r="AA987" i="13"/>
  <c r="AH987" i="13" s="1"/>
  <c r="AA988" i="13"/>
  <c r="AH988" i="13" s="1"/>
  <c r="AA989" i="13"/>
  <c r="AH989" i="13" s="1"/>
  <c r="AA990" i="13"/>
  <c r="AH990" i="13" s="1"/>
  <c r="AA991" i="13"/>
  <c r="AH991" i="13" s="1"/>
  <c r="AA992" i="13"/>
  <c r="AH992" i="13" s="1"/>
  <c r="AA993" i="13"/>
  <c r="AH993" i="13" s="1"/>
  <c r="AA994" i="13"/>
  <c r="AH994" i="13" s="1"/>
  <c r="AA995" i="13"/>
  <c r="AH995" i="13" s="1"/>
  <c r="AA996" i="13"/>
  <c r="AH996" i="13" s="1"/>
  <c r="AA997" i="13"/>
  <c r="AH997" i="13" s="1"/>
  <c r="AA998" i="13"/>
  <c r="AH998" i="13" s="1"/>
  <c r="AA999" i="13"/>
  <c r="AH999" i="13" s="1"/>
  <c r="AA1000" i="13"/>
  <c r="AH1000" i="13" s="1"/>
  <c r="AA1001" i="13"/>
  <c r="AH1001" i="13" s="1"/>
  <c r="AA1005" i="13"/>
  <c r="AH1005" i="13" s="1"/>
  <c r="AA1006" i="13"/>
  <c r="AH1006" i="13" s="1"/>
  <c r="AA1007" i="13"/>
  <c r="AH1007" i="13" s="1"/>
  <c r="AA1008" i="13"/>
  <c r="AH1008" i="13" s="1"/>
  <c r="AA1009" i="13"/>
  <c r="AH1009" i="13" s="1"/>
  <c r="AA1010" i="13"/>
  <c r="AH1010" i="13" s="1"/>
  <c r="AA1011" i="13"/>
  <c r="AH1011" i="13" s="1"/>
  <c r="AA1013" i="13"/>
  <c r="AH1013" i="13" s="1"/>
  <c r="AA1014" i="13"/>
  <c r="AH1014" i="13" s="1"/>
  <c r="AA1015" i="13"/>
  <c r="AH1015" i="13" s="1"/>
  <c r="AA1016" i="13"/>
  <c r="AH1016" i="13" s="1"/>
  <c r="AA1017" i="13"/>
  <c r="AH1017" i="13" s="1"/>
  <c r="AA1018" i="13"/>
  <c r="AH1018" i="13" s="1"/>
  <c r="AA1019" i="13"/>
  <c r="AH1019" i="13" s="1"/>
  <c r="AA1020" i="13"/>
  <c r="AH1020" i="13" s="1"/>
  <c r="AA1021" i="13"/>
  <c r="AH1021" i="13" s="1"/>
  <c r="AA1022" i="13"/>
  <c r="AH1022" i="13" s="1"/>
  <c r="AA1023" i="13"/>
  <c r="AH1023" i="13" s="1"/>
  <c r="AA1024" i="13"/>
  <c r="AH1024" i="13" s="1"/>
  <c r="AA1025" i="13"/>
  <c r="AH1025" i="13" s="1"/>
  <c r="AA1026" i="13"/>
  <c r="AH1026" i="13" s="1"/>
  <c r="AA1027" i="13"/>
  <c r="AH1027" i="13" s="1"/>
  <c r="AA1028" i="13"/>
  <c r="AH1028" i="13" s="1"/>
  <c r="AA1029" i="13"/>
  <c r="AH1029" i="13" s="1"/>
  <c r="AA1030" i="13"/>
  <c r="AH1030" i="13" s="1"/>
  <c r="AA1031" i="13"/>
  <c r="AH1031" i="13" s="1"/>
  <c r="AA1032" i="13"/>
  <c r="AH1032" i="13" s="1"/>
  <c r="AA1033" i="13"/>
  <c r="AH1033" i="13" s="1"/>
  <c r="AA1034" i="13"/>
  <c r="AH1034" i="13" s="1"/>
  <c r="AA1035" i="13"/>
  <c r="AH1035" i="13" s="1"/>
  <c r="AA1036" i="13"/>
  <c r="AH1036" i="13" s="1"/>
  <c r="AA1037" i="13"/>
  <c r="AH1037" i="13" s="1"/>
  <c r="AG1038" i="13"/>
  <c r="AA1038" i="13"/>
  <c r="AH1038" i="13" s="1"/>
  <c r="AA1039" i="13"/>
  <c r="AH1039" i="13" s="1"/>
  <c r="AA1040" i="13"/>
  <c r="AH1040" i="13" s="1"/>
  <c r="AA1041" i="13"/>
  <c r="AH1041" i="13" s="1"/>
  <c r="AA1042" i="13"/>
  <c r="AH1042" i="13" s="1"/>
  <c r="AA670" i="13"/>
  <c r="AH670" i="13" s="1"/>
  <c r="AA971" i="13"/>
  <c r="AH971" i="13" s="1"/>
  <c r="AA401" i="13"/>
  <c r="AH401" i="13" s="1"/>
  <c r="AA743" i="13"/>
  <c r="AH743" i="13" s="1"/>
  <c r="AA980" i="13"/>
  <c r="AH980" i="13" s="1"/>
  <c r="AA250" i="13"/>
  <c r="AH250" i="13" s="1"/>
  <c r="AA471" i="13"/>
  <c r="AH471" i="13" s="1"/>
  <c r="AA274" i="13"/>
  <c r="AH274" i="13" s="1"/>
  <c r="AA317" i="13"/>
  <c r="AH317" i="13" s="1"/>
  <c r="AA963" i="13"/>
  <c r="AH963" i="13" s="1"/>
  <c r="AA270" i="13"/>
  <c r="AH270" i="13" s="1"/>
  <c r="AA826" i="13"/>
  <c r="AH826" i="13" s="1"/>
  <c r="AA868" i="13"/>
  <c r="AH868" i="13" s="1"/>
  <c r="AA507" i="13"/>
  <c r="AH507" i="13" s="1"/>
  <c r="AA632" i="13"/>
  <c r="AH632" i="13" s="1"/>
  <c r="AA662" i="13"/>
  <c r="AH662" i="13" s="1"/>
  <c r="AA708" i="13"/>
  <c r="AH708" i="13" s="1"/>
  <c r="AA787" i="13"/>
  <c r="AH787" i="13" s="1"/>
  <c r="AA178" i="13"/>
  <c r="AH178" i="13" s="1"/>
  <c r="AA345" i="13"/>
  <c r="AH345" i="13" s="1"/>
  <c r="AA831" i="13"/>
  <c r="AH831" i="13" s="1"/>
  <c r="AA970" i="13"/>
  <c r="AH970" i="13" s="1"/>
  <c r="AA278" i="13"/>
  <c r="AH278" i="13" s="1"/>
  <c r="AA409" i="13"/>
  <c r="AH409" i="13" s="1"/>
  <c r="AA941" i="13"/>
  <c r="AH941" i="13" s="1"/>
  <c r="AA157" i="13"/>
  <c r="AH157" i="13" s="1"/>
  <c r="AA417" i="13"/>
  <c r="AH417" i="13" s="1"/>
  <c r="AA829" i="13"/>
  <c r="AH829" i="13" s="1"/>
  <c r="AA834" i="13"/>
  <c r="AH834" i="13" s="1"/>
  <c r="AA979" i="13"/>
  <c r="AH979" i="13" s="1"/>
  <c r="AA39" i="13"/>
  <c r="AH39" i="13" s="1"/>
  <c r="AA111" i="13"/>
  <c r="AH111" i="13" s="1"/>
  <c r="AF115" i="13"/>
  <c r="AG115" i="13" s="1"/>
  <c r="AB116" i="13"/>
  <c r="AB117" i="13"/>
  <c r="AF117" i="13"/>
  <c r="AA119" i="13"/>
  <c r="AH119" i="13" s="1"/>
  <c r="AF123" i="13"/>
  <c r="AB124" i="13"/>
  <c r="AB125" i="13"/>
  <c r="AF125" i="13"/>
  <c r="AF131" i="13"/>
  <c r="AB132" i="13"/>
  <c r="AB133" i="13"/>
  <c r="AF133" i="13"/>
  <c r="AC148" i="13"/>
  <c r="AD148" i="13" s="1"/>
  <c r="Z148" i="13"/>
  <c r="Z157" i="13"/>
  <c r="AC164" i="13"/>
  <c r="AD164" i="13" s="1"/>
  <c r="Z164" i="13"/>
  <c r="AC173" i="13"/>
  <c r="AB173" i="13"/>
  <c r="AA173" i="13"/>
  <c r="AH173" i="13" s="1"/>
  <c r="AF174" i="13"/>
  <c r="AC174" i="13"/>
  <c r="AB174" i="13"/>
  <c r="AF176" i="13"/>
  <c r="AC176" i="13"/>
  <c r="AB176" i="13"/>
  <c r="AA7" i="13"/>
  <c r="AH7" i="13" s="1"/>
  <c r="AA15" i="13"/>
  <c r="AH15" i="13" s="1"/>
  <c r="AF3" i="13"/>
  <c r="AB7" i="13"/>
  <c r="AF11" i="13"/>
  <c r="AG11" i="13" s="1"/>
  <c r="AB15" i="13"/>
  <c r="AF19" i="13"/>
  <c r="AB23" i="13"/>
  <c r="AF27" i="13"/>
  <c r="AB31" i="13"/>
  <c r="AF35" i="13"/>
  <c r="AB39" i="13"/>
  <c r="AF43" i="13"/>
  <c r="AB47" i="13"/>
  <c r="AF51" i="13"/>
  <c r="AB55" i="13"/>
  <c r="AF59" i="13"/>
  <c r="AB63" i="13"/>
  <c r="AA65" i="13"/>
  <c r="AH65" i="13" s="1"/>
  <c r="AA67" i="13"/>
  <c r="AH67" i="13" s="1"/>
  <c r="AF68" i="13"/>
  <c r="AA69" i="13"/>
  <c r="AH69" i="13" s="1"/>
  <c r="AA71" i="13"/>
  <c r="AH71" i="13" s="1"/>
  <c r="AA73" i="13"/>
  <c r="AH73" i="13" s="1"/>
  <c r="AA75" i="13"/>
  <c r="AH75" i="13" s="1"/>
  <c r="AF76" i="13"/>
  <c r="AA77" i="13"/>
  <c r="AH77" i="13" s="1"/>
  <c r="AA79" i="13"/>
  <c r="AH79" i="13" s="1"/>
  <c r="AA81" i="13"/>
  <c r="AH81" i="13" s="1"/>
  <c r="AA83" i="13"/>
  <c r="AH83" i="13" s="1"/>
  <c r="AF84" i="13"/>
  <c r="AA85" i="13"/>
  <c r="AH85" i="13" s="1"/>
  <c r="AA87" i="13"/>
  <c r="AH87" i="13" s="1"/>
  <c r="AA89" i="13"/>
  <c r="AH89" i="13" s="1"/>
  <c r="AA91" i="13"/>
  <c r="AH91" i="13" s="1"/>
  <c r="AF92" i="13"/>
  <c r="AA93" i="13"/>
  <c r="AH93" i="13" s="1"/>
  <c r="AA95" i="13"/>
  <c r="AH95" i="13" s="1"/>
  <c r="AA97" i="13"/>
  <c r="AH97" i="13" s="1"/>
  <c r="AA99" i="13"/>
  <c r="AH99" i="13" s="1"/>
  <c r="AF100" i="13"/>
  <c r="AG100" i="13" s="1"/>
  <c r="AF108" i="13"/>
  <c r="AB111" i="13"/>
  <c r="AB119" i="13"/>
  <c r="AB127" i="13"/>
  <c r="AB135" i="13"/>
  <c r="AF137" i="13"/>
  <c r="AC137" i="13"/>
  <c r="AB137" i="13"/>
  <c r="AC144" i="13"/>
  <c r="Z144" i="13"/>
  <c r="AB149" i="13"/>
  <c r="AF149" i="13"/>
  <c r="AC149" i="13"/>
  <c r="AB156" i="13"/>
  <c r="AB165" i="13"/>
  <c r="AF165" i="13"/>
  <c r="AC165" i="13"/>
  <c r="AF172" i="13"/>
  <c r="AC172" i="13"/>
  <c r="Z172" i="13"/>
  <c r="AA31" i="13"/>
  <c r="AH31" i="13" s="1"/>
  <c r="AB4" i="13"/>
  <c r="AC7" i="13"/>
  <c r="AF8" i="13"/>
  <c r="AB12" i="13"/>
  <c r="AC15" i="13"/>
  <c r="AF16" i="13"/>
  <c r="AB20" i="13"/>
  <c r="AC23" i="13"/>
  <c r="AF24" i="13"/>
  <c r="AD26" i="13"/>
  <c r="AB28" i="13"/>
  <c r="AC31" i="13"/>
  <c r="AF32" i="13"/>
  <c r="AB36" i="13"/>
  <c r="AC39" i="13"/>
  <c r="AF40" i="13"/>
  <c r="AB44" i="13"/>
  <c r="AC47" i="13"/>
  <c r="AF48" i="13"/>
  <c r="AB52" i="13"/>
  <c r="AC55" i="13"/>
  <c r="AF56" i="13"/>
  <c r="AB60" i="13"/>
  <c r="AC63" i="13"/>
  <c r="AF64" i="13"/>
  <c r="AC65" i="13"/>
  <c r="AD65" i="13" s="1"/>
  <c r="AF66" i="13"/>
  <c r="AB67" i="13"/>
  <c r="AB69" i="13"/>
  <c r="AB71" i="13"/>
  <c r="AF72" i="13"/>
  <c r="AC73" i="13"/>
  <c r="AD73" i="13" s="1"/>
  <c r="AF74" i="13"/>
  <c r="AB75" i="13"/>
  <c r="AB77" i="13"/>
  <c r="AB79" i="13"/>
  <c r="AF80" i="13"/>
  <c r="AC81" i="13"/>
  <c r="AD81" i="13" s="1"/>
  <c r="AF82" i="13"/>
  <c r="AB83" i="13"/>
  <c r="AB85" i="13"/>
  <c r="AB87" i="13"/>
  <c r="AF88" i="13"/>
  <c r="AC89" i="13"/>
  <c r="AD89" i="13" s="1"/>
  <c r="AF90" i="13"/>
  <c r="AB91" i="13"/>
  <c r="AB93" i="13"/>
  <c r="AB95" i="13"/>
  <c r="AF96" i="13"/>
  <c r="AF98" i="13"/>
  <c r="AF104" i="13"/>
  <c r="AF106" i="13"/>
  <c r="AC111" i="13"/>
  <c r="AC119" i="13"/>
  <c r="AG126" i="13"/>
  <c r="AC127" i="13"/>
  <c r="AC135" i="13"/>
  <c r="AB141" i="13"/>
  <c r="AF141" i="13"/>
  <c r="AC160" i="13"/>
  <c r="Z160" i="13"/>
  <c r="AA23" i="13"/>
  <c r="AH23" i="13" s="1"/>
  <c r="Z3" i="13"/>
  <c r="AC4" i="13"/>
  <c r="AF5" i="13"/>
  <c r="AG5" i="13" s="1"/>
  <c r="AB9" i="13"/>
  <c r="Z11" i="13"/>
  <c r="AF13" i="13"/>
  <c r="AG13" i="13" s="1"/>
  <c r="AB17" i="13"/>
  <c r="Z19" i="13"/>
  <c r="AF21" i="13"/>
  <c r="AG21" i="13" s="1"/>
  <c r="AB25" i="13"/>
  <c r="Z27" i="13"/>
  <c r="AF29" i="13"/>
  <c r="AG29" i="13" s="1"/>
  <c r="AB33" i="13"/>
  <c r="Z35" i="13"/>
  <c r="AF37" i="13"/>
  <c r="AG37" i="13" s="1"/>
  <c r="AB41" i="13"/>
  <c r="Z43" i="13"/>
  <c r="AF45" i="13"/>
  <c r="AG45" i="13" s="1"/>
  <c r="AB49" i="13"/>
  <c r="Z51" i="13"/>
  <c r="AF53" i="13"/>
  <c r="AG53" i="13" s="1"/>
  <c r="AB57" i="13"/>
  <c r="Z59" i="13"/>
  <c r="AF61" i="13"/>
  <c r="AG61" i="13" s="1"/>
  <c r="AC67" i="13"/>
  <c r="AC69" i="13"/>
  <c r="AC71" i="13"/>
  <c r="AC75" i="13"/>
  <c r="AC77" i="13"/>
  <c r="AC83" i="13"/>
  <c r="AC85" i="13"/>
  <c r="AC91" i="13"/>
  <c r="AC93" i="13"/>
  <c r="AC99" i="13"/>
  <c r="AC101" i="13"/>
  <c r="AD101" i="13" s="1"/>
  <c r="AC107" i="13"/>
  <c r="AD107" i="13" s="1"/>
  <c r="AC109" i="13"/>
  <c r="AD109" i="13" s="1"/>
  <c r="AF116" i="13"/>
  <c r="AC117" i="13"/>
  <c r="AF124" i="13"/>
  <c r="AC125" i="13"/>
  <c r="AF132" i="13"/>
  <c r="AC133" i="13"/>
  <c r="Z137" i="13"/>
  <c r="AF145" i="13"/>
  <c r="AC145" i="13"/>
  <c r="AB145" i="13"/>
  <c r="AG152" i="13"/>
  <c r="AF161" i="13"/>
  <c r="AC161" i="13"/>
  <c r="AB161" i="13"/>
  <c r="AG168" i="13"/>
  <c r="Z74" i="13"/>
  <c r="Z82" i="13"/>
  <c r="Z90" i="13"/>
  <c r="Z98" i="13"/>
  <c r="Z106" i="13"/>
  <c r="AF111" i="13"/>
  <c r="AF113" i="13"/>
  <c r="AB113" i="13"/>
  <c r="AF119" i="13"/>
  <c r="AF121" i="13"/>
  <c r="AB121" i="13"/>
  <c r="AF127" i="13"/>
  <c r="AF129" i="13"/>
  <c r="AB129" i="13"/>
  <c r="AC156" i="13"/>
  <c r="Z156" i="13"/>
  <c r="AF182" i="13"/>
  <c r="AC182" i="13"/>
  <c r="AB182" i="13"/>
  <c r="AF184" i="13"/>
  <c r="AC184" i="13"/>
  <c r="AB184" i="13"/>
  <c r="AB3" i="13"/>
  <c r="AF7" i="13"/>
  <c r="AA8" i="13"/>
  <c r="AH8" i="13" s="1"/>
  <c r="AF15" i="13"/>
  <c r="AB19" i="13"/>
  <c r="AF23" i="13"/>
  <c r="AB27" i="13"/>
  <c r="AF31" i="13"/>
  <c r="AB35" i="13"/>
  <c r="AF39" i="13"/>
  <c r="AB43" i="13"/>
  <c r="AF47" i="13"/>
  <c r="AB51" i="13"/>
  <c r="AF55" i="13"/>
  <c r="AB59" i="13"/>
  <c r="AF63" i="13"/>
  <c r="AA64" i="13"/>
  <c r="AH64" i="13" s="1"/>
  <c r="AF65" i="13"/>
  <c r="AG65" i="13" s="1"/>
  <c r="AD123" i="13"/>
  <c r="AG144" i="13"/>
  <c r="AG148" i="13"/>
  <c r="AB157" i="13"/>
  <c r="AF157" i="13"/>
  <c r="AC157" i="13"/>
  <c r="AC11" i="13"/>
  <c r="AD11" i="13" s="1"/>
  <c r="AB16" i="13"/>
  <c r="AB24" i="13"/>
  <c r="AB32" i="13"/>
  <c r="AB40" i="13"/>
  <c r="AB48" i="13"/>
  <c r="AB56" i="13"/>
  <c r="AB64" i="13"/>
  <c r="AB66" i="13"/>
  <c r="AF67" i="13"/>
  <c r="AB68" i="13"/>
  <c r="AB72" i="13"/>
  <c r="AB74" i="13"/>
  <c r="AF75" i="13"/>
  <c r="AB76" i="13"/>
  <c r="AB80" i="13"/>
  <c r="AB82" i="13"/>
  <c r="AF83" i="13"/>
  <c r="AB84" i="13"/>
  <c r="AB88" i="13"/>
  <c r="AB90" i="13"/>
  <c r="AB92" i="13"/>
  <c r="AB98" i="13"/>
  <c r="AB106" i="13"/>
  <c r="AC152" i="13"/>
  <c r="AD152" i="13" s="1"/>
  <c r="Z152" i="13"/>
  <c r="AC168" i="13"/>
  <c r="AD168" i="13" s="1"/>
  <c r="Z168" i="13"/>
  <c r="AA172" i="13"/>
  <c r="AH172" i="13" s="1"/>
  <c r="AB178" i="13"/>
  <c r="AF178" i="13"/>
  <c r="AC178" i="13"/>
  <c r="Z180" i="13"/>
  <c r="AF180" i="13"/>
  <c r="AC180" i="13"/>
  <c r="AB180" i="13"/>
  <c r="AA3" i="13"/>
  <c r="AH3" i="13" s="1"/>
  <c r="AB8" i="13"/>
  <c r="AF112" i="13"/>
  <c r="AC113" i="13"/>
  <c r="AF120" i="13"/>
  <c r="AG120" i="13" s="1"/>
  <c r="AC121" i="13"/>
  <c r="AF128" i="13"/>
  <c r="AG128" i="13" s="1"/>
  <c r="AC129" i="13"/>
  <c r="AC136" i="13"/>
  <c r="AD136" i="13" s="1"/>
  <c r="Z136" i="13"/>
  <c r="AF153" i="13"/>
  <c r="AC153" i="13"/>
  <c r="AB153" i="13"/>
  <c r="AG160" i="13"/>
  <c r="AF169" i="13"/>
  <c r="AC169" i="13"/>
  <c r="AB169" i="13"/>
  <c r="AB172" i="13"/>
  <c r="AB177" i="13"/>
  <c r="AA177" i="13"/>
  <c r="AH177" i="13" s="1"/>
  <c r="AF177" i="13"/>
  <c r="AC177" i="13"/>
  <c r="AC179" i="13"/>
  <c r="AC185" i="13"/>
  <c r="AC187" i="13"/>
  <c r="AD187" i="13" s="1"/>
  <c r="AD191" i="13"/>
  <c r="AC195" i="13"/>
  <c r="AD195" i="13" s="1"/>
  <c r="AA202" i="13"/>
  <c r="AH202" i="13" s="1"/>
  <c r="AF203" i="13"/>
  <c r="Z254" i="13"/>
  <c r="AF254" i="13"/>
  <c r="AB254" i="13"/>
  <c r="AC282" i="13"/>
  <c r="AB282" i="13"/>
  <c r="Z282" i="13"/>
  <c r="AF282" i="13"/>
  <c r="Z200" i="13"/>
  <c r="AC202" i="13"/>
  <c r="AD202" i="13" s="1"/>
  <c r="Z211" i="13"/>
  <c r="AB212" i="13"/>
  <c r="Z212" i="13"/>
  <c r="AF212" i="13"/>
  <c r="AA218" i="13"/>
  <c r="AH218" i="13" s="1"/>
  <c r="AA222" i="13"/>
  <c r="AH222" i="13" s="1"/>
  <c r="AC234" i="13"/>
  <c r="AB234" i="13"/>
  <c r="Z234" i="13"/>
  <c r="AF264" i="13"/>
  <c r="AB264" i="13"/>
  <c r="Z264" i="13"/>
  <c r="Z206" i="13"/>
  <c r="AF206" i="13"/>
  <c r="AF216" i="13"/>
  <c r="AB216" i="13"/>
  <c r="AB220" i="13"/>
  <c r="Z220" i="13"/>
  <c r="AF220" i="13"/>
  <c r="Z230" i="13"/>
  <c r="AF230" i="13"/>
  <c r="Z246" i="13"/>
  <c r="AF246" i="13"/>
  <c r="AC266" i="13"/>
  <c r="AB266" i="13"/>
  <c r="Z266" i="13"/>
  <c r="AF266" i="13"/>
  <c r="AF179" i="13"/>
  <c r="AF185" i="13"/>
  <c r="AC186" i="13"/>
  <c r="AF187" i="13"/>
  <c r="AG187" i="13" s="1"/>
  <c r="AB188" i="13"/>
  <c r="AB190" i="13"/>
  <c r="AB192" i="13"/>
  <c r="AF193" i="13"/>
  <c r="AC194" i="13"/>
  <c r="AD194" i="13" s="1"/>
  <c r="AF195" i="13"/>
  <c r="AG195" i="13" s="1"/>
  <c r="AB196" i="13"/>
  <c r="AB198" i="13"/>
  <c r="AB200" i="13"/>
  <c r="AF202" i="13"/>
  <c r="AG202" i="13" s="1"/>
  <c r="AA203" i="13"/>
  <c r="AH203" i="13" s="1"/>
  <c r="AB211" i="13"/>
  <c r="AF224" i="13"/>
  <c r="AB224" i="13"/>
  <c r="AF235" i="13"/>
  <c r="AG235" i="13" s="1"/>
  <c r="AC235" i="13"/>
  <c r="AD235" i="13" s="1"/>
  <c r="AB238" i="13"/>
  <c r="AF240" i="13"/>
  <c r="AB240" i="13"/>
  <c r="AF256" i="13"/>
  <c r="AB256" i="13"/>
  <c r="Z256" i="13"/>
  <c r="AD261" i="13"/>
  <c r="AA262" i="13"/>
  <c r="AH262" i="13" s="1"/>
  <c r="AG275" i="13"/>
  <c r="Z289" i="13"/>
  <c r="AC289" i="13"/>
  <c r="AB289" i="13"/>
  <c r="AA289" i="13"/>
  <c r="AH289" i="13" s="1"/>
  <c r="AF289" i="13"/>
  <c r="AC188" i="13"/>
  <c r="AC190" i="13"/>
  <c r="AC192" i="13"/>
  <c r="AC196" i="13"/>
  <c r="AC198" i="13"/>
  <c r="AC200" i="13"/>
  <c r="AB203" i="13"/>
  <c r="AB204" i="13"/>
  <c r="Z204" i="13"/>
  <c r="AA206" i="13"/>
  <c r="AH206" i="13" s="1"/>
  <c r="AB208" i="13"/>
  <c r="Z216" i="13"/>
  <c r="AC258" i="13"/>
  <c r="AB258" i="13"/>
  <c r="Z258" i="13"/>
  <c r="AF258" i="13"/>
  <c r="AD268" i="13"/>
  <c r="Z270" i="13"/>
  <c r="AF270" i="13"/>
  <c r="AB270" i="13"/>
  <c r="Z187" i="13"/>
  <c r="Z195" i="13"/>
  <c r="AF205" i="13"/>
  <c r="AB206" i="13"/>
  <c r="AC208" i="13"/>
  <c r="AB210" i="13"/>
  <c r="Z210" i="13"/>
  <c r="AC212" i="13"/>
  <c r="Z214" i="13"/>
  <c r="AF214" i="13"/>
  <c r="AA216" i="13"/>
  <c r="AH216" i="13" s="1"/>
  <c r="AA220" i="13"/>
  <c r="AH220" i="13" s="1"/>
  <c r="AC226" i="13"/>
  <c r="AB226" i="13"/>
  <c r="Z226" i="13"/>
  <c r="AD228" i="13"/>
  <c r="AD229" i="13"/>
  <c r="AA234" i="13"/>
  <c r="AH234" i="13" s="1"/>
  <c r="AC242" i="13"/>
  <c r="AB242" i="13"/>
  <c r="Z242" i="13"/>
  <c r="AF248" i="13"/>
  <c r="AB248" i="13"/>
  <c r="Z248" i="13"/>
  <c r="AA254" i="13"/>
  <c r="AH254" i="13" s="1"/>
  <c r="AA264" i="13"/>
  <c r="AH264" i="13" s="1"/>
  <c r="AD277" i="13"/>
  <c r="AA181" i="13"/>
  <c r="AH181" i="13" s="1"/>
  <c r="AF186" i="13"/>
  <c r="AC206" i="13"/>
  <c r="AC216" i="13"/>
  <c r="AB218" i="13"/>
  <c r="Z218" i="13"/>
  <c r="AC220" i="13"/>
  <c r="Z222" i="13"/>
  <c r="AF222" i="13"/>
  <c r="AA230" i="13"/>
  <c r="AH230" i="13" s="1"/>
  <c r="Z238" i="13"/>
  <c r="AF238" i="13"/>
  <c r="AA246" i="13"/>
  <c r="AH246" i="13" s="1"/>
  <c r="AC250" i="13"/>
  <c r="AB250" i="13"/>
  <c r="Z250" i="13"/>
  <c r="AF250" i="13"/>
  <c r="AC254" i="13"/>
  <c r="Z262" i="13"/>
  <c r="AF262" i="13"/>
  <c r="AB262" i="13"/>
  <c r="AC274" i="13"/>
  <c r="AB274" i="13"/>
  <c r="Z274" i="13"/>
  <c r="AF274" i="13"/>
  <c r="Z278" i="13"/>
  <c r="AF278" i="13"/>
  <c r="AC278" i="13"/>
  <c r="AB278" i="13"/>
  <c r="AB287" i="13"/>
  <c r="AC287" i="13"/>
  <c r="AA287" i="13"/>
  <c r="AH287" i="13" s="1"/>
  <c r="AF287" i="13"/>
  <c r="AB181" i="13"/>
  <c r="AF188" i="13"/>
  <c r="AB189" i="13"/>
  <c r="AF196" i="13"/>
  <c r="AB197" i="13"/>
  <c r="Z202" i="13"/>
  <c r="AC204" i="13"/>
  <c r="AF227" i="13"/>
  <c r="AG227" i="13" s="1"/>
  <c r="AC227" i="13"/>
  <c r="AD227" i="13" s="1"/>
  <c r="AB230" i="13"/>
  <c r="AF232" i="13"/>
  <c r="AB232" i="13"/>
  <c r="AF234" i="13"/>
  <c r="AF243" i="13"/>
  <c r="AG243" i="13" s="1"/>
  <c r="AC243" i="13"/>
  <c r="AD243" i="13" s="1"/>
  <c r="AB246" i="13"/>
  <c r="AG252" i="13"/>
  <c r="AA266" i="13"/>
  <c r="AH266" i="13" s="1"/>
  <c r="Z272" i="13"/>
  <c r="Z280" i="13"/>
  <c r="AB286" i="13"/>
  <c r="AA290" i="13"/>
  <c r="AH290" i="13" s="1"/>
  <c r="AF293" i="13"/>
  <c r="AA294" i="13"/>
  <c r="AH294" i="13" s="1"/>
  <c r="AF295" i="13"/>
  <c r="AG295" i="13" s="1"/>
  <c r="AA298" i="13"/>
  <c r="AH298" i="13" s="1"/>
  <c r="AF301" i="13"/>
  <c r="AF303" i="13"/>
  <c r="AG303" i="13" s="1"/>
  <c r="Z321" i="13"/>
  <c r="AC321" i="13"/>
  <c r="Z329" i="13"/>
  <c r="AC329" i="13"/>
  <c r="AC340" i="13"/>
  <c r="AA340" i="13"/>
  <c r="AH340" i="13" s="1"/>
  <c r="AF351" i="13"/>
  <c r="AB351" i="13"/>
  <c r="AF367" i="13"/>
  <c r="AB367" i="13"/>
  <c r="AD388" i="13"/>
  <c r="AG388" i="13"/>
  <c r="AD402" i="13"/>
  <c r="AC286" i="13"/>
  <c r="AB290" i="13"/>
  <c r="AB294" i="13"/>
  <c r="AF297" i="13"/>
  <c r="AB335" i="13"/>
  <c r="Z335" i="13"/>
  <c r="AC352" i="13"/>
  <c r="AA352" i="13"/>
  <c r="AH352" i="13" s="1"/>
  <c r="AF352" i="13"/>
  <c r="AF357" i="13"/>
  <c r="AB357" i="13"/>
  <c r="AC368" i="13"/>
  <c r="AA368" i="13"/>
  <c r="AH368" i="13" s="1"/>
  <c r="AF368" i="13"/>
  <c r="AF373" i="13"/>
  <c r="AB373" i="13"/>
  <c r="AB385" i="13"/>
  <c r="AF385" i="13"/>
  <c r="AC385" i="13"/>
  <c r="Z403" i="13"/>
  <c r="AF403" i="13"/>
  <c r="AA403" i="13"/>
  <c r="AH403" i="13" s="1"/>
  <c r="AC403" i="13"/>
  <c r="AF228" i="13"/>
  <c r="AG228" i="13" s="1"/>
  <c r="AF236" i="13"/>
  <c r="AG236" i="13" s="1"/>
  <c r="AF244" i="13"/>
  <c r="AG244" i="13" s="1"/>
  <c r="AC251" i="13"/>
  <c r="AC259" i="13"/>
  <c r="AC267" i="13"/>
  <c r="AB272" i="13"/>
  <c r="AC275" i="13"/>
  <c r="AD275" i="13" s="1"/>
  <c r="AB280" i="13"/>
  <c r="AC283" i="13"/>
  <c r="AC288" i="13"/>
  <c r="AC294" i="13"/>
  <c r="AC296" i="13"/>
  <c r="AD300" i="13"/>
  <c r="AC302" i="13"/>
  <c r="AD302" i="13" s="1"/>
  <c r="AC304" i="13"/>
  <c r="AC312" i="13"/>
  <c r="AF341" i="13"/>
  <c r="AB341" i="13"/>
  <c r="Z347" i="13"/>
  <c r="AB347" i="13"/>
  <c r="AB353" i="13"/>
  <c r="AF353" i="13"/>
  <c r="AC353" i="13"/>
  <c r="Z363" i="13"/>
  <c r="AB363" i="13"/>
  <c r="AB369" i="13"/>
  <c r="AF369" i="13"/>
  <c r="AC369" i="13"/>
  <c r="Z379" i="13"/>
  <c r="AB379" i="13"/>
  <c r="Z395" i="13"/>
  <c r="AF395" i="13"/>
  <c r="AA395" i="13"/>
  <c r="AH395" i="13" s="1"/>
  <c r="AC395" i="13"/>
  <c r="Z408" i="13"/>
  <c r="AB321" i="13"/>
  <c r="AC322" i="13"/>
  <c r="AD322" i="13" s="1"/>
  <c r="AF322" i="13"/>
  <c r="AG322" i="13" s="1"/>
  <c r="AB329" i="13"/>
  <c r="AC330" i="13"/>
  <c r="AD330" i="13" s="1"/>
  <c r="AF330" i="13"/>
  <c r="AG330" i="13" s="1"/>
  <c r="AA335" i="13"/>
  <c r="AH335" i="13" s="1"/>
  <c r="AC336" i="13"/>
  <c r="Z336" i="13"/>
  <c r="Z340" i="13"/>
  <c r="AC348" i="13"/>
  <c r="AD348" i="13" s="1"/>
  <c r="AA348" i="13"/>
  <c r="AH348" i="13" s="1"/>
  <c r="Z351" i="13"/>
  <c r="Z357" i="13"/>
  <c r="AC364" i="13"/>
  <c r="AA364" i="13"/>
  <c r="AH364" i="13" s="1"/>
  <c r="Z367" i="13"/>
  <c r="Z373" i="13"/>
  <c r="Z387" i="13"/>
  <c r="AB387" i="13"/>
  <c r="AG414" i="13"/>
  <c r="Z228" i="13"/>
  <c r="Z236" i="13"/>
  <c r="Z244" i="13"/>
  <c r="Z252" i="13"/>
  <c r="Z260" i="13"/>
  <c r="Z268" i="13"/>
  <c r="Z276" i="13"/>
  <c r="Z284" i="13"/>
  <c r="AF286" i="13"/>
  <c r="AF290" i="13"/>
  <c r="AA291" i="13"/>
  <c r="AH291" i="13" s="1"/>
  <c r="AA293" i="13"/>
  <c r="AH293" i="13" s="1"/>
  <c r="AA295" i="13"/>
  <c r="AH295" i="13" s="1"/>
  <c r="AA297" i="13"/>
  <c r="AH297" i="13" s="1"/>
  <c r="AF298" i="13"/>
  <c r="AA299" i="13"/>
  <c r="AH299" i="13" s="1"/>
  <c r="AA301" i="13"/>
  <c r="AH301" i="13" s="1"/>
  <c r="AA303" i="13"/>
  <c r="AH303" i="13" s="1"/>
  <c r="AA305" i="13"/>
  <c r="AH305" i="13" s="1"/>
  <c r="AF306" i="13"/>
  <c r="AA307" i="13"/>
  <c r="AH307" i="13" s="1"/>
  <c r="AA309" i="13"/>
  <c r="AH309" i="13" s="1"/>
  <c r="AA311" i="13"/>
  <c r="AH311" i="13" s="1"/>
  <c r="AA313" i="13"/>
  <c r="AH313" i="13" s="1"/>
  <c r="AF314" i="13"/>
  <c r="AA315" i="13"/>
  <c r="AH315" i="13" s="1"/>
  <c r="AA319" i="13"/>
  <c r="AH319" i="13" s="1"/>
  <c r="AF320" i="13"/>
  <c r="AG320" i="13" s="1"/>
  <c r="Z322" i="13"/>
  <c r="AA327" i="13"/>
  <c r="AH327" i="13" s="1"/>
  <c r="AF328" i="13"/>
  <c r="Z330" i="13"/>
  <c r="AC335" i="13"/>
  <c r="Z337" i="13"/>
  <c r="AF337" i="13"/>
  <c r="AG337" i="13" s="1"/>
  <c r="AC337" i="13"/>
  <c r="AD337" i="13" s="1"/>
  <c r="AB340" i="13"/>
  <c r="Z341" i="13"/>
  <c r="Z352" i="13"/>
  <c r="AF359" i="13"/>
  <c r="AB359" i="13"/>
  <c r="Z368" i="13"/>
  <c r="AF375" i="13"/>
  <c r="AB375" i="13"/>
  <c r="AF381" i="13"/>
  <c r="AB381" i="13"/>
  <c r="Z385" i="13"/>
  <c r="AB400" i="13"/>
  <c r="AA400" i="13"/>
  <c r="AH400" i="13" s="1"/>
  <c r="AF400" i="13"/>
  <c r="AB291" i="13"/>
  <c r="AB293" i="13"/>
  <c r="AC295" i="13"/>
  <c r="AD295" i="13" s="1"/>
  <c r="AB297" i="13"/>
  <c r="AB299" i="13"/>
  <c r="AB301" i="13"/>
  <c r="AC303" i="13"/>
  <c r="AD303" i="13" s="1"/>
  <c r="AF304" i="13"/>
  <c r="AB305" i="13"/>
  <c r="AB307" i="13"/>
  <c r="AB309" i="13"/>
  <c r="AC311" i="13"/>
  <c r="AD311" i="13" s="1"/>
  <c r="AF312" i="13"/>
  <c r="AA341" i="13"/>
  <c r="AH341" i="13" s="1"/>
  <c r="AF343" i="13"/>
  <c r="AB343" i="13"/>
  <c r="AA347" i="13"/>
  <c r="AH347" i="13" s="1"/>
  <c r="AF349" i="13"/>
  <c r="AB349" i="13"/>
  <c r="AC351" i="13"/>
  <c r="AB352" i="13"/>
  <c r="Z353" i="13"/>
  <c r="AC357" i="13"/>
  <c r="AC360" i="13"/>
  <c r="AD360" i="13" s="1"/>
  <c r="AA360" i="13"/>
  <c r="AH360" i="13" s="1"/>
  <c r="AF360" i="13"/>
  <c r="AG360" i="13" s="1"/>
  <c r="AA363" i="13"/>
  <c r="AH363" i="13" s="1"/>
  <c r="AF365" i="13"/>
  <c r="AB365" i="13"/>
  <c r="AC367" i="13"/>
  <c r="AB368" i="13"/>
  <c r="Z369" i="13"/>
  <c r="AC373" i="13"/>
  <c r="AC376" i="13"/>
  <c r="AA376" i="13"/>
  <c r="AH376" i="13" s="1"/>
  <c r="AF376" i="13"/>
  <c r="AG376" i="13" s="1"/>
  <c r="AA379" i="13"/>
  <c r="AH379" i="13" s="1"/>
  <c r="AA385" i="13"/>
  <c r="AH385" i="13" s="1"/>
  <c r="AB408" i="13"/>
  <c r="AA408" i="13"/>
  <c r="AH408" i="13" s="1"/>
  <c r="AF408" i="13"/>
  <c r="AC291" i="13"/>
  <c r="AC297" i="13"/>
  <c r="AC299" i="13"/>
  <c r="AC305" i="13"/>
  <c r="AC307" i="13"/>
  <c r="AC313" i="13"/>
  <c r="AF321" i="13"/>
  <c r="AF329" i="13"/>
  <c r="AF340" i="13"/>
  <c r="AC341" i="13"/>
  <c r="AC344" i="13"/>
  <c r="AD344" i="13" s="1"/>
  <c r="AA344" i="13"/>
  <c r="AH344" i="13" s="1"/>
  <c r="AF344" i="13"/>
  <c r="AG344" i="13" s="1"/>
  <c r="AC347" i="13"/>
  <c r="AA353" i="13"/>
  <c r="AH353" i="13" s="1"/>
  <c r="Z355" i="13"/>
  <c r="AB355" i="13"/>
  <c r="AB361" i="13"/>
  <c r="AF361" i="13"/>
  <c r="AC361" i="13"/>
  <c r="AC363" i="13"/>
  <c r="AA369" i="13"/>
  <c r="AH369" i="13" s="1"/>
  <c r="Z371" i="13"/>
  <c r="AB371" i="13"/>
  <c r="AD374" i="13"/>
  <c r="AB377" i="13"/>
  <c r="AF377" i="13"/>
  <c r="AC377" i="13"/>
  <c r="AC379" i="13"/>
  <c r="AA320" i="13"/>
  <c r="AH320" i="13" s="1"/>
  <c r="AD325" i="13"/>
  <c r="AA328" i="13"/>
  <c r="AH328" i="13" s="1"/>
  <c r="AF335" i="13"/>
  <c r="Z339" i="13"/>
  <c r="AB339" i="13"/>
  <c r="AB345" i="13"/>
  <c r="AF345" i="13"/>
  <c r="AC345" i="13"/>
  <c r="AG348" i="13"/>
  <c r="Z349" i="13"/>
  <c r="AC356" i="13"/>
  <c r="AD356" i="13" s="1"/>
  <c r="AA356" i="13"/>
  <c r="AH356" i="13" s="1"/>
  <c r="Z365" i="13"/>
  <c r="AC372" i="13"/>
  <c r="AA372" i="13"/>
  <c r="AH372" i="13" s="1"/>
  <c r="Z375" i="13"/>
  <c r="Z381" i="13"/>
  <c r="AF383" i="13"/>
  <c r="AB383" i="13"/>
  <c r="AA387" i="13"/>
  <c r="AH387" i="13" s="1"/>
  <c r="AD394" i="13"/>
  <c r="AB395" i="13"/>
  <c r="AD396" i="13"/>
  <c r="AB403" i="13"/>
  <c r="AF423" i="13"/>
  <c r="AB423" i="13"/>
  <c r="AB427" i="13"/>
  <c r="Z427" i="13"/>
  <c r="AF427" i="13"/>
  <c r="AB457" i="13"/>
  <c r="Z457" i="13"/>
  <c r="Z461" i="13"/>
  <c r="AF461" i="13"/>
  <c r="AA463" i="13"/>
  <c r="AH463" i="13" s="1"/>
  <c r="AB489" i="13"/>
  <c r="Z489" i="13"/>
  <c r="AD521" i="13"/>
  <c r="AF338" i="13"/>
  <c r="AG338" i="13" s="1"/>
  <c r="AF346" i="13"/>
  <c r="AF384" i="13"/>
  <c r="AB389" i="13"/>
  <c r="AB391" i="13"/>
  <c r="AC393" i="13"/>
  <c r="AD393" i="13" s="1"/>
  <c r="AG418" i="13"/>
  <c r="AG430" i="13"/>
  <c r="AF431" i="13"/>
  <c r="AB431" i="13"/>
  <c r="AC433" i="13"/>
  <c r="Z434" i="13"/>
  <c r="AB435" i="13"/>
  <c r="Z435" i="13"/>
  <c r="AF435" i="13"/>
  <c r="AA441" i="13"/>
  <c r="AH441" i="13" s="1"/>
  <c r="AB465" i="13"/>
  <c r="Z465" i="13"/>
  <c r="Z469" i="13"/>
  <c r="AF469" i="13"/>
  <c r="AD476" i="13"/>
  <c r="AF479" i="13"/>
  <c r="AB479" i="13"/>
  <c r="AC481" i="13"/>
  <c r="Z490" i="13"/>
  <c r="AC490" i="13"/>
  <c r="AD490" i="13" s="1"/>
  <c r="AC491" i="13"/>
  <c r="AB491" i="13"/>
  <c r="Z491" i="13"/>
  <c r="AF491" i="13"/>
  <c r="AA505" i="13"/>
  <c r="AH505" i="13" s="1"/>
  <c r="AA511" i="13"/>
  <c r="AH511" i="13" s="1"/>
  <c r="AB513" i="13"/>
  <c r="Z513" i="13"/>
  <c r="AC531" i="13"/>
  <c r="AB531" i="13"/>
  <c r="Z531" i="13"/>
  <c r="AF531" i="13"/>
  <c r="AF588" i="13"/>
  <c r="AB588" i="13"/>
  <c r="AA588" i="13"/>
  <c r="AH588" i="13" s="1"/>
  <c r="AC588" i="13"/>
  <c r="Z588" i="13"/>
  <c r="Z423" i="13"/>
  <c r="AA434" i="13"/>
  <c r="AH434" i="13" s="1"/>
  <c r="AF439" i="13"/>
  <c r="AB439" i="13"/>
  <c r="AB443" i="13"/>
  <c r="Z443" i="13"/>
  <c r="AF443" i="13"/>
  <c r="AD448" i="13"/>
  <c r="AB473" i="13"/>
  <c r="Z473" i="13"/>
  <c r="AF503" i="13"/>
  <c r="AB503" i="13"/>
  <c r="Z514" i="13"/>
  <c r="AC514" i="13"/>
  <c r="AC515" i="13"/>
  <c r="AB515" i="13"/>
  <c r="Z515" i="13"/>
  <c r="AF515" i="13"/>
  <c r="AB530" i="13"/>
  <c r="Z530" i="13"/>
  <c r="AC530" i="13"/>
  <c r="AC595" i="13"/>
  <c r="AB595" i="13"/>
  <c r="AF595" i="13"/>
  <c r="Z595" i="13"/>
  <c r="AA399" i="13"/>
  <c r="AH399" i="13" s="1"/>
  <c r="AD404" i="13"/>
  <c r="AA407" i="13"/>
  <c r="AH407" i="13" s="1"/>
  <c r="AA415" i="13"/>
  <c r="AH415" i="13" s="1"/>
  <c r="AF416" i="13"/>
  <c r="AG416" i="13" s="1"/>
  <c r="AD420" i="13"/>
  <c r="AA423" i="13"/>
  <c r="AH423" i="13" s="1"/>
  <c r="AA427" i="13"/>
  <c r="AH427" i="13" s="1"/>
  <c r="AD430" i="13"/>
  <c r="Z431" i="13"/>
  <c r="AB434" i="13"/>
  <c r="AF447" i="13"/>
  <c r="AB447" i="13"/>
  <c r="Z450" i="13"/>
  <c r="AB451" i="13"/>
  <c r="Z451" i="13"/>
  <c r="AF451" i="13"/>
  <c r="AB453" i="13"/>
  <c r="AA457" i="13"/>
  <c r="AH457" i="13" s="1"/>
  <c r="Z474" i="13"/>
  <c r="AC474" i="13"/>
  <c r="AC475" i="13"/>
  <c r="AB475" i="13"/>
  <c r="Z475" i="13"/>
  <c r="AF475" i="13"/>
  <c r="AD478" i="13"/>
  <c r="AA489" i="13"/>
  <c r="AH489" i="13" s="1"/>
  <c r="AA495" i="13"/>
  <c r="AH495" i="13" s="1"/>
  <c r="AB497" i="13"/>
  <c r="Z497" i="13"/>
  <c r="AB506" i="13"/>
  <c r="AC536" i="13"/>
  <c r="AB536" i="13"/>
  <c r="AA536" i="13"/>
  <c r="AH536" i="13" s="1"/>
  <c r="AF536" i="13"/>
  <c r="AA595" i="13"/>
  <c r="AH595" i="13" s="1"/>
  <c r="AA380" i="13"/>
  <c r="AH380" i="13" s="1"/>
  <c r="AA384" i="13"/>
  <c r="AH384" i="13" s="1"/>
  <c r="AA388" i="13"/>
  <c r="AH388" i="13" s="1"/>
  <c r="AA392" i="13"/>
  <c r="AH392" i="13" s="1"/>
  <c r="AF393" i="13"/>
  <c r="AG393" i="13" s="1"/>
  <c r="AA394" i="13"/>
  <c r="AH394" i="13" s="1"/>
  <c r="Z397" i="13"/>
  <c r="AC399" i="13"/>
  <c r="AD399" i="13" s="1"/>
  <c r="AA402" i="13"/>
  <c r="AH402" i="13" s="1"/>
  <c r="Z405" i="13"/>
  <c r="AC407" i="13"/>
  <c r="AD407" i="13" s="1"/>
  <c r="AC415" i="13"/>
  <c r="AC423" i="13"/>
  <c r="AB425" i="13"/>
  <c r="Z425" i="13"/>
  <c r="AC427" i="13"/>
  <c r="Z429" i="13"/>
  <c r="AF429" i="13"/>
  <c r="AG429" i="13" s="1"/>
  <c r="AA431" i="13"/>
  <c r="AH431" i="13" s="1"/>
  <c r="AA435" i="13"/>
  <c r="AH435" i="13" s="1"/>
  <c r="Z439" i="13"/>
  <c r="AB442" i="13"/>
  <c r="AF455" i="13"/>
  <c r="AB455" i="13"/>
  <c r="AC457" i="13"/>
  <c r="Z458" i="13"/>
  <c r="AB459" i="13"/>
  <c r="Z459" i="13"/>
  <c r="AF459" i="13"/>
  <c r="AB461" i="13"/>
  <c r="AA465" i="13"/>
  <c r="AH465" i="13" s="1"/>
  <c r="Z479" i="13"/>
  <c r="AF487" i="13"/>
  <c r="AB487" i="13"/>
  <c r="AC489" i="13"/>
  <c r="Z498" i="13"/>
  <c r="AC498" i="13"/>
  <c r="AD498" i="13" s="1"/>
  <c r="AC499" i="13"/>
  <c r="AB499" i="13"/>
  <c r="Z499" i="13"/>
  <c r="AF499" i="13"/>
  <c r="AA522" i="13"/>
  <c r="AH522" i="13" s="1"/>
  <c r="Z411" i="13"/>
  <c r="AF411" i="13"/>
  <c r="Z419" i="13"/>
  <c r="AF419" i="13"/>
  <c r="AB433" i="13"/>
  <c r="Z433" i="13"/>
  <c r="Z437" i="13"/>
  <c r="AF437" i="13"/>
  <c r="AG437" i="13" s="1"/>
  <c r="AA439" i="13"/>
  <c r="AH439" i="13" s="1"/>
  <c r="AF463" i="13"/>
  <c r="AB463" i="13"/>
  <c r="AB467" i="13"/>
  <c r="Z467" i="13"/>
  <c r="AF467" i="13"/>
  <c r="AB481" i="13"/>
  <c r="Z481" i="13"/>
  <c r="AG490" i="13"/>
  <c r="AF511" i="13"/>
  <c r="AB511" i="13"/>
  <c r="AD526" i="13"/>
  <c r="AG526" i="13"/>
  <c r="Z594" i="13"/>
  <c r="AF594" i="13"/>
  <c r="AB594" i="13"/>
  <c r="AA594" i="13"/>
  <c r="AH594" i="13" s="1"/>
  <c r="AC594" i="13"/>
  <c r="AB397" i="13"/>
  <c r="AF399" i="13"/>
  <c r="AG399" i="13" s="1"/>
  <c r="AA416" i="13"/>
  <c r="AH416" i="13" s="1"/>
  <c r="AF434" i="13"/>
  <c r="AC439" i="13"/>
  <c r="AB441" i="13"/>
  <c r="Z441" i="13"/>
  <c r="AC443" i="13"/>
  <c r="Z445" i="13"/>
  <c r="AF445" i="13"/>
  <c r="AD450" i="13"/>
  <c r="AF457" i="13"/>
  <c r="AF471" i="13"/>
  <c r="AB471" i="13"/>
  <c r="AC473" i="13"/>
  <c r="Z482" i="13"/>
  <c r="AC482" i="13"/>
  <c r="AD482" i="13" s="1"/>
  <c r="AC483" i="13"/>
  <c r="AB483" i="13"/>
  <c r="Z483" i="13"/>
  <c r="AF483" i="13"/>
  <c r="AF489" i="13"/>
  <c r="AA497" i="13"/>
  <c r="AH497" i="13" s="1"/>
  <c r="AA503" i="13"/>
  <c r="AH503" i="13" s="1"/>
  <c r="AB505" i="13"/>
  <c r="Z505" i="13"/>
  <c r="AD509" i="13"/>
  <c r="AB514" i="13"/>
  <c r="AA515" i="13"/>
  <c r="AH515" i="13" s="1"/>
  <c r="AC523" i="13"/>
  <c r="AB523" i="13"/>
  <c r="Z523" i="13"/>
  <c r="AF523" i="13"/>
  <c r="AD540" i="13"/>
  <c r="AC576" i="13"/>
  <c r="AB576" i="13"/>
  <c r="Z576" i="13"/>
  <c r="AF576" i="13"/>
  <c r="AA576" i="13"/>
  <c r="AH576" i="13" s="1"/>
  <c r="AB582" i="13"/>
  <c r="AA582" i="13"/>
  <c r="AH582" i="13" s="1"/>
  <c r="AF582" i="13"/>
  <c r="AC582" i="13"/>
  <c r="Z582" i="13"/>
  <c r="AB401" i="13"/>
  <c r="Z401" i="13"/>
  <c r="AB409" i="13"/>
  <c r="Z409" i="13"/>
  <c r="AA411" i="13"/>
  <c r="AH411" i="13" s="1"/>
  <c r="AB417" i="13"/>
  <c r="Z417" i="13"/>
  <c r="AA419" i="13"/>
  <c r="AH419" i="13" s="1"/>
  <c r="AB449" i="13"/>
  <c r="Z449" i="13"/>
  <c r="Z453" i="13"/>
  <c r="AF453" i="13"/>
  <c r="Z463" i="13"/>
  <c r="AF495" i="13"/>
  <c r="AB495" i="13"/>
  <c r="AC503" i="13"/>
  <c r="Z506" i="13"/>
  <c r="AC506" i="13"/>
  <c r="AC507" i="13"/>
  <c r="AB507" i="13"/>
  <c r="Z507" i="13"/>
  <c r="AF507" i="13"/>
  <c r="AD510" i="13"/>
  <c r="AG510" i="13"/>
  <c r="AB522" i="13"/>
  <c r="Z522" i="13"/>
  <c r="AC522" i="13"/>
  <c r="AB519" i="13"/>
  <c r="Z521" i="13"/>
  <c r="AB527" i="13"/>
  <c r="Z529" i="13"/>
  <c r="AB535" i="13"/>
  <c r="AA537" i="13"/>
  <c r="AH537" i="13" s="1"/>
  <c r="AA539" i="13"/>
  <c r="AH539" i="13" s="1"/>
  <c r="AA541" i="13"/>
  <c r="AH541" i="13" s="1"/>
  <c r="AA543" i="13"/>
  <c r="AH543" i="13" s="1"/>
  <c r="AF544" i="13"/>
  <c r="AA545" i="13"/>
  <c r="AH545" i="13" s="1"/>
  <c r="AA547" i="13"/>
  <c r="AH547" i="13" s="1"/>
  <c r="AA549" i="13"/>
  <c r="AH549" i="13" s="1"/>
  <c r="AA551" i="13"/>
  <c r="AH551" i="13" s="1"/>
  <c r="AF552" i="13"/>
  <c r="AA553" i="13"/>
  <c r="AH553" i="13" s="1"/>
  <c r="AA555" i="13"/>
  <c r="AH555" i="13" s="1"/>
  <c r="AA557" i="13"/>
  <c r="AH557" i="13" s="1"/>
  <c r="AB575" i="13"/>
  <c r="AF583" i="13"/>
  <c r="AC583" i="13"/>
  <c r="AB599" i="13"/>
  <c r="AF599" i="13"/>
  <c r="AC599" i="13"/>
  <c r="AC519" i="13"/>
  <c r="AC527" i="13"/>
  <c r="AC535" i="13"/>
  <c r="AF540" i="13"/>
  <c r="AG540" i="13" s="1"/>
  <c r="AF548" i="13"/>
  <c r="AF556" i="13"/>
  <c r="AC568" i="13"/>
  <c r="Z568" i="13"/>
  <c r="AF577" i="13"/>
  <c r="AC577" i="13"/>
  <c r="Z578" i="13"/>
  <c r="AB578" i="13"/>
  <c r="AA578" i="13"/>
  <c r="AH578" i="13" s="1"/>
  <c r="AB584" i="13"/>
  <c r="AC584" i="13"/>
  <c r="AA584" i="13"/>
  <c r="AH584" i="13" s="1"/>
  <c r="AB590" i="13"/>
  <c r="AA590" i="13"/>
  <c r="AH590" i="13" s="1"/>
  <c r="AA593" i="13"/>
  <c r="AH593" i="13" s="1"/>
  <c r="AB601" i="13"/>
  <c r="AF601" i="13"/>
  <c r="AC601" i="13"/>
  <c r="AF477" i="13"/>
  <c r="AF485" i="13"/>
  <c r="AG485" i="13" s="1"/>
  <c r="AF493" i="13"/>
  <c r="AG493" i="13" s="1"/>
  <c r="AF501" i="13"/>
  <c r="AG501" i="13" s="1"/>
  <c r="AF509" i="13"/>
  <c r="AG509" i="13" s="1"/>
  <c r="AF517" i="13"/>
  <c r="AG517" i="13" s="1"/>
  <c r="AF525" i="13"/>
  <c r="AF533" i="13"/>
  <c r="AG533" i="13" s="1"/>
  <c r="AC537" i="13"/>
  <c r="AC539" i="13"/>
  <c r="AC543" i="13"/>
  <c r="AD543" i="13" s="1"/>
  <c r="AC545" i="13"/>
  <c r="AC547" i="13"/>
  <c r="AD549" i="13"/>
  <c r="AC551" i="13"/>
  <c r="AD551" i="13" s="1"/>
  <c r="AC553" i="13"/>
  <c r="AD553" i="13" s="1"/>
  <c r="AC555" i="13"/>
  <c r="AC559" i="13"/>
  <c r="AD559" i="13" s="1"/>
  <c r="AC561" i="13"/>
  <c r="AC567" i="13"/>
  <c r="AD567" i="13" s="1"/>
  <c r="AC572" i="13"/>
  <c r="AD572" i="13" s="1"/>
  <c r="Z577" i="13"/>
  <c r="AC579" i="13"/>
  <c r="AD579" i="13" s="1"/>
  <c r="AF579" i="13"/>
  <c r="AG579" i="13" s="1"/>
  <c r="Z583" i="13"/>
  <c r="AC603" i="13"/>
  <c r="AB603" i="13"/>
  <c r="AF603" i="13"/>
  <c r="AF580" i="13"/>
  <c r="AB580" i="13"/>
  <c r="AA580" i="13"/>
  <c r="AH580" i="13" s="1"/>
  <c r="AF591" i="13"/>
  <c r="AG591" i="13" s="1"/>
  <c r="AC591" i="13"/>
  <c r="AD591" i="13" s="1"/>
  <c r="AA540" i="13"/>
  <c r="AH540" i="13" s="1"/>
  <c r="AF541" i="13"/>
  <c r="AG541" i="13" s="1"/>
  <c r="AA544" i="13"/>
  <c r="AH544" i="13" s="1"/>
  <c r="AA548" i="13"/>
  <c r="AH548" i="13" s="1"/>
  <c r="AF549" i="13"/>
  <c r="AG549" i="13" s="1"/>
  <c r="AA552" i="13"/>
  <c r="AH552" i="13" s="1"/>
  <c r="AA556" i="13"/>
  <c r="AH556" i="13" s="1"/>
  <c r="AF557" i="13"/>
  <c r="AB568" i="13"/>
  <c r="AF569" i="13"/>
  <c r="AC569" i="13"/>
  <c r="AF575" i="13"/>
  <c r="AB577" i="13"/>
  <c r="AB583" i="13"/>
  <c r="Z584" i="13"/>
  <c r="AF585" i="13"/>
  <c r="AC585" i="13"/>
  <c r="Z586" i="13"/>
  <c r="AB586" i="13"/>
  <c r="AA586" i="13"/>
  <c r="AH586" i="13" s="1"/>
  <c r="AB592" i="13"/>
  <c r="AC592" i="13"/>
  <c r="AA592" i="13"/>
  <c r="AH592" i="13" s="1"/>
  <c r="Z599" i="13"/>
  <c r="Z601" i="13"/>
  <c r="AF543" i="13"/>
  <c r="AG543" i="13" s="1"/>
  <c r="AB544" i="13"/>
  <c r="AF551" i="13"/>
  <c r="AG551" i="13" s="1"/>
  <c r="AB552" i="13"/>
  <c r="AC578" i="13"/>
  <c r="AC587" i="13"/>
  <c r="AD587" i="13" s="1"/>
  <c r="AF587" i="13"/>
  <c r="AG587" i="13" s="1"/>
  <c r="Z591" i="13"/>
  <c r="AA599" i="13"/>
  <c r="AH599" i="13" s="1"/>
  <c r="AF568" i="13"/>
  <c r="AB569" i="13"/>
  <c r="Z572" i="13"/>
  <c r="AF584" i="13"/>
  <c r="AB585" i="13"/>
  <c r="AF593" i="13"/>
  <c r="AG593" i="13" s="1"/>
  <c r="AC593" i="13"/>
  <c r="AD593" i="13" s="1"/>
  <c r="AA611" i="13"/>
  <c r="AH611" i="13" s="1"/>
  <c r="Z618" i="13"/>
  <c r="AF618" i="13"/>
  <c r="AG618" i="13" s="1"/>
  <c r="AB622" i="13"/>
  <c r="Z622" i="13"/>
  <c r="AC635" i="13"/>
  <c r="AF635" i="13"/>
  <c r="Z638" i="13"/>
  <c r="AC638" i="13"/>
  <c r="AD638" i="13" s="1"/>
  <c r="AF640" i="13"/>
  <c r="AG640" i="13" s="1"/>
  <c r="AC640" i="13"/>
  <c r="AD640" i="13" s="1"/>
  <c r="AF648" i="13"/>
  <c r="AC648" i="13"/>
  <c r="AA648" i="13"/>
  <c r="AH648" i="13" s="1"/>
  <c r="AC650" i="13"/>
  <c r="AD650" i="13" s="1"/>
  <c r="Z650" i="13"/>
  <c r="AB611" i="13"/>
  <c r="AF612" i="13"/>
  <c r="AB612" i="13"/>
  <c r="AA630" i="13"/>
  <c r="AH630" i="13" s="1"/>
  <c r="AA634" i="13"/>
  <c r="AH634" i="13" s="1"/>
  <c r="AA635" i="13"/>
  <c r="AH635" i="13" s="1"/>
  <c r="AC637" i="13"/>
  <c r="AD637" i="13" s="1"/>
  <c r="AF637" i="13"/>
  <c r="AG637" i="13" s="1"/>
  <c r="AA638" i="13"/>
  <c r="AH638" i="13" s="1"/>
  <c r="AA639" i="13"/>
  <c r="AH639" i="13" s="1"/>
  <c r="Z646" i="13"/>
  <c r="AC646" i="13"/>
  <c r="AD646" i="13" s="1"/>
  <c r="AF646" i="13"/>
  <c r="AG646" i="13" s="1"/>
  <c r="AA650" i="13"/>
  <c r="AH650" i="13" s="1"/>
  <c r="AF656" i="13"/>
  <c r="AC656" i="13"/>
  <c r="AB656" i="13"/>
  <c r="AA656" i="13"/>
  <c r="AH656" i="13" s="1"/>
  <c r="AA596" i="13"/>
  <c r="AH596" i="13" s="1"/>
  <c r="AA598" i="13"/>
  <c r="AH598" i="13" s="1"/>
  <c r="AA600" i="13"/>
  <c r="AH600" i="13" s="1"/>
  <c r="AB606" i="13"/>
  <c r="AB614" i="13"/>
  <c r="Z631" i="13"/>
  <c r="Z632" i="13"/>
  <c r="AC643" i="13"/>
  <c r="AD643" i="13" s="1"/>
  <c r="AF643" i="13"/>
  <c r="AG643" i="13" s="1"/>
  <c r="AF644" i="13"/>
  <c r="AG644" i="13" s="1"/>
  <c r="AA646" i="13"/>
  <c r="AH646" i="13" s="1"/>
  <c r="AB596" i="13"/>
  <c r="AC600" i="13"/>
  <c r="AD600" i="13" s="1"/>
  <c r="AB602" i="13"/>
  <c r="AB604" i="13"/>
  <c r="AC606" i="13"/>
  <c r="Z607" i="13"/>
  <c r="AA612" i="13"/>
  <c r="AH612" i="13" s="1"/>
  <c r="AC614" i="13"/>
  <c r="Z615" i="13"/>
  <c r="AB616" i="13"/>
  <c r="Z616" i="13"/>
  <c r="AF616" i="13"/>
  <c r="AA622" i="13"/>
  <c r="AH622" i="13" s="1"/>
  <c r="AF627" i="13"/>
  <c r="AB627" i="13"/>
  <c r="AF628" i="13"/>
  <c r="AB628" i="13"/>
  <c r="AC628" i="13"/>
  <c r="Z628" i="13"/>
  <c r="AB631" i="13"/>
  <c r="Z634" i="13"/>
  <c r="AD644" i="13"/>
  <c r="AF620" i="13"/>
  <c r="AB620" i="13"/>
  <c r="Z640" i="13"/>
  <c r="AB608" i="13"/>
  <c r="AF608" i="13"/>
  <c r="AG638" i="13"/>
  <c r="AD639" i="13"/>
  <c r="AG650" i="13"/>
  <c r="Z630" i="13"/>
  <c r="AB630" i="13"/>
  <c r="AF632" i="13"/>
  <c r="AG632" i="13" s="1"/>
  <c r="AC632" i="13"/>
  <c r="AD632" i="13" s="1"/>
  <c r="AB648" i="13"/>
  <c r="AB652" i="13"/>
  <c r="AA652" i="13"/>
  <c r="AH652" i="13" s="1"/>
  <c r="AF652" i="13"/>
  <c r="AD658" i="13"/>
  <c r="AG658" i="13"/>
  <c r="AA608" i="13"/>
  <c r="AH608" i="13" s="1"/>
  <c r="Z611" i="13"/>
  <c r="AA620" i="13"/>
  <c r="AH620" i="13" s="1"/>
  <c r="AD623" i="13"/>
  <c r="AA631" i="13"/>
  <c r="AH631" i="13" s="1"/>
  <c r="AD633" i="13"/>
  <c r="AD649" i="13"/>
  <c r="AF651" i="13"/>
  <c r="AF659" i="13"/>
  <c r="AG659" i="13" s="1"/>
  <c r="AF667" i="13"/>
  <c r="AG667" i="13" s="1"/>
  <c r="AF675" i="13"/>
  <c r="AG675" i="13" s="1"/>
  <c r="AB653" i="13"/>
  <c r="Z658" i="13"/>
  <c r="AF660" i="13"/>
  <c r="AG660" i="13" s="1"/>
  <c r="AB661" i="13"/>
  <c r="Z666" i="13"/>
  <c r="AF668" i="13"/>
  <c r="AG668" i="13" s="1"/>
  <c r="AB669" i="13"/>
  <c r="Z674" i="13"/>
  <c r="AF676" i="13"/>
  <c r="AG676" i="13" s="1"/>
  <c r="AB677" i="13"/>
  <c r="Z679" i="13"/>
  <c r="AC679" i="13"/>
  <c r="AD679" i="13" s="1"/>
  <c r="AB684" i="13"/>
  <c r="AC684" i="13"/>
  <c r="Z684" i="13"/>
  <c r="AA658" i="13"/>
  <c r="AH658" i="13" s="1"/>
  <c r="AA666" i="13"/>
  <c r="AH666" i="13" s="1"/>
  <c r="AA674" i="13"/>
  <c r="AH674" i="13" s="1"/>
  <c r="AC680" i="13"/>
  <c r="AD680" i="13" s="1"/>
  <c r="AF680" i="13"/>
  <c r="AG680" i="13" s="1"/>
  <c r="AC704" i="13"/>
  <c r="AB704" i="13"/>
  <c r="AF704" i="13"/>
  <c r="Z704" i="13"/>
  <c r="AA704" i="13"/>
  <c r="AH704" i="13" s="1"/>
  <c r="AF664" i="13"/>
  <c r="AC664" i="13"/>
  <c r="AG670" i="13"/>
  <c r="AF672" i="13"/>
  <c r="AC672" i="13"/>
  <c r="AG678" i="13"/>
  <c r="AA680" i="13"/>
  <c r="AH680" i="13" s="1"/>
  <c r="AB624" i="13"/>
  <c r="AF645" i="13"/>
  <c r="AG649" i="13"/>
  <c r="AF653" i="13"/>
  <c r="AF661" i="13"/>
  <c r="AF669" i="13"/>
  <c r="AF677" i="13"/>
  <c r="AD683" i="13"/>
  <c r="Z660" i="13"/>
  <c r="Z664" i="13"/>
  <c r="AD659" i="13"/>
  <c r="AA660" i="13"/>
  <c r="AH660" i="13" s="1"/>
  <c r="AA664" i="13"/>
  <c r="AH664" i="13" s="1"/>
  <c r="AD667" i="13"/>
  <c r="Z654" i="13"/>
  <c r="AC654" i="13"/>
  <c r="AC660" i="13"/>
  <c r="AD660" i="13" s="1"/>
  <c r="Z661" i="13"/>
  <c r="Z662" i="13"/>
  <c r="AC662" i="13"/>
  <c r="AB664" i="13"/>
  <c r="AC668" i="13"/>
  <c r="AD668" i="13" s="1"/>
  <c r="Z669" i="13"/>
  <c r="Z670" i="13"/>
  <c r="AC670" i="13"/>
  <c r="AD670" i="13" s="1"/>
  <c r="AB672" i="13"/>
  <c r="AC676" i="13"/>
  <c r="AD676" i="13" s="1"/>
  <c r="Z677" i="13"/>
  <c r="Z678" i="13"/>
  <c r="AC678" i="13"/>
  <c r="AD678" i="13" s="1"/>
  <c r="AA685" i="13"/>
  <c r="AH685" i="13" s="1"/>
  <c r="AF686" i="13"/>
  <c r="Z688" i="13"/>
  <c r="AD690" i="13"/>
  <c r="Z695" i="13"/>
  <c r="AC695" i="13"/>
  <c r="AD695" i="13" s="1"/>
  <c r="AF699" i="13"/>
  <c r="AF702" i="13"/>
  <c r="AB710" i="13"/>
  <c r="AA716" i="13"/>
  <c r="AH716" i="13" s="1"/>
  <c r="AC731" i="13"/>
  <c r="AB731" i="13"/>
  <c r="AF731" i="13"/>
  <c r="AF692" i="13"/>
  <c r="AB692" i="13"/>
  <c r="AB707" i="13"/>
  <c r="AA734" i="13"/>
  <c r="AH734" i="13" s="1"/>
  <c r="AC739" i="13"/>
  <c r="AB739" i="13"/>
  <c r="AF739" i="13"/>
  <c r="AC747" i="13"/>
  <c r="AB747" i="13"/>
  <c r="AF747" i="13"/>
  <c r="AA691" i="13"/>
  <c r="AH691" i="13" s="1"/>
  <c r="AC696" i="13"/>
  <c r="AB696" i="13"/>
  <c r="AF696" i="13"/>
  <c r="AG706" i="13"/>
  <c r="AC718" i="13"/>
  <c r="Z718" i="13"/>
  <c r="Z719" i="13"/>
  <c r="AF719" i="13"/>
  <c r="AG719" i="13" s="1"/>
  <c r="AC719" i="13"/>
  <c r="AD719" i="13" s="1"/>
  <c r="AB734" i="13"/>
  <c r="AA742" i="13"/>
  <c r="AH742" i="13" s="1"/>
  <c r="AB750" i="13"/>
  <c r="AD691" i="13"/>
  <c r="Z692" i="13"/>
  <c r="Z703" i="13"/>
  <c r="AC703" i="13"/>
  <c r="AF707" i="13"/>
  <c r="AC715" i="13"/>
  <c r="AB715" i="13"/>
  <c r="Z727" i="13"/>
  <c r="AF727" i="13"/>
  <c r="AC727" i="13"/>
  <c r="AB727" i="13"/>
  <c r="AF685" i="13"/>
  <c r="AG685" i="13" s="1"/>
  <c r="AB686" i="13"/>
  <c r="Z687" i="13"/>
  <c r="AC687" i="13"/>
  <c r="AA692" i="13"/>
  <c r="AH692" i="13" s="1"/>
  <c r="AG695" i="13"/>
  <c r="Z696" i="13"/>
  <c r="Z699" i="13"/>
  <c r="AF700" i="13"/>
  <c r="AB700" i="13"/>
  <c r="AC710" i="13"/>
  <c r="Z710" i="13"/>
  <c r="Z711" i="13"/>
  <c r="AF711" i="13"/>
  <c r="AG711" i="13" s="1"/>
  <c r="AC711" i="13"/>
  <c r="AD711" i="13" s="1"/>
  <c r="AD717" i="13"/>
  <c r="AC726" i="13"/>
  <c r="Z726" i="13"/>
  <c r="Z735" i="13"/>
  <c r="AF735" i="13"/>
  <c r="AC735" i="13"/>
  <c r="AB735" i="13"/>
  <c r="Z751" i="13"/>
  <c r="AF751" i="13"/>
  <c r="AC751" i="13"/>
  <c r="AB751" i="13"/>
  <c r="AD754" i="13"/>
  <c r="AF716" i="13"/>
  <c r="AB716" i="13"/>
  <c r="AC734" i="13"/>
  <c r="Z734" i="13"/>
  <c r="AD738" i="13"/>
  <c r="Z743" i="13"/>
  <c r="AF743" i="13"/>
  <c r="AC743" i="13"/>
  <c r="AB743" i="13"/>
  <c r="AC750" i="13"/>
  <c r="Z750" i="13"/>
  <c r="AA703" i="13"/>
  <c r="AH703" i="13" s="1"/>
  <c r="AD714" i="13"/>
  <c r="Z715" i="13"/>
  <c r="AA739" i="13"/>
  <c r="AH739" i="13" s="1"/>
  <c r="AD741" i="13"/>
  <c r="AC742" i="13"/>
  <c r="AD742" i="13" s="1"/>
  <c r="Z742" i="13"/>
  <c r="AG762" i="13"/>
  <c r="AD762" i="13"/>
  <c r="AC688" i="13"/>
  <c r="AD688" i="13" s="1"/>
  <c r="AF688" i="13"/>
  <c r="AG688" i="13" s="1"/>
  <c r="AB703" i="13"/>
  <c r="Z707" i="13"/>
  <c r="AF708" i="13"/>
  <c r="AB708" i="13"/>
  <c r="AA715" i="13"/>
  <c r="AH715" i="13" s="1"/>
  <c r="Z716" i="13"/>
  <c r="AC723" i="13"/>
  <c r="AB723" i="13"/>
  <c r="AF723" i="13"/>
  <c r="Z759" i="13"/>
  <c r="AF759" i="13"/>
  <c r="AC759" i="13"/>
  <c r="AB759" i="13"/>
  <c r="AF799" i="13"/>
  <c r="AC799" i="13"/>
  <c r="AD801" i="13"/>
  <c r="AC806" i="13"/>
  <c r="AB806" i="13"/>
  <c r="AC812" i="13"/>
  <c r="AB812" i="13"/>
  <c r="Z813" i="13"/>
  <c r="AF813" i="13"/>
  <c r="AC813" i="13"/>
  <c r="AD824" i="13"/>
  <c r="AG824" i="13"/>
  <c r="AF838" i="13"/>
  <c r="AB838" i="13"/>
  <c r="Z838" i="13"/>
  <c r="AB1002" i="13"/>
  <c r="Z1002" i="13"/>
  <c r="AC1002" i="13"/>
  <c r="AA1002" i="13"/>
  <c r="AH1002" i="13" s="1"/>
  <c r="AF1002" i="13"/>
  <c r="AF755" i="13"/>
  <c r="AF763" i="13"/>
  <c r="AA766" i="13"/>
  <c r="AH766" i="13" s="1"/>
  <c r="AF769" i="13"/>
  <c r="AA770" i="13"/>
  <c r="AH770" i="13" s="1"/>
  <c r="AF771" i="13"/>
  <c r="AG771" i="13" s="1"/>
  <c r="AA774" i="13"/>
  <c r="AH774" i="13" s="1"/>
  <c r="AF777" i="13"/>
  <c r="AC779" i="13"/>
  <c r="AB779" i="13"/>
  <c r="AG786" i="13"/>
  <c r="AC795" i="13"/>
  <c r="AB795" i="13"/>
  <c r="AF807" i="13"/>
  <c r="AC807" i="13"/>
  <c r="AB809" i="13"/>
  <c r="AC814" i="13"/>
  <c r="AB814" i="13"/>
  <c r="AC820" i="13"/>
  <c r="AB820" i="13"/>
  <c r="Z821" i="13"/>
  <c r="AF821" i="13"/>
  <c r="AC821" i="13"/>
  <c r="AA825" i="13"/>
  <c r="AH825" i="13" s="1"/>
  <c r="AA827" i="13"/>
  <c r="AH827" i="13" s="1"/>
  <c r="AA830" i="13"/>
  <c r="AH830" i="13" s="1"/>
  <c r="Z833" i="13"/>
  <c r="AC837" i="13"/>
  <c r="AB837" i="13"/>
  <c r="AA837" i="13"/>
  <c r="AH837" i="13" s="1"/>
  <c r="Z837" i="13"/>
  <c r="AF837" i="13"/>
  <c r="AA838" i="13"/>
  <c r="AH838" i="13" s="1"/>
  <c r="AC889" i="13"/>
  <c r="AF889" i="13"/>
  <c r="AB889" i="13"/>
  <c r="Z889" i="13"/>
  <c r="AA889" i="13"/>
  <c r="AH889" i="13" s="1"/>
  <c r="AG924" i="13"/>
  <c r="AD924" i="13"/>
  <c r="AF712" i="13"/>
  <c r="AF720" i="13"/>
  <c r="AB724" i="13"/>
  <c r="AF728" i="13"/>
  <c r="AB732" i="13"/>
  <c r="AF736" i="13"/>
  <c r="AB740" i="13"/>
  <c r="AF744" i="13"/>
  <c r="AB748" i="13"/>
  <c r="AF752" i="13"/>
  <c r="AB756" i="13"/>
  <c r="Z758" i="13"/>
  <c r="AF760" i="13"/>
  <c r="AB764" i="13"/>
  <c r="AF765" i="13"/>
  <c r="AB766" i="13"/>
  <c r="AB770" i="13"/>
  <c r="AB772" i="13"/>
  <c r="AF773" i="13"/>
  <c r="AB774" i="13"/>
  <c r="AC778" i="13"/>
  <c r="AD778" i="13" s="1"/>
  <c r="Z779" i="13"/>
  <c r="AC786" i="13"/>
  <c r="AD786" i="13" s="1"/>
  <c r="AF788" i="13"/>
  <c r="AB788" i="13"/>
  <c r="AF801" i="13"/>
  <c r="AG801" i="13" s="1"/>
  <c r="AC803" i="13"/>
  <c r="AD803" i="13" s="1"/>
  <c r="Z812" i="13"/>
  <c r="AF815" i="13"/>
  <c r="AC815" i="13"/>
  <c r="AD817" i="13"/>
  <c r="AG817" i="13"/>
  <c r="AC822" i="13"/>
  <c r="AB822" i="13"/>
  <c r="AC770" i="13"/>
  <c r="Z799" i="13"/>
  <c r="Z806" i="13"/>
  <c r="AF809" i="13"/>
  <c r="AA812" i="13"/>
  <c r="AH812" i="13" s="1"/>
  <c r="AF823" i="13"/>
  <c r="AG823" i="13" s="1"/>
  <c r="AC823" i="13"/>
  <c r="AD823" i="13" s="1"/>
  <c r="AB835" i="13"/>
  <c r="AC835" i="13"/>
  <c r="AA835" i="13"/>
  <c r="AH835" i="13" s="1"/>
  <c r="AG865" i="13"/>
  <c r="AF911" i="13"/>
  <c r="AC911" i="13"/>
  <c r="AB911" i="13"/>
  <c r="AA911" i="13"/>
  <c r="AH911" i="13" s="1"/>
  <c r="Z911" i="13"/>
  <c r="AB758" i="13"/>
  <c r="AG793" i="13"/>
  <c r="AF796" i="13"/>
  <c r="AB796" i="13"/>
  <c r="AA799" i="13"/>
  <c r="AH799" i="13" s="1"/>
  <c r="AC802" i="13"/>
  <c r="AB802" i="13"/>
  <c r="AA806" i="13"/>
  <c r="AH806" i="13" s="1"/>
  <c r="AA813" i="13"/>
  <c r="AH813" i="13" s="1"/>
  <c r="AC825" i="13"/>
  <c r="AB825" i="13"/>
  <c r="AC826" i="13"/>
  <c r="AB826" i="13"/>
  <c r="AF826" i="13"/>
  <c r="AB827" i="13"/>
  <c r="AC827" i="13"/>
  <c r="Z829" i="13"/>
  <c r="AF829" i="13"/>
  <c r="AC829" i="13"/>
  <c r="AB829" i="13"/>
  <c r="AC830" i="13"/>
  <c r="AB830" i="13"/>
  <c r="AF831" i="13"/>
  <c r="AC831" i="13"/>
  <c r="AB831" i="13"/>
  <c r="AC833" i="13"/>
  <c r="AB833" i="13"/>
  <c r="AA833" i="13"/>
  <c r="AH833" i="13" s="1"/>
  <c r="AC834" i="13"/>
  <c r="AB834" i="13"/>
  <c r="AF834" i="13"/>
  <c r="AG854" i="13"/>
  <c r="AD860" i="13"/>
  <c r="Z876" i="13"/>
  <c r="AC876" i="13"/>
  <c r="AA876" i="13"/>
  <c r="AH876" i="13" s="1"/>
  <c r="AF876" i="13"/>
  <c r="AB876" i="13"/>
  <c r="AC894" i="13"/>
  <c r="AB894" i="13"/>
  <c r="AF894" i="13"/>
  <c r="AA894" i="13"/>
  <c r="AH894" i="13" s="1"/>
  <c r="Z894" i="13"/>
  <c r="AB755" i="13"/>
  <c r="AB763" i="13"/>
  <c r="AA765" i="13"/>
  <c r="AH765" i="13" s="1"/>
  <c r="AF766" i="13"/>
  <c r="AA767" i="13"/>
  <c r="AH767" i="13" s="1"/>
  <c r="AA769" i="13"/>
  <c r="AH769" i="13" s="1"/>
  <c r="AA771" i="13"/>
  <c r="AH771" i="13" s="1"/>
  <c r="AA773" i="13"/>
  <c r="AH773" i="13" s="1"/>
  <c r="AF774" i="13"/>
  <c r="AA775" i="13"/>
  <c r="AH775" i="13" s="1"/>
  <c r="AC790" i="13"/>
  <c r="Z790" i="13"/>
  <c r="Z796" i="13"/>
  <c r="AB799" i="13"/>
  <c r="AA807" i="13"/>
  <c r="AH807" i="13" s="1"/>
  <c r="AC810" i="13"/>
  <c r="AB810" i="13"/>
  <c r="AB813" i="13"/>
  <c r="Z815" i="13"/>
  <c r="Z822" i="13"/>
  <c r="AC828" i="13"/>
  <c r="AB828" i="13"/>
  <c r="AF828" i="13"/>
  <c r="AC838" i="13"/>
  <c r="AC869" i="13"/>
  <c r="AF869" i="13"/>
  <c r="AB869" i="13"/>
  <c r="AB712" i="13"/>
  <c r="AB720" i="13"/>
  <c r="AB728" i="13"/>
  <c r="AB736" i="13"/>
  <c r="AB744" i="13"/>
  <c r="AB752" i="13"/>
  <c r="AB760" i="13"/>
  <c r="AB765" i="13"/>
  <c r="AB767" i="13"/>
  <c r="AB769" i="13"/>
  <c r="AC771" i="13"/>
  <c r="AD771" i="13" s="1"/>
  <c r="AB773" i="13"/>
  <c r="AB775" i="13"/>
  <c r="AB777" i="13"/>
  <c r="AF779" i="13"/>
  <c r="AA780" i="13"/>
  <c r="AH780" i="13" s="1"/>
  <c r="Z783" i="13"/>
  <c r="AA796" i="13"/>
  <c r="AH796" i="13" s="1"/>
  <c r="AG798" i="13"/>
  <c r="Z801" i="13"/>
  <c r="AF806" i="13"/>
  <c r="AB807" i="13"/>
  <c r="AD811" i="13"/>
  <c r="AF812" i="13"/>
  <c r="AC818" i="13"/>
  <c r="AB818" i="13"/>
  <c r="AF819" i="13"/>
  <c r="AG819" i="13" s="1"/>
  <c r="AB821" i="13"/>
  <c r="Z823" i="13"/>
  <c r="AA869" i="13"/>
  <c r="AH869" i="13" s="1"/>
  <c r="AC765" i="13"/>
  <c r="AC767" i="13"/>
  <c r="AC773" i="13"/>
  <c r="AC775" i="13"/>
  <c r="AB780" i="13"/>
  <c r="AA783" i="13"/>
  <c r="AH783" i="13" s="1"/>
  <c r="AC787" i="13"/>
  <c r="AB787" i="13"/>
  <c r="AF791" i="13"/>
  <c r="AG791" i="13" s="1"/>
  <c r="AC791" i="13"/>
  <c r="AD791" i="13" s="1"/>
  <c r="AF795" i="13"/>
  <c r="AC796" i="13"/>
  <c r="AC798" i="13"/>
  <c r="AD798" i="13" s="1"/>
  <c r="Z798" i="13"/>
  <c r="Z802" i="13"/>
  <c r="AC804" i="13"/>
  <c r="AB804" i="13"/>
  <c r="Z805" i="13"/>
  <c r="AF805" i="13"/>
  <c r="AG805" i="13" s="1"/>
  <c r="AC805" i="13"/>
  <c r="AD805" i="13" s="1"/>
  <c r="Z809" i="13"/>
  <c r="AF814" i="13"/>
  <c r="AB815" i="13"/>
  <c r="AD819" i="13"/>
  <c r="AF820" i="13"/>
  <c r="AF848" i="13"/>
  <c r="AB848" i="13"/>
  <c r="Z848" i="13"/>
  <c r="Z868" i="13"/>
  <c r="AF868" i="13"/>
  <c r="AC868" i="13"/>
  <c r="AB868" i="13"/>
  <c r="AD851" i="13"/>
  <c r="AB857" i="13"/>
  <c r="AA857" i="13"/>
  <c r="AH857" i="13" s="1"/>
  <c r="Z836" i="13"/>
  <c r="AF836" i="13"/>
  <c r="AG836" i="13" s="1"/>
  <c r="AG840" i="13"/>
  <c r="AG841" i="13"/>
  <c r="AA843" i="13"/>
  <c r="AH843" i="13" s="1"/>
  <c r="Z846" i="13"/>
  <c r="Z851" i="13"/>
  <c r="AC877" i="13"/>
  <c r="Z877" i="13"/>
  <c r="AF877" i="13"/>
  <c r="AB877" i="13"/>
  <c r="AF938" i="13"/>
  <c r="AC938" i="13"/>
  <c r="AA938" i="13"/>
  <c r="AH938" i="13" s="1"/>
  <c r="AB938" i="13"/>
  <c r="Z938" i="13"/>
  <c r="AC840" i="13"/>
  <c r="AD840" i="13" s="1"/>
  <c r="Z841" i="13"/>
  <c r="AF842" i="13"/>
  <c r="AG842" i="13" s="1"/>
  <c r="AC843" i="13"/>
  <c r="AD843" i="13" s="1"/>
  <c r="Z844" i="13"/>
  <c r="AF844" i="13"/>
  <c r="AG849" i="13"/>
  <c r="AA851" i="13"/>
  <c r="AH851" i="13" s="1"/>
  <c r="AA860" i="13"/>
  <c r="AH860" i="13" s="1"/>
  <c r="Z864" i="13"/>
  <c r="AB864" i="13"/>
  <c r="Z872" i="13"/>
  <c r="AF872" i="13"/>
  <c r="AB872" i="13"/>
  <c r="AC885" i="13"/>
  <c r="Z885" i="13"/>
  <c r="AF885" i="13"/>
  <c r="AB885" i="13"/>
  <c r="AC910" i="13"/>
  <c r="AF910" i="13"/>
  <c r="AA910" i="13"/>
  <c r="AH910" i="13" s="1"/>
  <c r="AB910" i="13"/>
  <c r="Z910" i="13"/>
  <c r="Z892" i="13"/>
  <c r="AF892" i="13"/>
  <c r="AG892" i="13" s="1"/>
  <c r="AC892" i="13"/>
  <c r="AD892" i="13" s="1"/>
  <c r="AB931" i="13"/>
  <c r="Z931" i="13"/>
  <c r="AC931" i="13"/>
  <c r="AA931" i="13"/>
  <c r="AH931" i="13" s="1"/>
  <c r="AF931" i="13"/>
  <c r="AC841" i="13"/>
  <c r="AD841" i="13" s="1"/>
  <c r="AC846" i="13"/>
  <c r="AC857" i="13"/>
  <c r="AF866" i="13"/>
  <c r="AB866" i="13"/>
  <c r="Z884" i="13"/>
  <c r="AC884" i="13"/>
  <c r="AD884" i="13" s="1"/>
  <c r="AA884" i="13"/>
  <c r="AH884" i="13" s="1"/>
  <c r="AF884" i="13"/>
  <c r="AG884" i="13" s="1"/>
  <c r="AA892" i="13"/>
  <c r="AH892" i="13" s="1"/>
  <c r="AG895" i="13"/>
  <c r="AD895" i="13"/>
  <c r="AG896" i="13"/>
  <c r="AC836" i="13"/>
  <c r="AD836" i="13" s="1"/>
  <c r="Z842" i="13"/>
  <c r="AF843" i="13"/>
  <c r="AG843" i="13" s="1"/>
  <c r="AB844" i="13"/>
  <c r="AC845" i="13"/>
  <c r="AB845" i="13"/>
  <c r="AC849" i="13"/>
  <c r="AD849" i="13" s="1"/>
  <c r="AG850" i="13"/>
  <c r="AF851" i="13"/>
  <c r="AG851" i="13" s="1"/>
  <c r="AC853" i="13"/>
  <c r="AB853" i="13"/>
  <c r="AF857" i="13"/>
  <c r="AD859" i="13"/>
  <c r="Z860" i="13"/>
  <c r="AF860" i="13"/>
  <c r="AG860" i="13" s="1"/>
  <c r="AC861" i="13"/>
  <c r="AF861" i="13"/>
  <c r="AB861" i="13"/>
  <c r="Z906" i="13"/>
  <c r="AF906" i="13"/>
  <c r="AB906" i="13"/>
  <c r="AC906" i="13"/>
  <c r="AA906" i="13"/>
  <c r="AH906" i="13" s="1"/>
  <c r="AB862" i="13"/>
  <c r="AF862" i="13"/>
  <c r="AB870" i="13"/>
  <c r="AF870" i="13"/>
  <c r="AB878" i="13"/>
  <c r="AF878" i="13"/>
  <c r="AB886" i="13"/>
  <c r="AF886" i="13"/>
  <c r="Z893" i="13"/>
  <c r="AC893" i="13"/>
  <c r="AD893" i="13" s="1"/>
  <c r="AA900" i="13"/>
  <c r="AH900" i="13" s="1"/>
  <c r="Z909" i="13"/>
  <c r="AC909" i="13"/>
  <c r="AB909" i="13"/>
  <c r="AA909" i="13"/>
  <c r="AH909" i="13" s="1"/>
  <c r="AC918" i="13"/>
  <c r="AF918" i="13"/>
  <c r="AA918" i="13"/>
  <c r="AH918" i="13" s="1"/>
  <c r="Z925" i="13"/>
  <c r="AF925" i="13"/>
  <c r="AC925" i="13"/>
  <c r="AB925" i="13"/>
  <c r="AF852" i="13"/>
  <c r="Z862" i="13"/>
  <c r="Z870" i="13"/>
  <c r="Z878" i="13"/>
  <c r="AB880" i="13"/>
  <c r="Z886" i="13"/>
  <c r="AF890" i="13"/>
  <c r="AB890" i="13"/>
  <c r="AF898" i="13"/>
  <c r="AB898" i="13"/>
  <c r="AC913" i="13"/>
  <c r="AB913" i="13"/>
  <c r="AA913" i="13"/>
  <c r="AH913" i="13" s="1"/>
  <c r="AF913" i="13"/>
  <c r="AF914" i="13"/>
  <c r="AG914" i="13" s="1"/>
  <c r="AC914" i="13"/>
  <c r="AD914" i="13" s="1"/>
  <c r="AA914" i="13"/>
  <c r="AH914" i="13" s="1"/>
  <c r="AB923" i="13"/>
  <c r="Z923" i="13"/>
  <c r="AC923" i="13"/>
  <c r="AA923" i="13"/>
  <c r="AH923" i="13" s="1"/>
  <c r="AF930" i="13"/>
  <c r="AG930" i="13" s="1"/>
  <c r="AC930" i="13"/>
  <c r="AD930" i="13" s="1"/>
  <c r="AA930" i="13"/>
  <c r="AH930" i="13" s="1"/>
  <c r="AB962" i="13"/>
  <c r="AF962" i="13"/>
  <c r="AC962" i="13"/>
  <c r="Z962" i="13"/>
  <c r="AA962" i="13"/>
  <c r="AH962" i="13" s="1"/>
  <c r="AC862" i="13"/>
  <c r="AC870" i="13"/>
  <c r="AC878" i="13"/>
  <c r="AC886" i="13"/>
  <c r="AA893" i="13"/>
  <c r="AH893" i="13" s="1"/>
  <c r="AC902" i="13"/>
  <c r="AB902" i="13"/>
  <c r="Z902" i="13"/>
  <c r="AF902" i="13"/>
  <c r="AF922" i="13"/>
  <c r="AG922" i="13" s="1"/>
  <c r="AC922" i="13"/>
  <c r="AD922" i="13" s="1"/>
  <c r="AA922" i="13"/>
  <c r="AH922" i="13" s="1"/>
  <c r="AD966" i="13"/>
  <c r="AG873" i="13"/>
  <c r="AF874" i="13"/>
  <c r="AB874" i="13"/>
  <c r="AG881" i="13"/>
  <c r="AF882" i="13"/>
  <c r="AB882" i="13"/>
  <c r="AG893" i="13"/>
  <c r="AD897" i="13"/>
  <c r="AG897" i="13"/>
  <c r="AF900" i="13"/>
  <c r="AB900" i="13"/>
  <c r="Z900" i="13"/>
  <c r="Z941" i="13"/>
  <c r="AF941" i="13"/>
  <c r="AC941" i="13"/>
  <c r="AB941" i="13"/>
  <c r="AC948" i="13"/>
  <c r="AF948" i="13"/>
  <c r="AB948" i="13"/>
  <c r="Z948" i="13"/>
  <c r="AC1003" i="13"/>
  <c r="AB1003" i="13"/>
  <c r="Z1003" i="13"/>
  <c r="AA1003" i="13"/>
  <c r="AH1003" i="13" s="1"/>
  <c r="AF1003" i="13"/>
  <c r="AG916" i="13"/>
  <c r="AD916" i="13"/>
  <c r="AG926" i="13"/>
  <c r="AB939" i="13"/>
  <c r="Z939" i="13"/>
  <c r="AC939" i="13"/>
  <c r="AA939" i="13"/>
  <c r="AH939" i="13" s="1"/>
  <c r="AA948" i="13"/>
  <c r="AH948" i="13" s="1"/>
  <c r="AA874" i="13"/>
  <c r="AH874" i="13" s="1"/>
  <c r="AA882" i="13"/>
  <c r="AH882" i="13" s="1"/>
  <c r="AB907" i="13"/>
  <c r="AC907" i="13"/>
  <c r="AA907" i="13"/>
  <c r="AH907" i="13" s="1"/>
  <c r="AF907" i="13"/>
  <c r="AB918" i="13"/>
  <c r="AA925" i="13"/>
  <c r="AH925" i="13" s="1"/>
  <c r="Z933" i="13"/>
  <c r="AF933" i="13"/>
  <c r="AC933" i="13"/>
  <c r="AB933" i="13"/>
  <c r="AC945" i="13"/>
  <c r="AB945" i="13"/>
  <c r="AF945" i="13"/>
  <c r="AA945" i="13"/>
  <c r="AH945" i="13" s="1"/>
  <c r="Z945" i="13"/>
  <c r="AD963" i="13"/>
  <c r="AD1018" i="13"/>
  <c r="AC901" i="13"/>
  <c r="AD901" i="13" s="1"/>
  <c r="AF915" i="13"/>
  <c r="AG915" i="13" s="1"/>
  <c r="AF921" i="13"/>
  <c r="AG921" i="13" s="1"/>
  <c r="AB927" i="13"/>
  <c r="AF929" i="13"/>
  <c r="AG929" i="13" s="1"/>
  <c r="AG934" i="13"/>
  <c r="AB935" i="13"/>
  <c r="AF937" i="13"/>
  <c r="AG937" i="13" s="1"/>
  <c r="AG942" i="13"/>
  <c r="AD943" i="13"/>
  <c r="AC946" i="13"/>
  <c r="AD946" i="13" s="1"/>
  <c r="Z957" i="13"/>
  <c r="AF957" i="13"/>
  <c r="AC958" i="13"/>
  <c r="AB958" i="13"/>
  <c r="AA958" i="13"/>
  <c r="AH958" i="13" s="1"/>
  <c r="AC959" i="13"/>
  <c r="AD959" i="13" s="1"/>
  <c r="AF959" i="13"/>
  <c r="AG959" i="13" s="1"/>
  <c r="AF960" i="13"/>
  <c r="AC960" i="13"/>
  <c r="AB960" i="13"/>
  <c r="AA960" i="13"/>
  <c r="AH960" i="13" s="1"/>
  <c r="AG969" i="13"/>
  <c r="AD969" i="13"/>
  <c r="Z949" i="13"/>
  <c r="AF949" i="13"/>
  <c r="AC953" i="13"/>
  <c r="AB953" i="13"/>
  <c r="Z953" i="13"/>
  <c r="Z964" i="13"/>
  <c r="AB964" i="13"/>
  <c r="AF964" i="13"/>
  <c r="AC964" i="13"/>
  <c r="AC965" i="13"/>
  <c r="AB965" i="13"/>
  <c r="AA965" i="13"/>
  <c r="AH965" i="13" s="1"/>
  <c r="AD974" i="13"/>
  <c r="AG991" i="13"/>
  <c r="AD991" i="13"/>
  <c r="AD937" i="13"/>
  <c r="AD951" i="13"/>
  <c r="AF968" i="13"/>
  <c r="AB968" i="13"/>
  <c r="AA968" i="13"/>
  <c r="AH968" i="13" s="1"/>
  <c r="Z968" i="13"/>
  <c r="AD977" i="13"/>
  <c r="AG983" i="13"/>
  <c r="AD983" i="13"/>
  <c r="AD1035" i="13"/>
  <c r="AG1035" i="13"/>
  <c r="AA915" i="13"/>
  <c r="AH915" i="13" s="1"/>
  <c r="AA917" i="13"/>
  <c r="AH917" i="13" s="1"/>
  <c r="AA919" i="13"/>
  <c r="AH919" i="13" s="1"/>
  <c r="AA921" i="13"/>
  <c r="AH921" i="13" s="1"/>
  <c r="AD928" i="13"/>
  <c r="Z929" i="13"/>
  <c r="AD936" i="13"/>
  <c r="Z937" i="13"/>
  <c r="AD944" i="13"/>
  <c r="AF954" i="13"/>
  <c r="AG954" i="13" s="1"/>
  <c r="AC954" i="13"/>
  <c r="AD954" i="13" s="1"/>
  <c r="AB970" i="13"/>
  <c r="AF970" i="13"/>
  <c r="AC970" i="13"/>
  <c r="Z970" i="13"/>
  <c r="AD989" i="13"/>
  <c r="AC915" i="13"/>
  <c r="AD915" i="13" s="1"/>
  <c r="AB917" i="13"/>
  <c r="AB919" i="13"/>
  <c r="AA929" i="13"/>
  <c r="AH929" i="13" s="1"/>
  <c r="AA937" i="13"/>
  <c r="AH937" i="13" s="1"/>
  <c r="Z946" i="13"/>
  <c r="AG952" i="13"/>
  <c r="AB957" i="13"/>
  <c r="Z972" i="13"/>
  <c r="AB972" i="13"/>
  <c r="AF972" i="13"/>
  <c r="AC972" i="13"/>
  <c r="AC973" i="13"/>
  <c r="AB973" i="13"/>
  <c r="AA973" i="13"/>
  <c r="AH973" i="13" s="1"/>
  <c r="AD979" i="13"/>
  <c r="Z1004" i="13"/>
  <c r="AF1004" i="13"/>
  <c r="AC1004" i="13"/>
  <c r="AB1004" i="13"/>
  <c r="AA1004" i="13"/>
  <c r="AH1004" i="13" s="1"/>
  <c r="AG1023" i="13"/>
  <c r="AD1023" i="13"/>
  <c r="AC917" i="13"/>
  <c r="AB949" i="13"/>
  <c r="AA953" i="13"/>
  <c r="AH953" i="13" s="1"/>
  <c r="Z954" i="13"/>
  <c r="Z965" i="13"/>
  <c r="AB978" i="13"/>
  <c r="AF978" i="13"/>
  <c r="AC978" i="13"/>
  <c r="AA978" i="13"/>
  <c r="AH978" i="13" s="1"/>
  <c r="Z978" i="13"/>
  <c r="Z980" i="13"/>
  <c r="AB980" i="13"/>
  <c r="AF980" i="13"/>
  <c r="AC980" i="13"/>
  <c r="Z1012" i="13"/>
  <c r="AF1012" i="13"/>
  <c r="AC1012" i="13"/>
  <c r="AB1012" i="13"/>
  <c r="Z1028" i="13"/>
  <c r="AF1028" i="13"/>
  <c r="AC1028" i="13"/>
  <c r="AB1028" i="13"/>
  <c r="AG1039" i="13"/>
  <c r="AD1039" i="13"/>
  <c r="AG999" i="13"/>
  <c r="AD999" i="13"/>
  <c r="AB1010" i="13"/>
  <c r="Z1010" i="13"/>
  <c r="AF1010" i="13"/>
  <c r="AB986" i="13"/>
  <c r="Z986" i="13"/>
  <c r="AC987" i="13"/>
  <c r="AB987" i="13"/>
  <c r="Z987" i="13"/>
  <c r="Z988" i="13"/>
  <c r="AF988" i="13"/>
  <c r="AC988" i="13"/>
  <c r="AB988" i="13"/>
  <c r="Z947" i="13"/>
  <c r="Z955" i="13"/>
  <c r="Z976" i="13"/>
  <c r="AA981" i="13"/>
  <c r="AH981" i="13" s="1"/>
  <c r="AF982" i="13"/>
  <c r="AG982" i="13" s="1"/>
  <c r="AC982" i="13"/>
  <c r="AD982" i="13" s="1"/>
  <c r="Z982" i="13"/>
  <c r="AG1001" i="13"/>
  <c r="AG1015" i="13"/>
  <c r="AD1015" i="13"/>
  <c r="AD1026" i="13"/>
  <c r="AG1031" i="13"/>
  <c r="AD1031" i="13"/>
  <c r="AF966" i="13"/>
  <c r="AG966" i="13" s="1"/>
  <c r="Z966" i="13"/>
  <c r="AF974" i="13"/>
  <c r="AG974" i="13" s="1"/>
  <c r="Z974" i="13"/>
  <c r="AA976" i="13"/>
  <c r="AH976" i="13" s="1"/>
  <c r="AB981" i="13"/>
  <c r="AD1007" i="13"/>
  <c r="Z1020" i="13"/>
  <c r="AF1020" i="13"/>
  <c r="AC1020" i="13"/>
  <c r="AB1020" i="13"/>
  <c r="AB976" i="13"/>
  <c r="AG985" i="13"/>
  <c r="AB994" i="13"/>
  <c r="Z994" i="13"/>
  <c r="AC995" i="13"/>
  <c r="AB995" i="13"/>
  <c r="Z995" i="13"/>
  <c r="Z996" i="13"/>
  <c r="AF996" i="13"/>
  <c r="AC996" i="13"/>
  <c r="AB996" i="13"/>
  <c r="AD1008" i="13"/>
  <c r="AA1012" i="13"/>
  <c r="AH1012" i="13" s="1"/>
  <c r="Z1036" i="13"/>
  <c r="AF1036" i="13"/>
  <c r="AC1036" i="13"/>
  <c r="AB1036" i="13"/>
  <c r="Z990" i="13"/>
  <c r="Z998" i="13"/>
  <c r="Z1006" i="13"/>
  <c r="Z1014" i="13"/>
  <c r="Z1022" i="13"/>
  <c r="Z1030" i="13"/>
  <c r="Z1038" i="13"/>
  <c r="AF989" i="13"/>
  <c r="AG989" i="13" s="1"/>
  <c r="AG992" i="13"/>
  <c r="AF997" i="13"/>
  <c r="AG997" i="13" s="1"/>
  <c r="AG1000" i="13"/>
  <c r="AF1005" i="13"/>
  <c r="AG1005" i="13" s="1"/>
  <c r="AG1008" i="13"/>
  <c r="Z1011" i="13"/>
  <c r="AF1013" i="13"/>
  <c r="AG1013" i="13" s="1"/>
  <c r="AG1016" i="13"/>
  <c r="Z1019" i="13"/>
  <c r="AF1021" i="13"/>
  <c r="AG1021" i="13" s="1"/>
  <c r="Z1027" i="13"/>
  <c r="AF1029" i="13"/>
  <c r="AG1032" i="13"/>
  <c r="Z1035" i="13"/>
  <c r="AF1037" i="13"/>
  <c r="AG1037" i="13" s="1"/>
  <c r="AG1040" i="13"/>
  <c r="AF1018" i="13"/>
  <c r="AG1018" i="13" s="1"/>
  <c r="AF1026" i="13"/>
  <c r="AG1026" i="13" s="1"/>
  <c r="AF1034" i="13"/>
  <c r="AG1034" i="13" s="1"/>
  <c r="AF1042" i="13"/>
  <c r="AG1042" i="13" s="1"/>
  <c r="AD985" i="13"/>
  <c r="Z989" i="13"/>
  <c r="AC990" i="13"/>
  <c r="Z997" i="13"/>
  <c r="AC998" i="13"/>
  <c r="AD998" i="13" s="1"/>
  <c r="AD1001" i="13"/>
  <c r="Z1005" i="13"/>
  <c r="AC1006" i="13"/>
  <c r="AD1006" i="13" s="1"/>
  <c r="AD1009" i="13"/>
  <c r="AB1011" i="13"/>
  <c r="Z1013" i="13"/>
  <c r="AC1014" i="13"/>
  <c r="AD1017" i="13"/>
  <c r="AB1019" i="13"/>
  <c r="Z1021" i="13"/>
  <c r="AC1022" i="13"/>
  <c r="AD1022" i="13" s="1"/>
  <c r="AD1025" i="13"/>
  <c r="AB1027" i="13"/>
  <c r="Z1029" i="13"/>
  <c r="AC1030" i="13"/>
  <c r="AD1033" i="13"/>
  <c r="Z1037" i="13"/>
  <c r="AC1038" i="13"/>
  <c r="AD1038" i="13" s="1"/>
  <c r="Z1018" i="13"/>
  <c r="Z1026" i="13"/>
  <c r="Z1034" i="13"/>
  <c r="V139" i="6"/>
  <c r="A139" i="14" s="1"/>
  <c r="AG714" i="13" l="1"/>
  <c r="AD694" i="13"/>
  <c r="AG671" i="13"/>
  <c r="AG386" i="13"/>
  <c r="AG410" i="13"/>
  <c r="AG394" i="13"/>
  <c r="AG378" i="13"/>
  <c r="AD271" i="13"/>
  <c r="AG623" i="13"/>
  <c r="AG469" i="13"/>
  <c r="AG625" i="13"/>
  <c r="AG384" i="13"/>
  <c r="AG213" i="13"/>
  <c r="AD609" i="13"/>
  <c r="AD494" i="13"/>
  <c r="AG597" i="13"/>
  <c r="AD749" i="13"/>
  <c r="AG277" i="13"/>
  <c r="AG666" i="13"/>
  <c r="AG396" i="13"/>
  <c r="AD781" i="13"/>
  <c r="AG975" i="13"/>
  <c r="AD533" i="13"/>
  <c r="AD517" i="13"/>
  <c r="AD464" i="13"/>
  <c r="AD143" i="13"/>
  <c r="AD115" i="13"/>
  <c r="AG928" i="13"/>
  <c r="AG474" i="13"/>
  <c r="AG478" i="13"/>
  <c r="AG219" i="13"/>
  <c r="AG302" i="13"/>
  <c r="AG279" i="13"/>
  <c r="AG54" i="13"/>
  <c r="AD438" i="13"/>
  <c r="AG713" i="13"/>
  <c r="AG470" i="13"/>
  <c r="AG325" i="13"/>
  <c r="AG610" i="13"/>
  <c r="AG6" i="13"/>
  <c r="AD370" i="13"/>
  <c r="AG99" i="13"/>
  <c r="AD414" i="13"/>
  <c r="AG963" i="13"/>
  <c r="AD854" i="13"/>
  <c r="AD486" i="13"/>
  <c r="AG940" i="13"/>
  <c r="AD386" i="13"/>
  <c r="AG205" i="13"/>
  <c r="AG571" i="13"/>
  <c r="AD785" i="13"/>
  <c r="AD790" i="13"/>
  <c r="AG450" i="13"/>
  <c r="AG1041" i="13"/>
  <c r="AD713" i="13"/>
  <c r="AD279" i="13"/>
  <c r="AD990" i="13"/>
  <c r="AG645" i="13"/>
  <c r="AG557" i="13"/>
  <c r="AG1007" i="13"/>
  <c r="AG832" i="13"/>
  <c r="AG573" i="13"/>
  <c r="AG639" i="13"/>
  <c r="AD273" i="13"/>
  <c r="AD940" i="13"/>
  <c r="AG312" i="13"/>
  <c r="AD209" i="13"/>
  <c r="AD159" i="13"/>
  <c r="AD138" i="13"/>
  <c r="AD757" i="13"/>
  <c r="AD617" i="13"/>
  <c r="AD317" i="13"/>
  <c r="AD333" i="13"/>
  <c r="AD147" i="13"/>
  <c r="AD398" i="13"/>
  <c r="AD920" i="13"/>
  <c r="AG411" i="13"/>
  <c r="AG78" i="13"/>
  <c r="AD415" i="13"/>
  <c r="AD528" i="13"/>
  <c r="AD452" i="13"/>
  <c r="AD131" i="13"/>
  <c r="AD283" i="13"/>
  <c r="AG477" i="13"/>
  <c r="AD477" i="13"/>
  <c r="AG598" i="13"/>
  <c r="AD58" i="13"/>
  <c r="AG46" i="13"/>
  <c r="AG516" i="13"/>
  <c r="AD284" i="13"/>
  <c r="AG283" i="13"/>
  <c r="AD376" i="13"/>
  <c r="AD657" i="13"/>
  <c r="AD323" i="13"/>
  <c r="AD502" i="13"/>
  <c r="AG454" i="13"/>
  <c r="AD285" i="13"/>
  <c r="AG737" i="13"/>
  <c r="AD971" i="13"/>
  <c r="AG867" i="13"/>
  <c r="AG486" i="13"/>
  <c r="AG155" i="13"/>
  <c r="AG273" i="13"/>
  <c r="AG281" i="13"/>
  <c r="AD574" i="13"/>
  <c r="AG647" i="13"/>
  <c r="AG1009" i="13"/>
  <c r="AG977" i="13"/>
  <c r="AD265" i="13"/>
  <c r="AG754" i="13"/>
  <c r="AG738" i="13"/>
  <c r="AG698" i="13"/>
  <c r="AD1000" i="13"/>
  <c r="AG460" i="13"/>
  <c r="AD316" i="13"/>
  <c r="AD1024" i="13"/>
  <c r="AD217" i="13"/>
  <c r="AG440" i="13"/>
  <c r="AD904" i="13"/>
  <c r="AD682" i="13"/>
  <c r="AG456" i="13"/>
  <c r="AD320" i="13"/>
  <c r="AD952" i="13"/>
  <c r="AD800" i="13"/>
  <c r="AG298" i="13"/>
  <c r="AD34" i="13"/>
  <c r="AG333" i="13"/>
  <c r="AG663" i="13"/>
  <c r="AG284" i="13"/>
  <c r="AD875" i="13"/>
  <c r="AG1024" i="13"/>
  <c r="AG839" i="13"/>
  <c r="AD561" i="13"/>
  <c r="AD993" i="13"/>
  <c r="AD538" i="13"/>
  <c r="AD558" i="13"/>
  <c r="AD726" i="13"/>
  <c r="AD2" i="13"/>
  <c r="AD718" i="13"/>
  <c r="AG633" i="13"/>
  <c r="AG480" i="13"/>
  <c r="AD416" i="13"/>
  <c r="AG420" i="13"/>
  <c r="AD231" i="13"/>
  <c r="AG458" i="13"/>
  <c r="AG572" i="13"/>
  <c r="AG472" i="13"/>
  <c r="AG233" i="13"/>
  <c r="AG426" i="13"/>
  <c r="AD281" i="13"/>
  <c r="AD832" i="13"/>
  <c r="AD797" i="13"/>
  <c r="AD784" i="13"/>
  <c r="AG118" i="13"/>
  <c r="AG794" i="13"/>
  <c r="AD867" i="13"/>
  <c r="AD794" i="13"/>
  <c r="AD589" i="13"/>
  <c r="AG214" i="13"/>
  <c r="AG967" i="13"/>
  <c r="AD504" i="13"/>
  <c r="AG655" i="13"/>
  <c r="AD808" i="13"/>
  <c r="AD745" i="13"/>
  <c r="AD426" i="13"/>
  <c r="AD304" i="13"/>
  <c r="AG642" i="13"/>
  <c r="AG961" i="13"/>
  <c r="AD621" i="13"/>
  <c r="AG635" i="13"/>
  <c r="AG432" i="13"/>
  <c r="AG502" i="13"/>
  <c r="AG285" i="13"/>
  <c r="AD635" i="13"/>
  <c r="AG304" i="13"/>
  <c r="AG96" i="13"/>
  <c r="AD346" i="13"/>
  <c r="AD62" i="13"/>
  <c r="AD470" i="13"/>
  <c r="AD1014" i="13"/>
  <c r="AD662" i="13"/>
  <c r="AD364" i="13"/>
  <c r="AG605" i="13"/>
  <c r="AG539" i="13"/>
  <c r="AD539" i="13"/>
  <c r="AD641" i="13"/>
  <c r="AG185" i="13"/>
  <c r="AD597" i="13"/>
  <c r="AD534" i="13"/>
  <c r="AG366" i="13"/>
  <c r="AD134" i="13"/>
  <c r="AG641" i="13"/>
  <c r="AD405" i="13"/>
  <c r="AG613" i="13"/>
  <c r="AG428" i="13"/>
  <c r="AD458" i="13"/>
  <c r="AD324" i="13"/>
  <c r="AD310" i="13"/>
  <c r="AD86" i="13"/>
  <c r="AG665" i="13"/>
  <c r="AD629" i="13"/>
  <c r="AG651" i="13"/>
  <c r="AG556" i="13"/>
  <c r="AD673" i="13"/>
  <c r="AG634" i="13"/>
  <c r="AD155" i="13"/>
  <c r="AD30" i="13"/>
  <c r="AD610" i="13"/>
  <c r="AG566" i="13"/>
  <c r="AD251" i="13"/>
  <c r="AD557" i="13"/>
  <c r="AD888" i="13"/>
  <c r="AG452" i="13"/>
  <c r="AD912" i="13"/>
  <c r="AG657" i="13"/>
  <c r="AG147" i="13"/>
  <c r="AD545" i="13"/>
  <c r="AD456" i="13"/>
  <c r="AG346" i="13"/>
  <c r="AG746" i="13"/>
  <c r="AD422" i="13"/>
  <c r="AD185" i="13"/>
  <c r="AG412" i="13"/>
  <c r="AD50" i="13"/>
  <c r="AD158" i="13"/>
  <c r="AG342" i="13"/>
  <c r="AG326" i="13"/>
  <c r="AG757" i="13"/>
  <c r="AD488" i="13"/>
  <c r="AG683" i="13"/>
  <c r="AG534" i="13"/>
  <c r="AG761" i="13"/>
  <c r="AD816" i="13"/>
  <c r="AG134" i="13"/>
  <c r="AD267" i="13"/>
  <c r="AG193" i="13"/>
  <c r="AG581" i="13"/>
  <c r="AG350" i="13"/>
  <c r="AG390" i="13"/>
  <c r="AG636" i="13"/>
  <c r="AD412" i="13"/>
  <c r="AG22" i="13"/>
  <c r="AG392" i="13"/>
  <c r="AG370" i="13"/>
  <c r="AG261" i="13"/>
  <c r="AG140" i="13"/>
  <c r="AG781" i="13"/>
  <c r="AD852" i="13"/>
  <c r="AG971" i="13"/>
  <c r="AD390" i="13"/>
  <c r="AG445" i="13"/>
  <c r="AD421" i="13"/>
  <c r="AD697" i="13"/>
  <c r="AD520" i="13"/>
  <c r="AG852" i="13"/>
  <c r="AD687" i="13"/>
  <c r="AG558" i="13"/>
  <c r="AG466" i="13"/>
  <c r="AD474" i="13"/>
  <c r="AG494" i="13"/>
  <c r="AG488" i="13"/>
  <c r="AD99" i="13"/>
  <c r="AG86" i="13"/>
  <c r="AG123" i="13"/>
  <c r="AG782" i="13"/>
  <c r="AD525" i="13"/>
  <c r="AD722" i="13"/>
  <c r="AG702" i="13"/>
  <c r="AD555" i="13"/>
  <c r="AD313" i="13"/>
  <c r="AD358" i="13"/>
  <c r="AG518" i="13"/>
  <c r="AD392" i="13"/>
  <c r="AD336" i="13"/>
  <c r="AD318" i="13"/>
  <c r="AD312" i="13"/>
  <c r="AG269" i="13"/>
  <c r="AD140" i="13"/>
  <c r="AG888" i="13"/>
  <c r="AD492" i="13"/>
  <c r="AG615" i="13"/>
  <c r="AD342" i="13"/>
  <c r="AG548" i="13"/>
  <c r="AG1029" i="13"/>
  <c r="AG856" i="13"/>
  <c r="AD636" i="13"/>
  <c r="AD581" i="13"/>
  <c r="AG419" i="13"/>
  <c r="AD201" i="13"/>
  <c r="AG239" i="13"/>
  <c r="AD879" i="13"/>
  <c r="AD512" i="13"/>
  <c r="AD139" i="13"/>
  <c r="AG362" i="13"/>
  <c r="AG532" i="13"/>
  <c r="AD1030" i="13"/>
  <c r="AD846" i="13"/>
  <c r="AG699" i="13"/>
  <c r="AD783" i="13"/>
  <c r="AG525" i="13"/>
  <c r="AD440" i="13"/>
  <c r="AD372" i="13"/>
  <c r="AD160" i="13"/>
  <c r="AD144" i="13"/>
  <c r="AG131" i="13"/>
  <c r="AG415" i="13"/>
  <c r="AG402" i="13"/>
  <c r="AG313" i="13"/>
  <c r="AG607" i="13"/>
  <c r="AG372" i="13"/>
  <c r="AG789" i="13"/>
  <c r="AD548" i="13"/>
  <c r="AG114" i="13"/>
  <c r="AD472" i="13"/>
  <c r="AD730" i="13"/>
  <c r="AD654" i="13"/>
  <c r="AD613" i="13"/>
  <c r="AD537" i="13"/>
  <c r="AG306" i="13"/>
  <c r="AG800" i="13"/>
  <c r="AD556" i="13"/>
  <c r="AD493" i="13"/>
  <c r="AG332" i="13"/>
  <c r="AD42" i="13"/>
  <c r="AG883" i="13"/>
  <c r="AG858" i="13"/>
  <c r="AD46" i="13"/>
  <c r="AD547" i="13"/>
  <c r="AD292" i="13"/>
  <c r="AG271" i="13"/>
  <c r="AG162" i="13"/>
  <c r="AG186" i="13"/>
  <c r="AD186" i="13"/>
  <c r="AG863" i="13"/>
  <c r="AG468" i="13"/>
  <c r="AD366" i="13"/>
  <c r="AD18" i="13"/>
  <c r="AG104" i="13"/>
  <c r="AG245" i="13"/>
  <c r="AG690" i="13"/>
  <c r="AG163" i="13"/>
  <c r="AG94" i="13"/>
  <c r="AG110" i="13"/>
  <c r="AD308" i="13"/>
  <c r="AD406" i="13"/>
  <c r="AG904" i="13"/>
  <c r="AG808" i="13"/>
  <c r="AG38" i="13"/>
  <c r="AG14" i="13"/>
  <c r="AD921" i="13"/>
  <c r="AG749" i="13"/>
  <c r="AG694" i="13"/>
  <c r="AG899" i="13"/>
  <c r="AG682" i="13"/>
  <c r="AD480" i="13"/>
  <c r="AD382" i="13"/>
  <c r="AG314" i="13"/>
  <c r="AD296" i="13"/>
  <c r="AD288" i="13"/>
  <c r="AG209" i="13"/>
  <c r="AG112" i="13"/>
  <c r="AG70" i="13"/>
  <c r="AG62" i="13"/>
  <c r="AG847" i="13"/>
  <c r="AD496" i="13"/>
  <c r="AG317" i="13"/>
  <c r="AD554" i="13"/>
  <c r="AG354" i="13"/>
  <c r="AD926" i="13"/>
  <c r="AD501" i="13"/>
  <c r="AD103" i="13"/>
  <c r="AD193" i="13"/>
  <c r="AG617" i="13"/>
  <c r="AG1025" i="13"/>
  <c r="AD259" i="13"/>
  <c r="AD215" i="13"/>
  <c r="AG102" i="13"/>
  <c r="AG887" i="13"/>
  <c r="AG936" i="13"/>
  <c r="AG222" i="13"/>
  <c r="AD249" i="13"/>
  <c r="AG179" i="13"/>
  <c r="AD179" i="13"/>
  <c r="AG108" i="13"/>
  <c r="AD665" i="13"/>
  <c r="AG564" i="13"/>
  <c r="AD104" i="13"/>
  <c r="AG171" i="13"/>
  <c r="AD883" i="13"/>
  <c r="AG496" i="13"/>
  <c r="AG328" i="13"/>
  <c r="AD792" i="13"/>
  <c r="AD705" i="13"/>
  <c r="AG154" i="13"/>
  <c r="AG229" i="13"/>
  <c r="AD126" i="13"/>
  <c r="AD142" i="13"/>
  <c r="AD22" i="13"/>
  <c r="AD315" i="13"/>
  <c r="AG237" i="13"/>
  <c r="AG920" i="13"/>
  <c r="AG1033" i="13"/>
  <c r="AD118" i="13"/>
  <c r="AD114" i="13"/>
  <c r="AD54" i="13"/>
  <c r="AD350" i="13"/>
  <c r="AG158" i="13"/>
  <c r="AG159" i="13"/>
  <c r="AD546" i="13"/>
  <c r="AG528" i="13"/>
  <c r="AG504" i="13"/>
  <c r="AG316" i="13"/>
  <c r="AG143" i="13"/>
  <c r="AG464" i="13"/>
  <c r="AG448" i="13"/>
  <c r="AG398" i="13"/>
  <c r="AG42" i="13"/>
  <c r="AG18" i="13"/>
  <c r="AD858" i="13"/>
  <c r="AG561" i="13"/>
  <c r="AG629" i="13"/>
  <c r="AD634" i="13"/>
  <c r="AG142" i="13"/>
  <c r="AG300" i="13"/>
  <c r="AG151" i="13"/>
  <c r="AG553" i="13"/>
  <c r="AD454" i="13"/>
  <c r="AG26" i="13"/>
  <c r="AG673" i="13"/>
  <c r="AD642" i="13"/>
  <c r="AG265" i="13"/>
  <c r="AG231" i="13"/>
  <c r="AD6" i="13"/>
  <c r="AG562" i="13"/>
  <c r="AD562" i="13"/>
  <c r="AG438" i="13"/>
  <c r="AG191" i="13"/>
  <c r="AG199" i="13"/>
  <c r="AG139" i="13"/>
  <c r="AG681" i="13"/>
  <c r="AG546" i="13"/>
  <c r="AG600" i="13"/>
  <c r="AG324" i="13"/>
  <c r="AG797" i="13"/>
  <c r="AG912" i="13"/>
  <c r="AG550" i="13"/>
  <c r="AG542" i="13"/>
  <c r="AG538" i="13"/>
  <c r="AG462" i="13"/>
  <c r="AG50" i="13"/>
  <c r="AG424" i="13"/>
  <c r="AG10" i="13"/>
  <c r="AG444" i="13"/>
  <c r="AD444" i="13"/>
  <c r="AG382" i="13"/>
  <c r="AG358" i="13"/>
  <c r="AD122" i="13"/>
  <c r="AG122" i="13"/>
  <c r="AG103" i="13"/>
  <c r="AG175" i="13"/>
  <c r="AG166" i="13"/>
  <c r="AG150" i="13"/>
  <c r="AG138" i="13"/>
  <c r="AD38" i="13"/>
  <c r="AD14" i="13"/>
  <c r="AD753" i="13"/>
  <c r="AG753" i="13"/>
  <c r="AD689" i="13"/>
  <c r="AD674" i="13"/>
  <c r="AG674" i="13"/>
  <c r="AG619" i="13"/>
  <c r="AD619" i="13"/>
  <c r="AG524" i="13"/>
  <c r="AD524" i="13"/>
  <c r="AG221" i="13"/>
  <c r="AD221" i="13"/>
  <c r="AG225" i="13"/>
  <c r="AD225" i="13"/>
  <c r="AD327" i="13"/>
  <c r="AG183" i="13"/>
  <c r="AD130" i="13"/>
  <c r="AG130" i="13"/>
  <c r="AG105" i="13"/>
  <c r="AD171" i="13"/>
  <c r="AD170" i="13"/>
  <c r="AD108" i="13"/>
  <c r="AG508" i="13"/>
  <c r="AD508" i="13"/>
  <c r="AG500" i="13"/>
  <c r="AD500" i="13"/>
  <c r="AG436" i="13"/>
  <c r="AD436" i="13"/>
  <c r="AD255" i="13"/>
  <c r="AG247" i="13"/>
  <c r="AD247" i="13"/>
  <c r="AD328" i="13"/>
  <c r="AG327" i="13"/>
  <c r="AD167" i="13"/>
  <c r="AG167" i="13"/>
  <c r="AD110" i="13"/>
  <c r="AD105" i="13"/>
  <c r="AD94" i="13"/>
  <c r="AG170" i="13"/>
  <c r="V48" i="6"/>
  <c r="A48" i="14" s="1"/>
  <c r="V202" i="6"/>
  <c r="A204" i="14" s="1"/>
  <c r="AD981" i="13"/>
  <c r="AG981" i="13"/>
  <c r="AD882" i="13"/>
  <c r="AG882" i="13"/>
  <c r="AD1019" i="13"/>
  <c r="AG1019" i="13"/>
  <c r="AG995" i="13"/>
  <c r="AD995" i="13"/>
  <c r="AG988" i="13"/>
  <c r="AD988" i="13"/>
  <c r="AG986" i="13"/>
  <c r="AD986" i="13"/>
  <c r="AD965" i="13"/>
  <c r="AG965" i="13"/>
  <c r="AD927" i="13"/>
  <c r="AG927" i="13"/>
  <c r="AG878" i="13"/>
  <c r="AD878" i="13"/>
  <c r="AG804" i="13"/>
  <c r="AD804" i="13"/>
  <c r="AG767" i="13"/>
  <c r="AD767" i="13"/>
  <c r="AG712" i="13"/>
  <c r="AD712" i="13"/>
  <c r="AG829" i="13"/>
  <c r="AD829" i="13"/>
  <c r="AD788" i="13"/>
  <c r="AG788" i="13"/>
  <c r="AG772" i="13"/>
  <c r="AD772" i="13"/>
  <c r="AG756" i="13"/>
  <c r="AD756" i="13"/>
  <c r="AG724" i="13"/>
  <c r="AD724" i="13"/>
  <c r="AG700" i="13"/>
  <c r="AD700" i="13"/>
  <c r="AD686" i="13"/>
  <c r="AG686" i="13"/>
  <c r="AD731" i="13"/>
  <c r="AG731" i="13"/>
  <c r="AG661" i="13"/>
  <c r="AD661" i="13"/>
  <c r="AD652" i="13"/>
  <c r="AG652" i="13"/>
  <c r="AG627" i="13"/>
  <c r="AD627" i="13"/>
  <c r="AG656" i="13"/>
  <c r="AD656" i="13"/>
  <c r="AG552" i="13"/>
  <c r="AD552" i="13"/>
  <c r="AD601" i="13"/>
  <c r="AG601" i="13"/>
  <c r="AG578" i="13"/>
  <c r="AD578" i="13"/>
  <c r="AG401" i="13"/>
  <c r="AD401" i="13"/>
  <c r="AG483" i="13"/>
  <c r="AD483" i="13"/>
  <c r="AD397" i="13"/>
  <c r="AG397" i="13"/>
  <c r="AG467" i="13"/>
  <c r="AD467" i="13"/>
  <c r="AD433" i="13"/>
  <c r="AG433" i="13"/>
  <c r="AD425" i="13"/>
  <c r="AG425" i="13"/>
  <c r="AG475" i="13"/>
  <c r="AD475" i="13"/>
  <c r="AD453" i="13"/>
  <c r="AG453" i="13"/>
  <c r="AG434" i="13"/>
  <c r="AD434" i="13"/>
  <c r="AG595" i="13"/>
  <c r="AD595" i="13"/>
  <c r="AD439" i="13"/>
  <c r="AG439" i="13"/>
  <c r="AG395" i="13"/>
  <c r="AD395" i="13"/>
  <c r="AG339" i="13"/>
  <c r="AD339" i="13"/>
  <c r="AD301" i="13"/>
  <c r="AG301" i="13"/>
  <c r="AG400" i="13"/>
  <c r="AD400" i="13"/>
  <c r="AD359" i="13"/>
  <c r="AG359" i="13"/>
  <c r="AG246" i="13"/>
  <c r="AD246" i="13"/>
  <c r="AD287" i="13"/>
  <c r="AG287" i="13"/>
  <c r="AD208" i="13"/>
  <c r="AG208" i="13"/>
  <c r="AG238" i="13"/>
  <c r="AD238" i="13"/>
  <c r="AD192" i="13"/>
  <c r="AG192" i="13"/>
  <c r="AD264" i="13"/>
  <c r="AG264" i="13"/>
  <c r="AD282" i="13"/>
  <c r="AG282" i="13"/>
  <c r="AG106" i="13"/>
  <c r="AD106" i="13"/>
  <c r="AG16" i="13"/>
  <c r="AD16" i="13"/>
  <c r="AG157" i="13"/>
  <c r="AD157" i="13"/>
  <c r="AG129" i="13"/>
  <c r="AD129" i="13"/>
  <c r="AG113" i="13"/>
  <c r="AD113" i="13"/>
  <c r="AG161" i="13"/>
  <c r="AD161" i="13"/>
  <c r="AD49" i="13"/>
  <c r="AG49" i="13"/>
  <c r="AG141" i="13"/>
  <c r="AD141" i="13"/>
  <c r="AD95" i="13"/>
  <c r="AG95" i="13"/>
  <c r="AG77" i="13"/>
  <c r="AD77" i="13"/>
  <c r="AG67" i="13"/>
  <c r="AD67" i="13"/>
  <c r="AG15" i="13"/>
  <c r="AD15" i="13"/>
  <c r="AD176" i="13"/>
  <c r="AG176" i="13"/>
  <c r="AG133" i="13"/>
  <c r="AD133" i="13"/>
  <c r="AD513" i="13"/>
  <c r="AG513" i="13"/>
  <c r="AD491" i="13"/>
  <c r="AG491" i="13"/>
  <c r="AD391" i="13"/>
  <c r="AG391" i="13"/>
  <c r="AD489" i="13"/>
  <c r="AG489" i="13"/>
  <c r="AG427" i="13"/>
  <c r="AD427" i="13"/>
  <c r="AG371" i="13"/>
  <c r="AD371" i="13"/>
  <c r="AG355" i="13"/>
  <c r="AD355" i="13"/>
  <c r="AG365" i="13"/>
  <c r="AD365" i="13"/>
  <c r="AG352" i="13"/>
  <c r="AD352" i="13"/>
  <c r="AD299" i="13"/>
  <c r="AG299" i="13"/>
  <c r="AD353" i="13"/>
  <c r="AG353" i="13"/>
  <c r="AD272" i="13"/>
  <c r="AG272" i="13"/>
  <c r="AD373" i="13"/>
  <c r="AG373" i="13"/>
  <c r="AG181" i="13"/>
  <c r="AD181" i="13"/>
  <c r="AD274" i="13"/>
  <c r="AG274" i="13"/>
  <c r="AD242" i="13"/>
  <c r="AG242" i="13"/>
  <c r="AD210" i="13"/>
  <c r="AG210" i="13"/>
  <c r="AD289" i="13"/>
  <c r="AG289" i="13"/>
  <c r="AG190" i="13"/>
  <c r="AD190" i="13"/>
  <c r="AG178" i="13"/>
  <c r="AD178" i="13"/>
  <c r="AG82" i="13"/>
  <c r="AD82" i="13"/>
  <c r="AG66" i="13"/>
  <c r="AD66" i="13"/>
  <c r="AD59" i="13"/>
  <c r="AG59" i="13"/>
  <c r="AD27" i="13"/>
  <c r="AG27" i="13"/>
  <c r="AG182" i="13"/>
  <c r="AD182" i="13"/>
  <c r="AD25" i="13"/>
  <c r="AG25" i="13"/>
  <c r="AG85" i="13"/>
  <c r="AD85" i="13"/>
  <c r="AG75" i="13"/>
  <c r="AD75" i="13"/>
  <c r="AG52" i="13"/>
  <c r="AD52" i="13"/>
  <c r="AG36" i="13"/>
  <c r="AD36" i="13"/>
  <c r="AG20" i="13"/>
  <c r="AD20" i="13"/>
  <c r="AG4" i="13"/>
  <c r="AD4" i="13"/>
  <c r="AD135" i="13"/>
  <c r="AG135" i="13"/>
  <c r="AG55" i="13"/>
  <c r="AD55" i="13"/>
  <c r="AG132" i="13"/>
  <c r="AD132" i="13"/>
  <c r="AG117" i="13"/>
  <c r="AD117" i="13"/>
  <c r="AD902" i="13"/>
  <c r="AG902" i="13"/>
  <c r="AD880" i="13"/>
  <c r="AG880" i="13"/>
  <c r="AG844" i="13"/>
  <c r="AD844" i="13"/>
  <c r="AG787" i="13"/>
  <c r="AD787" i="13"/>
  <c r="AG796" i="13"/>
  <c r="AD796" i="13"/>
  <c r="AD715" i="13"/>
  <c r="AG715" i="13"/>
  <c r="AG459" i="13"/>
  <c r="AD459" i="13"/>
  <c r="AG1028" i="13"/>
  <c r="AD1028" i="13"/>
  <c r="AG918" i="13"/>
  <c r="AD918" i="13"/>
  <c r="AD948" i="13"/>
  <c r="AG948" i="13"/>
  <c r="AG870" i="13"/>
  <c r="AD870" i="13"/>
  <c r="AG861" i="13"/>
  <c r="AD861" i="13"/>
  <c r="AD853" i="13"/>
  <c r="AG853" i="13"/>
  <c r="AG910" i="13"/>
  <c r="AD910" i="13"/>
  <c r="AD872" i="13"/>
  <c r="AG872" i="13"/>
  <c r="AG815" i="13"/>
  <c r="AD815" i="13"/>
  <c r="AG807" i="13"/>
  <c r="AD807" i="13"/>
  <c r="AG760" i="13"/>
  <c r="AD760" i="13"/>
  <c r="AG813" i="13"/>
  <c r="AD813" i="13"/>
  <c r="AD894" i="13"/>
  <c r="AG894" i="13"/>
  <c r="AG835" i="13"/>
  <c r="AD835" i="13"/>
  <c r="AG770" i="13"/>
  <c r="AD770" i="13"/>
  <c r="AG748" i="13"/>
  <c r="AD748" i="13"/>
  <c r="AG820" i="13"/>
  <c r="AD820" i="13"/>
  <c r="AG735" i="13"/>
  <c r="AD735" i="13"/>
  <c r="AG677" i="13"/>
  <c r="AD677" i="13"/>
  <c r="AG592" i="13"/>
  <c r="AD592" i="13"/>
  <c r="AG577" i="13"/>
  <c r="AD577" i="13"/>
  <c r="AG535" i="13"/>
  <c r="AD535" i="13"/>
  <c r="AD515" i="13"/>
  <c r="AG515" i="13"/>
  <c r="AD473" i="13"/>
  <c r="AG473" i="13"/>
  <c r="AG588" i="13"/>
  <c r="AD588" i="13"/>
  <c r="AD389" i="13"/>
  <c r="AG389" i="13"/>
  <c r="AD423" i="13"/>
  <c r="AG423" i="13"/>
  <c r="AD297" i="13"/>
  <c r="AG297" i="13"/>
  <c r="AG347" i="13"/>
  <c r="AD347" i="13"/>
  <c r="AG294" i="13"/>
  <c r="AD294" i="13"/>
  <c r="AD250" i="13"/>
  <c r="AG250" i="13"/>
  <c r="AD258" i="13"/>
  <c r="AG258" i="13"/>
  <c r="AD256" i="13"/>
  <c r="AG256" i="13"/>
  <c r="AD200" i="13"/>
  <c r="AG200" i="13"/>
  <c r="AD188" i="13"/>
  <c r="AG188" i="13"/>
  <c r="AG98" i="13"/>
  <c r="AD98" i="13"/>
  <c r="AG80" i="13"/>
  <c r="AD80" i="13"/>
  <c r="AG64" i="13"/>
  <c r="AD64" i="13"/>
  <c r="AG93" i="13"/>
  <c r="AD93" i="13"/>
  <c r="AG83" i="13"/>
  <c r="AD83" i="13"/>
  <c r="AG149" i="13"/>
  <c r="AD149" i="13"/>
  <c r="AD127" i="13"/>
  <c r="AG127" i="13"/>
  <c r="AG31" i="13"/>
  <c r="AD31" i="13"/>
  <c r="AG116" i="13"/>
  <c r="AD116" i="13"/>
  <c r="AD866" i="13"/>
  <c r="AG866" i="13"/>
  <c r="AG765" i="13"/>
  <c r="AD765" i="13"/>
  <c r="AG648" i="13"/>
  <c r="AD648" i="13"/>
  <c r="AD614" i="13"/>
  <c r="AG614" i="13"/>
  <c r="AG996" i="13"/>
  <c r="AD996" i="13"/>
  <c r="AG994" i="13"/>
  <c r="AD994" i="13"/>
  <c r="AG972" i="13"/>
  <c r="AD972" i="13"/>
  <c r="AD945" i="13"/>
  <c r="AG945" i="13"/>
  <c r="AD923" i="13"/>
  <c r="AG923" i="13"/>
  <c r="AD931" i="13"/>
  <c r="AG931" i="13"/>
  <c r="AG938" i="13"/>
  <c r="AD938" i="13"/>
  <c r="AG821" i="13"/>
  <c r="AD821" i="13"/>
  <c r="AD777" i="13"/>
  <c r="AG777" i="13"/>
  <c r="AG752" i="13"/>
  <c r="AD752" i="13"/>
  <c r="AG810" i="13"/>
  <c r="AD810" i="13"/>
  <c r="AG831" i="13"/>
  <c r="AD831" i="13"/>
  <c r="AG766" i="13"/>
  <c r="AD766" i="13"/>
  <c r="AG838" i="13"/>
  <c r="AD838" i="13"/>
  <c r="AD723" i="13"/>
  <c r="AG723" i="13"/>
  <c r="AG727" i="13"/>
  <c r="AD727" i="13"/>
  <c r="AD734" i="13"/>
  <c r="AG734" i="13"/>
  <c r="AD747" i="13"/>
  <c r="AG747" i="13"/>
  <c r="AD710" i="13"/>
  <c r="AG710" i="13"/>
  <c r="AG704" i="13"/>
  <c r="AD704" i="13"/>
  <c r="AG653" i="13"/>
  <c r="AD653" i="13"/>
  <c r="AD630" i="13"/>
  <c r="AG630" i="13"/>
  <c r="AD631" i="13"/>
  <c r="AG631" i="13"/>
  <c r="AD606" i="13"/>
  <c r="AG606" i="13"/>
  <c r="AG544" i="13"/>
  <c r="AD544" i="13"/>
  <c r="AD590" i="13"/>
  <c r="AG590" i="13"/>
  <c r="AG575" i="13"/>
  <c r="AD575" i="13"/>
  <c r="AG417" i="13"/>
  <c r="AD417" i="13"/>
  <c r="AG594" i="13"/>
  <c r="AD594" i="13"/>
  <c r="AG499" i="13"/>
  <c r="AD499" i="13"/>
  <c r="AG451" i="13"/>
  <c r="AD451" i="13"/>
  <c r="AG349" i="13"/>
  <c r="AD349" i="13"/>
  <c r="AD309" i="13"/>
  <c r="AG309" i="13"/>
  <c r="AD381" i="13"/>
  <c r="AG381" i="13"/>
  <c r="AG387" i="13"/>
  <c r="AD387" i="13"/>
  <c r="AD369" i="13"/>
  <c r="AG369" i="13"/>
  <c r="AG290" i="13"/>
  <c r="AD290" i="13"/>
  <c r="AG278" i="13"/>
  <c r="AD278" i="13"/>
  <c r="AG262" i="13"/>
  <c r="AD262" i="13"/>
  <c r="AD206" i="13"/>
  <c r="AG206" i="13"/>
  <c r="AG204" i="13"/>
  <c r="AD204" i="13"/>
  <c r="AD224" i="13"/>
  <c r="AG224" i="13"/>
  <c r="AG198" i="13"/>
  <c r="AD198" i="13"/>
  <c r="AG254" i="13"/>
  <c r="AD254" i="13"/>
  <c r="AG180" i="13"/>
  <c r="AD180" i="13"/>
  <c r="AD76" i="13"/>
  <c r="AG76" i="13"/>
  <c r="AG56" i="13"/>
  <c r="AD56" i="13"/>
  <c r="AD51" i="13"/>
  <c r="AG51" i="13"/>
  <c r="AD19" i="13"/>
  <c r="AG19" i="13"/>
  <c r="AD41" i="13"/>
  <c r="AG41" i="13"/>
  <c r="AG91" i="13"/>
  <c r="AD91" i="13"/>
  <c r="AD119" i="13"/>
  <c r="AG119" i="13"/>
  <c r="AG7" i="13"/>
  <c r="AD7" i="13"/>
  <c r="AG174" i="13"/>
  <c r="AD174" i="13"/>
  <c r="AD1004" i="13"/>
  <c r="AG1004" i="13"/>
  <c r="AD913" i="13"/>
  <c r="AG913" i="13"/>
  <c r="AD833" i="13"/>
  <c r="AG833" i="13"/>
  <c r="AG743" i="13"/>
  <c r="AD743" i="13"/>
  <c r="AG576" i="13"/>
  <c r="AD576" i="13"/>
  <c r="AD463" i="13"/>
  <c r="AG463" i="13"/>
  <c r="AD1027" i="13"/>
  <c r="AG1027" i="13"/>
  <c r="AG1011" i="13"/>
  <c r="AD1011" i="13"/>
  <c r="AG1036" i="13"/>
  <c r="AD1036" i="13"/>
  <c r="AG1010" i="13"/>
  <c r="AD1010" i="13"/>
  <c r="AD978" i="13"/>
  <c r="AG978" i="13"/>
  <c r="AG949" i="13"/>
  <c r="AD949" i="13"/>
  <c r="AD919" i="13"/>
  <c r="AG919" i="13"/>
  <c r="AG964" i="13"/>
  <c r="AD964" i="13"/>
  <c r="AD900" i="13"/>
  <c r="AG900" i="13"/>
  <c r="AD874" i="13"/>
  <c r="AG874" i="13"/>
  <c r="AD962" i="13"/>
  <c r="AG962" i="13"/>
  <c r="AG898" i="13"/>
  <c r="AD898" i="13"/>
  <c r="AG862" i="13"/>
  <c r="AD862" i="13"/>
  <c r="AD848" i="13"/>
  <c r="AG848" i="13"/>
  <c r="AG780" i="13"/>
  <c r="AD780" i="13"/>
  <c r="AG775" i="13"/>
  <c r="AD775" i="13"/>
  <c r="AG744" i="13"/>
  <c r="AD744" i="13"/>
  <c r="AD876" i="13"/>
  <c r="AG876" i="13"/>
  <c r="AD758" i="13"/>
  <c r="AG758" i="13"/>
  <c r="AG740" i="13"/>
  <c r="AD740" i="13"/>
  <c r="AD814" i="13"/>
  <c r="AG814" i="13"/>
  <c r="AG703" i="13"/>
  <c r="AD703" i="13"/>
  <c r="AD707" i="13"/>
  <c r="AG707" i="13"/>
  <c r="AG604" i="13"/>
  <c r="AD604" i="13"/>
  <c r="AG612" i="13"/>
  <c r="AD612" i="13"/>
  <c r="AG569" i="13"/>
  <c r="AD569" i="13"/>
  <c r="AG586" i="13"/>
  <c r="AD586" i="13"/>
  <c r="AG603" i="13"/>
  <c r="AD603" i="13"/>
  <c r="AG599" i="13"/>
  <c r="AD599" i="13"/>
  <c r="AG527" i="13"/>
  <c r="AD527" i="13"/>
  <c r="AG522" i="13"/>
  <c r="AD522" i="13"/>
  <c r="AG514" i="13"/>
  <c r="AD514" i="13"/>
  <c r="AD455" i="13"/>
  <c r="AG455" i="13"/>
  <c r="AD435" i="13"/>
  <c r="AG435" i="13"/>
  <c r="AD383" i="13"/>
  <c r="AG383" i="13"/>
  <c r="AD307" i="13"/>
  <c r="AG307" i="13"/>
  <c r="AD293" i="13"/>
  <c r="AG293" i="13"/>
  <c r="AD340" i="13"/>
  <c r="AG340" i="13"/>
  <c r="AG329" i="13"/>
  <c r="AD329" i="13"/>
  <c r="AG363" i="13"/>
  <c r="AD363" i="13"/>
  <c r="AD248" i="13"/>
  <c r="AG248" i="13"/>
  <c r="AG270" i="13"/>
  <c r="AD270" i="13"/>
  <c r="AG203" i="13"/>
  <c r="AD203" i="13"/>
  <c r="AD196" i="13"/>
  <c r="AG196" i="13"/>
  <c r="AD266" i="13"/>
  <c r="AG266" i="13"/>
  <c r="AG153" i="13"/>
  <c r="AD153" i="13"/>
  <c r="AD92" i="13"/>
  <c r="AG92" i="13"/>
  <c r="AG48" i="13"/>
  <c r="AD48" i="13"/>
  <c r="AG121" i="13"/>
  <c r="AD121" i="13"/>
  <c r="AD17" i="13"/>
  <c r="AG17" i="13"/>
  <c r="AG165" i="13"/>
  <c r="AD165" i="13"/>
  <c r="AG47" i="13"/>
  <c r="AD47" i="13"/>
  <c r="AG125" i="13"/>
  <c r="AD125" i="13"/>
  <c r="AG708" i="13"/>
  <c r="AD708" i="13"/>
  <c r="AG608" i="13"/>
  <c r="AD608" i="13"/>
  <c r="AG536" i="13"/>
  <c r="AD536" i="13"/>
  <c r="AD976" i="13"/>
  <c r="AG976" i="13"/>
  <c r="AG987" i="13"/>
  <c r="AD987" i="13"/>
  <c r="AG917" i="13"/>
  <c r="AD917" i="13"/>
  <c r="AD970" i="13"/>
  <c r="AG970" i="13"/>
  <c r="AD968" i="13"/>
  <c r="AG968" i="13"/>
  <c r="AG958" i="13"/>
  <c r="AD958" i="13"/>
  <c r="AD935" i="13"/>
  <c r="AG935" i="13"/>
  <c r="AG933" i="13"/>
  <c r="AD933" i="13"/>
  <c r="AG941" i="13"/>
  <c r="AD941" i="13"/>
  <c r="AD864" i="13"/>
  <c r="AG864" i="13"/>
  <c r="AG857" i="13"/>
  <c r="AD857" i="13"/>
  <c r="AG818" i="13"/>
  <c r="AD818" i="13"/>
  <c r="AG773" i="13"/>
  <c r="AD773" i="13"/>
  <c r="AG736" i="13"/>
  <c r="AD736" i="13"/>
  <c r="AD763" i="13"/>
  <c r="AG763" i="13"/>
  <c r="AG827" i="13"/>
  <c r="AD827" i="13"/>
  <c r="AG764" i="13"/>
  <c r="AD764" i="13"/>
  <c r="AG1002" i="13"/>
  <c r="AD1002" i="13"/>
  <c r="AG812" i="13"/>
  <c r="AD812" i="13"/>
  <c r="AG759" i="13"/>
  <c r="AD759" i="13"/>
  <c r="AG751" i="13"/>
  <c r="AD751" i="13"/>
  <c r="AD696" i="13"/>
  <c r="AG696" i="13"/>
  <c r="AG692" i="13"/>
  <c r="AD692" i="13"/>
  <c r="AG669" i="13"/>
  <c r="AD669" i="13"/>
  <c r="AG602" i="13"/>
  <c r="AD602" i="13"/>
  <c r="AD582" i="13"/>
  <c r="AG582" i="13"/>
  <c r="AD481" i="13"/>
  <c r="AG481" i="13"/>
  <c r="AG506" i="13"/>
  <c r="AD506" i="13"/>
  <c r="AD447" i="13"/>
  <c r="AG447" i="13"/>
  <c r="AG530" i="13"/>
  <c r="AD530" i="13"/>
  <c r="AD465" i="13"/>
  <c r="AG465" i="13"/>
  <c r="AG403" i="13"/>
  <c r="AD403" i="13"/>
  <c r="AG408" i="13"/>
  <c r="AD408" i="13"/>
  <c r="AD305" i="13"/>
  <c r="AG305" i="13"/>
  <c r="AD291" i="13"/>
  <c r="AG291" i="13"/>
  <c r="AD375" i="13"/>
  <c r="AG375" i="13"/>
  <c r="AD341" i="13"/>
  <c r="AG341" i="13"/>
  <c r="AD335" i="13"/>
  <c r="AG335" i="13"/>
  <c r="AD367" i="13"/>
  <c r="AG367" i="13"/>
  <c r="AD232" i="13"/>
  <c r="AG232" i="13"/>
  <c r="AG197" i="13"/>
  <c r="AD197" i="13"/>
  <c r="AD218" i="13"/>
  <c r="AG218" i="13"/>
  <c r="AD240" i="13"/>
  <c r="AG240" i="13"/>
  <c r="AD220" i="13"/>
  <c r="AG220" i="13"/>
  <c r="AD234" i="13"/>
  <c r="AG234" i="13"/>
  <c r="AD212" i="13"/>
  <c r="AG212" i="13"/>
  <c r="AG177" i="13"/>
  <c r="AD177" i="13"/>
  <c r="AG90" i="13"/>
  <c r="AD90" i="13"/>
  <c r="AG74" i="13"/>
  <c r="AD74" i="13"/>
  <c r="AG40" i="13"/>
  <c r="AD40" i="13"/>
  <c r="AD43" i="13"/>
  <c r="AG43" i="13"/>
  <c r="AD57" i="13"/>
  <c r="AG57" i="13"/>
  <c r="AD71" i="13"/>
  <c r="AG71" i="13"/>
  <c r="AG60" i="13"/>
  <c r="AD60" i="13"/>
  <c r="AG44" i="13"/>
  <c r="AD44" i="13"/>
  <c r="AG28" i="13"/>
  <c r="AD28" i="13"/>
  <c r="AG12" i="13"/>
  <c r="AD12" i="13"/>
  <c r="AD111" i="13"/>
  <c r="AG111" i="13"/>
  <c r="AG23" i="13"/>
  <c r="AD23" i="13"/>
  <c r="AG124" i="13"/>
  <c r="AD124" i="13"/>
  <c r="AG869" i="13"/>
  <c r="AD869" i="13"/>
  <c r="AD825" i="13"/>
  <c r="AG825" i="13"/>
  <c r="AG795" i="13"/>
  <c r="AD795" i="13"/>
  <c r="AG716" i="13"/>
  <c r="AD716" i="13"/>
  <c r="AD750" i="13"/>
  <c r="AG750" i="13"/>
  <c r="AG507" i="13"/>
  <c r="AD507" i="13"/>
  <c r="AG487" i="13"/>
  <c r="AD487" i="13"/>
  <c r="AG980" i="13"/>
  <c r="AD980" i="13"/>
  <c r="AD939" i="13"/>
  <c r="AG939" i="13"/>
  <c r="AG890" i="13"/>
  <c r="AD890" i="13"/>
  <c r="AG925" i="13"/>
  <c r="AD925" i="13"/>
  <c r="AG886" i="13"/>
  <c r="AD886" i="13"/>
  <c r="AG885" i="13"/>
  <c r="AD885" i="13"/>
  <c r="AG728" i="13"/>
  <c r="AD728" i="13"/>
  <c r="AG828" i="13"/>
  <c r="AD828" i="13"/>
  <c r="AD755" i="13"/>
  <c r="AG755" i="13"/>
  <c r="AG834" i="13"/>
  <c r="AD834" i="13"/>
  <c r="AD830" i="13"/>
  <c r="AG830" i="13"/>
  <c r="AG802" i="13"/>
  <c r="AD802" i="13"/>
  <c r="AD822" i="13"/>
  <c r="AG822" i="13"/>
  <c r="AG774" i="13"/>
  <c r="AD774" i="13"/>
  <c r="AG732" i="13"/>
  <c r="AD732" i="13"/>
  <c r="AG837" i="13"/>
  <c r="AD837" i="13"/>
  <c r="AD809" i="13"/>
  <c r="AG809" i="13"/>
  <c r="AG779" i="13"/>
  <c r="AD779" i="13"/>
  <c r="AD739" i="13"/>
  <c r="AG739" i="13"/>
  <c r="AG664" i="13"/>
  <c r="AD664" i="13"/>
  <c r="AG624" i="13"/>
  <c r="AD624" i="13"/>
  <c r="AG684" i="13"/>
  <c r="AD684" i="13"/>
  <c r="AD620" i="13"/>
  <c r="AG620" i="13"/>
  <c r="AG628" i="13"/>
  <c r="AD628" i="13"/>
  <c r="AG616" i="13"/>
  <c r="AD616" i="13"/>
  <c r="AG611" i="13"/>
  <c r="AD611" i="13"/>
  <c r="AD584" i="13"/>
  <c r="AG584" i="13"/>
  <c r="AG519" i="13"/>
  <c r="AD519" i="13"/>
  <c r="AG495" i="13"/>
  <c r="AD495" i="13"/>
  <c r="AG409" i="13"/>
  <c r="AD409" i="13"/>
  <c r="AD471" i="13"/>
  <c r="AG471" i="13"/>
  <c r="AD461" i="13"/>
  <c r="AG461" i="13"/>
  <c r="AG503" i="13"/>
  <c r="AD503" i="13"/>
  <c r="AG531" i="13"/>
  <c r="AD531" i="13"/>
  <c r="AD457" i="13"/>
  <c r="AG457" i="13"/>
  <c r="AG345" i="13"/>
  <c r="AD345" i="13"/>
  <c r="AD343" i="13"/>
  <c r="AG343" i="13"/>
  <c r="AD385" i="13"/>
  <c r="AG385" i="13"/>
  <c r="AG286" i="13"/>
  <c r="AD286" i="13"/>
  <c r="AG211" i="13"/>
  <c r="AD211" i="13"/>
  <c r="AD216" i="13"/>
  <c r="AG216" i="13"/>
  <c r="AG172" i="13"/>
  <c r="AD172" i="13"/>
  <c r="AG88" i="13"/>
  <c r="AD88" i="13"/>
  <c r="AG72" i="13"/>
  <c r="AD72" i="13"/>
  <c r="AG32" i="13"/>
  <c r="AD32" i="13"/>
  <c r="AD184" i="13"/>
  <c r="AG184" i="13"/>
  <c r="AD33" i="13"/>
  <c r="AG33" i="13"/>
  <c r="AD79" i="13"/>
  <c r="AG79" i="13"/>
  <c r="AG156" i="13"/>
  <c r="AD156" i="13"/>
  <c r="AG137" i="13"/>
  <c r="AD137" i="13"/>
  <c r="AG63" i="13"/>
  <c r="AD63" i="13"/>
  <c r="AG1020" i="13"/>
  <c r="AD1020" i="13"/>
  <c r="AG799" i="13"/>
  <c r="AD799" i="13"/>
  <c r="AG672" i="13"/>
  <c r="AD672" i="13"/>
  <c r="AG583" i="13"/>
  <c r="AD583" i="13"/>
  <c r="AG523" i="13"/>
  <c r="AD523" i="13"/>
  <c r="AG511" i="13"/>
  <c r="AD511" i="13"/>
  <c r="AD1012" i="13"/>
  <c r="AG1012" i="13"/>
  <c r="AD973" i="13"/>
  <c r="AG973" i="13"/>
  <c r="AG957" i="13"/>
  <c r="AD957" i="13"/>
  <c r="AD953" i="13"/>
  <c r="AG953" i="13"/>
  <c r="AD960" i="13"/>
  <c r="AG960" i="13"/>
  <c r="AD907" i="13"/>
  <c r="AG907" i="13"/>
  <c r="AG1003" i="13"/>
  <c r="AD1003" i="13"/>
  <c r="AG909" i="13"/>
  <c r="AD909" i="13"/>
  <c r="AG906" i="13"/>
  <c r="AD906" i="13"/>
  <c r="AD845" i="13"/>
  <c r="AG845" i="13"/>
  <c r="AG877" i="13"/>
  <c r="AD877" i="13"/>
  <c r="AD868" i="13"/>
  <c r="AG868" i="13"/>
  <c r="AD769" i="13"/>
  <c r="AG769" i="13"/>
  <c r="AG720" i="13"/>
  <c r="AD720" i="13"/>
  <c r="AG826" i="13"/>
  <c r="AD826" i="13"/>
  <c r="AG911" i="13"/>
  <c r="AD911" i="13"/>
  <c r="AD889" i="13"/>
  <c r="AG889" i="13"/>
  <c r="AD806" i="13"/>
  <c r="AG806" i="13"/>
  <c r="AG596" i="13"/>
  <c r="AD596" i="13"/>
  <c r="AD622" i="13"/>
  <c r="AG622" i="13"/>
  <c r="AG585" i="13"/>
  <c r="AD585" i="13"/>
  <c r="AD568" i="13"/>
  <c r="AG568" i="13"/>
  <c r="AG580" i="13"/>
  <c r="AD580" i="13"/>
  <c r="AD449" i="13"/>
  <c r="AG449" i="13"/>
  <c r="AD505" i="13"/>
  <c r="AG505" i="13"/>
  <c r="AD441" i="13"/>
  <c r="AG441" i="13"/>
  <c r="AG442" i="13"/>
  <c r="AD442" i="13"/>
  <c r="AD497" i="13"/>
  <c r="AG497" i="13"/>
  <c r="AD443" i="13"/>
  <c r="AG443" i="13"/>
  <c r="AG479" i="13"/>
  <c r="AD479" i="13"/>
  <c r="AD431" i="13"/>
  <c r="AG431" i="13"/>
  <c r="AG377" i="13"/>
  <c r="AD377" i="13"/>
  <c r="AG361" i="13"/>
  <c r="AD361" i="13"/>
  <c r="AG368" i="13"/>
  <c r="AD368" i="13"/>
  <c r="AG321" i="13"/>
  <c r="AD321" i="13"/>
  <c r="AG379" i="13"/>
  <c r="AD379" i="13"/>
  <c r="AD280" i="13"/>
  <c r="AG280" i="13"/>
  <c r="AD357" i="13"/>
  <c r="AG357" i="13"/>
  <c r="AD351" i="13"/>
  <c r="AG351" i="13"/>
  <c r="AG230" i="13"/>
  <c r="AD230" i="13"/>
  <c r="AG189" i="13"/>
  <c r="AD189" i="13"/>
  <c r="AD226" i="13"/>
  <c r="AG226" i="13"/>
  <c r="AG169" i="13"/>
  <c r="AD169" i="13"/>
  <c r="AG8" i="13"/>
  <c r="AD8" i="13"/>
  <c r="AD84" i="13"/>
  <c r="AG84" i="13"/>
  <c r="AD68" i="13"/>
  <c r="AG68" i="13"/>
  <c r="AG24" i="13"/>
  <c r="AD24" i="13"/>
  <c r="AD35" i="13"/>
  <c r="AG35" i="13"/>
  <c r="AD3" i="13"/>
  <c r="AG3" i="13"/>
  <c r="AD145" i="13"/>
  <c r="AG145" i="13"/>
  <c r="AD9" i="13"/>
  <c r="AG9" i="13"/>
  <c r="AD87" i="13"/>
  <c r="AG87" i="13"/>
  <c r="AG69" i="13"/>
  <c r="AD69" i="13"/>
  <c r="AG39" i="13"/>
  <c r="AD39" i="13"/>
  <c r="AG173" i="13"/>
  <c r="AD173" i="13"/>
  <c r="AI2" i="4"/>
  <c r="V124" i="6"/>
  <c r="A124" i="14" s="1"/>
  <c r="V131" i="6"/>
  <c r="A131" i="14" s="1"/>
  <c r="V114" i="6"/>
  <c r="A114" i="14" s="1"/>
  <c r="V195" i="6"/>
  <c r="A197" i="14" s="1"/>
  <c r="V18" i="6"/>
  <c r="A18" i="14" s="1"/>
  <c r="V66" i="6"/>
  <c r="A66" i="14" s="1"/>
  <c r="V61" i="6"/>
  <c r="A61" i="14" s="1"/>
  <c r="V149" i="6"/>
  <c r="A149" i="14" s="1"/>
  <c r="V147" i="6"/>
  <c r="A147" i="14" s="1"/>
  <c r="V115" i="6" l="1"/>
  <c r="A115" i="14" s="1"/>
  <c r="V211" i="6"/>
  <c r="A213" i="14" s="1"/>
  <c r="H113" i="6" l="1"/>
  <c r="F113" i="14" s="1"/>
  <c r="V116" i="6" l="1"/>
  <c r="A116" i="14" s="1"/>
  <c r="V168" i="6"/>
  <c r="A168" i="14" s="1"/>
  <c r="V72" i="6"/>
  <c r="A72" i="14" s="1"/>
  <c r="I2" i="6" l="1"/>
  <c r="U2" i="6"/>
  <c r="F2" i="6" l="1"/>
  <c r="F4" i="6"/>
  <c r="F8" i="6"/>
  <c r="F13" i="6"/>
  <c r="F16" i="6"/>
  <c r="F18" i="6"/>
  <c r="F22" i="6"/>
  <c r="F25" i="6"/>
  <c r="F38" i="6"/>
  <c r="F41" i="6"/>
  <c r="F42" i="6"/>
  <c r="F43" i="6"/>
  <c r="F44" i="6"/>
  <c r="F45" i="6"/>
  <c r="F46" i="6"/>
  <c r="F47" i="6"/>
  <c r="F48" i="6"/>
  <c r="F49" i="6"/>
  <c r="F50" i="6"/>
  <c r="F51" i="6"/>
  <c r="F52" i="6"/>
  <c r="F53" i="6"/>
  <c r="F54" i="6"/>
  <c r="F55" i="6"/>
  <c r="F56" i="6"/>
  <c r="F57" i="6"/>
  <c r="F58" i="6"/>
  <c r="F59" i="6"/>
  <c r="F60" i="6"/>
  <c r="F65" i="6"/>
  <c r="F67" i="6"/>
  <c r="F68" i="6"/>
  <c r="F69" i="6"/>
  <c r="F73" i="6"/>
  <c r="F74" i="6"/>
  <c r="F75" i="6"/>
  <c r="F77" i="6"/>
  <c r="F79" i="6"/>
  <c r="F80" i="6"/>
  <c r="F81" i="6"/>
  <c r="F84" i="6"/>
  <c r="F85" i="6"/>
  <c r="F86" i="6"/>
  <c r="F87" i="6"/>
  <c r="F90" i="6"/>
  <c r="F91" i="6"/>
  <c r="F95" i="6"/>
  <c r="F97" i="6"/>
  <c r="V170" i="6" l="1"/>
  <c r="A170" i="14" s="1"/>
  <c r="V63" i="6"/>
  <c r="A63" i="14" s="1"/>
  <c r="K2" i="6"/>
  <c r="AH2" i="4"/>
  <c r="Z2" i="4"/>
  <c r="Y2" i="4"/>
  <c r="I2" i="14" l="1"/>
  <c r="V166" i="6"/>
  <c r="A166" i="14" s="1"/>
  <c r="V165" i="6"/>
  <c r="A165" i="14" s="1"/>
  <c r="V133" i="6"/>
  <c r="A133" i="14" s="1"/>
  <c r="V192" i="6"/>
  <c r="A194" i="14" s="1"/>
  <c r="V127" i="6"/>
  <c r="A127" i="14" s="1"/>
  <c r="V49" i="6"/>
  <c r="A49" i="14" s="1"/>
  <c r="V69" i="6"/>
  <c r="A69" i="14" s="1"/>
  <c r="V112" i="6"/>
  <c r="A112" i="14" s="1"/>
  <c r="V13" i="6"/>
  <c r="A13" i="14" s="1"/>
  <c r="V52" i="6"/>
  <c r="A52" i="14" s="1"/>
  <c r="V164" i="6"/>
  <c r="A164" i="14" s="1"/>
  <c r="V146" i="6"/>
  <c r="A146" i="14" s="1"/>
  <c r="V125" i="6"/>
  <c r="A125" i="14" s="1"/>
  <c r="V187" i="6"/>
  <c r="A187" i="14" s="1"/>
  <c r="V196" i="6"/>
  <c r="A198" i="14" s="1"/>
  <c r="V12" i="6"/>
  <c r="A12" i="14" s="1"/>
  <c r="V75" i="6"/>
  <c r="A75" i="14" s="1"/>
  <c r="V117" i="6"/>
  <c r="A117" i="14" s="1"/>
  <c r="V145" i="6"/>
  <c r="A145" i="14" s="1"/>
  <c r="V169" i="6"/>
  <c r="A169" i="14" s="1"/>
  <c r="V162" i="6"/>
  <c r="A162" i="14" s="1"/>
  <c r="V83" i="6"/>
  <c r="A83" i="14" s="1"/>
  <c r="V158" i="6"/>
  <c r="A158" i="14" s="1"/>
  <c r="V203" i="6"/>
  <c r="A205" i="14" s="1"/>
  <c r="V87" i="6"/>
  <c r="A87" i="14" s="1"/>
  <c r="V152" i="6"/>
  <c r="A152" i="14" s="1"/>
  <c r="V128" i="6"/>
  <c r="A128" i="14" s="1"/>
  <c r="V46" i="6"/>
  <c r="A46" i="14" s="1"/>
  <c r="V41" i="6"/>
  <c r="A41" i="14" s="1"/>
  <c r="V95" i="6"/>
  <c r="A95" i="14" s="1"/>
  <c r="V3" i="6"/>
  <c r="A3" i="14" s="1"/>
  <c r="V107" i="6"/>
  <c r="A107" i="14" s="1"/>
  <c r="V71" i="6"/>
  <c r="A71" i="14" s="1"/>
  <c r="V22" i="6"/>
  <c r="A22" i="14" s="1"/>
  <c r="V159" i="6"/>
  <c r="A159" i="14" s="1"/>
  <c r="V190" i="6"/>
  <c r="A192" i="14" s="1"/>
  <c r="V54" i="6"/>
  <c r="A54" i="14" s="1"/>
  <c r="V140" i="6"/>
  <c r="A140" i="14" s="1"/>
  <c r="V26" i="6"/>
  <c r="A26" i="14" s="1"/>
  <c r="V62" i="6"/>
  <c r="A62" i="14" s="1"/>
  <c r="V36" i="6"/>
  <c r="A36" i="14" s="1"/>
  <c r="V134" i="6"/>
  <c r="A134" i="14" s="1"/>
  <c r="V153" i="6"/>
  <c r="A153" i="14" s="1"/>
  <c r="V4" i="6"/>
  <c r="A4" i="14" s="1"/>
  <c r="V14" i="6"/>
  <c r="A14" i="14" s="1"/>
  <c r="V191" i="6"/>
  <c r="A193" i="14" s="1"/>
  <c r="AE2" i="4"/>
  <c r="V113" i="6"/>
  <c r="A113" i="14" s="1"/>
  <c r="V200" i="6"/>
  <c r="A202" i="14" s="1"/>
  <c r="V103" i="6"/>
  <c r="A103" i="14" s="1"/>
  <c r="V111" i="6"/>
  <c r="A111" i="14" s="1"/>
  <c r="V123" i="6"/>
  <c r="A123" i="14" s="1"/>
  <c r="V59" i="6"/>
  <c r="A59" i="14" s="1"/>
  <c r="V198" i="6"/>
  <c r="A200" i="14" s="1"/>
  <c r="V120" i="6"/>
  <c r="A120" i="14" s="1"/>
  <c r="V210" i="6"/>
  <c r="A212" i="14" s="1"/>
  <c r="V167" i="6"/>
  <c r="A167" i="14" s="1"/>
  <c r="V88" i="6"/>
  <c r="A88" i="14" s="1"/>
  <c r="V94" i="6"/>
  <c r="A94" i="14" s="1"/>
  <c r="V76" i="6"/>
  <c r="A76" i="14" s="1"/>
  <c r="V85" i="6"/>
  <c r="A85" i="14" s="1"/>
  <c r="V130" i="6"/>
  <c r="A130" i="14" s="1"/>
  <c r="V79" i="6"/>
  <c r="A79" i="14" s="1"/>
  <c r="V184" i="6"/>
  <c r="A184" i="14" s="1"/>
  <c r="V183" i="6"/>
  <c r="A183" i="14" s="1"/>
  <c r="V151" i="6"/>
  <c r="A151" i="14" s="1"/>
  <c r="V102" i="6"/>
  <c r="A102" i="14" s="1"/>
  <c r="V160" i="6"/>
  <c r="A160" i="14" s="1"/>
  <c r="V34" i="6"/>
  <c r="A34" i="14" s="1"/>
  <c r="V37" i="6"/>
  <c r="A37" i="14" s="1"/>
  <c r="V108" i="6"/>
  <c r="A108" i="14" s="1"/>
  <c r="V138" i="6"/>
  <c r="A138" i="14" s="1"/>
  <c r="V86" i="6"/>
  <c r="A86" i="14" s="1"/>
  <c r="V19" i="6"/>
  <c r="A19" i="14" s="1"/>
  <c r="V126" i="6"/>
  <c r="A126" i="14" s="1"/>
  <c r="V73" i="6"/>
  <c r="A73" i="14" s="1"/>
  <c r="V23" i="6"/>
  <c r="A23" i="14" s="1"/>
  <c r="V172" i="6"/>
  <c r="A172" i="14" s="1"/>
  <c r="V121" i="6"/>
  <c r="A121" i="14" s="1"/>
  <c r="V157" i="6"/>
  <c r="A157" i="14" s="1"/>
  <c r="V173" i="6"/>
  <c r="A173" i="14" s="1"/>
  <c r="V42" i="6"/>
  <c r="A42" i="14" s="1"/>
  <c r="V208" i="6"/>
  <c r="A210" i="14" s="1"/>
  <c r="V118" i="6"/>
  <c r="A118" i="14" s="1"/>
  <c r="V174" i="6"/>
  <c r="A174" i="14" s="1"/>
  <c r="V38" i="6"/>
  <c r="A38" i="14" s="1"/>
  <c r="V58" i="6"/>
  <c r="A58" i="14" s="1"/>
  <c r="V207" i="6"/>
  <c r="A209" i="14" s="1"/>
  <c r="V90" i="6"/>
  <c r="A90" i="14" s="1"/>
  <c r="V84" i="6"/>
  <c r="A84" i="14" s="1"/>
  <c r="V45" i="6"/>
  <c r="A45" i="14" s="1"/>
  <c r="V182" i="6"/>
  <c r="A182" i="14" s="1"/>
  <c r="V104" i="6"/>
  <c r="A104" i="14" s="1"/>
  <c r="V44" i="6"/>
  <c r="A44" i="14" s="1"/>
  <c r="V106" i="6"/>
  <c r="A106" i="14" s="1"/>
  <c r="V43" i="6"/>
  <c r="A43" i="14" s="1"/>
  <c r="V50" i="6"/>
  <c r="A50" i="14" s="1"/>
  <c r="V91" i="6"/>
  <c r="A91" i="14" s="1"/>
  <c r="V177" i="6"/>
  <c r="A177" i="14" s="1"/>
  <c r="V82" i="6"/>
  <c r="A82" i="14" s="1"/>
  <c r="V81" i="6"/>
  <c r="A81" i="14" s="1"/>
  <c r="V77" i="6"/>
  <c r="A77" i="14" s="1"/>
  <c r="V97" i="6"/>
  <c r="A97" i="14" s="1"/>
  <c r="V199" i="6"/>
  <c r="A201" i="14" s="1"/>
  <c r="V197" i="6"/>
  <c r="A199" i="14" s="1"/>
  <c r="V74" i="6"/>
  <c r="A74" i="14" s="1"/>
  <c r="V10" i="6"/>
  <c r="A10" i="14" s="1"/>
  <c r="V93" i="6"/>
  <c r="A93" i="14" s="1"/>
  <c r="V27" i="6"/>
  <c r="A27" i="14" s="1"/>
  <c r="V9" i="6"/>
  <c r="A9" i="14" s="1"/>
  <c r="V11" i="6"/>
  <c r="A11" i="14" s="1"/>
  <c r="V154" i="6"/>
  <c r="A154" i="14" s="1"/>
  <c r="V55" i="6"/>
  <c r="A55" i="14" s="1"/>
  <c r="V176" i="6"/>
  <c r="A176" i="14" s="1"/>
  <c r="V15" i="6"/>
  <c r="A15" i="14" s="1"/>
  <c r="V98" i="6"/>
  <c r="A98" i="14" s="1"/>
  <c r="V96" i="6"/>
  <c r="A96" i="14" s="1"/>
  <c r="V30" i="6"/>
  <c r="A30" i="14" s="1"/>
  <c r="V132" i="6"/>
  <c r="A132" i="14" s="1"/>
  <c r="V178" i="6"/>
  <c r="A178" i="14" s="1"/>
  <c r="V161" i="6"/>
  <c r="A161" i="14" s="1"/>
  <c r="V31" i="6"/>
  <c r="A31" i="14" s="1"/>
  <c r="V35" i="6"/>
  <c r="A35" i="14" s="1"/>
  <c r="V67" i="6"/>
  <c r="A67" i="14" s="1"/>
  <c r="V143" i="6"/>
  <c r="A143" i="14" s="1"/>
  <c r="V136" i="6"/>
  <c r="A136" i="14" s="1"/>
  <c r="V28" i="6"/>
  <c r="A28" i="14" s="1"/>
  <c r="V24" i="6"/>
  <c r="A24" i="14" s="1"/>
  <c r="V17" i="6"/>
  <c r="A17" i="14" s="1"/>
  <c r="V39" i="6"/>
  <c r="A39" i="14" s="1"/>
  <c r="V92" i="6"/>
  <c r="A92" i="14" s="1"/>
  <c r="V47" i="6"/>
  <c r="A47" i="14" s="1"/>
  <c r="V6" i="6"/>
  <c r="A6" i="14" s="1"/>
  <c r="V206" i="6"/>
  <c r="A208" i="14" s="1"/>
  <c r="V142" i="6"/>
  <c r="A142" i="14" s="1"/>
  <c r="V29" i="6"/>
  <c r="A29" i="14" s="1"/>
  <c r="V78" i="6"/>
  <c r="A78" i="14" s="1"/>
  <c r="V53" i="6"/>
  <c r="A53" i="14" s="1"/>
  <c r="V186" i="6"/>
  <c r="A186" i="14" s="1"/>
  <c r="V57" i="6"/>
  <c r="A57" i="14" s="1"/>
  <c r="V180" i="6"/>
  <c r="A180" i="14" s="1"/>
  <c r="V68" i="6"/>
  <c r="A68" i="14" s="1"/>
  <c r="V193" i="6"/>
  <c r="A195" i="14" s="1"/>
  <c r="V189" i="6"/>
  <c r="A191" i="14" s="1"/>
  <c r="V65" i="6"/>
  <c r="A65" i="14" s="1"/>
  <c r="V60" i="6"/>
  <c r="A60" i="14" s="1"/>
  <c r="V21" i="6"/>
  <c r="A21" i="14" s="1"/>
  <c r="V179" i="6"/>
  <c r="A179" i="14" s="1"/>
  <c r="V89" i="6"/>
  <c r="A89" i="14" s="1"/>
  <c r="V171" i="6"/>
  <c r="A171" i="14" s="1"/>
  <c r="V181" i="6"/>
  <c r="A181" i="14" s="1"/>
  <c r="V194" i="6"/>
  <c r="A196" i="14" s="1"/>
  <c r="V20" i="6"/>
  <c r="A20" i="14" s="1"/>
  <c r="V105" i="6"/>
  <c r="A105" i="14" s="1"/>
  <c r="V109" i="6"/>
  <c r="A109" i="14" s="1"/>
  <c r="V99" i="6"/>
  <c r="A99" i="14" s="1"/>
  <c r="V205" i="6"/>
  <c r="A207" i="14" s="1"/>
  <c r="V141" i="6"/>
  <c r="A141" i="14" s="1"/>
  <c r="V185" i="6"/>
  <c r="A185" i="14" s="1"/>
  <c r="V201" i="6"/>
  <c r="A203" i="14" s="1"/>
  <c r="V175" i="6"/>
  <c r="A175" i="14" s="1"/>
  <c r="V2" i="6" l="1"/>
  <c r="A2" i="14" s="1"/>
  <c r="A188" i="14"/>
  <c r="V209" i="6"/>
  <c r="A211" i="14" s="1"/>
  <c r="V188" i="6"/>
  <c r="A190" i="14" s="1"/>
  <c r="V7" i="6"/>
  <c r="A7" i="14" s="1"/>
  <c r="V144" i="6"/>
  <c r="A144" i="14" s="1"/>
  <c r="V148" i="6"/>
  <c r="A148" i="14" s="1"/>
  <c r="V155" i="6"/>
  <c r="A155" i="14" s="1"/>
  <c r="V163" i="6"/>
  <c r="A163" i="14" s="1"/>
  <c r="V122" i="6"/>
  <c r="A122" i="14" s="1"/>
  <c r="V119" i="6"/>
  <c r="A119" i="14" s="1"/>
</calcChain>
</file>

<file path=xl/sharedStrings.xml><?xml version="1.0" encoding="utf-8"?>
<sst xmlns="http://schemas.openxmlformats.org/spreadsheetml/2006/main" count="55418" uniqueCount="12461">
  <si>
    <t>Ticket ID</t>
  </si>
  <si>
    <t>HelpMe Ticket Type (do not change)</t>
  </si>
  <si>
    <t>Application</t>
  </si>
  <si>
    <t>Region (do not change)</t>
  </si>
  <si>
    <t>Departement (do not change)2</t>
  </si>
  <si>
    <t>HelpMe Group (do not change)2</t>
  </si>
  <si>
    <t>HelpMe Description (do not change)</t>
  </si>
  <si>
    <t>Description</t>
  </si>
  <si>
    <t>HelpMe Priority (do not change)</t>
  </si>
  <si>
    <t>Is Backlog? (do not change)</t>
  </si>
  <si>
    <t>HelpMe Status (do not change)</t>
  </si>
  <si>
    <t>CG Status Free Text</t>
  </si>
  <si>
    <t>CG Status (DropDown)</t>
  </si>
  <si>
    <t>HelpMe Creation Date (do not change)</t>
  </si>
  <si>
    <t>Date Assigned to CG</t>
  </si>
  <si>
    <t>Planned Delivery Date</t>
  </si>
  <si>
    <t>Estimated Hours</t>
  </si>
  <si>
    <t>HelpMe Resolved Date (do not change)</t>
  </si>
  <si>
    <t>Date Resolved</t>
  </si>
  <si>
    <t>Module</t>
  </si>
  <si>
    <t>HelpMe Technician Name (do not change)</t>
  </si>
  <si>
    <t>Creation Week (do not change)</t>
  </si>
  <si>
    <t>Functional</t>
  </si>
  <si>
    <t>Technical</t>
  </si>
  <si>
    <t>Remarks</t>
  </si>
  <si>
    <t>Solution Summary</t>
  </si>
  <si>
    <t>Observations</t>
  </si>
  <si>
    <t>Santosh Review - Don't USE</t>
  </si>
  <si>
    <t>One Line WSR Update</t>
  </si>
  <si>
    <t>SAP</t>
  </si>
  <si>
    <t>Error in Co88 Transaction in Monthly Closing Sol ref#: 2000064651</t>
  </si>
  <si>
    <t>Pending User Confirmation</t>
  </si>
  <si>
    <t>06.11.2024</t>
  </si>
  <si>
    <t>CO</t>
  </si>
  <si>
    <t>Vinod</t>
  </si>
  <si>
    <t>6/11 we connected with user to understand the issue.
7/11 we analyze the issue in detail and provide the solution over call.
8/11 we share the provided solution over mail and also have requested Ajay Bose to provide the TR to record the missing configs changes to move forward.
12/11 we sent mail to  Rahul and waiting for approval to configure changes. SME raised some queries to understand the solution
14/11- As discussed with user they have provided the failure case order in quality system we are working on it and replicating this issue in quality system we will prepare and test result asap.                                   
15/11- we are still working on this ticket.                                                       
19/11- we are still working on this ticket.                                                       
20/11 - we are still working on this ticket.                                                   
21/11 - We have anayised in detailed and also compared with sucessfull  test case but could not find any root couse of the issue .    
22/11- we are requested to production display access once received the access and will proceed for analyses.                                                              
25/11, 26/11- We are waiting for production display access.                     
27/11 - We are waiting for production display access.
09/12 - spoke with santosh sir regarding this                                               16/12 - 18/12 We Connected with the user, and they said they will check from their end and come back to us for further queries.
20/12 - Reminder sent to user for updates.</t>
  </si>
  <si>
    <t xml:space="preserve">Issue - User is unable to settle production order in CO88
Solution - Cost elements used for Production order in PP is not fully mapped with Cost component Structure in CO.
It requires to be maintained to complete the PP-CO mapping configurations. </t>
  </si>
  <si>
    <t>Requested Basheer to provide access for few trasnactions. RISK, not moved for several days. Process to be followed to get the valdiation from Rahul before we do any change</t>
  </si>
  <si>
    <t>Solution  provided to the user on 16/12, User is currently busy, 20.12 follow up sent</t>
  </si>
  <si>
    <t>BD Costing Run Material Error</t>
  </si>
  <si>
    <t>Resolved</t>
  </si>
  <si>
    <t>04.11.2024</t>
  </si>
  <si>
    <t>07.11.2024</t>
  </si>
  <si>
    <t>6/11 -We are discussing with customer and analyzing the issue .Today As we discused with user they said close this ticket. because we will remove that 4 materials. rest of the materials we posted successfully. there no issue for costing run.
7/11 User confirmed for thre closure</t>
  </si>
  <si>
    <t xml:space="preserve">Issue - at Month end  user was not able to execute the Cost Estimate Run successfully.
Solution - It was found 4 faulty material masters which are not maintained into the system properly. Also found from user that those 4 materials are not required for costing run. User excludes those materials as executed the  costing run. </t>
  </si>
  <si>
    <t>Production access was not there, hence we were facing chalenges while analysing the issue, as user was also having the limited screens access</t>
  </si>
  <si>
    <t>20/12 - Reminder sent to user for updates.</t>
  </si>
  <si>
    <t xml:space="preserve">Billing date is picking up from the PGI instead of the current date </t>
  </si>
  <si>
    <t>Pending RAK Ceramics Action</t>
  </si>
  <si>
    <t>05.11.2024</t>
  </si>
  <si>
    <t>SD</t>
  </si>
  <si>
    <t>Kamal</t>
  </si>
  <si>
    <t>Supriya</t>
  </si>
  <si>
    <t xml:space="preserve">06/11: When entering the PGI date as old date but while creating the Invoice system taken the billing date as current date. DO IT
11/11: Had a call with Supriya and shared the test cases.
12/11 After analysing the ticket we found that there was already email trails were going on internally with in RAKC.So no action needed from our side as of now.
19/11 This ticket requirement waiting for intenral RAKC validations and confirmation. we will check with dinesh ji and user, if they need any help from our end we will start in sight into this requirement. </t>
  </si>
  <si>
    <t>Please check detailed Ticket history in HelpMe Tool, if not able to access reach out to HelpDesk. Also we need to request RAKC for Requestor details with Organziation.</t>
  </si>
  <si>
    <t xml:space="preserve">Moti Singh (IN)sent email to HelpDesk and Dinesh that item category TAB, the billing date is being picked from the PGI date instead of the current date during invoice generation in SAP on 13th September. 
Ticket is assigned to HTC and acknowledged on 17th September. 
Several reminders sent to Dinesh till 10th Oct.
Vikram was asking Shine for test cases and Rajesh Kannan from HTC responded on 17th October that currently billing date for both RK01 and RK02 is set to the PGI date and business requirement is to change the billing creation date for RK02 to the current date. 
Dinesh responded to Surya on 22nd Oct, The day when you complete the PGI;  your billing date should be same.  We are using same process in UAE and requested for approval from India and UAE accounts dept if it has to be changed.
Gnanasekar # tagged CG team on 28th Oct
Cheryl followed up with Surya from 1st Nov and Surya responded on 4th Nov to schedule call with him, Moti and Rahul
Ticket assigned to CG team on 5th November, where CG team would have responded back to HelpMe that Dinesh requested for India, UAE Accounts team approval and Surya requested Help Desk to schedule call with Rahul. 
We need to respond back to HelpDesk for scheudling call and will be a DO-IT post confirmation
</t>
  </si>
  <si>
    <t>Waiting for intenral RAKC validations and confirmation</t>
  </si>
  <si>
    <t>While entering Cumulative in Base Production, all scrap line items automatically go to zero</t>
  </si>
  <si>
    <t>in Progress</t>
  </si>
  <si>
    <t>PP</t>
  </si>
  <si>
    <t>Mamatha</t>
  </si>
  <si>
    <t>Kalavathi</t>
  </si>
  <si>
    <t xml:space="preserve">5/11:Video provided by HTC is not accessible, following up with User, mail sent by Karthick to User for providing more details on requirement.
07/11: Checked with user to problem, in custom transaction while posting cumulative materials go zero automatically.
Need to test this and create same scenario in quality system again with internal team.
08/11: ABAP team is working on this issue.
11/11: Kalavathi did the code changes post call with Ramesh. PP team is testing in ECQ whether the changes are satisfying the requirement.
12/11:UAT is in progress
13/11: Quantity issue resolved, now user facing another issue regarding goods movement, analysing with ABAP.
14/11: ABAP team debugging the issue why good issue is not happening.
15/11: ABAP debugging on same.
18/11: ABAP debugging, checked the scenario in different plant but still working same.
21/11:ABAP debugging, checked the scenario in different plant but still working same.
2/12: ABAP debugging, checked the scenario in different plant but still working same
05/12: Analysing cause of this.
6/12: Analysing cause of this
9/12: Analysing cause of this
11/12: Waiting for user response, ABAB needs to test and debug in ECP.
19/12: pending user confirmation
23/12: user got new observation need to check with ABAP team.
</t>
  </si>
  <si>
    <t>Multiple issues in same ticket, Service Request</t>
  </si>
  <si>
    <t>Production Debug Display Access for SE38, SE80 and Ztcodes to be requested on need basis and it will be provided  for 1 day validity post approval from Basheer. If there are decisions made in the calls it needs to be udpated in the Ticekting Tool and get the approval from Rahul / SME for change in logic
Balkumar Paneerselvam (UAE) sent mail to HelpDesk on Sep 20 that while entering Cumulative in Base Production, all scrap line items automatically go to zero when refreshing or reopening the same page. HelpDesk assigned to HTC and HTC asked for User availability on 23rd Sep
HTC requested Debug Dsiplay access for ZP_PROD_ENT_TILES, ZP_VALID_DIST_TILE on 28th Sep to Basheer
Karthick sent mail for again providing access as the issue not fixed mentioning why scrap materials are not updating with the given value in the cumulative BOM. The issue is happening in ECP only and it is working fine in ECQ.
Amit gave access for 1 day on 30th Sep in Production
HelpDesk requested updates to Karthick and HTC and ETA is 25th Oct
Mohan # tagged on 28th October without any further update, recording shared without any access
Ticket assigned to CG on 4th Nov, requested Balkumar / Ramesh to provide additional info till 7th Nov
Call happened with Ramesh on 8th Nov and assigned to Kalavati for analysis. Kalavati responded on 11th Nov existing logic updating the deletion flag in the table zppo_ti_st_cumu   for the Materials starts with ZHLB Material type and all for the Materials which are flagged for deletion in the table zppo_ti_st_cumu  the actual quantity becoming  0.00
Ramesh asked to schedule the call on 11th Nov 3pm, Changes are done but decision made during the call to be updated in ticketing tool and also if its new logic then approval from Rahul is mandatory and it is to be part of DO-IT
Tested in Debug and it is working in ECQ, cahgnes to be done by Kalavati and provide FUT</t>
  </si>
  <si>
    <t>23/12: user got new observation need to check with ABAP team.</t>
  </si>
  <si>
    <t>Discount Applied in Quotation is 55% must go to Z0 but there is issue</t>
  </si>
  <si>
    <t>C4C</t>
  </si>
  <si>
    <t>Nishtha</t>
  </si>
  <si>
    <t>21/10: HTC Provided a Solution to RAKC, We can forbid any modifications to the Z0 Party when automatically determined/copied on Opportunity and Quote from the customer. However, user can change or delete Z0 if it is added manually on opportunity and quote in absence of Z0 data on account. 
04/11: Requested Vinita availability to discuss further, however she suggested to have the call once Dinesh is avaialble 
05/11: Dinesh is Out of Office till 10/11 and we will schedule a call once Dinesh is back.
11/11 : Dinesh approved the solution, and fix is done in QA                             
12/11:  UAT Test scripts has been provided to the user, awaiting a confirmation 
13/11: User suggested to hold untill 15 Nov for an update from their end 
14/11: User suggested to hold untill 15 Nov for an update
26/11: Requested Dinesh/Ajay for Change Request number and Process
05/12: Requested Dinesh/Ajay for Change Request number and Process
09/12: Followed-up with Dinesh/Ajay for the change request.
12/12: Requested Dinesh/Ajay for Change Request number and Process
19/12:Requested a call with Dinesh for Change Request number and Process
21/12:Change request form has been shared for Approval with Dinesh, awaiting approval</t>
  </si>
  <si>
    <t>Change Process confirmation from Dinesh / Ajay</t>
  </si>
  <si>
    <t>Vinitha confirms UAT will be done on 15th Nov</t>
  </si>
  <si>
    <t>Approval on Change Request is awaited from RAKC IT</t>
  </si>
  <si>
    <t>Month closing activities October 2024</t>
  </si>
  <si>
    <t>07/11- The error is resolved and everything is working fine on user end.</t>
  </si>
  <si>
    <t>Issue- User getting some error messages in month-closing activities in October 2024 solution- user not maintained plan activity hours in KP26 planning so we are provide the analysis and reslove those error messages.</t>
  </si>
  <si>
    <t>Microsoft</t>
  </si>
  <si>
    <t xml:space="preserve">ShowRoom Checklist Implimentation </t>
  </si>
  <si>
    <t>PowerAutomate</t>
  </si>
  <si>
    <t>Ajinkya</t>
  </si>
  <si>
    <t>Afrin(RAK) has already provided the solution and she will close the ticket</t>
  </si>
  <si>
    <t>Ticket Not Found</t>
  </si>
  <si>
    <t>The SharePoint Intranet page is not loading in  Mobile layout.</t>
  </si>
  <si>
    <t>08.11.2024</t>
  </si>
  <si>
    <t>Sharepoint</t>
  </si>
  <si>
    <t>Mahesh</t>
  </si>
  <si>
    <t>6/11 We have verified the mobile view feature of the SharePoint site and are currently assessing other related aspects. We will reach out to the user for more information to aid in our investigation
7/11 As per Afrin, the mobile view was working previously but is not functioning now. We’ve checked the SharePoint settings, and everything seems fine. It appears some links are either not working or may be blocked. We’ve reached out to Akram Mansoor and addressed the issue, which may be related to a network issue. He will get back to us after discussing it with Afrin. We’ve also asked Afrin to check for any maintenance activities or updates in the Admin Centre that could be affecting the mobile view of the SharePoint site.
8/11 We have provided resolution and sent email to the user (Aafrin ) to confirm on the same. The ticket status updated to User Acceptance. We are awaiting for user confirmation.
11/11 We spoke with Aafrin, and she confirmed that she is now able to access the SharePoint page on mobile. Aafrin mentioned she will update the ticket and proceed with closing it.</t>
  </si>
  <si>
    <t>ok</t>
  </si>
  <si>
    <t>[Fwd: ##4000003605## : [SUSPICIOUS MESSAGE] Re: [Fwd: ##4000003605## : Issue of the order bookings in SAP]-2000064706]</t>
  </si>
  <si>
    <t>Ramesh</t>
  </si>
  <si>
    <t>06/11: Solution provided, there is no need to remove all the blocks from the customer master when creating opportunities or Sales Orders (SO). This process can now proceed without this action</t>
  </si>
  <si>
    <t>Incorrect Tax Code in Output VAT on Showroom Advance Entries</t>
  </si>
  <si>
    <t>FI</t>
  </si>
  <si>
    <t>Rakhi</t>
  </si>
  <si>
    <t>5/11: Received an information from the user (Tauseef Gauhar) yesterday over teams, that the said ticket case was a rare incidence, reported when it happened after that day it has never happened again. We have asked them if issue is resolved we can move for closure and if similar issue comes up in the future then will it be taken care.
6/11 - No update from user for closure
7/11 - User confirmed for the closure</t>
  </si>
  <si>
    <t>It is found with user that the said issue was an rare incidence and never happened since after. Hence, user asked to close the ticket and anything comes up in the future, they will raise the seperate ticket.</t>
  </si>
  <si>
    <t>Not wored by CG</t>
  </si>
  <si>
    <t>Quotation 281203 approval not reflecting to C4C</t>
  </si>
  <si>
    <t>25.11.2024</t>
  </si>
  <si>
    <t>Damodara</t>
  </si>
  <si>
    <t xml:space="preserve">7/11: Connected with User over teams, no response and to be followed by email
12/11 required changes are already in quality system and set up a call with user to discuss and understand their concerns. 
12/11 as per the ticket issue, first the discount condtions not populating and second quotation printout transilation from english to arabic wrong, related to discounts HTC 
team moved changes to quality and waiting for perfom UAT. related to quotation transilation we need to create new test case based on issue we need to set up a call with our technical team to correct the required print out text. 
12/11: The fix is in QA, waiting for user confirmation.
24/11: The SD Team is collaborating with the user to obtain UAT confirmation. No further action is required from C4C.
25/11 Vinitha rasied an observation for which CG responded with the resolution
26/11 After hitting update task status, the issue has been resolved. </t>
  </si>
  <si>
    <t>Fix is on QA and waiting for User Confirmation as per Kamal last update, Cheryl requested for an update</t>
  </si>
  <si>
    <t>Request to amend L1 &amp; L2 approvers in mentioned workflow - Sol ref#: 3000052605</t>
  </si>
  <si>
    <t>Completed</t>
  </si>
  <si>
    <t>13/11/2024</t>
  </si>
  <si>
    <t>Hiren</t>
  </si>
  <si>
    <t>7/11 : Started analyzing the ticket and tried reaching out to user over teams to understand the actual requirement. No response received.
8/11 - Rakesh(requestor) confirmed that the activity has been completed and services are being used by Mr. Sourav(user). Waiting for user confirmation for closure of the ticket
11/11 - Followed up with user for confirmation &amp; closure
12/11 - Followed up with user for confirmation &amp; closure
13/11 - User confirmed to close the ticket</t>
  </si>
  <si>
    <t xml:space="preserve">we understood from the user over the mail that the said ticket is already resolved. 
</t>
  </si>
  <si>
    <t>No Action, Just follow up</t>
  </si>
  <si>
    <t>Asset Under Construction Settlement posting error in ECP Ref Sol: 2000064707</t>
  </si>
  <si>
    <t>6/11 - 8/11 : Started analyzing the ticket and tried reaching out to user over teams to understand the actual requirement. 
9/11- User Confirmed availability
11/11 -  Connected to the user and gathered details for analyses 
12/11 - set up a call with user to gather more details as in ECQ data is missing since march  2023. Need to gather it to replicate the same in ECQ
13/11 - Connected with user to get the test cases to repicate into quality. work in progress at CG's end
14/11 - replicating the scenario in ECQ
15/11 - we tried replicating the scenario but is not same as user is using different method, trying to connect with user to know the postings
19/11 - User has not responded back yet
21/11 - Send an email to user for availability
25/11 - User will connect on 26/11 
26/11 - User was not available to connect. Again dropped follow up mail to user
27/11 - Meeting Invite sent to connect on 28/11
28/11 - 18/12 - Connected with the user and have user to replicate the same scenario in Quality to analyse further and they informed they will confirm once it is replicated in Quality
19/12 - Connected with the user again to understand the process they have followed to post the entry but they are unable to give any process understanding and asked to analysie and replicate the case in quality by self, which is not feasible as we do not know what process user is following.
20/12 - Tried to reach out user to execute the solution proivded. Unable to connect with them so dropped  detail analysis &amp; solution mail to the user to execute &amp; check in the Production server.
If still the issue continues then we have to raise it to SAP
23/12 - Connected with user, executed the solution with the user. Issue resolved and Closure received from user</t>
  </si>
  <si>
    <t>No Hold Status for Pending User Info</t>
  </si>
  <si>
    <t>User replicating in Quality</t>
  </si>
  <si>
    <t>23/12 - Connected with user, executed the solution with the user. Issue resolved and Closure received from user</t>
  </si>
  <si>
    <t>In PDF copy total amount and value showing wrong for all BOT SALES ORDERS Sol Ref: 2000064747</t>
  </si>
  <si>
    <t>Bala</t>
  </si>
  <si>
    <t>05/11: Requested a wrong case and right case in C4C and S4 to user which is shared on 6th Nov
08/11: Technical analysis completed and having call with user on Monday.
11/11: Had a call with Dinesh and shared all the test cases. Dinesh requested one  more test case, I shared it.
12/11: For two condition types information needed. Dinesh provided information only for one condition type, sent mail for other condition type.
13/11: Sent reminder to Dinesh to share the information for second condition type.
14/11: Sent information to Dinesh for  ZFRA condition type.
19/11 sent a reminder mail to dinesh ji, to validate our team analysis and provide his confirmation
25/11 New workbech request has been assigned and Bala is facing issue for the changes due to locked for this ticket changes ##2000064536.
26/11 Sent reminder mail to Dinesh for the changes due to locked for this ticket changes ##2000064536.
28/11 Received mail from Dinesh to comment the logic which was  locked for this ticket changes ##2000064536, same was discussed with bala but bala informed that due to quality movement TRs cannot be commented the logic so bala informed that he will reply to dinesh mail.
29/11 Received mail from ajay and shared some points to bala about the blocked TRs. Bala is checking the fesibility.
04/12 Me and Bala connected with Dinesh and explained the logic as suggested and Changes moved to Quality, not working as expected. Checking the logic again to make the corrections.
05/12 Code changes for fright condition moved to Quality, testing in progress.
06/12  Code changes for discount condition moved to Quality, testing in progress 
09/12 FUT in progress.
11/12 Waiting for rahul approval for PRD movement.( RAKC Internal)
13/12 Changes moved tp PRD.Waiting for user confirmation to close.
16/12 Sent a remainder to the user to check and close the ticket.
18/12 user did not inform about the workflow process requirment,now we are facing the issue PDF attachment at the time of approval workflow by email.
19/12 Changes moved to Quality system FUT in progress.
24/12 Waiting for TR approval from Rahul.</t>
  </si>
  <si>
    <t>Service Request</t>
  </si>
  <si>
    <t>DO-IT's cannot be treated in Fix-IT and valdiation is required from Rahul before we don any change. Alignment to be done Rahul.
Issue raised by Shine (UAE) on 21st Oct to HelpDesk team by email that Sales order PDF copy total amount and value showing wrong for all BOT SALES ORDERS. Rajesh Kannan # tagged CG on 28th Oct. Ticket Assigned to CG on 5th Nov evening. Kamal had call with Dinesh and provided the scenarios and Dinesh confirmed to debug with ABAP. To be part of DO-IT. Kamal requested Dinesh  for ZFRA -  Freight charge incom ---&gt; Please confirm on this condition type logic also to be corrected. ZD0S - Consolidated Disc    --&gt; You confirmed to change the logic.
Ramesh requested for an update to Dinesh and he confirmed If ZCCP is added in the pricing then ZFRA and ZFRS value will be the part of total. ZCCP is inclusive of all the components of pricing.  Final agreed price with customer.  Else add the ZFRA value in the total amount in printout.
Kamal is cehcking the remarks from Dinesh</t>
  </si>
  <si>
    <t>Waiting for TR approval from Rahul.</t>
  </si>
  <si>
    <t>T-code 'MSC1N' not working</t>
  </si>
  <si>
    <t>Pranita</t>
  </si>
  <si>
    <t xml:space="preserve">5/11: Access is already provided to user.Waiting for user confirmation. 
8/11- Mail sent to user regarding confirmation    
11/11:We got confirmation from user that got access but further issue arrised.   
13/11:Issue is already asked Help me team regarding closure confirmation.
19/11: Chand discussed with Karthick and need to check with User regarding the issue
21/11: connected with user, analysing the issue
22/11: Connected with Shalaka, analysed issue need to check with security on production server.
25/11: Connected with security team, resolved the issue with Authorizations SME. Waiting for closure. Need to transfer this to Authorizations team.
26/11: we got confirmation mail from Jastin to close the ticket.
</t>
  </si>
  <si>
    <t>Requested access to few tcodes in ECP, Basheer to valdiate to analyze further and to  connect with User on 25th Nov</t>
  </si>
  <si>
    <t>Error while printing invoice - RETURN INVOICE FOR TW</t>
  </si>
  <si>
    <t>Pending Bug Fix</t>
  </si>
  <si>
    <t>01.11.2024</t>
  </si>
  <si>
    <t>01/11: Reached to the User for issue clarification and User informed she will check with Dinesh and confirm on the needs
12/11 we received some process related document and old invoices from production system. we will start replicating some test cases in quality to understand the flow and process according to that we will disucss with user and proceed with further corrections in the process.
14/11 as discussed with Walid ouamer, we understood that the return credit note invoice print out title was wrong so we need to check this test case in quality according to issu we will work with user. 
18/11 We have created test scenario in the ECQ system but in this table ware return order business made billing block is mandatory and grayed out. we are not able to remove billing block in the return order while creating because of this block we are not able to complete return invoice. once we will able to check invoice print out and validate as per the business issue. we observed that there is workflow for this block. I requested respective approver over the teams chat and informed about this, still he is not remove this block waiting for his action
19/11 Dinesh said accounts team will remove this block in return orders, i requested dinesh ji, help us to remove this billing block from the return order so that we will send our analysis to user 
10/12 we sent a rememinder mail to dinesh and rahul and user to validate the current functionality of tableware return credit note process and provide the their confirmation to proceed with furhter program logic corrections. 
18/12 dinesh wants to correct the logic as per the billing document type.  we will connect with our technical team and start work on this new correcitons. 
19/12 As per the business requirement Dinesh provide approval on logic corrrection. We requested our technical team to start work on logic change/correction to resolve this issue. 
23/12 Technical changes completed and requested ajay bose to move the issue changes to ECQ system. waiting for his confirmation once the changes are in ECQ we will perfom the FUT and update to user.</t>
  </si>
  <si>
    <t>Analysis shared by Bala, The header title is displaying based on the Organization, Division and Billing Type. Organization is RP01 for this Table ware Invoice</t>
  </si>
  <si>
    <t>24/12 FUT testing completed from my end and sent a mail to user for UAT testing and sign off</t>
  </si>
  <si>
    <t>RE: LATICRETE × RAK -  INVOICES ##4000004513##</t>
  </si>
  <si>
    <t>Cancelled</t>
  </si>
  <si>
    <t>30.10.2024</t>
  </si>
  <si>
    <t>30/10: Connected with User and explained the User is following wrong process</t>
  </si>
  <si>
    <t>Ticket Cancelled</t>
  </si>
  <si>
    <t>Detailed analysis shared but User cancelled, infuture please ensure we put it in Resolved Status / User Acceptance if we waiti for confirmation</t>
  </si>
  <si>
    <t>[Fwd: ##4000004667## : PRICE DIFFERENT BETWEEN SO &amp; GRSO SO- 5906494 GRSO - 60064677/ 0060064751]</t>
  </si>
  <si>
    <t>05/11: DUPLICATE Connected with user and helped the user for Delviery Cancellation. For updating the Sales Order User has to get the validation from Dinesh.</t>
  </si>
  <si>
    <t>Duplicate</t>
  </si>
  <si>
    <t>BOM material and Components creation issue</t>
  </si>
  <si>
    <t>6/11: Connected with PP and SD team as issue related BOM creation We came up with 2 solutions need discuss with user.Requested for available time slot for call discussion but user didnt responded yet. 
7/11: SD team working on ticket.
8/11: Mail to user  
11/11: regarding available time slot.
13/11:Ticket assigned to SD team.
14/11 As discussed with user and we have validated all the functional focal points and configurations from our end, we did not find any gap or causes so that's why we created test scenario in the quality system and sent a clear mail to our technical team to analyse this issue and find the root cause. 
18/11 sent a reminder mail to user for doing testing in quality system and provide UAT confirmation
10/12 we are sending multiple reminders to user from november 15th, there is no response from the user on UAT testing and confirmation. we sent a final reminder again today.
19/12 closed this ticket</t>
  </si>
  <si>
    <t>Controlling Goods Issued (COGI) report shows automatic goods movement errors]</t>
  </si>
  <si>
    <t>Chand</t>
  </si>
  <si>
    <t>05/11:Connected with user solution provided,Waiting for closure.
06/11: System sometimes behave abnormal that is user issue, as of now Ticket closed and waiting again if system misbehaves. Ticket closed.</t>
  </si>
  <si>
    <t>Re: [Fwd: ##4000004647## : Error in Customizing for the date segment - VL02N]</t>
  </si>
  <si>
    <t xml:space="preserve">05/11: Replciated the issue in Quality and it is working as expected. As this issue is faced only in Production system we asked Dinesh for help,
13/11: Checked with the user about the staus of the issue, Ajay is working on this.
14/11: Connected with Ajay, he neededs help from Rahul to proceed further internally.
19/11 sent a mail to Ajay to know the current status of this production issue. 
</t>
  </si>
  <si>
    <t>Ramesh sent Reminder to Ajay for an update</t>
  </si>
  <si>
    <t>RAKC internal team working on this ticket.</t>
  </si>
  <si>
    <t xml:space="preserve"> 4900039967 release strategy error]</t>
  </si>
  <si>
    <t>29.11.2024</t>
  </si>
  <si>
    <t>MM</t>
  </si>
  <si>
    <t>Kritish</t>
  </si>
  <si>
    <t>6/11: Connected with Vijay will connect with Vineeth for exact requirement for incident and config needs to be done 
7/11: on hold by vijay as needed approval from rahul ji. 
11/11: Mail has been sent to Vijay regarding approval.
25/11: Waiting for Rahul Ji's approval
29/11: Vijay confirmed that issue is resolve and hence upon closure confirmation we closed this ticket</t>
  </si>
  <si>
    <t>Vijay sent mail to Rahul, and Vijay suggested to wait for Rahul response</t>
  </si>
  <si>
    <t xml:space="preserve"> error while pulling</t>
  </si>
  <si>
    <t>05/11: Informed User to change the billing date in the respective sales orders</t>
  </si>
  <si>
    <t>Incident</t>
  </si>
  <si>
    <t>PRICE DIFFERENT BETWEEN SO &amp; GRSO  SO- 5906494 GRSO - 60064677/ 0060064751]</t>
  </si>
  <si>
    <t>05/11: Connected with user and helped the user for Delviery Cancellation. For updating the Sales Order User has to get the validation from Dinesh.
08/11: Received confirmation mail from user to close the ticket.</t>
  </si>
  <si>
    <t>Not in Extract</t>
  </si>
  <si>
    <t>[Fwd: ##4000004668## : ERROR IN GOODS RECEIVE]</t>
  </si>
  <si>
    <t>13.11.2024</t>
  </si>
  <si>
    <t>5/11:Connected with user and acknoledged the issue. Tried to replicated same case in quality system.Issue is only with production system..Mail has been sent to Basheer Ji
7/11: connected with User and Vijay . waiting for user confirmation on fiori update on storage location. 
11/11: As per vijay suggested   Fiori team working on it.Please assign this to Fiori team
13/11: Issue resolved.Upon user confrimation we closed this ticket.</t>
  </si>
  <si>
    <t>Ticket wrongly assigned to SD team instead of MM team. POS need to take help from Dinesh / Ajay when required if we are not able to progress from our side</t>
  </si>
  <si>
    <t>Abdulrahman Tharwat (UAE) sent email on 1st Nov to Dinesh issue happen once we make good receive for kludi material as you see in below screenshot I chose SF06 (Deira Factory outlet) but material is posted under FOL1 which is for (RAK FACTORY OUTLET).I made only for 1 item code 385308675 and reminder is sent on 4th Nov and asked HelpDesk
HelpDesk assigned ticekt to CG on 5th Nov to SD Team, later resassigned to MM and Pranita requested for a call and tried to replicate the same in quality system. For quality  system ,after MIGO transaction system  is showing correct storage location. It means the issue is only with production system as we don't access  need to check this issue with Vijay.
Vinod has call with User on 7th Nov and checked via screenshare on the MIGO transaction. As checked along with @Vijay in SAP GUI system the MIGO Goods receipt is happening as expected with fetching “SF06” as Storage Location. Previous Transaction that is showing in FOL1 was done on 22nd Oct to “FOL1” and hence appearing in there.
Cheryl sent reminder to User to confirm on 11th Nov and User resonded  SAP stock is showing perfectly, but once you go to our POS system the stock is not showing or showing under the factory outlet storage location FO01, still same issue (the link between SAP and POS have an issue) Below screen shot from MMBE on SAP (as per it we should have 1 PCS in our showroom)
Pranita requested FIORI team for analysis with remarks checked for both quality and production system in both of the systems correct storage locations is reflecting. Issue is particularly with Showroom application</t>
  </si>
  <si>
    <t>[Fwd: ##4000004679## : Invoice 9020020023 unable to clear inVF05N]</t>
  </si>
  <si>
    <t>05/11: cancel the invoice and redo the invoice by amending the sales order first and recreate the invoice again.
12/11 Informed the user to update the status.
25/11 Informed the user to update the status or any help needed. Ticket was closed.</t>
  </si>
  <si>
    <t>error while pulling</t>
  </si>
  <si>
    <t>05/11: DUPLICATE nformed User to change the billing date in the respective sales orders</t>
  </si>
  <si>
    <t xml:space="preserve">CUSTOMER ACCOUNT REQUEST CONGO </t>
  </si>
  <si>
    <t>06/11: Awaiting Credential to analyze the issue further. 
07/11: suggested a solution to the user</t>
  </si>
  <si>
    <t>Ticket udpated as Backlog it is created only on 1st Nov</t>
  </si>
  <si>
    <t>Solution provided by Damodara</t>
  </si>
  <si>
    <t>GL Account Configuration for BIlling in not set correctly for EC01</t>
  </si>
  <si>
    <t>6/11: Received in the evening.
7/11 : Analyzing at our end . Ticket belongs to backlog from october but shared with us as high priority
8/11 - User confirmed over the email that the said ticket is under UAT with RAK Ceramic SD team
9/11 - Sent mail to the user for closure confirmation
12/11 - Sent mail to the user for closure confirmation</t>
  </si>
  <si>
    <t>Freight Expense is not loaded in total landed cost - Sol Ref : 2000064728</t>
  </si>
  <si>
    <t>6/11: Received in the evening.
7/11 : Analyzing at our end . Ticket belongs to backlog from october but shared with us as high priority
8/11 - User is busy with month end activity. He has given time for Wednesday i.e., 13th Nov to connect.
13/11 - As discussed with user it is pending for UAT for user end, from CG's end nothing is pending 
14/11 - UAT pending from users end
19/11 - UAT pending from user end 
20/12 - Raised request to helpme team (Asrianti) to check on concerned team for UAT status as we are not getting any updates on UAT confirmation from user</t>
  </si>
  <si>
    <t>20/12 -Raised request to helpme team (Asrianti) to check on concerned team for UAT status</t>
  </si>
  <si>
    <t> [Fwd: ##4000004039## : [Fwd: ##4000004039## : RE: 2000064729 [Fwd: ##4000004039## : ZVRPS Field is Missing in Invoice]]]</t>
  </si>
  <si>
    <t>Pending Vendor</t>
  </si>
  <si>
    <t>ABAP</t>
  </si>
  <si>
    <t>07/11 we acknowldged the ticket. Work in progress.
12/11 Discussed with user about issue and what HTC did for this issue, we are trying to create new test case in quality system to check current issue results and update to the user.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29/11 we sent our Clear CG analysis to dinesh and rahul for the validation and confirmation on this process. 
23/12 we raised SAP ticket and provided required inputs and issue data to sap team waiting for sap team to validate this case in our SAP Systems</t>
  </si>
  <si>
    <t>in the invoice cost field, the amount has updated by combining both net value and VPRS condition value. But the purpose of this field is, it has to show only cost (VPRS value of the document). Business saying after changes done by HTC. The values updating wrongly in the table ware invoices.
Supriya working with Ramesh</t>
  </si>
  <si>
    <t>23/12 SAP ticket is raised.</t>
  </si>
  <si>
    <t>Validation check not working for invoice pulling</t>
  </si>
  <si>
    <t>07/11 - we have acknowledged the ticket
8/11 - User is busy with month end activity. He confirmed he will connect after Month end activities
11/11 - User mentioned, he will connect after Tuesday.
12/11 - following up with user for availability.
13/11 - user didn't respond to email or chat
14/11 - user didn't respond to email or chat
19/11 till 26/11- user didn't respond to email or chat
27/11 - 28/11 - Meeting invite sent to connect on 29/11
29/11 - user rescheduled the meeting to 4th Dec</t>
  </si>
  <si>
    <t>No Hold Status for Pending User Info, User available on 4th Dec</t>
  </si>
  <si>
    <t>Awaiting User Availability, ticket history to be checked thoroughly</t>
  </si>
  <si>
    <t>2000064745 Request ID :4000004226: Quotation error - discount is not showing</t>
  </si>
  <si>
    <t>07/11: Testing inprogress confirmed by user over Teams
08/11: User confirms the issue is not yet resolved. Availability requested with the user, awaiting a response 
11/11 : Test script is requested by the user for testing 
12/11 : UAT Test scripts has been provided to the user, awaiting a confirmation 
15/11 : User is checking the UAT test results internally and yet to provide a confirmation
26/11: Requested the user again to share UAT Confirmation - Awaiting a response
05/12: Requested the user again to share UAT Confirmation - Awaiting a response
09/12: Followed up with the user again to share UAT Confirmation - Awaiting a response
12/12:Requested the user again to share UAT Confirmation - Awaiting a response
19/12:User is on leave and requested to wait untill she is back</t>
  </si>
  <si>
    <t>Test Scripts already provided and awaitng User confirmation</t>
  </si>
  <si>
    <t xml:space="preserve">Faulty Item 261 Movement Error Sol Ref:2000064743 - Md. Rahim (BG) </t>
  </si>
  <si>
    <t xml:space="preserve">PP </t>
  </si>
  <si>
    <t>Poonam</t>
  </si>
  <si>
    <t>07/11  we have acknowledged the ticket and  waiting  for user response
08/11: User OOO, waiting for response.
11/11: Connected with user, analysing the issue.
12/11: We sent mail to user to provide test data
13/11: Connected with business, comapred master data seems okay, checking and creating same scenario in ECQ.
14/11: ABAP team working related to Good Issue not happening for SW.
15/11: ABAP analysisv is in progress.
18/11: ABAP debugging, checked the scenario in different plant but still working same
19/11: ABAP debugging, connected with user and tried to test the scenarios in quality but still working same.
22/11: ABAP debugging on this issue.
2/12: ABAP debugging on this issue.
03/12: Pawan is analysing the behaviour.
04/12: Waiting for user confirmation.
5/12: Ticket closed</t>
  </si>
  <si>
    <t>Production version need to assign with BOM1 to avoid wrong component consumption in new production orders.</t>
  </si>
  <si>
    <t>Movement type issue is been analysed under DO-IT 4000003260, Kalavati is debugging and requested help of Bala</t>
  </si>
  <si>
    <t>DISCREPANCY OF QUANTITY IN VA02]</t>
  </si>
  <si>
    <t>Dinesh</t>
  </si>
  <si>
    <t>07/11 we have acknowldge the ticket.Work in progress.
12/11 we have discussed with user and as per the user issue we need to validate in production system both stock report and sales order confirmed qty. we need to take help from dinesh sir, to check this issue. 
13/11 we have requested production access to RAKC basis team to check this issue in production environment
18/11 we have checked same process in Quality sysem, we did not find this DISCREPANCY in ECQ. We requested user delete that just created order try to create new order with same material and customer, in new order this is issue may not come. waiting for user action and confirmation
19/11 sent a analysis mail to dinesh ji and requested him to check this issue in production system
23/12 sent a mail to user and dinesh with our analsysis to check this production system issue</t>
  </si>
  <si>
    <t>Requested Dinesh for help as in Quality there is no issue with quantity discrepancy in VA02</t>
  </si>
  <si>
    <t>23/12 sent a mail to user and dinesh with our analsysis to check this production system issue</t>
  </si>
  <si>
    <t>[Fwd: ##4000004371## : RE: 2000064755 [Fwd: ##4000004371## : program ZSD00101 will not work for customer 150237]]</t>
  </si>
  <si>
    <t>14.11.2024</t>
  </si>
  <si>
    <t>07/11 we have acknowldge the ticket.Work in progress.
11/11 Requested user to join the call over Teams to discuss on this issue, since no responce I sent mail.
12/11 Sent one more reminder to discuss on this issue.
12/11 Sent reminder mail to the user to discuss on the issue but no responce.
14/11  Got confirmation to close the ticket.</t>
  </si>
  <si>
    <t>Find attached screenshot for reference.</t>
  </si>
  <si>
    <t>Raziye Kabakci (Kludi DE) sent email on 24th Oct to HelpDesk on facing issues with programm ZSD00101. for customer 150237 there is shown a wrong backlog
Wafa Ali Alblooshi from HelpDesk Team assigned this to HTC and they asked to assign it to CG
HelpDesk team assigned it to cG on 7th Nov and Kamal requested User for a call to understand the issue. 
HelpDesk sent reminder for an udpate on 11th Nov
While updating the Ticket ensure priority is correctly updated not copying from previous tickets. Also while asking User for a call / more info please specifiy what is available in the ticket and what is expected from them. Programm ZSD00101 for customer 150237 there is shown a wrong backlog</t>
  </si>
  <si>
    <t xml:space="preserve">Data missing in Production Entry Report for Sanitary - BGD </t>
  </si>
  <si>
    <t xml:space="preserve">
07/11 Sent mail to user to connect and provide details
08/11: User is OOO 
11/11: Connectd with user, analysing the issue.
13/11: In progress, connecting with same user with different issue.
(Acutally user needs 2 more columns which is not FIXIT type ticket.)
15/11: Need to connect with Karthick to explain requirement.
18/11: Mailed to Karthick for this issue.
27/11: Connected with Karthick, he was in meeting need to remind tomorrow again.
28/11: Mailed helpme to create service request for this ticket.
03/12: Mail sent to business to create service request, ticket converted to SR waiting for approval.
04/12: ticket converted to SR waiting for approval
09/12: ticket converted to SR waiting for approval
19/12: awaiting approval from Rahul
</t>
  </si>
  <si>
    <t>We need to explain Karthick why it should be part of DO-IT as we need to add 2 columns and the requirement is clear</t>
  </si>
  <si>
    <t>Waiting for approval from business</t>
  </si>
  <si>
    <t>Error occurring while raising PO</t>
  </si>
  <si>
    <t>04.12.2024</t>
  </si>
  <si>
    <t>Kirtish</t>
  </si>
  <si>
    <t>8/11: User shared all details in evening.We acknoledged the issue and working on solution.
11/11:Solution provided over call.Watingn for user confirmaation
13/11: User confirmed on previous reported issue as resolved but new error occured we are workig on it.
14/11: We requested for inbound delivery details .Waiting for user response
20/11: Provided solution to User and awaiitng confirmation
22/11: Sent reminder to user for confirmation.
25/11: PO will release today and GRN process will be completed by tomorrow .We will close this ticket tomorrow.
26/11:As per user confirmation end user for PO relase is on leave till monday.We will close ticket once GRN done.
04/12:User confirmed on closure</t>
  </si>
  <si>
    <t>Please don't use Own status for HelpMe Status, this will be updated from HelpMe. We are trying with RAKC to be able to extract the ticketing dump</t>
  </si>
  <si>
    <t>Veronica (UAE) sent email to HelpDesk on 28th October PRs clubbed belong to different dept. with different release authorities, The error arises when tolerance limit is set in PO. Syeda Tasnim Hossain from HelpDesk sent email to HTC and they asked to assign it to CG
HelpDesk assigned the ticket to CG on 7th Nov and Pranita requested Sujit for error screenshot on 8th Nov and Khulood Husain Alhammadi from HelpDesk reminded Sujit to provide error screenshot
Pranita responded back to Sujit to  change the requisitioner id as discussed during the call on 11th Nov
Solution provided and awaiting User Confirmation</t>
  </si>
  <si>
    <t>ZP_ODR - Production report not giving the production qty</t>
  </si>
  <si>
    <t xml:space="preserve">08/11: Ticket logged for report was showing no values for Qty.
</t>
  </si>
  <si>
    <t>After analysing the issue we came to know report layout was not as per requirement. We changed the report layout screen according to user's requirement.</t>
  </si>
  <si>
    <t> SAP ESS &amp; MSS for BANGLADESH 3000051095</t>
  </si>
  <si>
    <t>Under UAT</t>
  </si>
  <si>
    <t>HCM</t>
  </si>
  <si>
    <t>Venkat</t>
  </si>
  <si>
    <t>06/11: Shahinur sent an email to provide status on the tickets
07/11: SAP ESS &amp; MSS for BANGLADESH, Scheduled call with User and it is not a priority for now
09/11: Scheduled call with Mannan for discussion, he didn't join.
14/12:Business has to check the details to perform the UAT</t>
  </si>
  <si>
    <t>Last communication by Cheryl - Kindly update if this requirement is not required anymore, so we can close this ticket now. Since July waiting for UAT.</t>
  </si>
  <si>
    <t>On Hold for the moment as it is not a priority</t>
  </si>
  <si>
    <t>[20-12-2024] Reminder sent to business to update on UAT</t>
  </si>
  <si>
    <t>New Price finding in Header - Raziye Sol ref#: 3000052547</t>
  </si>
  <si>
    <t xml:space="preserve">04/11: Team to cehck on below needs
To do the BOM sales under the sales Order type-TA
Pricing will be at main item level.
Picking and Delivery PGI for sub-items.
Only main items to be shown on the print outputs, i.e., Order output- BA00, Delivery -LD00 and Invoice- RD00.
No changes for Expense and Sales GL postings.
To be checked with Mohanath for any further details.
12/11: As per the mohanad discussion, they are going to validate the changes in quality and provide the confirmation soon
18/11 We sent a reminder mail to mohanad and waiting for his testing and confiramtion
18/11 Dear Mohanad,
 we need to wait for our new plant manager to discuss on this ticket again. He will start next month and we need to pause this ticket until then.
19/12 sent a reminder UAT testing reminder mail to user
23/12 still no update from the user end. we are doing regular follow ups </t>
  </si>
  <si>
    <t xml:space="preserve">Awaiting Business to Test, </t>
  </si>
  <si>
    <t xml:space="preserve"> still no update from the user end. we are doing regular follow ups </t>
  </si>
  <si>
    <t>AUTO RFQ on the basis of Source list Migrated SM#3000050357</t>
  </si>
  <si>
    <t>11.11.2024</t>
  </si>
  <si>
    <t>Vijay</t>
  </si>
  <si>
    <t>5/11: Call happened with Vijay and he provided additional info to Technical team 
6/11: Changes done and requested Ajay to move to Quality
7:11: Additional changes has been requested and moved to quality. Test Results are working as expected.</t>
  </si>
  <si>
    <t>Ticket to put in resolved once it is moved to Production</t>
  </si>
  <si>
    <t xml:space="preserve"> All input and report data should be lock Migrated SM#3000051261</t>
  </si>
  <si>
    <t>Under Requirements Gathering</t>
  </si>
  <si>
    <t>PM</t>
  </si>
  <si>
    <t>Nikhil</t>
  </si>
  <si>
    <t>05/11: Formulas to be checked with Karthick ASAP
06/11: Requested connect with user to understand this requirement.
07/11: Business user lead asked his team to reply on this issue, no response from them as of now.
08/11: Connected with business, understood the requirement and issue.User will get back to us with updated data in report and all possible documents they have.
14/11: Reminder sent to business for required data.
27/11: Connected with user, will analyse the formulas with help of ABAP in existing report.
03/12: Analysing the report and formula's.
10/12: Need to check the scenario in qualtiy for miss match values.
11/12: Need to connect with user to create scenario and test in ECQ
19/12: need to connect with user</t>
  </si>
  <si>
    <t>Waiting for User Info from 14th Nov, Reminder to be shared</t>
  </si>
  <si>
    <t>will connect with user and ask the details of the formulas they maintain</t>
  </si>
  <si>
    <t>Accounts Masters Add details in Contact Migrated SM#3000051708</t>
  </si>
  <si>
    <t>05/11: Vinitha sent email to wait for Dinesh to confirm on the approach
06/11: Dinesh is Out of Office till 08/11
12/11: Requested User to test and reach to CG for any issues
13/11: User requested to fix the bug in the change 
14/11: SD team to investigate the issue since it pertains to S/4.
27/11 Ramesh sent mail to bala to check the logic and update.
19/12 we already tested along with reported and submitted FUT document but prasad nair came up with some doubts we sent a clear mail and if users wants more clarifications we will set up a call and discuss on this issues. 
23/11 we already clarified the doubts and  current auto update functionality behaviour and manual behaviour to users. waiting their final UAT testing and sing off</t>
  </si>
  <si>
    <t>Vinitha asked to check on S/4 that email to be populated automatically. Kamal to give an update. # tagging is mandatory</t>
  </si>
  <si>
    <t xml:space="preserve"> we already clarified the doubts and  current auto update functionality behaviour and manual behaviour to users. waiting their final UAT testing and sing off</t>
  </si>
  <si>
    <t>MDG Nested Classifi &amp; Stores Auto Code Migrated SM#3000052308</t>
  </si>
  <si>
    <t>26.11.2024</t>
  </si>
  <si>
    <t>06/11: Call happened with Vijay and he provided additional info to Technical team and Technical team is analyzing the same
07/11: Checked with Sarfaraz whether we can use existing TR and he recommened to rollback the changes to same as in Production and starting working on it
08/11: Code changes required on 3 existing programs
26/11: New ticket to be created if we need to work</t>
  </si>
  <si>
    <t>Ticket is Closed so we cannot work on it</t>
  </si>
  <si>
    <t>On Hold to provide the requirement</t>
  </si>
  <si>
    <t>]</t>
  </si>
  <si>
    <t>Under Development</t>
  </si>
  <si>
    <t>3.12.2024</t>
  </si>
  <si>
    <t>Naresh</t>
  </si>
  <si>
    <t>05/11: Call planned with user on 5th Nov and Rescheduled to 6th Nov to capture detailed inputs to start the pending development from HTC to convert SAP Script to Smartform. 
06/11: To be treated as new requirement as existing changes are with only 4 Blank Pages
11/11: Had call with Bala and Naresh, shared all the required details and Naresh will start work on this new development.
12/11: Had a call with Naresh and shared the test case in the DEV system.
14/11 Had call with Naresh to check existing logic in the form.
05/12 60% code changes completed.
10/12 received mail from user for status update and replied to the user by this week will share the status.
11/12 Have a call with client tomorrow to share the updates.
12/12 Had a call with Business and shared the updates and Business requested the final date is on Monday to handover.
13/12 Naresh has confirmed by today EOD.
16/12 after testing facing some ABAP related issue informd the same to naresh.</t>
  </si>
  <si>
    <t>ABAP Team to work on new SMART FORM</t>
  </si>
  <si>
    <t>ABAP team working on this PDF form requirement.</t>
  </si>
  <si>
    <t>VA05 report with additional data for RAK Kludi - Sol Ref: 3000052561</t>
  </si>
  <si>
    <t xml:space="preserve">04/11: Pending Order Qty to be printed
06/11: Logic has to be provided to the technical.WIP
12/11 Dinesh ji, took this ticket on his name, we are trying to reach dinesh ji for more clarifications and work together to complete this report. now waiting for dinesh ji respond back
13/11 waiting for dinesh ji response 
14/11 Dinesh ji working on this report, if any help and support required from our end. we will connect and work on this 
18/11 No response from dinesh ji on this report. it looks like they are working and taking care from their end. if dinesh or user coming and asking any help from our end. we will connect with them and do that.
</t>
  </si>
  <si>
    <t>Requesting additional radio button in ZPM_SPARES T-Code]</t>
  </si>
  <si>
    <t>06/11: Replied user to understand the requirement.
07/11: Connected with user and business to understand the requirement.
In custom report radio button should be removed and logic behind actions buttons combined together.
Also business requires new columns to be added in custom report, checking feasibility with team.
11/11: Preparing FS 
12/11:preparing FS,building logic with MM team
13/11: Checking feasibility of logic to fetch some fields related to MM.
14/11: Connected with ABAP, to check the feasibility of combining two radio buttons logic
15/11: FS sent to ABAP team.
21/11: Requested for solman ID creation to Cheryl.
22/11: TR's generated sent to ABAP, ABAP working with code changes
25/11: Mailed technical efforts to business.
26/11: ABAP team is working on this.
27/11: ABAP is working on code changes.
2/12:FUT is completed and sent a mail for UAT
03/12: Mailed business to complete UAT.
04/12: Obseravtions found in program, need to check logic again.
05/12: working on logic changes for observations
06/12:working on logic changes for observations
9/12: sent mail to complete UAT
19/12: under UAT</t>
  </si>
  <si>
    <t>PM no AD Capacity, Always on Priority from Karthick. Dependency for Transporting to Quality</t>
  </si>
  <si>
    <t>Due Date update in HelpMe to checked with RAKC for DO-IT. We are asking for more info / Call without going to the ticekting tool. High Priority as per Karthick (Always) and requesting for estimates and Delviery Timelines. While we wait for FS we can create TS in parallel as requirement is mentioned
Ravi Teja (UAE) sent mail to Karthick on 30th Sep that as recently we have worked out on the ZPM_SPARES T-code. On behalf of Planned Maintenance Team provided Actual process along with it requesting to please provide an additional radio button All Data. with additional columns on Consumed Qty from 2019 As the end user need to take decisions on consumption pattern along with Year-on-Year Consumption, Stock, PO &amp; PR. Then he need to order the material as per requirement by using this report.
Code changes is in progress
Call happened with Karthick and Business on 5th Nov
Cheryl assinged ticket to CG on 6th Nov mentioning it is approved by Rahul
Karthick asked to schedule meeting on 7th Nov and requesting Estimate and Delveiry Date with High Priority
Nikhil informed on 8th that Feasibility study in progress
Bala asked on 11th Nov to provide FS
Technical team to club both the radio buttons and history from 2019 to be taken in 2nd phase is not agreed by RAKC and requested to managed everything at once. FS shared by  Nikhil and Technical team to comeback with the efforts and Delviery Date
ABAP started the change and Delviery date to be provided</t>
  </si>
  <si>
    <t>Under UAT.</t>
  </si>
  <si>
    <t xml:space="preserve">VAT REPORT IN FTA FORMAT Migrated SM#3000046286 </t>
  </si>
  <si>
    <t>In Progress</t>
  </si>
  <si>
    <t>Under FUT</t>
  </si>
  <si>
    <t>4/11: Sunder will arrange a call with Business(surya) team to provide additional details to CG team. 
In HelpMe Mahendra udpated to Yahiya Faheem on 11th October, UAT observations and feasibility of the below mentioned new requirements, we’ll get back to you.
6/11: Followed with User for call, as user is busy with closing she will provide availability on 7th Nov
7/11 - User were out of office
8/11 - User has given time to discuss the requirement on 12th Nov i.e., Tuesday at 3PM to 4PM IST. We have shared the invite.
12/11 - User is on sick leave and asked to reschedule to 14/11/2024 Thursday at 4PM to 5PM IST
14/11: FS in progress
15/11 to 22/11 - put up on hold as working on other priority tickets
25/11 26/11- FS in Progress 
27/11 - FS sent to technical team 
28/11 - 16/12 ABAP in progress
17/11 - Under FUT</t>
  </si>
  <si>
    <t>Getting User's availibility to under the issue</t>
  </si>
  <si>
    <t>FS In Progress</t>
  </si>
  <si>
    <t>19/12 - FUT in progress</t>
  </si>
  <si>
    <t> Employee Salary Certificate</t>
  </si>
  <si>
    <t>Venkat/Varsha</t>
  </si>
  <si>
    <t>06/11: Shahinur sent an email to provide status on the tickets  
07/11: A new and custom Salary Certificate for Bangladesh employees are required on priority which is a new requirement and received some communciation sent to HTC
15/11: FS document shared with Technical team                         
18/11: Requested for replicating the empl from Prod to Qual system for mapping. 
22/11: Taking Follow up from Tech team on development
26/11: Cancelled by Rahul and confirmed by Shahinur.
29/11: Sent mail to business as considerd cancelled due to no response/approval.</t>
  </si>
  <si>
    <t>FS prepared and ABAP Team to provide to Estimate</t>
  </si>
  <si>
    <t>Ticket has been cancelled by user and Rahul's confirmation</t>
  </si>
  <si>
    <t>[Fwd: ##4000004530## : Request to add new unit of measure in ZECONFIG (E-Invoice) - Sivaprasad (IND) Sol ref#: 3000052603]</t>
  </si>
  <si>
    <t>22.11.2024</t>
  </si>
  <si>
    <t>07/11 Changes moved to QAS, waiting for UAT.
08/11 UAT in progress from user
11/11 Sent reminder for the user for UAT
12/11 Connected with Surya to perforem the UAT
19/11 Sent a reminder mail to user, to complete their Testing in quality system and provide their confirmation to proceed further step
21/11 changes are in Production system and waiting for user to validate and Provide confimation to close this ticket</t>
  </si>
  <si>
    <t>Material codes created and FUT shared, awaiting UAT confirmation. Sent reminder</t>
  </si>
  <si>
    <t xml:space="preserve"> Creation of new plant codes in sap 3000052596</t>
  </si>
  <si>
    <t>Sundar (Vijay can help) will coordinate with Surya, copy Rahul in copy. Provide the requirement to CG by 5th Nov.
PP and MM involved if required
Mail from Damodhara on 25th October while creating service POs and service entry sheets in quality for these new plant codes for testing.
6/11: Call scheduled for 7th Nov
7/11 - Connected with user (Surya) alongwith MM team and understood the requirement. CG team analyzed in details and found the solution. MM team has maintain the changes.
8/11 - FI team has requested the TR to record the changes. MM team is building the test case in development for further testing
11/11 - Solution shared over mail with SME-Sundar &amp; Rahul from RakC Team for validation &amp; approval and also requested Ajay Bose for TR. Received approval from Rahul.
12/11 - Received TR from Ajay to record the changes. Work is in process at CG end
13/11 - Configs done. Sent TR for quality movement. once moved, we will initiate the FUT in quality server
14/11 - FUT in process
15/11 - Released for UAT
19/11 - UAT confirmation received. TR details shared for production movement.
25/11 - resolved business team query after production movement.</t>
  </si>
  <si>
    <t xml:space="preserve">Issue - 1. GSTN &amp; PAN are not reflecting into the smartform of PO output on new plants.
2. Account determination issue, where GL is not getting fetched agsinst new plants.
Solution - 1. Assignment of Business place to plant is missing, once maintained this issue for GSTN will be resolved. For PAN - it is already maintained at company code level, need to check with technical team.
2. Assignment of Valuation grouping code against valuation area is missing - once the same get maintained, issue will be resolved. 
</t>
  </si>
  <si>
    <t>no on hold status</t>
  </si>
  <si>
    <t>UAT Received and shared the TR List. Awaiting Production movement
Rahul to be reached for validation of DO-Its before peforming the changes</t>
  </si>
  <si>
    <t xml:space="preserve"> [Fwd: ##4000002303## : RE: [Fwd: ##4000002303## : Distribution Channel Modification - Sol Ref:3000052551] Do IT-SAP Change Req: 3000052551, Need change in two order type 4-2303]</t>
  </si>
  <si>
    <t>27.11.2024</t>
  </si>
  <si>
    <t>07/11 we have acknowldge the ticket.Work in progress.
12/11 As per the ticket history, user has to do the UAT and confirm.
14/11 related sanitary ware return delivery and sample sanitary ware delivery PGR inventory accounting entries already corrected and UAT completed in quality, we will proceed with prodution movement once we will receive the official UAT Confirmation from the user
18/11 sent a reminder mail to user to perform the UAT in quality system
19/11 we have another similar bangladesh issue ticket, we sent a mail to user and requested him provide his confirmation to proceed with close this duplicate ticket from our end
27/11 Changes are moved to production and confirmed by user.</t>
  </si>
  <si>
    <t>[Fwd: ##4000001721## : RE: Do IT-SAP Change Req: 3000052542, Add "Project Name"&amp;"Project site 4-1721 ##4000001721##]</t>
  </si>
  <si>
    <t>07/11 we have acknowldge the ticket.Work in progress.
12/11 As per the ticket history they are waiting for to complete the internal order types from their internal team, we are trying to reach out user to know more about this requirement and take ahead from our end. 
13/11 messaged user over the teams to know about what actions pending and take over from capgemini side, user wants to check and come back to explain this issue
14/11 still trying to reach user to know what is still pending for this requirment so that we will start working and complete required activities from our end. 
14/11 user set up a call on 15/11 to discuss on this requirement
18/11 rescheduled the call as per the user request, from friday to monday. we have a call today with all required people to discuss on this requirement  and start working from our end.
19/11 As we discussed with india business users, we understood that rahul ji suggested possible solution to fullfil this business requirment and handed over to karthic duraiswamy but now he wants to do the same process from CG FICO team side, so to understand more about rahul ji solution and start work from our end. we have planned a call on 21/11/2024 with all required people
10/12 sent a reminder mail to surya on testing in ECQ and to provide their confirmation. 
13/12 testing under the progress, planning training call with users on coming monday.
18/12 due to rakhi absence, training still not yet completed, we will plan another call with all required people and explaine to users how to create internal orders and how to assign internal orders within sales orders. 
19/12 set up a training call with all required people on 19.12.24
23/11 as part of user training, when we are assigning internal order in sales order and while trying to save we have getting GL incompletion log, we analysed the issue and requested dinesh and surya to create new GL number to update the Controling related values and resolve this issue. waiting for business action and inputs</t>
  </si>
  <si>
    <t>Karthick informed he is not workin gon this config and asked to work with FI team. Ramesh sent an invite with CO team on 21st Nov discuss internal order configurations and link with indirect projects distribution channel orders
Had call with Rahul and Business to gather the requirement, #tag not done, no update in ticketing tool</t>
  </si>
  <si>
    <t>24/12 Sent a mail to dinesh and sundar for new GL accounts numbers along with our clear analysis.</t>
  </si>
  <si>
    <t>Forecast to Produce SW 3000044112</t>
  </si>
  <si>
    <t>Karthick</t>
  </si>
  <si>
    <t>This is one project which is under control of karthick  and it is in  UAT bulid, ABAP team is working on bug fixing .Untill karthick involves PP team no need to touch this issue</t>
  </si>
  <si>
    <t>No Ticket, Part of Project moved to Prod</t>
  </si>
  <si>
    <t>HelpMe and ##Ticket## is mandatory to get the ticket log updated</t>
  </si>
  <si>
    <t xml:space="preserve">Creation of Custom Report Sol Ref: 3000052565. </t>
  </si>
  <si>
    <t>Under Design</t>
  </si>
  <si>
    <t xml:space="preserve">06/11 Connected with user to understand the requirement 
07/11 Building logic for the custom report with internal team, checking feasibility of requirement.
14/11: Initial field and table selection reviewed from ABAP, preparing FS.
15/11: We are working on FS.
03/12: Working on field mapping and logic building.
04/12: Working on field mapping and logic building.
05,:12: Working on logic
09/12: Need to check the logic and field mapping with ABAP.
19/12: FS in progress
</t>
  </si>
  <si>
    <t>FS Is In Progress</t>
  </si>
  <si>
    <t>Preparing logic for the requirement.</t>
  </si>
  <si>
    <t>MRP View1 Plant Specific Material Status Changes with Validity Date Sol ref#: 3000052602</t>
  </si>
  <si>
    <t>8/11: Call scheduled with user on 11.11.2024 to discuss further. 
11/11: Requiremenet is discussed with user.Pending for FS creation.
14/11: FS is shared with ABAP team.
25/11: FS shared regarding  develop background scheduling &amp; processing for updating the two fields below in MRP View.
10/12: Awaiting for rahul gosh approval .Reminder mail already sent.</t>
  </si>
  <si>
    <t>Pending Approval, no hold status</t>
  </si>
  <si>
    <t>Prasad (UAE) sent email to Dinesh on 1st Nov that we have agreed with Rahul to have this BAPI / BDC developed for background scheduling &amp; processing for update of the below two fields in MRP View 1. This should function for all material types and Plants.
01) MARC-MMSTA       Plant Specific Material Status.
02) MARC-MMSTD       Validity Dates from
As we will have many materials to be blocked and unblocked based on requirements from PMO / CDO / Sales Pl. arrange to get this program developed so that we can schedule it for background processing with log to be generated, which can be exported to Excel to verify the Process results material and plant
HelpDesk assigned ot CG on 7th Nov to Pranita who is on leave
Vinod had call with Prasad and checked and sent mail that still some calrificatinos are requested
Call happened on 11th and FS is in progress
Estiamte provided by ABAP team and MM team to share the efforts to Rahul and ABAP to start the development
Ticket directly assigned to Technician without Team in loop get un noticed while on leave. Specify what additional info is required before asking for call. Requirement discussed is not udpated in Ticketing Tool</t>
  </si>
  <si>
    <t>Waiting for Rahul's approval</t>
  </si>
  <si>
    <t>RE: DO-IT 3000052528-TAX INVOICE PRINT OUT-TO REMOVE THE WORD TAX FOR ALL RELATED COMPANIES-FUT DOCUMENT FOR RELATED CUSTOMERS &amp; VENDORS</t>
  </si>
  <si>
    <t>dinesh</t>
  </si>
  <si>
    <t xml:space="preserve">8/11 we have acknowldge the incident.WIP.
12/11: Connected with user over teams to understand the issue status.
13/11: Since there is no responce over teams, sent email to the user to understand the issue status.
14/11 User is facing teams issue, once the issue resolved will connect again.
21/11 Ticket took over by dinesh ji on his name, If any help is required from our end, we will be work together. </t>
  </si>
  <si>
    <t>[Fwd: ##4000003598## : Conversion from Box to M2 has to be changed - Sol ref#: 3000052604]</t>
  </si>
  <si>
    <t>07/11 we have acknowldge the ticket.Work in progress.
12/11 not sufficient information over the ticket history, we are trying to reach out user to know more about this issue and collect all required inputs to analyse this issue from our end. 
13/11 trying to reach user for more understand about this issue. waiting for user response. 
14/11 as discussed with user we have completed our analysis and requested dinesh ji and rahul ji to validate and provide their confirmation to proceed further from our end. 
18/11 sent a reminder mail to dinesh ji and rahul ji for their validations and confirmation. Rahul Valdiated the changed and requested Technical team to proceed with the change
19/11 Explained requirement to abap team and provided required test data also, now we have assigned this ticket to their team once the possible changes are completed please revert this ticket back to SD Queue. 
23/11 sent final reminder to user, to perfome UAT testing in ECQ system and provide their sing off</t>
  </si>
  <si>
    <t>In the order, BOX is a sales unit and M2 is a base unit of measure. But in the report under the base unit of measure we have sale unit value. Rahul valdiated to perform necessary changes and Ramesh requested Technical team for the changes
Pending UAT</t>
  </si>
  <si>
    <t>Waiting for UAT confirmation</t>
  </si>
  <si>
    <t>Unable to update PAN duplicate option in BP</t>
  </si>
  <si>
    <t>8/11: We connected with user on call .User iwas  unable update pan no for 170 vendors at the same time.We acknoledged the issue  and analysis is already shared with User. Waiting for closure confirmation.
9/11: After user confirmation we marked incident as resolved.</t>
  </si>
  <si>
    <t>Error during removal of inbound. PO#9400005489</t>
  </si>
  <si>
    <t>11/11: Solution provided  over call.Waiting for user confirmation.
13/11: After user confirmation we marked this ticket as closed.</t>
  </si>
  <si>
    <t>Veronica (UAE)created ticket and assigned to Santsoh with details Error during removal of inbound. PO#9400005489. Kritish responded post aanlysis during the call to change the requisitioner id
Ticket not assigned directly to Santosh but not to Technician / Group involved, Alignment to be done with HelpDesk on Ticket Assignment. Ticket Tracker to be updated with Ticket no. Description, Domain and Date assigned once it is assigned to the team, Rest of the details with daily status can be udpated once a day before leads dstum</t>
  </si>
  <si>
    <t>Sick Leave calculation Program</t>
  </si>
  <si>
    <t>07/11: Rafiuddin raised ticket , Had a call with rafi ji  
11/11: Requested for more information from Business                             
12/11: workaround has been provided however, user insists for permanent solution hence we are still working on it but no clue found with no production access.                                                              
13/11 Got the quality t code access to check if any changes happened, In process.                                                                  
14/11: Analysis and observations shared with Business on suggesting which one to choose to proceed.                              
18/11 : A Zprogram to develop to address this, as agreed with Business Team so preparing FS for Zprogram.                                                 
19/11: FS has been shared with technical team. 
20/11: Requirements have been shared and explained to Tech team 21/11: As requested workbench TR has been shared by Ajay Ji.
25/11: Had call with Rafi ji and informed that ABAP team will complete the work by Thursday.
29/11: Technical team raised some doubts and have been clarified.
02/12: Approvals reqd to move TRs to Qual system
04/12: TR is yet to be moved.
11/12: Under ABAP development - not completed yet
18/12: Test done and document shared with Kalavathi to fix the issue.</t>
  </si>
  <si>
    <t xml:space="preserve"> </t>
  </si>
  <si>
    <t>No Hold Status, Waiting for Ajay to move to Quality before we perform FUT</t>
  </si>
  <si>
    <t xml:space="preserve">[20-12-2024] FUT in process. </t>
  </si>
  <si>
    <t>VL01 is showing wrong quantity - Mahbub (BGD)</t>
  </si>
  <si>
    <t>10.11.2024</t>
  </si>
  <si>
    <t>12.11.2024</t>
  </si>
  <si>
    <t>11/11: In Progress
12/11: Mail confirmation recieved from user to close the ticket.</t>
  </si>
  <si>
    <t>Mahabub Alam (BD) sent email to HelpDesk and Kamal on 10th Nov that 90 boxes sales order , VL01N showing only10 boxes but MMBE 130 boxes material available.  Ticket raised during a Weekend. 24 * 7 support outside working hours to be treated only if it is business critical or with very high priority</t>
  </si>
  <si>
    <t>Correct the price in the migrated PO. P940005256</t>
  </si>
  <si>
    <t>15/11 - Dinesh has suggested to assign it to Vijay</t>
  </si>
  <si>
    <t>Veronica sent mail to HelpDesk on 11th Nov  that code I132576 in PO 9400005256  price was revised from 184.93 EUR  to 286.11 EUR. But when the item was delivered we found out that the PO was already migrated to P940005256 before the revision. Hence, price revision was not reflected in the migrated PO.
HelpDesk assigned to CG and Dinesh asked HelpDesk to reassign to Vijay
Please correct the price in the migrated PO. P940005256
Ticket not added in the list,  Need to correct the price in the migrated PO. P940005256] to reach out to SME what needs to be done</t>
  </si>
  <si>
    <t>Processor assigned for Ticket#: 2000064717 with Priority High -[Fwd: ##4000003855## : Unable to return order from direct customer(discount) with reference]
To :</t>
  </si>
  <si>
    <t>Shahinur sent email to Naveen and Cheryl to provided status on BD tickets on 5th Nov
05/11: Santosh had call with Shahinur and explained the Status exchange with HTC and he provdied 2 priorities out of 9 tickets
06/11: Ramesh analyzed the issue and sent mail to Rahul for valdiation mentioning The movement Type ZRS is causing the wrong inventory GL accounts while doing PGR and to resolve this, we need re assign schedule line category from B5 to B1 in VOV5
07/11: Rahul valdiate and chagnes are done and requested for UAT
08/11: Shahinur requested for FUT
11/11: Kamal provided FUT in teams
13/11 We have made new changes according to business issue and moved to quality system and provided end to end FUT docuement to user and waiting for user testing and confirmation
18/11 sent a reminder mail to user for completing their testing and provide UAT sign off 
21/11 User provided his confirmation in help but we requested them to provide sign off over the mail along with UAT document</t>
  </si>
  <si>
    <t>Md Atwar (BD) sent mail on 8th Oct that Unable to return order from one specific direct customer(discount) with reference. 
710329(GURIA ENTERPRISE) invoice-5181037833
Assigned to HTC on 8th Oct which they requested for error screenshot.
Ticket not added in the list. FUT Document not provided before asking for UAT. Multiple issues if non relevant to same issue cannot be treated in single ticket. Too much of Trial mail getting added in HelpMe diffcult to go thru all emails but there can be issue to miss mail trial if not gone thru all communications. Only 4 Series to be added in Ticket Number. To be pat of Service Request
Rajesh asked to set pricing procedures for which Md responded no access and he responded to ignore the mail
Reminder from HelpDesk on 14th Oct
Changes done by HTC on 18th Oct to fix pricing procedure and asked Shainur for confirmation on UAT
Shaninur sent email to check for GL mapping
HTC looped CG on 28th Oct
Shahinur sent email to Naveen and Cheryl to provided status on BD tickets on 5th Nov
Santosh had call with Shahinur and explained the Status exchange with HTC and he provdied 2 priorities out of 9 tickets
Ramesh analyzed the issue and sent mail to Rahul for valdiation mentioning The movement Type ZRS is causing the wrong inventory GL accounts while doing PGR and to resolve this, we need re assign schedule line category from B5 to B1 in VOV5</t>
  </si>
  <si>
    <t>External Sales Org Creation and Modification]</t>
  </si>
  <si>
    <t>13/11 We acknowledge the ticket.. WIP.
13/11 messaged to user over the teams for more understanding about this issue waiting for user response 
14/11 trying to reach out user over the team but no response, we sent a mail to user to know his available timings to set up a call to know more about this new requirement. waiting for user response. 
14/11 closed ticket as per the dinesh ji confirmation.</t>
  </si>
  <si>
    <t>DISCOUNT AUTOMATION - NATIONAL DAY PROMOTION Sol ref#: 3000052610]</t>
  </si>
  <si>
    <t>03.12.2024</t>
  </si>
  <si>
    <t>13/11 We acknowledge the ticket. WIP.
14/11 Connected with user for the Price list file but user informed Dinesh will uplod the file in the PRD system for the POS. I sent mail to Dinesh if any help required.
19/11 sent a mail to dinesh ji, to know current status of this ticket
25/11 sent a mail to dinesh ji, to know current status of this ticket
03/12 From teams got the confirmation to close the ticket.</t>
  </si>
  <si>
    <t>Files shared with Dinesh and requested confirmation for the same</t>
  </si>
  <si>
    <t>Request to set ZPO1 Discount in header instead of position details]</t>
  </si>
  <si>
    <t>closed</t>
  </si>
  <si>
    <t>13/11 We acknowledge the ticket. WIP.
13/11 we have messaged user in the teams to understand about this new requirement and proceed further but user is offline, we will connect and gather the requirement from the business user soon
14/11: user not responding over the teams chat and offline from long time, we sent a mail to user to know her available timings to set a call and discuss on this requirement
18/11: set up a call with user on 19/11 along with her team to discuss on this requirement and proceed futher configuration
13/12 provided required transport request details to user
18/12 changes moved to production system.</t>
  </si>
  <si>
    <t>UAT Received and shared the TR List. Awaiting Production movement</t>
  </si>
  <si>
    <t>ZMASS551 upload error Sol ref#: 2000064765</t>
  </si>
  <si>
    <t>13/11: User was unable to upload mass  scrappinng data in ZMASS551 .Some changes were needed by ABAP team Supriya made all the changes and moved it to prd.Waiting for user confirmation 
14/11: Closure confirmation received from user.</t>
  </si>
  <si>
    <t>Changes moved to Production</t>
  </si>
  <si>
    <t>Error in movement type ZMO</t>
  </si>
  <si>
    <t>HIren</t>
  </si>
  <si>
    <t>13/11 - Ticket was assigned to us today 
14/11 - analysed the ticket and sent to Sundar and Rahul for change approval
15/11 - GL account has been provided by the Himanshu, Sundar is validating it 
19/11 - we had provided the solution but sundar has asked to debug and check in quality, trying replicate the scenario
21/11 - Sent out findings to Sundar, he will validate
22/11 - We have provided the in detail explaination and solution to sundar
26/11 - Solution accepted by SME. Now configuration is in process
27/11 - UAT Pending
28/11 - UAT confirmed &amp; share TR details with RakC for production movement
29/11 - Resolved</t>
  </si>
  <si>
    <t>Solution provided and Sundar was asking to Debug ZMO as the error is coming for first time and it might impact price difference</t>
  </si>
  <si>
    <t>SW INVOICE PENDING DUE TO Account determination error</t>
  </si>
  <si>
    <t>Ticket not added, Maintain the Ticket Tracker log</t>
  </si>
  <si>
    <t>PO coming to me for approvals in SAP Sol Ref :2000064769</t>
  </si>
  <si>
    <t>09.11.2024</t>
  </si>
  <si>
    <t>Dinesh asked Vijay to check</t>
  </si>
  <si>
    <t>Ticket not added</t>
  </si>
  <si>
    <t>Issue With Overlapping Text in Sales Quotation</t>
  </si>
  <si>
    <t>Quantities are not shown if it's a BOM code - Marie</t>
  </si>
  <si>
    <t>Not assigned to CG, just looped</t>
  </si>
  <si>
    <t>Ticket not added, Not assigned</t>
  </si>
  <si>
    <t>SAP ADDITIONAL VALUE ADDING PO#9400005530 - RAK PORCELAIN</t>
  </si>
  <si>
    <t>Make to Stock PIR process for Retail-Tiles]</t>
  </si>
  <si>
    <t xml:space="preserve">Karthick </t>
  </si>
  <si>
    <t>14/11 We acknowledge the ticket. Pinged to the user over team to understand the requirement.
15/11 After discussing with the user, got confirmation that this is internal project, so CG not needed to work on this and user reassinged the ticket to his name.</t>
  </si>
  <si>
    <t>Credit note printout error - Joy</t>
  </si>
  <si>
    <t>14/11 - Ticket was assigned to us today 
15/11 - no response from user
19/11 - no response from user
21/11 - After connecting with user we got to know it related to SD. Moved to SD team.
21/11 we have acknowledge the ticket. WIP.</t>
  </si>
  <si>
    <t xml:space="preserve">Request to create new house bank accounts &amp; remove unwanted accounts Sol ref#: 3000052613
</t>
  </si>
  <si>
    <t xml:space="preserve">14/11 - Ticket was assigned to us today 
15/11 - Have asked Ajay to send TR details to configure in Development
19/11 - UAT pending 
26/11 -  UAT confirmed &amp; share TR details with RakC for production movement
09/12 - checked with cheryl, tomorrow it will be moved to Production
11/12 - CHanges moved to production
</t>
  </si>
  <si>
    <t>Hiren requested for Bank Names details with 4 digit and Raju Bonam confirmed the same and changed are moved ECQ and FUT is provided</t>
  </si>
  <si>
    <t>NEGATIVE POSITING ERROR SHOWS IN MIRO - Meeragani</t>
  </si>
  <si>
    <t xml:space="preserve">14/11 - Ticket was assigned to us today 
19/11 - No response from the user
21/11 - No response from user 
22/11 - user confirmed to close this ticket </t>
  </si>
  <si>
    <t>Master data Report and T code format modification in SAP (HCM)</t>
  </si>
  <si>
    <t>12/11: Shared the observation with Rafi that we did not found any requird document and need to have a call with him.
19/11: Mail sent for complete understanding of the requirements
21/11: Rafi sent email shared with HTC on requirement
25/11: Had an open points call and asked Rafi ji for the details , He will be sharing details in Afternoon or EOD today.
19/12: Need to check with business for more info.</t>
  </si>
  <si>
    <t>No Hold Status, waiting for Rafi to share the requirement</t>
  </si>
  <si>
    <t>UAT Observations, Rafi has shared more details about requiment sent to HTC. Call with Rafi rescheduled to Monday 1st Half
Not Found requirment documents in FS/TS/BRD in Solman hence, requested for documnets to Rafi Ji, shared observations and analysis with Rafi</t>
  </si>
  <si>
    <t>Need to check with business for more info. as no documents available.</t>
  </si>
  <si>
    <t>Materials showing on UML-Zone bin ( clear the UML-ZONE &amp; U-ZONE- Negative Qty’s )</t>
  </si>
  <si>
    <t>18.11.2024</t>
  </si>
  <si>
    <t>WM</t>
  </si>
  <si>
    <t>Pranitha</t>
  </si>
  <si>
    <t>18/11:This is one year old issue.User has used wrong transaction code hence stock stuck in UML bin.we are checking on issue.
19/11: We connected with user on call we need production access to investigate issue further.Mail is sent to Rahul gosh.
25/11: Mail sent to Basheer Ji and Rahul ji for production 
03/12: Analysing the issue 
10/12: Test cases performed will connect with user tomorrow
10/18: Solution is already provided to user .Waiting for closure confirmation.</t>
  </si>
  <si>
    <t>No hold status, Production access given, but access required for more tcodes</t>
  </si>
  <si>
    <t>Materials showing on UML-Zone bin ( clear the UML-ZONE &amp; U-ZONE- Negative Qty’s ), Pranitha had call with User and after analyzing this issue we found that negative stock is available in UML bin zone due wrong posting by user for which we need to check on movement types in production system. Requested Rahul to please allow us production system access for further analysis.
Send remindedr to BAsheer and Rahul to get PRoduction access to compare</t>
  </si>
  <si>
    <t>Soluition is already provided to user.Waiting for closure confirmation.</t>
  </si>
  <si>
    <t>No default value maintained for operation order type TL04</t>
  </si>
  <si>
    <t>18/11: Connected with user, didn't get any error while testing again. Issue resolved.</t>
  </si>
  <si>
    <t>No Error, when we tried to conenct with User</t>
  </si>
  <si>
    <t>When I entry in Glaze code (T7HTP05STONEBLAK-G) then show below massage for plant BP01. 
No default value maintained for operation order type TL04
Karthick requested for Resolution Remarks, When reached user and he checked again issue doesn’t happen again</t>
  </si>
  <si>
    <t>Migrated SM#3000052052 Changes- ZS_LONGTERM_FI &amp; ZS_SALES_FI</t>
  </si>
  <si>
    <t>19/11 - Inputs received from user, user has to provide the test cases 
20/11 - test cases received from user 
21/11 - FS under Process 
22/11 - FS completed &amp; released to technical team for development
26/11 - Explained corrections to be done to technical team. In-progress with technical team
05/12 - sent for UAT, user requested to connect on 10/12
10/12 - Receieved UAT observation and set to abap for changes
12/12 - FUT done and sent for UAT
18/12 - followed up for UAT confirmation</t>
  </si>
  <si>
    <t>FI Observations to be delviered in 1st phase on Monday for SD requirement gathering to be done post that</t>
  </si>
  <si>
    <t>4000002456 is the duplicate ticket for it, Rakhi shared analysis and observations to Guddu with the test cases provided. Guddu clarified and FS is provided to ABAP Team</t>
  </si>
  <si>
    <t>12/12- delivered for UAT on 12/12 and also  followed up for UAT confirmation on 20/12</t>
  </si>
  <si>
    <t>Cheryl</t>
  </si>
  <si>
    <t>14/11: Karthick worked on this!</t>
  </si>
  <si>
    <t>Ticket to be assigned to right technician if CG is not working</t>
  </si>
  <si>
    <t>18/12 - followed up for UAT confirmation</t>
  </si>
  <si>
    <t>Production SOP Process</t>
  </si>
  <si>
    <t>Closed</t>
  </si>
  <si>
    <t>15.11.2024</t>
  </si>
  <si>
    <t>18/11: Business provided TR for processing. Working on this.
19/11:TR moved to Quality.In UAT phase.
21/11: UAT in progress</t>
  </si>
  <si>
    <t>Delivered before, but Clsoure date is post confirmation</t>
  </si>
  <si>
    <t>Monthly activity for December is compelte</t>
  </si>
  <si>
    <t>Work done for Dec 2024. New ticket to be created for Jan 2025</t>
  </si>
  <si>
    <t>New production order type for SW Decal Sol Ref : 3000052616 </t>
  </si>
  <si>
    <t>Under Analysis</t>
  </si>
  <si>
    <t xml:space="preserve">18/11: Connected with business on the requirement, business needs new order type configured in the system. Need to connect with user again to clarify on this requirement.
22/11: Need to schedule call on Monday with ABAP to check order type link to custom proram for production order execution.
25/11: Config changes are done and moved to ECQ. Tested with user, pending confirmation from user.
26/11: checking with Co team regarding settlement issue. 
27/11: Still working on settlement equivalence number issue, user wants to fetched it automatically. Checking for master data or config settings for it.
28/11: Checking with CO team on this, also checking configuration and master data comaprison for new order type. Found no difference still facing the issue.
2/12: solution provided and waiting for user confirmation.
03/12: Equivalency number is not getting created for some materials. analysing the reason.
04/12: Need to raise request to SAP for this behaviour, asked senior SAP consultants, no conclusion on the current behaviour.
05/12: Raise request to SAP on this.
6/12:Waiting for SAP response
09/12: Got reply from SAP, asked Amit to open the connection in ECQ. connections are open and sent deatiled document for the issue on SAP.
19/12: we received response from SAP,  need to connect with SAP
</t>
  </si>
  <si>
    <t>Not able to trace the issue</t>
  </si>
  <si>
    <t>Order Type to configured and check feasibility with ABAP whether New Order Type will link to existing program on Monday</t>
  </si>
  <si>
    <t>[20-12-2024 ] SAP Response received and under our analysis</t>
  </si>
  <si>
    <t> SAP Incident - ZPM_SPARES Dump</t>
  </si>
  <si>
    <t xml:space="preserve">18/11: Program was getting dump error, ABAP team analysed the issue &amp; in ECQ didn't get DUMP error. Requested user to check again.
19/11: Call scheduled for tomorrow with user .
21/11: optimized code for better performance of the t code ZPM_SPARES </t>
  </si>
  <si>
    <t>optimized code for better performance of the t code ZPM_SPARES </t>
  </si>
  <si>
    <t>Dhort dump when 3199 line items</t>
  </si>
  <si>
    <t>Change Planned Future Price </t>
  </si>
  <si>
    <t xml:space="preserve">19/11- we are working on this ticket                                                                                                                                                                                                                                                        
20/11- still we facing some challenges in this ticket and we are working on this ticket.                                                                                     
21/11- we are not recomended for planned price change in the particlur issue because once change palnned  price business facing issues.                                                                                                           
22/11- we have sent a mail to user in that mail we are clearely mantion in that we can't change the planned price because it is already done the cost estimate.so when that time we can not change the planned price and asked to wait for next run to update                    
25/11- We are waiting for user response.                                                   26/11- We are waiting for user response.                                                    27/11 -We have ping the user but there is no response.    
</t>
  </si>
  <si>
    <t>Issue:Change Planned Future Price                                                        Solution:As per my analysis, there is no possibility to change the planned price in the future column; the value will be flowed from the standard cost estimate run, which we are doing every month, and the same value will update to the material through marking functionality. This is an SAP standard behavior, and it will not allow you to change it manually.</t>
  </si>
  <si>
    <t>User is asking for Workaround and it is not possible</t>
  </si>
  <si>
    <t>3000052021, FAMS - Phase 2 - Physical Inventory</t>
  </si>
  <si>
    <t>21/11 - Even after assigning the proper roles still facing the same issue - ABAP and FIORI team analysing in more details, raised a request to sundar to arrange a  call for process understanding
22/11 - Process call completed with business user, understood the process. Still Authorization Failed issue we are facing, where Abap &amp; Fiorri team is working jointly.
25/11 - Still facing same authorization issue, CG technical team is working
26/11 - Authorisation failed issue resolved. FUT done for further steps. Program is not working as per the process flow. Observations shared with technical team. Technical team is working on FUT observations
06/12 - Releasd for UAT
10/12 - FUT Overview Giver to Sundar
12/12 - FUT overview given to the business user.
20/12 - Followed up with the user through helpme portal on UAT status.</t>
  </si>
  <si>
    <t>Daily update to be done, Development done by HTC, CG analysing on observations and on 2 ODATA applications</t>
  </si>
  <si>
    <t>Auth issue, call scheduled with Business to understand the flow and checking with FIORI team</t>
  </si>
  <si>
    <t>12/12 -FUT completed, pending UAT. 20.12  Followed up sent</t>
  </si>
  <si>
    <t>Changes Withdrawn ME29N : 3000045997 - Need to activate DN Release for STO</t>
  </si>
  <si>
    <t>Pending Validation</t>
  </si>
  <si>
    <t>19/11: Requested ABAP team to anlyze
26/11: we cannot work on closed ticket and they have to create new ticket if we need to work. Solman is Closed, New ticket to be raised and Rahul to approve</t>
  </si>
  <si>
    <t>Technical side to check why there is discrepancy /inconsistency in the release strategy logic user exit used for this 02 document type STO in production system. This change was reverted back from production system after inconsistency faced. So we need to analyse and sort this please. ABAP to analyse on 25th Nov</t>
  </si>
  <si>
    <t>20/12 - Followed up with the user through helpme portal on UAT status.</t>
  </si>
  <si>
    <t>Error appears when trying to make a sales order - Asim</t>
  </si>
  <si>
    <t>25/11 : Requested user to check and confirm if the issue is resolved
26/11: User training resolved the issue</t>
  </si>
  <si>
    <t>Nishtha to provide an update</t>
  </si>
  <si>
    <t xml:space="preserve">SAP </t>
  </si>
  <si>
    <t>ISSUE IN PGI POSTING</t>
  </si>
  <si>
    <t>16.11.2024</t>
  </si>
  <si>
    <t>20.11.2024</t>
  </si>
  <si>
    <t>Abhishek</t>
  </si>
  <si>
    <t xml:space="preserve">19/11 We acknowldge the ticket. WIP.
19/11 we have messaged user in the teams to understand about this new requirement and proceed further but user is offline, we will connect and gather the requirement from the business user soon.
20/11 Sent a mail to the user to discuss on this issue.
20/11  User confirmed this issue has been already closed. </t>
  </si>
  <si>
    <t>SAP error when creating PO from contract #5650003242</t>
  </si>
  <si>
    <t>28.11.2024</t>
  </si>
  <si>
    <t>19/11:We connected with user and uderstood the exact issue and now working on test case.
22/11: Solution already provided to user waiting for confirmation.Sent reminder mail today
28/11: recieved  confirmation from user. Issue resolved.</t>
  </si>
  <si>
    <t>Kirtish requested for screenshot and Veronica has provided the details for the same, provided the solution and Lumbini has to provided confirmation</t>
  </si>
  <si>
    <t>Migrated SM#3000050311 BP Email Telephone Add Delete</t>
  </si>
  <si>
    <t xml:space="preserve">19/11 we have planned a call with user to know more about pending actions on this backlog tickets and start work with our technical team.
 27/11 Myself and Bala had call with Prasad, user is okay to move the changes to Production system once discussed RAKC internally. User informed to check about the duplicate data issue, Bala is working on this.
04/12 Recieved mail from Prasad to update the duplicate email address update, checking the feasibility.
05/12 Bala checking the feasibility.
06/12 Code changes completed and updated the status to Prasad.
09/12 Bala sent mail to Ajay to move TR for Quality testing
10/12 Internal Testing completed from our end bala is validating. 
11/12 Shared the test data to Prasad waiting for UAT Conformation.
12/12 TR changes moved to PRD. Waiting for Prasad confirmation.
</t>
  </si>
  <si>
    <t>Ramesh setup a call with Prasad Kannan on 19th Nov 4:30PM IST</t>
  </si>
  <si>
    <t>Chnages moved to PRD system on 12.12, waiting for user confirmation</t>
  </si>
  <si>
    <t>Glaze compound code error </t>
  </si>
  <si>
    <t>19/11- We provided our analysis to user and waiting for user response                                                                                                            
20/11- waiting for user responses                                                                   
22/11- In this issue run the standard cost estimate for the particular material and resolve the issue this is analysis we provided to user waiting for user conformation.
25/11- We are waiting for user response.                                                   26/11-  We are waiting for user response.                                                 27/11- We have ping the user but there is no response.</t>
  </si>
  <si>
    <t>Issue:: Glaze compound code                                                                     Soluation:In this issue run the standard cost estimate for the particular material and resolve the issue
T-Code CK24 this is soluation we provided to the user.</t>
  </si>
  <si>
    <t>Please use the below-mentioned material code for the Polish Glaze compound for SAP postings from this month onwards.</t>
  </si>
  <si>
    <t>SAP S/4_Magento Integration</t>
  </si>
  <si>
    <t>CPI</t>
  </si>
  <si>
    <t>Sravan</t>
  </si>
  <si>
    <t>GMPRMGLAZE6001</t>
  </si>
  <si>
    <t>Proposal mention to RAKC and waiting for an approval.</t>
  </si>
  <si>
    <t>GRSO request - Mohamed</t>
  </si>
  <si>
    <t>19/11 acknowleadge this ticket and messaged to user over the team chat to discuss on this issue
28/11 Following up with User for call to discuss ****
23/11 This production system issue, our MM team will take help from their SME and to resolve this issue.</t>
  </si>
  <si>
    <t>24/12 - Assigned to MM team to check the issue. Status changed to In progress</t>
  </si>
  <si>
    <t>BAD BD Connection Error in SAP - Rakibul(BGD)  </t>
  </si>
  <si>
    <t>19.11.2024</t>
  </si>
  <si>
    <t>19/11: User was facing error, Basis observed due to multiple execution of report at single time error was occuring. We've informed user and waiting if the issue comes again.
25/11: Config changes are done and moved to ECQ. Tested with user, pending confirmation from user.
26/11:we had call today with Amit,Bala and user, Amit asked user to check in head quaters wheather they are facing same issue or not.
27/11: user checked from HQ no issue while executing from HQ user got no error.
28/11: User tried from headquarters, we got confirmation from user that he tried with office network. Now need to analyse the issue with ABAP.
2/12: need access for production system to analyze the issue
03/12: Raised request for production access.
04/12: Need to list table's required for this analysis and send to business for access.
6/12: on monday will connect with user and debug in the production system
09/12: Debugged with user, no error message found. Asked user to connect when error message found.
10/12: Basis will request for ST01 authorization and will connect with user again to trace with ABAP again
11/12: User not available/off for today.
12/12: Need to connect with basis to analyse the trace report.
19/12: routed to networking team to clarify any issue from network side</t>
  </si>
  <si>
    <t>Informed user to observe the report and don’t execute at multiple times.</t>
  </si>
  <si>
    <t>No Access for ABAP to analyzse</t>
  </si>
  <si>
    <t>Call planned with User on 25th November as it is happening when multiple Users using at same time</t>
  </si>
  <si>
    <t>Under Network team, due to connectivity issue analysed by S&amp;A team.</t>
  </si>
  <si>
    <t>PY requirement for regular PY run - to be configured</t>
  </si>
  <si>
    <t>23.11.2024</t>
  </si>
  <si>
    <t xml:space="preserve">20/11: Details shared with Ajay/Amit on TR creation based on discussion with Rafi 
21/11: For TR creation requested to cheryl to create a service request, Cheryl wants Rahul ji's confirmation on the same to create Request in Solman. 
22/11: Sceduled call with Rafi ji for discussion.
25/11:  Had a call with Rafi ji He will be sharing the details.  
         </t>
  </si>
  <si>
    <t>Requested TR and valdiation from Rahul for the changes, Help Me status is cancelled hence requested for new TR creation for some configuration</t>
  </si>
  <si>
    <t>Unable to view or get the LECI report</t>
  </si>
  <si>
    <t>21.11.2024</t>
  </si>
  <si>
    <t>21/11: Duplicate ticket 4000001241 is already in progress.Hence  we closed this ticket.
25/11: Sent mail to help team indicationg that it is duplicate ticket.Waiting for their response.</t>
  </si>
  <si>
    <t>Duplicate Ticket, currently being worked on 4000001241 for Gate Pass FIORI team is working on. Sent emal to Cheryl for the same</t>
  </si>
  <si>
    <t>Recursive Bom Error </t>
  </si>
  <si>
    <t>21/11: as per user confirmation, we closed the ticket</t>
  </si>
  <si>
    <t>Update the resolution</t>
  </si>
  <si>
    <t xml:space="preserve"> Normal Change: 8000011860, WM Physical inventory count entry</t>
  </si>
  <si>
    <t xml:space="preserve">22/11: Kalavti is working on the code change on % calculation
25/11: New program is under progress.working on FS creation
29/11:We connected with user on process discussion as this process will be impleted for first time.Now working on other possible transactions once inventory is freezed.
03/12: As suggested by Karthick we provide test document with Karthick to check all movement types
6/12:Changes moved to production.
17/12: Sent new logic test cases with user
</t>
  </si>
  <si>
    <t>Auth part to be checked</t>
  </si>
  <si>
    <t>Changes moved to Quality and FUT to be provided to day, to get HelpME ticekt for the same</t>
  </si>
  <si>
    <t>UAT successfully completed and ticket should be closed</t>
  </si>
  <si>
    <t>Migrated SM#3000050664 Define a Power and Water cost in SAP</t>
  </si>
  <si>
    <t>22/11: Ticket logged
26/11: cal scheduled for today,SME is not available so call cancelled.
27/11: Will schedule call tomorrow on this.
28/11: Discussed with karthick on this, business needs new production implemented for new plant PPWP, in this plants all things should be set for their Power consumption/generation/transfer/selling. We are gathering information to provide solution to implement this.</t>
  </si>
  <si>
    <t>Newly assigned to CG and Chand to conenct with Karthick</t>
  </si>
  <si>
    <t>Gathering information on this.</t>
  </si>
  <si>
    <t>Changes required _ One Pager (zfcustsum) Sol#: 3000051092</t>
  </si>
  <si>
    <t>No hold status, awaiting Quality move</t>
  </si>
  <si>
    <t xml:space="preserve">#tagging not done and ticket which is in progress is in cancelled status
Send mail to HelpMe to change the status in progress2, ##Ticket## and HelpMe for get the log udpated
Ticket is Rejeceted and cancelled, UAT is expected and Dinesh looped CG. UAT Observations
We request 2 modifications as below.
 1)	We need comma (,) in collection figure as same format has there for other figures too. It will give us clear understanding while reading the figure.
2)	Sanitaryware name get short as SW in order summary. </t>
  </si>
  <si>
    <t>This ticket was Cancelled and Rejected by RAKC.</t>
  </si>
  <si>
    <t>Migrated SM#3000051367 Requesting to modify Gate Pass printout</t>
  </si>
  <si>
    <t>Ajay</t>
  </si>
  <si>
    <t>Rakshith</t>
  </si>
  <si>
    <t>19/11: Ajay gave all the inputs
21/11: Responded that we need 2 additional days as making non mandaory is impacting the flow</t>
  </si>
  <si>
    <t>wrong status maintained</t>
  </si>
  <si>
    <t>Team is working on it and it wlll be delviered by Monday</t>
  </si>
  <si>
    <t>ERROR IN SHOWROOM STORAGE LOCATION </t>
  </si>
  <si>
    <t>02.12.2024</t>
  </si>
  <si>
    <t>25/11 This is an internal issue, informed Ajay to help on this ticket to extend the storage location for that material.
26/11 Ajay took FFID access to check the issue.
28/11 Connected with Ajay to help the user.
02/12 User confirmed over teams to close the issue.</t>
  </si>
  <si>
    <t>RCM invoice should have unique serial number</t>
  </si>
  <si>
    <t>21/11 - Received &amp; analysed at CG end. Following up with user for more information
22/11 -25/11 26/11 - Following up with user for more information. Unable to receive any updates on avaibility
27/11 - Requirement understanding done with user &amp; MOM shared. FS yet to be started
28/11 - 18/12 FS in progress
19/12 - Released for Abap development, Abap in progress</t>
  </si>
  <si>
    <t>19/12 - Released FS for Abap development, Abap in progress</t>
  </si>
  <si>
    <t>Augmentation of file name for ADCB related BCM batches Sol Ref : 3000052617</t>
  </si>
  <si>
    <t xml:space="preserve">19/11 - Analysing at CG end
21/11, 22/11 - Following up with user for more information
25/11 - Dropped an email to user for his avaibility to understand the requiremnet.
26/11 - Gathered information from user. Now started analysing
27/11 - CG team Analysing
28/11 - CG team Analysing
29/11 - Received TR from Ajay, abaper did the changes and moved to Quality
02/12 - 09/12 FUT sent to user as this involves invoice approvals and we dont have access for that. Awaiting user confirmation for FUT.
16/12 - FUT completed and sent for UAT 
UAT cofirmation received. 
17/12 - Changes moved to production </t>
  </si>
  <si>
    <t>ZPP_BINTOBIN errors/issues </t>
  </si>
  <si>
    <t>25/11 We acknowledge the ticket.WIP.
26/11: we have pinged to user waiting for user response.</t>
  </si>
  <si>
    <t>261 Movement error  </t>
  </si>
  <si>
    <t>25/11 We acknowledge the ticket.WIP.
26/11: we have connected with user and WIP.
2/12: ABAP team is debugging the issue.
03/12: Waiting for user to confirm if the issue arises again.
04/12: Issue resolved</t>
  </si>
  <si>
    <t>The same component was posted properly in other confirmations, so it is not possi­ble to trace out the issue.  The reason for the issue could be some data inconsistency</t>
  </si>
  <si>
    <t>04/12:User already confirmed on closure.I am unable to close this ticket in help me.Connected with Cheryl to close it from backend</t>
  </si>
  <si>
    <t>27/11: Requested for more details on complete requirments, waiting for their response.
25/11: Sent a mail to share requirment and documents
04/12: Nitin said he do not relevent required docs nad told us to find in solamn or mail trail.
16/12: Followup mail sent, Nitin asked for discussion.
18/12: Scheduling call tomorrow with Nitin Kumar.
19/12: Had a call with Nitin to understand the whole scenario.</t>
  </si>
  <si>
    <t>No Hold Status, waiting for Nitin to share the requirement</t>
  </si>
  <si>
    <t>[19-12-2024] Call done with Nitin to understand the complete scenario. Further analysis required.</t>
  </si>
  <si>
    <t>SAP Functional-SD</t>
  </si>
  <si>
    <t>Update invoice print outs (invoice, invoice cancellation, credit note)</t>
  </si>
  <si>
    <t>Kamal Kondapalli</t>
  </si>
  <si>
    <t>27/11 - CG team Analysing 
28/11 - Couldn’t gather information as the user as user had to drop of from the call 
29/11 - 02/12- Couldn’t connect the user
04/12 -  No response from user
09/12 - Again followed up via mail
10/12 - user is busy with month end
17/12 - understand the detailed requirement with user, there is an change in VF03 invoice output. Coordinated and transfered into SD
19/12 Had call with user for the output type RD00:  Crdit Note/Debit Note title is not coming, so we need to fix it.
For the output type RD05: 1-The output type configuration changes not moved to PRD.  2-Invoice Title should have "Invoice"  (not tax prefix)</t>
  </si>
  <si>
    <t>Under requirement gathering from the user.</t>
  </si>
  <si>
    <t>The quotation and sales ordering Arabic is wrong Ref Sol: 2000064716</t>
  </si>
  <si>
    <t>Pending User Information</t>
  </si>
  <si>
    <t>29/11 Requested user to have a call on Monday to get more analysis.
02/12 Pinged to user over teams but user did not response
03/12  Requested user to have a call to get more analysis.
06/12 Scheduled meeting on Monday
09/12 Shared the MOM and waiting for test case in Quality system and waiting for Incident to Service request.
10/12 waiting for quality test data.
18/12  Mail sent to user to replicate the test case in qyality system similar to production system sales order.</t>
  </si>
  <si>
    <t>No update from team for 3 weeks</t>
  </si>
  <si>
    <t>The ticket is SR not Incidnet. Requested HelpMe to convert it to SR. User has to share the test data for this new requirment, sent reminder mail.</t>
  </si>
  <si>
    <t>Solman not opening / working since 18.11.24</t>
  </si>
  <si>
    <t>ZMM_STRD_PRICE_UPD Access</t>
  </si>
  <si>
    <t>26/11:We connnected with user on call.User is unable to upload program for more than 9 line items for which we need to debug this program in quality with the help of ABAP team
29/11: We try to upload for 1000 qty its wokring fine for now.
10/12: ABAP team is checking for alternative program.
20/12:FUT document is shared with user.UAT in progress from user end.</t>
  </si>
  <si>
    <t>[20-12-2024] FUT completed and shared and pending for user to confirm</t>
  </si>
  <si>
    <t>Need to Updated Chq Details of all the Created Customer</t>
  </si>
  <si>
    <t>27/11 - Tried to reach out to the user for more information
29/11 - 02/12 - Couldn’t connect to the user.
04/12 - 06/12 - No response (also stucked with other priority issue so couldn’t follow up)
09/12 - Again followed up via email
15/12 - 18/12 FS in progress
19/12 - Released for Abap development, Abap in progress</t>
  </si>
  <si>
    <t>Payload extracts for the below interfaces from QAS &amp; PRD C4C systems.</t>
  </si>
  <si>
    <t> SAP Incident- C4C - Survey is not getting triggered </t>
  </si>
  <si>
    <t>27/11 We acknowledge the ticke.WIP
29/11 Issue fixed in QA, FUT in progress
05/12: Requested Dinesh/Ajay for Change Request number and Process
06/12: The UAT is in progress
9/12: Working with the user to complete the UAT. QA system does not have proper test data so its delayed for a while. Also, no change request received from Dinesh/Ajay
11/12: User is on-leave, waiting for user acceptance testing completion 
12/12: RAKC IT requested assistance in UAT with Amit
19/12: Reminded Amit to provide RAKC IT requested assistance in UAT</t>
  </si>
  <si>
    <t>Pending UAT ; RAKC IT requested assistance in UAT with Amit</t>
  </si>
  <si>
    <t>Payroll Parameter change</t>
  </si>
  <si>
    <t xml:space="preserve"> 
27/11: Payroll Parameters to be regularise,The gaps have been found and addressed by configuring the parameters. 
04/12: To be confirmed and closed.  
05/12: TR recieved to extend the parameters for future.
07/12: Got the TR for new configs.
10/12:  Configs almost done
11/12: TR moved in Quality, 
13/12: Business Team is advised to perform UAT and details provided.
</t>
  </si>
  <si>
    <t>Using same ticket for multiple needs</t>
  </si>
  <si>
    <t>[19-12-2024] Business Team is advised to perform UAT and details provided.</t>
  </si>
  <si>
    <t> FW: Payload from C4C QAS &amp; PRD </t>
  </si>
  <si>
    <t>27/11 Work in progress
27/11/2024: Provided details from the production system. QAS details will be shared soon.
2/12/2024 : Waiting for more details from the user to provide payload of QAS system.
05/12: Provided payloads to Abdul. Wating for confirmation to close it.
06/12: This incident has been closed.</t>
  </si>
  <si>
    <t>SAp</t>
  </si>
  <si>
    <t>-SAP Incident_C4C EXTERNAL ID NOT GENERATING </t>
  </si>
  <si>
    <t>SD/C4C</t>
  </si>
  <si>
    <t>28/11 Acknowledge the ticket. WIP.
29/11 SD team following up with RAKC for the Master Data updates (dependent on 4000005478 resolution)
11/12: Requested Help me to re-route the incident.</t>
  </si>
  <si>
    <t xml:space="preserve">UKI SO error (involved parties) 
</t>
  </si>
  <si>
    <t>28/11 Acknowledge the ticket. WIP.
29/11 SD team following up with RAKC for the Master Data updates
04/12 Dinesh replied to the user and RAKC has to update Master Data.</t>
  </si>
  <si>
    <t>Report ZSDPL005 is not working properly</t>
  </si>
  <si>
    <t>10.12.2024</t>
  </si>
  <si>
    <t>29/11 Requested user to have a call to get more analysis.
02/12 Mail sent to the user about the understanding points to make the changes for the report, Updated the same to bala as well.
04/12 Had call with Bala and explained the logic.
05/12 Development in progress, Point 1. ZFRA fright condition has been excluded from the existing logic.Point 2. ZCCP - If ZCCP condition is exist in the Sales order then exclude the discount condition ZD0A.
06/12 Changes moved to Quality and waiting for user confirmation for UAT.
09/12 UAT confirmed, requested Amit to move the changes to P01 system.
10/12 User confirms to close the ticket.</t>
  </si>
  <si>
    <t>Need to be reactive to user</t>
  </si>
  <si>
    <t>PO/PR pending for release - not reflecting in SAP inbox</t>
  </si>
  <si>
    <t>Punith</t>
  </si>
  <si>
    <t>29/11:We connected with user and uderstood the issue.We connected with fiori team to check workflow.As per user confirmation now user is again getting PR release list in sap inbox.Willl ask for closure.
03/12:We connected with fiori team to check workflow issue.Need to connect with Bala once.
04/12: We are not able to create test in quality system.</t>
  </si>
  <si>
    <t>Use has not observed this issue since 3 weeks .Hence we are waiting for closure confirmation.</t>
  </si>
  <si>
    <t xml:space="preserve">Require a new field of Manufacturing Date of Batch in Free Stock report (ZSFS) 
</t>
  </si>
  <si>
    <t>01.12.2024</t>
  </si>
  <si>
    <t>02/12 We acknowledge the ticket. WIP.
03/12: Waiting for solman ticket.
04/12: Bala is working on it.
05/12: Bala is testing whether it will not impact anything.
6/12: code changes done.need to test in ECD
09/12: FUT sent to business waiting for UAT.</t>
  </si>
  <si>
    <t>awaiting solman, and no hold status</t>
  </si>
  <si>
    <t>National Day Public Holiday</t>
  </si>
  <si>
    <t xml:space="preserve">30/11: Request raised by Rafi to make changes in Work schedule rule to accomodated national public holiday
02/12:  Shared our understanding on mail and requested to have a call for better understanding, Requested for TR creation.
Shared observations and waiting for TRs from business.
03/12: WSR list provided by Rafi and got the confirmation to finish the config.
04/12: TR moved to Quality.
08/12: resolved, UAT successful and changes are moved to PROD.
 </t>
  </si>
  <si>
    <t>Resolved, UAT successful and changes are moved to PROD.</t>
  </si>
  <si>
    <t>Waybill details in our ZEREGISTER are not updated accurately</t>
  </si>
  <si>
    <t>02/12 Connected with bala to replicated the issue in ECQ system but we are facing authorization and sent mail to Dinesh.
04/12 Me and Bala connected with Dinesh and explaied the issue in the PRD system, Dinesh suggested to take the access in the Quality system and informed us to check the program.
05/12 Root cause found, had a call with Surya tomorrow.
06/12 Had call with Amit and Bala is checking the code.
09/12 Bala and Kamal shared the detailed information to Dinesh to have a call tomorrow.
10/12 Dinesh did not join the call.Tomorrow had a call with amit. 
11/12 Sent mail to Dinesh waiting for Dinesh reply.
18/12 Mail sent to Dinesh waiting foe dinesh reply.</t>
  </si>
  <si>
    <t>Analysis shared to Dinesh, waiting for confirmation.</t>
  </si>
  <si>
    <t>Request to create purchase group code for 88202689</t>
  </si>
  <si>
    <t>Complted</t>
  </si>
  <si>
    <t>23.12.2024</t>
  </si>
  <si>
    <t>01/12: We analysed the issue.Need some customise change.
02/12: Requested Ajay for TR.Waiting for TR.
10/12: Changes done as per user requirement waiting for user confirmation
19/12:Waiting for user UAT result</t>
  </si>
  <si>
    <t>Got user confirmation on 23.12.2024.Hence mark this ticket has resolved.</t>
  </si>
  <si>
    <t>Unable to Link Code in SAP (vdh1n)</t>
  </si>
  <si>
    <t>02/12 Acknowledge the ticket WIP
05/12 Had a call with user tomorrow to explain the issue.
06/12 Pending approval from RAKC internal.</t>
  </si>
  <si>
    <t>Unassigned ticket, waiting for RAKC internal approval.</t>
  </si>
  <si>
    <t>CUSTOMER CODE IN C4C - 5016046</t>
  </si>
  <si>
    <t>06.12.2024</t>
  </si>
  <si>
    <t>04/12 We acknowledged the ticket and Dinesh shared the solution to the user. From teams sent reminder to check and confirm the status.
05/12 Informed user to check and confirm.
06/12 Got confirmation from user to close the ticket.</t>
  </si>
  <si>
    <t>CRM - LEAD OWNER Assignment Rule</t>
  </si>
  <si>
    <t>04/12 Acknowledge the ticket WIP
4/12: Investigation is in Progress
05/12: Requested additional information from the user for invesigating the issue.
06/12: Dinesh is working on it.
11/12: Requested Help me to re-route the incident.
12/12:Requested Help me to re-route the incident
19/12:HelpMe re-routed the incident to RAKC IT</t>
  </si>
  <si>
    <t xml:space="preserve"> Master Data issue HelpMe re-routed the incident to RAKC IT</t>
  </si>
  <si>
    <t>COST POSTING via ZFI_REV_REPOST_N - Revenue Posting is incorrect Sol ref#: 2000064622</t>
  </si>
  <si>
    <t>05/12 - Not yet started
11/12 - User have confirmed to connect on 12/12
12/12 - Connected with user to gather data 
16/12 - analyses in progress
17/12 - Requested users time for test case in quality
17/12 - Scheduled call with user for 19/12 to get the test case.
19/12 - Call got postponed to Tuesday 24/12.</t>
  </si>
  <si>
    <t>19/12 - call was scheduled with user for 19/12, on his request it get postponed to Tuesday 24/12 to replicate the test scenario in quality.</t>
  </si>
  <si>
    <t>Wrong costing in SAP</t>
  </si>
  <si>
    <t>05.12.2024</t>
  </si>
  <si>
    <t>05/12 - Not yet started
Originally assigned on 29th Nov, when checked with user - he said this actual issue belongs to MM and not to CO. Now again on 05/12 it seems on FICO bucket.
9/12 - I tried to check with MM lead, she asked to check with Vinod again - Not getting clarity whether MM team has connected with user or not
17/12 - 18/12 Incident raised to SAP.
19/12 - No reply from SAP
20/12 - Sent followed up reminder to SAP</t>
  </si>
  <si>
    <t>20/12 - Sent followed up reminder to SAP. SAP case no - 1385651/2024.</t>
  </si>
  <si>
    <t>Exchange Rate Issue (FI) - RAKC UK- Sol Ref: 2000064722</t>
  </si>
  <si>
    <t>This ticket assigned to us but the ticket status over helpme is resolved</t>
  </si>
  <si>
    <t>Pending Approval</t>
  </si>
  <si>
    <t>Received mail on 04/12 but couldn't find in helpme portal to check the details</t>
  </si>
  <si>
    <t>RAK Ceramics - Sink Promotion GOSINK10R</t>
  </si>
  <si>
    <t>16.12.2024</t>
  </si>
  <si>
    <t>06/12 Acknowledge the ticket, WIP
09/12 Sent mail to user. waiting for user inputs.
11/12 Sent reminder mail to user.
16/12 Sent one more reminder mail to the user.</t>
  </si>
  <si>
    <t>URGENT assistance to fix incompletion log /// SO 1013297 --&gt;replaced by SO 1013305</t>
  </si>
  <si>
    <t>19.12.2024</t>
  </si>
  <si>
    <t>06/12 Connected over teams and explanied the user for Master data issue. User sent mail to internal team.
19/12 User confirmed to close the ticket.</t>
  </si>
  <si>
    <t>DUO000444 - SHOWING SW06 LOCATION</t>
  </si>
  <si>
    <t>24.12.2024</t>
  </si>
  <si>
    <t>06/12 Acknowledge the ticket, WIP
09/12 Solution provided to the user, User has to check with RAK internal team for Custom table correction in PRD system.
24/12 User confirms to close this incident.</t>
  </si>
  <si>
    <t>Master data issue, RAKC internal team working.</t>
  </si>
  <si>
    <t> All delivery note needs to be printed with INCOTERMS and its description, for SW, Tiles &amp; Kludi </t>
  </si>
  <si>
    <t>08.12.2024</t>
  </si>
  <si>
    <t>Ajay Bose Sukumaran</t>
  </si>
  <si>
    <t>Ajay Bose</t>
  </si>
  <si>
    <t xml:space="preserve">09/12 Connected with User over Teams and user will share the time slot busy in his annual stock report.
</t>
  </si>
  <si>
    <t>Ticket assigned to Ajay RAKC team.</t>
  </si>
  <si>
    <t>Customer contact number mismatch in SO and SI</t>
  </si>
  <si>
    <t>09.12.2024</t>
  </si>
  <si>
    <t>9/12 Connected over teams but no reply from the user end.
10/12 Sent mail to the user to discuss on this ticket.
12/12 Connected with bala for contact number issue, Need to explain to the User about the logic.
16/12 Found the root cause of the issue and I have to explain over the teams call but user didnt join the call.
19/12 User confirmed to close the ticket</t>
  </si>
  <si>
    <t>EXTERNAL ID ISSUE</t>
  </si>
  <si>
    <t>9/12  Acknowledge the ticket, WIP</t>
  </si>
  <si>
    <t>KKS1 run in the background, keeps getting cancelled automatically</t>
  </si>
  <si>
    <t>09/12 - surbhi confirmed that issue is resolved, waiting for mail confirmation</t>
  </si>
  <si>
    <t>Posting Problem</t>
  </si>
  <si>
    <t xml:space="preserve"> Hiren</t>
  </si>
  <si>
    <t>9/12 - Connected to the user to understand the issue 
Completed the analyses at CG end, and solution has been sent to the user and SME's, waiting for further process
10/12 - have asked user to provide test data for quality testing
11/12 - Solution provided, user confirmed to close this ticket</t>
  </si>
  <si>
    <t>Report shows wrong value - ZCOFBGUV</t>
  </si>
  <si>
    <t>Pending for SME's inputs</t>
  </si>
  <si>
    <t>9/12 - Connected with the SME and understood the concerns
Details Shared  with the ABAP team for debugging and check the logic 
11/12 - abap analyses shared with Rak-SME (Sundar) and also abaper has explained the detailed logic to Rak-SME. Rak-SME is working on it and conveyed that he will come up with the change logic required in program.</t>
  </si>
  <si>
    <t>11/12 - abap analyses shared with Rak-SME (Sundar). Pending with SME for the logic to be implemented.</t>
  </si>
  <si>
    <t>UPLOAD Error while uploading data -(ZFI001 TCODE)</t>
  </si>
  <si>
    <t xml:space="preserve">9/12 -  connected with the user and understood the requirement, analyses in progress 
10/12 - ABAP needs to check the error in program
11/12 19/12- ABAP is in progress
19/12 - received inputs from ABAP team, based on that functional team is re-analysing </t>
  </si>
  <si>
    <t xml:space="preserve">19/12 - received inputs from ABAP team, based on that functional team is re-analysing </t>
  </si>
  <si>
    <t>SAP FV50 entry Parking Issue</t>
  </si>
  <si>
    <t>09/12 - tried to connect with the user but no response 
Dropped an email to user for more details.
10/12 - Tcode Is working fine , user confirmed to close the ticket.</t>
  </si>
  <si>
    <t>TO ADD GLS IN FSV IN F.01 (SAP FI) Sol Rf: 3000052558</t>
  </si>
  <si>
    <t>09/12 - raised ticket on high priority (P2) but this is backlog ticket
analysed and understand that this ticket is under UAT, reached out to the user for confirmation and their further queries 
10/12 - Gathered details, need to make changes
12/12 - TR details received, waiting for user data to make changes 
17/12 - FUT and UAT done, waiting for production movement.</t>
  </si>
  <si>
    <t>10/12 -11/12 Sent analyses with the business, waiting for the further inputs from user</t>
  </si>
  <si>
    <t>Release strategy is not appearing</t>
  </si>
  <si>
    <t>09/12: Changes maintain in CL20N in production
10/12: Got issue resolved confirmation from user</t>
  </si>
  <si>
    <t>NEW PR request approval matrix</t>
  </si>
  <si>
    <t>20.12.2024</t>
  </si>
  <si>
    <t>09/12:User id is maintained in production .Waiting for user confirmation
20/12: User confirmed on closure.</t>
  </si>
  <si>
    <t>Issue resolved on 20,12.2024</t>
  </si>
  <si>
    <t>Change of address in PO for Austria</t>
  </si>
  <si>
    <t>09/12: User requirement is already maintained i system waiting for user confirmation</t>
  </si>
  <si>
    <t>Inclusion of central purchasing block in ZMKVZ report</t>
  </si>
  <si>
    <t>10/12: Waiting for Cheryl to share 3 series solmon ticket.</t>
  </si>
  <si>
    <t>Waiting for TR to move to Quality system.</t>
  </si>
  <si>
    <t>9.12.2024</t>
  </si>
  <si>
    <t>pp</t>
  </si>
  <si>
    <t>9/12: work in progress</t>
  </si>
  <si>
    <t>GST NO typing mistake during plant code creation , Actual GST is 03AACCR6424N2Z9, but it shows 03AACCR6424N1ZA.</t>
  </si>
  <si>
    <t>10/12 We acknowledge the ticket. WIP.
12/12 - Waiting for TR details to make changes 
13/12 - changes made and FUT done. 
16/12 - UAT done, shared TR details for production movement.
18/12 Changes moved to the production</t>
  </si>
  <si>
    <t>OLD SYSTEM // REPLACMENT FOC ORDER ERROR</t>
  </si>
  <si>
    <t>10/12 We acknowledge the ticket. WIP.
11/12: The system works fine after resending the order /request external pricing. This issue has been resolved.</t>
  </si>
  <si>
    <t>Order Placement Issue in SAP.</t>
  </si>
  <si>
    <t>ERROR IN C4C</t>
  </si>
  <si>
    <t>Damadora</t>
  </si>
  <si>
    <t>Quotation price error</t>
  </si>
  <si>
    <t>10/12 We acknowledge the ticket. 
11/12: The system works fine after resending the order /request external pricing. This issue has been resolved.</t>
  </si>
  <si>
    <t xml:space="preserve"> Frequent SAP Error Codes Blocking Order Placement.</t>
  </si>
  <si>
    <t>We got error in posting in SAP and could not resolve it , So please do the needful to resolve the same ASAP.</t>
  </si>
  <si>
    <t>10/12: Aknowledge the ticekt. Data lock error by other user while posting. User will do posting again and get back to us.</t>
  </si>
  <si>
    <t>Addition of Data for ZPP_BOM_UPLOAD Program </t>
  </si>
  <si>
    <t>10/12: Aknowledge the ticekt.
11/12: Changes moved to production.</t>
  </si>
  <si>
    <t>Request for New Creation Program for KRT/KRP</t>
  </si>
  <si>
    <t>Nikhil/Poonam</t>
  </si>
  <si>
    <t>10/12: Aknowledge the ticekt. User wants new program to create material master and routing for Kludi RAK plant. Connected with user understood the requirement with them, working on template creation.
11/12: Need to connect with Bala/ABAP. For BAPI and template.
12/12: Need creation data from MM team to provide in excel and need ABAP fro this mapping.
19/12: preparing input file for testing</t>
  </si>
  <si>
    <t>Checking feasibility with ABAP on existing BAPI's.</t>
  </si>
  <si>
    <t>SAP Incident / C4C / External ID not showing</t>
  </si>
  <si>
    <t>11.12.2024</t>
  </si>
  <si>
    <t>13.12.2024</t>
  </si>
  <si>
    <t>11/12 Aknowledge the ticekt.
11/12: Requested additional information to the user for investigation.
12/12: Analysing the issue WIP
13/12: User confirmed the issue is resolved</t>
  </si>
  <si>
    <t>SAP Incident-Without a balance order QTY in SAP, the System still allows entry to book the stock</t>
  </si>
  <si>
    <t>11/12 Aknowledge the ticekt.WIP
13/12 messeged to user in MS- teams, we will connect with user and work on this issue. 
18/12 connected with user and user said he will going to set up a call with end user who is working on the system on this process. waiting for user call 
19/12 We have discussed with end user, but due to data insufficient to understand more about these issues, user said they will create new orders and come back for futher clear discuss about this issues. 
23/12 sent a mail to user for requested inputs and requirement clarification</t>
  </si>
  <si>
    <t xml:space="preserve"> sent a mail to user for requested inputs and requirement clarification</t>
  </si>
  <si>
    <t>UNABLE TO PUT SCRAP in QA32 - QM</t>
  </si>
  <si>
    <t>QM</t>
  </si>
  <si>
    <t>11/12: Aknowledged the ticket. User will recreate and provide data to test in ECQ. Cost element is not assigned to the activity for QM scrap posting.
12/12: Waiting for user to provide test data in ECQ.
19/12: under FICO team</t>
  </si>
  <si>
    <t>FI/CO team needs to look into this to assign cost element to required PA structure.</t>
  </si>
  <si>
    <t>SO and Line for numerous stock storage locations-ended up with error while retrieving DNs</t>
  </si>
  <si>
    <t>11/12 Aknowledge the ticekt.WIP.
13/12 messeged to user in MS- teams, we will connect with user and work on this issue. 
18/12 connected with user and user said he will going to set up a call with end user who is working on the system on this process. waiting for user call 
19/12 We have discussed with end user, but due to data insufficient to understand more about these issues, user said they will create new orders and come back for futher clear discuss about this issues. 
23/12  sent a mail to user for requested inputs and requirement clarification</t>
  </si>
  <si>
    <t>sent a mail to user for requested inputs and requirement clarification</t>
  </si>
  <si>
    <t>Previous month material showing in COGI </t>
  </si>
  <si>
    <t xml:space="preserve">11/12: Closed </t>
  </si>
  <si>
    <t>COGI created with the same date of confirmation, for the error order TECO need to be revoke then we can clear the error</t>
  </si>
  <si>
    <t>SHIPPING ADDRESS IN STO CHANGE - Moti - Sol Ref 3000052521</t>
  </si>
  <si>
    <t>12.12.2024</t>
  </si>
  <si>
    <t>kamal</t>
  </si>
  <si>
    <t>12/12  Aknowledge the ticekt.WIP.
13/12 messeged to user in MS- teams, we will connect with user and work on this issue. 
18/12 waiting for user requirment, trying to connect with user he is not responding , we gone through old mail conversation and understood that this is old back log ticket from HTC.
19/12 HTC shared the FUT but pending UAT from the user, updated the same over mail.</t>
  </si>
  <si>
    <t>Waiting for UAT confirmation.</t>
  </si>
  <si>
    <t>C4C / SAP approving authority- segregation</t>
  </si>
  <si>
    <t>12/12  Aknowledge the ticekt.WIP. 
19/12: Requested Help me to re-route the incident.
20/12: Master Data issue HelpMe re-routed the incident to RAKC IT</t>
  </si>
  <si>
    <t>One time customer code for showroom cust Sol#: 3000052279</t>
  </si>
  <si>
    <t>19/12: User is doing the testing</t>
  </si>
  <si>
    <t>Guided User with Procedure Document on 17.12.2024</t>
  </si>
  <si>
    <t>New Sales Office Required Bhutan and Nepal (Mumbai) - Old Sol Ref 3000052046</t>
  </si>
  <si>
    <t>19/12: Requested Help me to re-route the incident."</t>
  </si>
  <si>
    <t>Need to bring the columns from material master to sales register &amp; to set the new Rule Sol#: 3000052515</t>
  </si>
  <si>
    <t>12/12 After taking a follow up with the user. User confirmed to close the ticket.</t>
  </si>
  <si>
    <t>5932338 -Price Discrepancy Issue in Sales Order Submission.</t>
  </si>
  <si>
    <t>12/12 mail is sent to user for discussion on that issue.
13/12 After discussing with the user price values are appearing correctly.</t>
  </si>
  <si>
    <t>In POS, add justification field for discount - Sol ref#: 3000052632</t>
  </si>
  <si>
    <t>13/12 Aknowledge the ticekt.WIP.
16/12 Today had a call with bala and explain about the issue. tomorrow scheduled a call with user.
17/12 mail sent to the user for more information related this issue.</t>
  </si>
  <si>
    <t>Awaiting a test case in Quality from User</t>
  </si>
  <si>
    <t>MDG CLASSIFICATION WARNING MESSAGE CHANGES </t>
  </si>
  <si>
    <t>MDG</t>
  </si>
  <si>
    <t>13/12 Aknowledge the ticekt.WIP.
18/12: systems are down to check the issue
19/12: ABAP team is working
20/12: ABAP team is doing some enhancement</t>
  </si>
  <si>
    <t>ABAP team is doing some enhancement</t>
  </si>
  <si>
    <t>FW: 70045148 - C,642 - 30205900 - RAJEEV</t>
  </si>
  <si>
    <t>12/12  Aknowledge the ticekt.WIP. 
19/12 Issue is resolved and closed</t>
  </si>
  <si>
    <t>C4C issue / unable to prepare quotation</t>
  </si>
  <si>
    <t>12/12  Aknowledge the ticekt.WIP. 
19/12: Issue is resolved and closed</t>
  </si>
  <si>
    <t xml:space="preserve">Creating of shurtdown orders and understanding of the impact of the same on the books of accounts and COPA </t>
  </si>
  <si>
    <t>C4C ERROR - CAN'T CREATE S.O</t>
  </si>
  <si>
    <t>12/12  Aknowledge the ticekt.WIP. 
19/12:Issue is resolved and closed</t>
  </si>
  <si>
    <t>Migrated SM#3000051067 Chg in Duty/Comm/Bonus impact final Pric</t>
  </si>
  <si>
    <t>18/12 Acknoeledge the ticket. WIP.
23/12 we sent a mail to user to discuss on this requirement and start work from our end</t>
  </si>
  <si>
    <t xml:space="preserve"> we sent a mail to user to discuss on this requirement and start work from our end</t>
  </si>
  <si>
    <t>Report creation and access for taking report from SAP data record</t>
  </si>
  <si>
    <t>13/12: As per HTC, its pending with Business Team for UAT and moreover no documents/requirements have been shared
23/12: Sent an email to Rafi to have a discussion</t>
  </si>
  <si>
    <t>Request changes in release strategy workflow - Purchase Department - Sol ref#: 3000052627</t>
  </si>
  <si>
    <t>10/19:Approval got from rahul for testing in development</t>
  </si>
  <si>
    <t>UAT</t>
  </si>
  <si>
    <t>All conditions cost in import orders need to be show in PO review</t>
  </si>
  <si>
    <t>10/12: Asked user for more information.
13/12:Asked user for more information.</t>
  </si>
  <si>
    <t>Call scheduled with user on 23.12.2034</t>
  </si>
  <si>
    <t>Creation of new location in SAP-GF4</t>
  </si>
  <si>
    <t>10/12:Changes done in developmnet
10/19: TR moved to production</t>
  </si>
  <si>
    <t>UAT in production</t>
  </si>
  <si>
    <t>Release structure of contracts and PO change- Sol ref#: 3000052628</t>
  </si>
  <si>
    <t>12/17:FUT shared with user
12/19:Approval got from Rahul</t>
  </si>
  <si>
    <t>Working on test cases</t>
  </si>
  <si>
    <t>Error messages in month-closing activities in October 2024.</t>
  </si>
  <si>
    <t>Document number does not exist while creating PO</t>
  </si>
  <si>
    <t>19/12: Acknowledge the ticket
20/12: Duplicate ticket, issue was resolved</t>
  </si>
  <si>
    <t>Closed on 23/12</t>
  </si>
  <si>
    <t>Case 1305535/2024 raised to SAP</t>
  </si>
  <si>
    <t>SAP Error: PR to Contract PO Issue (KEDA)</t>
  </si>
  <si>
    <t>DNs PGI Error due to PID inventory</t>
  </si>
  <si>
    <t>11/12: Acknowledge the ticket
11/12: It was a testing activity, manually created SO in S/4 which completed the requirement</t>
  </si>
  <si>
    <t>C4C System - Mandatory Pricing Condition Error.</t>
  </si>
  <si>
    <t>Unable to find the following GL for RAK Porcelain Online Orders payment posting in T. CODE:  ZFI004 - Sol ref#: 2000064787</t>
  </si>
  <si>
    <t>Workflow Email Issues - Incorrect Notifications</t>
  </si>
  <si>
    <t>Pending Code Investigation</t>
  </si>
  <si>
    <t>13/12: notification details showing wrong in workflow details issue 
16/12: Supriya is working on this. Rafi asked to check backend.
18/12: Had a call with Supriya and Bala no clue yet on qual. data replication.</t>
  </si>
  <si>
    <t>[20-12-2024] Under Investigation by ABAP</t>
  </si>
  <si>
    <t>Issue with Released POs Showing as Draft and Unable to Generate PDF Copies.</t>
  </si>
  <si>
    <t>23/12 - need to connect with user to discuss further on the issue.</t>
  </si>
  <si>
    <t>Net Price Adjustment.</t>
  </si>
  <si>
    <t>Dinesh Sharma</t>
  </si>
  <si>
    <t>19/12 Solution provided by Dinesh and ticket assined to Dinesh.</t>
  </si>
  <si>
    <t>Solution provided to the user, waiting for user confirmation.</t>
  </si>
  <si>
    <t>new selection field in report ZSDBON02 </t>
  </si>
  <si>
    <t>User acceptance</t>
  </si>
  <si>
    <t>20/12 Acknowledge the ticket, WIP</t>
  </si>
  <si>
    <t>20/12-Meeting needs to be scheduled with user. Waiting for user response.</t>
  </si>
  <si>
    <t>DN under Invoicing</t>
  </si>
  <si>
    <t>20-12.24</t>
  </si>
  <si>
    <t>20/12 Acknowledge the ticket, WIP
23/12 To know more about user concern we are trying to connect with user over the RAK MS teams but no response from the user, we sent a mail to user to set up a call on this issue</t>
  </si>
  <si>
    <t>Email to send to the user Samer for more info</t>
  </si>
  <si>
    <t>Actual Costing Run - Replication Require - CO Module - Audit Query</t>
  </si>
  <si>
    <t>18.12.2024</t>
  </si>
  <si>
    <t>18/12 - 23/12 - CG team is working on replicating the test sceario in Audit server shared by Rak SME - Sundar</t>
  </si>
  <si>
    <t>23/12 -  working on replicating the test sceario in Audit server shared by Rak SME - Sundar</t>
  </si>
  <si>
    <t>Data transfer from SAP B1 to Oracle EPM platform for Financial Consolidation - EBM.</t>
  </si>
  <si>
    <t>Ticket does not belong to Capgemini SAP. Currently assigned to correct owner</t>
  </si>
  <si>
    <t>MM Status Authority Change</t>
  </si>
  <si>
    <t>Ticket assigned to RAK Ceramics Team</t>
  </si>
  <si>
    <t>Analysis done and Amit to take care of production access due to limited access</t>
  </si>
  <si>
    <t>New Attributes to add</t>
  </si>
  <si>
    <t>User is out of office for requirements gathering</t>
  </si>
  <si>
    <t>NGAS Q'ty correction.</t>
  </si>
  <si>
    <t>Pending User confirmation</t>
  </si>
  <si>
    <t>23/12: provided solution step to the user</t>
  </si>
  <si>
    <t xml:space="preserve">Meeting is scheduled with the user on 23.12.2024 for more info
provided solution step to the user
</t>
  </si>
  <si>
    <t>SAP Incident // Goods return DN: 84012301 can't be able to reversal.</t>
  </si>
  <si>
    <t>20.12.2024 Instructions given to the user and wating for confirmation</t>
  </si>
  <si>
    <t>T01- SAP HCM patching SPAU</t>
  </si>
  <si>
    <t>“ Ex.rate diff.accts are incomplete for account 0001144501 currency INR”</t>
  </si>
  <si>
    <t>19/12 - Analysis in-progress
23/12 - Requested the user for missing data to be maintained for OBA1 settings</t>
  </si>
  <si>
    <t>23/12 - Requested the user for missing data to be maintained for OBA1 settings</t>
  </si>
  <si>
    <t>Service request</t>
  </si>
  <si>
    <t>SApP</t>
  </si>
  <si>
    <t>ZRSW TAX INVOICE WITH MULTI CURRENCY AND INCOTERMS.</t>
  </si>
  <si>
    <t>3.Normal</t>
  </si>
  <si>
    <t>No</t>
  </si>
  <si>
    <t>2024-W51</t>
  </si>
  <si>
    <t xml:space="preserve">23/12 Acknowledge the ticket.WIP.
23/12 we will connect with user to know more about this requirement based on user discussion we will start work on this corrections.
24/12 Under ABAP development. </t>
  </si>
  <si>
    <t xml:space="preserve">24/12 Under ABAP development. </t>
  </si>
  <si>
    <t>SAP Error.</t>
  </si>
  <si>
    <t>23/12 Acknowledge the ticket.WIP.
24/12 Solution provided.RAKC Internal ABAP team updated the table KNVV.Waiting for user confirmation to close.</t>
  </si>
  <si>
    <t>24/12 Solution provided.RAKC Internal ABAP team updated the table KNVV.Waiting for user confirmation to close.</t>
  </si>
  <si>
    <t>System Error</t>
  </si>
  <si>
    <t>Resolved.</t>
  </si>
  <si>
    <t>4000005839 </t>
  </si>
  <si>
    <t>UNABLE TO PUT SCRAP in QA32 - QM </t>
  </si>
  <si>
    <t>23/12/-I need to connect with the QM team.</t>
  </si>
  <si>
    <t xml:space="preserve">Date mismatch in Export sales of VAT software </t>
  </si>
  <si>
    <t>24/12 Had a call with the user to get information about the issue.
25/12 Had call with user to provide test data</t>
  </si>
  <si>
    <t>Had call with user to provide test data</t>
  </si>
  <si>
    <t>UAE</t>
  </si>
  <si>
    <t>Request to configure the approval matrix for Credit Limit Management</t>
  </si>
  <si>
    <t>3. Normal</t>
  </si>
  <si>
    <t>Yes</t>
  </si>
  <si>
    <t>25-12-24</t>
  </si>
  <si>
    <t>25.12.2004</t>
  </si>
  <si>
    <t>25/12 Aknowledge the ticekt.WIP</t>
  </si>
  <si>
    <t>Aknowledge the ticekt.WIP</t>
  </si>
  <si>
    <t>PICKING OPTION IS NOT SHOWING</t>
  </si>
  <si>
    <t>26.12.2024</t>
  </si>
  <si>
    <t>26/12 Acknowledge the ticket.WIP.</t>
  </si>
  <si>
    <t>ID</t>
  </si>
  <si>
    <t>Request Type</t>
  </si>
  <si>
    <t>Urgency</t>
  </si>
  <si>
    <t>Subject</t>
  </si>
  <si>
    <t>Requester Name</t>
  </si>
  <si>
    <t>Technician</t>
  </si>
  <si>
    <t>Group</t>
  </si>
  <si>
    <t>Status</t>
  </si>
  <si>
    <t>Created Date</t>
  </si>
  <si>
    <t>Due by date</t>
  </si>
  <si>
    <t>Category</t>
  </si>
  <si>
    <t>Completed Time</t>
  </si>
  <si>
    <t>Created By</t>
  </si>
  <si>
    <t>Department</t>
  </si>
  <si>
    <t>Impact</t>
  </si>
  <si>
    <t>Last Updated Time</t>
  </si>
  <si>
    <t>Priority</t>
  </si>
  <si>
    <t>Resolved Time</t>
  </si>
  <si>
    <t>Responded Time</t>
  </si>
  <si>
    <t>Response Due Date</t>
  </si>
  <si>
    <t>Service Category</t>
  </si>
  <si>
    <t>Solman Ticket Number</t>
  </si>
  <si>
    <t>Sub Category</t>
  </si>
  <si>
    <t>Region</t>
  </si>
  <si>
    <t>Technician Organization</t>
  </si>
  <si>
    <t>Technician Domain</t>
  </si>
  <si>
    <t>Is Backlog?</t>
  </si>
  <si>
    <t>Age</t>
  </si>
  <si>
    <t>Year</t>
  </si>
  <si>
    <t>Week#</t>
  </si>
  <si>
    <t>Year-Week#</t>
  </si>
  <si>
    <t>Capgemini Status</t>
  </si>
  <si>
    <t>Month</t>
  </si>
  <si>
    <t>Year-Month</t>
  </si>
  <si>
    <t>Aging Slab</t>
  </si>
  <si>
    <t>Updated Created Date</t>
  </si>
  <si>
    <t>Updated Resolved Time</t>
  </si>
  <si>
    <t>4. Low</t>
  </si>
  <si>
    <t>BOM INVOICE ERROR</t>
  </si>
  <si>
    <t>Smitha Nair</t>
  </si>
  <si>
    <t>01-07-2024 14:26</t>
  </si>
  <si>
    <t>08-07-2024 14:26</t>
  </si>
  <si>
    <t>Applications</t>
  </si>
  <si>
    <t>11-07-2024 16:42</t>
  </si>
  <si>
    <t>Service Desk Admin</t>
  </si>
  <si>
    <t>Local Sales</t>
  </si>
  <si>
    <t>4. Affects User</t>
  </si>
  <si>
    <t>15-08-2024 11:30</t>
  </si>
  <si>
    <t>09-07-2024 15:42</t>
  </si>
  <si>
    <t>01-07-2024 18:59</t>
  </si>
  <si>
    <t>01-07-2024 18:26</t>
  </si>
  <si>
    <t>Not Assigned</t>
  </si>
  <si>
    <t>2000064005</t>
  </si>
  <si>
    <t>CRM</t>
  </si>
  <si>
    <t>ERRRO IN PAYMENT POSTING - RP01 - Sol#:  2000064467</t>
  </si>
  <si>
    <t>Abdul Basith</t>
  </si>
  <si>
    <t>SAP Functional-Fiori/ABAP</t>
  </si>
  <si>
    <t>03-07-2024 14:26</t>
  </si>
  <si>
    <t>15-07-2024 1:50</t>
  </si>
  <si>
    <t>UAE Sales -Retail Operations</t>
  </si>
  <si>
    <t>15-08-2024 12:38</t>
  </si>
  <si>
    <t>12-07-2024 1:5</t>
  </si>
  <si>
    <t>02-07-2024 0:37</t>
  </si>
  <si>
    <t>01-07-2024 16:26</t>
  </si>
  <si>
    <t>2000064467</t>
  </si>
  <si>
    <t>SAP S/4 ERP</t>
  </si>
  <si>
    <t>Rajesh Sawant</t>
  </si>
  <si>
    <t>01-07-2024 19:2</t>
  </si>
  <si>
    <t>04-07-2024 10:30</t>
  </si>
  <si>
    <t>20-12-2024 20:14</t>
  </si>
  <si>
    <t>Commercial Accounts</t>
  </si>
  <si>
    <t>17-12-2024 19:48</t>
  </si>
  <si>
    <t>10-07-2024 17:10</t>
  </si>
  <si>
    <t>02-07-2024 12:30</t>
  </si>
  <si>
    <t>IND</t>
  </si>
  <si>
    <t>SAP Authorization Access Req -  (Kludi Ger)</t>
  </si>
  <si>
    <t>Raziye Kabakci</t>
  </si>
  <si>
    <t>Amit Yadav</t>
  </si>
  <si>
    <t>SAP Technical</t>
  </si>
  <si>
    <t>01-07-2024 18:54</t>
  </si>
  <si>
    <t>12-07-2024 19:14</t>
  </si>
  <si>
    <t>14-07-2024 16:50</t>
  </si>
  <si>
    <t>Information Technology</t>
  </si>
  <si>
    <t>11-07-2024 16:32</t>
  </si>
  <si>
    <t>02-07-2024 16:12</t>
  </si>
  <si>
    <t>02-07-2024 11:54</t>
  </si>
  <si>
    <t>Access &amp; Security</t>
  </si>
  <si>
    <t>GER</t>
  </si>
  <si>
    <t>2. High</t>
  </si>
  <si>
    <t>Vendor With holding Tax Rate Change Required for Bangladesh - 3000052497</t>
  </si>
  <si>
    <t>Shydur Rahaman</t>
  </si>
  <si>
    <t>SAP Functional</t>
  </si>
  <si>
    <t>01-07-2024 13:26</t>
  </si>
  <si>
    <t>03-07-2024 13:26</t>
  </si>
  <si>
    <t>07-09-2024 17:18</t>
  </si>
  <si>
    <t>Accounts &amp; Finance</t>
  </si>
  <si>
    <t>04-09-2024 17:10</t>
  </si>
  <si>
    <t>10-07-2024 16:58</t>
  </si>
  <si>
    <t>01-07-2024 15:26</t>
  </si>
  <si>
    <t>Accounting &amp; Finance tools</t>
  </si>
  <si>
    <t>BGD</t>
  </si>
  <si>
    <t>SAP T-Code Access - Jamshed</t>
  </si>
  <si>
    <t>Jamshed Ali - External</t>
  </si>
  <si>
    <t>01-07-2024 12:29</t>
  </si>
  <si>
    <t>03-07-2024 12:29</t>
  </si>
  <si>
    <t>05-07-2024 11:40</t>
  </si>
  <si>
    <t>01-07-2024 19:21</t>
  </si>
  <si>
    <t>01-07-2024 14:29</t>
  </si>
  <si>
    <t>Stop automatic batch split in DN Level</t>
  </si>
  <si>
    <t>Raghu Ram Neeli</t>
  </si>
  <si>
    <t>02-07-2024 12:37</t>
  </si>
  <si>
    <t>04-07-2024 12:37</t>
  </si>
  <si>
    <t>Supply Chain Management</t>
  </si>
  <si>
    <t>3. Affects Group</t>
  </si>
  <si>
    <t>08-07-2024 12:52</t>
  </si>
  <si>
    <t>-</t>
  </si>
  <si>
    <t>Acccess for the Newly developed report &amp; tables under the role of Account Receivable Manager</t>
  </si>
  <si>
    <t>Guddu Gupta</t>
  </si>
  <si>
    <t>01-07-2024 19:1</t>
  </si>
  <si>
    <t>03-07-2024 19:1</t>
  </si>
  <si>
    <t>Finance &amp; Accounts</t>
  </si>
  <si>
    <t>16-07-2024 16:15</t>
  </si>
  <si>
    <t>02-07-2024 16:6</t>
  </si>
  <si>
    <t>02-07-2024 12:1</t>
  </si>
  <si>
    <t>SAP password Reset - Sagar</t>
  </si>
  <si>
    <t>Sagar Himanshubhai Bhatt</t>
  </si>
  <si>
    <t>01-07-2024 13:9</t>
  </si>
  <si>
    <t>15-07-2024 17:43</t>
  </si>
  <si>
    <t>11-07-2024 18:48</t>
  </si>
  <si>
    <t>System</t>
  </si>
  <si>
    <t>Sanitaryware Plant</t>
  </si>
  <si>
    <t>08-07-2024 18:27</t>
  </si>
  <si>
    <t>08-07-2024 18:25</t>
  </si>
  <si>
    <t>09-07-2024 12:43</t>
  </si>
  <si>
    <t>Access Control</t>
  </si>
  <si>
    <t>SAP- PR APPROVAL ERROR - 2000064526</t>
  </si>
  <si>
    <t>Sugumar Alagarasu</t>
  </si>
  <si>
    <t>SAP Functional-MM</t>
  </si>
  <si>
    <t>01-07-2024 16:16</t>
  </si>
  <si>
    <t>03-07-2024 16:16</t>
  </si>
  <si>
    <t>13-07-2024 18:49</t>
  </si>
  <si>
    <t>Marketing</t>
  </si>
  <si>
    <t>10-07-2024 18:48</t>
  </si>
  <si>
    <t>02-07-2024 1:43</t>
  </si>
  <si>
    <t>01-07-2024 18:16</t>
  </si>
  <si>
    <t>SAP S4 Hana/C4C Access - 77002884 || 77002886 || 77002885 (RAKPOR)</t>
  </si>
  <si>
    <t>Aarthi Boddu</t>
  </si>
  <si>
    <t>02-07-2024 12:6</t>
  </si>
  <si>
    <t>04-07-2024 12:6</t>
  </si>
  <si>
    <t>14-07-2024 13:50</t>
  </si>
  <si>
    <t>11-07-2024 13:33</t>
  </si>
  <si>
    <t>02-07-2024 13:4</t>
  </si>
  <si>
    <t>02-07-2024 14:6</t>
  </si>
  <si>
    <t>6000022364 || 6000022366 || 6000022630</t>
  </si>
  <si>
    <t>SAP Login issue ( no need password reset ) - Winsey</t>
  </si>
  <si>
    <t>Winsey Varghese</t>
  </si>
  <si>
    <t>01-07-2024 12:14</t>
  </si>
  <si>
    <t>03-07-2024 12:14</t>
  </si>
  <si>
    <t>04-07-2024 12:45</t>
  </si>
  <si>
    <t>Asset Management</t>
  </si>
  <si>
    <t>09-07-2024 12:52</t>
  </si>
  <si>
    <t>01-07-2024 12:26</t>
  </si>
  <si>
    <t>01-07-2024 14:14</t>
  </si>
  <si>
    <t>Not able to get Print Preview of Sales Order and Invoices in SAP</t>
  </si>
  <si>
    <t>Kailasam Murugappan</t>
  </si>
  <si>
    <t>03-07-2024 18:16</t>
  </si>
  <si>
    <t>Sales Coordination</t>
  </si>
  <si>
    <t>11-07-2024 12:59</t>
  </si>
  <si>
    <t>09-07-2024 17:21</t>
  </si>
  <si>
    <t>02-07-2024 11:46</t>
  </si>
  <si>
    <t>Reset SAP password - Azzah</t>
  </si>
  <si>
    <t>Azzah Subaie</t>
  </si>
  <si>
    <t>02-07-2024 12:42</t>
  </si>
  <si>
    <t>21-07-2024 16:57</t>
  </si>
  <si>
    <t>18-07-2024 16:52</t>
  </si>
  <si>
    <t>Ali Adheem</t>
  </si>
  <si>
    <t>Retail Sales</t>
  </si>
  <si>
    <t>15-07-2024 16:10</t>
  </si>
  <si>
    <t>09-07-2024 12:11</t>
  </si>
  <si>
    <t>15-07-2024 11:56</t>
  </si>
  <si>
    <t>KSA</t>
  </si>
  <si>
    <t>Access to SAP S4 Hana - Taher 99017976</t>
  </si>
  <si>
    <t>Taher Bencheikh</t>
  </si>
  <si>
    <t>02-07-2024 13:1</t>
  </si>
  <si>
    <t>04-07-2024 13:1</t>
  </si>
  <si>
    <t>10-07-2024 12:55</t>
  </si>
  <si>
    <t>02-07-2024 13:9</t>
  </si>
  <si>
    <t>02-07-2024 15:1</t>
  </si>
  <si>
    <t>MDG Password Reset - 99013582</t>
  </si>
  <si>
    <t>02-07-2024 16:46</t>
  </si>
  <si>
    <t>05-07-2024 14:37</t>
  </si>
  <si>
    <t>06-07-2024 18:46</t>
  </si>
  <si>
    <t>03-07-2024 18:8</t>
  </si>
  <si>
    <t>03-07-2024 11:13</t>
  </si>
  <si>
    <t>02-07-2024 18:46</t>
  </si>
  <si>
    <t>SAP Activation - 99018630 Gaurav</t>
  </si>
  <si>
    <t>Gaurav Swansi</t>
  </si>
  <si>
    <t>03-07-2024 13:29</t>
  </si>
  <si>
    <t>10-07-2024 13:29</t>
  </si>
  <si>
    <t>15-07-2024 16:50</t>
  </si>
  <si>
    <t>Customer Advocacy - Tiles</t>
  </si>
  <si>
    <t>12-07-2024 16:22</t>
  </si>
  <si>
    <t>03-07-2024 15:43</t>
  </si>
  <si>
    <t>03-07-2024 17:29</t>
  </si>
  <si>
    <t>Unable to capitalize asset</t>
  </si>
  <si>
    <t>Prabhakar Tamada</t>
  </si>
  <si>
    <t>Surya Vegirouthu</t>
  </si>
  <si>
    <t>SAP Functional-FI/CO</t>
  </si>
  <si>
    <t>02-07-2024 16:28</t>
  </si>
  <si>
    <t>03-07-2024 15:58</t>
  </si>
  <si>
    <t>08-07-2024 14:47</t>
  </si>
  <si>
    <t>2. Affects Department</t>
  </si>
  <si>
    <t>15-08-2024 12:54</t>
  </si>
  <si>
    <t>05-07-2024 14:25</t>
  </si>
  <si>
    <t>02-07-2024 17:28</t>
  </si>
  <si>
    <t>SAP T-code Access Request - 96600495 || 96600535  (KSA)</t>
  </si>
  <si>
    <t>Nabhan Omar Nabhani</t>
  </si>
  <si>
    <t>02-07-2024 18:24</t>
  </si>
  <si>
    <t>04-07-2024 18:24</t>
  </si>
  <si>
    <t>13-07-2024 17:49</t>
  </si>
  <si>
    <t>Sales</t>
  </si>
  <si>
    <t>10-07-2024 17:38</t>
  </si>
  <si>
    <t>08-07-2024 17:2</t>
  </si>
  <si>
    <t>03-07-2024 11:24</t>
  </si>
  <si>
    <t>SAP Authorization Modification - Shydur Rahman (BG)</t>
  </si>
  <si>
    <t>02-07-2024 16:47</t>
  </si>
  <si>
    <t>04-07-2024 16:47</t>
  </si>
  <si>
    <t>19-07-2024 14:52</t>
  </si>
  <si>
    <t>16-07-2024 14:11</t>
  </si>
  <si>
    <t>04-07-2024 17:7</t>
  </si>
  <si>
    <t>02-07-2024 18:47</t>
  </si>
  <si>
    <t>1. Urgent</t>
  </si>
  <si>
    <t>Access denied- Fiori for Transport team</t>
  </si>
  <si>
    <t>David Paul Raj Ponraj Saka</t>
  </si>
  <si>
    <t>02-07-2024 17:14</t>
  </si>
  <si>
    <t>03-07-2024 16:21</t>
  </si>
  <si>
    <t>06-07-2024 12:46</t>
  </si>
  <si>
    <t>Personnel &amp; Public Relations</t>
  </si>
  <si>
    <t>03-07-2024 11:58</t>
  </si>
  <si>
    <t>03-07-2024 11:15</t>
  </si>
  <si>
    <t>02-07-2024 18:14</t>
  </si>
  <si>
    <t>S.O. approval shows error  5799733 - Sol#2000064530</t>
  </si>
  <si>
    <t>Donabella Yalong Ortega</t>
  </si>
  <si>
    <t>05-07-2024 16:8</t>
  </si>
  <si>
    <t>08-07-2024 15:8</t>
  </si>
  <si>
    <t>12-07-2024 1:17</t>
  </si>
  <si>
    <t>10-07-2024 13:31</t>
  </si>
  <si>
    <t>05-07-2024 17:8</t>
  </si>
  <si>
    <t>Custom report in SAP (FI) - Surbhi RAKPOR  Sol Ref 30000052505 (HTC is working on this ticket)</t>
  </si>
  <si>
    <t>Surbhi Garg</t>
  </si>
  <si>
    <t>Karthick Duraisamy</t>
  </si>
  <si>
    <t>SAP Functional-PP/PM/QS/</t>
  </si>
  <si>
    <t>03-07-2024 16:15</t>
  </si>
  <si>
    <t>05-07-2024 16:15</t>
  </si>
  <si>
    <t>05-09-2024 14:17</t>
  </si>
  <si>
    <t>02-09-2024 13:49</t>
  </si>
  <si>
    <t>20-08-2024 13:38</t>
  </si>
  <si>
    <t>03-07-2024 18:15</t>
  </si>
  <si>
    <t>3000052505</t>
  </si>
  <si>
    <t>SAP Authorization Access Req -  PETRONIO  (KLudi Ger)</t>
  </si>
  <si>
    <t>04-07-2024 15:9</t>
  </si>
  <si>
    <t>10-07-2024 14:16</t>
  </si>
  <si>
    <t>11-07-2024 16:48</t>
  </si>
  <si>
    <t>06-08-2024 4:14</t>
  </si>
  <si>
    <t>08-07-2024 16:45</t>
  </si>
  <si>
    <t>04-07-2024 16:23</t>
  </si>
  <si>
    <t>08-07-2024 16:16</t>
  </si>
  <si>
    <t>To Add BCM  Option in SAP T_Code  FBL5N - 3000052503</t>
  </si>
  <si>
    <t>Tauseef Gauhar</t>
  </si>
  <si>
    <t>04-07-2024 16:24</t>
  </si>
  <si>
    <t>08-07-2024 16:24</t>
  </si>
  <si>
    <t>24-10-2024 18:59</t>
  </si>
  <si>
    <t>23-07-2024 16:3</t>
  </si>
  <si>
    <t>SAP Authorization Request ( T- Code ) - Chaitanya</t>
  </si>
  <si>
    <t>Chaitanya Gudla</t>
  </si>
  <si>
    <t>04-07-2024 14:4</t>
  </si>
  <si>
    <t>06-07-2024 14:4</t>
  </si>
  <si>
    <t>04-07-2024 16:45</t>
  </si>
  <si>
    <t>SCM</t>
  </si>
  <si>
    <t>04-11-2024 18:58</t>
  </si>
  <si>
    <t>04-07-2024 16:38</t>
  </si>
  <si>
    <t>Modification of Tax invoice in SAP - Sol Ref 3000052502</t>
  </si>
  <si>
    <t>Syed Ahmad Ullah</t>
  </si>
  <si>
    <t>05-07-2024 12:44</t>
  </si>
  <si>
    <t>09-07-2024 12:44</t>
  </si>
  <si>
    <t>01-10-2024 17:37</t>
  </si>
  <si>
    <t>22-08-2024 12:26</t>
  </si>
  <si>
    <t>05-07-2024 14:44</t>
  </si>
  <si>
    <t>Do IT-SAP Change Req: 3000052502, Modification of Tax invoice in SAP</t>
  </si>
  <si>
    <t>SAP Authorization Access - 99018230 | 99018224 | 99018508</t>
  </si>
  <si>
    <t>Mohamed Nasar</t>
  </si>
  <si>
    <t>05-07-2024 13:25</t>
  </si>
  <si>
    <t>09-07-2024 13:25</t>
  </si>
  <si>
    <t>08-07-2024 18:47</t>
  </si>
  <si>
    <t>Logistics and Warehouse</t>
  </si>
  <si>
    <t>05-07-2024 18:44</t>
  </si>
  <si>
    <t>05-07-2024 15:25</t>
  </si>
  <si>
    <t>SAP Authorization Access - 99017826</t>
  </si>
  <si>
    <t>05-07-2024 13:26</t>
  </si>
  <si>
    <t>12-07-2024 13:26</t>
  </si>
  <si>
    <t>05-07-2024 18:38</t>
  </si>
  <si>
    <t>05-07-2024 17:26</t>
  </si>
  <si>
    <t>SAP Modification access - MCs</t>
  </si>
  <si>
    <t>09-07-2024 13:26</t>
  </si>
  <si>
    <t>05-07-2024 18:37</t>
  </si>
  <si>
    <t>05-07-2024 15:26</t>
  </si>
  <si>
    <t>T_Code Issue - Richard Pinto</t>
  </si>
  <si>
    <t>Richard Santhosh Pinto</t>
  </si>
  <si>
    <t>05-07-2024 19:27</t>
  </si>
  <si>
    <t>09-07-2024 19:27</t>
  </si>
  <si>
    <t>04-08-2024 12:0</t>
  </si>
  <si>
    <t>01-08-2024 11:13</t>
  </si>
  <si>
    <t>08-07-2024 16:32</t>
  </si>
  <si>
    <t>08-07-2024 12:27</t>
  </si>
  <si>
    <t>ERROR WHILE CREATING PO</t>
  </si>
  <si>
    <t>Satish Marise</t>
  </si>
  <si>
    <t>05-07-2024 11:6</t>
  </si>
  <si>
    <t>06-07-2024 10:36</t>
  </si>
  <si>
    <t>Purchase</t>
  </si>
  <si>
    <t>1. Affects Business</t>
  </si>
  <si>
    <t>16-08-2024 11:44</t>
  </si>
  <si>
    <t>05-07-2024 14:24</t>
  </si>
  <si>
    <t>05-07-2024 12:15</t>
  </si>
  <si>
    <t>05-07-2024 12:6</t>
  </si>
  <si>
    <t>SLP Transition for POD Project - Sol#: 3000052494</t>
  </si>
  <si>
    <t>Aby Mathew</t>
  </si>
  <si>
    <t>04-07-2024 11:27</t>
  </si>
  <si>
    <t>04-07-2024 19:27</t>
  </si>
  <si>
    <t>17-12-2024 15:46</t>
  </si>
  <si>
    <t>20-08-2024 13:40</t>
  </si>
  <si>
    <t>04-07-2024 12:27</t>
  </si>
  <si>
    <t>3000052494</t>
  </si>
  <si>
    <t>SAP Incident customer 150213-invoice to wrong printer  (Kludi Ger)</t>
  </si>
  <si>
    <t>03-07-2024 18:56</t>
  </si>
  <si>
    <t>05-07-2024 18:56</t>
  </si>
  <si>
    <t>11-07-2024 16:14</t>
  </si>
  <si>
    <t>09-07-2024 19:4</t>
  </si>
  <si>
    <t>04-07-2024 11:56</t>
  </si>
  <si>
    <t>SAP ID creation  - 99202670 (IND)</t>
  </si>
  <si>
    <t>Kahkashan Naaz</t>
  </si>
  <si>
    <t>04-07-2024 13:8</t>
  </si>
  <si>
    <t>11-07-2024 11:53</t>
  </si>
  <si>
    <t>26-07-2024 17:56</t>
  </si>
  <si>
    <t>Amit Shigvan - External</t>
  </si>
  <si>
    <t>23-07-2024 17:24</t>
  </si>
  <si>
    <t>04-07-2024 13:18</t>
  </si>
  <si>
    <t>05-07-2024 15:53</t>
  </si>
  <si>
    <t>SAP Access Modification - DChl: 12—Outlet Showroom</t>
  </si>
  <si>
    <t>Dilya Shlepina</t>
  </si>
  <si>
    <t>05-07-2024 10:47</t>
  </si>
  <si>
    <t>10-07-2024 13:35</t>
  </si>
  <si>
    <t>Asrianti Marta</t>
  </si>
  <si>
    <t>Showroom</t>
  </si>
  <si>
    <t>11-07-2024 16:39</t>
  </si>
  <si>
    <t>05-07-2024 18:47</t>
  </si>
  <si>
    <t>05-07-2024 12:47</t>
  </si>
  <si>
    <t>SAP Access Part of Implementation  3000046501/3000046502 (Trade Receivables Report)</t>
  </si>
  <si>
    <t>04-07-2024 11:6</t>
  </si>
  <si>
    <t>08-07-2024 11:19</t>
  </si>
  <si>
    <t>07-09-2024 20:18</t>
  </si>
  <si>
    <t>04-09-2024 19:23</t>
  </si>
  <si>
    <t>04-07-2024 11:34</t>
  </si>
  <si>
    <t>04-07-2024 13:19</t>
  </si>
  <si>
    <t>Add location address on  Sales Orders - 30000052495</t>
  </si>
  <si>
    <t>Marie Chebly</t>
  </si>
  <si>
    <t>04-07-2024 12:52</t>
  </si>
  <si>
    <t>Corporate Development</t>
  </si>
  <si>
    <t>16-10-2024 17:14</t>
  </si>
  <si>
    <t>04-07-2024 13:50</t>
  </si>
  <si>
    <t>04-07-2024 14:52</t>
  </si>
  <si>
    <t>3000052495</t>
  </si>
  <si>
    <t>SAP Authorization Request -  99202666</t>
  </si>
  <si>
    <t>Mohamed Yusuf Sache</t>
  </si>
  <si>
    <t>05-07-2024 10:9</t>
  </si>
  <si>
    <t>08-07-2024 10:30</t>
  </si>
  <si>
    <t>28-07-2024 17:57</t>
  </si>
  <si>
    <t>Sales Cordination</t>
  </si>
  <si>
    <t>25-07-2024 17:20</t>
  </si>
  <si>
    <t>08-07-2024 16:43</t>
  </si>
  <si>
    <t>05-07-2024 12:30</t>
  </si>
  <si>
    <t>Request/Remove access to an application module/report</t>
  </si>
  <si>
    <t>Shine Shaji</t>
  </si>
  <si>
    <t>04-07-2024 15:16</t>
  </si>
  <si>
    <t>05-07-2024 14:16</t>
  </si>
  <si>
    <t>Production Planning</t>
  </si>
  <si>
    <t>05-07-2024 18:30</t>
  </si>
  <si>
    <t>04-07-2024 16:16</t>
  </si>
  <si>
    <t>t-code access</t>
  </si>
  <si>
    <t>08-07-2024 16:47</t>
  </si>
  <si>
    <t>06-08-2024 4:13</t>
  </si>
  <si>
    <t>05-07-2024 16:24</t>
  </si>
  <si>
    <t>04-07-2024 18:16</t>
  </si>
  <si>
    <t>Need authorization for reverse and change under FBCJ</t>
  </si>
  <si>
    <t>Nirmal Chandra  Mondal</t>
  </si>
  <si>
    <t>04-07-2024 12:28</t>
  </si>
  <si>
    <t>07-07-2024 12:28</t>
  </si>
  <si>
    <t>12-07-2024 17:49</t>
  </si>
  <si>
    <t>09-07-2024 17:16</t>
  </si>
  <si>
    <t>08-07-2024 16:50</t>
  </si>
  <si>
    <t>04-07-2024 14:28</t>
  </si>
  <si>
    <t>SAP ID Creation  - 88409510</t>
  </si>
  <si>
    <t>Arul Prakash</t>
  </si>
  <si>
    <t>04-07-2024 13:5</t>
  </si>
  <si>
    <t>07-07-2024 13:5</t>
  </si>
  <si>
    <t>Laboratory</t>
  </si>
  <si>
    <t>04-07-2024 15:5</t>
  </si>
  <si>
    <t>SAP Incident - Solman Ticket - 2000064529</t>
  </si>
  <si>
    <t>Moti Singh Rathore</t>
  </si>
  <si>
    <t>09-07-2024 10:40</t>
  </si>
  <si>
    <t>09-07-2024 18:40</t>
  </si>
  <si>
    <t>16-08-2024 11:46</t>
  </si>
  <si>
    <t>12-07-2024 1:28</t>
  </si>
  <si>
    <t>10-07-2024 14:19</t>
  </si>
  <si>
    <t>09-07-2024 11:40</t>
  </si>
  <si>
    <t>SLP for Local &amp; Export (New development in SAP) Sol ref#: 3000052550</t>
  </si>
  <si>
    <t>John Romeo Abay</t>
  </si>
  <si>
    <t>09-07-2024 17:26</t>
  </si>
  <si>
    <t>16-07-2024 17:26</t>
  </si>
  <si>
    <t>28-10-2024 12:10</t>
  </si>
  <si>
    <t>17-09-2024 11:21</t>
  </si>
  <si>
    <t>10-07-2024 12:26</t>
  </si>
  <si>
    <t>3000052550</t>
  </si>
  <si>
    <t>Logistics &amp; Warehousing tools</t>
  </si>
  <si>
    <t>Assign Delivery Notes in Mentioned SDN-2100041341 not happening - Sol#2000064523</t>
  </si>
  <si>
    <t>Sathish Gogu</t>
  </si>
  <si>
    <t>08-07-2024 10:44</t>
  </si>
  <si>
    <t>08-07-2024 18:44</t>
  </si>
  <si>
    <t>21-07-2024 0:53</t>
  </si>
  <si>
    <t>18-07-2024 0:50</t>
  </si>
  <si>
    <t>10-07-2024 1:50</t>
  </si>
  <si>
    <t>08-07-2024 11:44</t>
  </si>
  <si>
    <t>SAP Authorization Access Req -  99017993</t>
  </si>
  <si>
    <t>Vivek Kannan</t>
  </si>
  <si>
    <t>09-07-2024 11:17</t>
  </si>
  <si>
    <t>11-07-2024 11:17</t>
  </si>
  <si>
    <t>20-07-2024 13:53</t>
  </si>
  <si>
    <t>Tiles Plant</t>
  </si>
  <si>
    <t>04-11-2024 19:0</t>
  </si>
  <si>
    <t>17-07-2024 13:32</t>
  </si>
  <si>
    <t>09-07-2024 11:43</t>
  </si>
  <si>
    <t>09-07-2024 13:17</t>
  </si>
  <si>
    <t>RE: SO#5774148/10 - Sol Ref 2000064533 (HTC Is working on this ticket )</t>
  </si>
  <si>
    <t>Sai Krishna</t>
  </si>
  <si>
    <t>09-07-2024 19:7</t>
  </si>
  <si>
    <t>11-07-2024 19:7</t>
  </si>
  <si>
    <t>26-07-2024 11:56</t>
  </si>
  <si>
    <t>23-07-2024 11:43</t>
  </si>
  <si>
    <t>10-07-2024 11:47</t>
  </si>
  <si>
    <t>10-07-2024 12:7</t>
  </si>
  <si>
    <t>2000064533</t>
  </si>
  <si>
    <t>C4C Login issue - Suraj</t>
  </si>
  <si>
    <t>Suraj Singh Bura</t>
  </si>
  <si>
    <t>09-07-2024 14:17</t>
  </si>
  <si>
    <t>11-07-2024 14:17</t>
  </si>
  <si>
    <t>12-07-2024 16:20</t>
  </si>
  <si>
    <t>09-07-2024 17:37</t>
  </si>
  <si>
    <t>09-07-2024 16:17</t>
  </si>
  <si>
    <t>Request to bring back the same workflow of notification - CTO to Myles</t>
  </si>
  <si>
    <t>Myles Violante</t>
  </si>
  <si>
    <t>08-07-2024 13:4</t>
  </si>
  <si>
    <t>10-07-2024 17:31</t>
  </si>
  <si>
    <t>08-07-2024 16:15</t>
  </si>
  <si>
    <t>08-07-2024 14:4</t>
  </si>
  <si>
    <t>SAP Authorization Request -  Dierks</t>
  </si>
  <si>
    <t>Dierks Julia</t>
  </si>
  <si>
    <t>09-07-2024 17:6</t>
  </si>
  <si>
    <t>11-07-2024 17:6</t>
  </si>
  <si>
    <t>18-07-2024 17:52</t>
  </si>
  <si>
    <t>Warehouse &amp; Dispatch</t>
  </si>
  <si>
    <t>15-07-2024 17:27</t>
  </si>
  <si>
    <t>09-07-2024 19:6</t>
  </si>
  <si>
    <t>SAP Authorization Access Req -  Require SAP hiring codes</t>
  </si>
  <si>
    <t>Alphonsus Raj</t>
  </si>
  <si>
    <t>10-07-2024 10:55</t>
  </si>
  <si>
    <t>12-07-2024 10:55</t>
  </si>
  <si>
    <t>04-08-2024 19:1</t>
  </si>
  <si>
    <t>HR &amp; Admin</t>
  </si>
  <si>
    <t>01-08-2024 18:13</t>
  </si>
  <si>
    <t>01-08-2024 18:9</t>
  </si>
  <si>
    <t>State Code is pulling wrongly in the Sales Tax register - 2000064525</t>
  </si>
  <si>
    <t>10-07-2024 15:8</t>
  </si>
  <si>
    <t>22-07-2024 12:54</t>
  </si>
  <si>
    <t>19-07-2024 12:48</t>
  </si>
  <si>
    <t>08-07-2024 17:8</t>
  </si>
  <si>
    <t>2000064525</t>
  </si>
  <si>
    <t>SAP Authorization Access Req -  MC's</t>
  </si>
  <si>
    <t>09-07-2024 12:28</t>
  </si>
  <si>
    <t>11-07-2024 12:28</t>
  </si>
  <si>
    <t>12-07-2024 16:49</t>
  </si>
  <si>
    <t>09-07-2024 16:45</t>
  </si>
  <si>
    <t>09-07-2024 13:43</t>
  </si>
  <si>
    <t>09-07-2024 14:28</t>
  </si>
  <si>
    <t>SAP Authorization Request -  99016196 || 99015597</t>
  </si>
  <si>
    <t>09-07-2024 12:50</t>
  </si>
  <si>
    <t>11-07-2024 12:50</t>
  </si>
  <si>
    <t>09-07-2024 17:13</t>
  </si>
  <si>
    <t>09-07-2024 13:42</t>
  </si>
  <si>
    <t>09-07-2024 14:50</t>
  </si>
  <si>
    <t>SAP Authorization Request - 99017366 || 99000745 || 99000275</t>
  </si>
  <si>
    <t>08-07-2024 15:57</t>
  </si>
  <si>
    <t>10-07-2024 15:57</t>
  </si>
  <si>
    <t>23-07-2024 17:14</t>
  </si>
  <si>
    <t>08-07-2024 17:57</t>
  </si>
  <si>
    <t>SAP Password Reset - 99121904</t>
  </si>
  <si>
    <t>Sastry Varanasi</t>
  </si>
  <si>
    <t>08-07-2024 14:57</t>
  </si>
  <si>
    <t>10-07-2024 14:57</t>
  </si>
  <si>
    <t>09-07-2024 14:1</t>
  </si>
  <si>
    <t>08-07-2024 16:57</t>
  </si>
  <si>
    <t>Invoice Print Out Option  (Sasrty) - Sol Ref 3000052504  (HTC is working on this ticket)</t>
  </si>
  <si>
    <t>08-07-2024 15:3</t>
  </si>
  <si>
    <t>09-07-2024 14:33</t>
  </si>
  <si>
    <t>19-08-2024 12:9</t>
  </si>
  <si>
    <t>16-08-2024 11:51</t>
  </si>
  <si>
    <t>17-07-2024 11:9</t>
  </si>
  <si>
    <t>08-07-2024 16:3</t>
  </si>
  <si>
    <t>3000052504</t>
  </si>
  <si>
    <t>SAP Authorization Access Req -  99000656</t>
  </si>
  <si>
    <t>Ravi Teja</t>
  </si>
  <si>
    <t>10-07-2024 16:15</t>
  </si>
  <si>
    <t>14-07-2024 16:45</t>
  </si>
  <si>
    <t>12-07-2024 16:23</t>
  </si>
  <si>
    <t>08-07-2024 16:19</t>
  </si>
  <si>
    <t>08-07-2024 16:23</t>
  </si>
  <si>
    <t>10-07-2024 16:23</t>
  </si>
  <si>
    <t>01-08-2024 16:56</t>
  </si>
  <si>
    <t>09-07-2024 8:58</t>
  </si>
  <si>
    <t>08-07-2024 18:23</t>
  </si>
  <si>
    <t>SAP Authorization Access Req - 99002328</t>
  </si>
  <si>
    <t>08-07-2024 16:25</t>
  </si>
  <si>
    <t>10-07-2024 16:25</t>
  </si>
  <si>
    <t>01-08-2024 18:10</t>
  </si>
  <si>
    <t>10-07-2024 17:42</t>
  </si>
  <si>
    <t>SAP ID Creation -  99015630</t>
  </si>
  <si>
    <t>08-07-2024 16:33</t>
  </si>
  <si>
    <t>10-07-2024 16:36</t>
  </si>
  <si>
    <t>10-07-2024 18:0</t>
  </si>
  <si>
    <t>09-07-2024 16:56</t>
  </si>
  <si>
    <t>09-07-2024 16:49</t>
  </si>
  <si>
    <t>ECQ Password Reset - 88202091</t>
  </si>
  <si>
    <t>09-07-2024 11:18</t>
  </si>
  <si>
    <t>11-07-2024 11:18</t>
  </si>
  <si>
    <t>09-07-2024 16:46</t>
  </si>
  <si>
    <t>09-07-2024 13:18</t>
  </si>
  <si>
    <t>Request to configure the approval matrix for Credit Limit Management - Sol Ref 3000052508</t>
  </si>
  <si>
    <t>Paramjeet Singh</t>
  </si>
  <si>
    <t>11-07-2024 11:16</t>
  </si>
  <si>
    <t>15-07-2024 11:16</t>
  </si>
  <si>
    <t>25-12-2024 16:49</t>
  </si>
  <si>
    <t>16-07-2024 17:16</t>
  </si>
  <si>
    <t>11-07-2024 13:16</t>
  </si>
  <si>
    <t>3000052508</t>
  </si>
  <si>
    <t>12-07-2024 12:47</t>
  </si>
  <si>
    <t>18-07-2024 12:47</t>
  </si>
  <si>
    <t>19-12-2024 19:28</t>
  </si>
  <si>
    <t>20-08-2024 13:33</t>
  </si>
  <si>
    <t>12-07-2024 16:47</t>
  </si>
  <si>
    <t>3000052521</t>
  </si>
  <si>
    <t>Production Order Date Change - Sol Ref #:3000052510</t>
  </si>
  <si>
    <t>Kishor Karthikeyan</t>
  </si>
  <si>
    <t>12-07-2024 13:48</t>
  </si>
  <si>
    <t>16-07-2024 13:48</t>
  </si>
  <si>
    <t>16-08-2024 15:7</t>
  </si>
  <si>
    <t>13-08-2024 14:24</t>
  </si>
  <si>
    <t>12-07-2024 15:48</t>
  </si>
  <si>
    <t>3000052510</t>
  </si>
  <si>
    <t>SAP Authorization Request - 99000275 || 99000745 || 99017366</t>
  </si>
  <si>
    <t>12-07-2024 12:31</t>
  </si>
  <si>
    <t>16-07-2024 14:32</t>
  </si>
  <si>
    <t>15-07-2024 17:52</t>
  </si>
  <si>
    <t>15-07-2024 17:31</t>
  </si>
  <si>
    <t>12-07-2024 16:13</t>
  </si>
  <si>
    <t>ZRK_PLANT_CONS1 Error - Sol Ref 2000064537  with HTC</t>
  </si>
  <si>
    <t>Md Sayadul Islam</t>
  </si>
  <si>
    <t>11-07-2024 12:46</t>
  </si>
  <si>
    <t>15-07-2024 12:46</t>
  </si>
  <si>
    <t>26-07-2024 12:56</t>
  </si>
  <si>
    <t>Procurement</t>
  </si>
  <si>
    <t>23-07-2024 12:11</t>
  </si>
  <si>
    <t>19-07-2024 13:58</t>
  </si>
  <si>
    <t>11-07-2024 14:46</t>
  </si>
  <si>
    <t>2000064537</t>
  </si>
  <si>
    <t>SAP Authorization Access Req -  99014291 Yasar</t>
  </si>
  <si>
    <t>11-07-2024 16:10</t>
  </si>
  <si>
    <t>12-07-2024 16:26</t>
  </si>
  <si>
    <t>12-07-2024 14:29</t>
  </si>
  <si>
    <t>11-07-2024 18:10</t>
  </si>
  <si>
    <t>SAP Authorization Request -  Raveendra</t>
  </si>
  <si>
    <t>Raveendra Katta</t>
  </si>
  <si>
    <t>10-07-2024 17:29</t>
  </si>
  <si>
    <t>12-07-2024 17:29</t>
  </si>
  <si>
    <t>25-07-2024 17:55</t>
  </si>
  <si>
    <t>Costing &amp; MIS</t>
  </si>
  <si>
    <t>22-07-2024 17:46</t>
  </si>
  <si>
    <t>16-07-2024 18:25</t>
  </si>
  <si>
    <t>11-07-2024 10:59</t>
  </si>
  <si>
    <t>Reset application password (MDG ) - Khalid</t>
  </si>
  <si>
    <t>Md. Khalid  Hossain</t>
  </si>
  <si>
    <t>11-07-2024 9:40</t>
  </si>
  <si>
    <t>14-07-2024 10:0</t>
  </si>
  <si>
    <t>Admin</t>
  </si>
  <si>
    <t>11-07-2024 13:0</t>
  </si>
  <si>
    <t>11-07-2024 12:0</t>
  </si>
  <si>
    <t>5799452 NO ARABIC TRANSLATION AND QR CODE IN SALES ORDER - Sol Ref 2000064536</t>
  </si>
  <si>
    <t>11-07-2024 12:27</t>
  </si>
  <si>
    <t>15-07-2024 12:27</t>
  </si>
  <si>
    <t>13-09-2024 14:21</t>
  </si>
  <si>
    <t>28-09-2024 14:24</t>
  </si>
  <si>
    <t>10-09-2024 13:25</t>
  </si>
  <si>
    <t>11-07-2024 14:27</t>
  </si>
  <si>
    <t>2000064536</t>
  </si>
  <si>
    <t>99001653 SAP Authorization Change from MC-5 to MC-3&amp;4</t>
  </si>
  <si>
    <t>18-07-2024 17:6</t>
  </si>
  <si>
    <t>23-07-2024 19:4</t>
  </si>
  <si>
    <t>23-07-2024 19:3</t>
  </si>
  <si>
    <t>11-07-2024 18:44</t>
  </si>
  <si>
    <t>New Report for Spare Parts PR/PO Sol Ref #: 3000052512</t>
  </si>
  <si>
    <t>12-07-2024 13:14</t>
  </si>
  <si>
    <t>16-07-2024 13:14</t>
  </si>
  <si>
    <t>20-09-2024 17:25</t>
  </si>
  <si>
    <t>17-09-2024 17:13</t>
  </si>
  <si>
    <t>18-07-2024 12:12</t>
  </si>
  <si>
    <t>12-07-2024 15:14</t>
  </si>
  <si>
    <t>SAP Authorization Access Req -  88202555  Haque (BG)</t>
  </si>
  <si>
    <t>Md. Mahbubul Haque</t>
  </si>
  <si>
    <t>11-07-2024 17:19</t>
  </si>
  <si>
    <t>14-07-2024 17:19</t>
  </si>
  <si>
    <t>01-08-2024 16:55</t>
  </si>
  <si>
    <t>11-07-2024 19:19</t>
  </si>
  <si>
    <t>SAP Authorization Request - Nasar</t>
  </si>
  <si>
    <t>Nasar Khan</t>
  </si>
  <si>
    <t>12-07-2024 13:27</t>
  </si>
  <si>
    <t>25-09-2024 12:11</t>
  </si>
  <si>
    <t>27-09-2024 19:29</t>
  </si>
  <si>
    <t>24-09-2024 19:15</t>
  </si>
  <si>
    <t>15-07-2024 17:35</t>
  </si>
  <si>
    <t>12-07-2024 15:27</t>
  </si>
  <si>
    <t>SAP Authorization Request -  Lucky</t>
  </si>
  <si>
    <t>Lucky Varthavani</t>
  </si>
  <si>
    <t>12-07-2024 17:1</t>
  </si>
  <si>
    <t>15-07-2024 17:1</t>
  </si>
  <si>
    <t>16-07-2024 10:59</t>
  </si>
  <si>
    <t>Internal Audit</t>
  </si>
  <si>
    <t>15-07-2024 17:30</t>
  </si>
  <si>
    <t>SAP Authorization Request - 99013072</t>
  </si>
  <si>
    <t>Ajaj Kausarkhan Pathan</t>
  </si>
  <si>
    <t>10-07-2024 17:53</t>
  </si>
  <si>
    <t>12-07-2024 17:53</t>
  </si>
  <si>
    <t>23-07-2024 17:23</t>
  </si>
  <si>
    <t>11-07-2024 10:53</t>
  </si>
  <si>
    <t>SAP Authorization Access Req -  88200077  Anwar (Dhaka)</t>
  </si>
  <si>
    <t>S. M. Anwarul  Hoque</t>
  </si>
  <si>
    <t>11-07-2024 16:56</t>
  </si>
  <si>
    <t>14-07-2024 16:56</t>
  </si>
  <si>
    <t>11-07-2024 18:56</t>
  </si>
  <si>
    <t>SAP Authorization Access Req -  Ralf Kuhl (Kludi Ger)</t>
  </si>
  <si>
    <t>Ralf Kühl</t>
  </si>
  <si>
    <t>11-07-2024 13:13</t>
  </si>
  <si>
    <t>15-07-2024 13:13</t>
  </si>
  <si>
    <t>21-07-2024 14:53</t>
  </si>
  <si>
    <t>Goods receipt</t>
  </si>
  <si>
    <t>18-07-2024 14:2</t>
  </si>
  <si>
    <t>16-07-2024 18:16</t>
  </si>
  <si>
    <t>11-07-2024 15:13</t>
  </si>
  <si>
    <t>Request data extraction - PO # 4500033367</t>
  </si>
  <si>
    <t>Naveed Nabi Wani</t>
  </si>
  <si>
    <t>12-07-2024 11:21</t>
  </si>
  <si>
    <t>16-07-2024 11:21</t>
  </si>
  <si>
    <t>01-08-2024 16:53</t>
  </si>
  <si>
    <t>12-07-2024 13:21</t>
  </si>
  <si>
    <t>SAP Authorization Request -  99002602</t>
  </si>
  <si>
    <t>Vikas Kumara Shetty</t>
  </si>
  <si>
    <t>15-07-2024 16:56</t>
  </si>
  <si>
    <t>01-08-2024 18:12</t>
  </si>
  <si>
    <t>26-07-2024 18:12</t>
  </si>
  <si>
    <t>Create fiori acct from band1 to band 2  - 99013099</t>
  </si>
  <si>
    <t>Rajesh Jugraj Prajapati</t>
  </si>
  <si>
    <t>11-07-2024 17:40</t>
  </si>
  <si>
    <t>18-07-2024 17:40</t>
  </si>
  <si>
    <t>15-07-2024 17:21</t>
  </si>
  <si>
    <t>12-07-2024 12:40</t>
  </si>
  <si>
    <t>SAP Authorization Issue - 99000846</t>
  </si>
  <si>
    <t>Vasu Vanneti</t>
  </si>
  <si>
    <t>11-07-2024 18:58</t>
  </si>
  <si>
    <t>15-07-2024 18:58</t>
  </si>
  <si>
    <t>15-07-2024 17:24</t>
  </si>
  <si>
    <t>14-07-2024 2:54</t>
  </si>
  <si>
    <t>12-07-2024 11:58</t>
  </si>
  <si>
    <t>SAP Login error - 99001286</t>
  </si>
  <si>
    <t>12-07-2024 18:11</t>
  </si>
  <si>
    <t>16-07-2024 18:11</t>
  </si>
  <si>
    <t>17-07-2024 16:51</t>
  </si>
  <si>
    <t>14-07-2024 16:27</t>
  </si>
  <si>
    <t>15-07-2024 11:11</t>
  </si>
  <si>
    <t>Generating Automatic Kiln Orders Sol#3000052506</t>
  </si>
  <si>
    <t>Sai Charan Reddy Regatte</t>
  </si>
  <si>
    <t>11-07-2024 11:15</t>
  </si>
  <si>
    <t>15-07-2024 11:15</t>
  </si>
  <si>
    <t>14-12-2024 17:25</t>
  </si>
  <si>
    <t>11-07-2024 13:47</t>
  </si>
  <si>
    <t>11-07-2024 13:15</t>
  </si>
  <si>
    <t>SAP Authorization Removal  (PR)  - 4 Users Purchase Team</t>
  </si>
  <si>
    <t>Veronica Tapao</t>
  </si>
  <si>
    <t>11-07-2024 16:53</t>
  </si>
  <si>
    <t>15-07-2024 16:53</t>
  </si>
  <si>
    <t>22-07-2024 17:42</t>
  </si>
  <si>
    <t>11-07-2024 18:53</t>
  </si>
  <si>
    <t>ESS Access  (103 Users)</t>
  </si>
  <si>
    <t>Mohamed Rafiudeen</t>
  </si>
  <si>
    <t>12-07-2024 5:18</t>
  </si>
  <si>
    <t>19-07-2024 10:30</t>
  </si>
  <si>
    <t>19-07-2024 18:52</t>
  </si>
  <si>
    <t>Human Resources</t>
  </si>
  <si>
    <t>16-07-2024 18:35</t>
  </si>
  <si>
    <t>16-07-2024 0:45</t>
  </si>
  <si>
    <t>12-07-2024 14:30</t>
  </si>
  <si>
    <t>HR tools</t>
  </si>
  <si>
    <t>Infotype 2001 (leaves), subtype 0900 (maternity leave) is not working - Sol Ref 2000064554</t>
  </si>
  <si>
    <t>Seshayya Anadasu</t>
  </si>
  <si>
    <t>13-07-2024 14:11</t>
  </si>
  <si>
    <t>15-07-2024 13:41</t>
  </si>
  <si>
    <t>05-09-2024 16:17</t>
  </si>
  <si>
    <t>02-09-2024 15:59</t>
  </si>
  <si>
    <t>26-07-2024 16:56</t>
  </si>
  <si>
    <t>13-07-2024 15:11</t>
  </si>
  <si>
    <t>2000064554</t>
  </si>
  <si>
    <t>SAP Authorization Request - SAP Password ECD-110</t>
  </si>
  <si>
    <t>Naveen Kumar</t>
  </si>
  <si>
    <t>15-07-2024 10:25</t>
  </si>
  <si>
    <t>17-07-2024 10:30</t>
  </si>
  <si>
    <t>15-07-2024 12:30</t>
  </si>
  <si>
    <t>On POS, add series name to the list of items (instead of grade) - Sol Ref 3000052532</t>
  </si>
  <si>
    <t>Georges Najib Ghanem</t>
  </si>
  <si>
    <t>15-07-2024 18:0</t>
  </si>
  <si>
    <t>17-07-2024 18:0</t>
  </si>
  <si>
    <t>12-09-2024 17:21</t>
  </si>
  <si>
    <t>09-09-2024 16:25</t>
  </si>
  <si>
    <t>26-08-2024 14:6</t>
  </si>
  <si>
    <t>16-07-2024 11:0</t>
  </si>
  <si>
    <t>300000724</t>
  </si>
  <si>
    <t>POS</t>
  </si>
  <si>
    <t>On POS, when i search for some series (Example: Elysian Fields) I don't get any search results</t>
  </si>
  <si>
    <t>15-07-2024 18:3</t>
  </si>
  <si>
    <t>17-07-2024 18:3</t>
  </si>
  <si>
    <t>09-09-2024 16:23</t>
  </si>
  <si>
    <t>24-07-2024 12:37</t>
  </si>
  <si>
    <t>16-07-2024 11:3</t>
  </si>
  <si>
    <t>POS scanning of barcode is not working Sol#: 2000064540</t>
  </si>
  <si>
    <t>15-07-2024 18:5</t>
  </si>
  <si>
    <t>17-07-2024 18:5</t>
  </si>
  <si>
    <t>04-11-2024 18:50</t>
  </si>
  <si>
    <t>IT Department</t>
  </si>
  <si>
    <t>01-11-2024 18:1</t>
  </si>
  <si>
    <t>18-07-2024 17:57</t>
  </si>
  <si>
    <t>16-07-2024 11:5</t>
  </si>
  <si>
    <t>POS - Walk In customer button not working (One time customer) I am not able to sell to Walk-In customer Sol#: 2000064541</t>
  </si>
  <si>
    <t>15-07-2024 18:6</t>
  </si>
  <si>
    <t>17-07-2024 18:6</t>
  </si>
  <si>
    <t>06-10-2024 13:35</t>
  </si>
  <si>
    <t>03-10-2024 12:40</t>
  </si>
  <si>
    <t>16-07-2024 12:52</t>
  </si>
  <si>
    <t>16-07-2024 11:6</t>
  </si>
  <si>
    <t>SAP Authorization Request - Unmesh</t>
  </si>
  <si>
    <t>Unmesh Mohan</t>
  </si>
  <si>
    <t>15-07-2024 18:10</t>
  </si>
  <si>
    <t>17-07-2024 18:10</t>
  </si>
  <si>
    <t>17-07-2024 13:21</t>
  </si>
  <si>
    <t>16-07-2024 18:28</t>
  </si>
  <si>
    <t>16-07-2024 11:10</t>
  </si>
  <si>
    <t>SAP Authorization Access Req - 99000980</t>
  </si>
  <si>
    <t>Suresh Kumar Annasamy</t>
  </si>
  <si>
    <t>13-07-2024 13:47</t>
  </si>
  <si>
    <t>22-07-2024 10:30</t>
  </si>
  <si>
    <t>16-07-2024 18:18</t>
  </si>
  <si>
    <t>15-07-2024 14:30</t>
  </si>
  <si>
    <t>Corrections are required in the attendance upload format</t>
  </si>
  <si>
    <t>15-07-2024 11:8</t>
  </si>
  <si>
    <t>17-07-2024 11:8</t>
  </si>
  <si>
    <t>30-08-2024 18:11</t>
  </si>
  <si>
    <t>15-07-2024 13:8</t>
  </si>
  <si>
    <t>Request data extraction - Sol#: 3000052513</t>
  </si>
  <si>
    <t>15-07-2024 12:49</t>
  </si>
  <si>
    <t>16-07-2024 12:19</t>
  </si>
  <si>
    <t>21-07-2024 18:53</t>
  </si>
  <si>
    <t>18-07-2024 18:32</t>
  </si>
  <si>
    <t>15-07-2024 13:49</t>
  </si>
  <si>
    <t>SAP Authorization Request -  99202610</t>
  </si>
  <si>
    <t>Piyali Banerjee</t>
  </si>
  <si>
    <t>15-07-2024 13:48</t>
  </si>
  <si>
    <t>17-07-2024 13:48</t>
  </si>
  <si>
    <t>Khulood Husain Alhammadi</t>
  </si>
  <si>
    <t>Customer Services</t>
  </si>
  <si>
    <t>08-08-2024 12:44</t>
  </si>
  <si>
    <t>16-07-2024 18:21</t>
  </si>
  <si>
    <t>15-07-2024 13:51</t>
  </si>
  <si>
    <t>15-07-2024 15:48</t>
  </si>
  <si>
    <t>16-07-2024 15:53</t>
  </si>
  <si>
    <t>18-07-2024 15:53</t>
  </si>
  <si>
    <t>16-07-2024 18:19</t>
  </si>
  <si>
    <t>16-07-2024 17:53</t>
  </si>
  <si>
    <t>Need authorization for New Joinee &amp; Exit employee process. - 4000000381</t>
  </si>
  <si>
    <t>Mst. Nasrin  Sultana</t>
  </si>
  <si>
    <t>16-07-2024 13:0</t>
  </si>
  <si>
    <t>22-07-2024 13:0</t>
  </si>
  <si>
    <t>19-07-2024 17:52</t>
  </si>
  <si>
    <t>16-07-2024 16:54</t>
  </si>
  <si>
    <t>16-07-2024 16:45</t>
  </si>
  <si>
    <t>16-07-2024 17:0</t>
  </si>
  <si>
    <t>SAP Authorization Request -  Frank (Kludi GER)</t>
  </si>
  <si>
    <t>Frank Sommer</t>
  </si>
  <si>
    <t>16-07-2024 15:41</t>
  </si>
  <si>
    <t>18-07-2024 15:41</t>
  </si>
  <si>
    <t>04-08-2024 18:0</t>
  </si>
  <si>
    <t>Product Development &amp; Engineering</t>
  </si>
  <si>
    <t>01-08-2024 17:8</t>
  </si>
  <si>
    <t>17-07-2024 11:16</t>
  </si>
  <si>
    <t>16-07-2024 17:41</t>
  </si>
  <si>
    <t>Program in SAP ZIPHONE01 für PD&amp;E erstellen - (Kludi GR ) Sol ref#: 3000052546</t>
  </si>
  <si>
    <t>Julia Lymer</t>
  </si>
  <si>
    <t>16-07-2024 12:46</t>
  </si>
  <si>
    <t>18-07-2024 12:46</t>
  </si>
  <si>
    <t>29-10-2024 12:32</t>
  </si>
  <si>
    <t>16-07-2024 14:46</t>
  </si>
  <si>
    <t>3000052546</t>
  </si>
  <si>
    <t>Need authorization for New Joinee &amp; Exit employee process. - linked to 4000000753</t>
  </si>
  <si>
    <t>16-07-2024 16:38</t>
  </si>
  <si>
    <t>17-07-2024 12:8</t>
  </si>
  <si>
    <t>16-07-2024 16:39</t>
  </si>
  <si>
    <t>16-07-2024 17:38</t>
  </si>
  <si>
    <t>SAP Authorization Request - Production Server (ME29N)</t>
  </si>
  <si>
    <t>18-07-2024 12:6</t>
  </si>
  <si>
    <t>20-07-2024 12:6</t>
  </si>
  <si>
    <t>23-07-2024 17:22</t>
  </si>
  <si>
    <t>18-07-2024 14:6</t>
  </si>
  <si>
    <t>MC8 Date 01.07.2024 posting error- Old raw material code consumed - Sol#: 2000064555</t>
  </si>
  <si>
    <t>Ramesh Bakthavachalam</t>
  </si>
  <si>
    <t>22-07-2024 14:18</t>
  </si>
  <si>
    <t>23-07-2024 13:18</t>
  </si>
  <si>
    <t>23-07-2024 18:59</t>
  </si>
  <si>
    <t>2000064555</t>
  </si>
  <si>
    <t>Fiori Login access issue - Nihan</t>
  </si>
  <si>
    <t>Nihan Nisar Sheikh</t>
  </si>
  <si>
    <t>17-07-2024 15:15</t>
  </si>
  <si>
    <t>24-07-2024 15:20</t>
  </si>
  <si>
    <t>21-07-2024 13:53</t>
  </si>
  <si>
    <t>29-07-2024 15:5</t>
  </si>
  <si>
    <t>18-07-2024 13:51</t>
  </si>
  <si>
    <t>17-07-2024 19:3</t>
  </si>
  <si>
    <t>17-07-2024 19:20</t>
  </si>
  <si>
    <t>C4C authorization gone out - Raja</t>
  </si>
  <si>
    <t>Raja Soukhmane</t>
  </si>
  <si>
    <t>17-07-2024 18:22</t>
  </si>
  <si>
    <t>19-07-2024 18:22</t>
  </si>
  <si>
    <t>20-07-2024 19:53</t>
  </si>
  <si>
    <t>Export Tiles</t>
  </si>
  <si>
    <t>17-07-2024 19:2</t>
  </si>
  <si>
    <t>18-07-2024 11:22</t>
  </si>
  <si>
    <t>Report COGS Value in comparison of the Sales</t>
  </si>
  <si>
    <t>Wassim Daye</t>
  </si>
  <si>
    <t>18-07-2024 16:24</t>
  </si>
  <si>
    <t>25-07-2024 16:24</t>
  </si>
  <si>
    <t>Mohanad Suliman</t>
  </si>
  <si>
    <t>Accounts</t>
  </si>
  <si>
    <t>12-12-2024 18:39</t>
  </si>
  <si>
    <t>21-07-2024 11:24</t>
  </si>
  <si>
    <t>MSS Access - 99001007</t>
  </si>
  <si>
    <t>Haider Ali</t>
  </si>
  <si>
    <t>18-07-2024 1:54</t>
  </si>
  <si>
    <t>25-07-2024 10:30</t>
  </si>
  <si>
    <t>23-07-2024 17:9</t>
  </si>
  <si>
    <t>23-07-2024 15:0</t>
  </si>
  <si>
    <t>18-07-2024 14:30</t>
  </si>
  <si>
    <t>New Requirement for Input Tax Register</t>
  </si>
  <si>
    <t>17-07-2024 16:29</t>
  </si>
  <si>
    <t>19-07-2024 16:29</t>
  </si>
  <si>
    <t>19-11-2024 9:3</t>
  </si>
  <si>
    <t>13-08-2024 3:6</t>
  </si>
  <si>
    <t>17-07-2024 18:29</t>
  </si>
  <si>
    <t>MC8 IOT Sorting Line-2 data not reflecting in Reports - Sol Ref 2000064547</t>
  </si>
  <si>
    <t>18-07-2024 11:13</t>
  </si>
  <si>
    <t>18-07-2024 19:13</t>
  </si>
  <si>
    <t>04-08-2024 20:1</t>
  </si>
  <si>
    <t>01-08-2024 19:55</t>
  </si>
  <si>
    <t>26-07-2024 16:29</t>
  </si>
  <si>
    <t>18-07-2024 12:13</t>
  </si>
  <si>
    <t>2000064547</t>
  </si>
  <si>
    <t>SAP Delete Authorization Req - 99003659</t>
  </si>
  <si>
    <t>23-07-2024 12:40</t>
  </si>
  <si>
    <t>24-07-2024 11:40</t>
  </si>
  <si>
    <t>26-07-2024 22:56</t>
  </si>
  <si>
    <t>23-07-2024 22:39</t>
  </si>
  <si>
    <t>23-07-2024 13:40</t>
  </si>
  <si>
    <t>SAP Incident - Rounding off Issue for PO# 9400005362 - Sol#: 2000064553</t>
  </si>
  <si>
    <t>19-07-2024 11:46</t>
  </si>
  <si>
    <t>23-07-2024 11:46</t>
  </si>
  <si>
    <t>17-08-2024 20:8</t>
  </si>
  <si>
    <t>20-08-2024 19:23</t>
  </si>
  <si>
    <t>14-08-2024 19:27</t>
  </si>
  <si>
    <t>19-07-2024 13:46</t>
  </si>
  <si>
    <t>2000064553</t>
  </si>
  <si>
    <t>Many users not authorized to create or open SO ( VA01 , VA02 )</t>
  </si>
  <si>
    <t>Ali Mohammed</t>
  </si>
  <si>
    <t>22-07-2024 17:16</t>
  </si>
  <si>
    <t>23-07-2024 16:16</t>
  </si>
  <si>
    <t>05-08-2024 13:29</t>
  </si>
  <si>
    <t>23-07-2024 16:46</t>
  </si>
  <si>
    <t>23-07-2024 16:28</t>
  </si>
  <si>
    <t>22-07-2024 18:16</t>
  </si>
  <si>
    <t>Varshil Jayantilal Gohil</t>
  </si>
  <si>
    <t>17-07-2024 9:10</t>
  </si>
  <si>
    <t>17-07-2024 18:30</t>
  </si>
  <si>
    <t>17-12-2024 19:42</t>
  </si>
  <si>
    <t>23-07-2024 13:27</t>
  </si>
  <si>
    <t>17-07-2024 11:30</t>
  </si>
  <si>
    <t>3000052279</t>
  </si>
  <si>
    <t>Slab LOB Bifurcation in One Pager Sol#: 3000052450</t>
  </si>
  <si>
    <t>17-07-2024 9:14</t>
  </si>
  <si>
    <t>17-07-2024 14:30</t>
  </si>
  <si>
    <t>29-07-2024 18:29</t>
  </si>
  <si>
    <t>1. Critical</t>
  </si>
  <si>
    <t>17-07-2024 10:50</t>
  </si>
  <si>
    <t>3000052450</t>
  </si>
  <si>
    <t>Restrict Sales Area &amp; LOB to Users Sol#: 3000051654</t>
  </si>
  <si>
    <t>17-07-2024 9:18</t>
  </si>
  <si>
    <t>27-09-2024 12:29</t>
  </si>
  <si>
    <t>3000051654</t>
  </si>
  <si>
    <t>Customer Master Change Log_Credit Limit Sol#: 3000051669</t>
  </si>
  <si>
    <t>17-07-2024 9:24</t>
  </si>
  <si>
    <t>24-07-2024 12:54</t>
  </si>
  <si>
    <t>Correction in ZMSTOCK Ref. 3000048804</t>
  </si>
  <si>
    <t>17-07-2024 9:26</t>
  </si>
  <si>
    <t>28-10-2024 11:31</t>
  </si>
  <si>
    <t>21-08-2024 13:8</t>
  </si>
  <si>
    <t>3000051449</t>
  </si>
  <si>
    <t>17-07-2024 9:28</t>
  </si>
  <si>
    <t>29-11-2024 15:43</t>
  </si>
  <si>
    <t>3000051092</t>
  </si>
  <si>
    <t>Kerala &amp; Tamilnadu State P.Tax Problem Sol#: 3000050906</t>
  </si>
  <si>
    <t>Narayana Podalapu</t>
  </si>
  <si>
    <t>SAP Functional-HR</t>
  </si>
  <si>
    <t>17-07-2024 9:33</t>
  </si>
  <si>
    <t>12-12-2024 18:29</t>
  </si>
  <si>
    <t>06-09-2024 15:50</t>
  </si>
  <si>
    <t>3000050906</t>
  </si>
  <si>
    <t>Single Item code old tkt ref. 3000039659 Sol#: 3000048398</t>
  </si>
  <si>
    <t>17-07-2024 9:35</t>
  </si>
  <si>
    <t>28-10-2024 11:18</t>
  </si>
  <si>
    <t>05-09-2024 11:46</t>
  </si>
  <si>
    <t>3000048398</t>
  </si>
  <si>
    <t>Ageing Report corrections for TL,SW,RM - SOl Ref 3000048008</t>
  </si>
  <si>
    <t>17-07-2024 9:38</t>
  </si>
  <si>
    <t>12-12-2024 18:31</t>
  </si>
  <si>
    <t>Statutory Changes in ZRPT Doc/ Type - Old Sol Ref  3000046805</t>
  </si>
  <si>
    <t>17-07-2024 9:42</t>
  </si>
  <si>
    <t>13-08-2024 3:52</t>
  </si>
  <si>
    <t>3000046805</t>
  </si>
  <si>
    <t>GL posting in ZRPT - Sol Ref 3000044998</t>
  </si>
  <si>
    <t>Vishal Mestry</t>
  </si>
  <si>
    <t>17-07-2024 9:45</t>
  </si>
  <si>
    <t>28-10-2024 11:8</t>
  </si>
  <si>
    <t>3000044998</t>
  </si>
  <si>
    <t>Stop auto email invoice to employees Sol#: 3000052044</t>
  </si>
  <si>
    <t>17-07-2024 10:14</t>
  </si>
  <si>
    <t>12-12-2024 18:34</t>
  </si>
  <si>
    <t>10-12-2024 10:22</t>
  </si>
  <si>
    <t>3000052044</t>
  </si>
  <si>
    <t>New Sales Office Required  Bhutan and Nepal  (Mumbai)   - Old Sol Ref 3000052046</t>
  </si>
  <si>
    <t>17-07-2024 10:17</t>
  </si>
  <si>
    <t>15-12-2024 16:11</t>
  </si>
  <si>
    <t>12-12-2024 15:13</t>
  </si>
  <si>
    <t>13-08-2024 3:14</t>
  </si>
  <si>
    <t>HCM Fiori Application Needs to Enable - Narayana ( IND) - Sol Ref 3000049109</t>
  </si>
  <si>
    <t>17-07-2024 18:50</t>
  </si>
  <si>
    <t>12-12-2024 18:37</t>
  </si>
  <si>
    <t>17-07-2024 11:50</t>
  </si>
  <si>
    <t>3000049109</t>
  </si>
  <si>
    <t>SAP Authorization Access Req -   Fujairah SR users</t>
  </si>
  <si>
    <t>17-07-2024 19:1</t>
  </si>
  <si>
    <t>19-07-2024 19:1</t>
  </si>
  <si>
    <t>18-07-2024 18:48</t>
  </si>
  <si>
    <t>18-07-2024 12:1</t>
  </si>
  <si>
    <t>Requesting for Additional Access</t>
  </si>
  <si>
    <t>17-07-2024 11:31</t>
  </si>
  <si>
    <t>19-07-2024 11:31</t>
  </si>
  <si>
    <t>17-07-2024 13:19</t>
  </si>
  <si>
    <t>17-07-2024 13:31</t>
  </si>
  <si>
    <t>SAP Incident-SAP INVOICE-FOR ALL TAX GROUP CO.TO REMOVE WORD "TAX" IN THE SAP INVOICE - Sol Ref 3000052528</t>
  </si>
  <si>
    <t>Annie Cezar</t>
  </si>
  <si>
    <t>19-07-2024 12:28</t>
  </si>
  <si>
    <t>23-07-2024 12:28</t>
  </si>
  <si>
    <t>06-12-2024 11:34</t>
  </si>
  <si>
    <t>23-09-2024 14:1</t>
  </si>
  <si>
    <t>19-07-2024 14:28</t>
  </si>
  <si>
    <t>3000052528</t>
  </si>
  <si>
    <t>Request for access to RMIN &amp; RCON cost centers</t>
  </si>
  <si>
    <t>Sunil Kumar Bernwal</t>
  </si>
  <si>
    <t>22-07-2024 12:31</t>
  </si>
  <si>
    <t>23-07-2024 11:31</t>
  </si>
  <si>
    <t>05-08-2024 14:1</t>
  </si>
  <si>
    <t>04-11-2024 18:47</t>
  </si>
  <si>
    <t>02-08-2024 13:11</t>
  </si>
  <si>
    <t>31-07-2024 19:8</t>
  </si>
  <si>
    <t>22-07-2024 13:31</t>
  </si>
  <si>
    <t>TR for the month of August'24</t>
  </si>
  <si>
    <t>Abbas Gulshane</t>
  </si>
  <si>
    <t>23-07-2024 10:46</t>
  </si>
  <si>
    <t>23-07-2024 18:46</t>
  </si>
  <si>
    <t>Production Planning Tiles &amp; SW</t>
  </si>
  <si>
    <t>27-09-2024 19:24</t>
  </si>
  <si>
    <t>04-09-2024 16:24</t>
  </si>
  <si>
    <t>Access for SAP QAS - Ali (KSA)</t>
  </si>
  <si>
    <t>17-07-2024 14:45</t>
  </si>
  <si>
    <t>21-07-2024 14:45</t>
  </si>
  <si>
    <t>22-07-2024 17:53</t>
  </si>
  <si>
    <t>17-07-2024 16:45</t>
  </si>
  <si>
    <t>Update on Tenancy Contract Workflow Approval</t>
  </si>
  <si>
    <t>Mustafa Shaban</t>
  </si>
  <si>
    <t>Aafrin Fathima</t>
  </si>
  <si>
    <t>WebSites</t>
  </si>
  <si>
    <t>17-07-2024 13:39</t>
  </si>
  <si>
    <t>18-07-2024 12:39</t>
  </si>
  <si>
    <t>24-10-2024 13:44</t>
  </si>
  <si>
    <t>21-10-2024 13:39</t>
  </si>
  <si>
    <t>17-07-2024 17:9</t>
  </si>
  <si>
    <t>17-07-2024 14:39</t>
  </si>
  <si>
    <t>Intranet/Sharepoint</t>
  </si>
  <si>
    <t>Request for zpp00011 - Kludi Ger</t>
  </si>
  <si>
    <t>Dennis Rosier</t>
  </si>
  <si>
    <t>22-07-2024 10:34</t>
  </si>
  <si>
    <t>22-07-2024 18:34</t>
  </si>
  <si>
    <t>08-08-2024 17:3</t>
  </si>
  <si>
    <t>05-08-2024 16:26</t>
  </si>
  <si>
    <t>22-07-2024 11:34</t>
  </si>
  <si>
    <t>Other ERP</t>
  </si>
  <si>
    <t>SAP Error ( VA01, VA02, VA03 ) is not working - Mohammed</t>
  </si>
  <si>
    <t>Mohammed Mersha</t>
  </si>
  <si>
    <t>23-07-2024 12:10</t>
  </si>
  <si>
    <t>25-07-2024 12:10</t>
  </si>
  <si>
    <t>23-07-2024 12:56</t>
  </si>
  <si>
    <t>Sales Department</t>
  </si>
  <si>
    <t>23-07-2024 12:35</t>
  </si>
  <si>
    <t>23-07-2024 12:19</t>
  </si>
  <si>
    <t>23-07-2024 14:10</t>
  </si>
  <si>
    <t>SAP Authorization Request - 99201774</t>
  </si>
  <si>
    <t>18-07-2024 12:30</t>
  </si>
  <si>
    <t>20-07-2024 12:30</t>
  </si>
  <si>
    <t>18-07-2024 14:22</t>
  </si>
  <si>
    <t>Create New User in SAP - Raziye ( Kludi  RAK )</t>
  </si>
  <si>
    <t>18-07-2024 12:49</t>
  </si>
  <si>
    <t>22-07-2024 12:49</t>
  </si>
  <si>
    <t>18-07-2024 13:47</t>
  </si>
  <si>
    <t>18-07-2024 14:49</t>
  </si>
  <si>
    <t>ZSD00056 is showing wrong/ different sales document date Sol#: 2000064567</t>
  </si>
  <si>
    <t>18-07-2024 14:46</t>
  </si>
  <si>
    <t>22-07-2024 14:46</t>
  </si>
  <si>
    <t>30-08-2024 11:14</t>
  </si>
  <si>
    <t>27-08-2024 10:45</t>
  </si>
  <si>
    <t>26-07-2024 16:16</t>
  </si>
  <si>
    <t>18-07-2024 16:46</t>
  </si>
  <si>
    <t>2000064567</t>
  </si>
  <si>
    <t>In ZMB5b report for Zero Qty items values is pulling Sol#: 2000064564</t>
  </si>
  <si>
    <t>17-07-2024 11:46</t>
  </si>
  <si>
    <t>18-07-2024 11:16</t>
  </si>
  <si>
    <t>23-08-2024 18:11</t>
  </si>
  <si>
    <t>20-08-2024 17:20</t>
  </si>
  <si>
    <t>23-07-2024 10:21</t>
  </si>
  <si>
    <t>17-07-2024 12:46</t>
  </si>
  <si>
    <t>2000064564</t>
  </si>
  <si>
    <t>Errors in Slot values in Ageing reports - Tiles and Sanitary ware</t>
  </si>
  <si>
    <t>17-07-2024 12:45</t>
  </si>
  <si>
    <t>19-07-2024 12:45</t>
  </si>
  <si>
    <t>13-08-2024 3:17</t>
  </si>
  <si>
    <t>REQUEST ACCES TO SAP-T CODES-CK11 &amp; MM02 - Sourav ( Kludi RAK )</t>
  </si>
  <si>
    <t>Sourav Kochhar</t>
  </si>
  <si>
    <t>22-07-2024 13:1</t>
  </si>
  <si>
    <t>24-07-2024 13:1</t>
  </si>
  <si>
    <t>08-08-2024 14:3</t>
  </si>
  <si>
    <t>05-08-2024 13:34</t>
  </si>
  <si>
    <t>24-07-2024 16:29</t>
  </si>
  <si>
    <t>22-07-2024 15:1</t>
  </si>
  <si>
    <t>SAP Incident - BOM HEADER CONFIRMATION Sol#: 2000064566</t>
  </si>
  <si>
    <t>Gwen Camille Pamay</t>
  </si>
  <si>
    <t>17-07-2024 18:40</t>
  </si>
  <si>
    <t>19-07-2024 18:40</t>
  </si>
  <si>
    <t>17-08-2024 18:8</t>
  </si>
  <si>
    <t>27-08-2024 11:25</t>
  </si>
  <si>
    <t>14-08-2024 18:7</t>
  </si>
  <si>
    <t>13-08-2024 17:20</t>
  </si>
  <si>
    <t>18-07-2024 11:40</t>
  </si>
  <si>
    <t>2000064566</t>
  </si>
  <si>
    <t>C4C  TICKET ACCESS  APPROVAL DETAILS IS INCORRECT</t>
  </si>
  <si>
    <t>Sara Hasan Ali Alblooshi</t>
  </si>
  <si>
    <t>24-07-2024 16:53</t>
  </si>
  <si>
    <t>27-07-2024 16:57</t>
  </si>
  <si>
    <t>Customer Care</t>
  </si>
  <si>
    <t>24-07-2024 16:26</t>
  </si>
  <si>
    <t>23-07-2024 17:25</t>
  </si>
  <si>
    <t>22-07-2024 14:54</t>
  </si>
  <si>
    <t>SAP PASSWORD RESET - Diksha (IND)</t>
  </si>
  <si>
    <t>Diksha Jaiswal</t>
  </si>
  <si>
    <t>22-07-2024 13:28</t>
  </si>
  <si>
    <t>24-07-2024 18:11</t>
  </si>
  <si>
    <t>Sales &amp; Marketing</t>
  </si>
  <si>
    <t>24-07-2024 16:36</t>
  </si>
  <si>
    <t>22-07-2024 15:28</t>
  </si>
  <si>
    <t>( VA01 &amp; VA02 ) is not working - Sol# 2000064557</t>
  </si>
  <si>
    <t>Mohamed Raafat</t>
  </si>
  <si>
    <t>22-07-2024 19:11</t>
  </si>
  <si>
    <t>25-07-2024 9:30</t>
  </si>
  <si>
    <t>23-07-2024 12:37</t>
  </si>
  <si>
    <t>23-07-2024 11:30</t>
  </si>
  <si>
    <t>2000064557</t>
  </si>
  <si>
    <t>VAO1 &amp; VA02 are not working - Sol#: 2000064558</t>
  </si>
  <si>
    <t>Zuhair Elanzy</t>
  </si>
  <si>
    <t>22-07-2024 19:20</t>
  </si>
  <si>
    <t>01-08-2024 12:59</t>
  </si>
  <si>
    <t>Projects Sales Support</t>
  </si>
  <si>
    <t>29-07-2024 12:57</t>
  </si>
  <si>
    <t>2000064558</t>
  </si>
  <si>
    <t>Fix IT (Incident): 2000064557, ( VA01 &amp; VA02 ) is not working - 4-974</t>
  </si>
  <si>
    <t>22-07-2024 19:51</t>
  </si>
  <si>
    <t>25-07-2024 10:57</t>
  </si>
  <si>
    <t>26-07-2024 13:56</t>
  </si>
  <si>
    <t>23-07-2024 13:22</t>
  </si>
  <si>
    <t>23-07-2024 12:38</t>
  </si>
  <si>
    <t>23-07-2024 12:30</t>
  </si>
  <si>
    <t>Error - VA01 &amp; VA02 - 96600594</t>
  </si>
  <si>
    <t>Meera Thouheed</t>
  </si>
  <si>
    <t>23-07-2024 12:6</t>
  </si>
  <si>
    <t>25-07-2024 12:9</t>
  </si>
  <si>
    <t>Projects Sales</t>
  </si>
  <si>
    <t>23-07-2024 12:48</t>
  </si>
  <si>
    <t>23-07-2024 14:9</t>
  </si>
  <si>
    <t>SAP Error (VA01 &amp; VA02 ) - Ahmed</t>
  </si>
  <si>
    <t>Ahmed Elnagdy Ahmed Sarhan</t>
  </si>
  <si>
    <t>23-07-2024 12:18</t>
  </si>
  <si>
    <t>25-07-2024 12:18</t>
  </si>
  <si>
    <t>23-07-2024 12:50</t>
  </si>
  <si>
    <t>23-07-2024 14:18</t>
  </si>
  <si>
    <t>SAP Error ( VA01, VA02) is not working   - Zuhair</t>
  </si>
  <si>
    <t>23-07-2024 12:21</t>
  </si>
  <si>
    <t>25-07-2024 12:21</t>
  </si>
  <si>
    <t>23-07-2024 12:49</t>
  </si>
  <si>
    <t>23-07-2024 14:21</t>
  </si>
  <si>
    <t>SAP Error  (VA01 &amp; VA02 ) - 96600394</t>
  </si>
  <si>
    <t>Mohammed Qudeih</t>
  </si>
  <si>
    <t>25-07-2024 12:22</t>
  </si>
  <si>
    <t>26-07-2024 19:56</t>
  </si>
  <si>
    <t>23-07-2024 19:2</t>
  </si>
  <si>
    <t>SAP Error (VA01 &amp; VA02 ) - Fadi &amp; Georges</t>
  </si>
  <si>
    <t>23-07-2024 12:59</t>
  </si>
  <si>
    <t>25-07-2024 12:59</t>
  </si>
  <si>
    <t>23-07-2024 13:21</t>
  </si>
  <si>
    <t>23-07-2024 14:59</t>
  </si>
  <si>
    <t>New Program for Delivery Dates - Sol Ref 3000051973</t>
  </si>
  <si>
    <t>23-07-2024 13:8</t>
  </si>
  <si>
    <t>30-07-2024 13:8</t>
  </si>
  <si>
    <t>05-09-2024 11:42</t>
  </si>
  <si>
    <t>21-08-2024 12:51</t>
  </si>
  <si>
    <t>23-07-2024 17:8</t>
  </si>
  <si>
    <t>3000051973</t>
  </si>
  <si>
    <t>Wrong Data in CMBA 0400 - Sol Ref 3000051926</t>
  </si>
  <si>
    <t>30-07-2024 13:21</t>
  </si>
  <si>
    <t>03-10-2024 11:5</t>
  </si>
  <si>
    <t>09-09-2024 18:24</t>
  </si>
  <si>
    <t>23-07-2024 17:21</t>
  </si>
  <si>
    <t>3000051926</t>
  </si>
  <si>
    <t>Change of ZSDRAK01 - Sol Ref 3000051928</t>
  </si>
  <si>
    <t>23-07-2024 13:56</t>
  </si>
  <si>
    <t>30-07-2024 13:56</t>
  </si>
  <si>
    <t>02-11-2024 14:49</t>
  </si>
  <si>
    <t>30-10-2024 14:14</t>
  </si>
  <si>
    <t>23-07-2024 15:59</t>
  </si>
  <si>
    <t>23-07-2024 17:56</t>
  </si>
  <si>
    <t>3000051928</t>
  </si>
  <si>
    <t>Additional Selction Field from ZMM00002 - Sol Ref 3000052332</t>
  </si>
  <si>
    <t>23-07-2024 14:11</t>
  </si>
  <si>
    <t>30-07-2024 14:12</t>
  </si>
  <si>
    <t>29-08-2024 11:13</t>
  </si>
  <si>
    <t>26-08-2024 11:3</t>
  </si>
  <si>
    <t>23-07-2024 18:11</t>
  </si>
  <si>
    <t>3000052332</t>
  </si>
  <si>
    <t>PLEASE RESET THE PASSWORD KLUDI SAP</t>
  </si>
  <si>
    <t>Mohammad Shahnawaz</t>
  </si>
  <si>
    <t>23-07-2024 16:29</t>
  </si>
  <si>
    <t>25-07-2024 16:29</t>
  </si>
  <si>
    <t>24-07-2024 16:38</t>
  </si>
  <si>
    <t>23-07-2024 18:29</t>
  </si>
  <si>
    <t>Request for Tcode - MIGO</t>
  </si>
  <si>
    <t>24-07-2024 10:31</t>
  </si>
  <si>
    <t>24-07-2024 18:31</t>
  </si>
  <si>
    <t>05-08-2024 16:29</t>
  </si>
  <si>
    <t>24-07-2024 11:31</t>
  </si>
  <si>
    <t>SAP Error Authorization ( VA01 ,VA02 ) - 96600335</t>
  </si>
  <si>
    <t>Hossam Barbary</t>
  </si>
  <si>
    <t>24-07-2024 13:40</t>
  </si>
  <si>
    <t>28-07-2024 13:40</t>
  </si>
  <si>
    <t>Wholesales</t>
  </si>
  <si>
    <t>24-07-2024 15:40</t>
  </si>
  <si>
    <t>SAP Authorization Issue - Epifanio</t>
  </si>
  <si>
    <t>Epifanio Malapitan</t>
  </si>
  <si>
    <t>24-07-2024 13:26</t>
  </si>
  <si>
    <t>25-07-2024 12:26</t>
  </si>
  <si>
    <t>ISO</t>
  </si>
  <si>
    <t>24-07-2024 16:35</t>
  </si>
  <si>
    <t>24-07-2024 14:26</t>
  </si>
  <si>
    <t>24-07-2024 18:18</t>
  </si>
  <si>
    <t>26-07-2024 18:18</t>
  </si>
  <si>
    <t>19-12-2024 12:38</t>
  </si>
  <si>
    <t>02-08-2024 17:25</t>
  </si>
  <si>
    <t>25-07-2024 11:18</t>
  </si>
  <si>
    <t>3000052547</t>
  </si>
  <si>
    <t>TRANSFER DATA QUOTATION DONE IN C4C TO NEW POS - Sol Ref 3000052527</t>
  </si>
  <si>
    <t>Cheryl Apostol</t>
  </si>
  <si>
    <t>24-07-2024 18:52</t>
  </si>
  <si>
    <t>26-07-2024 18:52</t>
  </si>
  <si>
    <t>30-10-2024 12:50</t>
  </si>
  <si>
    <t>25-07-2024 11:52</t>
  </si>
  <si>
    <t>3000052527</t>
  </si>
  <si>
    <t>Wrong amount in CN print out - GBP currency Sol#: 2000064568</t>
  </si>
  <si>
    <t>Marie Grace Ujano Serrano</t>
  </si>
  <si>
    <t>25-07-2024 11:13</t>
  </si>
  <si>
    <t>25-07-2024 19:13</t>
  </si>
  <si>
    <t>08-08-2024 13:3</t>
  </si>
  <si>
    <t>05-08-2024 12:20</t>
  </si>
  <si>
    <t>31-07-2024 14:15</t>
  </si>
  <si>
    <t>25-07-2024 12:13</t>
  </si>
  <si>
    <t>2000064568</t>
  </si>
  <si>
    <t>SAP Authorization Request Access -  99013913</t>
  </si>
  <si>
    <t>Balaji Govindaswamy</t>
  </si>
  <si>
    <t>25-07-2024 17:30</t>
  </si>
  <si>
    <t>01-08-2024 17:30</t>
  </si>
  <si>
    <t>09-08-2024 12:4</t>
  </si>
  <si>
    <t>06-08-2024 11:55</t>
  </si>
  <si>
    <t>06-08-2024 11:54</t>
  </si>
  <si>
    <t>26-07-2024 12:30</t>
  </si>
  <si>
    <t>new sap user INCOMPLIANCE2 based on user INCOMPLIANCE</t>
  </si>
  <si>
    <t>25-07-2024 16:48</t>
  </si>
  <si>
    <t>29-07-2024 16:48</t>
  </si>
  <si>
    <t>16-08-2024 12:7</t>
  </si>
  <si>
    <t>13-08-2024 11:21</t>
  </si>
  <si>
    <t>29-07-2024 19:6</t>
  </si>
  <si>
    <t>25-07-2024 18:48</t>
  </si>
  <si>
    <t>co01 - order ZK01 output needs detailed information regarding storage - Sol Ref 3000052526</t>
  </si>
  <si>
    <t>25-07-2024 18:26</t>
  </si>
  <si>
    <t>29-07-2024 18:26</t>
  </si>
  <si>
    <t>27-09-2024 16:13</t>
  </si>
  <si>
    <t>08-08-2024 13:1</t>
  </si>
  <si>
    <t>26-07-2024 11:26</t>
  </si>
  <si>
    <t>TO UPDATE DATA IN SHAREPOINT</t>
  </si>
  <si>
    <t>Arjun Ashok</t>
  </si>
  <si>
    <t>25-07-2024 16:50</t>
  </si>
  <si>
    <t>29-07-2024 16:50</t>
  </si>
  <si>
    <t>31-10-2024 16:47</t>
  </si>
  <si>
    <t>13-08-2024 16:29</t>
  </si>
  <si>
    <t>25-07-2024 18:50</t>
  </si>
  <si>
    <t>New Brand Key - Sol Ref 3000052530</t>
  </si>
  <si>
    <t>Prasad Kannan Nair</t>
  </si>
  <si>
    <t>26-07-2024 11:45</t>
  </si>
  <si>
    <t>30-07-2024 11:45</t>
  </si>
  <si>
    <t>11-08-2024 12:5</t>
  </si>
  <si>
    <t>08-08-2024 11:39</t>
  </si>
  <si>
    <t>26-07-2024 13:45</t>
  </si>
  <si>
    <t>Unable to add profit centre in down payment request F-47 Sol#2000064571</t>
  </si>
  <si>
    <t>G.S.Kumar Vijjapureddi</t>
  </si>
  <si>
    <t>26-07-2024 11:57</t>
  </si>
  <si>
    <t>29-07-2024 11:57</t>
  </si>
  <si>
    <t>05-08-2024 15:1</t>
  </si>
  <si>
    <t>02-08-2024 14:26</t>
  </si>
  <si>
    <t>26-07-2024 13:57</t>
  </si>
  <si>
    <t>2000064571</t>
  </si>
  <si>
    <t>Migrated SM#3000045616 Sample Development Accountability - PDI</t>
  </si>
  <si>
    <t>SAP Functional-PP/PM/QS</t>
  </si>
  <si>
    <t>29-07-2024 17:43</t>
  </si>
  <si>
    <t>14-10-2024 18:13</t>
  </si>
  <si>
    <t>19-09-2024 14:17</t>
  </si>
  <si>
    <t>3000045616</t>
  </si>
  <si>
    <t>Migrated SM#3000045646 To implement FIFO in stock Reservation</t>
  </si>
  <si>
    <t>Hariprakash Padmanabhan</t>
  </si>
  <si>
    <t>31-07-2024 17:43</t>
  </si>
  <si>
    <t>24-09-2024 18:41</t>
  </si>
  <si>
    <t>19-09-2024 16:41</t>
  </si>
  <si>
    <t>30-07-2024 10:43</t>
  </si>
  <si>
    <t>3000045646</t>
  </si>
  <si>
    <t>Migrated SM#3000045789 MoM/ New Plant setup MC2</t>
  </si>
  <si>
    <t>Nageswara Rao Ranga</t>
  </si>
  <si>
    <t>Manufacturing</t>
  </si>
  <si>
    <t>09-10-2024 12:0</t>
  </si>
  <si>
    <t>19-09-2024 18:46</t>
  </si>
  <si>
    <t>3000045789</t>
  </si>
  <si>
    <t>Migrated SM#3000045790 Prod.KPI Dashboard&amp; Monthly perf. report</t>
  </si>
  <si>
    <t>05-08-2024 17:43</t>
  </si>
  <si>
    <t>09-10-2024 16:25</t>
  </si>
  <si>
    <t>24-09-2024 12:31</t>
  </si>
  <si>
    <t>30-07-2024 12:43</t>
  </si>
  <si>
    <t>3000045790</t>
  </si>
  <si>
    <t>Migrated SM#3000045997 Need to activate DN Release for STO</t>
  </si>
  <si>
    <t>pranav bargode</t>
  </si>
  <si>
    <t>25-11-2024 11:12</t>
  </si>
  <si>
    <t>28-11-2024 14:31</t>
  </si>
  <si>
    <t>31-07-2024 17:0</t>
  </si>
  <si>
    <t>30-07-2024 11:13</t>
  </si>
  <si>
    <t>3000045997</t>
  </si>
  <si>
    <t>Migrated SM#3000046286 VAT REPORT IN FTA FORMAT</t>
  </si>
  <si>
    <t>Yahiya Faheem</t>
  </si>
  <si>
    <t>26-11-2024 12:21</t>
  </si>
  <si>
    <t>24-09-2024 16:16</t>
  </si>
  <si>
    <t>3000046286</t>
  </si>
  <si>
    <t>Migrated SM#3000046805 Statutory Changes in ZRPT Doc. Type</t>
  </si>
  <si>
    <t>03-08-2024 17:43</t>
  </si>
  <si>
    <t>22-09-2024 19:26</t>
  </si>
  <si>
    <t>19-09-2024 19:16</t>
  </si>
  <si>
    <t>30-07-2024 13:13</t>
  </si>
  <si>
    <t>Migrated SM#3000047063 Trading Goods Import &amp; Sales Process-BG</t>
  </si>
  <si>
    <t>Mohammad Tahmul Hossan</t>
  </si>
  <si>
    <t>04-08-2024 17:43</t>
  </si>
  <si>
    <t>21-10-2024 18:43</t>
  </si>
  <si>
    <t>18-10-2024 18:27</t>
  </si>
  <si>
    <t>19-09-2024 19:30</t>
  </si>
  <si>
    <t>29-07-2024 21:43</t>
  </si>
  <si>
    <t>3000047063</t>
  </si>
  <si>
    <t>Migrated SM#3000047095 MC2 SAP Plant Maintenance process</t>
  </si>
  <si>
    <t>10-09-2024 14:8</t>
  </si>
  <si>
    <t>10-09-2024 14:7</t>
  </si>
  <si>
    <t>3000047095</t>
  </si>
  <si>
    <t>Migrated SM#3000047232 Credit Control missing</t>
  </si>
  <si>
    <t>28-10-2024 11:12</t>
  </si>
  <si>
    <t>24-09-2024 19:21</t>
  </si>
  <si>
    <t>3000047232</t>
  </si>
  <si>
    <t>Migrated SM#3000047469 Asset Management revamp</t>
  </si>
  <si>
    <t>Prasad VN</t>
  </si>
  <si>
    <t>24-09-2024 19:27</t>
  </si>
  <si>
    <t>3000047469</t>
  </si>
  <si>
    <t>Migrated SM#3000047498 Export Price List Category-SW</t>
  </si>
  <si>
    <t>Bhavya Shetty</t>
  </si>
  <si>
    <t>Sanitaryware Sales</t>
  </si>
  <si>
    <t>25-09-2024 12:7</t>
  </si>
  <si>
    <t>3000047498</t>
  </si>
  <si>
    <t>Migrated SM#3000047790 New Defects</t>
  </si>
  <si>
    <t>25-11-2024 16:1</t>
  </si>
  <si>
    <t>22-11-2024 15:15</t>
  </si>
  <si>
    <t>20-09-2024 14:11</t>
  </si>
  <si>
    <t>3000047790</t>
  </si>
  <si>
    <t>Migrated SM#3000048049 SAP Console Change Req.</t>
  </si>
  <si>
    <t>Nishar Hameer</t>
  </si>
  <si>
    <t>18-10-2024 18:39</t>
  </si>
  <si>
    <t>20-09-2024 14:14</t>
  </si>
  <si>
    <t>3000048049</t>
  </si>
  <si>
    <t>Migrated SM#3000048057 Set Wise Report for SW Products</t>
  </si>
  <si>
    <t>Md. Robiul Awal</t>
  </si>
  <si>
    <t>18-10-2024 19:11</t>
  </si>
  <si>
    <t>09-10-2024 13:25</t>
  </si>
  <si>
    <t>3000048057</t>
  </si>
  <si>
    <t>Migrated SM#3000048157 Report is needed</t>
  </si>
  <si>
    <t>Dennis Nicholls</t>
  </si>
  <si>
    <t>21-10-2024 19:43</t>
  </si>
  <si>
    <t>18-10-2024 19:12</t>
  </si>
  <si>
    <t>20-09-2024 14:19</t>
  </si>
  <si>
    <t>3000048157</t>
  </si>
  <si>
    <t>Migrated SM#3000048222 KRAK Reports needed im Kludi P01</t>
  </si>
  <si>
    <t>18-10-2024 19:50</t>
  </si>
  <si>
    <t>20-09-2024 17:7</t>
  </si>
  <si>
    <t>3000048222</t>
  </si>
  <si>
    <t>Migrated SM#3000048268 Kludi HCM Implementation in RAKC S4/HANA</t>
  </si>
  <si>
    <t>Subi Satyan</t>
  </si>
  <si>
    <t>18-10-2024 19:21</t>
  </si>
  <si>
    <t>3000048268</t>
  </si>
  <si>
    <t>Migrated SM#3000048280 Sales-I Mapping Changes</t>
  </si>
  <si>
    <t>Miz Rahman</t>
  </si>
  <si>
    <t>05-08-2024 18:13</t>
  </si>
  <si>
    <t>09-10-2024 17:35</t>
  </si>
  <si>
    <t>3000048280</t>
  </si>
  <si>
    <t>UK</t>
  </si>
  <si>
    <t>Migrated SM#3000048287 IGAAP Depreciation area need to be activ</t>
  </si>
  <si>
    <t>18-09-2024 19:24</t>
  </si>
  <si>
    <t>3000048287</t>
  </si>
  <si>
    <t>Migrated SM#3000049012 EDI Process</t>
  </si>
  <si>
    <t>Mizanur Rahman</t>
  </si>
  <si>
    <t>26-09-2024 13:18</t>
  </si>
  <si>
    <t>3000049012</t>
  </si>
  <si>
    <t>Migrated SM#3000049098 Change Management Activation Procedure</t>
  </si>
  <si>
    <t>Rahul Ghosh</t>
  </si>
  <si>
    <t>24-09-2024 18:4</t>
  </si>
  <si>
    <t>3000049098</t>
  </si>
  <si>
    <t>Migrated SM#3000049109 HCM Fiori Application needs to enable</t>
  </si>
  <si>
    <t>04-09-2024 16:18</t>
  </si>
  <si>
    <t>Migrated SM#3000049114 To Add more fields in VD51</t>
  </si>
  <si>
    <t>Mathews Saji Kannoor Miali</t>
  </si>
  <si>
    <t>15-10-2024 11:31</t>
  </si>
  <si>
    <t>3000049114</t>
  </si>
  <si>
    <t>Migrated SM#3000049116 Report Required for Physical Inv Report</t>
  </si>
  <si>
    <t>15-10-2024 11:34</t>
  </si>
  <si>
    <t>3000049116</t>
  </si>
  <si>
    <t>Migrated SM#3000049321 Project Management Module</t>
  </si>
  <si>
    <t>18-10-2024 19:23</t>
  </si>
  <si>
    <t>3000049321</t>
  </si>
  <si>
    <t>Migrated SM#3000049361 Material Weights Plant Level</t>
  </si>
  <si>
    <t>15-08-2024 19:7</t>
  </si>
  <si>
    <t>12-08-2024 18:59</t>
  </si>
  <si>
    <t>3000049361</t>
  </si>
  <si>
    <t>Migrated SM#3000049373 AUTO POSTING OF RECEIPTS</t>
  </si>
  <si>
    <t>25-10-2024 16:4</t>
  </si>
  <si>
    <t>3000049373</t>
  </si>
  <si>
    <t>Migrated SM#3000049860 TABLEWARE - intercompany transfer</t>
  </si>
  <si>
    <t>15-10-2024 12:3</t>
  </si>
  <si>
    <t>3000049860</t>
  </si>
  <si>
    <t>Migrated SM#3000050126 Tableware Report - Series Name</t>
  </si>
  <si>
    <t>23-09-2024 13:14</t>
  </si>
  <si>
    <t>3000050126</t>
  </si>
  <si>
    <t>Migrated SM#3000050130 PO AND PR CLOSE REQUEST</t>
  </si>
  <si>
    <t>Karthick Mani Bharanirajan</t>
  </si>
  <si>
    <t>18-10-2024 12:41</t>
  </si>
  <si>
    <t>15-10-2024 12:22</t>
  </si>
  <si>
    <t>3000050130</t>
  </si>
  <si>
    <t>12-12-2024 18:21</t>
  </si>
  <si>
    <t>3000050311</t>
  </si>
  <si>
    <t>Migrated SM#3000050332 Capturing Crusher Process in SAP</t>
  </si>
  <si>
    <t>Md. Ismail Hossain</t>
  </si>
  <si>
    <t>Mechanical</t>
  </si>
  <si>
    <t>17-10-2024 18:27</t>
  </si>
  <si>
    <t>3000050332</t>
  </si>
  <si>
    <t>Migrated SM#3000050345 SLP Issue - ELSB access in SLP DN</t>
  </si>
  <si>
    <t>Palani Murugan</t>
  </si>
  <si>
    <t>15-11-2024 13:25</t>
  </si>
  <si>
    <t>23-10-2024 15:54</t>
  </si>
  <si>
    <t>3000050345</t>
  </si>
  <si>
    <t>Migrated SM#3000050357 AUTO RFQ on the basis of Source list</t>
  </si>
  <si>
    <t>Deepak Goley</t>
  </si>
  <si>
    <t>Pranita Vishvanath Patil</t>
  </si>
  <si>
    <t>15-12-2024 20:11</t>
  </si>
  <si>
    <t>12-12-2024 19:26</t>
  </si>
  <si>
    <t>17-10-2024 18:33</t>
  </si>
  <si>
    <t>3000050357</t>
  </si>
  <si>
    <t>Migrated SM#3000050388 Stock Confirm Bucket for EXW Incoterms</t>
  </si>
  <si>
    <t>14-10-2024 13:39</t>
  </si>
  <si>
    <t>11-10-2024 12:54</t>
  </si>
  <si>
    <t>02-10-2024 10:54</t>
  </si>
  <si>
    <t>3000050388</t>
  </si>
  <si>
    <t>Migrated SM#3000050391 SO Workflow VA01 for RPA Ref 3000047769</t>
  </si>
  <si>
    <t>28-10-2024 11:28</t>
  </si>
  <si>
    <t>23-09-2024 14:13</t>
  </si>
  <si>
    <t>3000050391</t>
  </si>
  <si>
    <t>Migrated SM#3000050430 To auto reserve material against SO/line</t>
  </si>
  <si>
    <t>09-10-2024 13:56</t>
  </si>
  <si>
    <t>3000050430</t>
  </si>
  <si>
    <t>Migrated SM#3000050659 requesting tcode for demand planning</t>
  </si>
  <si>
    <t>09-10-2024 13:55</t>
  </si>
  <si>
    <t>3000050659</t>
  </si>
  <si>
    <t>Kasturi Raju Indukuri</t>
  </si>
  <si>
    <t>28-11-2024 12:32</t>
  </si>
  <si>
    <t>17-10-2024 18:45</t>
  </si>
  <si>
    <t>3000050664</t>
  </si>
  <si>
    <t>Migrated SM#3000050675 Purchase Register Not working</t>
  </si>
  <si>
    <t>Mohammad Rafiquzzaman Khandaker</t>
  </si>
  <si>
    <t>20-10-2024 19:42</t>
  </si>
  <si>
    <t>17-10-2024 18:48</t>
  </si>
  <si>
    <t>3000050675</t>
  </si>
  <si>
    <t>Migrated SM#3000050803 Consignment Sales Process for tiles div</t>
  </si>
  <si>
    <t>SAP Technical-SD</t>
  </si>
  <si>
    <t>18-10-2024 15:47</t>
  </si>
  <si>
    <t>3000050803</t>
  </si>
  <si>
    <t>Migrated SM#3000050821 Showroom Application-POS Rollout RAKPOR</t>
  </si>
  <si>
    <t>Hagop Balabanian</t>
  </si>
  <si>
    <t>11-08-2024 13:5</t>
  </si>
  <si>
    <t>12-08-2024 17:0</t>
  </si>
  <si>
    <t>08-08-2024 12:53</t>
  </si>
  <si>
    <t>3000050821</t>
  </si>
  <si>
    <t>Migrated SM#3000050822 Showroom Application-POS Rollout RAK KSA</t>
  </si>
  <si>
    <t>18-10-2024 15:57</t>
  </si>
  <si>
    <t>29-07-2024 18:3</t>
  </si>
  <si>
    <t>3000050822</t>
  </si>
  <si>
    <t>Migrated SM#3000050853 Showroom POS Phase 2 Changes</t>
  </si>
  <si>
    <t>18-10-2024 16:14</t>
  </si>
  <si>
    <t>3000050853</t>
  </si>
  <si>
    <t>Migrated SM#3000050941 Changes in Batch char. &amp; stock Reports</t>
  </si>
  <si>
    <t>29-10-2024 12:22</t>
  </si>
  <si>
    <t>18-10-2024 16:48</t>
  </si>
  <si>
    <t>3000050941</t>
  </si>
  <si>
    <t>Migrated SM#3000050976 Gate pass for Packaging materials</t>
  </si>
  <si>
    <t>Rafath Ali</t>
  </si>
  <si>
    <t>01-11-2024 17:49</t>
  </si>
  <si>
    <t>29-10-2024 17:40</t>
  </si>
  <si>
    <t>08-08-2024 12:52</t>
  </si>
  <si>
    <t>3000050976</t>
  </si>
  <si>
    <t>23-12-2024 16:31</t>
  </si>
  <si>
    <t>3000051067</t>
  </si>
  <si>
    <t>Migrated SM#3000051095 SAP ESS &amp; MSS for BANGLADESH</t>
  </si>
  <si>
    <t>Abdul Mannan</t>
  </si>
  <si>
    <t>14-12-2024 8:58</t>
  </si>
  <si>
    <t>13-12-2024 12:27</t>
  </si>
  <si>
    <t>3000051095</t>
  </si>
  <si>
    <t>Migrated SM#3000051122 Adding Details to Travel desk App</t>
  </si>
  <si>
    <t>Shaikh Siddiq</t>
  </si>
  <si>
    <t>23-08-2024 19:11</t>
  </si>
  <si>
    <t>20-08-2024 18:50</t>
  </si>
  <si>
    <t>3000051122</t>
  </si>
  <si>
    <t>Migrated SM#3000051153 BOM Update and Price Approval</t>
  </si>
  <si>
    <t>Plant MC5</t>
  </si>
  <si>
    <t>18-10-2024 17:3</t>
  </si>
  <si>
    <t>3000051153</t>
  </si>
  <si>
    <t>Migrated SM#3000051161 Opportunity - Sales Data Mismatch</t>
  </si>
  <si>
    <t>Vinita Acharya</t>
  </si>
  <si>
    <t>15-12-2024 17:11</t>
  </si>
  <si>
    <t>12-12-2024 16:14</t>
  </si>
  <si>
    <t>09-10-2024 14:16</t>
  </si>
  <si>
    <t>3000051161</t>
  </si>
  <si>
    <t>Migrated SM#3000051170 New POS Data Report</t>
  </si>
  <si>
    <t>08-08-2024 13:10</t>
  </si>
  <si>
    <t>08-08-2024 12:50</t>
  </si>
  <si>
    <t>3000051170</t>
  </si>
  <si>
    <t>Migrated SM#3000051261 All input and report data should be lock</t>
  </si>
  <si>
    <t>Reynaldo Ayala</t>
  </si>
  <si>
    <t>27-11-2024 16:35</t>
  </si>
  <si>
    <t>3000051261</t>
  </si>
  <si>
    <t>Migrated SM#3000051274 cost and time estimate for change reques</t>
  </si>
  <si>
    <t>18-10-2024 17:13</t>
  </si>
  <si>
    <t>3000051274</t>
  </si>
  <si>
    <t>Migrated SM#3000051365 Shipment Process Change - RM Receipts</t>
  </si>
  <si>
    <t>Chandra Shekar Arunachalam</t>
  </si>
  <si>
    <t>Central Stores</t>
  </si>
  <si>
    <t>18-10-2024 17:16</t>
  </si>
  <si>
    <t>3000051365</t>
  </si>
  <si>
    <t>Sreekumar Anandan</t>
  </si>
  <si>
    <t>23-12-2024 11:28</t>
  </si>
  <si>
    <t>18-10-2024 17:21</t>
  </si>
  <si>
    <t>3000051367</t>
  </si>
  <si>
    <t>Migrated SM#3000051382 ZRK_SLMOV(Trgt vs Actual)_Changes_V2</t>
  </si>
  <si>
    <t>05-08-2024 19:44</t>
  </si>
  <si>
    <t>3000051382</t>
  </si>
  <si>
    <t>Migrated SM#3000051432 Excel upload program for physical count</t>
  </si>
  <si>
    <t>18-10-2024 17:24</t>
  </si>
  <si>
    <t>3000051432</t>
  </si>
  <si>
    <t>Migrated SM#3000051485 Cost comp. struc. change for accessories</t>
  </si>
  <si>
    <t>18-10-2024 17:25</t>
  </si>
  <si>
    <t>3000051485</t>
  </si>
  <si>
    <t>Migrated SM#3000051562 PO &amp; PR Relea+B95:AC95se Strategy for Kludi RAK</t>
  </si>
  <si>
    <t>Vineeth Nair Ampattuparampil V</t>
  </si>
  <si>
    <t>09-10-2024 14:0</t>
  </si>
  <si>
    <t>3000051562</t>
  </si>
  <si>
    <t>Migrated SM#3000051595 Storage Location for Stock SR</t>
  </si>
  <si>
    <t>Jawaher Mohammed Abdulla</t>
  </si>
  <si>
    <t>3000051595</t>
  </si>
  <si>
    <t>Migrated SM#3000051708 Accounts Masters Add details in Contact</t>
  </si>
  <si>
    <t>26-12-2024 13:26</t>
  </si>
  <si>
    <t>28-10-2024 18:13</t>
  </si>
  <si>
    <t>3000051708</t>
  </si>
  <si>
    <t>Migrated SM#3000051752 Creation of a new Sales Office</t>
  </si>
  <si>
    <t>Mehrdad Karimi</t>
  </si>
  <si>
    <t>22-10-2024 17:39</t>
  </si>
  <si>
    <t>3000051752</t>
  </si>
  <si>
    <t>Migrated SM#3000051757 POS setup for RAK Porcelain retail.</t>
  </si>
  <si>
    <t>08-08-2024 12:48</t>
  </si>
  <si>
    <t>3000051757</t>
  </si>
  <si>
    <t>Migrated SM#3000051787 Extra Qty Production Order creation</t>
  </si>
  <si>
    <t>LINDO PAULRAJ</t>
  </si>
  <si>
    <t>27-09-2024 13:29</t>
  </si>
  <si>
    <t>24-09-2024 12:30</t>
  </si>
  <si>
    <t>3000051787</t>
  </si>
  <si>
    <t>Migrated SM#3000051895 Production ODR Fiori ALP Report</t>
  </si>
  <si>
    <t>05-08-2024 17:44</t>
  </si>
  <si>
    <t>28-10-2024 19:20</t>
  </si>
  <si>
    <t>3000051895</t>
  </si>
  <si>
    <t>Migrated SM#3000051900 Fiori App for Inventory and Sale Data</t>
  </si>
  <si>
    <t>29-10-2024 13:28</t>
  </si>
  <si>
    <t>29-10-2024 13:21</t>
  </si>
  <si>
    <t>3000051900</t>
  </si>
  <si>
    <t>Migrated SM#3000051901 Fiori App for Inventory and Sale Data</t>
  </si>
  <si>
    <t>29-10-2024 13:26</t>
  </si>
  <si>
    <t>3000051901</t>
  </si>
  <si>
    <t>Migrated SM#3000051925 DELIVER DATE TO BE ADDED QT/SO LEVEL</t>
  </si>
  <si>
    <t>Syed Umair Iftikhar</t>
  </si>
  <si>
    <t>29-10-2024 14:2</t>
  </si>
  <si>
    <t>3000051925</t>
  </si>
  <si>
    <t>Migrated SM#3000051926 wrong data in mcba 0400</t>
  </si>
  <si>
    <t>29-10-2024 14:5</t>
  </si>
  <si>
    <t>Migrated SM#3000051946 Change the Description of SG UE9</t>
  </si>
  <si>
    <t>31-10-2024 11:22</t>
  </si>
  <si>
    <t>30-10-2024 17:23</t>
  </si>
  <si>
    <t>3000051946</t>
  </si>
  <si>
    <t>Migrated SM#3000051973 new report programm for delivery dates</t>
  </si>
  <si>
    <t>30-10-2024 17:24</t>
  </si>
  <si>
    <t>Migrated SM#3000052021 FAMS - Phase 2 - Physical Inventory</t>
  </si>
  <si>
    <t>Mujahid Abbas Pathan</t>
  </si>
  <si>
    <t>Rakhi Masand</t>
  </si>
  <si>
    <t>20-12-2024 15:59</t>
  </si>
  <si>
    <t>3000052021</t>
  </si>
  <si>
    <t>Migrated SM#3000052026 Tableware: Billing Due list - VF04</t>
  </si>
  <si>
    <t>01-11-2024 12:48</t>
  </si>
  <si>
    <t>29-10-2024 12:30</t>
  </si>
  <si>
    <t>10-10-2024 13:45</t>
  </si>
  <si>
    <t>3000052026</t>
  </si>
  <si>
    <t>Migrated SM#3000052027 Showroom POS for RAK Porcelain</t>
  </si>
  <si>
    <t>02-11-2024 18:49</t>
  </si>
  <si>
    <t>30-10-2024 17:58</t>
  </si>
  <si>
    <t>30-10-2024 17:56</t>
  </si>
  <si>
    <t>3000052027</t>
  </si>
  <si>
    <t>26-12-2024 13:19</t>
  </si>
  <si>
    <t>04-11-2024 11:24</t>
  </si>
  <si>
    <t>3000052052</t>
  </si>
  <si>
    <t>Migrated SM#3000052084 Enable Access for Edit Output Settings</t>
  </si>
  <si>
    <t>MISC</t>
  </si>
  <si>
    <t>04-11-2024 11:45</t>
  </si>
  <si>
    <t>04-11-2024 11:26</t>
  </si>
  <si>
    <t>3000052084</t>
  </si>
  <si>
    <t>Migrated SM#3000052148 VF05N - Set to PCS qty - Retail</t>
  </si>
  <si>
    <t>04-11-2024 11:30</t>
  </si>
  <si>
    <t>3000052148</t>
  </si>
  <si>
    <t>RK05 Authorization for SAP  K.N.SATYANARAYANA &amp; M.VASU</t>
  </si>
  <si>
    <t>Vasu Mummidi</t>
  </si>
  <si>
    <t>Nigam Bairagicharan Das</t>
  </si>
  <si>
    <t>30-07-2024 11:11</t>
  </si>
  <si>
    <t>31-07-2024 10:41</t>
  </si>
  <si>
    <t>08-08-2024 12:3</t>
  </si>
  <si>
    <t>05-08-2024 11:35</t>
  </si>
  <si>
    <t>30-07-2024 12:11</t>
  </si>
  <si>
    <t>SAP Authorization Access Req -   99007255</t>
  </si>
  <si>
    <t>30-07-2024 17:51</t>
  </si>
  <si>
    <t>01-08-2024 17:51</t>
  </si>
  <si>
    <t>05-08-2024 11:29</t>
  </si>
  <si>
    <t>31-07-2024 10:51</t>
  </si>
  <si>
    <t>SAP Authorization Request  -  Kahkashan</t>
  </si>
  <si>
    <t>29-07-2024 11:14</t>
  </si>
  <si>
    <t>31-07-2024 11:14</t>
  </si>
  <si>
    <t>Sales Coordinator</t>
  </si>
  <si>
    <t>12-11-2024 10:13</t>
  </si>
  <si>
    <t>29-07-2024 13:14</t>
  </si>
  <si>
    <t>SAP ID creation - 99006917 Kumar</t>
  </si>
  <si>
    <t>Anthony Cruz Jobin Cruz</t>
  </si>
  <si>
    <t>30-07-2024 10:49</t>
  </si>
  <si>
    <t>01-08-2024 10:49</t>
  </si>
  <si>
    <t>30-08-2024 18:14</t>
  </si>
  <si>
    <t>QA QC</t>
  </si>
  <si>
    <t>27-08-2024 17:39</t>
  </si>
  <si>
    <t>05-08-2024 16:32</t>
  </si>
  <si>
    <t>30-07-2024 12:49</t>
  </si>
  <si>
    <t>SD70AV1A programm does not work - Sol#: 2000064573</t>
  </si>
  <si>
    <t>30-07-2024 12:10</t>
  </si>
  <si>
    <t>31-07-2024 11:11</t>
  </si>
  <si>
    <t>30-07-2024 13:32</t>
  </si>
  <si>
    <t>30-07-2024 13:10</t>
  </si>
  <si>
    <t>2000064573</t>
  </si>
  <si>
    <t>Migrated SM#3000052451 EMAAR Sales data capture API Solution</t>
  </si>
  <si>
    <t>30-07-2024 11:5</t>
  </si>
  <si>
    <t>01-08-2024 11:5</t>
  </si>
  <si>
    <t>Cheryl Mortega</t>
  </si>
  <si>
    <t>20-08-2024 18:51</t>
  </si>
  <si>
    <t>30-07-2024 13:5</t>
  </si>
  <si>
    <t>3000052551</t>
  </si>
  <si>
    <t>Migrated SM#3000052461 SAP T Code authorization</t>
  </si>
  <si>
    <t>30-07-2024 11:35</t>
  </si>
  <si>
    <t>01-08-2024 11:35</t>
  </si>
  <si>
    <t>05-08-2024 13:7</t>
  </si>
  <si>
    <t>30-07-2024 13:35</t>
  </si>
  <si>
    <t>3000052461</t>
  </si>
  <si>
    <t>Migrated SM#3000052464 SAP Access - 99006356</t>
  </si>
  <si>
    <t>Rashim Tamang</t>
  </si>
  <si>
    <t>30-07-2024 11:49</t>
  </si>
  <si>
    <t>01-08-2024 11:49</t>
  </si>
  <si>
    <t>09-08-2024 16:4</t>
  </si>
  <si>
    <t>06-08-2024 15:44</t>
  </si>
  <si>
    <t>30-07-2024 13:49</t>
  </si>
  <si>
    <t>3000052464</t>
  </si>
  <si>
    <t>Migrated SM#3000052279 One time customer code for showroom cust</t>
  </si>
  <si>
    <t>Migrated SM#3000052308 MDG Nested Classifi &amp; Stores Auto Code</t>
  </si>
  <si>
    <t>29-07-2024 17:44</t>
  </si>
  <si>
    <t>07-11-2024 12:52</t>
  </si>
  <si>
    <t>08-11-2024 13:50</t>
  </si>
  <si>
    <t>04-11-2024 12:30</t>
  </si>
  <si>
    <t>10-09-2024 12:49</t>
  </si>
  <si>
    <t>30-07-2024 12:44</t>
  </si>
  <si>
    <t>3000052308</t>
  </si>
  <si>
    <t>Migrated SM#3000052332 additional selection field  for ZMM00002</t>
  </si>
  <si>
    <t>04-11-2024 12:33</t>
  </si>
  <si>
    <t>Migrated SM#3000052343 Delivery Dispatch Notification</t>
  </si>
  <si>
    <t>04-11-2024 12:39</t>
  </si>
  <si>
    <t>3000052343</t>
  </si>
  <si>
    <t>Migrated SM#3000052361 RCON &amp; RMIN spares storage location</t>
  </si>
  <si>
    <t>15-08-2024 20:7</t>
  </si>
  <si>
    <t>12-08-2024 19:39</t>
  </si>
  <si>
    <t>3000052361</t>
  </si>
  <si>
    <t>Migrated SM#3000052367 Request for Creation of a Sales Group</t>
  </si>
  <si>
    <t>04-11-2024 12:46</t>
  </si>
  <si>
    <t>3000052367</t>
  </si>
  <si>
    <t>Migrated SM#3000052387 Comment B2B Calls from S4HANA system</t>
  </si>
  <si>
    <t>Ahamed Basheer</t>
  </si>
  <si>
    <t>31-07-2024 17:44</t>
  </si>
  <si>
    <t>04-11-2024 13:10</t>
  </si>
  <si>
    <t>04-11-2024 13:9</t>
  </si>
  <si>
    <t>30-07-2024 10:44</t>
  </si>
  <si>
    <t>3000052387</t>
  </si>
  <si>
    <t>Migrated SM#3000052389 Need to add in purchasing group</t>
  </si>
  <si>
    <t>Mohammad Shariful Islam Tanim</t>
  </si>
  <si>
    <t>04-08-2024 17:44</t>
  </si>
  <si>
    <t>01-09-2024 11:15</t>
  </si>
  <si>
    <t>29-08-2024 10:38</t>
  </si>
  <si>
    <t>29-07-2024 21:44</t>
  </si>
  <si>
    <t>3000052389</t>
  </si>
  <si>
    <t>Migrated SM#3000052391 Enable Sales inquires &amp; quotation</t>
  </si>
  <si>
    <t>Md. Hasan Tareq</t>
  </si>
  <si>
    <t>04-11-2024 13:15</t>
  </si>
  <si>
    <t>3000052391</t>
  </si>
  <si>
    <t>Migrated SM#3000052428 Bypass Credit Check for POS Sales Orders</t>
  </si>
  <si>
    <t>05-11-2024 13:0</t>
  </si>
  <si>
    <t>3000052428</t>
  </si>
  <si>
    <t>Migrated SM#3000052450 Slab LOB Bifurcation in One Pager</t>
  </si>
  <si>
    <t>29-07-2024 18:22</t>
  </si>
  <si>
    <t>31-07-2024 18:22</t>
  </si>
  <si>
    <t>05-11-2024 10:4</t>
  </si>
  <si>
    <t>30-07-2024 14:32</t>
  </si>
  <si>
    <t>30-07-2024 11:52</t>
  </si>
  <si>
    <t>Finance tools</t>
  </si>
  <si>
    <t>Migrated SM#3000052469 Layout active/change</t>
  </si>
  <si>
    <t>29-07-2024 18:58</t>
  </si>
  <si>
    <t>31-07-2024 18:58</t>
  </si>
  <si>
    <t>27-08-2024 12:41</t>
  </si>
  <si>
    <t>29-07-2024 20:58</t>
  </si>
  <si>
    <t>Migrated SM#3000052481 CRUCIAL CHANGE CMO - RAKPOR</t>
  </si>
  <si>
    <t>29-07-2024 19:2</t>
  </si>
  <si>
    <t>31-07-2024 19:2</t>
  </si>
  <si>
    <t>13-08-2024 4:17</t>
  </si>
  <si>
    <t>30-07-2024 12:2</t>
  </si>
  <si>
    <t>3000052481</t>
  </si>
  <si>
    <t>Migrated SM#3000052427 Option to modify in Fiori</t>
  </si>
  <si>
    <t>Preeth Nair</t>
  </si>
  <si>
    <t>29-07-2024 19:10</t>
  </si>
  <si>
    <t>31-07-2024 19:10</t>
  </si>
  <si>
    <t>12-12-2024 13:58</t>
  </si>
  <si>
    <t>27-08-2024 12:38</t>
  </si>
  <si>
    <t>3000052427</t>
  </si>
  <si>
    <t>29-07-2024 19:14</t>
  </si>
  <si>
    <t>31-07-2024 19:14</t>
  </si>
  <si>
    <t>07-08-2024 16:52</t>
  </si>
  <si>
    <t>06-08-2024 2:1</t>
  </si>
  <si>
    <t>30-07-2024 12:14</t>
  </si>
  <si>
    <t>Migrated SM#3000052444 Implementation of Arabic Invoice in SAP</t>
  </si>
  <si>
    <t>29-07-2024 19:17</t>
  </si>
  <si>
    <t>31-07-2024 19:17</t>
  </si>
  <si>
    <t>06-08-2024 1:59</t>
  </si>
  <si>
    <t>30-07-2024 12:17</t>
  </si>
  <si>
    <t>300005244</t>
  </si>
  <si>
    <t>29-07-2024 19:25</t>
  </si>
  <si>
    <t>31-07-2024 19:25</t>
  </si>
  <si>
    <t>08-08-2024 11:6</t>
  </si>
  <si>
    <t>06-08-2024 1:55</t>
  </si>
  <si>
    <t>30-07-2024 12:25</t>
  </si>
  <si>
    <t>3000052451</t>
  </si>
  <si>
    <t>Ecommerce platforms</t>
  </si>
  <si>
    <t>6000022992 Exit Clearance- 96600662 : MOHAMMED TAH</t>
  </si>
  <si>
    <t>Fathi Galal</t>
  </si>
  <si>
    <t>30-07-2024 1:57</t>
  </si>
  <si>
    <t>06-08-2024 9:30</t>
  </si>
  <si>
    <t>General</t>
  </si>
  <si>
    <t>30-07-2024 13:30</t>
  </si>
  <si>
    <t>6000022992</t>
  </si>
  <si>
    <t>ZDSR DAILY SALES LATICRETE Sol#: 3000052537</t>
  </si>
  <si>
    <t>31-07-2024 16:49</t>
  </si>
  <si>
    <t>01-08-2024 15:49</t>
  </si>
  <si>
    <t>28-09-2024 13:29</t>
  </si>
  <si>
    <t>25-09-2024 12:34</t>
  </si>
  <si>
    <t>31-07-2024 17:49</t>
  </si>
  <si>
    <t>3000052537</t>
  </si>
  <si>
    <t>To update bin number on SAP -  Sandeep (Kludi) - Sol Ref 3000052529</t>
  </si>
  <si>
    <t>Sandeep Kumar</t>
  </si>
  <si>
    <t>31-07-2024 13:57</t>
  </si>
  <si>
    <t>01-08-2024 12:57</t>
  </si>
  <si>
    <t>24-08-2024 19:11</t>
  </si>
  <si>
    <t>Supply Chain</t>
  </si>
  <si>
    <t>21-08-2024 19:3</t>
  </si>
  <si>
    <t>08-08-2024 11:23</t>
  </si>
  <si>
    <t>31-07-2024 14:57</t>
  </si>
  <si>
    <t>3000052529</t>
  </si>
  <si>
    <t>Delivery Note from Dot Matrix to Plain A4 paper_KLUDI RAK - Sol Ref 3000052531</t>
  </si>
  <si>
    <t>31-07-2024 14:1</t>
  </si>
  <si>
    <t>02-08-2024 14:1</t>
  </si>
  <si>
    <t>10-12-2024 19:11</t>
  </si>
  <si>
    <t>31-10-2024 11:50</t>
  </si>
  <si>
    <t>31-07-2024 16:1</t>
  </si>
  <si>
    <t>3000052531</t>
  </si>
  <si>
    <t>SAP Authorization Access Req -  99016399 || 99016396</t>
  </si>
  <si>
    <t>Veronica Bermachea</t>
  </si>
  <si>
    <t>31-07-2024 16:24</t>
  </si>
  <si>
    <t>07-08-2024 16:24</t>
  </si>
  <si>
    <t>01-08-2024 18:5</t>
  </si>
  <si>
    <t>01-08-2024 11:24</t>
  </si>
  <si>
    <t>PR#: 500039347 - Department head name &amp; other not displaying Sol#: 2000064577</t>
  </si>
  <si>
    <t>Aji Zacharia</t>
  </si>
  <si>
    <t>31-07-2024 18:29</t>
  </si>
  <si>
    <t>01-08-2024 17:29</t>
  </si>
  <si>
    <t>16-08-2024 19:7</t>
  </si>
  <si>
    <t>13-08-2024 18:45</t>
  </si>
  <si>
    <t>31-07-2024 18:44</t>
  </si>
  <si>
    <t>31-07-2024 19:29</t>
  </si>
  <si>
    <t>2000064577</t>
  </si>
  <si>
    <t>SAP authorization error - Raveendra</t>
  </si>
  <si>
    <t>31-07-2024 18:36</t>
  </si>
  <si>
    <t>02-08-2024 18:36</t>
  </si>
  <si>
    <t>15-08-2024 12:52</t>
  </si>
  <si>
    <t>01-08-2024 18:11</t>
  </si>
  <si>
    <t>01-08-2024 12:6</t>
  </si>
  <si>
    <t>Reset the MDG login Password - Mohamed</t>
  </si>
  <si>
    <t>Mohamed Abuthahir</t>
  </si>
  <si>
    <t>31-07-2024 14:17</t>
  </si>
  <si>
    <t>02-08-2024 14:17</t>
  </si>
  <si>
    <t>03-08-2024 20:0</t>
  </si>
  <si>
    <t>31-07-2024 19:6</t>
  </si>
  <si>
    <t>31-07-2024 16:17</t>
  </si>
  <si>
    <t>Very slow response in SAP or getting stuck</t>
  </si>
  <si>
    <t>Najeeb Mahaboob</t>
  </si>
  <si>
    <t>31-07-2024 17:40</t>
  </si>
  <si>
    <t>01-08-2024 16:40</t>
  </si>
  <si>
    <t>02-08-2024 13:12</t>
  </si>
  <si>
    <t>31-07-2024 18:40</t>
  </si>
  <si>
    <t>SAP access to t-codes CS11 and CA03</t>
  </si>
  <si>
    <t>31-07-2024 18:53</t>
  </si>
  <si>
    <t>02-08-2024 18:53</t>
  </si>
  <si>
    <t>05-08-2024 13:1</t>
  </si>
  <si>
    <t>02-08-2024 12:11</t>
  </si>
  <si>
    <t>01-08-2024 11:53</t>
  </si>
  <si>
    <t>Request for T-Code Access ZFI001</t>
  </si>
  <si>
    <t>Sunkara Ramamurthy</t>
  </si>
  <si>
    <t>01-08-2024 12:17</t>
  </si>
  <si>
    <t>02-08-2024 11:47</t>
  </si>
  <si>
    <t>Accounts - SSC</t>
  </si>
  <si>
    <t>03-10-2024 16:42</t>
  </si>
  <si>
    <t>02-08-2024 18:55</t>
  </si>
  <si>
    <t>01-08-2024 13:17</t>
  </si>
  <si>
    <t>Discount approver goes to Dona should be to Dilya Sol#: 2000064587</t>
  </si>
  <si>
    <t>01-08-2024 13:22</t>
  </si>
  <si>
    <t>05-08-2024 13:22</t>
  </si>
  <si>
    <t>13-08-2024 18:43</t>
  </si>
  <si>
    <t>12-08-2024 17:45</t>
  </si>
  <si>
    <t>01-08-2024 15:22</t>
  </si>
  <si>
    <t>2000064587</t>
  </si>
  <si>
    <t>SAP Authorization Request -  Nilesh (IND)</t>
  </si>
  <si>
    <t>Nilesh Dabhi</t>
  </si>
  <si>
    <t>01-08-2024 16:34</t>
  </si>
  <si>
    <t>03-08-2024 16:34</t>
  </si>
  <si>
    <t>07-10-2024 14:35</t>
  </si>
  <si>
    <t>04-10-2024 13:47</t>
  </si>
  <si>
    <t>27-09-2024 14:12</t>
  </si>
  <si>
    <t>01-08-2024 18:34</t>
  </si>
  <si>
    <t>SAP Authorization VA01 -  Sameh</t>
  </si>
  <si>
    <t>Sameh Adel Abdalla Elabtah</t>
  </si>
  <si>
    <t>01-08-2024 12:38</t>
  </si>
  <si>
    <t>05-08-2024 12:38</t>
  </si>
  <si>
    <t>02-08-2024 13:22</t>
  </si>
  <si>
    <t>01-08-2024 18:27</t>
  </si>
  <si>
    <t>01-08-2024 14:38</t>
  </si>
  <si>
    <t>SAP ACCESS - 23327</t>
  </si>
  <si>
    <t>01-08-2024 12:39</t>
  </si>
  <si>
    <t>03-08-2024 12:39</t>
  </si>
  <si>
    <t>25-08-2024 12:12</t>
  </si>
  <si>
    <t>22-08-2024 11:32</t>
  </si>
  <si>
    <t>05-08-2024 12:55</t>
  </si>
  <si>
    <t>01-08-2024 14:39</t>
  </si>
  <si>
    <t>System error PO print out - PO 9500016745, 4200021396 Sol#: 2000064569</t>
  </si>
  <si>
    <t>Lumbini Dinesh Fulekar</t>
  </si>
  <si>
    <t>01-08-2024 12:41</t>
  </si>
  <si>
    <t>05-08-2024 12:41</t>
  </si>
  <si>
    <t>10-08-2024 20:4</t>
  </si>
  <si>
    <t>07-08-2024 19:25</t>
  </si>
  <si>
    <t>05-08-2024 13:4</t>
  </si>
  <si>
    <t>01-08-2024 14:41</t>
  </si>
  <si>
    <t>2000064569</t>
  </si>
  <si>
    <t>Recall: System error PO print out - PO 9500016745, 4200021396 || 2000064569</t>
  </si>
  <si>
    <t>01-08-2024 12:42</t>
  </si>
  <si>
    <t>05-08-2024 12:42</t>
  </si>
  <si>
    <t>02-08-2024 12:33</t>
  </si>
  <si>
    <t>01-08-2024 14:42</t>
  </si>
  <si>
    <t>VA01 SAP authorization lost - Mahmoud</t>
  </si>
  <si>
    <t>Mahmoud Sabry</t>
  </si>
  <si>
    <t>01-08-2024 12:43</t>
  </si>
  <si>
    <t>05-08-2024 12:43</t>
  </si>
  <si>
    <t>05-08-2024 12:1</t>
  </si>
  <si>
    <t>02-08-2024 11:11</t>
  </si>
  <si>
    <t>01-08-2024 14:43</t>
  </si>
  <si>
    <t>Inventory Discrepancy Logs issue - Sai Krishna</t>
  </si>
  <si>
    <t>01-08-2024 12:44</t>
  </si>
  <si>
    <t>Software</t>
  </si>
  <si>
    <t>02-08-2024 13:21</t>
  </si>
  <si>
    <t>01-08-2024 16:44</t>
  </si>
  <si>
    <t>Office Applications</t>
  </si>
  <si>
    <t>MDG approval for MC5 issue- urgent</t>
  </si>
  <si>
    <t>Selvakumar Rajavel</t>
  </si>
  <si>
    <t>05-08-2024 12:44</t>
  </si>
  <si>
    <t>04-08-2024 18:1</t>
  </si>
  <si>
    <t>01-08-2024 17:59</t>
  </si>
  <si>
    <t>01-08-2024 14:44</t>
  </si>
  <si>
    <t>Unable to open CO period - Surya  (IND )</t>
  </si>
  <si>
    <t>01-08-2024 12:47</t>
  </si>
  <si>
    <t>03-08-2024 12:47</t>
  </si>
  <si>
    <t>02-08-2024 6:56</t>
  </si>
  <si>
    <t>01-08-2024 17:5</t>
  </si>
  <si>
    <t>01-08-2024 14:47</t>
  </si>
  <si>
    <t>New SAP User for SAP KLUDI P01</t>
  </si>
  <si>
    <t>01-08-2024 13:56</t>
  </si>
  <si>
    <t>06-08-2024 13:26</t>
  </si>
  <si>
    <t>05-08-2024 12:56</t>
  </si>
  <si>
    <t>02-08-2024 12:27</t>
  </si>
  <si>
    <t>01-08-2024 15:56</t>
  </si>
  <si>
    <t>SAP T-code Access Request - Shahid Younis</t>
  </si>
  <si>
    <t>Shahid Younis</t>
  </si>
  <si>
    <t>01-08-2024 16:32</t>
  </si>
  <si>
    <t>19-09-2024 19:26</t>
  </si>
  <si>
    <t>26-08-2024 15:15</t>
  </si>
  <si>
    <t>01-08-2024 18:32</t>
  </si>
  <si>
    <t>SAP Authorization Request -  Vijay</t>
  </si>
  <si>
    <t>Vijay Khandla</t>
  </si>
  <si>
    <t>01-08-2024 16:48</t>
  </si>
  <si>
    <t>03-08-2024 18:18</t>
  </si>
  <si>
    <t>01-08-2024 16:57</t>
  </si>
  <si>
    <t>02-08-2024 11:48</t>
  </si>
  <si>
    <t>Request for New SAP ID Login Credentials (KLUDI RAK KRP)</t>
  </si>
  <si>
    <t>Orly</t>
  </si>
  <si>
    <t>01-08-2024 18:28</t>
  </si>
  <si>
    <t>05-08-2024 18:28</t>
  </si>
  <si>
    <t>05-08-2024 17:1</t>
  </si>
  <si>
    <t>Production-Planing</t>
  </si>
  <si>
    <t>02-08-2024 16:33</t>
  </si>
  <si>
    <t>02-08-2024 11:28</t>
  </si>
  <si>
    <t>Request for SAP T-codes access - 99013734</t>
  </si>
  <si>
    <t>Satish Kumar Rajoo</t>
  </si>
  <si>
    <t>05-08-2024 18:32</t>
  </si>
  <si>
    <t>08-08-2024 18:3</t>
  </si>
  <si>
    <t>05-08-2024 17:46</t>
  </si>
  <si>
    <t>02-08-2024 11:32</t>
  </si>
  <si>
    <t>Request for SAP T-code access - Sudhir</t>
  </si>
  <si>
    <t>Sujay Deeshan Jathanna</t>
  </si>
  <si>
    <t>01-08-2024 19:1</t>
  </si>
  <si>
    <t>05-08-2024 19:1</t>
  </si>
  <si>
    <t>02-08-2024 12:1</t>
  </si>
  <si>
    <t>SAP Authorization Request -  99009092 &amp; 99008118</t>
  </si>
  <si>
    <t>02-08-2024 12:34</t>
  </si>
  <si>
    <t>06-08-2024 12:34</t>
  </si>
  <si>
    <t>23-08-2024 16:10</t>
  </si>
  <si>
    <t>20-08-2024 16:10</t>
  </si>
  <si>
    <t>02-08-2024 14:34</t>
  </si>
  <si>
    <t>Authorization Issue - Venkatesulu</t>
  </si>
  <si>
    <t>Venkatesulu Yagnam Chetty</t>
  </si>
  <si>
    <t>02-08-2024 13:32</t>
  </si>
  <si>
    <t>06-08-2024 13:43</t>
  </si>
  <si>
    <t>02-08-2024 18:41</t>
  </si>
  <si>
    <t>02-08-2024 13:43</t>
  </si>
  <si>
    <t>02-08-2024 15:43</t>
  </si>
  <si>
    <t>SAP Access Modification - 99011147 Sathish</t>
  </si>
  <si>
    <t>02-08-2024 13:58</t>
  </si>
  <si>
    <t>09-08-2024 13:58</t>
  </si>
  <si>
    <t>03-10-2024 13:28</t>
  </si>
  <si>
    <t>28-08-2024 18:22</t>
  </si>
  <si>
    <t>02-08-2024 17:58</t>
  </si>
  <si>
    <t>Request T-code access of IW32</t>
  </si>
  <si>
    <t>02-08-2024 14:7</t>
  </si>
  <si>
    <t>05-08-2024 12:31</t>
  </si>
  <si>
    <t>02-08-2024 15:7</t>
  </si>
  <si>
    <t>SAP FIORI ID Password reset (Band 2)</t>
  </si>
  <si>
    <t>02-08-2024 14:12</t>
  </si>
  <si>
    <t>09-08-2024 17:23</t>
  </si>
  <si>
    <t>15-08-2024 10:6</t>
  </si>
  <si>
    <t>12-08-2024 10:2</t>
  </si>
  <si>
    <t>02-08-2024 18:39</t>
  </si>
  <si>
    <t>02-08-2024 16:12</t>
  </si>
  <si>
    <t>Add approver receiving email &amp; option in quotation to have option to attached files Sol Ref: 3000052541</t>
  </si>
  <si>
    <t>07-08-2024 18:49</t>
  </si>
  <si>
    <t>08-08-2024 17:49</t>
  </si>
  <si>
    <t>23-10-2024 13:39</t>
  </si>
  <si>
    <t>28-08-2024 17:44</t>
  </si>
  <si>
    <t>08-08-2024 10:49</t>
  </si>
  <si>
    <t>3000052541</t>
  </si>
  <si>
    <t>T_Code zc_stores_ageing_n Issue Sol#2000064582</t>
  </si>
  <si>
    <t>Karan Rajawani</t>
  </si>
  <si>
    <t>02-08-2024 17:6</t>
  </si>
  <si>
    <t>06-08-2024 17:6</t>
  </si>
  <si>
    <t>21-10-2024 0:43</t>
  </si>
  <si>
    <t>18-10-2024 0:10</t>
  </si>
  <si>
    <t>16-08-2024 14:3</t>
  </si>
  <si>
    <t>02-08-2024 19:6</t>
  </si>
  <si>
    <t>2000064582</t>
  </si>
  <si>
    <t>Unable to release in 2 plants Sol# 2000064580</t>
  </si>
  <si>
    <t>02-08-2024 15:35</t>
  </si>
  <si>
    <t>09-08-2024 15:35</t>
  </si>
  <si>
    <t>16-08-2024 13:7</t>
  </si>
  <si>
    <t>13-08-2024 12:42</t>
  </si>
  <si>
    <t>05-08-2024 10:35</t>
  </si>
  <si>
    <t>2000064580</t>
  </si>
  <si>
    <t>SAP Authorization Request ( T- Code )</t>
  </si>
  <si>
    <t>Janice Benny</t>
  </si>
  <si>
    <t>08-08-2024 13:46</t>
  </si>
  <si>
    <t>12-08-2024 13:46</t>
  </si>
  <si>
    <t>15-08-2024 12:6</t>
  </si>
  <si>
    <t>E-commerce</t>
  </si>
  <si>
    <t>12-08-2024 11:15</t>
  </si>
  <si>
    <t>08-08-2024 15:46</t>
  </si>
  <si>
    <t>Unable to log in SAP</t>
  </si>
  <si>
    <t>08-08-2024 16:39</t>
  </si>
  <si>
    <t>09-08-2024 15:39</t>
  </si>
  <si>
    <t>12-08-2024 13:5</t>
  </si>
  <si>
    <t>09-08-2024 12:7</t>
  </si>
  <si>
    <t>08-08-2024 21:0</t>
  </si>
  <si>
    <t>08-08-2024 17:39</t>
  </si>
  <si>
    <t>SAP Error while uploading the file Sol#: 2000064584</t>
  </si>
  <si>
    <t>05-08-2024 19:4</t>
  </si>
  <si>
    <t>07-08-2024 19:4</t>
  </si>
  <si>
    <t>20-08-2024 18:43</t>
  </si>
  <si>
    <t>06-08-2024 12:4</t>
  </si>
  <si>
    <t>2000064584</t>
  </si>
  <si>
    <t>UNABLE TO CREATE UNDER THIS CUSTOMER - CHINA NATIONAL -2718345 Sol#: 2000064585</t>
  </si>
  <si>
    <t>Abdul Wahab</t>
  </si>
  <si>
    <t>06-08-2024 12:1</t>
  </si>
  <si>
    <t>08-08-2024 12:1</t>
  </si>
  <si>
    <t>18-08-2024 12:8</t>
  </si>
  <si>
    <t>15-08-2024 11:36</t>
  </si>
  <si>
    <t>06-08-2024 14:1</t>
  </si>
  <si>
    <t>2000064585</t>
  </si>
  <si>
    <t>PO 4900040113 -  RELEASE STRATEGY TRIGGER ISSUE Sol#: 2000064586</t>
  </si>
  <si>
    <t>Sai Velugula</t>
  </si>
  <si>
    <t>06-08-2024 14:4</t>
  </si>
  <si>
    <t>08-08-2024 14:4</t>
  </si>
  <si>
    <t>15-08-2024 11:13</t>
  </si>
  <si>
    <t>06-08-2024 16:4</t>
  </si>
  <si>
    <t>2000064586</t>
  </si>
  <si>
    <t>Create ESS Band-2 - 99012239</t>
  </si>
  <si>
    <t>Balakumar Paneerselvam</t>
  </si>
  <si>
    <t>07-08-2024 13:53</t>
  </si>
  <si>
    <t>14-08-2024 13:53</t>
  </si>
  <si>
    <t>24-08-2024 13:11</t>
  </si>
  <si>
    <t>21-08-2024 12:23</t>
  </si>
  <si>
    <t>07-08-2024 17:53</t>
  </si>
  <si>
    <t>T-Code Access Request - 99017960 Rebecca</t>
  </si>
  <si>
    <t>Rebecca D'Silva</t>
  </si>
  <si>
    <t>07-08-2024 12:51</t>
  </si>
  <si>
    <t>08-08-2024 11:51</t>
  </si>
  <si>
    <t>22-09-2024 18:26</t>
  </si>
  <si>
    <t>19-09-2024 17:30</t>
  </si>
  <si>
    <t>26-08-2024 15:17</t>
  </si>
  <si>
    <t>07-08-2024 13:51</t>
  </si>
  <si>
    <t>SAP Authorization Request ( only read ) -  Keerthan ( Kludi ERP system )</t>
  </si>
  <si>
    <t>Keerthan Upadhya</t>
  </si>
  <si>
    <t>07-08-2024 19:22</t>
  </si>
  <si>
    <t>09-08-2024 19:22</t>
  </si>
  <si>
    <t>16-08-2024 11:27</t>
  </si>
  <si>
    <t>13-08-2024 15:43</t>
  </si>
  <si>
    <t>08-08-2024 12:22</t>
  </si>
  <si>
    <t>Provide the additional access to employees</t>
  </si>
  <si>
    <t>07-08-2024 16:13</t>
  </si>
  <si>
    <t>09-08-2024 16:13</t>
  </si>
  <si>
    <t>09-08-2024 12:5</t>
  </si>
  <si>
    <t>07-08-2024 18:13</t>
  </si>
  <si>
    <t>SAP Authorization Request For Employees</t>
  </si>
  <si>
    <t>Give access Authorization -  Kanika ( KLUDI RAK )</t>
  </si>
  <si>
    <t>Ayman Elsonbaty</t>
  </si>
  <si>
    <t>07-08-2024 12:6</t>
  </si>
  <si>
    <t>09-08-2024 12:6</t>
  </si>
  <si>
    <t>15-08-2024 18:7</t>
  </si>
  <si>
    <t>12-08-2024 17:29</t>
  </si>
  <si>
    <t>07-08-2024 14:6</t>
  </si>
  <si>
    <t>SAP - Tcode ZAEGATEPASS Acess</t>
  </si>
  <si>
    <t>Dilan Thomas</t>
  </si>
  <si>
    <t>08-08-2024 13:32</t>
  </si>
  <si>
    <t>12-08-2024 13:32</t>
  </si>
  <si>
    <t>12-08-2024 10:5</t>
  </si>
  <si>
    <t>08-08-2024 15:32</t>
  </si>
  <si>
    <t>Inclusion of additional mandatory field of "Project name" &amp; "Project site " in sales order of Distri. Channel-32 Sol Ref#: 3000052542</t>
  </si>
  <si>
    <t>06-08-2024 10:51</t>
  </si>
  <si>
    <t>06-08-2024 18:51</t>
  </si>
  <si>
    <t>24-12-2024 9:45</t>
  </si>
  <si>
    <t>13-08-2024 4:50</t>
  </si>
  <si>
    <t>06-08-2024 11:51</t>
  </si>
  <si>
    <t>3000052542</t>
  </si>
  <si>
    <t>T CODE: F-92 POSTING NOT POSSIBLE</t>
  </si>
  <si>
    <t>08-08-2024 12:16</t>
  </si>
  <si>
    <t>08-08-2024 20:16</t>
  </si>
  <si>
    <t>11-09-2024 9:31</t>
  </si>
  <si>
    <t>28-08-2024 13:29</t>
  </si>
  <si>
    <t>08-08-2024 13:16</t>
  </si>
  <si>
    <t>T-Code Access Request - 8 Users AUH SR</t>
  </si>
  <si>
    <t>05-08-2024 17:41</t>
  </si>
  <si>
    <t>07-08-2024 17:41</t>
  </si>
  <si>
    <t>03-10-2024 19:33</t>
  </si>
  <si>
    <t>30-09-2024 18:46</t>
  </si>
  <si>
    <t>26-08-2024 15:19</t>
  </si>
  <si>
    <t>06-08-2024 10:41</t>
  </si>
  <si>
    <t>Request for SAP T-code access</t>
  </si>
  <si>
    <t>Subrahmanyam Pithani</t>
  </si>
  <si>
    <t>08-08-2024 14:24</t>
  </si>
  <si>
    <t>10-08-2024 14:24</t>
  </si>
  <si>
    <t>03-10-2024 18:33</t>
  </si>
  <si>
    <t>30-09-2024 18:5</t>
  </si>
  <si>
    <t>08-08-2024 16:24</t>
  </si>
  <si>
    <t>Request Access of MSS Approval</t>
  </si>
  <si>
    <t>08-08-2024 10:10</t>
  </si>
  <si>
    <t>08-08-2024 18:30</t>
  </si>
  <si>
    <t>16-08-2024 11:31</t>
  </si>
  <si>
    <t>08-08-2024 11:30</t>
  </si>
  <si>
    <t>Request for Creation of a Sales Group</t>
  </si>
  <si>
    <t>02-08-2024 18:50</t>
  </si>
  <si>
    <t>05-08-2024 17:50</t>
  </si>
  <si>
    <t>Corporate Development Office</t>
  </si>
  <si>
    <t>06-11-2024 18:50</t>
  </si>
  <si>
    <t>05-08-2024 10:50</t>
  </si>
  <si>
    <t>Create a new SAP ID - 99003031</t>
  </si>
  <si>
    <t>Silambarasan Ravichandran</t>
  </si>
  <si>
    <t>06-08-2024 11:1</t>
  </si>
  <si>
    <t>12-08-2024 10:0</t>
  </si>
  <si>
    <t>02-08-2024 18:49</t>
  </si>
  <si>
    <t>08-08-2024 18:49</t>
  </si>
  <si>
    <t>31-08-2024 18:15</t>
  </si>
  <si>
    <t>28-08-2024 17:37</t>
  </si>
  <si>
    <t>27-08-2024 17:27</t>
  </si>
  <si>
    <t>03-08-2024 14:19</t>
  </si>
  <si>
    <t>Need a new mass upload program to change the BOM quantity. - Sol ref#: 3000052535</t>
  </si>
  <si>
    <t>08-08-2024 18:21</t>
  </si>
  <si>
    <t>12-08-2024 18:21</t>
  </si>
  <si>
    <t>24-08-2024 17:11</t>
  </si>
  <si>
    <t>21-08-2024 16:34</t>
  </si>
  <si>
    <t>09-08-2024 11:21</t>
  </si>
  <si>
    <t>3000052535</t>
  </si>
  <si>
    <t>Unable to run Depreciation GL in FAGLL03 - SOL ref  2000064583</t>
  </si>
  <si>
    <t>Girish Sharma</t>
  </si>
  <si>
    <t>07-08-2024 13:4</t>
  </si>
  <si>
    <t>06-08-2024 11:19</t>
  </si>
  <si>
    <t>05-08-2024 15:4</t>
  </si>
  <si>
    <t>2000064583</t>
  </si>
  <si>
    <t>Normal URL to SSO URL Change  in C4C - Sol Ref 3000052533</t>
  </si>
  <si>
    <t>Bilal Fakhouri</t>
  </si>
  <si>
    <t>05-08-2024 13:56</t>
  </si>
  <si>
    <t>06-08-2024 12:56</t>
  </si>
  <si>
    <t>27-08-2024 10:52</t>
  </si>
  <si>
    <t>06-08-2024 14:2</t>
  </si>
  <si>
    <t>05-08-2024 14:56</t>
  </si>
  <si>
    <t>3000052533</t>
  </si>
  <si>
    <t>CRM related Issue Sol# 2000064588 || 4000001689</t>
  </si>
  <si>
    <t>06-08-2024 18:40</t>
  </si>
  <si>
    <t>08-08-2024 18:40</t>
  </si>
  <si>
    <t>27-08-2024 10:53</t>
  </si>
  <si>
    <t>15-08-2024 11:9</t>
  </si>
  <si>
    <t>07-08-2024 11:40</t>
  </si>
  <si>
    <t>2000064588</t>
  </si>
  <si>
    <t>SAP Authorization Request ( T- code VA05 )-  Vinita</t>
  </si>
  <si>
    <t>07-08-2024 11:47</t>
  </si>
  <si>
    <t>07-10-2024 12:38</t>
  </si>
  <si>
    <t>10-10-2024 13:37</t>
  </si>
  <si>
    <t>07-10-2024 13:28</t>
  </si>
  <si>
    <t>08-08-2024 15:47</t>
  </si>
  <si>
    <t>07-08-2024 13:47</t>
  </si>
  <si>
    <t>Sales Software</t>
  </si>
  <si>
    <t>NEW COST CENTRE TO ADD FOR "CUSTOMER ADVOCACY" - Sol Ref: 3000052548</t>
  </si>
  <si>
    <t>Meeragani Bakrudeen</t>
  </si>
  <si>
    <t>05-08-2024 19:19</t>
  </si>
  <si>
    <t>07-08-2024 19:19</t>
  </si>
  <si>
    <t>07-09-2024 14:18</t>
  </si>
  <si>
    <t>04-09-2024 13:55</t>
  </si>
  <si>
    <t>23-08-2024 16:53</t>
  </si>
  <si>
    <t>06-08-2024 12:19</t>
  </si>
  <si>
    <t>3000052548</t>
  </si>
  <si>
    <t>SAP Authorization Access Req -  99017398</t>
  </si>
  <si>
    <t>Megha Ayeshmini</t>
  </si>
  <si>
    <t>06-08-2024 12:10</t>
  </si>
  <si>
    <t>13-08-2024 12:10</t>
  </si>
  <si>
    <t>09-08-2024 13:4</t>
  </si>
  <si>
    <t>06-08-2024 12:44</t>
  </si>
  <si>
    <t>06-08-2024 16:10</t>
  </si>
  <si>
    <t>08-08-2024 18:25</t>
  </si>
  <si>
    <t>26-12-2024 13:6</t>
  </si>
  <si>
    <t>28-08-2024 17:42</t>
  </si>
  <si>
    <t>08-08-2024 11:25</t>
  </si>
  <si>
    <t>3000052632</t>
  </si>
  <si>
    <t>Sales Order Policy Do IT-SAP Change Req: 3000052534, SO Doc type Optimization &amp;Classification</t>
  </si>
  <si>
    <t>08-08-2024 14:0</t>
  </si>
  <si>
    <t>15-08-2024 14:0</t>
  </si>
  <si>
    <t>29-08-2024 18:14</t>
  </si>
  <si>
    <t>26-08-2024 17:27</t>
  </si>
  <si>
    <t>08-08-2024 18:0</t>
  </si>
  <si>
    <t>3000052534</t>
  </si>
  <si>
    <t>SAP Login issue - 99004694</t>
  </si>
  <si>
    <t>Gurumoorthi Kalyanasundaram</t>
  </si>
  <si>
    <t>08-08-2024 20:8</t>
  </si>
  <si>
    <t>16-08-2024 10:30</t>
  </si>
  <si>
    <t>12-08-2024 12:5</t>
  </si>
  <si>
    <t>09-08-2024 12:3</t>
  </si>
  <si>
    <t>09-08-2024 14:30</t>
  </si>
  <si>
    <t>SAP Authorization Request -  99014754 </t>
  </si>
  <si>
    <t>Padam Dev</t>
  </si>
  <si>
    <t>12-08-2024 14:23</t>
  </si>
  <si>
    <t>13-08-2024 13:23</t>
  </si>
  <si>
    <t>17-08-2024 13:8</t>
  </si>
  <si>
    <t>14-08-2024 12:54</t>
  </si>
  <si>
    <t>12-08-2024 15:23</t>
  </si>
  <si>
    <t>SAP Authorization Request -  Mark (Germany)</t>
  </si>
  <si>
    <t>Mark Rohlfsen</t>
  </si>
  <si>
    <t>12-08-2024 14:25</t>
  </si>
  <si>
    <t>14-08-2024 14:25</t>
  </si>
  <si>
    <t>19-08-2024 14:20</t>
  </si>
  <si>
    <t>16-08-2024 16:22</t>
  </si>
  <si>
    <t>12-08-2024 16:25</t>
  </si>
  <si>
    <t>Upload program for sw production entry - SOl Ref 3000052536</t>
  </si>
  <si>
    <t>12-08-2024 12:48</t>
  </si>
  <si>
    <t>14-08-2024 12:48</t>
  </si>
  <si>
    <t>22-11-2024 15:16</t>
  </si>
  <si>
    <t>26-08-2024 17:13</t>
  </si>
  <si>
    <t>12-08-2024 14:48</t>
  </si>
  <si>
    <t>3000052536</t>
  </si>
  <si>
    <t>101 movement type missing while validation posting Sol#: 2000064591</t>
  </si>
  <si>
    <t>Md. Rakibul Islam</t>
  </si>
  <si>
    <t>12-08-2024 11:16</t>
  </si>
  <si>
    <t>14-08-2024 11:16</t>
  </si>
  <si>
    <t>23-08-2024 11:10</t>
  </si>
  <si>
    <t>SAP PP</t>
  </si>
  <si>
    <t>20-08-2024 10:25</t>
  </si>
  <si>
    <t>20-08-2024 10:24</t>
  </si>
  <si>
    <t>12-08-2024 13:16</t>
  </si>
  <si>
    <t>2000064591</t>
  </si>
  <si>
    <t>SAP Authorization Request -  Md. Rakibul</t>
  </si>
  <si>
    <t>12-08-2024 12:47</t>
  </si>
  <si>
    <t>14-08-2024 12:47</t>
  </si>
  <si>
    <t>24-08-2024 16:11</t>
  </si>
  <si>
    <t>21-08-2024 15:17</t>
  </si>
  <si>
    <t>12-08-2024 14:47</t>
  </si>
  <si>
    <t>ESS ID creation - 99000945 || 99001624</t>
  </si>
  <si>
    <t>Vinodan Chozhiyath</t>
  </si>
  <si>
    <t>14-08-2024 13:16</t>
  </si>
  <si>
    <t>26-08-2024 16:12</t>
  </si>
  <si>
    <t>04-11-2024 18:45</t>
  </si>
  <si>
    <t>23-08-2024 15:48</t>
  </si>
  <si>
    <t>12-08-2024 15:16</t>
  </si>
  <si>
    <t>SAP Authorization Request -   99007363</t>
  </si>
  <si>
    <t>Nixon Savarimuthu Thiravia</t>
  </si>
  <si>
    <t>09-08-2024 19:33</t>
  </si>
  <si>
    <t>14-08-2024 10:30</t>
  </si>
  <si>
    <t>29-08-2024 17:14</t>
  </si>
  <si>
    <t>26-08-2024 16:42</t>
  </si>
  <si>
    <t>12-08-2024 12:30</t>
  </si>
  <si>
    <t>Approver not showing n created PR  Sol#2000064589</t>
  </si>
  <si>
    <t>Veera Venkata Satyanarayana Puppala - External</t>
  </si>
  <si>
    <t>10-08-2024 12:24</t>
  </si>
  <si>
    <t>13-08-2024 12:24</t>
  </si>
  <si>
    <t>16-08-2024 17:7</t>
  </si>
  <si>
    <t>Mech Maintainence-Tiles</t>
  </si>
  <si>
    <t>13-08-2024 16:38</t>
  </si>
  <si>
    <t>2000064589,</t>
  </si>
  <si>
    <t>Error in no.increment version9.9 Sol# 2000064590</t>
  </si>
  <si>
    <t>Asim Ali</t>
  </si>
  <si>
    <t>10-08-2024 20:38</t>
  </si>
  <si>
    <t>12-08-2024 17:28</t>
  </si>
  <si>
    <t>2000064590</t>
  </si>
  <si>
    <t>SAP Incident - ZRKMM006 - Unable to extract report Sol#: 2000064592</t>
  </si>
  <si>
    <t>12-08-2024 11:36</t>
  </si>
  <si>
    <t>14-08-2024 11:36</t>
  </si>
  <si>
    <t>02-09-2024 13:16</t>
  </si>
  <si>
    <t>30-08-2024 12:54</t>
  </si>
  <si>
    <t>12-08-2024 13:36</t>
  </si>
  <si>
    <t>2000064592</t>
  </si>
  <si>
    <t>SAP Authorization Request For employees</t>
  </si>
  <si>
    <t>12-08-2024 17:4</t>
  </si>
  <si>
    <t>14-08-2024 17:4</t>
  </si>
  <si>
    <t>13-08-2024 15:0</t>
  </si>
  <si>
    <t>12-08-2024 19:4</t>
  </si>
  <si>
    <t>Urgent Assistance with SO 10094513 SERANIT SOl#: 2000064597</t>
  </si>
  <si>
    <t>IT Service Desk</t>
  </si>
  <si>
    <t>13-08-2024 16:49</t>
  </si>
  <si>
    <t>15-08-2024 16:49</t>
  </si>
  <si>
    <t>23-08-2024 17:10</t>
  </si>
  <si>
    <t>20-08-2024 17:2</t>
  </si>
  <si>
    <t>13-08-2024 18:49</t>
  </si>
  <si>
    <t>2000064597</t>
  </si>
  <si>
    <t>SAP Authorization Access Req -  99014010</t>
  </si>
  <si>
    <t>Michel Elias</t>
  </si>
  <si>
    <t>13-08-2024 17:1</t>
  </si>
  <si>
    <t>21-08-2024 12:16</t>
  </si>
  <si>
    <t>23-08-2024 12:10</t>
  </si>
  <si>
    <t>20-08-2024 11:36</t>
  </si>
  <si>
    <t>16-08-2024 18:18</t>
  </si>
  <si>
    <t>14-08-2024 12:1</t>
  </si>
  <si>
    <t>Missing Offloading and T&amp;C details in SO first page Sol ref#: 3000052543</t>
  </si>
  <si>
    <t>13-08-2024 16:24</t>
  </si>
  <si>
    <t>20-08-2024 16:24</t>
  </si>
  <si>
    <t>09-09-2024 16:27</t>
  </si>
  <si>
    <t>14-08-2024 11:24</t>
  </si>
  <si>
    <t>3000052543</t>
  </si>
  <si>
    <t>Requesting same access - ID 99010042</t>
  </si>
  <si>
    <t>Mohamed Suhail</t>
  </si>
  <si>
    <t>13-08-2024 17:43</t>
  </si>
  <si>
    <t>15-08-2024 17:43</t>
  </si>
  <si>
    <t>27-08-2024 17:31</t>
  </si>
  <si>
    <t>26-08-2024 11:25</t>
  </si>
  <si>
    <t>14-08-2024 10:43</t>
  </si>
  <si>
    <t>SAP Incident - Ajaj</t>
  </si>
  <si>
    <t>13-08-2024 11:3</t>
  </si>
  <si>
    <t>20-08-2024 11:3</t>
  </si>
  <si>
    <t>16-08-2024 11:7</t>
  </si>
  <si>
    <t>13-08-2024 11:5</t>
  </si>
  <si>
    <t>13-08-2024 15:3</t>
  </si>
  <si>
    <t>2000064593</t>
  </si>
  <si>
    <t>SAP Authorization Request - Reem</t>
  </si>
  <si>
    <t>Reem Abulebda</t>
  </si>
  <si>
    <t>13-08-2024 13:57</t>
  </si>
  <si>
    <t>15-08-2024 13:57</t>
  </si>
  <si>
    <t>31-08-2024 13:15</t>
  </si>
  <si>
    <t>28-08-2024 12:27</t>
  </si>
  <si>
    <t>13-08-2024 15:57</t>
  </si>
  <si>
    <t>TR for the month of September'24</t>
  </si>
  <si>
    <t>12-08-2024 19:34</t>
  </si>
  <si>
    <t>13-08-2024 18:30</t>
  </si>
  <si>
    <t>14-08-2024 16:14</t>
  </si>
  <si>
    <t>13-08-2024 11:30</t>
  </si>
  <si>
    <t>Wrong values populated in Slots in Tiles Ageing report :: ZTILES_AGE_NEW Sol#: 2000064594</t>
  </si>
  <si>
    <t>13-08-2024 9:17</t>
  </si>
  <si>
    <t>15-08-2024 10:30</t>
  </si>
  <si>
    <t>16-08-2024 16:7</t>
  </si>
  <si>
    <t>13-08-2024 15:24</t>
  </si>
  <si>
    <t>13-08-2024 15:22</t>
  </si>
  <si>
    <t>13-08-2024 12:30</t>
  </si>
  <si>
    <t>2000064594</t>
  </si>
  <si>
    <t>Not populating vales in age slots of Sanitary ware Ageing report:: ZSWFGAGE Sol#: 2000064595</t>
  </si>
  <si>
    <t>13-08-2024 9:29</t>
  </si>
  <si>
    <t>07-09-2024 19:18</t>
  </si>
  <si>
    <t>04-09-2024 19:18</t>
  </si>
  <si>
    <t>04-09-2024 16:41</t>
  </si>
  <si>
    <t>2000064595</t>
  </si>
  <si>
    <t>Authorization required for SQ01 - 97010688</t>
  </si>
  <si>
    <t>Heera Mohammed Javeed</t>
  </si>
  <si>
    <t>13-08-2024 11:36</t>
  </si>
  <si>
    <t>14-08-2024 10:36</t>
  </si>
  <si>
    <t>25-10-2024 17:45</t>
  </si>
  <si>
    <t>22-10-2024 17:28</t>
  </si>
  <si>
    <t>02-10-2024 16:6</t>
  </si>
  <si>
    <t>13-08-2024 12:36</t>
  </si>
  <si>
    <t>SAP Authorization Access Req -   77000550 , 77000216</t>
  </si>
  <si>
    <t>Durairaj Nagiah</t>
  </si>
  <si>
    <t>13-08-2024 19:7</t>
  </si>
  <si>
    <t>26-08-2024 18:12</t>
  </si>
  <si>
    <t>Production</t>
  </si>
  <si>
    <t>23-08-2024 17:18</t>
  </si>
  <si>
    <t>14-08-2024 12:7</t>
  </si>
  <si>
    <t>Unable to release PR #500039406</t>
  </si>
  <si>
    <t>13-08-2024 17:34</t>
  </si>
  <si>
    <t>15-08-2024 17:34</t>
  </si>
  <si>
    <t>13-08-2024 18:55</t>
  </si>
  <si>
    <t>14-08-2024 10:34</t>
  </si>
  <si>
    <t>Unable to print in SAP - loqman - (KSA)</t>
  </si>
  <si>
    <t>Loqman Ali Alsaleh</t>
  </si>
  <si>
    <t>14-08-2024 17:7</t>
  </si>
  <si>
    <t>18-08-2024 17:7</t>
  </si>
  <si>
    <t>25-08-2024 18:12</t>
  </si>
  <si>
    <t>22-08-2024 18:6</t>
  </si>
  <si>
    <t>16-08-2024 16:35</t>
  </si>
  <si>
    <t>15-08-2024 10:7</t>
  </si>
  <si>
    <t>MSS ACCESS File# 99000636</t>
  </si>
  <si>
    <t>Ganapathi Bhatta</t>
  </si>
  <si>
    <t>14-08-2024 11:54</t>
  </si>
  <si>
    <t>16-08-2024 11:54</t>
  </si>
  <si>
    <t>24-08-2024 12:11</t>
  </si>
  <si>
    <t>21-08-2024 11:26</t>
  </si>
  <si>
    <t>14-08-2024 13:54</t>
  </si>
  <si>
    <t>PR notification issue in Fiori -  Sol Ref 2000064527</t>
  </si>
  <si>
    <t>marco.borghi@rakceramics.com</t>
  </si>
  <si>
    <t>14-08-2024 12:53</t>
  </si>
  <si>
    <t>16-08-2024 12:53</t>
  </si>
  <si>
    <t>20-08-2024 20:9</t>
  </si>
  <si>
    <t>17-08-2024 19:48</t>
  </si>
  <si>
    <t>14-08-2024 14:53</t>
  </si>
  <si>
    <t>2000064527</t>
  </si>
  <si>
    <t>Unnecessary items in SAP Inbox Sol ref#: 3000052555</t>
  </si>
  <si>
    <t>14-08-2024 13:58</t>
  </si>
  <si>
    <t>16-08-2024 13:58</t>
  </si>
  <si>
    <t>24-09-2024 18:51</t>
  </si>
  <si>
    <t>14-08-2024 15:58</t>
  </si>
  <si>
    <t>3000052555</t>
  </si>
  <si>
    <t>Magento &amp; SAP Integration</t>
  </si>
  <si>
    <t>Mohamed Eltabakh</t>
  </si>
  <si>
    <t>14-08-2024 13:32</t>
  </si>
  <si>
    <t>16-08-2024 13:32</t>
  </si>
  <si>
    <t>E-Commerce Division</t>
  </si>
  <si>
    <t>08-11-2024 12:6</t>
  </si>
  <si>
    <t>14-08-2024 15:32</t>
  </si>
  <si>
    <t>PR approval not showing in Fiori 99015620</t>
  </si>
  <si>
    <t>14-08-2024 11:33</t>
  </si>
  <si>
    <t>16-08-2024 11:33</t>
  </si>
  <si>
    <t>14-08-2024 13:33</t>
  </si>
  <si>
    <t>SAP Issue - Storage Type P01 can not be set for inventory count Sol#: 2000064599</t>
  </si>
  <si>
    <t>14-08-2024 18:19</t>
  </si>
  <si>
    <t>16-08-2024 18:19</t>
  </si>
  <si>
    <t>05-09-2024 18:17</t>
  </si>
  <si>
    <t>02-09-2024 18:13</t>
  </si>
  <si>
    <t>21-08-2024 16:38</t>
  </si>
  <si>
    <t>14-08-2024 20:19</t>
  </si>
  <si>
    <t>2000064599</t>
  </si>
  <si>
    <t>T-Code Access Request - 77002049</t>
  </si>
  <si>
    <t>Manish Jindal</t>
  </si>
  <si>
    <t>14-08-2024 18:53</t>
  </si>
  <si>
    <t>16-08-2024 18:53</t>
  </si>
  <si>
    <t>30-09-2024 18:41</t>
  </si>
  <si>
    <t>15-08-2024 11:53</t>
  </si>
  <si>
    <t>SSO Login issue  - 99008118</t>
  </si>
  <si>
    <t>Control Centre</t>
  </si>
  <si>
    <t>14-08-2024 19:18</t>
  </si>
  <si>
    <t>21-08-2024 19:18</t>
  </si>
  <si>
    <t>19-08-2024 11:9</t>
  </si>
  <si>
    <t>16-08-2024 10:58</t>
  </si>
  <si>
    <t>15-08-2024 14:18</t>
  </si>
  <si>
    <t>SAP Authorization Error - Jürgen ( Kludi Germany )</t>
  </si>
  <si>
    <t>Jürgen Rixen</t>
  </si>
  <si>
    <t>14-08-2024 19:37</t>
  </si>
  <si>
    <t>22-08-2024 10:30</t>
  </si>
  <si>
    <t>Production Control</t>
  </si>
  <si>
    <t>16-08-2024 10:34</t>
  </si>
  <si>
    <t>15-08-2024 14:30</t>
  </si>
  <si>
    <t>External ID not getting generated even after two hours Sol#: 2000064600</t>
  </si>
  <si>
    <t>14-08-2024 18:1</t>
  </si>
  <si>
    <t>16-08-2024 18:1</t>
  </si>
  <si>
    <t>19-08-2024 13:9</t>
  </si>
  <si>
    <t>16-08-2024 12:47</t>
  </si>
  <si>
    <t>15-08-2024 11:1</t>
  </si>
  <si>
    <t>2000064600</t>
  </si>
  <si>
    <t>FW: URGENT REQUIREMENT ! UNABLE TO ACCESS SQ01</t>
  </si>
  <si>
    <t>19-08-2024 11:13</t>
  </si>
  <si>
    <t>19-08-2024 18:9</t>
  </si>
  <si>
    <t>15-08-2024 13:13</t>
  </si>
  <si>
    <t>To include additional T-Codes (QE-51N, QVM3, QA33) in SAP (99009463)</t>
  </si>
  <si>
    <t>Sk Sakir Ahamed</t>
  </si>
  <si>
    <t>15-08-2024 11:35</t>
  </si>
  <si>
    <t>19-08-2024 11:35</t>
  </si>
  <si>
    <t>16-08-2024 10:16</t>
  </si>
  <si>
    <t>15-08-2024 13:35</t>
  </si>
  <si>
    <t>MDG-auto creation ( Harish Suresh   File No -99014021 )</t>
  </si>
  <si>
    <t>Harish Suresh</t>
  </si>
  <si>
    <t>15-08-2024 16:27</t>
  </si>
  <si>
    <t>22-08-2024 16:27</t>
  </si>
  <si>
    <t>27-08-2024 17:21</t>
  </si>
  <si>
    <t>Telephone bills: the correct users must be updated in records accordingly - Myles / Roda Sol ref#: 3000043732</t>
  </si>
  <si>
    <t>16-08-2024 11:2</t>
  </si>
  <si>
    <t>20-08-2024 11:2</t>
  </si>
  <si>
    <t>08-09-2024 16:19</t>
  </si>
  <si>
    <t>05-09-2024 15:38</t>
  </si>
  <si>
    <t>27-08-2024 11:52</t>
  </si>
  <si>
    <t>16-08-2024 13:2</t>
  </si>
  <si>
    <t>3000043732</t>
  </si>
  <si>
    <t>Replication of Tcodes ZC_COGM and zck40n for Plant TW01</t>
  </si>
  <si>
    <t>16-08-2024 11:59</t>
  </si>
  <si>
    <t>23-08-2024 11:59</t>
  </si>
  <si>
    <t>23-08-2024 17:13</t>
  </si>
  <si>
    <t>16-08-2024 15:59</t>
  </si>
  <si>
    <t>T-code Access Request - Nikoletta Martha (Kludi Germany)</t>
  </si>
  <si>
    <t>16-08-2024 12:20</t>
  </si>
  <si>
    <t>20-08-2024 12:20</t>
  </si>
  <si>
    <t>17-11-2024 13:57</t>
  </si>
  <si>
    <t>14-11-2024 13:41</t>
  </si>
  <si>
    <t>16-08-2024 14:20</t>
  </si>
  <si>
    <t>SAP Access for RAK Ceramics UK - Manish Jindal</t>
  </si>
  <si>
    <t>16-08-2024 16:57</t>
  </si>
  <si>
    <t>20-08-2024 16:57</t>
  </si>
  <si>
    <t>04-11-2024 17:50</t>
  </si>
  <si>
    <t>01-11-2024 17:31</t>
  </si>
  <si>
    <t>16-08-2024 18:57</t>
  </si>
  <si>
    <t>Error is Scrap Generation - Sol Ref: 2000064603</t>
  </si>
  <si>
    <t>Edward Arul Raj</t>
  </si>
  <si>
    <t>15-08-2024 19:33</t>
  </si>
  <si>
    <t>16-08-2024 18:30</t>
  </si>
  <si>
    <t>21-08-2024 16:51</t>
  </si>
  <si>
    <t>16-08-2024 11:30</t>
  </si>
  <si>
    <t>2000064603</t>
  </si>
  <si>
    <t>Authorization to run SQVI in SAP - Server: HANA-UAE-PRD</t>
  </si>
  <si>
    <t>16-08-2024 19:2</t>
  </si>
  <si>
    <t>20-08-2024 19:2</t>
  </si>
  <si>
    <t>13-10-2024 12:39</t>
  </si>
  <si>
    <t>10-10-2024 12:3</t>
  </si>
  <si>
    <t>21-08-2024 10:42</t>
  </si>
  <si>
    <t>19-08-2024 12:2</t>
  </si>
  <si>
    <t>Entry screen could delete and 101 moment type missing  -Sol Ref: 2000064602</t>
  </si>
  <si>
    <t>15-08-2024 12:55</t>
  </si>
  <si>
    <t>15-08-2024 20:55</t>
  </si>
  <si>
    <t>21-08-2024 12:29</t>
  </si>
  <si>
    <t>15-08-2024 13:55</t>
  </si>
  <si>
    <t>2000064602</t>
  </si>
  <si>
    <t>Need permission for transaction ZPP00100</t>
  </si>
  <si>
    <t>15-08-2024 14:44</t>
  </si>
  <si>
    <t>16-08-2024 13:44</t>
  </si>
  <si>
    <t>20-08-2024 11:24</t>
  </si>
  <si>
    <t>15-08-2024 15:44</t>
  </si>
  <si>
    <t>Request SAP ID for 99002886</t>
  </si>
  <si>
    <t>Durairaj Srinivasalu</t>
  </si>
  <si>
    <t>16-08-2024 12:11</t>
  </si>
  <si>
    <t>20-08-2024 12:11</t>
  </si>
  <si>
    <t>02-09-2024 16:16</t>
  </si>
  <si>
    <t>30-08-2024 16:3</t>
  </si>
  <si>
    <t>24-08-2024 12:25</t>
  </si>
  <si>
    <t>16-08-2024 14:11</t>
  </si>
  <si>
    <t>TO ADD CUSTOMER CODE IN PORTAL</t>
  </si>
  <si>
    <t>15-08-2024 16:34</t>
  </si>
  <si>
    <t>19-08-2024 16:34</t>
  </si>
  <si>
    <t>16-08-2024 11:21</t>
  </si>
  <si>
    <t>15-08-2024 16:44</t>
  </si>
  <si>
    <t>15-08-2024 18:34</t>
  </si>
  <si>
    <t>new fields in report ZSDFR009 - Sol Ref: 3000052549</t>
  </si>
  <si>
    <t>15-08-2024 18:39</t>
  </si>
  <si>
    <t>19-08-2024 18:39</t>
  </si>
  <si>
    <t>05-09-2024 15:50</t>
  </si>
  <si>
    <t>16-08-2024 11:39</t>
  </si>
  <si>
    <t>3000062649</t>
  </si>
  <si>
    <t>Celzenn Jorge</t>
  </si>
  <si>
    <t>16-08-2024 17:44</t>
  </si>
  <si>
    <t>22-10-2024 13:16</t>
  </si>
  <si>
    <t>SALES ORDER AMOUNT CHANGED // 5902788 // 22522 - FIX ITs 2000064538 ; 2000064543 and 2000064556</t>
  </si>
  <si>
    <t>15-08-2024 18:13</t>
  </si>
  <si>
    <t>19-08-2024 18:13</t>
  </si>
  <si>
    <t>30-08-2024 13:14</t>
  </si>
  <si>
    <t>27-08-2024 12:31</t>
  </si>
  <si>
    <t>23-08-2024 18:10</t>
  </si>
  <si>
    <t>16-08-2024 11:13</t>
  </si>
  <si>
    <t>2000064538</t>
  </si>
  <si>
    <t>2000064598, ABAP Runtime Error - 4000001998</t>
  </si>
  <si>
    <t>Ajenah Sualog</t>
  </si>
  <si>
    <t>15-08-2024 18:16</t>
  </si>
  <si>
    <t>19-08-2024 18:16</t>
  </si>
  <si>
    <t>16-08-2024 11:38</t>
  </si>
  <si>
    <t>16-08-2024 11:16</t>
  </si>
  <si>
    <t>Error in SAP (VA01 &amp; VA02) - 96600678 ( KSA )</t>
  </si>
  <si>
    <t>Anvar Samdeen Kunju</t>
  </si>
  <si>
    <t>19-08-2024 12:17</t>
  </si>
  <si>
    <t>26-08-2024 12:17</t>
  </si>
  <si>
    <t>29-08-2024 10:13</t>
  </si>
  <si>
    <t>B2B Sales</t>
  </si>
  <si>
    <t>26-08-2024 10:8</t>
  </si>
  <si>
    <t>19-08-2024 16:17</t>
  </si>
  <si>
    <t>SAP Authorization Request -  99017366//99018164//99000745</t>
  </si>
  <si>
    <t>19-08-2024 14:25</t>
  </si>
  <si>
    <t>21-08-2024 14:25</t>
  </si>
  <si>
    <t>25-08-2024 16:12</t>
  </si>
  <si>
    <t>22-08-2024 16:2</t>
  </si>
  <si>
    <t>19-08-2024 16:25</t>
  </si>
  <si>
    <t>Posting reversal issue - Sol ref#: 2000064604</t>
  </si>
  <si>
    <t>19-08-2024 11:15</t>
  </si>
  <si>
    <t>21-08-2024 11:15</t>
  </si>
  <si>
    <t>24-08-2024 18:11</t>
  </si>
  <si>
    <t>21-08-2024 17:35</t>
  </si>
  <si>
    <t>21-08-2024 17:34</t>
  </si>
  <si>
    <t>19-08-2024 13:15</t>
  </si>
  <si>
    <t>2000064604</t>
  </si>
  <si>
    <t>new sap kludi p01 user: STOLPE and user: KÄSEBERG</t>
  </si>
  <si>
    <t>19-08-2024 12:55</t>
  </si>
  <si>
    <t>21-08-2024 12:55</t>
  </si>
  <si>
    <t>21-08-2024 12:38</t>
  </si>
  <si>
    <t>19-08-2024 14:55</t>
  </si>
  <si>
    <t>BOM Deviation approval Error- Sol Ref: 2000064606</t>
  </si>
  <si>
    <t>20-08-2024 16:22</t>
  </si>
  <si>
    <t>21-08-2024 15:22</t>
  </si>
  <si>
    <t>27-08-2024 11:4</t>
  </si>
  <si>
    <t>27-08-2024 11:3</t>
  </si>
  <si>
    <t>20-08-2024 17:22</t>
  </si>
  <si>
    <t>2000064606</t>
  </si>
  <si>
    <t>Access to PP module T code ZP_ODR</t>
  </si>
  <si>
    <t>19-08-2024 12:27</t>
  </si>
  <si>
    <t>21-08-2024 12:27</t>
  </si>
  <si>
    <t>01-11-2024 18:39</t>
  </si>
  <si>
    <t>20-09-2024 10:52</t>
  </si>
  <si>
    <t>19-08-2024 14:27</t>
  </si>
  <si>
    <t>Request access to an application SAP ID - 99004432</t>
  </si>
  <si>
    <t>19-08-2024 18:32</t>
  </si>
  <si>
    <t>21-08-2024 18:32</t>
  </si>
  <si>
    <t>10-09-2024 14:6</t>
  </si>
  <si>
    <t>03-09-2024 17:51</t>
  </si>
  <si>
    <t>20-08-2024 11:32</t>
  </si>
  <si>
    <t>SAP ID Creation - 10000099 Lydia (UK)</t>
  </si>
  <si>
    <t>Heather Farnden</t>
  </si>
  <si>
    <t>19-08-2024 13:16</t>
  </si>
  <si>
    <t>21-08-2024 13:16</t>
  </si>
  <si>
    <t>Administration</t>
  </si>
  <si>
    <t>14-11-2024 13:43</t>
  </si>
  <si>
    <t>19-08-2024 15:16</t>
  </si>
  <si>
    <t>Error save failed C4C - Saoussen</t>
  </si>
  <si>
    <t>Saoussen Harzi</t>
  </si>
  <si>
    <t>19-08-2024 14:37</t>
  </si>
  <si>
    <t>21-08-2024 14:37</t>
  </si>
  <si>
    <t>23-08-2024 13:10</t>
  </si>
  <si>
    <t>20-08-2024 12:46</t>
  </si>
  <si>
    <t>19-08-2024 16:51</t>
  </si>
  <si>
    <t>19-08-2024 16:37</t>
  </si>
  <si>
    <t>Wrong calc in SW credit note Print ZV13 Sol ref#: 2000064607</t>
  </si>
  <si>
    <t>20-08-2024 19:38</t>
  </si>
  <si>
    <t>23-08-2024 10:30</t>
  </si>
  <si>
    <t>27-08-2024 10:57</t>
  </si>
  <si>
    <t>21-08-2024 12:30</t>
  </si>
  <si>
    <t>2000064607</t>
  </si>
  <si>
    <t>PRICING ERROR IN DISTRIBUTION CHANNEL 20 IN NEW ORDER TYPE ZAA Sol ref#: 2000064608</t>
  </si>
  <si>
    <t>20-08-2024 19:7</t>
  </si>
  <si>
    <t>22-08-2024 19:8</t>
  </si>
  <si>
    <t>29-10-2024 11:50</t>
  </si>
  <si>
    <t>23-08-2024 16:2</t>
  </si>
  <si>
    <t>21-08-2024 12:8</t>
  </si>
  <si>
    <t>2000064608</t>
  </si>
  <si>
    <t>Setup the Local printer “PC00” in SAP User Access</t>
  </si>
  <si>
    <t>20-08-2024 17:44</t>
  </si>
  <si>
    <t>21-08-2024 16:44</t>
  </si>
  <si>
    <t>Production-Assembly</t>
  </si>
  <si>
    <t>27-08-2024 17:43</t>
  </si>
  <si>
    <t>20-08-2024 18:44</t>
  </si>
  <si>
    <t>Unable to process  materials in system  - Sandeep ( Kludi ) Sol ref#: 2000064609</t>
  </si>
  <si>
    <t>21-08-2024 17:14</t>
  </si>
  <si>
    <t>23-08-2024 17:14</t>
  </si>
  <si>
    <t>04-11-2024 16:50</t>
  </si>
  <si>
    <t>01-11-2024 16:41</t>
  </si>
  <si>
    <t>09-09-2024 13:56</t>
  </si>
  <si>
    <t>21-08-2024 19:14</t>
  </si>
  <si>
    <t>2000064609</t>
  </si>
  <si>
    <t>SAP Authorization Issue ( VA01 &amp; VA02 ) -  Hemanshu ( IND)</t>
  </si>
  <si>
    <t>Hemanshu Khiraiya</t>
  </si>
  <si>
    <t>23-08-2024 9:41</t>
  </si>
  <si>
    <t>23-08-2024 18:30</t>
  </si>
  <si>
    <t>26-08-2024 14:12</t>
  </si>
  <si>
    <t>23-08-2024 13:26</t>
  </si>
  <si>
    <t>23-08-2024 11:30</t>
  </si>
  <si>
    <t>T-code Access - 96600004 Mohammed Ashraf</t>
  </si>
  <si>
    <t>22-08-2024 11:26</t>
  </si>
  <si>
    <t>25-08-2024 10:26</t>
  </si>
  <si>
    <t>18-10-2024 17:41</t>
  </si>
  <si>
    <t>15-10-2024 16:47</t>
  </si>
  <si>
    <t>Value calculated wrongly, shows negative Sol ref#: 2000064614</t>
  </si>
  <si>
    <t>23-08-2024 15:50</t>
  </si>
  <si>
    <t>27-08-2024 15:50</t>
  </si>
  <si>
    <t>29-08-2024 12:13</t>
  </si>
  <si>
    <t>26-08-2024 11:56</t>
  </si>
  <si>
    <t>23-08-2024 17:50</t>
  </si>
  <si>
    <t>2000064614</t>
  </si>
  <si>
    <t>Unable to save the change date for the confirmed qty Sol ref#: 2000064617</t>
  </si>
  <si>
    <t>Caroline Yulo</t>
  </si>
  <si>
    <t>23-08-2024 17:41</t>
  </si>
  <si>
    <t>27-08-2024 17:41</t>
  </si>
  <si>
    <t>26-08-2024 19:12</t>
  </si>
  <si>
    <t>04-09-2024 11:23</t>
  </si>
  <si>
    <t>23-08-2024 18:59</t>
  </si>
  <si>
    <t>26-08-2024 10:41</t>
  </si>
  <si>
    <t>2000064617</t>
  </si>
  <si>
    <t>Request data extraction Sol#3000052552</t>
  </si>
  <si>
    <t>Gautam Chand Jain</t>
  </si>
  <si>
    <t>22-08-2024 11:51</t>
  </si>
  <si>
    <t>26-08-2024 11:51</t>
  </si>
  <si>
    <t>07-09-2024 18:18</t>
  </si>
  <si>
    <t>04-09-2024 17:36</t>
  </si>
  <si>
    <t>22-08-2024 13:51</t>
  </si>
  <si>
    <t>3000052552</t>
  </si>
  <si>
    <t>Reporting &amp; Analytics tools</t>
  </si>
  <si>
    <t>SAP authorization access</t>
  </si>
  <si>
    <t>22-08-2024 12:27</t>
  </si>
  <si>
    <t>24-08-2024 12:27</t>
  </si>
  <si>
    <t>29-08-2024 19:14</t>
  </si>
  <si>
    <t>26-08-2024 18:59</t>
  </si>
  <si>
    <t>22-08-2024 14:27</t>
  </si>
  <si>
    <t>SAP access for  ID 99310134 (Mr. Nilesh Dabhi)– Copy Role from User ID 99121060 (Mr. Abbas)</t>
  </si>
  <si>
    <t>22-08-2024 12:31</t>
  </si>
  <si>
    <t>24-08-2024 12:31</t>
  </si>
  <si>
    <t>26-08-2024 19:1</t>
  </si>
  <si>
    <t>22-08-2024 14:31</t>
  </si>
  <si>
    <t>Requesting access for VA03 (NOON)</t>
  </si>
  <si>
    <t>22-08-2024 18:14</t>
  </si>
  <si>
    <t>26-08-2024 18:14</t>
  </si>
  <si>
    <t>31-08-2024 12:15</t>
  </si>
  <si>
    <t>28-08-2024 11:31</t>
  </si>
  <si>
    <t>23-08-2024 11:14</t>
  </si>
  <si>
    <t>Reset application password</t>
  </si>
  <si>
    <t>27-08-2024 10:30</t>
  </si>
  <si>
    <t>27-08-2024 17:32</t>
  </si>
  <si>
    <t>23-08-2024 12:30</t>
  </si>
  <si>
    <t>NEED TO REVERSE PRINTED DOCUMENT IN FBCJ Sol ref#: 2000064615</t>
  </si>
  <si>
    <t>23-08-2024 11:51</t>
  </si>
  <si>
    <t>26-08-2024 10:51</t>
  </si>
  <si>
    <t>08-09-2024 12:19</t>
  </si>
  <si>
    <t>05-09-2024 11:49</t>
  </si>
  <si>
    <t>28-08-2024 17:54</t>
  </si>
  <si>
    <t>23-08-2024 12:51</t>
  </si>
  <si>
    <t>2000064615</t>
  </si>
  <si>
    <t>SAP Authorization Request -  77000550 //  77000216</t>
  </si>
  <si>
    <t>24-08-2024 12:36</t>
  </si>
  <si>
    <t>28-08-2024 10:30</t>
  </si>
  <si>
    <t>29-08-2024 16:13</t>
  </si>
  <si>
    <t>26-08-2024 15:40</t>
  </si>
  <si>
    <t>26-08-2024 12:30</t>
  </si>
  <si>
    <t>Manufacturing tools</t>
  </si>
  <si>
    <t>SAP Authorization issue (  VA01/ VA02/ VA03)-  Moti (IND)</t>
  </si>
  <si>
    <t>23-08-2024 9:50</t>
  </si>
  <si>
    <t>23-08-2024 13:24</t>
  </si>
  <si>
    <t>RCON- Frit plant issue- RM not consuming order no 50896085- 83.9 Ton posting Sol ref#: 2000064611</t>
  </si>
  <si>
    <t>22-08-2024 17:4</t>
  </si>
  <si>
    <t>23-08-2024 16:4</t>
  </si>
  <si>
    <t>28-08-2024 12:49</t>
  </si>
  <si>
    <t>22-08-2024 18:4</t>
  </si>
  <si>
    <t>2000064611</t>
  </si>
  <si>
    <t>SAP Incident - ZRK_CR Report error Sol ref#: 2000064613</t>
  </si>
  <si>
    <t>23-08-2024 13:0</t>
  </si>
  <si>
    <t>26-08-2024 12:0</t>
  </si>
  <si>
    <t>29-08-2024 10:42</t>
  </si>
  <si>
    <t>23-08-2024 14:0</t>
  </si>
  <si>
    <t>2000064613</t>
  </si>
  <si>
    <t>Request to provide authorization access for MB5B &amp; ZRK_PRPO_EFF</t>
  </si>
  <si>
    <t>23-08-2024 13:5</t>
  </si>
  <si>
    <t>27-08-2024 13:5</t>
  </si>
  <si>
    <t>28-08-2024 11:46</t>
  </si>
  <si>
    <t>28-08-2024 11:19</t>
  </si>
  <si>
    <t>23-08-2024 15:5</t>
  </si>
  <si>
    <t>Gate pass details printing incorrect in DNs  - Sol Ref: 2000064610</t>
  </si>
  <si>
    <t>22-08-2024 16:28</t>
  </si>
  <si>
    <t>23-08-2024 15:28</t>
  </si>
  <si>
    <t>25-08-2024 20:12</t>
  </si>
  <si>
    <t>22-08-2024 19:15</t>
  </si>
  <si>
    <t>22-08-2024 19:11</t>
  </si>
  <si>
    <t>22-08-2024 17:28</t>
  </si>
  <si>
    <t>2000064610</t>
  </si>
  <si>
    <t>Contract items not showing in ZME5A  Sol ref#:  2000064619</t>
  </si>
  <si>
    <t>23-08-2024 12:17</t>
  </si>
  <si>
    <t>27-08-2024 12:17</t>
  </si>
  <si>
    <t>02-09-2024 14:16</t>
  </si>
  <si>
    <t>30-08-2024 13:30</t>
  </si>
  <si>
    <t>30-08-2024 12:22</t>
  </si>
  <si>
    <t>23-08-2024 14:17</t>
  </si>
  <si>
    <t>2000064619</t>
  </si>
  <si>
    <t>T-Code Access Request - 14 Users (L&amp;W)</t>
  </si>
  <si>
    <t>23-08-2024 12:32</t>
  </si>
  <si>
    <t>26-08-2024 11:32</t>
  </si>
  <si>
    <t>22-09-2024 17:26</t>
  </si>
  <si>
    <t>19-09-2024 16:53</t>
  </si>
  <si>
    <t>16-09-2024 12:14</t>
  </si>
  <si>
    <t>23-08-2024 13:32</t>
  </si>
  <si>
    <t>T-Code authorization of ZSSALESTAX_REG</t>
  </si>
  <si>
    <t>23-08-2024 14:37</t>
  </si>
  <si>
    <t>26-08-2024 14:37</t>
  </si>
  <si>
    <t>08-09-2024 18:19</t>
  </si>
  <si>
    <t>05-09-2024 17:46</t>
  </si>
  <si>
    <t>23-08-2024 16:37</t>
  </si>
  <si>
    <t>Error while running VA01 &amp; VA02</t>
  </si>
  <si>
    <t>Hitesh Saradva</t>
  </si>
  <si>
    <t>26-08-2024 11:12</t>
  </si>
  <si>
    <t>23-08-2024 11:1</t>
  </si>
  <si>
    <t>SAP Authorization issue  - Nishant ( IND)</t>
  </si>
  <si>
    <t>Nishant Badrakiya</t>
  </si>
  <si>
    <t>23-08-2024 9:59</t>
  </si>
  <si>
    <t>26-08-2024 10:30</t>
  </si>
  <si>
    <t>23-08-2024 13:19</t>
  </si>
  <si>
    <t>Production shows minus values Sol ref#: 2000064618</t>
  </si>
  <si>
    <t>Stephanie Elaine Acera</t>
  </si>
  <si>
    <t>26-08-2024 11:17</t>
  </si>
  <si>
    <t>28-08-2024 11:17</t>
  </si>
  <si>
    <t>25-10-2024 14:45</t>
  </si>
  <si>
    <t>22-10-2024 13:57</t>
  </si>
  <si>
    <t>09-09-2024 13:44</t>
  </si>
  <si>
    <t>26-08-2024 13:17</t>
  </si>
  <si>
    <t>2000064618</t>
  </si>
  <si>
    <t>Unable to transact in MIGO GN Sol ref#: 2000064612</t>
  </si>
  <si>
    <t>George Antony D'Souza</t>
  </si>
  <si>
    <t>23-08-2024 8:30</t>
  </si>
  <si>
    <t>26-08-2024 20:12</t>
  </si>
  <si>
    <t>23-08-2024 19:26</t>
  </si>
  <si>
    <t>2000064612</t>
  </si>
  <si>
    <t>SAP Authorization Error - Jahangir</t>
  </si>
  <si>
    <t>Jahangir Hussian</t>
  </si>
  <si>
    <t>23-08-2024 9:26</t>
  </si>
  <si>
    <t>23-08-2024 13:20</t>
  </si>
  <si>
    <t>SAP Authorization Request -  Ajenah</t>
  </si>
  <si>
    <t>23-08-2024 12:38</t>
  </si>
  <si>
    <t>02-09-2024 17:16</t>
  </si>
  <si>
    <t>30-08-2024 16:21</t>
  </si>
  <si>
    <t>23-08-2024 14:38</t>
  </si>
  <si>
    <t>SAP Authorization Request -  99009463</t>
  </si>
  <si>
    <t>26-08-2024 9:59</t>
  </si>
  <si>
    <t>30-08-2024 16:6</t>
  </si>
  <si>
    <t>SLP &amp; SDN link is not working - Mohammad</t>
  </si>
  <si>
    <t>26-08-2024 11:1</t>
  </si>
  <si>
    <t>28-08-2024 11:1</t>
  </si>
  <si>
    <t>27-08-2024 17:44</t>
  </si>
  <si>
    <t>26-08-2024 13:1</t>
  </si>
  <si>
    <t>Distribution Channel Modification - Sol Ref:3000052551</t>
  </si>
  <si>
    <t>Md. Rihan Sharif</t>
  </si>
  <si>
    <t>23-08-2024 17:0</t>
  </si>
  <si>
    <t>29-08-2024 10:0</t>
  </si>
  <si>
    <t>30-11-2024 20:4</t>
  </si>
  <si>
    <t>27-11-2024 19:22</t>
  </si>
  <si>
    <t>17-09-2024 11:8</t>
  </si>
  <si>
    <t>24-08-2024 14:0</t>
  </si>
  <si>
    <t>Kludi Creation User in R3 Prod Cloud</t>
  </si>
  <si>
    <t>Noel Maciej</t>
  </si>
  <si>
    <t>27-08-2024 19:4</t>
  </si>
  <si>
    <t>29-08-2024 19:4</t>
  </si>
  <si>
    <t>30-08-2024 15:56</t>
  </si>
  <si>
    <t>28-08-2024 12:4</t>
  </si>
  <si>
    <t>Creation of Custom Report Sol Ref: 3000052565.</t>
  </si>
  <si>
    <t>Shaik Chand Basha</t>
  </si>
  <si>
    <t>27-08-2024 13:7</t>
  </si>
  <si>
    <t>28-08-2024 12:7</t>
  </si>
  <si>
    <t>07-11-2024 13:36</t>
  </si>
  <si>
    <t>04-09-2024 18:41</t>
  </si>
  <si>
    <t>27-08-2024 14:7</t>
  </si>
  <si>
    <t>3000052565</t>
  </si>
  <si>
    <t>Group creation in CA11 &amp; CA12 for the users 77000550 &amp; 77000216 </t>
  </si>
  <si>
    <t>27-08-2024 11:5</t>
  </si>
  <si>
    <t>29-08-2024 11:6</t>
  </si>
  <si>
    <t>30-08-2024 15:50</t>
  </si>
  <si>
    <t>VAT Percentage New Code Requirement in SAP for Natural Gas PO - Sol ref#:</t>
  </si>
  <si>
    <t>27-08-2024 11:58</t>
  </si>
  <si>
    <t>28-08-2024 11:28</t>
  </si>
  <si>
    <t>16-12-2024 17:12</t>
  </si>
  <si>
    <t>13-12-2024 16:15</t>
  </si>
  <si>
    <t>18-11-2024 12:53</t>
  </si>
  <si>
    <t>27-08-2024 12:58</t>
  </si>
  <si>
    <t>3000052624</t>
  </si>
  <si>
    <t>Sharepoint shortcuts</t>
  </si>
  <si>
    <t>30-08-2024 11:1</t>
  </si>
  <si>
    <t>05-10-2024 13:34</t>
  </si>
  <si>
    <t>02-10-2024 13:21</t>
  </si>
  <si>
    <t>16-09-2024 12:57</t>
  </si>
  <si>
    <t>28-08-2024 13:1</t>
  </si>
  <si>
    <t>KSA TABLEWARE Sol Ref#: 3000052553</t>
  </si>
  <si>
    <t>26-08-2024 18:54</t>
  </si>
  <si>
    <t>28-08-2024 18:54</t>
  </si>
  <si>
    <t>07-10-2024 12:48</t>
  </si>
  <si>
    <t>27-08-2024 11:54</t>
  </si>
  <si>
    <t>3000052553</t>
  </si>
  <si>
    <t>Authorization required for T-Codes to SAP ID - 99120442</t>
  </si>
  <si>
    <t>27-08-2024 15:35</t>
  </si>
  <si>
    <t>28-08-2024 15:5</t>
  </si>
  <si>
    <t>12-09-2024 19:21</t>
  </si>
  <si>
    <t>04-11-2024 18:44</t>
  </si>
  <si>
    <t>09-09-2024 18:31</t>
  </si>
  <si>
    <t>27-08-2024 16:35</t>
  </si>
  <si>
    <t>T-Code Access Request - Priti Naryanan</t>
  </si>
  <si>
    <t>Priti Naryanan Manjarekar</t>
  </si>
  <si>
    <t>27-08-2024 17:42</t>
  </si>
  <si>
    <t>29-08-2024 17:42</t>
  </si>
  <si>
    <t>31-08-2024 17:15</t>
  </si>
  <si>
    <t>28-08-2024 17:10</t>
  </si>
  <si>
    <t>28-08-2024 10:42</t>
  </si>
  <si>
    <t>SAP Login issue - 99013576</t>
  </si>
  <si>
    <t>29-08-2024 10:26</t>
  </si>
  <si>
    <t>02-09-2024 10:30</t>
  </si>
  <si>
    <t>03-09-2024 12:0</t>
  </si>
  <si>
    <t>30-08-2024 16:26</t>
  </si>
  <si>
    <t>29-08-2024 12:30</t>
  </si>
  <si>
    <t>SAP Login issue - Mahendhar</t>
  </si>
  <si>
    <t>Mahendhar Bobbala</t>
  </si>
  <si>
    <t>30-08-2024 13:25</t>
  </si>
  <si>
    <t>03-09-2024 13:25</t>
  </si>
  <si>
    <t>05-09-2024 11:17</t>
  </si>
  <si>
    <t>02-09-2024 10:24</t>
  </si>
  <si>
    <t>30-08-2024 15:48</t>
  </si>
  <si>
    <t>30-08-2024 15:25</t>
  </si>
  <si>
    <t>SAP ERROR_DN PERIOD DOES NOT FALL IN OPEN PERIOD Sol ref#: 2000064629</t>
  </si>
  <si>
    <t>Nino Manalungsung</t>
  </si>
  <si>
    <t>30-08-2024 16:23</t>
  </si>
  <si>
    <t>03-09-2024 16:23</t>
  </si>
  <si>
    <t>06-09-2024 13:28</t>
  </si>
  <si>
    <t>30-08-2024 18:23</t>
  </si>
  <si>
    <t>2000064629</t>
  </si>
  <si>
    <t>SAP Authorization Request ( T-code ) -Kludi</t>
  </si>
  <si>
    <t>28-08-2024 15:55</t>
  </si>
  <si>
    <t>30-08-2024 15:55</t>
  </si>
  <si>
    <t>20-09-2024 11:25</t>
  </si>
  <si>
    <t>17-09-2024 10:50</t>
  </si>
  <si>
    <t>28-08-2024 17:55</t>
  </si>
  <si>
    <t>Contract Release Error - Sol Ref: 2000064627</t>
  </si>
  <si>
    <t>30-08-2024 10:46</t>
  </si>
  <si>
    <t>03-09-2024 10:46</t>
  </si>
  <si>
    <t>14-09-2024 19:22</t>
  </si>
  <si>
    <t>11-09-2024 19:13</t>
  </si>
  <si>
    <t>04-09-2024 17:21</t>
  </si>
  <si>
    <t>30-08-2024 12:46</t>
  </si>
  <si>
    <t>2000064627</t>
  </si>
  <si>
    <t>SAP ID Creation Request - 99017598</t>
  </si>
  <si>
    <t>Rajeshkumar Alagumuthu</t>
  </si>
  <si>
    <t>03-09-2024 17:27</t>
  </si>
  <si>
    <t>06-09-2024 18:18</t>
  </si>
  <si>
    <t>03-09-2024 18:0</t>
  </si>
  <si>
    <t>28-08-2024 17:13</t>
  </si>
  <si>
    <t>30-08-2024 19:27</t>
  </si>
  <si>
    <t>Key Country Extension D. Channel KSA is missing</t>
  </si>
  <si>
    <t>29-08-2024 13:28</t>
  </si>
  <si>
    <t>30-08-2024 12:28</t>
  </si>
  <si>
    <t>04-09-2024 18:2</t>
  </si>
  <si>
    <t>29-08-2024 14:28</t>
  </si>
  <si>
    <t>28-08-2024 18:26</t>
  </si>
  <si>
    <t>29-08-2024 17:26</t>
  </si>
  <si>
    <t>18-12-2024 16:7</t>
  </si>
  <si>
    <t>09-09-2024 13:46</t>
  </si>
  <si>
    <t>28-08-2024 19:26</t>
  </si>
  <si>
    <t>2000064622</t>
  </si>
  <si>
    <t>Sales Quotation /Sales Order created for customer not approved by Legal and Finance Sol ref#: 2000064628</t>
  </si>
  <si>
    <t>30-08-2024 13:42</t>
  </si>
  <si>
    <t>03-09-2024 13:42</t>
  </si>
  <si>
    <t>05-10-2024 19:34</t>
  </si>
  <si>
    <t>02-10-2024 19:22</t>
  </si>
  <si>
    <t>30-08-2024 16:57</t>
  </si>
  <si>
    <t>30-08-2024 15:42</t>
  </si>
  <si>
    <t>2000064628</t>
  </si>
  <si>
    <t>C4C - TASK TO ASSIGN TO PETRA</t>
  </si>
  <si>
    <t>Petra Lazar</t>
  </si>
  <si>
    <t>30-08-2024 11:5</t>
  </si>
  <si>
    <t>30-08-2024 19:5</t>
  </si>
  <si>
    <t>18-10-2024 16:41</t>
  </si>
  <si>
    <t>Maricel Magundayao</t>
  </si>
  <si>
    <t>Legal</t>
  </si>
  <si>
    <t>15-10-2024 15:51</t>
  </si>
  <si>
    <t>30-08-2024 12:5</t>
  </si>
  <si>
    <t>Request for SAP ID creation - 2639 - IND</t>
  </si>
  <si>
    <t>Paras Kumar Paswan</t>
  </si>
  <si>
    <t>31-08-2024 16:0</t>
  </si>
  <si>
    <t>02-09-2024 15:30</t>
  </si>
  <si>
    <t>27-10-2024 12:46</t>
  </si>
  <si>
    <t>Marketing &amp; Communications</t>
  </si>
  <si>
    <t>24-10-2024 11:47</t>
  </si>
  <si>
    <t>01-09-2024 9:29</t>
  </si>
  <si>
    <t>31-08-2024 17:0</t>
  </si>
  <si>
    <t>Request additional for SAP Tcodes</t>
  </si>
  <si>
    <t>31-08-2024 16:4</t>
  </si>
  <si>
    <t>04-09-2024 10:30</t>
  </si>
  <si>
    <t>19-09-2024 16:38</t>
  </si>
  <si>
    <t>02-09-2024 12:30</t>
  </si>
  <si>
    <t>WORKFLOW system email (loading plan)  are currently being routed to the wrong person.</t>
  </si>
  <si>
    <t>Mohammad Zeeshan</t>
  </si>
  <si>
    <t>02-09-2024 12:40</t>
  </si>
  <si>
    <t>04-09-2024 12:40</t>
  </si>
  <si>
    <t>13-09-2024 17:21</t>
  </si>
  <si>
    <t>10-09-2024 16:32</t>
  </si>
  <si>
    <t>09-09-2024 14:4</t>
  </si>
  <si>
    <t>02-09-2024 14:40</t>
  </si>
  <si>
    <t>Frit plant (RCON)- New Process order type (Glaze compound -Weighing)</t>
  </si>
  <si>
    <t>02-09-2024 12:54</t>
  </si>
  <si>
    <t>03-09-2024 11:54</t>
  </si>
  <si>
    <t>22-11-2024 15:18</t>
  </si>
  <si>
    <t>16-09-2024 11:43</t>
  </si>
  <si>
    <t>02-09-2024 13:54</t>
  </si>
  <si>
    <t>Request access for ME2N &amp; MB5B</t>
  </si>
  <si>
    <t>Arnaldo Sanvictores</t>
  </si>
  <si>
    <t>02-09-2024 12:33</t>
  </si>
  <si>
    <t>04-09-2024 12:33</t>
  </si>
  <si>
    <t>03-09-2024 17:44</t>
  </si>
  <si>
    <t>02-09-2024 14:33</t>
  </si>
  <si>
    <t>Additional SAP role access for 88202348</t>
  </si>
  <si>
    <t>Md. Abul Basher Bhuiyan</t>
  </si>
  <si>
    <t>02-09-2024 14:42</t>
  </si>
  <si>
    <t>04-09-2024 14:42</t>
  </si>
  <si>
    <t>05-09-2024 17:26</t>
  </si>
  <si>
    <t>02-09-2024 16:42</t>
  </si>
  <si>
    <t>SAP Authorization Request -  99017993</t>
  </si>
  <si>
    <t>04-09-2024 16:16</t>
  </si>
  <si>
    <t>03-09-2024 17:58</t>
  </si>
  <si>
    <t>02-09-2024 18:16</t>
  </si>
  <si>
    <t>Mass MRP run is not generating planned order for some sales orders - Sol ref#: 2000064632</t>
  </si>
  <si>
    <t>02-09-2024 18:7</t>
  </si>
  <si>
    <t>04-09-2024 18:7</t>
  </si>
  <si>
    <t>22-10-2024 14:0</t>
  </si>
  <si>
    <t>13-09-2024 13:40</t>
  </si>
  <si>
    <t>03-09-2024 11:7</t>
  </si>
  <si>
    <t>2000064632</t>
  </si>
  <si>
    <t>SO split does not allowed to change to CP Sol#2000064631</t>
  </si>
  <si>
    <t>02-09-2024 18:8</t>
  </si>
  <si>
    <t>04-09-2024 18:9</t>
  </si>
  <si>
    <t>16-09-2024 18:23</t>
  </si>
  <si>
    <t>13-09-2024 17:56</t>
  </si>
  <si>
    <t>03-09-2024 11:8</t>
  </si>
  <si>
    <t>2000064631</t>
  </si>
  <si>
    <t>Bolck SAP Access For Sankara Rao Peddinti : 77000124</t>
  </si>
  <si>
    <t>Senthil Kumar</t>
  </si>
  <si>
    <t>03-09-2024 21:54</t>
  </si>
  <si>
    <t>06-09-2024 10:30</t>
  </si>
  <si>
    <t>05-09-2024 17:28</t>
  </si>
  <si>
    <t>04-09-2024 12:30</t>
  </si>
  <si>
    <t>Authorization Required - VF11</t>
  </si>
  <si>
    <t>Dipal Bhavsar</t>
  </si>
  <si>
    <t>04-09-2024 13:47</t>
  </si>
  <si>
    <t>06-09-2024 13:47</t>
  </si>
  <si>
    <t>07-09-2024 16:18</t>
  </si>
  <si>
    <t>04-09-2024 16:14</t>
  </si>
  <si>
    <t>04-09-2024 15:47</t>
  </si>
  <si>
    <t>SAP Authorization Request ( T- code) -  Ronny ( IND )</t>
  </si>
  <si>
    <t>Ronny Barua</t>
  </si>
  <si>
    <t>04-09-2024 15:11</t>
  </si>
  <si>
    <t>07-09-2024 15:11</t>
  </si>
  <si>
    <t>05-09-2024 17:43</t>
  </si>
  <si>
    <t>05-09-2024 15:57</t>
  </si>
  <si>
    <t>04-09-2024 17:11</t>
  </si>
  <si>
    <t>RE: DUBAI HILLS - DISCOUNT MATRIX</t>
  </si>
  <si>
    <t>02-09-2024 18:58</t>
  </si>
  <si>
    <t>12-12-2024 13:36</t>
  </si>
  <si>
    <t>23-09-2024 11:25</t>
  </si>
  <si>
    <t>03-09-2024 10:58</t>
  </si>
  <si>
    <t>Unable to create sales order from C4C - Sol Ref: 2000064633</t>
  </si>
  <si>
    <t>Mustafa Mamduh Rebhi</t>
  </si>
  <si>
    <t>02-09-2024 19:7</t>
  </si>
  <si>
    <t>04-09-2024 19:7</t>
  </si>
  <si>
    <t>13-09-2024 16:21</t>
  </si>
  <si>
    <t>10-09-2024 16:20</t>
  </si>
  <si>
    <t>03-09-2024 12:7</t>
  </si>
  <si>
    <t>2000064633</t>
  </si>
  <si>
    <t>Dubai Deira  Showroom partial Outlet concept / setup for selling process Sol ref#: 3000052556</t>
  </si>
  <si>
    <t>02-09-2024 19:10</t>
  </si>
  <si>
    <t>03-09-2024 18:10</t>
  </si>
  <si>
    <t>03-10-2024 12:38</t>
  </si>
  <si>
    <t>23-09-2024 11:2</t>
  </si>
  <si>
    <t>03-09-2024 11:10</t>
  </si>
  <si>
    <t>3000052556</t>
  </si>
  <si>
    <t>SAP Access (ECQ) - 99201258</t>
  </si>
  <si>
    <t>03-09-2024 11:12</t>
  </si>
  <si>
    <t>05-09-2024 11:12</t>
  </si>
  <si>
    <t>09-09-2024 18:44</t>
  </si>
  <si>
    <t>03-09-2024 13:12</t>
  </si>
  <si>
    <t>Authorization to SAP tcode  -  Surbhi</t>
  </si>
  <si>
    <t>03-09-2024 12:2</t>
  </si>
  <si>
    <t>05-09-2024 12:2</t>
  </si>
  <si>
    <t>08-09-2024 19:19</t>
  </si>
  <si>
    <t>05-09-2024 18:39</t>
  </si>
  <si>
    <t>03-09-2024 14:2</t>
  </si>
  <si>
    <t>Material Created Without Profit Centre Sol ref#: 2000064636</t>
  </si>
  <si>
    <t>03-09-2024 13:43</t>
  </si>
  <si>
    <t>04-09-2024 13:13</t>
  </si>
  <si>
    <t>04-12-2024 17:32</t>
  </si>
  <si>
    <t>13-09-2024 16:13</t>
  </si>
  <si>
    <t>03-09-2024 14:43</t>
  </si>
  <si>
    <t>2000064636</t>
  </si>
  <si>
    <t>SAP Sales support book Party ID 39976 is blocked</t>
  </si>
  <si>
    <t>Vishal Keshri</t>
  </si>
  <si>
    <t>03-09-2024 14:24</t>
  </si>
  <si>
    <t>05-09-2024 14:24</t>
  </si>
  <si>
    <t>12-09-2024 14:21</t>
  </si>
  <si>
    <t>09-09-2024 13:58</t>
  </si>
  <si>
    <t>03-09-2024 18:45</t>
  </si>
  <si>
    <t>03-09-2024 16:24</t>
  </si>
  <si>
    <t>Reset The MDG Password - 99000462</t>
  </si>
  <si>
    <t>04-09-2024 17:14</t>
  </si>
  <si>
    <t>06-09-2024 17:14</t>
  </si>
  <si>
    <t>05-09-2024 17:36</t>
  </si>
  <si>
    <t>04-09-2024 19:14</t>
  </si>
  <si>
    <t>Requesting for Additional Access - 99017832</t>
  </si>
  <si>
    <t>03-09-2024 12:58</t>
  </si>
  <si>
    <t>05-09-2024 12:58</t>
  </si>
  <si>
    <t>03-09-2024 17:55</t>
  </si>
  <si>
    <t>03-09-2024 17:54</t>
  </si>
  <si>
    <t>03-09-2024 14:58</t>
  </si>
  <si>
    <t>Requesting for Additional Access - 99013529</t>
  </si>
  <si>
    <t>03-09-2024 12:59</t>
  </si>
  <si>
    <t>05-09-2024 12:59</t>
  </si>
  <si>
    <t>03-09-2024 17:53</t>
  </si>
  <si>
    <t>03-09-2024 17:52</t>
  </si>
  <si>
    <t>03-09-2024 14:59</t>
  </si>
  <si>
    <t>Request for SAP ID creation for New Stock Keepers from MC4 Stock ( 99014210 &amp; 99017462</t>
  </si>
  <si>
    <t>04-09-2024 18:54</t>
  </si>
  <si>
    <t>06-09-2024 18:54</t>
  </si>
  <si>
    <t>05-09-2024 17:32</t>
  </si>
  <si>
    <t>05-09-2024 11:54</t>
  </si>
  <si>
    <t>Request for New Sales Offices/Sales Groups + Configuration Sol ref#:  3000052554</t>
  </si>
  <si>
    <t>03-09-2024 11:9</t>
  </si>
  <si>
    <t>05-09-2024 11:9</t>
  </si>
  <si>
    <t>07-10-2024 12:47</t>
  </si>
  <si>
    <t>03-09-2024 13:9</t>
  </si>
  <si>
    <t>3000052554</t>
  </si>
  <si>
    <t>SAP T-code role addition for SAP ID 99201774</t>
  </si>
  <si>
    <t>04-09-2024 17:55</t>
  </si>
  <si>
    <t>06-09-2024 17:55</t>
  </si>
  <si>
    <t>12-09-2024 13:21</t>
  </si>
  <si>
    <t>09-09-2024 12:57</t>
  </si>
  <si>
    <t>05-09-2024 11:25</t>
  </si>
  <si>
    <t>SAP Authorization Request ( IT - code access)-  99202610</t>
  </si>
  <si>
    <t>Dilip Chandra Das</t>
  </si>
  <si>
    <t>03-09-2024 17:26</t>
  </si>
  <si>
    <t>19-09-2024 12:24</t>
  </si>
  <si>
    <t>16-09-2024 12:18</t>
  </si>
  <si>
    <t>09-09-2024 18:47</t>
  </si>
  <si>
    <t>03-09-2024 19:26</t>
  </si>
  <si>
    <t>Error in contract releasing after clicking save icon -Sneha Sol ref#: 2000064635</t>
  </si>
  <si>
    <t>03-09-2024 15:56</t>
  </si>
  <si>
    <t>05-09-2024 15:56</t>
  </si>
  <si>
    <t>27-09-2024 11:29</t>
  </si>
  <si>
    <t>24-09-2024 11:12</t>
  </si>
  <si>
    <t>09-09-2024 13:59</t>
  </si>
  <si>
    <t>03-09-2024 17:56</t>
  </si>
  <si>
    <t>2000064635</t>
  </si>
  <si>
    <t>Tcode  access to create and change BP / Customers</t>
  </si>
  <si>
    <t>04-09-2024 17:48</t>
  </si>
  <si>
    <t>06-09-2024 17:48</t>
  </si>
  <si>
    <t>11-09-2024 18:32</t>
  </si>
  <si>
    <t>05-09-2024 10:48</t>
  </si>
  <si>
    <t>SAP Authorization Request -  Amer</t>
  </si>
  <si>
    <t>Amer El Amil</t>
  </si>
  <si>
    <t>03-09-2024 18:11</t>
  </si>
  <si>
    <t>05-09-2024 18:11</t>
  </si>
  <si>
    <t>07-11-2024 19:52</t>
  </si>
  <si>
    <t>04-11-2024 19:2</t>
  </si>
  <si>
    <t>04-09-2024 11:11</t>
  </si>
  <si>
    <t>Not able to refresh quotations and invoices in SAP - Sol Ref: 2000064640</t>
  </si>
  <si>
    <t>Sheikh Muhammad Hamza</t>
  </si>
  <si>
    <t>04-09-2024 19:55</t>
  </si>
  <si>
    <t>09-09-2024 10:30</t>
  </si>
  <si>
    <t>05-09-2024 18:0</t>
  </si>
  <si>
    <t>05-09-2024 12:30</t>
  </si>
  <si>
    <t>2000064640</t>
  </si>
  <si>
    <t>Access to Elie Saab  stock of tiles &amp; SW in SAP - 99018311 Raja</t>
  </si>
  <si>
    <t>04-09-2024 20:1</t>
  </si>
  <si>
    <t>14-11-2024 13:37</t>
  </si>
  <si>
    <t>ACESS FOR BOTH RP01 &amp; RK01 in SAP - Gwen</t>
  </si>
  <si>
    <t>04-09-2024 12:50</t>
  </si>
  <si>
    <t>05-09-2024 11:50</t>
  </si>
  <si>
    <t>14-10-2024 18:39</t>
  </si>
  <si>
    <t>11-10-2024 18:25</t>
  </si>
  <si>
    <t>04-09-2024 13:50</t>
  </si>
  <si>
    <t>SAP Authorization Request - 99004694</t>
  </si>
  <si>
    <t>Althmash Shaikh</t>
  </si>
  <si>
    <t>04-09-2024 18:25</t>
  </si>
  <si>
    <t>06-09-2024 18:25</t>
  </si>
  <si>
    <t>05-09-2024 17:44</t>
  </si>
  <si>
    <t>Creating of shurtdown orders and understanding of the impact of the same on the books of accounts and COPA</t>
  </si>
  <si>
    <t>06-09-2024 11:35</t>
  </si>
  <si>
    <t>09-09-2024 10:35</t>
  </si>
  <si>
    <t>21-12-2024 12:14</t>
  </si>
  <si>
    <t>18-12-2024 11:42</t>
  </si>
  <si>
    <t>06-09-2024 12:35</t>
  </si>
  <si>
    <t>T-code Access Request -  10000098</t>
  </si>
  <si>
    <t>06-09-2024 13:27</t>
  </si>
  <si>
    <t>10-09-2024 13:57</t>
  </si>
  <si>
    <t>14-11-2024 13:45</t>
  </si>
  <si>
    <t>06-09-2024 15:27</t>
  </si>
  <si>
    <t>SLP error while saving the document - unable to proceed with loading</t>
  </si>
  <si>
    <t>Mohammed Arham Zuberi</t>
  </si>
  <si>
    <t>05-09-2024 12:27</t>
  </si>
  <si>
    <t>06-09-2024 11:27</t>
  </si>
  <si>
    <t>12-09-2024 16:21</t>
  </si>
  <si>
    <t>09-09-2024 16:5</t>
  </si>
  <si>
    <t>09-09-2024 14:1</t>
  </si>
  <si>
    <t>05-09-2024 13:27</t>
  </si>
  <si>
    <t>Unable to do the transactions and quotations and unable to create the customer data in SAP</t>
  </si>
  <si>
    <t>Mukhammadaziz Rakhmonaliev</t>
  </si>
  <si>
    <t>05-09-2024 14:7</t>
  </si>
  <si>
    <t>09-09-2024 14:7</t>
  </si>
  <si>
    <t>13-09-2024 18:21</t>
  </si>
  <si>
    <t>10-09-2024 18:11</t>
  </si>
  <si>
    <t>05-09-2024 15:48</t>
  </si>
  <si>
    <t>05-09-2024 16:7</t>
  </si>
  <si>
    <t>Reset IRP password - 99121272 ( IND)</t>
  </si>
  <si>
    <t>05-09-2024 10:38</t>
  </si>
  <si>
    <t>07-09-2024 10:38</t>
  </si>
  <si>
    <t>05-09-2024 12:38</t>
  </si>
  <si>
    <t>ZGBSDVL71 is not Pushing to MaxOptra - Sol Ref: 2000064641</t>
  </si>
  <si>
    <t>05-09-2024 16:23</t>
  </si>
  <si>
    <t>12-09-2024 17:15</t>
  </si>
  <si>
    <t>14-09-2024 18:22</t>
  </si>
  <si>
    <t>11-09-2024 18:11</t>
  </si>
  <si>
    <t>06-09-2024 15:42</t>
  </si>
  <si>
    <t>05-09-2024 18:23</t>
  </si>
  <si>
    <t>2000064641</t>
  </si>
  <si>
    <t>Reset MDG password  - 99000462</t>
  </si>
  <si>
    <t>06-09-2024 11:22</t>
  </si>
  <si>
    <t>10-09-2024 11:22</t>
  </si>
  <si>
    <t>09-09-2024 16:19</t>
  </si>
  <si>
    <t>06-09-2024 13:22</t>
  </si>
  <si>
    <t>SAP T-code Access - 99010885</t>
  </si>
  <si>
    <t>06-09-2024 14:26</t>
  </si>
  <si>
    <t>10-09-2024 14:26</t>
  </si>
  <si>
    <t>15-09-2024 20:23</t>
  </si>
  <si>
    <t>12-09-2024 19:29</t>
  </si>
  <si>
    <t>06-09-2024 16:26</t>
  </si>
  <si>
    <t>Do IT-SAP Change Req: 3000052542, Add "Project Name"&amp;"Project site 4-1721</t>
  </si>
  <si>
    <t>Gnanasekar Kulandaivel</t>
  </si>
  <si>
    <t>06-09-2024 16:55</t>
  </si>
  <si>
    <t>10-09-2024 16:55</t>
  </si>
  <si>
    <t>06-09-2024 18:55</t>
  </si>
  <si>
    <t>T-Code access Request - 99001268</t>
  </si>
  <si>
    <t>Himanshu Chandrakant Shah</t>
  </si>
  <si>
    <t>06-09-2024 18:9</t>
  </si>
  <si>
    <t>10-09-2024 18:9</t>
  </si>
  <si>
    <t>01-12-2024 17:4</t>
  </si>
  <si>
    <t>28-11-2024 16:45</t>
  </si>
  <si>
    <t>09-09-2024 11:9</t>
  </si>
  <si>
    <t>SAP ID Creation  - 97010699 Marishella Valeriano</t>
  </si>
  <si>
    <t>marishella.valeriano@kludi.com</t>
  </si>
  <si>
    <t>06-09-2024 19:13</t>
  </si>
  <si>
    <t>13-09-2024 19:13</t>
  </si>
  <si>
    <t>19-09-2024 13:24</t>
  </si>
  <si>
    <t>16-09-2024 12:30</t>
  </si>
  <si>
    <t>08-09-2024 9:14</t>
  </si>
  <si>
    <t>09-09-2024 14:13</t>
  </si>
  <si>
    <t>SAP password  reset - Rekha</t>
  </si>
  <si>
    <t>Rekha Agrawal</t>
  </si>
  <si>
    <t>09-09-2024 11:24</t>
  </si>
  <si>
    <t>11-09-2024 11:24</t>
  </si>
  <si>
    <t>14-09-2024 14:22</t>
  </si>
  <si>
    <t>11-09-2024 13:58</t>
  </si>
  <si>
    <t>09-09-2024 13:24</t>
  </si>
  <si>
    <t>External ID Issue - not generating in C4C</t>
  </si>
  <si>
    <t>Gunjan Asiwal</t>
  </si>
  <si>
    <t>09-09-2024 12:29</t>
  </si>
  <si>
    <t>11-09-2024 12:29</t>
  </si>
  <si>
    <t>13-10-2024 18:39</t>
  </si>
  <si>
    <t>10-10-2024 18:5</t>
  </si>
  <si>
    <t>09-09-2024 14:29</t>
  </si>
  <si>
    <t>T-Code Access Request - 99123281 &amp; 99213315</t>
  </si>
  <si>
    <t>Satish Mummidi</t>
  </si>
  <si>
    <t>09-09-2024 13:4</t>
  </si>
  <si>
    <t>11-09-2024 13:4</t>
  </si>
  <si>
    <t>28-09-2024 16:29</t>
  </si>
  <si>
    <t>25-09-2024 15:48</t>
  </si>
  <si>
    <t>09-09-2024 15:4</t>
  </si>
  <si>
    <t>Sales Order Currency Error in SAP (SD)</t>
  </si>
  <si>
    <t>09-09-2024 17:23</t>
  </si>
  <si>
    <t>10-09-2024 16:23</t>
  </si>
  <si>
    <t>13-10-2024 19:39</t>
  </si>
  <si>
    <t>10-10-2024 18:39</t>
  </si>
  <si>
    <t>03-10-2024 11:48</t>
  </si>
  <si>
    <t>09-09-2024 18:23</t>
  </si>
  <si>
    <t>UNABLE TO REVERSE/DELETE THE SERVICE ENTRY Sol ref#: 2000064642</t>
  </si>
  <si>
    <t>Damodhara Venkatasuresh Bongu</t>
  </si>
  <si>
    <t>09-09-2024 15:42</t>
  </si>
  <si>
    <t>11-09-2024 15:42</t>
  </si>
  <si>
    <t>04-11-2024 14:12</t>
  </si>
  <si>
    <t>23-09-2024 19:8</t>
  </si>
  <si>
    <t>09-09-2024 17:42</t>
  </si>
  <si>
    <t>2000064642</t>
  </si>
  <si>
    <t>T-code Access - Kanika Sharma  (KRP System)</t>
  </si>
  <si>
    <t>Kanika Sharma</t>
  </si>
  <si>
    <t>09-09-2024 13:10</t>
  </si>
  <si>
    <t>11-09-2024 13:10</t>
  </si>
  <si>
    <t>19-09-2024 17:24</t>
  </si>
  <si>
    <t>16-09-2024 16:31</t>
  </si>
  <si>
    <t>13-09-2024 18:20</t>
  </si>
  <si>
    <t>09-09-2024 15:10</t>
  </si>
  <si>
    <t>MDG password reset 99007579</t>
  </si>
  <si>
    <t>09-09-2024 13:42</t>
  </si>
  <si>
    <t>11-09-2024 13:42</t>
  </si>
  <si>
    <t>09-09-2024 18:34</t>
  </si>
  <si>
    <t>Sales report is not reflecting the actual sales amount Sol ref#: 2000064643</t>
  </si>
  <si>
    <t>10-09-2024 14:30</t>
  </si>
  <si>
    <t>11-09-2024 13:30</t>
  </si>
  <si>
    <t>21-09-2024 12:25</t>
  </si>
  <si>
    <t>18-09-2024 11:36</t>
  </si>
  <si>
    <t>10-09-2024 15:30</t>
  </si>
  <si>
    <t>2000064643</t>
  </si>
  <si>
    <t>Unable to do the quality Inspection for the raw material GM02502010 Sol ref#:2000064644</t>
  </si>
  <si>
    <t>Moyinudeen Mutti</t>
  </si>
  <si>
    <t>10-09-2024 15:57</t>
  </si>
  <si>
    <t>12-09-2024 15:57</t>
  </si>
  <si>
    <t>13-09-2024 18:18</t>
  </si>
  <si>
    <t>10-09-2024 17:57</t>
  </si>
  <si>
    <t>2000064644</t>
  </si>
  <si>
    <t>Access restriction in SAP for Kludi RAK Users</t>
  </si>
  <si>
    <t>Vineeth Nair</t>
  </si>
  <si>
    <t>16-09-2024 11:45</t>
  </si>
  <si>
    <t>17-09-2024 10:45</t>
  </si>
  <si>
    <t>23-09-2024 13:27</t>
  </si>
  <si>
    <t>20-09-2024 12:53</t>
  </si>
  <si>
    <t>16-09-2024 12:45</t>
  </si>
  <si>
    <t>SAP Authorization Request - 99001601 Avinash</t>
  </si>
  <si>
    <t>Avinash Kumar Varma</t>
  </si>
  <si>
    <t>12-09-2024 18:26</t>
  </si>
  <si>
    <t>16-09-2024 18:26</t>
  </si>
  <si>
    <t>26-09-2024 17:28</t>
  </si>
  <si>
    <t>Customer Advocacy</t>
  </si>
  <si>
    <t>23-09-2024 16:48</t>
  </si>
  <si>
    <t>12-09-2024 19:8</t>
  </si>
  <si>
    <t>13-09-2024 11:26</t>
  </si>
  <si>
    <t>Request to avail the access for FOL1 in SAP</t>
  </si>
  <si>
    <t>Hisham Farouk</t>
  </si>
  <si>
    <t>11-09-2024 12:7</t>
  </si>
  <si>
    <t>13-09-2024 12:7</t>
  </si>
  <si>
    <t>11-09-2024 14:7</t>
  </si>
  <si>
    <t>SO issue - schedule date from Plant Sol Rf 2000064662</t>
  </si>
  <si>
    <t>Jevelyn Basallo Buan</t>
  </si>
  <si>
    <t>11-09-2024 11:6</t>
  </si>
  <si>
    <t>13-09-2024 11:6</t>
  </si>
  <si>
    <t>22-09-2024 13:26</t>
  </si>
  <si>
    <t>19-09-2024 12:28</t>
  </si>
  <si>
    <t>11-09-2024 12:26</t>
  </si>
  <si>
    <t>11-09-2024 13:6</t>
  </si>
  <si>
    <t>2000064662</t>
  </si>
  <si>
    <t>S.O. issue while creating DN  ( NEXT VESSEL TO ROTTERDAM//DXB0888375  -30x20ft )</t>
  </si>
  <si>
    <t>Munish Saini</t>
  </si>
  <si>
    <t>11-09-2024 16:18</t>
  </si>
  <si>
    <t>18-09-2024 16:18</t>
  </si>
  <si>
    <t>29-10-2024 12:0</t>
  </si>
  <si>
    <t>12-09-2024 11:14</t>
  </si>
  <si>
    <t>12-09-2024 11:18</t>
  </si>
  <si>
    <t>T-Code Access Request -  77001186 Dipal</t>
  </si>
  <si>
    <t>11-09-2024 16:40</t>
  </si>
  <si>
    <t>18-09-2024 16:40</t>
  </si>
  <si>
    <t>19-09-2024 16:49</t>
  </si>
  <si>
    <t>12-09-2024 11:40</t>
  </si>
  <si>
    <t>Workflow not triggered for BOT SALES ORDER</t>
  </si>
  <si>
    <t>11-09-2024 16:49</t>
  </si>
  <si>
    <t>13-09-2024 16:49</t>
  </si>
  <si>
    <t>13-10-2024 14:39</t>
  </si>
  <si>
    <t>10-10-2024 14:13</t>
  </si>
  <si>
    <t>12-09-2024 11:10</t>
  </si>
  <si>
    <t>11-09-2024 18:49</t>
  </si>
  <si>
    <t>Error during packing in the HU  ( Error: Select item with stock confirm )</t>
  </si>
  <si>
    <t>13-09-2024 18:32</t>
  </si>
  <si>
    <t>17-09-2024 12:14</t>
  </si>
  <si>
    <t>12-09-2024 11:32</t>
  </si>
  <si>
    <t>11-09-2024 18:39</t>
  </si>
  <si>
    <t>18-09-2024 18:39</t>
  </si>
  <si>
    <t>12-10-2024 16:38</t>
  </si>
  <si>
    <t>09-10-2024 16:27</t>
  </si>
  <si>
    <t>12-09-2024 13:39</t>
  </si>
  <si>
    <t>T-Code Access Request - 99018768 Jayanth</t>
  </si>
  <si>
    <t>Jayanth Chavali</t>
  </si>
  <si>
    <t>11-09-2024 18:42</t>
  </si>
  <si>
    <t>13-09-2024 18:42</t>
  </si>
  <si>
    <t>08-12-2024 13:7</t>
  </si>
  <si>
    <t>05-12-2024 12:14</t>
  </si>
  <si>
    <t>27-11-2024 11:11</t>
  </si>
  <si>
    <t>12-09-2024 11:42</t>
  </si>
  <si>
    <t>POS access Issue  for the New Joinee 99018741  Walid Ouamer</t>
  </si>
  <si>
    <t>Walid Ouamer</t>
  </si>
  <si>
    <t>11-09-2024 19:23</t>
  </si>
  <si>
    <t>13-09-2024 19:23</t>
  </si>
  <si>
    <t>15-09-2024 12:22</t>
  </si>
  <si>
    <t>RAK Porcelain Retail</t>
  </si>
  <si>
    <t>12-09-2024 12:20</t>
  </si>
  <si>
    <t>12-09-2024 10:53</t>
  </si>
  <si>
    <t>12-09-2024 12:23</t>
  </si>
  <si>
    <t>T-code Access Request - 99011795</t>
  </si>
  <si>
    <t>11-09-2024 12:56</t>
  </si>
  <si>
    <t>13-09-2024 12:56</t>
  </si>
  <si>
    <t>22-09-2024 12:26</t>
  </si>
  <si>
    <t>19-09-2024 11:55</t>
  </si>
  <si>
    <t>11-09-2024 14:56</t>
  </si>
  <si>
    <t>ZBMM report is not showing properly</t>
  </si>
  <si>
    <t>Veerababu Geddanapalli</t>
  </si>
  <si>
    <t>13-09-2024 12:9</t>
  </si>
  <si>
    <t>16-09-2024 12:9</t>
  </si>
  <si>
    <t>23-10-2024 16:19</t>
  </si>
  <si>
    <t>10-10-2024 18:51</t>
  </si>
  <si>
    <t>13-09-2024 12:19</t>
  </si>
  <si>
    <t>13-09-2024 14:9</t>
  </si>
  <si>
    <t>Data transfer from Orion UAE to Oracle EPM platform for Financial Consolidation - EBM</t>
  </si>
  <si>
    <t>10-09-2024 12:16</t>
  </si>
  <si>
    <t>12-09-2024 12:16</t>
  </si>
  <si>
    <t>12-12-2024 13:57</t>
  </si>
  <si>
    <t>10-09-2024 14:16</t>
  </si>
  <si>
    <t>SAP Incident- Customer Details not Showing in PDF Sol ref#: 2000064645</t>
  </si>
  <si>
    <t>11-09-2024 11:47</t>
  </si>
  <si>
    <t>13-09-2024 11:47</t>
  </si>
  <si>
    <t>22-09-2024 11:26</t>
  </si>
  <si>
    <t>19-09-2024 11:25</t>
  </si>
  <si>
    <t>11-09-2024 12:22</t>
  </si>
  <si>
    <t>11-09-2024 13:47</t>
  </si>
  <si>
    <t>2000064645</t>
  </si>
  <si>
    <t>Request data extraction</t>
  </si>
  <si>
    <t>11-09-2024 17:35</t>
  </si>
  <si>
    <t>12-09-2024 15:21</t>
  </si>
  <si>
    <t>Adding Purchase Order Number in Report ZSD00056 - Sol Ref: 3000052563</t>
  </si>
  <si>
    <t>16-09-2024 12:12</t>
  </si>
  <si>
    <t>17-09-2024 11:12</t>
  </si>
  <si>
    <t>27-10-2024 13:46</t>
  </si>
  <si>
    <t>24-10-2024 13:10</t>
  </si>
  <si>
    <t>23-09-2024 10:15</t>
  </si>
  <si>
    <t>16-09-2024 13:12</t>
  </si>
  <si>
    <t>3000052563</t>
  </si>
  <si>
    <t>C4C - SALES ORDER PROCESS ISSUE - SANITARYWARE</t>
  </si>
  <si>
    <t>Joe Pearlson Bebyans</t>
  </si>
  <si>
    <t>11-09-2024 11:29</t>
  </si>
  <si>
    <t>13-09-2024 11:29</t>
  </si>
  <si>
    <t>30-09-2024 19:32</t>
  </si>
  <si>
    <t>23-09-2024 18:50</t>
  </si>
  <si>
    <t>11-09-2024 13:29</t>
  </si>
  <si>
    <t>Report Can't Be Pulled in Bulk from SAP T-code -  Karan (Costing Dept) - Solf Ref 2000064648</t>
  </si>
  <si>
    <t>11-09-2024 13:31</t>
  </si>
  <si>
    <t>18-09-2024 13:31</t>
  </si>
  <si>
    <t>20-09-2024 19:25</t>
  </si>
  <si>
    <t>17-09-2024 19:16</t>
  </si>
  <si>
    <t>11-09-2024 17:31</t>
  </si>
  <si>
    <t>2000064648</t>
  </si>
  <si>
    <t>Un Lock Soloman user ID - 21272</t>
  </si>
  <si>
    <t>13-09-2024 12:26</t>
  </si>
  <si>
    <t>17-09-2024 12:26</t>
  </si>
  <si>
    <t>16-09-2024 20:23</t>
  </si>
  <si>
    <t>19-09-2024 11:39</t>
  </si>
  <si>
    <t>13-09-2024 19:28</t>
  </si>
  <si>
    <t>13-09-2024 14:26</t>
  </si>
  <si>
    <t>12-09-2024 13:25</t>
  </si>
  <si>
    <t>13-09-2024 12:25</t>
  </si>
  <si>
    <t>22-12-2024 12:15</t>
  </si>
  <si>
    <t>19-12-2024 11:34</t>
  </si>
  <si>
    <t>24-09-2024 18:11</t>
  </si>
  <si>
    <t>12-09-2024 14:25</t>
  </si>
  <si>
    <t>Billing date is picking up from the PGI instead of the current date</t>
  </si>
  <si>
    <t>13-09-2024 16:48</t>
  </si>
  <si>
    <t>16-09-2024 16:48</t>
  </si>
  <si>
    <t>19-11-2024 11:48</t>
  </si>
  <si>
    <t>13-09-2024 19:26</t>
  </si>
  <si>
    <t>13-09-2024 18:48</t>
  </si>
  <si>
    <t>SAP ID Creation Request - 99014890 Shaik Sorifuddin</t>
  </si>
  <si>
    <t>11-09-2024 16:2</t>
  </si>
  <si>
    <t>13-09-2024 16:2</t>
  </si>
  <si>
    <t>19-09-2024 16:47</t>
  </si>
  <si>
    <t>11-09-2024 18:2</t>
  </si>
  <si>
    <t>SAP access Modification Request - 99014040 Jawed Akhtar</t>
  </si>
  <si>
    <t>11-09-2024 16:5</t>
  </si>
  <si>
    <t>13-09-2024 16:5</t>
  </si>
  <si>
    <t>19-09-2024 16:44</t>
  </si>
  <si>
    <t>11-09-2024 18:5</t>
  </si>
  <si>
    <t>Software installation (nitro) - Marishella Valeriano </t>
  </si>
  <si>
    <t>Cates Sanvictores</t>
  </si>
  <si>
    <t>11-09-2024 14:17</t>
  </si>
  <si>
    <t>12-09-2024 13:17</t>
  </si>
  <si>
    <t>Projects</t>
  </si>
  <si>
    <t>19-09-2024 12:22</t>
  </si>
  <si>
    <t>12-09-2024 18:36</t>
  </si>
  <si>
    <t>11-09-2024 15:17</t>
  </si>
  <si>
    <t>Software Installation</t>
  </si>
  <si>
    <t>Document Management tools</t>
  </si>
  <si>
    <t>T-code Access Request - 99002136 Rajalingam</t>
  </si>
  <si>
    <t>Rajalingam Venugopal</t>
  </si>
  <si>
    <t>12-09-2024 18:45</t>
  </si>
  <si>
    <t>16-09-2024 18:45</t>
  </si>
  <si>
    <t>20-09-2024 16:25</t>
  </si>
  <si>
    <t>17-09-2024 15:53</t>
  </si>
  <si>
    <t>13-09-2024 11:45</t>
  </si>
  <si>
    <t>Reset MDG password - Maryam</t>
  </si>
  <si>
    <t>Maryam Mohammed Alshehhi</t>
  </si>
  <si>
    <t>16-09-2024 12:25</t>
  </si>
  <si>
    <t>18-09-2024 12:25</t>
  </si>
  <si>
    <t>19-09-2024 18:24</t>
  </si>
  <si>
    <t>16-09-2024 18:16</t>
  </si>
  <si>
    <t>16-09-2024 14:25</t>
  </si>
  <si>
    <t>Marketing tools</t>
  </si>
  <si>
    <t>T-Code Access Request - 99003659 Ramesh</t>
  </si>
  <si>
    <t>11-09-2024 16:46</t>
  </si>
  <si>
    <t>13-09-2024 16:46</t>
  </si>
  <si>
    <t>23-09-2024 16:41</t>
  </si>
  <si>
    <t>11-09-2024 18:46</t>
  </si>
  <si>
    <t>T-Code Access Request - 99013072 Ajaj</t>
  </si>
  <si>
    <t>13-09-2024 15:41</t>
  </si>
  <si>
    <t>17-09-2024 15:41</t>
  </si>
  <si>
    <t>19-09-2024 16:56</t>
  </si>
  <si>
    <t>13-09-2024 17:41</t>
  </si>
  <si>
    <t>T-code Access Request - 12 Users Local Sales</t>
  </si>
  <si>
    <t>Maylene Sagayap</t>
  </si>
  <si>
    <t>11-09-2024 17:22</t>
  </si>
  <si>
    <t>12-09-2024 16:23</t>
  </si>
  <si>
    <t>23-09-2024 17:10</t>
  </si>
  <si>
    <t>11-09-2024 18:22</t>
  </si>
  <si>
    <t>SAP Access Modification - 99001653 Mourouganandame</t>
  </si>
  <si>
    <t>Mourouganandame Kalyanasoundirame</t>
  </si>
  <si>
    <t>12-09-2024 16:43</t>
  </si>
  <si>
    <t>13-09-2024 15:43</t>
  </si>
  <si>
    <t>12-09-2024 17:43</t>
  </si>
  <si>
    <t>SAP Access Modification - 51 Users Tiles Plant</t>
  </si>
  <si>
    <t>12-09-2024 18:38</t>
  </si>
  <si>
    <t>16-09-2024 18:38</t>
  </si>
  <si>
    <t>17-09-2024 15:44</t>
  </si>
  <si>
    <t>13-09-2024 11:38</t>
  </si>
  <si>
    <t>12-09-2024 11:29</t>
  </si>
  <si>
    <t>16-09-2024 11:29</t>
  </si>
  <si>
    <t>20-12-2024 14:24</t>
  </si>
  <si>
    <t>12-09-2024 12:28</t>
  </si>
  <si>
    <t>12-09-2024 13:29</t>
  </si>
  <si>
    <t>2000064651</t>
  </si>
  <si>
    <t>RE: Local and Export Loading plan - Urgent fix needed in ECP Sol ref#: 2000064650</t>
  </si>
  <si>
    <t>13-09-2024 11:20</t>
  </si>
  <si>
    <t>20-09-2024 14:25</t>
  </si>
  <si>
    <t>17-09-2024 13:41</t>
  </si>
  <si>
    <t>17-09-2024 12:51</t>
  </si>
  <si>
    <t>12-09-2024 13:20</t>
  </si>
  <si>
    <t>2000064650</t>
  </si>
  <si>
    <t>Master Data Report and T-code Format Modification in SAP (HCM)</t>
  </si>
  <si>
    <t>16-09-2024 13:20</t>
  </si>
  <si>
    <t>29-11-2024 18:48</t>
  </si>
  <si>
    <t>13-09-2024 10:59</t>
  </si>
  <si>
    <t>12-09-2024 15:20</t>
  </si>
  <si>
    <t>Fiori(Band-2) password reset - 77001217</t>
  </si>
  <si>
    <t>Thiruvengadam Sundaralingam</t>
  </si>
  <si>
    <t>14-09-2024 12:1</t>
  </si>
  <si>
    <t>07-11-2024 17:43</t>
  </si>
  <si>
    <t>12-12-2024 14:9</t>
  </si>
  <si>
    <t>09-12-2024 14:3</t>
  </si>
  <si>
    <t>19-09-2024 15:55</t>
  </si>
  <si>
    <t>16-09-2024 14:30</t>
  </si>
  <si>
    <t>SAP log in Issue (SSO)</t>
  </si>
  <si>
    <t>Syed Owais Asad</t>
  </si>
  <si>
    <t>17-09-2024 12:37</t>
  </si>
  <si>
    <t>13-09-2024 11:50</t>
  </si>
  <si>
    <t>13-09-2024 14:37</t>
  </si>
  <si>
    <t>Runtime Error on T-Code MB5B Report for 2019/2020/2021</t>
  </si>
  <si>
    <t>16-09-2024 19:30</t>
  </si>
  <si>
    <t>19-09-2024 10:30</t>
  </si>
  <si>
    <t>24-09-2024 19:1</t>
  </si>
  <si>
    <t>18-09-2024 11:46</t>
  </si>
  <si>
    <t>17-09-2024 12:30</t>
  </si>
  <si>
    <t>External ID is not generating in C4C</t>
  </si>
  <si>
    <t>16-09-2024 13:59</t>
  </si>
  <si>
    <t>18-09-2024 13:59</t>
  </si>
  <si>
    <t>23-09-2024 16:27</t>
  </si>
  <si>
    <t>20-09-2024 16:8</t>
  </si>
  <si>
    <t>19-09-2024 16:24</t>
  </si>
  <si>
    <t>16-09-2024 15:59</t>
  </si>
  <si>
    <t>16-09-2024 14:0</t>
  </si>
  <si>
    <t>18-09-2024 14:0</t>
  </si>
  <si>
    <t>25-10-2024 17:53</t>
  </si>
  <si>
    <t>16-09-2024 16:59</t>
  </si>
  <si>
    <t>16-09-2024 16:0</t>
  </si>
  <si>
    <t>3000052561</t>
  </si>
  <si>
    <t>POS Variance Item Error - Walid</t>
  </si>
  <si>
    <t>16-09-2024 18:30</t>
  </si>
  <si>
    <t>18-09-2024 18:30</t>
  </si>
  <si>
    <t>29-09-2024 12:30</t>
  </si>
  <si>
    <t>26-09-2024 11:37</t>
  </si>
  <si>
    <t>23-09-2024 12:12</t>
  </si>
  <si>
    <t>17-09-2024 11:30</t>
  </si>
  <si>
    <t>SAP ID unlock &amp; Password Reset 99018244</t>
  </si>
  <si>
    <t>Local Delivery UAE</t>
  </si>
  <si>
    <t>17-09-2024 9:51</t>
  </si>
  <si>
    <t>24-09-2024 10:30</t>
  </si>
  <si>
    <t>17-09-2024 15:45</t>
  </si>
  <si>
    <t>17-09-2024 14:30</t>
  </si>
  <si>
    <t>T-Code Access Request - 99018695 Muhammed</t>
  </si>
  <si>
    <t>Muhammed Salih Nissamudeen</t>
  </si>
  <si>
    <t>17-09-2024 10:54</t>
  </si>
  <si>
    <t>19-09-2024 10:54</t>
  </si>
  <si>
    <t>26-10-2024 13:46</t>
  </si>
  <si>
    <t>23-10-2024 13:45</t>
  </si>
  <si>
    <t>17-09-2024 12:54</t>
  </si>
  <si>
    <t>ERROR IN LINE ITEM 40 - SO 5909301</t>
  </si>
  <si>
    <t>17-09-2024 12:5</t>
  </si>
  <si>
    <t>19-09-2024 12:6</t>
  </si>
  <si>
    <t>05-10-2024 17:34</t>
  </si>
  <si>
    <t>02-10-2024 17:24</t>
  </si>
  <si>
    <t>18-09-2024 13:50</t>
  </si>
  <si>
    <t>17-09-2024 14:5</t>
  </si>
  <si>
    <t>RE: New Do IT  has been Assigned</t>
  </si>
  <si>
    <t>17-09-2024 13:58</t>
  </si>
  <si>
    <t>19-09-2024 13:58</t>
  </si>
  <si>
    <t>18-09-2024 11:27</t>
  </si>
  <si>
    <t>17-09-2024 15:58</t>
  </si>
  <si>
    <t>Access for SAP Kludi P01: user AZUBI-HR</t>
  </si>
  <si>
    <t>16-09-2024 14:16</t>
  </si>
  <si>
    <t>18-09-2024 14:16</t>
  </si>
  <si>
    <t>17-09-2024 15:49</t>
  </si>
  <si>
    <t>16-09-2024 16:16</t>
  </si>
  <si>
    <t>Access SAP Kludi p01 for Sabrina</t>
  </si>
  <si>
    <t>16-09-2024 17:1</t>
  </si>
  <si>
    <t>18-09-2024 17:1</t>
  </si>
  <si>
    <t>17-09-2024 15:47</t>
  </si>
  <si>
    <t>16-09-2024 19:1</t>
  </si>
  <si>
    <t>Provide access for T-code f-47 - Apurwa (IND)</t>
  </si>
  <si>
    <t>Apurwa Mishra</t>
  </si>
  <si>
    <t>17-09-2024 16:3</t>
  </si>
  <si>
    <t>19-09-2024 16:3</t>
  </si>
  <si>
    <t>18-09-2024 11:26</t>
  </si>
  <si>
    <t>17-09-2024 18:3</t>
  </si>
  <si>
    <t>Unable to make purchase request from two packing items</t>
  </si>
  <si>
    <t>17-09-2024 17:19</t>
  </si>
  <si>
    <t>18-09-2024 16:19</t>
  </si>
  <si>
    <t>21-09-2024 14:25</t>
  </si>
  <si>
    <t>17-09-2024 17:54</t>
  </si>
  <si>
    <t>17-09-2024 18:19</t>
  </si>
  <si>
    <t>Showing Error When Running RK08 Report in SAP</t>
  </si>
  <si>
    <t>Olivia Robles Cruz</t>
  </si>
  <si>
    <t>18-09-2024 10:57</t>
  </si>
  <si>
    <t>20-09-2024 10:57</t>
  </si>
  <si>
    <t>19-09-2024 16:48</t>
  </si>
  <si>
    <t>18-09-2024 12:57</t>
  </si>
  <si>
    <t>Assign Prophet Birthday 2024 as a holiday with overtime in SAP for mentioned subgroups</t>
  </si>
  <si>
    <t>18-09-2024 11:13</t>
  </si>
  <si>
    <t>18-09-2024 19:13</t>
  </si>
  <si>
    <t>26-09-2024 17:10</t>
  </si>
  <si>
    <t>18-09-2024 12:13</t>
  </si>
  <si>
    <t>18-09-2024 16:49</t>
  </si>
  <si>
    <t>20-09-2024 16:50</t>
  </si>
  <si>
    <t>07-12-2024 18:7</t>
  </si>
  <si>
    <t>04-12-2024 17:53</t>
  </si>
  <si>
    <t>18-10-2024 13:12</t>
  </si>
  <si>
    <t>18-09-2024 18:49</t>
  </si>
  <si>
    <t>2000062788 || 2000064722</t>
  </si>
  <si>
    <t>T-Code Access - 99017388</t>
  </si>
  <si>
    <t>18-09-2024 13:2</t>
  </si>
  <si>
    <t>20-09-2024 13:2</t>
  </si>
  <si>
    <t>Group Legal Counsel</t>
  </si>
  <si>
    <t>01-11-2024 18:34</t>
  </si>
  <si>
    <t>14-10-2024 19:4</t>
  </si>
  <si>
    <t>18-09-2024 15:2</t>
  </si>
  <si>
    <t>Unable to book Invoice. T- CODE (MIRO)</t>
  </si>
  <si>
    <t>Chaithanya Rumar Dasari</t>
  </si>
  <si>
    <t>17-09-2024 18:10</t>
  </si>
  <si>
    <t>19-09-2024 18:10</t>
  </si>
  <si>
    <t>29-10-2024 12:6</t>
  </si>
  <si>
    <t>20-09-2024 13:25</t>
  </si>
  <si>
    <t>18-09-2024 11:40</t>
  </si>
  <si>
    <t>Request for C4C and HANA QAS access for 99018059- Role same as 99010042</t>
  </si>
  <si>
    <t>18-09-2024 11:28</t>
  </si>
  <si>
    <t>20-09-2024 11:28</t>
  </si>
  <si>
    <t>20-09-2024 16:5</t>
  </si>
  <si>
    <t>18-09-2024 15:54</t>
  </si>
  <si>
    <t>18-09-2024 13:28</t>
  </si>
  <si>
    <t>PO#5800002832 not getting saved</t>
  </si>
  <si>
    <t>18-09-2024 12:34</t>
  </si>
  <si>
    <t>20-09-2024 12:34</t>
  </si>
  <si>
    <t>19-09-2024 11:33</t>
  </si>
  <si>
    <t>18-09-2024 14:34</t>
  </si>
  <si>
    <t>Unable to extract data from SAP</t>
  </si>
  <si>
    <t>19-09-2024 10:58</t>
  </si>
  <si>
    <t>21-09-2024 10:58</t>
  </si>
  <si>
    <t>19-09-2024 16:58</t>
  </si>
  <si>
    <t>19-09-2024 12:58</t>
  </si>
  <si>
    <t>Rquest Access to MDG - 99013027</t>
  </si>
  <si>
    <t>19-09-2024 12:7</t>
  </si>
  <si>
    <t>23-09-2024 12:7</t>
  </si>
  <si>
    <t>29-09-2024 16:30</t>
  </si>
  <si>
    <t>26-09-2024 16:19</t>
  </si>
  <si>
    <t>19-09-2024 14:7</t>
  </si>
  <si>
    <t>Contract Release Strategy Issue</t>
  </si>
  <si>
    <t>18-09-2024 12:10</t>
  </si>
  <si>
    <t>20-09-2024 12:10</t>
  </si>
  <si>
    <t>28-09-2024 12:29</t>
  </si>
  <si>
    <t>25-09-2024 11:46</t>
  </si>
  <si>
    <t>19-09-2024 16:28</t>
  </si>
  <si>
    <t>18-09-2024 14:10</t>
  </si>
  <si>
    <t>SAP Authorization Request (RK08) - 99003114 // 99001814</t>
  </si>
  <si>
    <t>19-09-2024 10:53</t>
  </si>
  <si>
    <t>23-09-2024 10:53</t>
  </si>
  <si>
    <t>11-10-2024 18:38</t>
  </si>
  <si>
    <t>08-10-2024 18:6</t>
  </si>
  <si>
    <t>19-09-2024 12:53</t>
  </si>
  <si>
    <t>Reset SAP Quality Environment  - Gaurav</t>
  </si>
  <si>
    <t>19-09-2024 12:20</t>
  </si>
  <si>
    <t>23-09-2024 12:20</t>
  </si>
  <si>
    <t>19-09-2024 16:39</t>
  </si>
  <si>
    <t>19-09-2024 12:40</t>
  </si>
  <si>
    <t>19-09-2024 14:20</t>
  </si>
  <si>
    <t>Sulaj Kottukkal</t>
  </si>
  <si>
    <t>18-09-2024 19:33</t>
  </si>
  <si>
    <t>Design, Innovation &amp; Product Development</t>
  </si>
  <si>
    <t>23-12-2024 16:6</t>
  </si>
  <si>
    <t>Change the Description of Sales Group UU3</t>
  </si>
  <si>
    <t>20-09-2024 13:21</t>
  </si>
  <si>
    <t>23-09-2024 12:21</t>
  </si>
  <si>
    <t>18-10-2024 18:24</t>
  </si>
  <si>
    <t>20-09-2024 14:21</t>
  </si>
  <si>
    <t>unable to reverse  the GR/IR - Prabhakar</t>
  </si>
  <si>
    <t>25-09-2024 10:0</t>
  </si>
  <si>
    <t>25-09-2024 18:30</t>
  </si>
  <si>
    <t>11-10-2024 16:37</t>
  </si>
  <si>
    <t>08-10-2024 15:39</t>
  </si>
  <si>
    <t>25-09-2024 11:12</t>
  </si>
  <si>
    <t>25-09-2024 11:30</t>
  </si>
  <si>
    <t>T-Code Access Request - 4 users RAKPOR</t>
  </si>
  <si>
    <t>Leslie Lobo</t>
  </si>
  <si>
    <t>23-09-2024 12:14</t>
  </si>
  <si>
    <t>24-09-2024 11:14</t>
  </si>
  <si>
    <t>26-09-2024 16:28</t>
  </si>
  <si>
    <t>23-09-2024 16:10</t>
  </si>
  <si>
    <t>Unable to save document in long pending order in ECP</t>
  </si>
  <si>
    <t>24-09-2024 16:14</t>
  </si>
  <si>
    <t>25-09-2024 15:44</t>
  </si>
  <si>
    <t>10-10-2024 19:14</t>
  </si>
  <si>
    <t>24-09-2024 17:37</t>
  </si>
  <si>
    <t>24-09-2024 17:14</t>
  </si>
  <si>
    <t>Requesting ECI authorization for DMS / SW ADVOCACY TEAM</t>
  </si>
  <si>
    <t>20-09-2024 11:58</t>
  </si>
  <si>
    <t>24-09-2024 11:58</t>
  </si>
  <si>
    <t>30-09-2024 18:25</t>
  </si>
  <si>
    <t>20-09-2024 13:58</t>
  </si>
  <si>
    <t>20-09-2024 13:31</t>
  </si>
  <si>
    <t>23-09-2024 12:31</t>
  </si>
  <si>
    <t>MC9 - Tiles</t>
  </si>
  <si>
    <t>18-12-2024 21:2</t>
  </si>
  <si>
    <t>25-09-2024 18:27</t>
  </si>
  <si>
    <t>20-09-2024 14:31</t>
  </si>
  <si>
    <t>Request for new SAP(KLUDI) ID - Adnan</t>
  </si>
  <si>
    <t>23-09-2024 18:1</t>
  </si>
  <si>
    <t>25-09-2024 18:1</t>
  </si>
  <si>
    <t>18-11-2024 10:52</t>
  </si>
  <si>
    <t>22-10-2024 17:32</t>
  </si>
  <si>
    <t>24-09-2024 11:1</t>
  </si>
  <si>
    <t>T-Code Access - 99017352 || 99016655 || 99014664</t>
  </si>
  <si>
    <t>Hassan Hussein</t>
  </si>
  <si>
    <t>25-09-2024 13:38</t>
  </si>
  <si>
    <t>27-09-2024 13:38</t>
  </si>
  <si>
    <t>08-11-2024 12:3</t>
  </si>
  <si>
    <t>15-10-2024 16:48</t>
  </si>
  <si>
    <t>25-09-2024 15:38</t>
  </si>
  <si>
    <t>Requirement to Include Transporter Name on Delivery Notes</t>
  </si>
  <si>
    <t>Cindy P Guaves</t>
  </si>
  <si>
    <t>23-09-2024 18:0</t>
  </si>
  <si>
    <t>25-09-2024 18:0</t>
  </si>
  <si>
    <t>24-10-2024 14:14</t>
  </si>
  <si>
    <t>24-09-2024 11:0</t>
  </si>
  <si>
    <t>Solman works slower lately</t>
  </si>
  <si>
    <t>24-09-2024 17:15</t>
  </si>
  <si>
    <t>26-09-2024 17:15</t>
  </si>
  <si>
    <t>02-10-2024 12:24</t>
  </si>
  <si>
    <t>24-09-2024 18:58</t>
  </si>
  <si>
    <t>SAP Access for new territory details - C4C</t>
  </si>
  <si>
    <t>Ishan Jain</t>
  </si>
  <si>
    <t>23-09-2024 18:24</t>
  </si>
  <si>
    <t>25-09-2024 18:24</t>
  </si>
  <si>
    <t>26-09-2024 16:25</t>
  </si>
  <si>
    <t>24-09-2024 11:24</t>
  </si>
  <si>
    <t>Create a virtual storage location for RAKC in KLUDI System</t>
  </si>
  <si>
    <t>23-09-2024 16:6</t>
  </si>
  <si>
    <t>24-09-2024 15:6</t>
  </si>
  <si>
    <t>17-11-2024 16:57</t>
  </si>
  <si>
    <t>14-11-2024 16:44</t>
  </si>
  <si>
    <t>30-09-2024 11:32</t>
  </si>
  <si>
    <t>23-09-2024 17:6</t>
  </si>
  <si>
    <t>Cant see any carts in the new POS - Mohab</t>
  </si>
  <si>
    <t>Mohab Elhalawany</t>
  </si>
  <si>
    <t>20-09-2024 9:46</t>
  </si>
  <si>
    <t>20-09-2024 18:30</t>
  </si>
  <si>
    <t>05-10-2024 12:34</t>
  </si>
  <si>
    <t>02-10-2024 12:6</t>
  </si>
  <si>
    <t>23-09-2024 13:12</t>
  </si>
  <si>
    <t>20-09-2024 11:30</t>
  </si>
  <si>
    <t>Deliver Note Pulling Time Stock Issue in SAP (SD)</t>
  </si>
  <si>
    <t>23-09-2024 18:26</t>
  </si>
  <si>
    <t>25-09-2024 18:26</t>
  </si>
  <si>
    <t>01-11-2024 14:49</t>
  </si>
  <si>
    <t>29-10-2024 14:13</t>
  </si>
  <si>
    <t>08-10-2024 18:47</t>
  </si>
  <si>
    <t>24-09-2024 11:26</t>
  </si>
  <si>
    <t>T-Code Access Request - 99003204</t>
  </si>
  <si>
    <t>24-09-2024 12:53</t>
  </si>
  <si>
    <t>26-09-2024 12:53</t>
  </si>
  <si>
    <t>21-10-2024 16:43</t>
  </si>
  <si>
    <t>18-10-2024 16:30</t>
  </si>
  <si>
    <t>24-09-2024 14:53</t>
  </si>
  <si>
    <t>RCON PLANT - Storage location for Spares &amp; packing materials</t>
  </si>
  <si>
    <t>Kalaignardasan Rangasamy</t>
  </si>
  <si>
    <t>24-09-2024 13:58</t>
  </si>
  <si>
    <t>25-09-2024 15:45</t>
  </si>
  <si>
    <t>Requesting  SAP T - code  access SAP ECP PRD</t>
  </si>
  <si>
    <t>19-09-2024 17:52</t>
  </si>
  <si>
    <t>23-09-2024 17:52</t>
  </si>
  <si>
    <t>15-10-2024 16:27</t>
  </si>
  <si>
    <t>Production SOP Process for year 2024</t>
  </si>
  <si>
    <t>20-09-2024 7:27</t>
  </si>
  <si>
    <t>23-09-2024 10:30</t>
  </si>
  <si>
    <t>20-12-2024 13:19</t>
  </si>
  <si>
    <t>20-09-2024 7:32</t>
  </si>
  <si>
    <t>20-09-2024 12:30</t>
  </si>
  <si>
    <t>CHANGES REQUIRED IN VAT FILING REPORT</t>
  </si>
  <si>
    <t>22-09-2024 10:31</t>
  </si>
  <si>
    <t>25-09-2024 10:30</t>
  </si>
  <si>
    <t>30-10-2024 11:6</t>
  </si>
  <si>
    <t>22-09-2024 10:42</t>
  </si>
  <si>
    <t>23-09-2024 12:30</t>
  </si>
  <si>
    <t>Request for CO07 access in ECQ- 77000216</t>
  </si>
  <si>
    <t>21-09-2024 11:47</t>
  </si>
  <si>
    <t>23-09-2024 16:11</t>
  </si>
  <si>
    <t>SAP Error (unable to run the report ) - Kahkashan (IND)</t>
  </si>
  <si>
    <t>20-09-2024 11:40</t>
  </si>
  <si>
    <t>21-09-2024 11:10</t>
  </si>
  <si>
    <t>27-09-2024 10:29</t>
  </si>
  <si>
    <t>24-09-2024 9:48</t>
  </si>
  <si>
    <t>20-09-2024 12:41</t>
  </si>
  <si>
    <t>20-09-2024 12:40</t>
  </si>
  <si>
    <t>Subrahmanya Santoshkumar Mondi</t>
  </si>
  <si>
    <t>24-09-2024 11:30</t>
  </si>
  <si>
    <t>07-11-2024 17:52</t>
  </si>
  <si>
    <t>04-11-2024 17:46</t>
  </si>
  <si>
    <t>08-10-2024 18:26</t>
  </si>
  <si>
    <t>Request to additional SAP S/4HANA access for 88202062</t>
  </si>
  <si>
    <t>Mohammad Rafiquzzaman  Khandaker</t>
  </si>
  <si>
    <t>25-09-2024 13:40</t>
  </si>
  <si>
    <t>25-09-2024 21:40</t>
  </si>
  <si>
    <t>26-09-2024 12:23</t>
  </si>
  <si>
    <t>25-09-2024 14:40</t>
  </si>
  <si>
    <t>Normal Change: 8000011547, 2000064677:Wrong creation of batch in QA01</t>
  </si>
  <si>
    <t>24-09-2024 13:1</t>
  </si>
  <si>
    <t>23-09-2024 15:54</t>
  </si>
  <si>
    <t>26-09-2024 12:9</t>
  </si>
  <si>
    <t>23-09-2024 14:5</t>
  </si>
  <si>
    <t>23-09-2024 15:1</t>
  </si>
  <si>
    <t>Request for additional SAP access For - 10655  &amp; 10078</t>
  </si>
  <si>
    <t>23-09-2024 14:21</t>
  </si>
  <si>
    <t>25-09-2024 14:21</t>
  </si>
  <si>
    <t>23-09-2024 17:27</t>
  </si>
  <si>
    <t>23-09-2024 14:26</t>
  </si>
  <si>
    <t>23-09-2024 16:21</t>
  </si>
  <si>
    <t>Add Branch Name on the POS approval Fiori screen</t>
  </si>
  <si>
    <t>23-09-2024 16:12</t>
  </si>
  <si>
    <t>25-09-2024 16:12</t>
  </si>
  <si>
    <t>25-09-2024 6:33</t>
  </si>
  <si>
    <t>23-09-2024 18:12</t>
  </si>
  <si>
    <t>T-Code Access Request - 99018414</t>
  </si>
  <si>
    <t>Stefano Gaspari</t>
  </si>
  <si>
    <t>25-09-2024 7:49</t>
  </si>
  <si>
    <t>27-09-2024 10:30</t>
  </si>
  <si>
    <t>01-11-2024 18:37</t>
  </si>
  <si>
    <t>25-09-2024 12:30</t>
  </si>
  <si>
    <t>Provide access for CA11 in ECQ - 77000216</t>
  </si>
  <si>
    <t>25-09-2024 9:16</t>
  </si>
  <si>
    <t>29-11-2024 20:3</t>
  </si>
  <si>
    <t>26-11-2024 19:23</t>
  </si>
  <si>
    <t>Need to Block Customer In SAP</t>
  </si>
  <si>
    <t>25-09-2024 10:43</t>
  </si>
  <si>
    <t>01-10-2024 10:43</t>
  </si>
  <si>
    <t>11-10-2024 14:37</t>
  </si>
  <si>
    <t>08-10-2024 14:9</t>
  </si>
  <si>
    <t>27-09-2024 14:14</t>
  </si>
  <si>
    <t>25-09-2024 14:43</t>
  </si>
  <si>
    <t>2000064692</t>
  </si>
  <si>
    <t>RCON Plant Material Type Configuration</t>
  </si>
  <si>
    <t>25-09-2024 13:58</t>
  </si>
  <si>
    <t>27-09-2024 13:58</t>
  </si>
  <si>
    <t>24-10-2024 13:42</t>
  </si>
  <si>
    <t>26-09-2024 17:42</t>
  </si>
  <si>
    <t>25-09-2024 15:58</t>
  </si>
  <si>
    <t>C4C Access Issue - 99018742</t>
  </si>
  <si>
    <t>Shyju Thomas</t>
  </si>
  <si>
    <t>25-09-2024 15:19</t>
  </si>
  <si>
    <t>27-09-2024 15:19</t>
  </si>
  <si>
    <t>30-09-2024 17:38</t>
  </si>
  <si>
    <t>27-09-2024 19:12</t>
  </si>
  <si>
    <t>25-09-2024 17:19</t>
  </si>
  <si>
    <t>QUOTATION NOT UPDATED AS APPROVED 271839</t>
  </si>
  <si>
    <t>26-09-2024 12:47</t>
  </si>
  <si>
    <t>27-09-2024 11:47</t>
  </si>
  <si>
    <t>29-09-2024 14:30</t>
  </si>
  <si>
    <t>26-09-2024 14:6</t>
  </si>
  <si>
    <t>26-09-2024 13:48</t>
  </si>
  <si>
    <t>26-09-2024 13:47</t>
  </si>
  <si>
    <t>T- Code Access - 10000098</t>
  </si>
  <si>
    <t>30-09-2024 13:48</t>
  </si>
  <si>
    <t>02-11-2024 11:49</t>
  </si>
  <si>
    <t>30-10-2024 11:30</t>
  </si>
  <si>
    <t>26-09-2024 17:5</t>
  </si>
  <si>
    <t>26-09-2024 15:18</t>
  </si>
  <si>
    <t>Request for SAP access- 99007518</t>
  </si>
  <si>
    <t>Nehal Aboushakra</t>
  </si>
  <si>
    <t>27-09-2024 10:59</t>
  </si>
  <si>
    <t>01-10-2024 10:59</t>
  </si>
  <si>
    <t>08-10-2024 17:49</t>
  </si>
  <si>
    <t>03-10-2024 16:10</t>
  </si>
  <si>
    <t>27-09-2024 12:59</t>
  </si>
  <si>
    <t>SAP Authorization Request - (by Nasar Khan) for the entire Own Retail Sales team.</t>
  </si>
  <si>
    <t>25-09-2024 16:1</t>
  </si>
  <si>
    <t>26-09-2024 15:1</t>
  </si>
  <si>
    <t>29-09-2024 17:30</t>
  </si>
  <si>
    <t>26-09-2024 16:30</t>
  </si>
  <si>
    <t>25-09-2024 17:1</t>
  </si>
  <si>
    <t>Request to additional SAP S/4HANA access for 88202543</t>
  </si>
  <si>
    <t>Abul Kalam Azad - SCM</t>
  </si>
  <si>
    <t>26-09-2024 10:52</t>
  </si>
  <si>
    <t>29-09-2024 10:52</t>
  </si>
  <si>
    <t>23-10-2024 13:26</t>
  </si>
  <si>
    <t>26-09-2024 10:56</t>
  </si>
  <si>
    <t>26-09-2024 12:52</t>
  </si>
  <si>
    <t>SAP Authorization Request - (by Nasar Khan) for the attached USERS</t>
  </si>
  <si>
    <t>26-09-2024 18:1</t>
  </si>
  <si>
    <t>27-09-2024 17:1</t>
  </si>
  <si>
    <t>15-10-2024 16:37</t>
  </si>
  <si>
    <t>26-09-2024 19:1</t>
  </si>
  <si>
    <t>Request to additional SAP S/4HANA access for 88202115</t>
  </si>
  <si>
    <t>Mohammad Tahmul  Hossan</t>
  </si>
  <si>
    <t>25-09-2024 16:18</t>
  </si>
  <si>
    <t>28-09-2024 16:18</t>
  </si>
  <si>
    <t>26-10-2024 15:46</t>
  </si>
  <si>
    <t>23-10-2024 15:33</t>
  </si>
  <si>
    <t>29-09-2024 9:10</t>
  </si>
  <si>
    <t>25-09-2024 18:18</t>
  </si>
  <si>
    <t>Request additional SAP access for customer advocacy and stock team</t>
  </si>
  <si>
    <t>Hoda Bou Najm</t>
  </si>
  <si>
    <t>26-09-2024 11:0</t>
  </si>
  <si>
    <t>30-09-2024 11:0</t>
  </si>
  <si>
    <t>30-09-2024 18:20</t>
  </si>
  <si>
    <t>26-09-2024 12:20</t>
  </si>
  <si>
    <t>26-09-2024 13:0</t>
  </si>
  <si>
    <t>26-09-2024 12:32</t>
  </si>
  <si>
    <t>30-09-2024 12:32</t>
  </si>
  <si>
    <t>11-10-2024 17:37</t>
  </si>
  <si>
    <t>08-10-2024 17:13</t>
  </si>
  <si>
    <t>08-10-2024 15:51</t>
  </si>
  <si>
    <t>26-09-2024 14:32</t>
  </si>
  <si>
    <t>Mapping SAP roles of Mr.K Koteswara Rao (99120442) to Mr.Kalyan (99123325)</t>
  </si>
  <si>
    <t>26-09-2024 18:3</t>
  </si>
  <si>
    <t>27-09-2024 17:33</t>
  </si>
  <si>
    <t>30-09-2024 11:31</t>
  </si>
  <si>
    <t>27-09-2024 10:49</t>
  </si>
  <si>
    <t>27-09-2024 10:33</t>
  </si>
  <si>
    <t>Request SAP ID - Mr. Janardhanan ( 99018418)</t>
  </si>
  <si>
    <t>Sarath Chennanadan Asokan</t>
  </si>
  <si>
    <t>27-09-2024 12:11</t>
  </si>
  <si>
    <t>01-10-2024 12:11</t>
  </si>
  <si>
    <t>30-09-2024 18:13</t>
  </si>
  <si>
    <t>27-09-2024 14:11</t>
  </si>
  <si>
    <t>UNABLE TO MAKE DN FOR NILE HALF FRAME CONC CIST MECHANIC-WH-A</t>
  </si>
  <si>
    <t>Shiv Raghupatruni</t>
  </si>
  <si>
    <t>27-09-2024 12:24</t>
  </si>
  <si>
    <t>28-09-2024 11:54</t>
  </si>
  <si>
    <t>27-09-2024 12:49</t>
  </si>
  <si>
    <t>01-10-2024 13:18</t>
  </si>
  <si>
    <t>27-09-2024 12:42</t>
  </si>
  <si>
    <t>27-09-2024 13:24</t>
  </si>
  <si>
    <t>Request to amend  L1 &amp; L2 approvers in mentioned workflow - Sol ref#: 3000052605</t>
  </si>
  <si>
    <t>Rakesh Sharma</t>
  </si>
  <si>
    <t>01-10-2024 16:44</t>
  </si>
  <si>
    <t>03-10-2024 16:44</t>
  </si>
  <si>
    <t>29-11-2024 18:3</t>
  </si>
  <si>
    <t>26-11-2024 17:58</t>
  </si>
  <si>
    <t>01-10-2024 18:44</t>
  </si>
  <si>
    <t>3000052605</t>
  </si>
  <si>
    <t>MDG Access provided incomplete- 99013072</t>
  </si>
  <si>
    <t>30-09-2024 11:58</t>
  </si>
  <si>
    <t>07-10-2024 11:58</t>
  </si>
  <si>
    <t>03-10-2024 14:33</t>
  </si>
  <si>
    <t>30-09-2024 13:36</t>
  </si>
  <si>
    <t>30-09-2024 15:58</t>
  </si>
  <si>
    <t>Info record Issue in ZME49 Sol Ref -  2000064701</t>
  </si>
  <si>
    <t>30-09-2024 13:57</t>
  </si>
  <si>
    <t>02-10-2024 13:57</t>
  </si>
  <si>
    <t>11-10-2024 12:56</t>
  </si>
  <si>
    <t>30-09-2024 15:57</t>
  </si>
  <si>
    <t>2000064701</t>
  </si>
  <si>
    <t>Request to create new house bank accounts &amp; remove unwanted accounts Sol ref#: 3000052613</t>
  </si>
  <si>
    <t>Raju Bonam</t>
  </si>
  <si>
    <t>28-09-2024 11:41</t>
  </si>
  <si>
    <t>01-10-2024 11:41</t>
  </si>
  <si>
    <t>21-12-2024 16:14</t>
  </si>
  <si>
    <t>18-12-2024 15:24</t>
  </si>
  <si>
    <t>09-11-2024 10:6</t>
  </si>
  <si>
    <t>28-09-2024 13:41</t>
  </si>
  <si>
    <t>3000052613</t>
  </si>
  <si>
    <t>30-09-2024 10:43</t>
  </si>
  <si>
    <t>02-10-2024 10:43</t>
  </si>
  <si>
    <t>30-09-2024 18:11</t>
  </si>
  <si>
    <t>30-09-2024 12:43</t>
  </si>
  <si>
    <t>Request for access to an application module</t>
  </si>
  <si>
    <t>Prashobh PK</t>
  </si>
  <si>
    <t>30-09-2024 12:26</t>
  </si>
  <si>
    <t>02-10-2024 12:26</t>
  </si>
  <si>
    <t>04-10-2024 11:43</t>
  </si>
  <si>
    <t>30-09-2024 18:9</t>
  </si>
  <si>
    <t>30-09-2024 14:26</t>
  </si>
  <si>
    <t>SAP IRP password 99123281</t>
  </si>
  <si>
    <t>01-10-2024 9:52</t>
  </si>
  <si>
    <t>03-10-2024 10:30</t>
  </si>
  <si>
    <t>04-10-2024 13:34</t>
  </si>
  <si>
    <t>01-10-2024 13:21</t>
  </si>
  <si>
    <t>01-10-2024 12:30</t>
  </si>
  <si>
    <t>Requesting additional radio button in ZPM_SPARES T-Code Sol ref#: 3000052601</t>
  </si>
  <si>
    <t>30-09-2024 11:41</t>
  </si>
  <si>
    <t>02-10-2024 11:41</t>
  </si>
  <si>
    <t>19-12-2024 17:30</t>
  </si>
  <si>
    <t>30-09-2024 13:41</t>
  </si>
  <si>
    <t>3000052601</t>
  </si>
  <si>
    <t>Request additional access in SAP - 99017666</t>
  </si>
  <si>
    <t>30-09-2024 16:22</t>
  </si>
  <si>
    <t>02-10-2024 16:22</t>
  </si>
  <si>
    <t>19-10-2024 13:42</t>
  </si>
  <si>
    <t>16-10-2024 13:4</t>
  </si>
  <si>
    <t>03-10-2024 15:55</t>
  </si>
  <si>
    <t>30-09-2024 18:22</t>
  </si>
  <si>
    <t>30-09-2024 12:12</t>
  </si>
  <si>
    <t>02-10-2024 12:12</t>
  </si>
  <si>
    <t>20-12-2024 19:17</t>
  </si>
  <si>
    <t>08-10-2024 13:54</t>
  </si>
  <si>
    <t>30-09-2024 14:12</t>
  </si>
  <si>
    <t>Request for SAP ID creation - VIELER</t>
  </si>
  <si>
    <t>30-09-2024 17:16</t>
  </si>
  <si>
    <t>02-10-2024 17:16</t>
  </si>
  <si>
    <t>02-10-2024 11:46</t>
  </si>
  <si>
    <t>30-09-2024 19:16</t>
  </si>
  <si>
    <t>Scrap page empty row found on 27th sept's posting in MC3 plant</t>
  </si>
  <si>
    <t>30-09-2024 19:48</t>
  </si>
  <si>
    <t>04-10-2024 11:34</t>
  </si>
  <si>
    <t>01-10-2024 10:55</t>
  </si>
  <si>
    <t>Request to create a new storage location</t>
  </si>
  <si>
    <t>30-09-2024 17:46</t>
  </si>
  <si>
    <t>01-10-2024 16:46</t>
  </si>
  <si>
    <t>07-12-2024 17:7</t>
  </si>
  <si>
    <t>04-12-2024 16:38</t>
  </si>
  <si>
    <t>06-10-2024 15:25</t>
  </si>
  <si>
    <t>Error arising when attempting to download the report in SAP</t>
  </si>
  <si>
    <t>30-09-2024 18:16</t>
  </si>
  <si>
    <t>02-10-2024 18:16</t>
  </si>
  <si>
    <t>21-10-2024 13:43</t>
  </si>
  <si>
    <t>18-10-2024 13:19</t>
  </si>
  <si>
    <t>08-10-2024 14:4</t>
  </si>
  <si>
    <t>01-10-2024 11:16</t>
  </si>
  <si>
    <t>Intranet page not loading in Mobile</t>
  </si>
  <si>
    <t>Mahesh Narveni</t>
  </si>
  <si>
    <t>01-10-2024 12:33</t>
  </si>
  <si>
    <t>03-10-2024 12:33</t>
  </si>
  <si>
    <t>14-11-2024 17:55</t>
  </si>
  <si>
    <t>11-11-2024 17:25</t>
  </si>
  <si>
    <t>02-10-2024 11:14</t>
  </si>
  <si>
    <t>01-10-2024 14:33</t>
  </si>
  <si>
    <t>30-09-2024 13:8</t>
  </si>
  <si>
    <t>02-10-2024 13:8</t>
  </si>
  <si>
    <t>10-11-2024 14:53</t>
  </si>
  <si>
    <t>07-11-2024 14:22</t>
  </si>
  <si>
    <t>08-10-2024 13:58</t>
  </si>
  <si>
    <t>30-09-2024 15:8</t>
  </si>
  <si>
    <t>ECP access permission to External Auditors till 31st December 2024</t>
  </si>
  <si>
    <t>03-10-2024 10:59</t>
  </si>
  <si>
    <t>05-10-2024 16:34</t>
  </si>
  <si>
    <t>02-10-2024 15:56</t>
  </si>
  <si>
    <t>01-10-2024 12:59</t>
  </si>
  <si>
    <t>Request for Access to EC01 (Elegance Ceramics) - 99001702</t>
  </si>
  <si>
    <t>Fathima Moosa Shah</t>
  </si>
  <si>
    <t>01-10-2024 13:12</t>
  </si>
  <si>
    <t>03-10-2024 13:12</t>
  </si>
  <si>
    <t>13-10-2024 17:39</t>
  </si>
  <si>
    <t>Sales Documentation</t>
  </si>
  <si>
    <t>04-11-2024 18:46</t>
  </si>
  <si>
    <t>10-10-2024 16:53</t>
  </si>
  <si>
    <t>04-10-2024 1:57</t>
  </si>
  <si>
    <t>01-10-2024 15:12</t>
  </si>
  <si>
    <t>Request additional access in ECP _ 88202521</t>
  </si>
  <si>
    <t>Salahuddin Ahmed</t>
  </si>
  <si>
    <t>01-10-2024 10:47</t>
  </si>
  <si>
    <t>03-10-2024 10:47</t>
  </si>
  <si>
    <t>02-10-2024 11:51</t>
  </si>
  <si>
    <t>01-10-2024 12:47</t>
  </si>
  <si>
    <t>Conversion from Box to M2 has to be changed - Sol ref#: 3000052604</t>
  </si>
  <si>
    <t>01-10-2024 18:56</t>
  </si>
  <si>
    <t>02-10-2024 17:56</t>
  </si>
  <si>
    <t>23-12-2024 15:6</t>
  </si>
  <si>
    <t>07-11-2024 12:8</t>
  </si>
  <si>
    <t>02-10-2024 10:56</t>
  </si>
  <si>
    <t>3000052604</t>
  </si>
  <si>
    <t>ECP password need to reset - 88202056</t>
  </si>
  <si>
    <t>Rashidul Hasan</t>
  </si>
  <si>
    <t>01-10-2024 13:52</t>
  </si>
  <si>
    <t>01-10-2024 21:52</t>
  </si>
  <si>
    <t>04-10-2024 14:34</t>
  </si>
  <si>
    <t>Audit</t>
  </si>
  <si>
    <t>01-10-2024 14:23</t>
  </si>
  <si>
    <t>01-10-2024 14:52</t>
  </si>
  <si>
    <t>Request for New Sales Offices/Sales Groups + Configuration - Soll Ref: 3000052598</t>
  </si>
  <si>
    <t>02-10-2024 11:20</t>
  </si>
  <si>
    <t>02-10-2024 19:20</t>
  </si>
  <si>
    <t>24-10-2024 13:38</t>
  </si>
  <si>
    <t>22-10-2024 13:39</t>
  </si>
  <si>
    <t>02-10-2024 12:20</t>
  </si>
  <si>
    <t>3000052598</t>
  </si>
  <si>
    <t>Issue of the order bookings in SAP</t>
  </si>
  <si>
    <t>01-10-2024 20:57</t>
  </si>
  <si>
    <t>04-10-2024 10:30</t>
  </si>
  <si>
    <t>10-11-2024 10:53</t>
  </si>
  <si>
    <t>07-11-2024 10:50</t>
  </si>
  <si>
    <t>10-10-2024 19:8</t>
  </si>
  <si>
    <t>02-10-2024 12:30</t>
  </si>
  <si>
    <t>Unable to Print Credit Release Form from SAP</t>
  </si>
  <si>
    <t>02-10-2024 11:50</t>
  </si>
  <si>
    <t>04-10-2024 11:50</t>
  </si>
  <si>
    <t>11-10-2024 13:21</t>
  </si>
  <si>
    <t>08-10-2024 16:5</t>
  </si>
  <si>
    <t>02-10-2024 13:50</t>
  </si>
  <si>
    <t>Unable to create quotation - Price is wrong</t>
  </si>
  <si>
    <t>Meryem Ennachat</t>
  </si>
  <si>
    <t>04-10-2024 11:3</t>
  </si>
  <si>
    <t>08-10-2024 11:3</t>
  </si>
  <si>
    <t>28-10-2024 18:47</t>
  </si>
  <si>
    <t>25-10-2024 18:3</t>
  </si>
  <si>
    <t>08-10-2024 16:26</t>
  </si>
  <si>
    <t>04-10-2024 13:3</t>
  </si>
  <si>
    <t>Error while posting the billing for Sept'2024</t>
  </si>
  <si>
    <t>04-10-2024 11:18</t>
  </si>
  <si>
    <t>08-10-2024 11:18</t>
  </si>
  <si>
    <t>04-10-2024 13:18</t>
  </si>
  <si>
    <t>Request access to MR11 in SAP for 99120441, 99121610 &amp; 99123279</t>
  </si>
  <si>
    <t>03-10-2024 10:10</t>
  </si>
  <si>
    <t>05-10-2024 10:30</t>
  </si>
  <si>
    <t>07-10-2024 13:36</t>
  </si>
  <si>
    <t>03-10-2024 12:30</t>
  </si>
  <si>
    <t>Request for T-code access - Darshana</t>
  </si>
  <si>
    <t>Darshana Ranathunga</t>
  </si>
  <si>
    <t>04-10-2024 12:26</t>
  </si>
  <si>
    <t>08-10-2024 12:26</t>
  </si>
  <si>
    <t>09-10-2024 16:29</t>
  </si>
  <si>
    <t>04-10-2024 14:26</t>
  </si>
  <si>
    <t>Net price is showing zero in purchasing document</t>
  </si>
  <si>
    <t>02-10-2024 12:50</t>
  </si>
  <si>
    <t>04-10-2024 12:50</t>
  </si>
  <si>
    <t>08-10-2024 17:36</t>
  </si>
  <si>
    <t>02-10-2024 14:50</t>
  </si>
  <si>
    <t>02-10-2024 15:10</t>
  </si>
  <si>
    <t>05-10-2024 15:10</t>
  </si>
  <si>
    <t>26-12-2024 12:17</t>
  </si>
  <si>
    <t>23-12-2024 12:1</t>
  </si>
  <si>
    <t>08-10-2024 16:51</t>
  </si>
  <si>
    <t>02-10-2024 17:10</t>
  </si>
  <si>
    <t>2000064707</t>
  </si>
  <si>
    <t>02-10-2024 17:38</t>
  </si>
  <si>
    <t>03-10-2024 16:38</t>
  </si>
  <si>
    <t>Tableware</t>
  </si>
  <si>
    <t>18-12-2024 19:43</t>
  </si>
  <si>
    <t>21-10-2024 19:4</t>
  </si>
  <si>
    <t>02-10-2024 18:38</t>
  </si>
  <si>
    <t>2000064716</t>
  </si>
  <si>
    <t>2024 transactions not displayed in report run by user 99001247 (T-Codes: FBL1N, FBL3N and FBL5N)</t>
  </si>
  <si>
    <t>Ajay Diwan</t>
  </si>
  <si>
    <t>03-10-2024 11:54</t>
  </si>
  <si>
    <t>07-10-2024 11:55</t>
  </si>
  <si>
    <t>13-10-2024 16:39</t>
  </si>
  <si>
    <t>10-10-2024 16:22</t>
  </si>
  <si>
    <t>03-10-2024 13:54</t>
  </si>
  <si>
    <t>Request for additional role authorization in SAP</t>
  </si>
  <si>
    <t>Sivaprasad K.V</t>
  </si>
  <si>
    <t>04-10-2024 16:32</t>
  </si>
  <si>
    <t>10-10-2024 16:32</t>
  </si>
  <si>
    <t>10-10-2024 14:37</t>
  </si>
  <si>
    <t>07-10-2024 13:38</t>
  </si>
  <si>
    <t>05-10-2024 12:2</t>
  </si>
  <si>
    <t>SAP Authorization Request For SW Stock Reservation</t>
  </si>
  <si>
    <t>04-10-2024 17:24</t>
  </si>
  <si>
    <t>08-10-2024 17:26</t>
  </si>
  <si>
    <t>07-10-2024 13:40</t>
  </si>
  <si>
    <t>07-10-2024 13:8</t>
  </si>
  <si>
    <t>04-10-2024 19:24</t>
  </si>
  <si>
    <t>Requesting For Access For Online Order Distribution 14 - KSA - Retails</t>
  </si>
  <si>
    <t>03-10-2024 14:7</t>
  </si>
  <si>
    <t>07-10-2024 14:7</t>
  </si>
  <si>
    <t>26-10-2024 16:46</t>
  </si>
  <si>
    <t>23-10-2024 15:55</t>
  </si>
  <si>
    <t>03-10-2024 16:7</t>
  </si>
  <si>
    <t>URGENT: SAP PO Release (CPO) on behalf of CLC</t>
  </si>
  <si>
    <t>03-10-2024 19:23</t>
  </si>
  <si>
    <t>04-10-2024 18:23</t>
  </si>
  <si>
    <t>09-11-2024 17:53</t>
  </si>
  <si>
    <t>06-11-2024 17:2</t>
  </si>
  <si>
    <t>11-10-2024 12:29</t>
  </si>
  <si>
    <t>04-10-2024 11:23</t>
  </si>
  <si>
    <t>Request tcode access in SAP</t>
  </si>
  <si>
    <t>08-10-2024 13:34</t>
  </si>
  <si>
    <t>07-10-2024 12:46</t>
  </si>
  <si>
    <t>04-10-2024 15:34</t>
  </si>
  <si>
    <t>Warehouse Location in JAWH( Jable Ali Warehouse) on KLUDI  RAK SAP</t>
  </si>
  <si>
    <t>04-10-2024 14:53</t>
  </si>
  <si>
    <t>07-10-2024 13:53</t>
  </si>
  <si>
    <t>18-10-2024 18:12</t>
  </si>
  <si>
    <t>04-10-2024 15:53</t>
  </si>
  <si>
    <t>Request access to an Tcode in SAP for 77000707 - 77001514 - 77001788</t>
  </si>
  <si>
    <t>04-10-2024 18:51</t>
  </si>
  <si>
    <t>08-10-2024 18:51</t>
  </si>
  <si>
    <t>11-10-2024 17:38</t>
  </si>
  <si>
    <t>08-10-2024 17:34</t>
  </si>
  <si>
    <t>07-10-2024 11:51</t>
  </si>
  <si>
    <t>03-10-2024 18:17</t>
  </si>
  <si>
    <t>07-10-2024 18:17</t>
  </si>
  <si>
    <t>14-12-2024 13:10</t>
  </si>
  <si>
    <t>11-12-2024 13:10</t>
  </si>
  <si>
    <t>11-10-2024 12:47</t>
  </si>
  <si>
    <t>04-10-2024 11:17</t>
  </si>
  <si>
    <t>T-Code Access - VIVEKKANNAN (99017993)</t>
  </si>
  <si>
    <t>03-10-2024 17:3</t>
  </si>
  <si>
    <t>07-10-2024 17:9</t>
  </si>
  <si>
    <t>07-10-2024 13:43</t>
  </si>
  <si>
    <t>03-10-2024 19:3</t>
  </si>
  <si>
    <t>Provide T- Code Access For 9000884 &amp; 99018058</t>
  </si>
  <si>
    <t>04-10-2024 17:2</t>
  </si>
  <si>
    <t>08-10-2024 17:2</t>
  </si>
  <si>
    <t>08-11-2024 12:12</t>
  </si>
  <si>
    <t>08-10-2024 17:28</t>
  </si>
  <si>
    <t>04-10-2024 19:2</t>
  </si>
  <si>
    <t>SAP Access - 99018626</t>
  </si>
  <si>
    <t>Fasih Syed Uddin</t>
  </si>
  <si>
    <t>07-10-2024 18:2</t>
  </si>
  <si>
    <t>18-12-2024 12:29</t>
  </si>
  <si>
    <t>07-10-2024 11:2</t>
  </si>
  <si>
    <t>SLP Creation Access - 99012232 || 99005288</t>
  </si>
  <si>
    <t>Mahmoud Ibrahim</t>
  </si>
  <si>
    <t>04-10-2024 19:9</t>
  </si>
  <si>
    <t>08-10-2024 19:9</t>
  </si>
  <si>
    <t>19-10-2024 16:42</t>
  </si>
  <si>
    <t>16-10-2024 16:11</t>
  </si>
  <si>
    <t>07-10-2024 12:9</t>
  </si>
  <si>
    <t>IW33 &amp; KSB1 authorization needed for BP01-BP02 plant to perform month closing activities for 88202147 &amp; 88202149</t>
  </si>
  <si>
    <t>Md. Robiul  Awal</t>
  </si>
  <si>
    <t>07-10-2024 9:39</t>
  </si>
  <si>
    <t>09-10-2024 10:0</t>
  </si>
  <si>
    <t>07-10-2024 12:0</t>
  </si>
  <si>
    <t>VA02 NOT ABLE TO USE NO AUTHORIZATION</t>
  </si>
  <si>
    <t>Roger Carvalho</t>
  </si>
  <si>
    <t>07-10-2024 12:51</t>
  </si>
  <si>
    <t>09-10-2024 12:51</t>
  </si>
  <si>
    <t>07-10-2024 14:51</t>
  </si>
  <si>
    <t>Request to authorization of FB01 for voucher posting- 88202076</t>
  </si>
  <si>
    <t>07-10-2024 13:47</t>
  </si>
  <si>
    <t>09-10-2024 13:47</t>
  </si>
  <si>
    <t>10-10-2024 17:37</t>
  </si>
  <si>
    <t>PR &amp; Admin</t>
  </si>
  <si>
    <t>07-10-2024 17:12</t>
  </si>
  <si>
    <t>07-10-2024 15:47</t>
  </si>
  <si>
    <t>Provide to T-code  ME51N Access</t>
  </si>
  <si>
    <t>07-10-2024 11:9</t>
  </si>
  <si>
    <t>09-10-2024 11:9</t>
  </si>
  <si>
    <t>24-10-2024 18:45</t>
  </si>
  <si>
    <t>21-10-2024 18:9</t>
  </si>
  <si>
    <t>14-10-2024 11:55</t>
  </si>
  <si>
    <t>07-10-2024 13:9</t>
  </si>
  <si>
    <t>Request BP access in SAP for 99018195 &amp; 99018039</t>
  </si>
  <si>
    <t>07-10-2024 10:23</t>
  </si>
  <si>
    <t>09-10-2024 10:30</t>
  </si>
  <si>
    <t>07-11-2024 18:52</t>
  </si>
  <si>
    <t>09-10-2024 16:35</t>
  </si>
  <si>
    <t>07-10-2024 12:30</t>
  </si>
  <si>
    <t>Reset SAP password of 99003889</t>
  </si>
  <si>
    <t>Umamaheswaran Ramasamy</t>
  </si>
  <si>
    <t>07-10-2024 10:31</t>
  </si>
  <si>
    <t>07-10-2024 18:31</t>
  </si>
  <si>
    <t>07-10-2024 13:39</t>
  </si>
  <si>
    <t>07-10-2024 11:31</t>
  </si>
  <si>
    <t>Document type is missing from  ME21N, ME22N, ME23N T codes.</t>
  </si>
  <si>
    <t>Vijay Kumar</t>
  </si>
  <si>
    <t>07-10-2024 15:37</t>
  </si>
  <si>
    <t>29-10-2024 12:29</t>
  </si>
  <si>
    <t>14-10-2024 11:52</t>
  </si>
  <si>
    <t>3000052593</t>
  </si>
  <si>
    <t>Error while PO creation</t>
  </si>
  <si>
    <t>07-10-2024 10:45</t>
  </si>
  <si>
    <t>09-10-2024 10:45</t>
  </si>
  <si>
    <t>17-10-2024 13:40</t>
  </si>
  <si>
    <t>14-10-2024 13:27</t>
  </si>
  <si>
    <t>07-10-2024 12:45</t>
  </si>
  <si>
    <t>Issue in MSC1N - Manojkumar</t>
  </si>
  <si>
    <t>Manojkumar Puthiya Valappil</t>
  </si>
  <si>
    <t>07-10-2024 16:12</t>
  </si>
  <si>
    <t>09-10-2024 16:12</t>
  </si>
  <si>
    <t>08-10-2024 16:58</t>
  </si>
  <si>
    <t>07-10-2024 18:12</t>
  </si>
  <si>
    <t>Unable to reverse an entry - Surbhi</t>
  </si>
  <si>
    <t>Swaroop Parimi</t>
  </si>
  <si>
    <t>07-10-2024 15:39</t>
  </si>
  <si>
    <t>08-10-2024 14:39</t>
  </si>
  <si>
    <t>18-10-2024 19:41</t>
  </si>
  <si>
    <t>15-10-2024 18:42</t>
  </si>
  <si>
    <t>07-10-2024 16:39</t>
  </si>
  <si>
    <t>region of destination in PO is filled with wrong data</t>
  </si>
  <si>
    <t>07-10-2024 16:1</t>
  </si>
  <si>
    <t>24-10-2024 12:54</t>
  </si>
  <si>
    <t>AUTHORIZATION FOR MAINTENANCE PLANNER GROUP P02 PPWP</t>
  </si>
  <si>
    <t>07-10-2024 15:53</t>
  </si>
  <si>
    <t>09-10-2024 15:53</t>
  </si>
  <si>
    <t>08-10-2024 17:3</t>
  </si>
  <si>
    <t>07-10-2024 17:53</t>
  </si>
  <si>
    <t>SAP ERROR - Unable to Execute Sol Ref: 2000064737- Sankaridevi</t>
  </si>
  <si>
    <t>Sankaridevi Selvan</t>
  </si>
  <si>
    <t>07-10-2024 19:14</t>
  </si>
  <si>
    <t>09-10-2024 19:14</t>
  </si>
  <si>
    <t>30-10-2024 11:29</t>
  </si>
  <si>
    <t>08-10-2024 12:14</t>
  </si>
  <si>
    <t>2000064737</t>
  </si>
  <si>
    <t>Shopping Cart: YSLO STR-SLOC Not Visible</t>
  </si>
  <si>
    <t>07-10-2024 16:20</t>
  </si>
  <si>
    <t>09-10-2024 16:20</t>
  </si>
  <si>
    <t>17-10-2024 15:41</t>
  </si>
  <si>
    <t>14-10-2024 15:33</t>
  </si>
  <si>
    <t>07-10-2024 16:23</t>
  </si>
  <si>
    <t>07-10-2024 18:20</t>
  </si>
  <si>
    <t>SAP T-code authorization issue - Surya</t>
  </si>
  <si>
    <t>07-10-2024 17:5</t>
  </si>
  <si>
    <t>09-10-2024 17:5</t>
  </si>
  <si>
    <t>08-10-2024 18:7</t>
  </si>
  <si>
    <t>08-10-2024 10:35</t>
  </si>
  <si>
    <t>Unable to run the bulk pay slip in background</t>
  </si>
  <si>
    <t>Md. Shahinur Alam Shahin</t>
  </si>
  <si>
    <t>08-10-2024 11:31</t>
  </si>
  <si>
    <t>10-10-2024 11:31</t>
  </si>
  <si>
    <t>17-10-2024 11:40</t>
  </si>
  <si>
    <t>14-10-2024 11:7</t>
  </si>
  <si>
    <t>11-10-2024 18:44</t>
  </si>
  <si>
    <t>08-10-2024 13:31</t>
  </si>
  <si>
    <t>Unable to return order from direct customer(discount) with reference</t>
  </si>
  <si>
    <t>Md Atwar</t>
  </si>
  <si>
    <t>08-10-2024 13:49</t>
  </si>
  <si>
    <t>10-10-2024 13:49</t>
  </si>
  <si>
    <t>24-11-2024 18:1</t>
  </si>
  <si>
    <t>21-11-2024 17:55</t>
  </si>
  <si>
    <t>14-10-2024 13:37</t>
  </si>
  <si>
    <t>08-10-2024 15:49</t>
  </si>
  <si>
    <t>Request access to MDG for material code creation - Arjun</t>
  </si>
  <si>
    <t>Arjun Nair</t>
  </si>
  <si>
    <t>08-10-2024 10:29</t>
  </si>
  <si>
    <t>10-10-2024 10:30</t>
  </si>
  <si>
    <t>11-10-2024 18:19</t>
  </si>
  <si>
    <t>08-10-2024 12:30</t>
  </si>
  <si>
    <t>Error messages received during selecting items in contract for PO creation</t>
  </si>
  <si>
    <t>08-10-2024 10:51</t>
  </si>
  <si>
    <t>10-10-2024 10:51</t>
  </si>
  <si>
    <t>15-10-2024 18:47</t>
  </si>
  <si>
    <t>08-10-2024 12:51</t>
  </si>
  <si>
    <t>Create New SAP Accounts Basiou,- Laux</t>
  </si>
  <si>
    <t>08-10-2024 15:42</t>
  </si>
  <si>
    <t>10-10-2024 15:42</t>
  </si>
  <si>
    <t>11-10-2024 18:24</t>
  </si>
  <si>
    <t>08-10-2024 17:42</t>
  </si>
  <si>
    <t>SAP Authorization Request ( T- code ) -  99000846</t>
  </si>
  <si>
    <t>08-10-2024 15:43</t>
  </si>
  <si>
    <t>24-12-2024 19:23</t>
  </si>
  <si>
    <t>Request access to  ZSD_DEL_DATE</t>
  </si>
  <si>
    <t>08-10-2024 16:41</t>
  </si>
  <si>
    <t>09-10-2024 15:41</t>
  </si>
  <si>
    <t>22-10-2024 13:48</t>
  </si>
  <si>
    <t>15-10-2024 16:14</t>
  </si>
  <si>
    <t>08-10-2024 17:41</t>
  </si>
  <si>
    <t>Error occurring while using ZRK_HR002_NEW - Employee Time Data for the user 99001969</t>
  </si>
  <si>
    <t>08-10-2024 20:27</t>
  </si>
  <si>
    <t>11-10-2024 10:30</t>
  </si>
  <si>
    <t>09-10-2024 16:30</t>
  </si>
  <si>
    <t>09-10-2024 12:30</t>
  </si>
  <si>
    <t>Creation of new plant codes in sap</t>
  </si>
  <si>
    <t>09-10-2024 11:3</t>
  </si>
  <si>
    <t>11-10-2024 11:3</t>
  </si>
  <si>
    <t>21-12-2024 15:14</t>
  </si>
  <si>
    <t>18-12-2024 14:53</t>
  </si>
  <si>
    <t>16-10-2024 11:49</t>
  </si>
  <si>
    <t>09-10-2024 13:3</t>
  </si>
  <si>
    <t>T-Code Access - 99017386 Natalie</t>
  </si>
  <si>
    <t>Nathalie El Kai</t>
  </si>
  <si>
    <t>09-10-2024 12:28</t>
  </si>
  <si>
    <t>11-10-2024 12:28</t>
  </si>
  <si>
    <t>11-11-2024 12:54</t>
  </si>
  <si>
    <t>Corporate Showroom</t>
  </si>
  <si>
    <t>08-11-2024 12:16</t>
  </si>
  <si>
    <t>07-11-2024 12:39</t>
  </si>
  <si>
    <t>09-10-2024 14:28</t>
  </si>
  <si>
    <t>Authorization Request - FI Role - CKMB (UK)</t>
  </si>
  <si>
    <t>09-10-2024 16:50</t>
  </si>
  <si>
    <t>11-10-2024 16:50</t>
  </si>
  <si>
    <t>01-12-2024 20:4</t>
  </si>
  <si>
    <t>28-11-2024 19:28</t>
  </si>
  <si>
    <t>09-10-2024 18:50</t>
  </si>
  <si>
    <t>ACESSS IN ECP FOR 99000884 &amp; 99018058</t>
  </si>
  <si>
    <t>09-10-2024 17:44</t>
  </si>
  <si>
    <t>11-10-2024 17:44</t>
  </si>
  <si>
    <t>23-12-2024 14:15</t>
  </si>
  <si>
    <t>20-12-2024 13:50</t>
  </si>
  <si>
    <t>21-10-2024 17:17</t>
  </si>
  <si>
    <t>10-10-2024 10:44</t>
  </si>
  <si>
    <t>Elanie Lorenzo Santos</t>
  </si>
  <si>
    <t>09-10-2024 11:46</t>
  </si>
  <si>
    <t>11-10-2024 11:46</t>
  </si>
  <si>
    <t>PR &amp; Administration</t>
  </si>
  <si>
    <t>23-12-2024 19:6</t>
  </si>
  <si>
    <t>16-10-2024 11:43</t>
  </si>
  <si>
    <t>09-10-2024 13:46</t>
  </si>
  <si>
    <t>Remove the DELETE access for all except ADMIN (Ahmed Hassan &amp; Ahmed Zaki)</t>
  </si>
  <si>
    <t>09-10-2024 11:52</t>
  </si>
  <si>
    <t>11-10-2024 11:52</t>
  </si>
  <si>
    <t>29-10-2024 17:37</t>
  </si>
  <si>
    <t>09-10-2024 13:52</t>
  </si>
  <si>
    <t>SAP Authorization Request ( T-code ) -  77001258</t>
  </si>
  <si>
    <t>10-10-2024 15:53</t>
  </si>
  <si>
    <t>14-10-2024 15:53</t>
  </si>
  <si>
    <t>08-11-2024 11:14</t>
  </si>
  <si>
    <t>11-10-2024 18:17</t>
  </si>
  <si>
    <t>10-10-2024 17:53</t>
  </si>
  <si>
    <t>SAP Incident- CRM - Accounts Summary</t>
  </si>
  <si>
    <t>09-10-2024 15:16</t>
  </si>
  <si>
    <t>11-10-2024 15:16</t>
  </si>
  <si>
    <t>14-10-2024 13:35</t>
  </si>
  <si>
    <t>09-10-2024 17:16</t>
  </si>
  <si>
    <t>Provide Authorization Access to T-code</t>
  </si>
  <si>
    <t>10-10-2024 18:47</t>
  </si>
  <si>
    <t>14-10-2024 18:47</t>
  </si>
  <si>
    <t>11-10-2024 18:21</t>
  </si>
  <si>
    <t>11-10-2024 11:47</t>
  </si>
  <si>
    <t>IRP Password Reset 99201258</t>
  </si>
  <si>
    <t>10-10-2024 10:39</t>
  </si>
  <si>
    <t>12-10-2024 10:39</t>
  </si>
  <si>
    <t>10-10-2024 16:52</t>
  </si>
  <si>
    <t>10-10-2024 12:39</t>
  </si>
  <si>
    <t>SAP LOGIN BLOCKED | EMP. ID 99017392</t>
  </si>
  <si>
    <t>Jithin Pattalathil</t>
  </si>
  <si>
    <t>10-10-2024 11:13</t>
  </si>
  <si>
    <t>14-10-2024 11:13</t>
  </si>
  <si>
    <t>15-10-2024 16:43</t>
  </si>
  <si>
    <t>10-10-2024 13:13</t>
  </si>
  <si>
    <t>Request To Provide Access  T-code - Ali</t>
  </si>
  <si>
    <t>10-10-2024 16:50</t>
  </si>
  <si>
    <t>14-10-2024 16:50</t>
  </si>
  <si>
    <t>11-10-2024 18:16</t>
  </si>
  <si>
    <t>13-10-2024 9:50</t>
  </si>
  <si>
    <t>6000023468 IDT 99016037 : THANGARAJ JAYAMOORTHY</t>
  </si>
  <si>
    <t>Shaik Sajjad Ali</t>
  </si>
  <si>
    <t>10-10-2024 18:44</t>
  </si>
  <si>
    <t>14-10-2024 18:44</t>
  </si>
  <si>
    <t>18-10-2024 16:19</t>
  </si>
  <si>
    <t>11-10-2024 11:44</t>
  </si>
  <si>
    <t>6000023468</t>
  </si>
  <si>
    <t>SAP Authorization Request  - L&amp;W Users</t>
  </si>
  <si>
    <t>15-10-2024 11:44</t>
  </si>
  <si>
    <t>16-11-2024 18:57</t>
  </si>
  <si>
    <t>13-11-2024 18:32</t>
  </si>
  <si>
    <t>11-10-2024 18:22</t>
  </si>
  <si>
    <t>11-10-2024 10:53</t>
  </si>
  <si>
    <t>Mistmatch of Data in ZRKPM0001</t>
  </si>
  <si>
    <t>10-10-2024 10:19</t>
  </si>
  <si>
    <t>14-10-2024 10:30</t>
  </si>
  <si>
    <t>09-11-2024 18:53</t>
  </si>
  <si>
    <t>Project</t>
  </si>
  <si>
    <t>06-11-2024 18:15</t>
  </si>
  <si>
    <t>10-10-2024 12:30</t>
  </si>
  <si>
    <t>Fiori Access -  99123257 Jitendra</t>
  </si>
  <si>
    <t>10-10-2024 19:47</t>
  </si>
  <si>
    <t>15-10-2024 10:30</t>
  </si>
  <si>
    <t>15-10-2024 16:7</t>
  </si>
  <si>
    <t>11-10-2024 12:30</t>
  </si>
  <si>
    <t>Provide  Authorization Access to Sales T- codes</t>
  </si>
  <si>
    <t>11-10-2024 11:39</t>
  </si>
  <si>
    <t>15-10-2024 11:39</t>
  </si>
  <si>
    <t>08-11-2024 12:2</t>
  </si>
  <si>
    <t>15-10-2024 16:11</t>
  </si>
  <si>
    <t>11-10-2024 13:39</t>
  </si>
  <si>
    <t>Request for SAP T-code - Manikanta ( IND)</t>
  </si>
  <si>
    <t>Manikanta Chukka</t>
  </si>
  <si>
    <t>14-10-2024 9:58</t>
  </si>
  <si>
    <t>16-10-2024 10:30</t>
  </si>
  <si>
    <t>15-10-2024 16:18</t>
  </si>
  <si>
    <t>14-10-2024 12:30</t>
  </si>
  <si>
    <t>14-10-2024 11:32</t>
  </si>
  <si>
    <t>15-10-2024 10:32</t>
  </si>
  <si>
    <t>20-12-2024 14:50</t>
  </si>
  <si>
    <t>14-10-2024 12:58</t>
  </si>
  <si>
    <t>14-10-2024 12:32</t>
  </si>
  <si>
    <t>2000064728</t>
  </si>
  <si>
    <t>Request for SAP T-code : ZSETWISE_UPLD</t>
  </si>
  <si>
    <t>Md. Sohel Rana</t>
  </si>
  <si>
    <t>14-10-2024 11:51</t>
  </si>
  <si>
    <t>16-10-2024 11:51</t>
  </si>
  <si>
    <t>21-10-2024 18:13</t>
  </si>
  <si>
    <t>17-10-2024 12:22</t>
  </si>
  <si>
    <t>14-10-2024 13:51</t>
  </si>
  <si>
    <t>SAP Authorization Request Access -  99018502 &amp; 99018502</t>
  </si>
  <si>
    <t>11-10-2024 19:11</t>
  </si>
  <si>
    <t>15-10-2024 19:11</t>
  </si>
  <si>
    <t>08-11-2024 11:19</t>
  </si>
  <si>
    <t>15-10-2024 16:42</t>
  </si>
  <si>
    <t>14-10-2024 12:11</t>
  </si>
  <si>
    <t>GL Account Configuration for BIlling in not set correctly for EC01.</t>
  </si>
  <si>
    <t>11-10-2024 10:50</t>
  </si>
  <si>
    <t>11-10-2024 18:50</t>
  </si>
  <si>
    <t>16-12-2024 18:12</t>
  </si>
  <si>
    <t>13-12-2024 17:34</t>
  </si>
  <si>
    <t>11-10-2024 11:50</t>
  </si>
  <si>
    <t>SAP Authorization Request ( T-code ) -  Reem</t>
  </si>
  <si>
    <t>14-10-2024 12:7</t>
  </si>
  <si>
    <t>15-10-2024 11:7</t>
  </si>
  <si>
    <t>15-10-2024 16:30</t>
  </si>
  <si>
    <t>14-10-2024 13:7</t>
  </si>
  <si>
    <t>SAP access Modification - 99000664 Oscar</t>
  </si>
  <si>
    <t>15-10-2024 11:8</t>
  </si>
  <si>
    <t>17-10-2024 11:8</t>
  </si>
  <si>
    <t>25-10-2024 18:45</t>
  </si>
  <si>
    <t>22-10-2024 17:48</t>
  </si>
  <si>
    <t>15-10-2024 13:8</t>
  </si>
  <si>
    <t>SAP Authorization Request ( T-Code) -  Kasturi</t>
  </si>
  <si>
    <t>15-10-2024 11:47</t>
  </si>
  <si>
    <t>08-11-2024 11:3</t>
  </si>
  <si>
    <t>15-10-2024 16:31</t>
  </si>
  <si>
    <t>11-10-2024 13:47</t>
  </si>
  <si>
    <t>Create a New SAP Account  for Drewes ( Kludi Germany  )</t>
  </si>
  <si>
    <t>11-10-2024 14:17</t>
  </si>
  <si>
    <t>15-10-2024 14:17</t>
  </si>
  <si>
    <t>30-10-2024 11:12</t>
  </si>
  <si>
    <t>15-10-2024 16:4</t>
  </si>
  <si>
    <t>11-10-2024 16:17</t>
  </si>
  <si>
    <t>ZVRPS Field is Missing in Invoice</t>
  </si>
  <si>
    <t>16-10-2024 15:33</t>
  </si>
  <si>
    <t>25-12-2024 15:42</t>
  </si>
  <si>
    <t>14-10-2024 17:33</t>
  </si>
  <si>
    <t>SAP T-code Access - 96600472</t>
  </si>
  <si>
    <t>Abdulrahman Albishi</t>
  </si>
  <si>
    <t>14-10-2024 17:30</t>
  </si>
  <si>
    <t>16-10-2024 17:30</t>
  </si>
  <si>
    <t>19-10-2024 11:42</t>
  </si>
  <si>
    <t>08-11-2024 12:0</t>
  </si>
  <si>
    <t>16-10-2024 11:41</t>
  </si>
  <si>
    <t>14-10-2024 12:54</t>
  </si>
  <si>
    <t>16-10-2024 12:54</t>
  </si>
  <si>
    <t>16-11-2024 14:56</t>
  </si>
  <si>
    <t>13-11-2024 14:13</t>
  </si>
  <si>
    <t>14-10-2024 14:54</t>
  </si>
  <si>
    <t>14-10-2024 18:51</t>
  </si>
  <si>
    <t>16-10-2024 18:51</t>
  </si>
  <si>
    <t>07-12-2024 14:7</t>
  </si>
  <si>
    <t>04-12-2024 13:12</t>
  </si>
  <si>
    <t>14-10-2024 19:23</t>
  </si>
  <si>
    <t>15-10-2024 11:51</t>
  </si>
  <si>
    <t>Unable to approve the leave request in SAP Fiori - Moyinudeen</t>
  </si>
  <si>
    <t>15-10-2024 14:7</t>
  </si>
  <si>
    <t>17-10-2024 14:7</t>
  </si>
  <si>
    <t>15-10-2024 16:50</t>
  </si>
  <si>
    <t>SAP Authorization Issue - 99013278</t>
  </si>
  <si>
    <t>15-10-2024 16:51</t>
  </si>
  <si>
    <t>17-10-2024 16:51</t>
  </si>
  <si>
    <t>01-11-2024 16:43</t>
  </si>
  <si>
    <t>15-10-2024 19:12</t>
  </si>
  <si>
    <t>15-10-2024 18:51</t>
  </si>
  <si>
    <t>Request for SAP Kludi account: user ASTER</t>
  </si>
  <si>
    <t>15-10-2024 12:52</t>
  </si>
  <si>
    <t>17-10-2024 12:52</t>
  </si>
  <si>
    <t>30-10-2024 11:25</t>
  </si>
  <si>
    <t>16-10-2024 11:40</t>
  </si>
  <si>
    <t>15-10-2024 14:52</t>
  </si>
  <si>
    <t>Request for sap kludi account: user ADARSH</t>
  </si>
  <si>
    <t>15-10-2024 13:5</t>
  </si>
  <si>
    <t>17-10-2024 13:5</t>
  </si>
  <si>
    <t>30-10-2024 11:31</t>
  </si>
  <si>
    <t>16-10-2024 11:37</t>
  </si>
  <si>
    <t>15-10-2024 15:5</t>
  </si>
  <si>
    <t>SAP ID Login issues - 88408370 (BG)</t>
  </si>
  <si>
    <t>Md.Rejaul Karim</t>
  </si>
  <si>
    <t>16-10-2024 11:13</t>
  </si>
  <si>
    <t>19-10-2024 11:13</t>
  </si>
  <si>
    <t>20-10-2024 16:42</t>
  </si>
  <si>
    <t>Seat &amp; Cover</t>
  </si>
  <si>
    <t>17-10-2024 16:26</t>
  </si>
  <si>
    <t>16-10-2024 13:13</t>
  </si>
  <si>
    <t>Additions - ZSD_EXPORT_SHIPMENT.</t>
  </si>
  <si>
    <t>16-10-2024 12:9</t>
  </si>
  <si>
    <t>24-12-2024 16:45</t>
  </si>
  <si>
    <t>27-11-2024 16:14</t>
  </si>
  <si>
    <t>SAP Authorization Issue  - 99014012</t>
  </si>
  <si>
    <t>Paul Antony</t>
  </si>
  <si>
    <t>16-10-2024 12:31</t>
  </si>
  <si>
    <t>18-10-2024 12:31</t>
  </si>
  <si>
    <t>19-10-2024 15:42</t>
  </si>
  <si>
    <t>16-10-2024 15:39</t>
  </si>
  <si>
    <t>16-10-2024 14:31</t>
  </si>
  <si>
    <t>SAP T-code Access - Mohit Nayyar</t>
  </si>
  <si>
    <t>Mohit Nayyar</t>
  </si>
  <si>
    <t>16-10-2024 12:38</t>
  </si>
  <si>
    <t>18-10-2024 12:38</t>
  </si>
  <si>
    <t>08-11-2024 11:2</t>
  </si>
  <si>
    <t>17-10-2024 19:3</t>
  </si>
  <si>
    <t>16-10-2024 14:38</t>
  </si>
  <si>
    <t>SAP T-code Access Request -  96600472</t>
  </si>
  <si>
    <t>16-10-2024 13:0</t>
  </si>
  <si>
    <t>20-10-2024 13:0</t>
  </si>
  <si>
    <t>22-10-2024 17:23</t>
  </si>
  <si>
    <t>16-10-2024 15:0</t>
  </si>
  <si>
    <t>Request additional access to SAP- 99000163 &amp; 99002887</t>
  </si>
  <si>
    <t>15-10-2024 19:30</t>
  </si>
  <si>
    <t>16-10-2024 18:30</t>
  </si>
  <si>
    <t>08-11-2024 12:18</t>
  </si>
  <si>
    <t>16-10-2024 11:30</t>
  </si>
  <si>
    <t>Change the Description of Sales Group UV5</t>
  </si>
  <si>
    <t>16-10-2024 16:8</t>
  </si>
  <si>
    <t>18-10-2024 16:8</t>
  </si>
  <si>
    <t>28-10-2024 12:38</t>
  </si>
  <si>
    <t>16-10-2024 18:8</t>
  </si>
  <si>
    <t>SAP ID Creation -  DONG (Kludi Germany)</t>
  </si>
  <si>
    <t>16-10-2024 16:32</t>
  </si>
  <si>
    <t>18-10-2024 16:32</t>
  </si>
  <si>
    <t>30-10-2024 11:36</t>
  </si>
  <si>
    <t>17-10-2024 19:1</t>
  </si>
  <si>
    <t>16-10-2024 18:32</t>
  </si>
  <si>
    <t>new sap user ZIEGLER and STEMPHER</t>
  </si>
  <si>
    <t>17-10-2024 16:56</t>
  </si>
  <si>
    <t>21-10-2024 16:56</t>
  </si>
  <si>
    <t>30-10-2024 11:13</t>
  </si>
  <si>
    <t>18-10-2024 16:24</t>
  </si>
  <si>
    <t>17-10-2024 18:56</t>
  </si>
  <si>
    <t>Request T-code  Access - Donabella</t>
  </si>
  <si>
    <t>18-10-2024 12:42</t>
  </si>
  <si>
    <t>23-10-2024 15:42</t>
  </si>
  <si>
    <t>24-10-2024 16:44</t>
  </si>
  <si>
    <t>21-10-2024 16:18</t>
  </si>
  <si>
    <t>18-10-2024 13:16</t>
  </si>
  <si>
    <t>21-10-2024 17:42</t>
  </si>
  <si>
    <t>Error while generating report ( ZO_PEND)</t>
  </si>
  <si>
    <t>Priyanka Dedhia</t>
  </si>
  <si>
    <t>17-10-2024 12:46</t>
  </si>
  <si>
    <t>19-10-2024 12:46</t>
  </si>
  <si>
    <t>President’s Office (Sales Cordination)</t>
  </si>
  <si>
    <t>17-10-2024 16:37</t>
  </si>
  <si>
    <t>17-10-2024 14:46</t>
  </si>
  <si>
    <t>DELIVERY ORDER HAS ISSUE 7410273225/ SALES ORDER 5920026 / DELIVERY TO RAK SITE 16/10/2024</t>
  </si>
  <si>
    <t>Haitham Safadi</t>
  </si>
  <si>
    <t>17-10-2024 15:50</t>
  </si>
  <si>
    <t>21-10-2024 15:50</t>
  </si>
  <si>
    <t>21-10-2024 17:43</t>
  </si>
  <si>
    <t>18-10-2024 17:33</t>
  </si>
  <si>
    <t>18-10-2024 12:35</t>
  </si>
  <si>
    <t>17-10-2024 17:50</t>
  </si>
  <si>
    <t>Missing full Access for Long term new _ SAP</t>
  </si>
  <si>
    <t>Jeng Acuna</t>
  </si>
  <si>
    <t>17-10-2024 19:14</t>
  </si>
  <si>
    <t>21-10-2024 19:14</t>
  </si>
  <si>
    <t>18-10-2024 19:9</t>
  </si>
  <si>
    <t>18-10-2024 11:7</t>
  </si>
  <si>
    <t>18-10-2024 12:14</t>
  </si>
  <si>
    <t>Request tcode access to SAP - 99017190, 99017366, 99014047</t>
  </si>
  <si>
    <t>Sherin Sebastian</t>
  </si>
  <si>
    <t>18-10-2024 14:2</t>
  </si>
  <si>
    <t>22-10-2024 14:2</t>
  </si>
  <si>
    <t>08-11-2024 11:22</t>
  </si>
  <si>
    <t>22-10-2024 17:50</t>
  </si>
  <si>
    <t>21-10-2024 18:17</t>
  </si>
  <si>
    <t>18-10-2024 16:2</t>
  </si>
  <si>
    <t>Request tcode access to SAP - 99004985</t>
  </si>
  <si>
    <t>18-10-2024 16:12</t>
  </si>
  <si>
    <t>22-10-2024 16:12</t>
  </si>
  <si>
    <t>Update the prices of screws and the fixing kit in the POS system at the Rak outlet  uu7 channel 12  as free of charges  </t>
  </si>
  <si>
    <t>21-10-2024 18:1</t>
  </si>
  <si>
    <t>23-10-2024 18:3</t>
  </si>
  <si>
    <t>22-10-2024 12:39</t>
  </si>
  <si>
    <t>21-10-2024 19:22</t>
  </si>
  <si>
    <t>22-10-2024 11:3</t>
  </si>
  <si>
    <t>Request  to reset password</t>
  </si>
  <si>
    <t>19-10-2024 16:26</t>
  </si>
  <si>
    <t>17-10-2024 18:58</t>
  </si>
  <si>
    <t>17-10-2024 18:26</t>
  </si>
  <si>
    <t>Error wise generating report from T-code S_ALR_87012182 in IRP</t>
  </si>
  <si>
    <t>21-10-2024 11:14</t>
  </si>
  <si>
    <t>23-10-2024 11:14</t>
  </si>
  <si>
    <t>21-10-2024 18:5</t>
  </si>
  <si>
    <t>21-10-2024 13:14</t>
  </si>
  <si>
    <t>Rquest T-code Access - Vijay ( IND)</t>
  </si>
  <si>
    <t>Vijay Kumar Nakka</t>
  </si>
  <si>
    <t>21-10-2024 16:39</t>
  </si>
  <si>
    <t>22-10-2024 16:9</t>
  </si>
  <si>
    <t>25-10-2024 16:45</t>
  </si>
  <si>
    <t>21-10-2024 17:39</t>
  </si>
  <si>
    <t>Cost Component Structure (CCS) Error</t>
  </si>
  <si>
    <t>21-10-2024 16:31</t>
  </si>
  <si>
    <t>23-10-2024 16:31</t>
  </si>
  <si>
    <t>22-10-2024 16:17</t>
  </si>
  <si>
    <t>21-10-2024 18:31</t>
  </si>
  <si>
    <t>Request for additional SAP(KLUDI) access- ROHIT</t>
  </si>
  <si>
    <t>22-10-2024 11:1</t>
  </si>
  <si>
    <t>22-10-2024 19:1</t>
  </si>
  <si>
    <t>22-10-2024 17:30</t>
  </si>
  <si>
    <t>22-10-2024 11:41</t>
  </si>
  <si>
    <t>22-10-2024 12:1</t>
  </si>
  <si>
    <t>SAP return process in POS</t>
  </si>
  <si>
    <t>17-10-2024 13:15</t>
  </si>
  <si>
    <t>18-10-2024 12:15</t>
  </si>
  <si>
    <t>08-12-2024 11:34</t>
  </si>
  <si>
    <t>17-10-2024 14:15</t>
  </si>
  <si>
    <t>Material inbound cannot be removed from PO# 9400005365</t>
  </si>
  <si>
    <t>17-10-2024 14:33</t>
  </si>
  <si>
    <t>21-10-2024 14:33</t>
  </si>
  <si>
    <t>21-10-2024 11:43</t>
  </si>
  <si>
    <t>18-10-2024 11:34</t>
  </si>
  <si>
    <t>17-10-2024 16:35</t>
  </si>
  <si>
    <t>17-10-2024 16:33</t>
  </si>
  <si>
    <t>Request additional access to SAP - S_ALR_87012182</t>
  </si>
  <si>
    <t>22-10-2024 14:50</t>
  </si>
  <si>
    <t>23-10-2024 14:20</t>
  </si>
  <si>
    <t>04-11-2024 18:57</t>
  </si>
  <si>
    <t>23-10-2024 15:58</t>
  </si>
  <si>
    <t>22-10-2024 15:50</t>
  </si>
  <si>
    <t>SAP ECQ Access Error - Mohammad  (BG)</t>
  </si>
  <si>
    <t>Mohammad Ataur Rahman</t>
  </si>
  <si>
    <t>21-10-2024 12:52</t>
  </si>
  <si>
    <t>23-10-2024 12:52</t>
  </si>
  <si>
    <t>Stock</t>
  </si>
  <si>
    <t>21-10-2024 13:7</t>
  </si>
  <si>
    <t>21-10-2024 14:52</t>
  </si>
  <si>
    <t>Request additional SAP access - 23281</t>
  </si>
  <si>
    <t>22-10-2024 13:5</t>
  </si>
  <si>
    <t>24-10-2024 13:5</t>
  </si>
  <si>
    <t>04-11-2024 16:9</t>
  </si>
  <si>
    <t>22-10-2024 16:18</t>
  </si>
  <si>
    <t>22-10-2024 15:5</t>
  </si>
  <si>
    <t>Trading Items in DC 12 to change in TANN</t>
  </si>
  <si>
    <t>22-10-2024 13:15</t>
  </si>
  <si>
    <t>24-10-2024 13:15</t>
  </si>
  <si>
    <t>30-10-2024 10:28</t>
  </si>
  <si>
    <t>22-10-2024 13:44</t>
  </si>
  <si>
    <t>22-10-2024 15:15</t>
  </si>
  <si>
    <t>No notification of the PR's to the Purchaser and not shown in ME5A as well</t>
  </si>
  <si>
    <t>18-10-2024 17:14</t>
  </si>
  <si>
    <t>21-10-2024 16:14</t>
  </si>
  <si>
    <t>22-10-2024 18:12</t>
  </si>
  <si>
    <t>18-10-2024 18:21</t>
  </si>
  <si>
    <t>18-10-2024 18:14</t>
  </si>
  <si>
    <t>21-10-2024 19:30</t>
  </si>
  <si>
    <t>24-10-2024 10:30</t>
  </si>
  <si>
    <t>23-12-2024 18:18</t>
  </si>
  <si>
    <t>11-12-2024 18:40</t>
  </si>
  <si>
    <t>22-10-2024 12:30</t>
  </si>
  <si>
    <t>Repacking Portal Access_New User</t>
  </si>
  <si>
    <t>22-10-2024 11:43</t>
  </si>
  <si>
    <t>24-10-2024 11:43</t>
  </si>
  <si>
    <t>25-10-2024 12:45</t>
  </si>
  <si>
    <t>22-10-2024 12:34</t>
  </si>
  <si>
    <t>22-10-2024 13:43</t>
  </si>
  <si>
    <t>Request To Allow Access to MASS T- Code - Varshil  ( IND )</t>
  </si>
  <si>
    <t>22-10-2024 12:5</t>
  </si>
  <si>
    <t>24-10-2024 12:5</t>
  </si>
  <si>
    <t>22-10-2024 14:5</t>
  </si>
  <si>
    <t>Angelica Factor</t>
  </si>
  <si>
    <t>22-10-2024 12:43</t>
  </si>
  <si>
    <t>19-12-2024 11:44</t>
  </si>
  <si>
    <t>15-11-2024 17:15</t>
  </si>
  <si>
    <t>Faulty Item 261 Movement Error Sol Ref:2000064743 - Md. Rahim (BG)</t>
  </si>
  <si>
    <t>Md. Rahim Ullah</t>
  </si>
  <si>
    <t>20-10-2024 9:22</t>
  </si>
  <si>
    <t>22-10-2024 10:0</t>
  </si>
  <si>
    <t>08-12-2024 16:7</t>
  </si>
  <si>
    <t>05-12-2024 15:14</t>
  </si>
  <si>
    <t>11-11-2024 14:16</t>
  </si>
  <si>
    <t>20-10-2024 12:0</t>
  </si>
  <si>
    <t>2000064743</t>
  </si>
  <si>
    <t>Error Message Appears After Done the Order in SAP - Haitham</t>
  </si>
  <si>
    <t>20-10-2024 14:52</t>
  </si>
  <si>
    <t>23-10-2024 10:30</t>
  </si>
  <si>
    <t>27-10-2024 19:46</t>
  </si>
  <si>
    <t>24-10-2024 19:26</t>
  </si>
  <si>
    <t>23-10-2024 11:19</t>
  </si>
  <si>
    <t>21-10-2024 12:30</t>
  </si>
  <si>
    <t>Request access to C4C - 99018102</t>
  </si>
  <si>
    <t>Karam Jehad Khlefat</t>
  </si>
  <si>
    <t>21-10-2024 18:46</t>
  </si>
  <si>
    <t>23-10-2024 18:46</t>
  </si>
  <si>
    <t>02-11-2024 12:49</t>
  </si>
  <si>
    <t>30-10-2024 11:59</t>
  </si>
  <si>
    <t>22-10-2024 11:46</t>
  </si>
  <si>
    <t>Requesting for Additional SAP Access - 99017268</t>
  </si>
  <si>
    <t>21-10-2024 20:1</t>
  </si>
  <si>
    <t>22-10-2024 17:41</t>
  </si>
  <si>
    <t>SAP Authorization issue -  Haitham</t>
  </si>
  <si>
    <t>21-10-2024 10:52</t>
  </si>
  <si>
    <t>23-10-2024 10:52</t>
  </si>
  <si>
    <t>30-10-2024 11:40</t>
  </si>
  <si>
    <t>SAP ID request -Rakshit Narendra Tripathi</t>
  </si>
  <si>
    <t>Rajendra Padyal</t>
  </si>
  <si>
    <t>23-10-2024 16:2</t>
  </si>
  <si>
    <t>Quotation Error - Discount is not showing Sol Ref : 2000064745</t>
  </si>
  <si>
    <t>21-10-2024 11:27</t>
  </si>
  <si>
    <t>21-10-2024 19:27</t>
  </si>
  <si>
    <t>19-12-2024 20:53</t>
  </si>
  <si>
    <t>21-10-2024 12:45</t>
  </si>
  <si>
    <t>21-10-2024 12:27</t>
  </si>
  <si>
    <t>2000064745</t>
  </si>
  <si>
    <t>Urgent Assistance Required for SAP Return Invoice Issue.</t>
  </si>
  <si>
    <t>21-10-2024 12:36</t>
  </si>
  <si>
    <t>23-10-2024 12:36</t>
  </si>
  <si>
    <t>30-10-2024 11:45</t>
  </si>
  <si>
    <t>29-10-2024 13:9</t>
  </si>
  <si>
    <t>21-10-2024 14:36</t>
  </si>
  <si>
    <t>SAP Authorization Request -  96600489 &amp; 96600650</t>
  </si>
  <si>
    <t>10-11-2024 17:40</t>
  </si>
  <si>
    <t>12-11-2024 4:54</t>
  </si>
  <si>
    <t>09-11-2024 3:59</t>
  </si>
  <si>
    <t>22-10-2024 17:46</t>
  </si>
  <si>
    <t>22-10-2024 9:56</t>
  </si>
  <si>
    <t>Program ZSDUTI64 not working properly Sol Ref : 2000064749</t>
  </si>
  <si>
    <t>21-10-2024 12:37</t>
  </si>
  <si>
    <t>22-10-2024 11:37</t>
  </si>
  <si>
    <t>01-11-2024 13:49</t>
  </si>
  <si>
    <t>29-10-2024 12:55</t>
  </si>
  <si>
    <t>29-10-2024 12:54</t>
  </si>
  <si>
    <t>21-10-2024 13:37</t>
  </si>
  <si>
    <t>2000064749</t>
  </si>
  <si>
    <t>Update the prices of screws and the fixing kit in the POS system at the Rak outlet  uu7 channel 12  as free of charges</t>
  </si>
  <si>
    <t>21-10-2024 19:28</t>
  </si>
  <si>
    <t>22-10-2024 18:28</t>
  </si>
  <si>
    <t>29-10-2024 17:36</t>
  </si>
  <si>
    <t>23-10-2024 19:1</t>
  </si>
  <si>
    <t>22-10-2024 11:28</t>
  </si>
  <si>
    <t>Request for FIORI Password Reset-reg</t>
  </si>
  <si>
    <t>Mahesh Ramasamy</t>
  </si>
  <si>
    <t>22-10-2024 18:36</t>
  </si>
  <si>
    <t>29-10-2024 18:36</t>
  </si>
  <si>
    <t>23-10-2024 15:59</t>
  </si>
  <si>
    <t>23-10-2024 13:36</t>
  </si>
  <si>
    <t>Reset Hana Quality's Password - Md. Lovelu ( BG )</t>
  </si>
  <si>
    <t>Md. Lovelu Miah</t>
  </si>
  <si>
    <t>22-10-2024 17:8</t>
  </si>
  <si>
    <t>24-10-2024 17:8</t>
  </si>
  <si>
    <t>22-10-2024 17:43</t>
  </si>
  <si>
    <t>22-10-2024 19:8</t>
  </si>
  <si>
    <t>Reset pwd-fiori -99012252</t>
  </si>
  <si>
    <t>SAHENDRAN PALANI</t>
  </si>
  <si>
    <t>23-10-2024 11:7</t>
  </si>
  <si>
    <t>30-10-2024 11:7</t>
  </si>
  <si>
    <t>23-10-2024 15:56</t>
  </si>
  <si>
    <t>23-10-2024 15:7</t>
  </si>
  <si>
    <t>Get Error For Access VL03N  - Display Outbound Delivery</t>
  </si>
  <si>
    <t>Fasaludheen Shamsudheen</t>
  </si>
  <si>
    <t>23-10-2024 14:29</t>
  </si>
  <si>
    <t>27-10-2024 14:29</t>
  </si>
  <si>
    <t>23-10-2024 16:8</t>
  </si>
  <si>
    <t>23-10-2024 16:29</t>
  </si>
  <si>
    <t>External Sales Org Creation and Modification Sol ref#: 3000052611</t>
  </si>
  <si>
    <t>24-10-2024 14:55</t>
  </si>
  <si>
    <t>22-11-2024 19:0</t>
  </si>
  <si>
    <t>19-11-2024 18:49</t>
  </si>
  <si>
    <t>23-10-2024 16:55</t>
  </si>
  <si>
    <t>3000052611</t>
  </si>
  <si>
    <t>Request to extract report from IRP - Samadhan (IND)</t>
  </si>
  <si>
    <t>Samadhan Tayade</t>
  </si>
  <si>
    <t>24-10-2024 9:48</t>
  </si>
  <si>
    <t>26-10-2024 10:30</t>
  </si>
  <si>
    <t>06-12-2024 9:46</t>
  </si>
  <si>
    <t>30-10-2024 10:24</t>
  </si>
  <si>
    <t>24-10-2024 12:30</t>
  </si>
  <si>
    <t>Authorization issue for VA01 and VA02  - 99202666</t>
  </si>
  <si>
    <t>24-10-2024 14:58</t>
  </si>
  <si>
    <t>26-10-2024 14:59</t>
  </si>
  <si>
    <t>28-10-2024 11:47</t>
  </si>
  <si>
    <t>25-10-2024 11:22</t>
  </si>
  <si>
    <t>24-10-2024 16:58</t>
  </si>
  <si>
    <t>SAP ID Creation - 1000102 , 1000106 ,1000107 (UK)</t>
  </si>
  <si>
    <t>24-10-2024 17:26</t>
  </si>
  <si>
    <t>28-10-2024 18:56</t>
  </si>
  <si>
    <t>02-12-2024 14:4</t>
  </si>
  <si>
    <t>29-11-2024 13:54</t>
  </si>
  <si>
    <t>SAP B1 PERFORMANCE ISSUE</t>
  </si>
  <si>
    <t>Paolo Merzi</t>
  </si>
  <si>
    <t>24-10-2024 18:46</t>
  </si>
  <si>
    <t>25-10-2024 18:46</t>
  </si>
  <si>
    <t>Finance</t>
  </si>
  <si>
    <t>30-10-2024 11:26</t>
  </si>
  <si>
    <t>25-10-2024 10:16</t>
  </si>
  <si>
    <t>ITY</t>
  </si>
  <si>
    <t>Incorrect Sales Office and Sales group in ZS_LONGTERM_NEW report - Sol Ref :2000064750</t>
  </si>
  <si>
    <t>Basim Shareef Marakankand</t>
  </si>
  <si>
    <t>23-10-2024 17:56</t>
  </si>
  <si>
    <t>24-10-2024 16:56</t>
  </si>
  <si>
    <t>29-10-2024 17:35</t>
  </si>
  <si>
    <t>29-10-2024 12:1</t>
  </si>
  <si>
    <t>23-10-2024 18:56</t>
  </si>
  <si>
    <t>2000064750</t>
  </si>
  <si>
    <t>Pricing date issue in POS</t>
  </si>
  <si>
    <t>Mohammad Jamal Balkees</t>
  </si>
  <si>
    <t>24-10-2024 13:53</t>
  </si>
  <si>
    <t>25-10-2024 12:53</t>
  </si>
  <si>
    <t>29-10-2024 11:59</t>
  </si>
  <si>
    <t>24-10-2024 14:53</t>
  </si>
  <si>
    <t>2000064751</t>
  </si>
  <si>
    <t>Request access to a report T-Codes - V/LD</t>
  </si>
  <si>
    <t>23-10-2024 18:26</t>
  </si>
  <si>
    <t>30-10-2024 14:29</t>
  </si>
  <si>
    <t>01-11-2024 16:49</t>
  </si>
  <si>
    <t>29-10-2024 16:14</t>
  </si>
  <si>
    <t>24-10-2024 11:3</t>
  </si>
  <si>
    <t>24-10-2024 10:56</t>
  </si>
  <si>
    <t>Access for the RK01/50/10 and 20 division</t>
  </si>
  <si>
    <t>Ephraim Olivas</t>
  </si>
  <si>
    <t>28-10-2024 19:0</t>
  </si>
  <si>
    <t>04-11-2024 19:3</t>
  </si>
  <si>
    <t>25-10-2024 11:2</t>
  </si>
  <si>
    <t>25-10-2024 11:59</t>
  </si>
  <si>
    <t>Request additional access to SAP - MM03</t>
  </si>
  <si>
    <t>Jyotsana Sapra</t>
  </si>
  <si>
    <t>24-10-2024 13:30</t>
  </si>
  <si>
    <t>25-10-2024 12:30</t>
  </si>
  <si>
    <t>31-10-2024 17:48</t>
  </si>
  <si>
    <t>04-11-2024 16:2</t>
  </si>
  <si>
    <t>28-10-2024 17:20</t>
  </si>
  <si>
    <t>24-10-2024 14:30</t>
  </si>
  <si>
    <t>Rquest T-code Access - Atul  ( IND)</t>
  </si>
  <si>
    <t>Atul Gaikwad</t>
  </si>
  <si>
    <t>24-10-2024 18:36</t>
  </si>
  <si>
    <t>26-10-2024 18:36</t>
  </si>
  <si>
    <t>13-11-2024 18:26</t>
  </si>
  <si>
    <t>25-10-2024 12:6</t>
  </si>
  <si>
    <t>SAP Authorization Request -  Donabella</t>
  </si>
  <si>
    <t>24-10-2024 11:54</t>
  </si>
  <si>
    <t>28-10-2024 11:54</t>
  </si>
  <si>
    <t>07-11-2024 18:4</t>
  </si>
  <si>
    <t>30-10-2024 10:22</t>
  </si>
  <si>
    <t>24-10-2024 13:54</t>
  </si>
  <si>
    <t>Program ZSD00101 is not working for customer 150237 - Sol Ref:2000064755</t>
  </si>
  <si>
    <t>24-10-2024 17:54</t>
  </si>
  <si>
    <t>25-10-2024 16:54</t>
  </si>
  <si>
    <t>14-11-2024 13:52</t>
  </si>
  <si>
    <t>11-11-2024 17:58</t>
  </si>
  <si>
    <t>24-10-2024 18:54</t>
  </si>
  <si>
    <t>2000064755</t>
  </si>
  <si>
    <t>Invoice details does not reflect sale report</t>
  </si>
  <si>
    <t>28-10-2024 13:30</t>
  </si>
  <si>
    <t>29-10-2024 17:31</t>
  </si>
  <si>
    <t>29-10-2024 12:3</t>
  </si>
  <si>
    <t>24-10-2024 15:30</t>
  </si>
  <si>
    <t>2000064752</t>
  </si>
  <si>
    <t>Implementing SAP in Mould Shop - DO IT regularization Sol ref#: 3000045101</t>
  </si>
  <si>
    <t>25-10-2024 18:29</t>
  </si>
  <si>
    <t>29-10-2024 18:29</t>
  </si>
  <si>
    <t>09-12-2024 17:56</t>
  </si>
  <si>
    <t>28-10-2024 11:29</t>
  </si>
  <si>
    <t>3000045101</t>
  </si>
  <si>
    <t>Request for additional role in ECP - 88202147 - BGD</t>
  </si>
  <si>
    <t>28-10-2024 10:46</t>
  </si>
  <si>
    <t>28-10-2024 18:46</t>
  </si>
  <si>
    <t>30-10-2024 11:53</t>
  </si>
  <si>
    <t>28-10-2024 11:46</t>
  </si>
  <si>
    <t>Batch data missing in Innovent platform - ZMATBATCH</t>
  </si>
  <si>
    <t>Pravin Patil</t>
  </si>
  <si>
    <t>25-10-2024 16:32</t>
  </si>
  <si>
    <t>28-10-2024 15:32</t>
  </si>
  <si>
    <t>01-11-2024 12:49</t>
  </si>
  <si>
    <t>06-11-2024 17:56</t>
  </si>
  <si>
    <t>29-10-2024 11:57</t>
  </si>
  <si>
    <t>25-10-2024 17:32</t>
  </si>
  <si>
    <t>Error while printing invoice Sol Ref:2000064756 -  RETURN INVOICE FOR TW</t>
  </si>
  <si>
    <t>25-10-2024 10:36</t>
  </si>
  <si>
    <t>25-10-2024 18:36</t>
  </si>
  <si>
    <t>24-12-2024 10:19</t>
  </si>
  <si>
    <t>01-11-2024 13:14</t>
  </si>
  <si>
    <t>25-10-2024 11:36</t>
  </si>
  <si>
    <t>2000064756</t>
  </si>
  <si>
    <t>Material consumptions not showing</t>
  </si>
  <si>
    <t>Phaneendra Gunnam</t>
  </si>
  <si>
    <t>29-10-2024 10:59</t>
  </si>
  <si>
    <t>31-10-2024 10:59</t>
  </si>
  <si>
    <t>08-11-2024 18:52</t>
  </si>
  <si>
    <t>Sanitaryware</t>
  </si>
  <si>
    <t>05-11-2024 18:38</t>
  </si>
  <si>
    <t>29-10-2024 11:16</t>
  </si>
  <si>
    <t>29-10-2024 12:59</t>
  </si>
  <si>
    <t>SAP Login Issue - Ephraim</t>
  </si>
  <si>
    <t>29-10-2024 18:41</t>
  </si>
  <si>
    <t>30-10-2024 17:41</t>
  </si>
  <si>
    <t>29-10-2024 19:0</t>
  </si>
  <si>
    <t>30-10-2024 10:41</t>
  </si>
  <si>
    <t>Request data extraction for T-code VKM4</t>
  </si>
  <si>
    <t>31-10-2024 14:13</t>
  </si>
  <si>
    <t>08-11-2024 16:52</t>
  </si>
  <si>
    <t>05-11-2024 16:19</t>
  </si>
  <si>
    <t>29-10-2024 16:13</t>
  </si>
  <si>
    <t>T-Code Access Authorization Request - 99018505 Hassan</t>
  </si>
  <si>
    <t>28-10-2024 16:58</t>
  </si>
  <si>
    <t>29-10-2024 15:58</t>
  </si>
  <si>
    <t>01-11-2024 18:31</t>
  </si>
  <si>
    <t>28-10-2024 17:58</t>
  </si>
  <si>
    <t>The Existing  Columns Has Been Removed  in Query F107  - Ticket Ref 4000000909</t>
  </si>
  <si>
    <t>Sarfraz Khan</t>
  </si>
  <si>
    <t>25-10-2024 13:35</t>
  </si>
  <si>
    <t>29-10-2024 13:35</t>
  </si>
  <si>
    <t>30-11-2024 19:4</t>
  </si>
  <si>
    <t>27-11-2024 18:59</t>
  </si>
  <si>
    <t>27-10-2024 11:7</t>
  </si>
  <si>
    <t>25-10-2024 15:35</t>
  </si>
  <si>
    <t>28-10-2024 13:11</t>
  </si>
  <si>
    <t>30-10-2024 13:11</t>
  </si>
  <si>
    <t>07-12-2024 13:7</t>
  </si>
  <si>
    <t>04-12-2024 12:53</t>
  </si>
  <si>
    <t>28-10-2024 15:11</t>
  </si>
  <si>
    <t>SAP Authorization Issue -  A.K.M. Fazlul ( BG )</t>
  </si>
  <si>
    <t>A.K.M. Fazlul Hoq</t>
  </si>
  <si>
    <t>28-10-2024 16:33</t>
  </si>
  <si>
    <t>30-10-2024 11:27</t>
  </si>
  <si>
    <t>29-10-2024 15:44</t>
  </si>
  <si>
    <t>28-10-2024 18:33</t>
  </si>
  <si>
    <t>SAP Authorization Request ( T-Codes ) -  23335 &amp; 23315 ( IND)</t>
  </si>
  <si>
    <t>29-10-2024 9:26</t>
  </si>
  <si>
    <t>31-10-2024 10:30</t>
  </si>
  <si>
    <t>08-11-2024 11:1</t>
  </si>
  <si>
    <t>30-10-2024 11:39</t>
  </si>
  <si>
    <t>Reset SAP password - 99003284</t>
  </si>
  <si>
    <t>28-10-2024 18:41</t>
  </si>
  <si>
    <t>30-10-2024 18:41</t>
  </si>
  <si>
    <t>30-10-2024 11:48</t>
  </si>
  <si>
    <t>29-10-2024 11:41</t>
  </si>
  <si>
    <t>Rquest to T-Code Access - Rekha (IND)</t>
  </si>
  <si>
    <t>26-10-2024 13:31</t>
  </si>
  <si>
    <t>29-10-2024 13:31</t>
  </si>
  <si>
    <t>04-11-2024 18:43</t>
  </si>
  <si>
    <t>29-10-2024 11:20</t>
  </si>
  <si>
    <t>26-10-2024 15:31</t>
  </si>
  <si>
    <t>Need to add two new column in Production Entry Report for Sanitary - BGD</t>
  </si>
  <si>
    <t>27-10-2024 13:12</t>
  </si>
  <si>
    <t>29-10-2024 13:12</t>
  </si>
  <si>
    <t>SWD Production</t>
  </si>
  <si>
    <t>12-12-2024 16:9</t>
  </si>
  <si>
    <t>29-10-2024 16:48</t>
  </si>
  <si>
    <t>27-10-2024 15:12</t>
  </si>
  <si>
    <t>Request additional role in SAP- 88202149 - BGD</t>
  </si>
  <si>
    <t>Mohammad Akram Hossain  Khan</t>
  </si>
  <si>
    <t>28-10-2024 14:14</t>
  </si>
  <si>
    <t>03-11-2024 14:14</t>
  </si>
  <si>
    <t>29-10-2024 9:51</t>
  </si>
  <si>
    <t>Syeda Tasnim Hossain</t>
  </si>
  <si>
    <t>28-10-2024 17:17</t>
  </si>
  <si>
    <t>New SAP Account user ERLEI</t>
  </si>
  <si>
    <t>28-10-2024 13:47</t>
  </si>
  <si>
    <t>30-10-2024 13:47</t>
  </si>
  <si>
    <t>28-10-2024 17:6</t>
  </si>
  <si>
    <t>28-10-2024 15:47</t>
  </si>
  <si>
    <t>new sap Kludi RAK account Linnebürger</t>
  </si>
  <si>
    <t>28-10-2024 14:17</t>
  </si>
  <si>
    <t>30-10-2024 14:17</t>
  </si>
  <si>
    <t>28-10-2024 17:0</t>
  </si>
  <si>
    <t>28-10-2024 16:17</t>
  </si>
  <si>
    <t>MDG ID needed with same role as 88202155</t>
  </si>
  <si>
    <t>28-10-2024 16:53</t>
  </si>
  <si>
    <t>30-10-2024 16:53</t>
  </si>
  <si>
    <t>01-11-2024 11:48</t>
  </si>
  <si>
    <t>29-10-2024 11:32</t>
  </si>
  <si>
    <t>28-10-2024 18:53</t>
  </si>
  <si>
    <t>T-Code Access Request (Kludi) - 99018410</t>
  </si>
  <si>
    <t>Aaron George</t>
  </si>
  <si>
    <t>28-10-2024 18:58</t>
  </si>
  <si>
    <t>04-11-2024 16:11</t>
  </si>
  <si>
    <t>04-11-2024 19:4</t>
  </si>
  <si>
    <t>30-10-2024 11:46</t>
  </si>
  <si>
    <t>29-10-2024 11:58</t>
  </si>
  <si>
    <t>SAP Authorization Request ( T- code ) Access -  Fatema</t>
  </si>
  <si>
    <t>Fatema Sumi</t>
  </si>
  <si>
    <t>29-10-2024 12:20</t>
  </si>
  <si>
    <t>31-10-2024 12:20</t>
  </si>
  <si>
    <t>01-11-2024 18:29</t>
  </si>
  <si>
    <t>29-10-2024 14:20</t>
  </si>
  <si>
    <t>3000047761: Gratuity and Leave Provision  / EOS Postingm- Normal Change: 8000010666 - DO IT regularization</t>
  </si>
  <si>
    <t>Nitin Kumar</t>
  </si>
  <si>
    <t>29-10-2024 18:1</t>
  </si>
  <si>
    <t>19-12-2024 19:47</t>
  </si>
  <si>
    <t>SAP connection error- Rakibul (BGD)</t>
  </si>
  <si>
    <t>29-10-2024 18:30</t>
  </si>
  <si>
    <t>07-11-2024 19:20</t>
  </si>
  <si>
    <t>12-11-2024 17:0</t>
  </si>
  <si>
    <t>29-10-2024 19:30</t>
  </si>
  <si>
    <t>Reset SAP HANA-UAE-PRD. password - Sanal</t>
  </si>
  <si>
    <t>Sanal Kolathery Kumaran</t>
  </si>
  <si>
    <t>30-10-2024 11:37</t>
  </si>
  <si>
    <t>01-11-2024 11:37</t>
  </si>
  <si>
    <t>30-10-2024 11:55</t>
  </si>
  <si>
    <t>30-10-2024 13:37</t>
  </si>
  <si>
    <t>Unable to create OBD : no schedule line" error - Laticrete PO</t>
  </si>
  <si>
    <t>Shehzad Abdull Kunhi</t>
  </si>
  <si>
    <t>30-10-2024 13:24</t>
  </si>
  <si>
    <t>01-11-2024 13:24</t>
  </si>
  <si>
    <t>30-10-2024 16:34</t>
  </si>
  <si>
    <t>30-10-2024 15:24</t>
  </si>
  <si>
    <t>PRICE DIFFERENT BETWEEN SO &amp; GRSO  SO- 5906494 GRSO - 60064677/ 0060064751</t>
  </si>
  <si>
    <t>30-10-2024 13:59</t>
  </si>
  <si>
    <t>01-11-2024 13:59</t>
  </si>
  <si>
    <t>08-11-2024 12:17</t>
  </si>
  <si>
    <t>08-11-2024 11:35</t>
  </si>
  <si>
    <t>30-10-2024 15:59</t>
  </si>
  <si>
    <t>MDG-SAP WEB APPLICATION ISSUE - Dilan</t>
  </si>
  <si>
    <t>30-10-2024 11:33</t>
  </si>
  <si>
    <t>31-10-2024 10:33</t>
  </si>
  <si>
    <t>30-10-2024 12:33</t>
  </si>
  <si>
    <t>Fiori Access - 99018667  || 99018668  || 99018734  || 99018259</t>
  </si>
  <si>
    <t>Saravanakumar Gurunathan</t>
  </si>
  <si>
    <t>30-10-2024 13:20</t>
  </si>
  <si>
    <t>01-11-2024 13:20</t>
  </si>
  <si>
    <t>09-11-2024 11:53</t>
  </si>
  <si>
    <t>06-11-2024 11:37</t>
  </si>
  <si>
    <t>30-10-2024 15:20</t>
  </si>
  <si>
    <t>SAP Authorization Issue - Md Sayadul</t>
  </si>
  <si>
    <t>30-10-2024 17:43</t>
  </si>
  <si>
    <t>01-11-2024 17:43</t>
  </si>
  <si>
    <t>03-11-2024 19:50</t>
  </si>
  <si>
    <t>31-10-2024 18:56</t>
  </si>
  <si>
    <t>31-10-2024 10:43</t>
  </si>
  <si>
    <t>Request to replace existing tcode access - 88200195 (Bipul)</t>
  </si>
  <si>
    <t>31-10-2024 11:41</t>
  </si>
  <si>
    <t>06-11-2024 11:41</t>
  </si>
  <si>
    <t>04-11-2024 15:55</t>
  </si>
  <si>
    <t>31-10-2024 19:16</t>
  </si>
  <si>
    <t>31-10-2024 15:41</t>
  </si>
  <si>
    <t>01-11-2024 10:47</t>
  </si>
  <si>
    <t>05-11-2024 19:22</t>
  </si>
  <si>
    <t>07-11-2024 13:52</t>
  </si>
  <si>
    <t>04-11-2024 13:28</t>
  </si>
  <si>
    <t>01-11-2024 13:53</t>
  </si>
  <si>
    <t>01-11-2024 12:47</t>
  </si>
  <si>
    <t>2000064762</t>
  </si>
  <si>
    <t>SAP Authorization Request Access ( T-code ) -  99018639 / 99018647</t>
  </si>
  <si>
    <t>01-11-2024 11:46</t>
  </si>
  <si>
    <t>04-11-2024 10:46</t>
  </si>
  <si>
    <t>13-11-2024 18:51</t>
  </si>
  <si>
    <t>11-11-2024 18:33</t>
  </si>
  <si>
    <t>01-11-2024 12:46</t>
  </si>
  <si>
    <t>SAP Authorization Request - 77001514</t>
  </si>
  <si>
    <t>30-10-2024 18:58</t>
  </si>
  <si>
    <t>01-11-2024 18:58</t>
  </si>
  <si>
    <t>31-10-2024 18:53</t>
  </si>
  <si>
    <t>31-10-2024 11:58</t>
  </si>
  <si>
    <t>SAP Authorization Request -  77000806</t>
  </si>
  <si>
    <t>30-10-2024 19:4</t>
  </si>
  <si>
    <t>01-11-2024 19:4</t>
  </si>
  <si>
    <t>31-10-2024 18:54</t>
  </si>
  <si>
    <t>31-10-2024 12:4</t>
  </si>
  <si>
    <t>Request to add new unit of measure in ZECONFIG (E-Invoice) - Sivaprasad (IND) Sol ref#: 3000052603</t>
  </si>
  <si>
    <t>30-10-2024 19:57</t>
  </si>
  <si>
    <t>31-10-2024 18:30</t>
  </si>
  <si>
    <t>28-11-2024 11:2</t>
  </si>
  <si>
    <t>25-11-2024 10:43</t>
  </si>
  <si>
    <t>31-10-2024 11:30</t>
  </si>
  <si>
    <t>3000052603</t>
  </si>
  <si>
    <t>SAP ID Login issues - 99003600</t>
  </si>
  <si>
    <t>Dinesh Kumar Arambaka</t>
  </si>
  <si>
    <t>01-11-2024 11:52</t>
  </si>
  <si>
    <t>05-11-2024 11:52</t>
  </si>
  <si>
    <t>04-11-2024 14:50</t>
  </si>
  <si>
    <t>01-11-2024 14:2</t>
  </si>
  <si>
    <t>01-11-2024 13:52</t>
  </si>
  <si>
    <t>01-11-2024 16:9</t>
  </si>
  <si>
    <t>05-11-2024 16:9</t>
  </si>
  <si>
    <t>16-12-2024 20:23</t>
  </si>
  <si>
    <t>01-11-2024 18:9</t>
  </si>
  <si>
    <t>3000052602</t>
  </si>
  <si>
    <t>ESS ID need to unlock and reset password- 99008395</t>
  </si>
  <si>
    <t>05-11-2024 18:29</t>
  </si>
  <si>
    <t>MC 3 &amp; 4</t>
  </si>
  <si>
    <t>04-11-2024 11:29</t>
  </si>
  <si>
    <t>01-11-2024 16:13</t>
  </si>
  <si>
    <t>08-11-2024 16:43</t>
  </si>
  <si>
    <t>Miz</t>
  </si>
  <si>
    <t>19-12-2024 11:35</t>
  </si>
  <si>
    <t>12-12-2024 12:34</t>
  </si>
  <si>
    <t>01-11-2024 20:13</t>
  </si>
  <si>
    <t>FIORI login issue - PRAVEEN BALAN -77000685</t>
  </si>
  <si>
    <t>01-11-2024 17:39</t>
  </si>
  <si>
    <t>22-11-2024 15:55</t>
  </si>
  <si>
    <t>21-11-2024 17:59</t>
  </si>
  <si>
    <t>18-11-2024 17:8</t>
  </si>
  <si>
    <t>Controlling Goods Issued (COGI) report shows automatic goods movement errors</t>
  </si>
  <si>
    <t>02-11-2024 10:12</t>
  </si>
  <si>
    <t>04-11-2024 10:12</t>
  </si>
  <si>
    <t>09-11-2024 13:53</t>
  </si>
  <si>
    <t>Tiles Production</t>
  </si>
  <si>
    <t>13-11-2024 12:39</t>
  </si>
  <si>
    <t>06-11-2024 13:43</t>
  </si>
  <si>
    <t>02-11-2024 12:12</t>
  </si>
  <si>
    <t>SAP Authorization Access Request - 99017472</t>
  </si>
  <si>
    <t>04-11-2024 11:37</t>
  </si>
  <si>
    <t>05-11-2024 10:37</t>
  </si>
  <si>
    <t>05-11-2024 16:22</t>
  </si>
  <si>
    <t>04-11-2024 11:58</t>
  </si>
  <si>
    <t>04-11-2024 12:37</t>
  </si>
  <si>
    <t>PO# 4900039967 release strategy error</t>
  </si>
  <si>
    <t>06-11-2024 18:44</t>
  </si>
  <si>
    <t>02-12-2024 17:5</t>
  </si>
  <si>
    <t>29-11-2024 16:11</t>
  </si>
  <si>
    <t>05-11-2024 11:50</t>
  </si>
  <si>
    <t>05-11-2024 11:44</t>
  </si>
  <si>
    <t>SAP Message - SSL certificate</t>
  </si>
  <si>
    <t>05-11-2024 10:17</t>
  </si>
  <si>
    <t>05-11-2024 18:17</t>
  </si>
  <si>
    <t>08-11-2024 14:52</t>
  </si>
  <si>
    <t>05-11-2024 13:57</t>
  </si>
  <si>
    <t>05-11-2024 11:31</t>
  </si>
  <si>
    <t>05-11-2024 11:17</t>
  </si>
  <si>
    <t>Error while pulling</t>
  </si>
  <si>
    <t>05-11-2024 11:13</t>
  </si>
  <si>
    <t>05-11-2024 19:13</t>
  </si>
  <si>
    <t>05-11-2024 18:46</t>
  </si>
  <si>
    <t>05-11-2024 12:13</t>
  </si>
  <si>
    <t>Request to unlock &amp; reset SAP ID- Bhaskaran (88409257)</t>
  </si>
  <si>
    <t>Bhaskaran Narayana Swamy</t>
  </si>
  <si>
    <t>03-11-2024 15:29</t>
  </si>
  <si>
    <t>05-11-2024 15:29</t>
  </si>
  <si>
    <t>03-11-2024 17:29</t>
  </si>
  <si>
    <t>SAP log in issue - Sushmitha</t>
  </si>
  <si>
    <t>Sushmitha A</t>
  </si>
  <si>
    <t>04-11-2024 12:4</t>
  </si>
  <si>
    <t>06-11-2024 12:4</t>
  </si>
  <si>
    <t>04-11-2024 14:4</t>
  </si>
  <si>
    <t>Error in Customizing for the date segment - VL02N</t>
  </si>
  <si>
    <t>04-11-2024 16:46</t>
  </si>
  <si>
    <t>06-11-2024 16:46</t>
  </si>
  <si>
    <t>17-12-2024 14:25</t>
  </si>
  <si>
    <t>11-11-2024 12:13</t>
  </si>
  <si>
    <t>BAD BD Connection Error in SAP - Rakibul(BGD)</t>
  </si>
  <si>
    <t>03-11-2024 14:21</t>
  </si>
  <si>
    <t>03-11-2024 22:21</t>
  </si>
  <si>
    <t>21-12-2024 10:21</t>
  </si>
  <si>
    <t>03-11-2024 15:21</t>
  </si>
  <si>
    <t>Reset SAP application password - 77001154</t>
  </si>
  <si>
    <t>04-11-2024 15:48</t>
  </si>
  <si>
    <t>06-11-2024 15:48</t>
  </si>
  <si>
    <t>04-11-2024 18:51</t>
  </si>
  <si>
    <t>04-11-2024 17:48</t>
  </si>
  <si>
    <t>T-code Acess   - 99000891</t>
  </si>
  <si>
    <t>04-11-2024 18:15</t>
  </si>
  <si>
    <t>05-11-2024 17:15</t>
  </si>
  <si>
    <t>28-11-2024 17:3</t>
  </si>
  <si>
    <t>Stock Showroom</t>
  </si>
  <si>
    <t>25-11-2024 16:5</t>
  </si>
  <si>
    <t>04-11-2024 19:15</t>
  </si>
  <si>
    <t>ERROR IN GOODS RECEIVE</t>
  </si>
  <si>
    <t>Abdulrahman Tharwat</t>
  </si>
  <si>
    <t>05-11-2024 12:38</t>
  </si>
  <si>
    <t>07-11-2024 12:38</t>
  </si>
  <si>
    <t>UAE Sales</t>
  </si>
  <si>
    <t>13-11-2024 18:34</t>
  </si>
  <si>
    <t>11-11-2024 14:11</t>
  </si>
  <si>
    <t>05-11-2024 14:38</t>
  </si>
  <si>
    <t>Invoice 9020020023 unable to clear inVF05N</t>
  </si>
  <si>
    <t>Vanessa Bayani</t>
  </si>
  <si>
    <t>05-11-2024 13:25</t>
  </si>
  <si>
    <t>07-11-2024 13:25</t>
  </si>
  <si>
    <t>22-11-2024 11:59</t>
  </si>
  <si>
    <t>25-11-2024 19:36</t>
  </si>
  <si>
    <t>19-11-2024 11:4</t>
  </si>
  <si>
    <t>11-11-2024 11:36</t>
  </si>
  <si>
    <t>05-11-2024 15:25</t>
  </si>
  <si>
    <t>Rquest Access to MASS T - Code - Varshil</t>
  </si>
  <si>
    <t>05-11-2024 14:12</t>
  </si>
  <si>
    <t>12-11-2024 17:42</t>
  </si>
  <si>
    <t>13-11-2024 18:24</t>
  </si>
  <si>
    <t>05-11-2024 16:12</t>
  </si>
  <si>
    <t>Error while pulling in SAP  - Ajay</t>
  </si>
  <si>
    <t>05-11-2024 14:15</t>
  </si>
  <si>
    <t>07-11-2024 14:15</t>
  </si>
  <si>
    <t>05-11-2024 18:45</t>
  </si>
  <si>
    <t>05-11-2024 16:15</t>
  </si>
  <si>
    <t>SAP T-Codes Authorization Request</t>
  </si>
  <si>
    <t>05-11-2024 17:48</t>
  </si>
  <si>
    <t>07-11-2024 17:48</t>
  </si>
  <si>
    <t>10-11-2024 12:53</t>
  </si>
  <si>
    <t>07-11-2024 12:41</t>
  </si>
  <si>
    <t>06-11-2024 11:44</t>
  </si>
  <si>
    <t>06-11-2024 10:48</t>
  </si>
  <si>
    <t>Error while performing Costing Run as part of Month End Closing</t>
  </si>
  <si>
    <t>06-11-2024 12:42</t>
  </si>
  <si>
    <t>09-11-2024 12:42</t>
  </si>
  <si>
    <t>07-11-2024 14:21</t>
  </si>
  <si>
    <t>06-11-2024 14:42</t>
  </si>
  <si>
    <t>CUSTOMER ACCOUNT REQUEST ERROR - Arpan</t>
  </si>
  <si>
    <t>Arpan Varghese Koshy</t>
  </si>
  <si>
    <t>06-11-2024 13:3</t>
  </si>
  <si>
    <t>08-11-2024 13:3</t>
  </si>
  <si>
    <t>11-11-2024 15:54</t>
  </si>
  <si>
    <t>08-11-2024 15:35</t>
  </si>
  <si>
    <t>08-11-2024 13:25</t>
  </si>
  <si>
    <t>06-11-2024 15:3</t>
  </si>
  <si>
    <t>07-11-2024 14:13</t>
  </si>
  <si>
    <t>09-11-2024 14:13</t>
  </si>
  <si>
    <t>14-11-2024 11:55</t>
  </si>
  <si>
    <t>11-11-2024 11:43</t>
  </si>
  <si>
    <t>07-11-2024 16:13</t>
  </si>
  <si>
    <t>T-code Access - 77002898</t>
  </si>
  <si>
    <t>06-11-2024 17:18</t>
  </si>
  <si>
    <t>07-11-2024 16:18</t>
  </si>
  <si>
    <t>14-11-2024 13:39</t>
  </si>
  <si>
    <t>06-11-2024 18:18</t>
  </si>
  <si>
    <t>SAP Additional Access - 99018312</t>
  </si>
  <si>
    <t>06-11-2024 14:16</t>
  </si>
  <si>
    <t>07-11-2024 13:16</t>
  </si>
  <si>
    <t>11-11-2024 17:54</t>
  </si>
  <si>
    <t>08-11-2024 16:55</t>
  </si>
  <si>
    <t>06-11-2024 15:16</t>
  </si>
  <si>
    <t>07-11-2024 9:5</t>
  </si>
  <si>
    <t>07-11-2024 18:0</t>
  </si>
  <si>
    <t>07-11-2024 14:25</t>
  </si>
  <si>
    <t>07-11-2024 11:0</t>
  </si>
  <si>
    <t>DISCREPANCY OF QUANTITY IN VA02</t>
  </si>
  <si>
    <t>Jenneffer Dcezar</t>
  </si>
  <si>
    <t>07-11-2024 11:11</t>
  </si>
  <si>
    <t>11-11-2024 11:11</t>
  </si>
  <si>
    <t>Order Management</t>
  </si>
  <si>
    <t>23-12-2024 14:44</t>
  </si>
  <si>
    <t>11-11-2024 12:11</t>
  </si>
  <si>
    <t>07-11-2024 13:11</t>
  </si>
  <si>
    <t>SAP T-code -  88202394</t>
  </si>
  <si>
    <t>Faria Rahman</t>
  </si>
  <si>
    <t>07-11-2024 11:14</t>
  </si>
  <si>
    <t>10-11-2024 11:14</t>
  </si>
  <si>
    <t>22-11-2024 17:0</t>
  </si>
  <si>
    <t>Coordinator to COO &amp; CFO</t>
  </si>
  <si>
    <t>19-11-2024 16:48</t>
  </si>
  <si>
    <t>07-11-2024 13:14</t>
  </si>
  <si>
    <t>T-code Access - 88202149</t>
  </si>
  <si>
    <t>07-11-2024 11:30</t>
  </si>
  <si>
    <t>10-11-2024 11:30</t>
  </si>
  <si>
    <t>07-11-2024 12:50</t>
  </si>
  <si>
    <t>07-11-2024 11:38</t>
  </si>
  <si>
    <t>07-11-2024 13:30</t>
  </si>
  <si>
    <t>3000044112 - Forecast to produce SW - Regularization from DO IT</t>
  </si>
  <si>
    <t>11-11-2024 13:34</t>
  </si>
  <si>
    <t>23-12-2024 14:39</t>
  </si>
  <si>
    <t>07-11-2024 15:34</t>
  </si>
  <si>
    <t>T-Code Access -  99202666</t>
  </si>
  <si>
    <t>07-11-2024 16:19</t>
  </si>
  <si>
    <t>09-11-2024 16:19</t>
  </si>
  <si>
    <t>13-11-2024 18:54</t>
  </si>
  <si>
    <t>07-11-2024 18:19</t>
  </si>
  <si>
    <t>Rquest to MDG authorization access - 3129869</t>
  </si>
  <si>
    <t>Deendayal Sharma</t>
  </si>
  <si>
    <t>09-11-2024 11:30</t>
  </si>
  <si>
    <t>22-11-2024 11:32</t>
  </si>
  <si>
    <t>21-11-2024 19:9</t>
  </si>
  <si>
    <t>20-11-2024 18:0</t>
  </si>
  <si>
    <t>T-Code Access - 99018227</t>
  </si>
  <si>
    <t>07-11-2024 18:20</t>
  </si>
  <si>
    <t>11-11-2024 18:20</t>
  </si>
  <si>
    <t>18-11-2024 15:58</t>
  </si>
  <si>
    <t>15-11-2024 15:46</t>
  </si>
  <si>
    <t>07-11-2024 18:44</t>
  </si>
  <si>
    <t>08-11-2024 11:20</t>
  </si>
  <si>
    <t>07-11-2024 17:57</t>
  </si>
  <si>
    <t>11-11-2024 17:57</t>
  </si>
  <si>
    <t>17-12-2024 19:25</t>
  </si>
  <si>
    <t>13-12-2024 11:9</t>
  </si>
  <si>
    <t>08-11-2024 10:57</t>
  </si>
  <si>
    <t>3000052627</t>
  </si>
  <si>
    <t>08-11-2024 11:55</t>
  </si>
  <si>
    <t>12-11-2024 11:55</t>
  </si>
  <si>
    <t>11-11-2024 18:54</t>
  </si>
  <si>
    <t>08-11-2024 17:58</t>
  </si>
  <si>
    <t>08-11-2024 12:42</t>
  </si>
  <si>
    <t>08-11-2024 13:55</t>
  </si>
  <si>
    <t>SAP ID creation (SAK Kludi Germany) - Sourav Kochhar</t>
  </si>
  <si>
    <t>11-11-2024 16:8</t>
  </si>
  <si>
    <t>12-11-2024 15:8</t>
  </si>
  <si>
    <t>18-11-2024 11:57</t>
  </si>
  <si>
    <t>15-11-2024 10:58</t>
  </si>
  <si>
    <t>12-11-2024 15:5</t>
  </si>
  <si>
    <t>11-11-2024 17:8</t>
  </si>
  <si>
    <t>T-code Access - 99013596</t>
  </si>
  <si>
    <t>11-11-2024 11:48</t>
  </si>
  <si>
    <t>13-11-2024 11:48</t>
  </si>
  <si>
    <t>13-11-2024 18:56</t>
  </si>
  <si>
    <t>11-11-2024 13:48</t>
  </si>
  <si>
    <t>VA03 - Display Sale order - No authorization access for Africa Region Sale Orders</t>
  </si>
  <si>
    <t>11-11-2024 12:50</t>
  </si>
  <si>
    <t>12-11-2024 11:50</t>
  </si>
  <si>
    <t>14-11-2024 13:55</t>
  </si>
  <si>
    <t>11-11-2024 13:30</t>
  </si>
  <si>
    <t>11-11-2024 13:28</t>
  </si>
  <si>
    <t>11-11-2024 13:50</t>
  </si>
  <si>
    <t>All conditions cost in import orders need to be show in PO preview</t>
  </si>
  <si>
    <t>Pending User Info</t>
  </si>
  <si>
    <t>11-11-2024 13:55</t>
  </si>
  <si>
    <t>23-12-2024 11:49</t>
  </si>
  <si>
    <t>08-11-2024 15:55</t>
  </si>
  <si>
    <t>T-Code Access -   99017661</t>
  </si>
  <si>
    <t>11-11-2024 10:17</t>
  </si>
  <si>
    <t>13-11-2024 10:30</t>
  </si>
  <si>
    <t>11-11-2024 13:12</t>
  </si>
  <si>
    <t>11-11-2024 12:30</t>
  </si>
  <si>
    <t>Inclusion of Central Purchasing Block in ZMKVZ report - Sol ref#: 3000052625</t>
  </si>
  <si>
    <t>12-11-2024 11:18</t>
  </si>
  <si>
    <t>14-11-2024 11:18</t>
  </si>
  <si>
    <t>24-12-2024 11:47</t>
  </si>
  <si>
    <t>19-11-2024 12:34</t>
  </si>
  <si>
    <t>12-11-2024 13:18</t>
  </si>
  <si>
    <t>3000052625</t>
  </si>
  <si>
    <t>Error during removal of inbound.  PO#9400005489</t>
  </si>
  <si>
    <t>11-11-2024 11:34</t>
  </si>
  <si>
    <t>13-11-2024 11:34</t>
  </si>
  <si>
    <t>16-11-2024 17:56</t>
  </si>
  <si>
    <t>13-11-2024 17:39</t>
  </si>
  <si>
    <t>Reset SAP IRP Password - 99201774 ( IND)</t>
  </si>
  <si>
    <t>11-11-2024 12:42</t>
  </si>
  <si>
    <t>11-11-2024 16:54</t>
  </si>
  <si>
    <t>08-11-2024 16:40</t>
  </si>
  <si>
    <t>08-11-2024 14:42</t>
  </si>
  <si>
    <t>T-code Access - 99123307</t>
  </si>
  <si>
    <t>12-11-2024 11:4</t>
  </si>
  <si>
    <t>16-11-2024 19:57</t>
  </si>
  <si>
    <t>13-11-2024 18:59</t>
  </si>
  <si>
    <t>12-11-2024 13:56</t>
  </si>
  <si>
    <t>11-11-2024 12:34</t>
  </si>
  <si>
    <t>Change process in PR approval: Assign to Deepak (99018717) Sol ref#: 3000052609</t>
  </si>
  <si>
    <t>Deepak Gopal P.G</t>
  </si>
  <si>
    <t>11-11-2024 11:2</t>
  </si>
  <si>
    <t>13-11-2024 11:2</t>
  </si>
  <si>
    <t>IT PMO &amp; Projects</t>
  </si>
  <si>
    <t>13-11-2024 10:51</t>
  </si>
  <si>
    <t>11-11-2024 13:2</t>
  </si>
  <si>
    <t>3000052609</t>
  </si>
  <si>
    <t>Sick Leave Calculation Error Sol ref#: 2000064773</t>
  </si>
  <si>
    <t>08-11-2024 20:16</t>
  </si>
  <si>
    <t>24-12-2024 17:35</t>
  </si>
  <si>
    <t>09-11-2024 12:31</t>
  </si>
  <si>
    <t>2000064773</t>
  </si>
  <si>
    <t>T-code access - 96600695</t>
  </si>
  <si>
    <t>Mohammed Albahrawy</t>
  </si>
  <si>
    <t>10-11-2024 11:55</t>
  </si>
  <si>
    <t>24-12-2024 11:9</t>
  </si>
  <si>
    <t>28-11-2024 11:17</t>
  </si>
  <si>
    <t>10-11-2024 13:55</t>
  </si>
  <si>
    <t>Mahbub Alam</t>
  </si>
  <si>
    <t>10-11-2024 14:24</t>
  </si>
  <si>
    <t>12-11-2024 14:24</t>
  </si>
  <si>
    <t>15-11-2024 16:56</t>
  </si>
  <si>
    <t>12-11-2024 16:16</t>
  </si>
  <si>
    <t>10-11-2024 16:24</t>
  </si>
  <si>
    <t>11-11-2024 16:59</t>
  </si>
  <si>
    <t>13-11-2024 16:59</t>
  </si>
  <si>
    <t>23-11-2024 17:0</t>
  </si>
  <si>
    <t>20-11-2024 16:44</t>
  </si>
  <si>
    <t>11-11-2024 18:59</t>
  </si>
  <si>
    <t>Request to configure KANBAN process in Tiles production Sol ref#: 30000052607</t>
  </si>
  <si>
    <t>11-11-2024 13:33</t>
  </si>
  <si>
    <t>18-11-2024 13:33</t>
  </si>
  <si>
    <t>12-12-2024 16:0</t>
  </si>
  <si>
    <t>11-11-2024 17:33</t>
  </si>
  <si>
    <t>30000052607</t>
  </si>
  <si>
    <t>Request to create purchase group code for 88202689 - Sol ref#: 3000052623</t>
  </si>
  <si>
    <t>Sanaul Islam</t>
  </si>
  <si>
    <t>12-11-2024 11:42</t>
  </si>
  <si>
    <t>14-11-2024 11:43</t>
  </si>
  <si>
    <t>26-12-2024 13:17</t>
  </si>
  <si>
    <t>23-12-2024 13:0</t>
  </si>
  <si>
    <t>18-11-2024 14:49</t>
  </si>
  <si>
    <t>12-11-2024 13:42</t>
  </si>
  <si>
    <t>3000052623</t>
  </si>
  <si>
    <t>Request to create SAP ID - Saida Jahan (88202603)</t>
  </si>
  <si>
    <t>12-11-2024 14:0</t>
  </si>
  <si>
    <t>02-12-2024 18:9</t>
  </si>
  <si>
    <t>28-11-2024 16:10</t>
  </si>
  <si>
    <t>12-11-2024 15:26</t>
  </si>
  <si>
    <t>26-11-2024 22:8</t>
  </si>
  <si>
    <t>Stock Request Issue</t>
  </si>
  <si>
    <t>12-11-2024 14:50</t>
  </si>
  <si>
    <t>14-11-2024 14:50</t>
  </si>
  <si>
    <t>Tableware Warehouse</t>
  </si>
  <si>
    <t>11-12-2024 13:53</t>
  </si>
  <si>
    <t>12-11-2024 16:50</t>
  </si>
  <si>
    <t>Final Test - DN &amp; Return DN</t>
  </si>
  <si>
    <t>Ahmed Fathallah</t>
  </si>
  <si>
    <t>12-11-2024 15:53</t>
  </si>
  <si>
    <t>14-11-2024 15:53</t>
  </si>
  <si>
    <t>18-11-2024 10:57</t>
  </si>
  <si>
    <t>15-11-2024 10:56</t>
  </si>
  <si>
    <t>12-11-2024 16:24</t>
  </si>
  <si>
    <t>12-11-2024 17:53</t>
  </si>
  <si>
    <t>SAP Authorization Request ( T-code ) Access - 99002444</t>
  </si>
  <si>
    <t>Abdul Riyaz</t>
  </si>
  <si>
    <t>12-11-2024 17:59</t>
  </si>
  <si>
    <t>14-11-2024 17:59</t>
  </si>
  <si>
    <t>22-11-2024 12:59</t>
  </si>
  <si>
    <t>19-11-2024 12:58</t>
  </si>
  <si>
    <t>12-11-2024 18:32</t>
  </si>
  <si>
    <t>13-11-2024 10:59</t>
  </si>
  <si>
    <t>12-11-2024 20:29</t>
  </si>
  <si>
    <t>27-11-2024 14:46</t>
  </si>
  <si>
    <t>19-11-2024 11:7</t>
  </si>
  <si>
    <t>Vibhuti Bhushan</t>
  </si>
  <si>
    <t>12-11-2024 12:42</t>
  </si>
  <si>
    <t>13-11-2024 11:42</t>
  </si>
  <si>
    <t>14-12-2024 19:11</t>
  </si>
  <si>
    <t>11-12-2024 19:0</t>
  </si>
  <si>
    <t>27-11-2024 16:40</t>
  </si>
  <si>
    <t>2000064769</t>
  </si>
  <si>
    <t>DISCOUNT AUTOMATION - NATIONAL DAY PROMOTION Sol ref#: 3000052610</t>
  </si>
  <si>
    <t>12-11-2024 17:50</t>
  </si>
  <si>
    <t>13-11-2024 16:50</t>
  </si>
  <si>
    <t>06-12-2024 13:6</t>
  </si>
  <si>
    <t>03-12-2024 12:26</t>
  </si>
  <si>
    <t>12-11-2024 18:50</t>
  </si>
  <si>
    <t>3000052610</t>
  </si>
  <si>
    <t>Reset SAP Password - 99002617</t>
  </si>
  <si>
    <t>12-11-2024 13:50</t>
  </si>
  <si>
    <t>14-11-2024 13:50</t>
  </si>
  <si>
    <t>13-11-2024 18:23</t>
  </si>
  <si>
    <t>12-11-2024 15:50</t>
  </si>
  <si>
    <t>Request to set ZPO1 Discount in header instead of position details</t>
  </si>
  <si>
    <t>12-11-2024 19:46</t>
  </si>
  <si>
    <t>14-11-2024 19:46</t>
  </si>
  <si>
    <t>18-12-2024 11:24</t>
  </si>
  <si>
    <t>20-11-2024 13:28</t>
  </si>
  <si>
    <t>13-11-2024 12:46</t>
  </si>
  <si>
    <t>3000052618</t>
  </si>
  <si>
    <t>Rquest to create a new SAP ID -  99013996  // 99016791  // 99017962</t>
  </si>
  <si>
    <t>Kiriti Oleti</t>
  </si>
  <si>
    <t>12-11-2024 19:1</t>
  </si>
  <si>
    <t>MC8 Store</t>
  </si>
  <si>
    <t>25-12-2024 19:2</t>
  </si>
  <si>
    <t>Request access to TRANSFER POSTING WITH MOVEMENT TYPE 541 - Thondiparambil</t>
  </si>
  <si>
    <t>Thondiparambil Anthony Jose</t>
  </si>
  <si>
    <t>13-11-2024 10:49</t>
  </si>
  <si>
    <t>15-11-2024 10:49</t>
  </si>
  <si>
    <t>13-11-2024 19:0</t>
  </si>
  <si>
    <t>13-11-2024 12:49</t>
  </si>
  <si>
    <t>13-11-2024 11:4</t>
  </si>
  <si>
    <t>13-11-2024 19:4</t>
  </si>
  <si>
    <t>17-11-2024 18:57</t>
  </si>
  <si>
    <t>14-11-2024 18:41</t>
  </si>
  <si>
    <t>13-11-2024 11:29</t>
  </si>
  <si>
    <t>13-11-2024 12:4</t>
  </si>
  <si>
    <t>2000064765</t>
  </si>
  <si>
    <t>Rectification of Quotation Against Generated Sales Order Sol Ref# - 2000064767</t>
  </si>
  <si>
    <t>13-11-2024 17:18</t>
  </si>
  <si>
    <t>14-11-2024 16:18</t>
  </si>
  <si>
    <t>11-12-2024 19:45</t>
  </si>
  <si>
    <t>26-11-2024 12:2</t>
  </si>
  <si>
    <t>13-11-2024 18:18</t>
  </si>
  <si>
    <t>2000064767</t>
  </si>
  <si>
    <t>Error in movement type ZMO - Sol ref#: 2000064779</t>
  </si>
  <si>
    <t>13-11-2024 12:43</t>
  </si>
  <si>
    <t>15-11-2024 12:43</t>
  </si>
  <si>
    <t>02-12-2024 19:5</t>
  </si>
  <si>
    <t>29-11-2024 18:20</t>
  </si>
  <si>
    <t>26-11-2024 16:1</t>
  </si>
  <si>
    <t>13-11-2024 14:43</t>
  </si>
  <si>
    <t>2000064779</t>
  </si>
  <si>
    <t>Make to Stock PIR process for Retail-Tiles Sol ref#: 3000052612</t>
  </si>
  <si>
    <t>13-11-2024 16:23</t>
  </si>
  <si>
    <t>20-11-2024 16:24</t>
  </si>
  <si>
    <t>04-12-2024 17:52</t>
  </si>
  <si>
    <t>14-11-2024 11:23</t>
  </si>
  <si>
    <t>30000052612</t>
  </si>
  <si>
    <t>Request access to CRM- 99018249</t>
  </si>
  <si>
    <t>13-11-2024 13:39</t>
  </si>
  <si>
    <t>14-11-2024 12:39</t>
  </si>
  <si>
    <t>08-12-2024 12:7</t>
  </si>
  <si>
    <t>05-12-2024 12:3</t>
  </si>
  <si>
    <t>13-11-2024 14:39</t>
  </si>
  <si>
    <t>Kaniska Roy</t>
  </si>
  <si>
    <t>13-11-2024 16:9</t>
  </si>
  <si>
    <t>20-11-2024 16:9</t>
  </si>
  <si>
    <t>26-12-2024 13:16</t>
  </si>
  <si>
    <t>11-12-2024 18:50</t>
  </si>
  <si>
    <t>14-11-2024 11:9</t>
  </si>
  <si>
    <t>3000052617</t>
  </si>
  <si>
    <t>SAP Authorization Request ( T-code ) - (99011498 ,99008290 , 99000074 , 99018854 ,  99016375  )</t>
  </si>
  <si>
    <t>Nitha Anilkumar</t>
  </si>
  <si>
    <t>13-11-2024 17:52</t>
  </si>
  <si>
    <t>14-11-2024 16:52</t>
  </si>
  <si>
    <t>21-11-2024 16:59</t>
  </si>
  <si>
    <t>18-11-2024 16:18</t>
  </si>
  <si>
    <t>13-11-2024 18:14</t>
  </si>
  <si>
    <t>13-11-2024 18:52</t>
  </si>
  <si>
    <t>ECQ Access Required - 99007579</t>
  </si>
  <si>
    <t>14-11-2024 11:19</t>
  </si>
  <si>
    <t>18-11-2024 11:19</t>
  </si>
  <si>
    <t>14-11-2024 13:35</t>
  </si>
  <si>
    <t>14-11-2024 13:19</t>
  </si>
  <si>
    <t>Credit note printout error - Joy Sol ref#: 2000064770</t>
  </si>
  <si>
    <t>Joy Villena</t>
  </si>
  <si>
    <t>14-11-2024 13:40</t>
  </si>
  <si>
    <t>18-11-2024 13:40</t>
  </si>
  <si>
    <t>29-11-2024 16:3</t>
  </si>
  <si>
    <t>26-11-2024 15:13</t>
  </si>
  <si>
    <t>15-11-2024 16:39</t>
  </si>
  <si>
    <t>14-11-2024 15:40</t>
  </si>
  <si>
    <t>2000064770</t>
  </si>
  <si>
    <t>Request MCSI access to SAP - Athira (Kludi UAE)</t>
  </si>
  <si>
    <t>Athira Rajeev</t>
  </si>
  <si>
    <t>18-11-2024 12:32</t>
  </si>
  <si>
    <t>15-11-2024 16:12</t>
  </si>
  <si>
    <t>15-11-2024 15:55</t>
  </si>
  <si>
    <t>15-11-2024 10:59</t>
  </si>
  <si>
    <t>New production order type for SW Decal Sol Ref : 3000052616</t>
  </si>
  <si>
    <t>14-11-2024 13:25</t>
  </si>
  <si>
    <t>26-12-2024 12:12</t>
  </si>
  <si>
    <t>3000052616</t>
  </si>
  <si>
    <t>SAP Authorization Request -  Keerthan</t>
  </si>
  <si>
    <t>14-11-2024 13:38</t>
  </si>
  <si>
    <t>19-11-2024 13:53</t>
  </si>
  <si>
    <t>18-11-2024 17:5</t>
  </si>
  <si>
    <t>15-11-2024 15:48</t>
  </si>
  <si>
    <t>14-11-2024 15:38</t>
  </si>
  <si>
    <t>SAP Fiori Access - 99004392 (Mr. James )</t>
  </si>
  <si>
    <t>14-11-2024 18:46</t>
  </si>
  <si>
    <t>18-11-2024 18:46</t>
  </si>
  <si>
    <t>15-11-2024 15:43</t>
  </si>
  <si>
    <t>14-11-2024 18:48</t>
  </si>
  <si>
    <t>15-11-2024 11:46</t>
  </si>
  <si>
    <t>Rquest to create a new SAP user - VEETTIL</t>
  </si>
  <si>
    <t>14-11-2024 20:12</t>
  </si>
  <si>
    <t>18-11-2024 20:12</t>
  </si>
  <si>
    <t>15-11-2024 15:39</t>
  </si>
  <si>
    <t>15-11-2024 11:13</t>
  </si>
  <si>
    <t>15-11-2024 13:12</t>
  </si>
  <si>
    <t>SAP Password Reset - 99012178</t>
  </si>
  <si>
    <t>Gleedy Bomediano</t>
  </si>
  <si>
    <t>15-11-2024 12:22</t>
  </si>
  <si>
    <t>19-11-2024 12:22</t>
  </si>
  <si>
    <t>15-11-2024 15:41</t>
  </si>
  <si>
    <t>15-11-2024 14:22</t>
  </si>
  <si>
    <t>Issue with Fiori Home Page &amp; tablet - Sayeed</t>
  </si>
  <si>
    <t>Sayeed Ammari</t>
  </si>
  <si>
    <t>15-11-2024 13:31</t>
  </si>
  <si>
    <t>19-11-2024 13:31</t>
  </si>
  <si>
    <t>Hardware</t>
  </si>
  <si>
    <t>11-12-2024 18:58</t>
  </si>
  <si>
    <t>15-11-2024 16:30</t>
  </si>
  <si>
    <t>15-11-2024 15:31</t>
  </si>
  <si>
    <t>Computer</t>
  </si>
  <si>
    <t>Master data(BOM &amp; Routing) download for plant BP01 &amp; BP02</t>
  </si>
  <si>
    <t>Md. Oahedur Rahman</t>
  </si>
  <si>
    <t>16-11-2024 10:13</t>
  </si>
  <si>
    <t>24-12-2024 12:24</t>
  </si>
  <si>
    <t>SAP password need to reset - Mashael (99018191)</t>
  </si>
  <si>
    <t>Mashael Ali</t>
  </si>
  <si>
    <t>16-11-2024 11:21</t>
  </si>
  <si>
    <t>25-11-2024 10:30</t>
  </si>
  <si>
    <t>21-11-2024 15:59</t>
  </si>
  <si>
    <t>18-11-2024 15:54</t>
  </si>
  <si>
    <t>18-11-2024 14:30</t>
  </si>
  <si>
    <t>T-Code (SAP Authorization) Access - 99002887 (SWD) 12 users</t>
  </si>
  <si>
    <t>16-11-2024 19:50</t>
  </si>
  <si>
    <t>24-11-2024 16:1</t>
  </si>
  <si>
    <t>SWD - Logistics &amp; Warehouse</t>
  </si>
  <si>
    <t>21-11-2024 15:51</t>
  </si>
  <si>
    <t>Request tcode access(display) - Robiul (88202147)</t>
  </si>
  <si>
    <t>17-11-2024 9:57</t>
  </si>
  <si>
    <t>23-11-2024 10:0</t>
  </si>
  <si>
    <t>30-11-2024 15:3</t>
  </si>
  <si>
    <t>27-11-2024 14:31</t>
  </si>
  <si>
    <t>17-11-2024 14:0</t>
  </si>
  <si>
    <t>Requesting access to T-codes - 99015630</t>
  </si>
  <si>
    <t>15-11-2024 9:59</t>
  </si>
  <si>
    <t>19-11-2024 10:30</t>
  </si>
  <si>
    <t>24-11-2024 20:1</t>
  </si>
  <si>
    <t>21-11-2024 19:12</t>
  </si>
  <si>
    <t>15-11-2024 12:30</t>
  </si>
  <si>
    <t>SAP Authorization Issue - Muhammad</t>
  </si>
  <si>
    <t>Muhammad Asghar</t>
  </si>
  <si>
    <t>15-11-2024 13:21</t>
  </si>
  <si>
    <t>19-11-2024 13:21</t>
  </si>
  <si>
    <t>18-11-2024 18:58</t>
  </si>
  <si>
    <t>Tiles - GTS</t>
  </si>
  <si>
    <t>15-11-2024 18:20</t>
  </si>
  <si>
    <t>15-11-2024 15:21</t>
  </si>
  <si>
    <t>18-11-2024 16:21</t>
  </si>
  <si>
    <t>20-11-2024 16:21</t>
  </si>
  <si>
    <t>28-11-2024 21:3</t>
  </si>
  <si>
    <t>25-11-2024 20:12</t>
  </si>
  <si>
    <t>18-11-2024 18:21</t>
  </si>
  <si>
    <t>SAP Authorization Request  ( T- code ) Access - 99018059</t>
  </si>
  <si>
    <t>15-11-2024 17:37</t>
  </si>
  <si>
    <t>18-11-2024 16:37</t>
  </si>
  <si>
    <t>18-11-2024 16:28</t>
  </si>
  <si>
    <t>15-11-2024 17:48</t>
  </si>
  <si>
    <t>15-11-2024 18:37</t>
  </si>
  <si>
    <t>18-11-2024 17:31</t>
  </si>
  <si>
    <t>20-11-2024 17:31</t>
  </si>
  <si>
    <t>02-12-2024 11:4</t>
  </si>
  <si>
    <t>Purchase Department</t>
  </si>
  <si>
    <t>29-11-2024 10:38</t>
  </si>
  <si>
    <t>19-11-2024 10:31</t>
  </si>
  <si>
    <t>SAP Authorization Request (T - code ) Access -  99001696</t>
  </si>
  <si>
    <t>18-11-2024 16:39</t>
  </si>
  <si>
    <t>18-11-2024 16:14</t>
  </si>
  <si>
    <t>Request T-code access in SAP - Selvaraj</t>
  </si>
  <si>
    <t>Selvaraj Packiamani</t>
  </si>
  <si>
    <t>16-11-2024 12:51</t>
  </si>
  <si>
    <t>20-11-2024 10:30</t>
  </si>
  <si>
    <t>Press &amp; Dryer  - MC7 Plant</t>
  </si>
  <si>
    <t>28-11-2024 16:6</t>
  </si>
  <si>
    <t>18-11-2024 12:30</t>
  </si>
  <si>
    <t>T- code Authorization ZPPSTKDIST - Stock transfer with distribution</t>
  </si>
  <si>
    <t>20-11-2024 12:17</t>
  </si>
  <si>
    <t>21-11-2024 11:17</t>
  </si>
  <si>
    <t>21-11-2024 19:31</t>
  </si>
  <si>
    <t>20-11-2024 13:17</t>
  </si>
  <si>
    <t>SAP Authorization Request -  99002886</t>
  </si>
  <si>
    <t>Jameel Ahamed</t>
  </si>
  <si>
    <t>15-11-2024 13:30</t>
  </si>
  <si>
    <t>19-11-2024 13:30</t>
  </si>
  <si>
    <t>18-11-2024 16:43</t>
  </si>
  <si>
    <t>15-11-2024 15:30</t>
  </si>
  <si>
    <t>17-11-2024 15:16</t>
  </si>
  <si>
    <t>18-11-2024 10:46</t>
  </si>
  <si>
    <t>18-11-2024 15:5</t>
  </si>
  <si>
    <t>18-11-2024 14:48</t>
  </si>
  <si>
    <t>17-11-2024 16:16</t>
  </si>
  <si>
    <t>Requesting T-Code access - 99000494</t>
  </si>
  <si>
    <t>Larry Medina</t>
  </si>
  <si>
    <t>15-11-2024 18:1</t>
  </si>
  <si>
    <t>19-11-2024 18:1</t>
  </si>
  <si>
    <t>18-11-2024 16:44</t>
  </si>
  <si>
    <t>15-11-2024 18:11</t>
  </si>
  <si>
    <t>18-11-2024 11:1</t>
  </si>
  <si>
    <t>SAP Authorization Request (T-code ) Access  -  99000270</t>
  </si>
  <si>
    <t>Gobu Perumal</t>
  </si>
  <si>
    <t>15-11-2024 20:11</t>
  </si>
  <si>
    <t>18-11-2024 16:41</t>
  </si>
  <si>
    <t>18-11-2024 16:13</t>
  </si>
  <si>
    <t>Kamlesh Rathod</t>
  </si>
  <si>
    <t>15-11-2024 19:48</t>
  </si>
  <si>
    <t>24-11-2024 11:1</t>
  </si>
  <si>
    <t>21-11-2024 10:55</t>
  </si>
  <si>
    <t>16-11-2024 12:30</t>
  </si>
  <si>
    <t>All delivery note needs to be printed with INCOTERMS and its description, for SW, Tiles &amp; Kludi</t>
  </si>
  <si>
    <t>18-11-2024 11:59</t>
  </si>
  <si>
    <t>19-11-2024 10:59</t>
  </si>
  <si>
    <t>20-12-2024 19:20</t>
  </si>
  <si>
    <t>18-11-2024 12:59</t>
  </si>
  <si>
    <t>SAP Authorization Request ( T- code VL09) - santhosh​</t>
  </si>
  <si>
    <t>18-11-2024 19:22</t>
  </si>
  <si>
    <t>19-11-2024 18:22</t>
  </si>
  <si>
    <t>19-11-2024 12:49</t>
  </si>
  <si>
    <t>19-11-2024 11:6</t>
  </si>
  <si>
    <t>19-11-2024 11:22</t>
  </si>
  <si>
    <t>Require authorization for T-Code :: ZSWFGAGE :: Emp ID - 99120144</t>
  </si>
  <si>
    <t>Srinivasa Veeramreddy</t>
  </si>
  <si>
    <t>20-11-2024 10:45</t>
  </si>
  <si>
    <t>20-11-2024 18:45</t>
  </si>
  <si>
    <t>28-11-2024 16:5</t>
  </si>
  <si>
    <t>20-11-2024 11:45</t>
  </si>
  <si>
    <t>Request access to SAP for Preventive Maintenance process document - 99015470</t>
  </si>
  <si>
    <t>Yogeesha K G</t>
  </si>
  <si>
    <t>15-11-2024 12:58</t>
  </si>
  <si>
    <t>18-11-2024 16:46</t>
  </si>
  <si>
    <t>15-11-2024 14:58</t>
  </si>
  <si>
    <t>Create a new SAP ID - RIZOS</t>
  </si>
  <si>
    <t>18-11-2024 14:20</t>
  </si>
  <si>
    <t>20-11-2024 14:20</t>
  </si>
  <si>
    <t>22-11-2024 14:0</t>
  </si>
  <si>
    <t>19-11-2024 13:1</t>
  </si>
  <si>
    <t>18-11-2024 16:20</t>
  </si>
  <si>
    <t>Shoaib Shaikh</t>
  </si>
  <si>
    <t>19-11-2024 10:42</t>
  </si>
  <si>
    <t>21-11-2024 10:42</t>
  </si>
  <si>
    <t>22-11-2024 13:38</t>
  </si>
  <si>
    <t>19-11-2024 12:42</t>
  </si>
  <si>
    <t>SAP Incident - ZPM_SPARES Dump Error</t>
  </si>
  <si>
    <t>18-11-2024 11:10</t>
  </si>
  <si>
    <t>18-11-2024 19:10</t>
  </si>
  <si>
    <t>24-11-2024 12:1</t>
  </si>
  <si>
    <t>21-11-2024 11:36</t>
  </si>
  <si>
    <t>18-11-2024 12:10</t>
  </si>
  <si>
    <t>Mohamed Aslan Sha Mansoor</t>
  </si>
  <si>
    <t>20-11-2024 11:59</t>
  </si>
  <si>
    <t>25-12-2024 12:22</t>
  </si>
  <si>
    <t>11-12-2024 13:47</t>
  </si>
  <si>
    <t>18-11-2024 13:59</t>
  </si>
  <si>
    <t>Santhosh Kumar</t>
  </si>
  <si>
    <t>18-11-2024 13:34</t>
  </si>
  <si>
    <t>20-11-2024 13:34</t>
  </si>
  <si>
    <t>Production-Stock</t>
  </si>
  <si>
    <t>16-12-2024 20:21</t>
  </si>
  <si>
    <t>18-11-2024 15:34</t>
  </si>
  <si>
    <t>Glaze compound code error</t>
  </si>
  <si>
    <t>18-11-2024 16:6</t>
  </si>
  <si>
    <t>20-11-2024 16:6</t>
  </si>
  <si>
    <t>06-12-2024 16:6</t>
  </si>
  <si>
    <t>03-12-2024 15:24</t>
  </si>
  <si>
    <t>18-11-2024 18:6</t>
  </si>
  <si>
    <t>Change Planned Future Price</t>
  </si>
  <si>
    <t>18-11-2024 19:16</t>
  </si>
  <si>
    <t>20-11-2024 19:16</t>
  </si>
  <si>
    <t>11-12-2024 19:9</t>
  </si>
  <si>
    <t>19-11-2024 12:16</t>
  </si>
  <si>
    <t>Reset ECQ password - 99121049</t>
  </si>
  <si>
    <t>19-11-2024 10:4</t>
  </si>
  <si>
    <t>21-11-2024 10:30</t>
  </si>
  <si>
    <t>22-11-2024 10:59</t>
  </si>
  <si>
    <t>19-11-2024 12:30</t>
  </si>
  <si>
    <t>SAP Authorization Request Access - 99017189 &amp; 99017190</t>
  </si>
  <si>
    <t>19-11-2024 13:14</t>
  </si>
  <si>
    <t>21-11-2024 13:14</t>
  </si>
  <si>
    <t>25-11-2024 19:1</t>
  </si>
  <si>
    <t>22-11-2024 18:20</t>
  </si>
  <si>
    <t>19-11-2024 15:14</t>
  </si>
  <si>
    <t>SAP Authorization Request ( T-code ) Access - 99008190</t>
  </si>
  <si>
    <t>Farah Dayoub</t>
  </si>
  <si>
    <t>19-11-2024 14:7</t>
  </si>
  <si>
    <t>21-11-2024 14:7</t>
  </si>
  <si>
    <t>21-11-2024 19:26</t>
  </si>
  <si>
    <t>19-11-2024 16:7</t>
  </si>
  <si>
    <t>ERROR IN TAX INVOICE Sol Ref : 2000064771</t>
  </si>
  <si>
    <t>19-11-2024 20:13</t>
  </si>
  <si>
    <t>20-11-2024 18:30</t>
  </si>
  <si>
    <t>23-11-2024 1:0</t>
  </si>
  <si>
    <t>25-11-2024 13:1</t>
  </si>
  <si>
    <t>20-11-2024 0:2</t>
  </si>
  <si>
    <t>20-11-2024 11:30</t>
  </si>
  <si>
    <t>Daily cadence - Basis ( Kludi System )</t>
  </si>
  <si>
    <t>21-11-2024 15:20</t>
  </si>
  <si>
    <t>25-11-2024 15:20</t>
  </si>
  <si>
    <t>29-11-2024 19:3</t>
  </si>
  <si>
    <t>26-11-2024 18:54</t>
  </si>
  <si>
    <t>21-11-2024 17:20</t>
  </si>
  <si>
    <t>Request to create new sap user  in Kludi - KOCIEMBA</t>
  </si>
  <si>
    <t>21-11-2024 14:18</t>
  </si>
  <si>
    <t>25-11-2024 14:18</t>
  </si>
  <si>
    <t>21-11-2024 16:18</t>
  </si>
  <si>
    <t>21-11-2024 17:44</t>
  </si>
  <si>
    <t>22-11-2024 16:44</t>
  </si>
  <si>
    <t>16-12-2024 14:12</t>
  </si>
  <si>
    <t>13-12-2024 13:40</t>
  </si>
  <si>
    <t>21-11-2024 18:44</t>
  </si>
  <si>
    <t>Require authorization for T-Codes - 99123326</t>
  </si>
  <si>
    <t>20-11-2024 14:46</t>
  </si>
  <si>
    <t>21-11-2024 14:16</t>
  </si>
  <si>
    <t>21-11-2024 15:56</t>
  </si>
  <si>
    <t>20-11-2024 15:46</t>
  </si>
  <si>
    <t>Recursive Bom Error</t>
  </si>
  <si>
    <t>20-11-2024 18:4</t>
  </si>
  <si>
    <t>22-11-2024 18:4</t>
  </si>
  <si>
    <t>24-11-2024 21:1</t>
  </si>
  <si>
    <t>21-11-2024 20:27</t>
  </si>
  <si>
    <t>21-11-2024 11:4</t>
  </si>
  <si>
    <t>Request to create new SAP ID -  Jörg Kühn</t>
  </si>
  <si>
    <t>20-11-2024 18:23</t>
  </si>
  <si>
    <t>22-11-2024 18:23</t>
  </si>
  <si>
    <t>24-11-2024 19:1</t>
  </si>
  <si>
    <t>21-11-2024 18:18</t>
  </si>
  <si>
    <t>20-11-2024 20:23</t>
  </si>
  <si>
    <t>SAP Incident 10% tolerance to be added in the LPO P490040685</t>
  </si>
  <si>
    <t>21-11-2024 13:25</t>
  </si>
  <si>
    <t>25-11-2024 13:25</t>
  </si>
  <si>
    <t>25-11-2024 18:1</t>
  </si>
  <si>
    <t>22-11-2024 17:56</t>
  </si>
  <si>
    <t>21-11-2024 15:25</t>
  </si>
  <si>
    <t>Access to leads edit</t>
  </si>
  <si>
    <t>Maitha Ali Al Hassooni</t>
  </si>
  <si>
    <t>21-11-2024 17:10</t>
  </si>
  <si>
    <t>25-11-2024 17:10</t>
  </si>
  <si>
    <t>11-12-2024 13:19</t>
  </si>
  <si>
    <t>05-12-2024 11:51</t>
  </si>
  <si>
    <t>21-11-2024 19:10</t>
  </si>
  <si>
    <t>Firefighter access in ECP for resolving GRSO 60063839 _ Access to solve the issue to 99011241</t>
  </si>
  <si>
    <t>22-11-2024 12:34</t>
  </si>
  <si>
    <t>26-11-2024 12:34</t>
  </si>
  <si>
    <t>22-11-2024 12:54</t>
  </si>
  <si>
    <t>22-11-2024 14:34</t>
  </si>
  <si>
    <t>Request for T- Code access in SAP</t>
  </si>
  <si>
    <t>22-11-2024 12:56</t>
  </si>
  <si>
    <t>26-11-2024 12:56</t>
  </si>
  <si>
    <t>12-12-2024 16:54</t>
  </si>
  <si>
    <t>22-11-2024 14:56</t>
  </si>
  <si>
    <t>ERROR IN SHOWROOM STORAGE LOCATION</t>
  </si>
  <si>
    <t>23-11-2024 18:18</t>
  </si>
  <si>
    <t>27-11-2024 10:30</t>
  </si>
  <si>
    <t>05-12-2024 20:6</t>
  </si>
  <si>
    <t>02-12-2024 19:39</t>
  </si>
  <si>
    <t>26-11-2024 11:30</t>
  </si>
  <si>
    <t>25-11-2024 12:30</t>
  </si>
  <si>
    <t>UOM not doing an automatic convert into TON and difficult for us to process the comparative</t>
  </si>
  <si>
    <t>22-11-2024 12:29</t>
  </si>
  <si>
    <t>26-11-2024 12:29</t>
  </si>
  <si>
    <t>28-11-2024 20:3</t>
  </si>
  <si>
    <t>25-11-2024 19:20</t>
  </si>
  <si>
    <t>22-11-2024 12:35</t>
  </si>
  <si>
    <t>22-11-2024 14:29</t>
  </si>
  <si>
    <t>SAP Authorization Request Access - 99001835</t>
  </si>
  <si>
    <t>Elmer P Alcera</t>
  </si>
  <si>
    <t>21-11-2024 19:44</t>
  </si>
  <si>
    <t>26-11-2024 10:30</t>
  </si>
  <si>
    <t>01-12-2024 16:4</t>
  </si>
  <si>
    <t>GTS</t>
  </si>
  <si>
    <t>28-11-2024 16:2</t>
  </si>
  <si>
    <t>22-11-2024 12:30</t>
  </si>
  <si>
    <t>Request access to ECQ - Kiriti</t>
  </si>
  <si>
    <t>22-11-2024 18:35</t>
  </si>
  <si>
    <t>26-11-2024 18:35</t>
  </si>
  <si>
    <t>18-12-2024 12:6</t>
  </si>
  <si>
    <t>25-11-2024 11:35</t>
  </si>
  <si>
    <t>Requets Tcode access to ECP - Oahedur (88202686)</t>
  </si>
  <si>
    <t>23-11-2024 10:4</t>
  </si>
  <si>
    <t>23-11-2024 18:4</t>
  </si>
  <si>
    <t>05-12-2024 12:10</t>
  </si>
  <si>
    <t>23-11-2024 11:4</t>
  </si>
  <si>
    <t>261 Movement error</t>
  </si>
  <si>
    <t>25-11-2024 12:28</t>
  </si>
  <si>
    <t>27-11-2024 12:28</t>
  </si>
  <si>
    <t>07-12-2024 12:7</t>
  </si>
  <si>
    <t>04-12-2024 11:55</t>
  </si>
  <si>
    <t>01-12-2024 16:37</t>
  </si>
  <si>
    <t>25-11-2024 14:28</t>
  </si>
  <si>
    <t>Incorrect quantity delivered / 5926143/ MAJDA KAMAL MOHAMMED</t>
  </si>
  <si>
    <t>25-11-2024 12:58</t>
  </si>
  <si>
    <t>27-11-2024 12:58</t>
  </si>
  <si>
    <t>12-12-2024 15:9</t>
  </si>
  <si>
    <t>09-12-2024 14:37</t>
  </si>
  <si>
    <t>25-11-2024 14:58</t>
  </si>
  <si>
    <t>Require a new field of Manufacturing Date of Batch in Free Stock report (ZSFS) Sol ref#: 3000052622</t>
  </si>
  <si>
    <t>25-11-2024 9:36</t>
  </si>
  <si>
    <t>14-12-2024 11:10</t>
  </si>
  <si>
    <t>11-12-2024 10:59</t>
  </si>
  <si>
    <t>04-12-2024 14:7</t>
  </si>
  <si>
    <t>3000052622</t>
  </si>
  <si>
    <t>Program  ZMM_STRD_PRICE_UPD is not propely executed</t>
  </si>
  <si>
    <t>25-11-2024 11:49</t>
  </si>
  <si>
    <t>27-11-2024 11:49</t>
  </si>
  <si>
    <t>26-12-2024 0:13</t>
  </si>
  <si>
    <t>26-11-2024 13:21</t>
  </si>
  <si>
    <t>25-11-2024 13:49</t>
  </si>
  <si>
    <t>Require authorization of reversal in SAP T.CODE FBCJ - CASH JOURNAL for Showrooms</t>
  </si>
  <si>
    <t>26-11-2024 12:24</t>
  </si>
  <si>
    <t>27-11-2024 11:24</t>
  </si>
  <si>
    <t>29-11-2024 15:3</t>
  </si>
  <si>
    <t>26-11-2024 14:11</t>
  </si>
  <si>
    <t>26-11-2024 13:24</t>
  </si>
  <si>
    <t>SAP Incident - CRM - LEAD OWNER Assignment Rule</t>
  </si>
  <si>
    <t>25-11-2024 18:25</t>
  </si>
  <si>
    <t>26-11-2024 17:25</t>
  </si>
  <si>
    <t>24-12-2024 13:16</t>
  </si>
  <si>
    <t>26-11-2024 10:51</t>
  </si>
  <si>
    <t>25-11-2024 19:25</t>
  </si>
  <si>
    <t>25-11-2024 17:36</t>
  </si>
  <si>
    <t>24-12-2024 17:31</t>
  </si>
  <si>
    <t>Authorization access is missing - 99001969</t>
  </si>
  <si>
    <t>25-11-2024 11:41</t>
  </si>
  <si>
    <t>27-11-2024 11:41</t>
  </si>
  <si>
    <t>MC 3 &amp; 4 Plant</t>
  </si>
  <si>
    <t>25-11-2024 16:6</t>
  </si>
  <si>
    <t>25-11-2024 12:11</t>
  </si>
  <si>
    <t>25-11-2024 13:41</t>
  </si>
  <si>
    <t>Rahul Purayath</t>
  </si>
  <si>
    <t>25-11-2024 17:40</t>
  </si>
  <si>
    <t>26-11-2024 16:40</t>
  </si>
  <si>
    <t>SW Export Sales</t>
  </si>
  <si>
    <t>26-11-2024 19:12</t>
  </si>
  <si>
    <t>26-11-2024 18:40</t>
  </si>
  <si>
    <t>25-11-2024 18:40</t>
  </si>
  <si>
    <t>Arun Prasath</t>
  </si>
  <si>
    <t>25-11-2024 12:29</t>
  </si>
  <si>
    <t>27-11-2024 12:29</t>
  </si>
  <si>
    <t>24-12-2024 10:59</t>
  </si>
  <si>
    <t>25-11-2024 14:29</t>
  </si>
  <si>
    <t>ZPP_BINTOBIN errors/issues - Sol Ref#: 2000064778</t>
  </si>
  <si>
    <t>25-11-2024 16:29</t>
  </si>
  <si>
    <t>26-11-2024 15:30</t>
  </si>
  <si>
    <t>12-12-2024 16:5</t>
  </si>
  <si>
    <t>09-12-2024 15:47</t>
  </si>
  <si>
    <t>25-11-2024 17:29</t>
  </si>
  <si>
    <t>2000064778</t>
  </si>
  <si>
    <t>Need to Updated Chq Details of all the Created Customer - 3000052633</t>
  </si>
  <si>
    <t>26-11-2024 11:50</t>
  </si>
  <si>
    <t>18-12-2024 15:44</t>
  </si>
  <si>
    <t>3000052633</t>
  </si>
  <si>
    <t>FW: MSS Fiori access 99009951</t>
  </si>
  <si>
    <t>26-11-2024 12:37</t>
  </si>
  <si>
    <t>28-11-2024 12:37</t>
  </si>
  <si>
    <t>26-11-2024 14:9</t>
  </si>
  <si>
    <t>26-11-2024 14:37</t>
  </si>
  <si>
    <t>SAP Authorization RK03-ECP - Akram (BGD)</t>
  </si>
  <si>
    <t>27-11-2024 9:50</t>
  </si>
  <si>
    <t>30-11-2024 10:0</t>
  </si>
  <si>
    <t>08-12-2024 17:7</t>
  </si>
  <si>
    <t>05-12-2024 16:30</t>
  </si>
  <si>
    <t>27-11-2024 12:0</t>
  </si>
  <si>
    <t>SAP Tcode authorization request - Robiul(BGD)</t>
  </si>
  <si>
    <t>27-11-2024 9:53</t>
  </si>
  <si>
    <t>08-12-2024 17:8</t>
  </si>
  <si>
    <t>05-12-2024 16:31</t>
  </si>
  <si>
    <t>Payroll parameter change - Sol ref#: 3000052620</t>
  </si>
  <si>
    <t>27-11-2024 10:52</t>
  </si>
  <si>
    <t>29-11-2024 10:52</t>
  </si>
  <si>
    <t>19-12-2024 15:11</t>
  </si>
  <si>
    <t>04-12-2024 14:18</t>
  </si>
  <si>
    <t>27-11-2024 12:52</t>
  </si>
  <si>
    <t>3000052620</t>
  </si>
  <si>
    <t>Request access to an CRM Module</t>
  </si>
  <si>
    <t>Rudraksh Mukesh Verma</t>
  </si>
  <si>
    <t>26-11-2024 19:8</t>
  </si>
  <si>
    <t>28-11-2024 19:8</t>
  </si>
  <si>
    <t>24-12-2024 13:44</t>
  </si>
  <si>
    <t>27-11-2024 12:8</t>
  </si>
  <si>
    <t>Request for FIORI access - 99018229</t>
  </si>
  <si>
    <t>26-11-2024 17:47</t>
  </si>
  <si>
    <t>28-11-2024 17:47</t>
  </si>
  <si>
    <t>05-12-2024 12:6</t>
  </si>
  <si>
    <t>27-11-2024 10:47</t>
  </si>
  <si>
    <t>Required SAP HANA PRD ID 99007609</t>
  </si>
  <si>
    <t>Veerabhadra Iswamy</t>
  </si>
  <si>
    <t>26-11-2024 18:2</t>
  </si>
  <si>
    <t>28-11-2024 18:2</t>
  </si>
  <si>
    <t>12-12-2024 16:53</t>
  </si>
  <si>
    <t>12-12-2024 16:46</t>
  </si>
  <si>
    <t>27-11-2024 11:2</t>
  </si>
  <si>
    <t>MC8 Plant SAP access to Mr. Saiteja Aaluru  - 99002508</t>
  </si>
  <si>
    <t>26-11-2024 16:7</t>
  </si>
  <si>
    <t>28-11-2024 16:7</t>
  </si>
  <si>
    <t>MC8 Plant</t>
  </si>
  <si>
    <t>24-12-2024 17:44</t>
  </si>
  <si>
    <t>10-12-2024 16:43</t>
  </si>
  <si>
    <t>26-11-2024 18:7</t>
  </si>
  <si>
    <t>SAP Incident- C4C - Survey is not getting triggered</t>
  </si>
  <si>
    <t>27-11-2024 13:48</t>
  </si>
  <si>
    <t>29-11-2024 13:48</t>
  </si>
  <si>
    <t>19-12-2024 11:59</t>
  </si>
  <si>
    <t>09-12-2024 15:50</t>
  </si>
  <si>
    <t>27-11-2024 15:48</t>
  </si>
  <si>
    <t>Z Tcode- ADS Monitoring</t>
  </si>
  <si>
    <t>Shalaka Kulkarni</t>
  </si>
  <si>
    <t>27-11-2024 15:14</t>
  </si>
  <si>
    <t>29-11-2024 15:14</t>
  </si>
  <si>
    <t>29-11-2024 11:38</t>
  </si>
  <si>
    <t>27-11-2024 17:14</t>
  </si>
  <si>
    <t>Sap T-Code Authorization: 88202691, 88202056, 88202588</t>
  </si>
  <si>
    <t>Md. Shariful Islam</t>
  </si>
  <si>
    <t>27-11-2024 15:17</t>
  </si>
  <si>
    <t>30-11-2024 15:17</t>
  </si>
  <si>
    <t>05-12-2024 15:50</t>
  </si>
  <si>
    <t>27-11-2024 17:17</t>
  </si>
  <si>
    <t>FW: Payload from C4C QAS &amp; PRD</t>
  </si>
  <si>
    <t>Abdul Hameed Mahuthannan</t>
  </si>
  <si>
    <t>27-11-2024 18:24</t>
  </si>
  <si>
    <t>29-11-2024 18:24</t>
  </si>
  <si>
    <t>13-12-2024 18:3</t>
  </si>
  <si>
    <t>27-11-2024 18:44</t>
  </si>
  <si>
    <t>28-11-2024 11:24</t>
  </si>
  <si>
    <t>NEW PR REQUEST APROVAL MATRIX</t>
  </si>
  <si>
    <t>Anand Pachayappan</t>
  </si>
  <si>
    <t>28-11-2024 10:24</t>
  </si>
  <si>
    <t>30-11-2024 10:30</t>
  </si>
  <si>
    <t>23-12-2024 19:16</t>
  </si>
  <si>
    <t>20-12-2024 18:46</t>
  </si>
  <si>
    <t>28-11-2024 10:54</t>
  </si>
  <si>
    <t>28-11-2024 12:30</t>
  </si>
  <si>
    <t>SAP Incident_C4C EXTERNAL ID NOT GENERATING</t>
  </si>
  <si>
    <t>Gillian Malansing</t>
  </si>
  <si>
    <t>28-11-2024 11:56</t>
  </si>
  <si>
    <t>02-12-2024 11:56</t>
  </si>
  <si>
    <t>18-12-2024 16:37</t>
  </si>
  <si>
    <t>11-12-2024 17:7</t>
  </si>
  <si>
    <t>28-11-2024 13:56</t>
  </si>
  <si>
    <t>28-11-2024 13:45</t>
  </si>
  <si>
    <t>02-12-2024 13:45</t>
  </si>
  <si>
    <t>28-11-2024 16:40</t>
  </si>
  <si>
    <t>28-11-2024 15:45</t>
  </si>
  <si>
    <t>Request additional SAP access -Keerthan</t>
  </si>
  <si>
    <t>28-11-2024 19:26</t>
  </si>
  <si>
    <t>02-12-2024 19:26</t>
  </si>
  <si>
    <t>20-12-2024 13:16</t>
  </si>
  <si>
    <t>29-11-2024 12:26</t>
  </si>
  <si>
    <t>UKI SO error (involved parties)</t>
  </si>
  <si>
    <t>28-11-2024 17:40</t>
  </si>
  <si>
    <t>02-12-2024 17:40</t>
  </si>
  <si>
    <t>18-12-2024 16:35</t>
  </si>
  <si>
    <t>29-11-2024 10:40</t>
  </si>
  <si>
    <t>29-11-2024 11:13</t>
  </si>
  <si>
    <t>03-12-2024 11:13</t>
  </si>
  <si>
    <t>20-12-2024 10:54</t>
  </si>
  <si>
    <t>29-11-2024 17:20</t>
  </si>
  <si>
    <t>29-11-2024 13:13</t>
  </si>
  <si>
    <t>28-11-2024 19:34</t>
  </si>
  <si>
    <t>03-12-2024 10:30</t>
  </si>
  <si>
    <t>25-12-2024 16:33</t>
  </si>
  <si>
    <t>29-11-2024 12:30</t>
  </si>
  <si>
    <t>28-11-2024 19:40</t>
  </si>
  <si>
    <t>29-11-2024 18:40</t>
  </si>
  <si>
    <t>13-12-2024 20:10</t>
  </si>
  <si>
    <t>10-12-2024 19:49</t>
  </si>
  <si>
    <t>29-11-2024 11:40</t>
  </si>
  <si>
    <t>New</t>
  </si>
  <si>
    <t>29-11-2024 16:34</t>
  </si>
  <si>
    <t>02-12-2024 16:34</t>
  </si>
  <si>
    <t>26-12-2024 13:11</t>
  </si>
  <si>
    <t>06-12-2024 10:42</t>
  </si>
  <si>
    <t>29-11-2024 18:34</t>
  </si>
  <si>
    <t>SAP Login Error</t>
  </si>
  <si>
    <t>30-11-2024 15:49</t>
  </si>
  <si>
    <t>04-12-2024 10:30</t>
  </si>
  <si>
    <t>05-12-2024 12:15</t>
  </si>
  <si>
    <t>02-12-2024 12:30</t>
  </si>
  <si>
    <t>National Day Public Holiday , December 2024</t>
  </si>
  <si>
    <t>30-11-2024 20:52</t>
  </si>
  <si>
    <t>12-12-2024 19:30</t>
  </si>
  <si>
    <t>04-12-2024 11:15</t>
  </si>
  <si>
    <t>3000052621</t>
  </si>
  <si>
    <t>Adding SNC name - SAP SSO</t>
  </si>
  <si>
    <t>01-12-2024 15:34</t>
  </si>
  <si>
    <t>03-12-2024 15:34</t>
  </si>
  <si>
    <t>05-12-2024 11:52</t>
  </si>
  <si>
    <t>01-12-2024 17:34</t>
  </si>
  <si>
    <t>Authorization issue- Moseul (BGD)</t>
  </si>
  <si>
    <t>Md. Moseul Hoque</t>
  </si>
  <si>
    <t>02-12-2024 11:34</t>
  </si>
  <si>
    <t>04-12-2024 11:34</t>
  </si>
  <si>
    <t>05-12-2024 11:55</t>
  </si>
  <si>
    <t>02-12-2024 13:34</t>
  </si>
  <si>
    <t>New SAP ID for 10000108 Jude Espiritu - UK</t>
  </si>
  <si>
    <t>02-12-2024 15:0</t>
  </si>
  <si>
    <t>04-12-2024 15:0</t>
  </si>
  <si>
    <t>13-12-2024 19:10</t>
  </si>
  <si>
    <t>10-12-2024 18:45</t>
  </si>
  <si>
    <t>02-12-2024 17:0</t>
  </si>
  <si>
    <t>MONTH END CLOSING NOT OPERATING THE UPLOADING PROCESS</t>
  </si>
  <si>
    <t>03-12-2024 1:28</t>
  </si>
  <si>
    <t>05-12-2024 10:30</t>
  </si>
  <si>
    <t>05-12-2024 12:0</t>
  </si>
  <si>
    <t>03-12-2024 12:30</t>
  </si>
  <si>
    <t>02-12-2024 10:52</t>
  </si>
  <si>
    <t>02-12-2024 18:52</t>
  </si>
  <si>
    <t>18-12-2024 19:52</t>
  </si>
  <si>
    <t>02-12-2024 11:43</t>
  </si>
  <si>
    <t>02-12-2024 11:52</t>
  </si>
  <si>
    <t>04-12-2024 11:56</t>
  </si>
  <si>
    <t>13-12-2024 12:10</t>
  </si>
  <si>
    <t>10-12-2024 11:38</t>
  </si>
  <si>
    <t>03-12-2024 16:40</t>
  </si>
  <si>
    <t>03-12-2024 13:26</t>
  </si>
  <si>
    <t>04-12-2024 17:6</t>
  </si>
  <si>
    <t>06-12-2024 17:6</t>
  </si>
  <si>
    <t>09-12-2024 13:56</t>
  </si>
  <si>
    <t>05-12-2024 10:36</t>
  </si>
  <si>
    <t>Fiori password reset- 99002157</t>
  </si>
  <si>
    <t>04-12-2024 11:8</t>
  </si>
  <si>
    <t>06-12-2024 11:8</t>
  </si>
  <si>
    <t>05-12-2024 11:57</t>
  </si>
  <si>
    <t>04-12-2024 13:8</t>
  </si>
  <si>
    <t>ESS Access - 99018697</t>
  </si>
  <si>
    <t>04-12-2024 14:36</t>
  </si>
  <si>
    <t>05-12-2024 13:36</t>
  </si>
  <si>
    <t>20-12-2024 13:33</t>
  </si>
  <si>
    <t>04-12-2024 15:36</t>
  </si>
  <si>
    <t>Request to create SAP ID - Carlos Santos</t>
  </si>
  <si>
    <t>Jan Merkel</t>
  </si>
  <si>
    <t>02-12-2024 19:4</t>
  </si>
  <si>
    <t>26-12-2024 10:56</t>
  </si>
  <si>
    <t>Request for ECQ access - 99018854</t>
  </si>
  <si>
    <t>04-12-2024 16:22</t>
  </si>
  <si>
    <t>06-12-2024 16:22</t>
  </si>
  <si>
    <t>25-12-2024 21:58</t>
  </si>
  <si>
    <t>04-12-2024 18:22</t>
  </si>
  <si>
    <t>SAP Incident - POS not working as intended. When i click on item, it doesnt show page with stocks. Cannot add to cart!</t>
  </si>
  <si>
    <t>Emma Bautista</t>
  </si>
  <si>
    <t>06-12-2024 12:2</t>
  </si>
  <si>
    <t>09-12-2024 11:2</t>
  </si>
  <si>
    <t>13-12-2024 18:4</t>
  </si>
  <si>
    <t>11-12-2024 12:35</t>
  </si>
  <si>
    <t>06-12-2024 13:2</t>
  </si>
  <si>
    <t>Requesting T-Codes for 99015638</t>
  </si>
  <si>
    <t>Ashish Kolhe</t>
  </si>
  <si>
    <t>04-12-2024 18:4</t>
  </si>
  <si>
    <t>06-12-2024 18:5</t>
  </si>
  <si>
    <t>25-12-2024 21:47</t>
  </si>
  <si>
    <t>05-12-2024 11:4</t>
  </si>
  <si>
    <t>CURRENTLY SAP ID NOT WORKING 99014281</t>
  </si>
  <si>
    <t>Pradeep Kumar Mallivattath</t>
  </si>
  <si>
    <t>04-12-2024 12:2</t>
  </si>
  <si>
    <t>05-12-2024 11:56</t>
  </si>
  <si>
    <t>04-12-2024 12:46</t>
  </si>
  <si>
    <t>04-12-2024 14:2</t>
  </si>
  <si>
    <t>Request to create of new SAP User - MATEUSZ</t>
  </si>
  <si>
    <t>06-12-2024 13:8</t>
  </si>
  <si>
    <t>25-12-2024 21:48</t>
  </si>
  <si>
    <t>04-12-2024 15:8</t>
  </si>
  <si>
    <t>Request to create a new SAP ID - BONDZIO</t>
  </si>
  <si>
    <t>04-12-2024 14:49</t>
  </si>
  <si>
    <t>06-12-2024 14:49</t>
  </si>
  <si>
    <t>25-12-2024 21:49</t>
  </si>
  <si>
    <t>04-12-2024 16:49</t>
  </si>
  <si>
    <t>05-12-2024 12:43</t>
  </si>
  <si>
    <t>06-12-2024 11:43</t>
  </si>
  <si>
    <t>10-12-2024 12:11</t>
  </si>
  <si>
    <t>05-12-2024 13:43</t>
  </si>
  <si>
    <t>UPLOAD Error while uploading data -(ZFI001 TCODE) - Sol ref#: 2000064783</t>
  </si>
  <si>
    <t>03-12-2024 11:42</t>
  </si>
  <si>
    <t>05-12-2024 11:42</t>
  </si>
  <si>
    <t>10-12-2024 15:53</t>
  </si>
  <si>
    <t>03-12-2024 13:42</t>
  </si>
  <si>
    <t>2000064783</t>
  </si>
  <si>
    <t>PO#4900040820 // RELEASE STRATEGY ISSUE</t>
  </si>
  <si>
    <t>04-12-2024 12:31</t>
  </si>
  <si>
    <t>06-12-2024 12:31</t>
  </si>
  <si>
    <t>25-12-2024 12:5</t>
  </si>
  <si>
    <t>04-12-2024 14:31</t>
  </si>
  <si>
    <t>RE: Canteen Coupon # Print Access #</t>
  </si>
  <si>
    <t>04-12-2024 13:26</t>
  </si>
  <si>
    <t>06-12-2024 13:26</t>
  </si>
  <si>
    <t>10-12-2024 17:57</t>
  </si>
  <si>
    <t>04-12-2024 15:26</t>
  </si>
  <si>
    <t>FW: CUSTOMER CODE IN C4C - 5016046</t>
  </si>
  <si>
    <t>Ibrahim Younis Gasim</t>
  </si>
  <si>
    <t>04-12-2024 13:58</t>
  </si>
  <si>
    <t>06-12-2024 13:58</t>
  </si>
  <si>
    <t>09-12-2024 12:8</t>
  </si>
  <si>
    <t>06-12-2024 11:11</t>
  </si>
  <si>
    <t>04-12-2024 15:58</t>
  </si>
  <si>
    <t>Previous month material showing in COGI</t>
  </si>
  <si>
    <t>04-12-2024 12:14</t>
  </si>
  <si>
    <t>04-12-2024 20:14</t>
  </si>
  <si>
    <t>11-12-2024 18:43</t>
  </si>
  <si>
    <t>04-12-2024 13:14</t>
  </si>
  <si>
    <t>Alla Hemasundara Rao</t>
  </si>
  <si>
    <t>04-12-2024 16:6</t>
  </si>
  <si>
    <t>10-12-2024 16:7</t>
  </si>
  <si>
    <t>13-12-2024 13:10</t>
  </si>
  <si>
    <t>Press</t>
  </si>
  <si>
    <t>10-12-2024 12:34</t>
  </si>
  <si>
    <t>04-12-2024 16:26</t>
  </si>
  <si>
    <t>04-12-2024 20:6</t>
  </si>
  <si>
    <t>FW: MSS Fiori access</t>
  </si>
  <si>
    <t>04-12-2024 17:10</t>
  </si>
  <si>
    <t>06-12-2024 17:10</t>
  </si>
  <si>
    <t>05-12-2024 11:59</t>
  </si>
  <si>
    <t>04-12-2024 19:10</t>
  </si>
  <si>
    <t>KLUDI SAP ACCESS 99006324.</t>
  </si>
  <si>
    <t>Sarfaraz Patel</t>
  </si>
  <si>
    <t>04-12-2024 18:28</t>
  </si>
  <si>
    <t>06-12-2024 18:28</t>
  </si>
  <si>
    <t>09-12-2024 14:5</t>
  </si>
  <si>
    <t>05-12-2024 11:28</t>
  </si>
  <si>
    <t>SAP too slow - can't work fast</t>
  </si>
  <si>
    <t>04-12-2024 18:25</t>
  </si>
  <si>
    <t>05-12-2024 17:25</t>
  </si>
  <si>
    <t>09-12-2024 19:8</t>
  </si>
  <si>
    <t>06-12-2024 18:37</t>
  </si>
  <si>
    <t>04-12-2024 19:25</t>
  </si>
  <si>
    <t>Requesting for MDG Access - Paranve</t>
  </si>
  <si>
    <t>Pranave Sreeprakash Verkot</t>
  </si>
  <si>
    <t>05-12-2024 17:23</t>
  </si>
  <si>
    <t>09-12-2024 17:23</t>
  </si>
  <si>
    <t>25-12-2024 21:46</t>
  </si>
  <si>
    <t>05-12-2024 19:23</t>
  </si>
  <si>
    <t>AUTHORIZATION FOR MIGO MOVEMENT TYPE 321.</t>
  </si>
  <si>
    <t>05-12-2024 19:59</t>
  </si>
  <si>
    <t>10-12-2024 10:30</t>
  </si>
  <si>
    <t>12-12-2024 17:10</t>
  </si>
  <si>
    <t>06-12-2024 12:30</t>
  </si>
  <si>
    <t>Daniel Gnoycke</t>
  </si>
  <si>
    <t>05-12-2024 21:57</t>
  </si>
  <si>
    <t>10-12-2024 11:30</t>
  </si>
  <si>
    <t>Central Controlling</t>
  </si>
  <si>
    <t>18-12-2024 15:56</t>
  </si>
  <si>
    <t>11-12-2024 18:39</t>
  </si>
  <si>
    <t>06-12-2024 13:30</t>
  </si>
  <si>
    <t>t-code access - Venugopala</t>
  </si>
  <si>
    <t>Venugopala  Lingara</t>
  </si>
  <si>
    <t>06-12-2024 10:23</t>
  </si>
  <si>
    <t>25-12-2024 21:50</t>
  </si>
  <si>
    <t>Request to create of new SAP ID - BOECKER</t>
  </si>
  <si>
    <t>05-12-2024 18:46</t>
  </si>
  <si>
    <t>09-12-2024 18:46</t>
  </si>
  <si>
    <t>25-12-2024 21:51</t>
  </si>
  <si>
    <t>06-12-2024 11:46</t>
  </si>
  <si>
    <t>FW: SW Stock verification - Monday - 9th Dec 2024</t>
  </si>
  <si>
    <t>06-12-2024 11:56</t>
  </si>
  <si>
    <t>10-12-2024 11:56</t>
  </si>
  <si>
    <t>09-12-2024 14:4</t>
  </si>
  <si>
    <t>06-12-2024 13:56</t>
  </si>
  <si>
    <t>SAP Access update - Margil</t>
  </si>
  <si>
    <t>Margil Hasmukhbhai Thakkar</t>
  </si>
  <si>
    <t>06-12-2024 12:8</t>
  </si>
  <si>
    <t>10-12-2024 12:8</t>
  </si>
  <si>
    <t>12-12-2024 16:44</t>
  </si>
  <si>
    <t>06-12-2024 14:8</t>
  </si>
  <si>
    <t>Access to Kludi SAP - Samerndra</t>
  </si>
  <si>
    <t>Samrendra Srivastava</t>
  </si>
  <si>
    <t>06-12-2024 12:9</t>
  </si>
  <si>
    <t>10-12-2024 12:9</t>
  </si>
  <si>
    <t>21-12-2024 13:14</t>
  </si>
  <si>
    <t>18-12-2024 12:31</t>
  </si>
  <si>
    <t>06-12-2024 14:9</t>
  </si>
  <si>
    <t>Melanie Cabailo Ayson</t>
  </si>
  <si>
    <t>06-12-2024 17:4</t>
  </si>
  <si>
    <t>10-12-2024 17:4</t>
  </si>
  <si>
    <t>22-12-2024 14:15</t>
  </si>
  <si>
    <t>19-12-2024 13:27</t>
  </si>
  <si>
    <t>11-12-2024 18:42</t>
  </si>
  <si>
    <t>06-12-2024 19:4</t>
  </si>
  <si>
    <t>RAK Ceramics - Sink Promotion  GOSINK10R</t>
  </si>
  <si>
    <t>Fahim Nambidiparambath</t>
  </si>
  <si>
    <t>06-12-2024 17:20</t>
  </si>
  <si>
    <t>10-12-2024 17:20</t>
  </si>
  <si>
    <t>19-12-2024 20:13</t>
  </si>
  <si>
    <t>16-12-2024 19:39</t>
  </si>
  <si>
    <t>06-12-2024 17:22</t>
  </si>
  <si>
    <t>06-12-2024 19:20</t>
  </si>
  <si>
    <t>Authorization for printing Gate Pass PDF - 99018164</t>
  </si>
  <si>
    <t>06-12-2024 18:4</t>
  </si>
  <si>
    <t>10-12-2024 18:4</t>
  </si>
  <si>
    <t>24-12-2024 13:32</t>
  </si>
  <si>
    <t>09-12-2024 13:16</t>
  </si>
  <si>
    <t>09-12-2024 11:4</t>
  </si>
  <si>
    <t>06-12-2024 19:0</t>
  </si>
  <si>
    <t>10-12-2024 19:0</t>
  </si>
  <si>
    <t>18-12-2024 16:40</t>
  </si>
  <si>
    <t>13-12-2024 16:33</t>
  </si>
  <si>
    <t>09-12-2024 12:0</t>
  </si>
  <si>
    <t>Addition of Data for ZPP_BOM_UPLOAD Program</t>
  </si>
  <si>
    <t>06-12-2024 18:34</t>
  </si>
  <si>
    <t>09-12-2024 17:34</t>
  </si>
  <si>
    <t>23-12-2024 12:15</t>
  </si>
  <si>
    <t>20-12-2024 11:52</t>
  </si>
  <si>
    <t>09-12-2024 10:34</t>
  </si>
  <si>
    <t>Request t-code access for physical inventory process in WM level for SW in ECP production system.</t>
  </si>
  <si>
    <t>06-12-2024 16:59</t>
  </si>
  <si>
    <t>10-12-2024 16:59</t>
  </si>
  <si>
    <t>09-12-2024 14:6</t>
  </si>
  <si>
    <t>06-12-2024 18:59</t>
  </si>
  <si>
    <t>Request to create SAP ID - SCHMIDT-C</t>
  </si>
  <si>
    <t>06-12-2024 16:31</t>
  </si>
  <si>
    <t>10-12-2024 16:31</t>
  </si>
  <si>
    <t>25-12-2024 21:55</t>
  </si>
  <si>
    <t>06-12-2024 18:31</t>
  </si>
  <si>
    <t>Request access to Kludi ERP test system - Kanika</t>
  </si>
  <si>
    <t>06-12-2024 15:46</t>
  </si>
  <si>
    <t>10-12-2024 15:46</t>
  </si>
  <si>
    <t>10-12-2024 18:49</t>
  </si>
  <si>
    <t>10-12-2024 17:58</t>
  </si>
  <si>
    <t>06-12-2024 17:46</t>
  </si>
  <si>
    <t>Posting Problem - Sol ref#: 2000064782</t>
  </si>
  <si>
    <t>08-12-2024 13:43</t>
  </si>
  <si>
    <t>14-12-2024 13:43</t>
  </si>
  <si>
    <t>14-12-2024 17:11</t>
  </si>
  <si>
    <t>11-12-2024 17:3</t>
  </si>
  <si>
    <t>09-12-2024 13:36</t>
  </si>
  <si>
    <t>08-12-2024 17:43</t>
  </si>
  <si>
    <t>2000064782</t>
  </si>
  <si>
    <t>ADD TAX INVOICE</t>
  </si>
  <si>
    <t>08-12-2024 18:0</t>
  </si>
  <si>
    <t>10-12-2024 18:0</t>
  </si>
  <si>
    <t>24-12-2024 15:56</t>
  </si>
  <si>
    <t>09-12-2024 11:0</t>
  </si>
  <si>
    <t>Rajesh Walavalkar</t>
  </si>
  <si>
    <t>07-12-2024 17:50</t>
  </si>
  <si>
    <t>10-12-2024 17:50</t>
  </si>
  <si>
    <t>19-12-2024 14:14</t>
  </si>
  <si>
    <t>09-12-2024 11:20</t>
  </si>
  <si>
    <t>Request authorization- ZPBOMDEV_APPR</t>
  </si>
  <si>
    <t>07-12-2024 15:57</t>
  </si>
  <si>
    <t>11-12-2024 10:30</t>
  </si>
  <si>
    <t>12-12-2024 17:8</t>
  </si>
  <si>
    <t>09-12-2024 12:30</t>
  </si>
  <si>
    <t>Request For ECQ login Access</t>
  </si>
  <si>
    <t>07-12-2024 13:8</t>
  </si>
  <si>
    <t>09-12-2024 14:22</t>
  </si>
  <si>
    <t>11-12-2024 12:33</t>
  </si>
  <si>
    <t>13-12-2024 12:33</t>
  </si>
  <si>
    <t>16-12-2024 19:12</t>
  </si>
  <si>
    <t>13-12-2024 18:17</t>
  </si>
  <si>
    <t>11-12-2024 14:33</t>
  </si>
  <si>
    <t>11-12-2024 13:56</t>
  </si>
  <si>
    <t>23-12-2024 16:4</t>
  </si>
  <si>
    <t>09-12-2024 15:56</t>
  </si>
  <si>
    <t>ASSERTION_FAILED dumps - ECP</t>
  </si>
  <si>
    <t>Shramik Billal</t>
  </si>
  <si>
    <t>Bala Nagendrudu Janjanam</t>
  </si>
  <si>
    <t>09-12-2024 15:21</t>
  </si>
  <si>
    <t>11-12-2024 15:21</t>
  </si>
  <si>
    <t>23-12-2024 15:35</t>
  </si>
  <si>
    <t>23-12-2024 14:3</t>
  </si>
  <si>
    <t>09-12-2024 17:21</t>
  </si>
  <si>
    <t>SLP loading plan erorr in number of boxes QTY and pallets QTY are calculated incorrectly</t>
  </si>
  <si>
    <t>11-12-2024 16:21</t>
  </si>
  <si>
    <t>13-12-2024 16:21</t>
  </si>
  <si>
    <t>11-12-2024 19:42</t>
  </si>
  <si>
    <t>11-12-2024 18:21</t>
  </si>
  <si>
    <t>11-12-2024 16:54</t>
  </si>
  <si>
    <t>13-12-2024 16:54</t>
  </si>
  <si>
    <t>19-12-2024 12:32</t>
  </si>
  <si>
    <t>11-12-2024 18:54</t>
  </si>
  <si>
    <t>GL for RAK Porcelain Online Orders payment posting in T. CODE:  ZFI004</t>
  </si>
  <si>
    <t>11-12-2024 17:27</t>
  </si>
  <si>
    <t>12-12-2024 16:27</t>
  </si>
  <si>
    <t>13-12-2024 11:45</t>
  </si>
  <si>
    <t>11-12-2024 18:27</t>
  </si>
  <si>
    <t>Requesting for 951 Movement Type - 99007424</t>
  </si>
  <si>
    <t>11-12-2024 17:31</t>
  </si>
  <si>
    <t>13-12-2024 17:32</t>
  </si>
  <si>
    <t>12-12-2024 16:50</t>
  </si>
  <si>
    <t>12-12-2024 10:32</t>
  </si>
  <si>
    <t>09-12-2024 11:6</t>
  </si>
  <si>
    <t>09-12-2024 19:6</t>
  </si>
  <si>
    <t>13-12-2024 18:10</t>
  </si>
  <si>
    <t>10-12-2024 17:32</t>
  </si>
  <si>
    <t>09-12-2024 12:6</t>
  </si>
  <si>
    <t>Request for access to MMSC_MASS - 99002536</t>
  </si>
  <si>
    <t>09-12-2024 19:40</t>
  </si>
  <si>
    <t>12-12-2024 10:30</t>
  </si>
  <si>
    <t>12-12-2024 16:31</t>
  </si>
  <si>
    <t>10-12-2024 12:30</t>
  </si>
  <si>
    <t>Process change in SAP workflow  &amp; Helpme</t>
  </si>
  <si>
    <t>10-12-2024 11:39</t>
  </si>
  <si>
    <t>11-12-2024 10:39</t>
  </si>
  <si>
    <t>13-12-2024 16:1</t>
  </si>
  <si>
    <t>12-12-2024 19:0</t>
  </si>
  <si>
    <t>10-12-2024 12:39</t>
  </si>
  <si>
    <t>SAP ID Creation-99123311</t>
  </si>
  <si>
    <t>Atul Motilal Tembhare</t>
  </si>
  <si>
    <t>10-12-2024 11:18</t>
  </si>
  <si>
    <t>12-12-2024 11:18</t>
  </si>
  <si>
    <t>18-12-2024 11:54</t>
  </si>
  <si>
    <t>12-12-2024 16:37</t>
  </si>
  <si>
    <t>10-12-2024 13:18</t>
  </si>
  <si>
    <t>SO and Line for numerous stock storage locations-ended up with error while retrieving DNs.</t>
  </si>
  <si>
    <t>11-12-2024 17:16</t>
  </si>
  <si>
    <t>13-12-2024 17:16</t>
  </si>
  <si>
    <t>24-12-2024 8:59</t>
  </si>
  <si>
    <t>11-12-2024 19:16</t>
  </si>
  <si>
    <t>SAP Creation for Kludi RAK</t>
  </si>
  <si>
    <t>Suresh Veettil</t>
  </si>
  <si>
    <t>11-12-2024 12:56</t>
  </si>
  <si>
    <t>13-12-2024 12:56</t>
  </si>
  <si>
    <t>18-12-2024 11:55</t>
  </si>
  <si>
    <t>11-12-2024 14:56</t>
  </si>
  <si>
    <t>Request new/change in a report - ZRKMM004_AE</t>
  </si>
  <si>
    <t>10-12-2024 16:36</t>
  </si>
  <si>
    <t>12-12-2024 16:36</t>
  </si>
  <si>
    <t>16-12-2024 13:12</t>
  </si>
  <si>
    <t>16-12-2024 19:4</t>
  </si>
  <si>
    <t>13-12-2024 12:25</t>
  </si>
  <si>
    <t>10-12-2024 18:36</t>
  </si>
  <si>
    <t>10-12-2024 16:40</t>
  </si>
  <si>
    <t>12-12-2024 16:40</t>
  </si>
  <si>
    <t>19-12-2024 21:13</t>
  </si>
  <si>
    <t>16-12-2024 20:20</t>
  </si>
  <si>
    <t>10-12-2024 18:40</t>
  </si>
  <si>
    <t>Wrong details in GST number 03AACCR6424N2Z9 - Sol ref#: 2000064785</t>
  </si>
  <si>
    <t>10-12-2024 11:28</t>
  </si>
  <si>
    <t>12-12-2024 11:28</t>
  </si>
  <si>
    <t>18-12-2024 15:21</t>
  </si>
  <si>
    <t>10-12-2024 13:28</t>
  </si>
  <si>
    <t>2000064785</t>
  </si>
  <si>
    <t>MDG CLASSIFICATION WARNING MESSAGE CHANGES - Sol ref#: Req: 3000052631</t>
  </si>
  <si>
    <t>10-12-2024 13:16</t>
  </si>
  <si>
    <t>11-12-2024 12:16</t>
  </si>
  <si>
    <t>20-12-2024 13:56</t>
  </si>
  <si>
    <t>10-12-2024 14:16</t>
  </si>
  <si>
    <t>Req: 3000052631</t>
  </si>
  <si>
    <t>10-12-2024 15:55</t>
  </si>
  <si>
    <t>12-12-2024 15:55</t>
  </si>
  <si>
    <t>10-12-2024 17:55</t>
  </si>
  <si>
    <t>Posting error</t>
  </si>
  <si>
    <t>10-12-2024 13:37</t>
  </si>
  <si>
    <t>12-12-2024 13:37</t>
  </si>
  <si>
    <t>11-12-2024 12:58</t>
  </si>
  <si>
    <t>10-12-2024 13:41</t>
  </si>
  <si>
    <t>10-12-2024 15:37</t>
  </si>
  <si>
    <t>SAP Incident  - UNABLE TO  PUT SCRAP in QA32 - QM</t>
  </si>
  <si>
    <t>11-12-2024 12:40</t>
  </si>
  <si>
    <t>13-12-2024 12:40</t>
  </si>
  <si>
    <t>11-12-2024 14:40</t>
  </si>
  <si>
    <t>10-12-2024 19:42</t>
  </si>
  <si>
    <t>11-12-2024 18:30</t>
  </si>
  <si>
    <t>23-12-2024 14:41</t>
  </si>
  <si>
    <t>11-12-2024 11:30</t>
  </si>
  <si>
    <t>3000052630</t>
  </si>
  <si>
    <t>10-12-2024 10:43</t>
  </si>
  <si>
    <t>10-12-2024 18:43</t>
  </si>
  <si>
    <t>11-12-2024 0:56</t>
  </si>
  <si>
    <t>10-12-2024 11:43</t>
  </si>
  <si>
    <t>Saidbek Mukhammedov</t>
  </si>
  <si>
    <t>10-12-2024 11:48</t>
  </si>
  <si>
    <t>12-12-2024 11:48</t>
  </si>
  <si>
    <t>13-12-2024 18:15</t>
  </si>
  <si>
    <t>10-12-2024 13:48</t>
  </si>
  <si>
    <t>Sumith Kumar Khandelwal</t>
  </si>
  <si>
    <t>10-12-2024 12:1</t>
  </si>
  <si>
    <t>12-12-2024 12:1</t>
  </si>
  <si>
    <t>13-12-2024 18:16</t>
  </si>
  <si>
    <t>10-12-2024 14:1</t>
  </si>
  <si>
    <t>Jessel T Roquero</t>
  </si>
  <si>
    <t>10-12-2024 15:15</t>
  </si>
  <si>
    <t>12-12-2024 15:15</t>
  </si>
  <si>
    <t>10-12-2024 17:15</t>
  </si>
  <si>
    <t>Frequent SAP Error Codes Blocking Order Placement.</t>
  </si>
  <si>
    <t>10-12-2024 16:2</t>
  </si>
  <si>
    <t>12-12-2024 16:2</t>
  </si>
  <si>
    <t>10-12-2024 18:2</t>
  </si>
  <si>
    <t>10-12-2024 17:24</t>
  </si>
  <si>
    <t>12-12-2024 17:24</t>
  </si>
  <si>
    <t>13-12-2024 18:18</t>
  </si>
  <si>
    <t>10-12-2024 19:24</t>
  </si>
  <si>
    <t>FIORI PASSWORD-99017979</t>
  </si>
  <si>
    <t>Emraan Hussain</t>
  </si>
  <si>
    <t>10-12-2024 17:59</t>
  </si>
  <si>
    <t>12-12-2024 17:59</t>
  </si>
  <si>
    <t>10-12-2024 18:33</t>
  </si>
  <si>
    <t>12-12-2024 18:33</t>
  </si>
  <si>
    <t>13-12-2024 12:29</t>
  </si>
  <si>
    <t>11-12-2024 11:33</t>
  </si>
  <si>
    <t>MDG - Item master control access</t>
  </si>
  <si>
    <t>Vijayakumar Ganesan</t>
  </si>
  <si>
    <t>10-12-2024 17:19</t>
  </si>
  <si>
    <t>12-12-2024 17:19</t>
  </si>
  <si>
    <t>18-12-2024 12:4</t>
  </si>
  <si>
    <t>13-12-2024 11:23</t>
  </si>
  <si>
    <t>10-12-2024 19:19</t>
  </si>
  <si>
    <t>Request to Create Fiori access for Pradeep(99018843)</t>
  </si>
  <si>
    <t>11-12-2024 16:46</t>
  </si>
  <si>
    <t>13-12-2024 16:46</t>
  </si>
  <si>
    <t>Sorting - Sanitaryware Manufacturing</t>
  </si>
  <si>
    <t>18-12-2024 12:19</t>
  </si>
  <si>
    <t>11-12-2024 18:46</t>
  </si>
  <si>
    <t>SAP ACCESS - 99015803</t>
  </si>
  <si>
    <t>Chris Chinonso</t>
  </si>
  <si>
    <t>11-12-2024 11:37</t>
  </si>
  <si>
    <t>13-12-2024 11:37</t>
  </si>
  <si>
    <t>18-12-2024 12:1</t>
  </si>
  <si>
    <t>11-12-2024 13:37</t>
  </si>
  <si>
    <t>FW: C4C quality access - 99018633</t>
  </si>
  <si>
    <t>11-12-2024 13:23</t>
  </si>
  <si>
    <t>13-12-2024 13:23</t>
  </si>
  <si>
    <t>12-12-2024 16:28</t>
  </si>
  <si>
    <t>11-12-2024 15:23</t>
  </si>
  <si>
    <t>11-12-2024 14:14</t>
  </si>
  <si>
    <t>13-12-2024 14:14</t>
  </si>
  <si>
    <t>19-12-2024 11:55</t>
  </si>
  <si>
    <t>11-12-2024 16:14</t>
  </si>
  <si>
    <t>User Authorisation</t>
  </si>
  <si>
    <t>11-12-2024 17:33</t>
  </si>
  <si>
    <t>13-12-2024 17:33</t>
  </si>
  <si>
    <t>12-12-2024 16:33</t>
  </si>
  <si>
    <t>11-12-2024 19:33</t>
  </si>
  <si>
    <t>ZRSW TAX INVOICE WITH MULTI CURRENCY AND INCOTERMS - SOl Ref: 3000052643</t>
  </si>
  <si>
    <t>16-12-2024 10:30</t>
  </si>
  <si>
    <t>26-12-2024 11:53</t>
  </si>
  <si>
    <t>12-12-2024 12:30</t>
  </si>
  <si>
    <t>3000052643</t>
  </si>
  <si>
    <t>TOTUS authorization missing</t>
  </si>
  <si>
    <t>Naresh Kumar Singampalli</t>
  </si>
  <si>
    <t>13-12-2024 12:45</t>
  </si>
  <si>
    <t>16-12-2024 12:45</t>
  </si>
  <si>
    <t>18-12-2024 11:44</t>
  </si>
  <si>
    <t>13-12-2024 14:45</t>
  </si>
  <si>
    <t>ZCUST_UPDATE ACCESS FOR 99002536</t>
  </si>
  <si>
    <t>12-12-2024 18:55</t>
  </si>
  <si>
    <t>13-12-2024 17:55</t>
  </si>
  <si>
    <t>18-12-2024 11:40</t>
  </si>
  <si>
    <t>13-12-2024 10:55</t>
  </si>
  <si>
    <t>new selection field in report ZSDBON02</t>
  </si>
  <si>
    <t>13-12-2024 15:11</t>
  </si>
  <si>
    <t>17-12-2024 15:11</t>
  </si>
  <si>
    <t>24-12-2024 20:39</t>
  </si>
  <si>
    <t>13-12-2024 17:11</t>
  </si>
  <si>
    <t>Required authorization for tcode VD51</t>
  </si>
  <si>
    <t>13-12-2024 16:19</t>
  </si>
  <si>
    <t>17-12-2024 16:19</t>
  </si>
  <si>
    <t>18-12-2024 11:56</t>
  </si>
  <si>
    <t>13-12-2024 18:19</t>
  </si>
  <si>
    <t>Request T-code access in SAP - 88202442</t>
  </si>
  <si>
    <t>Atul Ahmed</t>
  </si>
  <si>
    <t>12-12-2024 14:52</t>
  </si>
  <si>
    <t>15-12-2024 14:52</t>
  </si>
  <si>
    <t>Md. Mahmudur Rahman</t>
  </si>
  <si>
    <t>23-12-2024 11:53</t>
  </si>
  <si>
    <t>12-12-2024 16:52</t>
  </si>
  <si>
    <t>13-12-2024 11:43</t>
  </si>
  <si>
    <t>17-12-2024 11:43</t>
  </si>
  <si>
    <t>13-12-2024 17:40</t>
  </si>
  <si>
    <t>13-12-2024 17:4</t>
  </si>
  <si>
    <t>13-12-2024 13:43</t>
  </si>
  <si>
    <t>2000064787</t>
  </si>
  <si>
    <t>SAP Authorization Request: Surya Kotcherla (99013320).</t>
  </si>
  <si>
    <t>12-12-2024 13:50</t>
  </si>
  <si>
    <t>16-12-2024 13:50</t>
  </si>
  <si>
    <t>18-12-2024 11:57</t>
  </si>
  <si>
    <t>12-12-2024 15:50</t>
  </si>
  <si>
    <t>fiori password not working</t>
  </si>
  <si>
    <t>Mathai Chettiparambil</t>
  </si>
  <si>
    <t>12-12-2024 17:49</t>
  </si>
  <si>
    <t>16-12-2024 17:49</t>
  </si>
  <si>
    <t>18-12-2024 12:7</t>
  </si>
  <si>
    <t>13-12-2024 10:49</t>
  </si>
  <si>
    <t>Requesting for New SAP User ID - 99018511</t>
  </si>
  <si>
    <t>12-12-2024 12:20</t>
  </si>
  <si>
    <t>16-12-2024 12:20</t>
  </si>
  <si>
    <t>18-12-2024 12:17</t>
  </si>
  <si>
    <t>12-12-2024 14:20</t>
  </si>
  <si>
    <t>Release structure of contracts and PO change - Sol ref#: 3000052628</t>
  </si>
  <si>
    <t>12-12-2024 16:1</t>
  </si>
  <si>
    <t>13-12-2024 15:1</t>
  </si>
  <si>
    <t>20-12-2024 19:39</t>
  </si>
  <si>
    <t>12-12-2024 17:1</t>
  </si>
  <si>
    <t>3000052628</t>
  </si>
  <si>
    <t>S-User Password Change - AnalysisUpdate</t>
  </si>
  <si>
    <t>13-12-2024 13:2</t>
  </si>
  <si>
    <t>17-12-2024 13:2</t>
  </si>
  <si>
    <t>20-12-2024 13:37</t>
  </si>
  <si>
    <t>13-12-2024 15:2</t>
  </si>
  <si>
    <t>IRP password - 21049</t>
  </si>
  <si>
    <t>13-12-2024 14:42</t>
  </si>
  <si>
    <t>16-12-2024 14:43</t>
  </si>
  <si>
    <t>20-12-2024 13:36</t>
  </si>
  <si>
    <t>13-12-2024 16:42</t>
  </si>
  <si>
    <t>SAP Login in not working: 99011560</t>
  </si>
  <si>
    <t>13-12-2024 18:32</t>
  </si>
  <si>
    <t>20-12-2024 18:32</t>
  </si>
  <si>
    <t>15-12-2024 17:4</t>
  </si>
  <si>
    <t>16-12-2024 13:32</t>
  </si>
  <si>
    <t>T-code Access</t>
  </si>
  <si>
    <t>13-12-2024 18:35</t>
  </si>
  <si>
    <t>17-12-2024 18:35</t>
  </si>
  <si>
    <t>24-12-2024 14:6</t>
  </si>
  <si>
    <t>16-12-2024 11:35</t>
  </si>
  <si>
    <t>RE: Workflow email issues</t>
  </si>
  <si>
    <t>13-12-2024 19:45</t>
  </si>
  <si>
    <t>18-12-2024 10:30</t>
  </si>
  <si>
    <t>24-12-2024 17:34</t>
  </si>
  <si>
    <t>16-12-2024 12:30</t>
  </si>
  <si>
    <t>Orion Access  -  99123315  Vijay</t>
  </si>
  <si>
    <t>16-12-2024 11:26</t>
  </si>
  <si>
    <t>18-12-2024 13:8</t>
  </si>
  <si>
    <t>16-12-2024 12:16</t>
  </si>
  <si>
    <t>18-12-2024 12:16</t>
  </si>
  <si>
    <t>26-12-2024 11:41</t>
  </si>
  <si>
    <t>16-12-2024 14:16</t>
  </si>
  <si>
    <t>Need to revise generated purchase order 4600007436</t>
  </si>
  <si>
    <t>17-12-2024 18:18</t>
  </si>
  <si>
    <t>15-12-2024 17:1</t>
  </si>
  <si>
    <t>16-12-2024 11:18</t>
  </si>
  <si>
    <t>16-12-2024 13:10</t>
  </si>
  <si>
    <t>18-12-2024 13:10</t>
  </si>
  <si>
    <t>21-12-2024 17:14</t>
  </si>
  <si>
    <t>18-12-2024 16:51</t>
  </si>
  <si>
    <t>16-12-2024 15:10</t>
  </si>
  <si>
    <t>16-12-2024 13:38</t>
  </si>
  <si>
    <t>17-12-2024 12:38</t>
  </si>
  <si>
    <t>19-12-2024 11:54</t>
  </si>
  <si>
    <t>16-12-2024 14:38</t>
  </si>
  <si>
    <t>ABAP RUN TIME ERROR</t>
  </si>
  <si>
    <t>16-12-2024 17:2</t>
  </si>
  <si>
    <t>18-12-2024 17:2</t>
  </si>
  <si>
    <t>19-12-2024 19:13</t>
  </si>
  <si>
    <t>16-12-2024 18:59</t>
  </si>
  <si>
    <t>16-12-2024 19:2</t>
  </si>
  <si>
    <t>ABAP RUN TIME ERROR (VA02)</t>
  </si>
  <si>
    <t>Smita Kelshikar - External</t>
  </si>
  <si>
    <t>16-12-2024 17:5</t>
  </si>
  <si>
    <t>18-12-2024 17:5</t>
  </si>
  <si>
    <t>Sanitaryware &amp; Faucet</t>
  </si>
  <si>
    <t>16-12-2024 19:47</t>
  </si>
  <si>
    <t>17-12-2024 10:35</t>
  </si>
  <si>
    <t>Urgent Issue - UK office not operational</t>
  </si>
  <si>
    <t>16-12-2024 17:16</t>
  </si>
  <si>
    <t>17-12-2024 16:46</t>
  </si>
  <si>
    <t>18-12-2024 11:41</t>
  </si>
  <si>
    <t>16-12-2024 18:16</t>
  </si>
  <si>
    <t>Year-End FICO Activities for RK03 Company Code_BGD</t>
  </si>
  <si>
    <t>17-12-2024 12:14</t>
  </si>
  <si>
    <t>19-12-2024 12:14</t>
  </si>
  <si>
    <t>25-12-2024 16:51</t>
  </si>
  <si>
    <t>17-12-2024 14:14</t>
  </si>
  <si>
    <t>SE16N VIEW ZMRACLSFNF Modification</t>
  </si>
  <si>
    <t>16-12-2024 20:17</t>
  </si>
  <si>
    <t>17-12-2024 18:30</t>
  </si>
  <si>
    <t>20-12-2024 16:31</t>
  </si>
  <si>
    <t>17-12-2024 11:30</t>
  </si>
  <si>
    <t>Users are unable to generate print preview from SO, DN and Billing document.</t>
  </si>
  <si>
    <t>16-12-2024 17:22</t>
  </si>
  <si>
    <t>18-12-2024 17:22</t>
  </si>
  <si>
    <t>16-12-2024 19:48</t>
  </si>
  <si>
    <t>17-12-2024 10:52</t>
  </si>
  <si>
    <t>17-12-2024 13:46</t>
  </si>
  <si>
    <t>18-12-2024 12:46</t>
  </si>
  <si>
    <t>18-12-2024 12:13</t>
  </si>
  <si>
    <t>17-12-2024 14:46</t>
  </si>
  <si>
    <t>16-12-2024 16:21</t>
  </si>
  <si>
    <t>18-12-2024 16:21</t>
  </si>
  <si>
    <t>18-12-2024 15:1</t>
  </si>
  <si>
    <t>16-12-2024 18:21</t>
  </si>
  <si>
    <t>T- code access</t>
  </si>
  <si>
    <t>17-12-2024 12:29</t>
  </si>
  <si>
    <t>19-12-2024 12:29</t>
  </si>
  <si>
    <t>18-12-2024 11:43</t>
  </si>
  <si>
    <t>17-12-2024 14:29</t>
  </si>
  <si>
    <t>SAP ID Creation - Bhairava Swamy</t>
  </si>
  <si>
    <t>16-12-2024 15:50</t>
  </si>
  <si>
    <t>18-12-2024 15:50</t>
  </si>
  <si>
    <t>Tiles Manufacturing</t>
  </si>
  <si>
    <t>20-12-2024 13:45</t>
  </si>
  <si>
    <t>16-12-2024 17:50</t>
  </si>
  <si>
    <t>Request for password reset</t>
  </si>
  <si>
    <t>17-12-2024 11:38</t>
  </si>
  <si>
    <t>19-12-2024 11:38</t>
  </si>
  <si>
    <t>20-12-2024 13:35</t>
  </si>
  <si>
    <t>17-12-2024 13:38</t>
  </si>
  <si>
    <t>Request to Expedite IT Setup and Investigate User Error.</t>
  </si>
  <si>
    <t>17-12-2024 15:0</t>
  </si>
  <si>
    <t>24-12-2024 10:11</t>
  </si>
  <si>
    <t>17-12-2024 19:9</t>
  </si>
  <si>
    <t>17-12-2024 17:0</t>
  </si>
  <si>
    <t>T-code  Access - 88202691, 88202056, 88202588</t>
  </si>
  <si>
    <t>18-12-2024 10:34</t>
  </si>
  <si>
    <t>21-12-2024 10:34</t>
  </si>
  <si>
    <t>24-12-2024 13:57</t>
  </si>
  <si>
    <t>23-12-2024 9:48</t>
  </si>
  <si>
    <t>18-12-2024 12:34</t>
  </si>
  <si>
    <t>SAP T-code Access - 99016402.</t>
  </si>
  <si>
    <t>18-12-2024 12:11</t>
  </si>
  <si>
    <t>20-12-2024 12:11</t>
  </si>
  <si>
    <t>24-12-2024 13:52</t>
  </si>
  <si>
    <t>18-12-2024 14:11</t>
  </si>
  <si>
    <t>SAP log in issue - Gaurav</t>
  </si>
  <si>
    <t>18-12-2024 11:16</t>
  </si>
  <si>
    <t>18-12-2024 19:16</t>
  </si>
  <si>
    <t>18-12-2024 11:59</t>
  </si>
  <si>
    <t>New SAP user for handscanner</t>
  </si>
  <si>
    <t>18-12-2024 16:45</t>
  </si>
  <si>
    <t>20-12-2024 16:45</t>
  </si>
  <si>
    <t>24-12-2024 13:33</t>
  </si>
  <si>
    <t>18-12-2024 18:45</t>
  </si>
  <si>
    <t>new sap user NÖLLER, SEGTROP, HIDEG, LAKOSI</t>
  </si>
  <si>
    <t>20-12-2024 14:53</t>
  </si>
  <si>
    <t>24-12-2024 14:53</t>
  </si>
  <si>
    <t>24-12-2024 13:42</t>
  </si>
  <si>
    <t>20-12-2024 16:53</t>
  </si>
  <si>
    <t>Sundar Mariappan</t>
  </si>
  <si>
    <t>18-12-2024 18:18</t>
  </si>
  <si>
    <t>25-12-2024 18:18</t>
  </si>
  <si>
    <t>20-12-2024 21:47</t>
  </si>
  <si>
    <t>19-12-2024 13:18</t>
  </si>
  <si>
    <t>C4C issue / not able to convert from check availability.</t>
  </si>
  <si>
    <t>19-12-2024 1:3</t>
  </si>
  <si>
    <t>25-12-2024 18:39</t>
  </si>
  <si>
    <t>24-12-2024 11:39</t>
  </si>
  <si>
    <t>19-12-2024 11:20</t>
  </si>
  <si>
    <t>T-Code Access - 99015630</t>
  </si>
  <si>
    <t>20-12-2024 12:13</t>
  </si>
  <si>
    <t>24-12-2024 12:13</t>
  </si>
  <si>
    <t>24-12-2024 14:10</t>
  </si>
  <si>
    <t>20-12-2024 14:13</t>
  </si>
  <si>
    <t>SAP Incident- Net Price Adjustment.</t>
  </si>
  <si>
    <t>Rosadel R Ramores</t>
  </si>
  <si>
    <t>19-12-2024 12:33</t>
  </si>
  <si>
    <t>23-12-2024 12:33</t>
  </si>
  <si>
    <t>24-12-2024 21:3</t>
  </si>
  <si>
    <t>19-12-2024 14:33</t>
  </si>
  <si>
    <t>T-code access -  99007579</t>
  </si>
  <si>
    <t>18-12-2024 19:15</t>
  </si>
  <si>
    <t>25-12-2024 18:24</t>
  </si>
  <si>
    <t>25-12-2024 12:51</t>
  </si>
  <si>
    <t>20-12-2024 13:42</t>
  </si>
  <si>
    <t>19-12-2024 12:15</t>
  </si>
  <si>
    <t>SAP T-code Access -99018196.</t>
  </si>
  <si>
    <t>18-12-2024 14:18</t>
  </si>
  <si>
    <t>20-12-2024 13:30</t>
  </si>
  <si>
    <t>18-12-2024 15:18</t>
  </si>
  <si>
    <t>19-12-2024 12:35</t>
  </si>
  <si>
    <t>27-12-2024 14:16</t>
  </si>
  <si>
    <t>26-12-2024 12:47</t>
  </si>
  <si>
    <t>19-12-2024 14:35</t>
  </si>
  <si>
    <t>“ Ex.rate diff.accts are incomplete for account 0001144501 currency INR” - Sol Ref: 2000064791</t>
  </si>
  <si>
    <t>19-12-2024 17:11</t>
  </si>
  <si>
    <t>25-12-2024 17:12</t>
  </si>
  <si>
    <t>26-12-2024 9:43</t>
  </si>
  <si>
    <t>20-12-2024 12:41</t>
  </si>
  <si>
    <t>2000064791</t>
  </si>
  <si>
    <t>19-12-2024 15:32</t>
  </si>
  <si>
    <t>22-12-2024 15:32</t>
  </si>
  <si>
    <t>26-12-2024 12:6</t>
  </si>
  <si>
    <t>19-12-2024 17:32</t>
  </si>
  <si>
    <t>19-12-2024 18:21</t>
  </si>
  <si>
    <t>23-12-2024 18:21</t>
  </si>
  <si>
    <t>22-12-2024 19:15</t>
  </si>
  <si>
    <t>19-12-2024 19:11</t>
  </si>
  <si>
    <t>20-12-2024 11:21</t>
  </si>
  <si>
    <t>T-Code Access - 99202634.</t>
  </si>
  <si>
    <t>20-12-2024 10:8</t>
  </si>
  <si>
    <t>23-12-2024 10:30</t>
  </si>
  <si>
    <t>24-12-2024 16:48</t>
  </si>
  <si>
    <t>24-12-2024 14:16</t>
  </si>
  <si>
    <t>24-12-2024 14:14</t>
  </si>
  <si>
    <t>20-12-2024 12:30</t>
  </si>
  <si>
    <t>SAP LSMW specialist needed this week</t>
  </si>
  <si>
    <t>20-12-2024 15:45</t>
  </si>
  <si>
    <t>24-12-2024 15:45</t>
  </si>
  <si>
    <t>23-12-2024 15:2</t>
  </si>
  <si>
    <t>20-12-2024 17:45</t>
  </si>
  <si>
    <t>Sameer Shetye</t>
  </si>
  <si>
    <t>20-12-2024 15:48</t>
  </si>
  <si>
    <t>21-12-2024 15:18</t>
  </si>
  <si>
    <t>Commercial Account</t>
  </si>
  <si>
    <t>24-12-2024 11:40</t>
  </si>
  <si>
    <t>20-12-2024 16:48</t>
  </si>
  <si>
    <t>SAP connection issue - Samadhan</t>
  </si>
  <si>
    <t>21-12-2024 10:43</t>
  </si>
  <si>
    <t>24-12-2024 10:43</t>
  </si>
  <si>
    <t>24-12-2024 13:47</t>
  </si>
  <si>
    <t>21-12-2024 12:43</t>
  </si>
  <si>
    <t>T-code Access - 99006266</t>
  </si>
  <si>
    <t>21-12-2024 16:57</t>
  </si>
  <si>
    <t>25-12-2024 10:30</t>
  </si>
  <si>
    <t>24-12-2024 14:20</t>
  </si>
  <si>
    <t>23-12-2024 12:30</t>
  </si>
  <si>
    <t>SAP login issue - Gaurav</t>
  </si>
  <si>
    <t>23-12-2024 10:44</t>
  </si>
  <si>
    <t>23-12-2024 18:44</t>
  </si>
  <si>
    <t>23-12-2024 11:17</t>
  </si>
  <si>
    <t>23-12-2024 11:44</t>
  </si>
  <si>
    <t>23-12-2024 14:30</t>
  </si>
  <si>
    <t>24-12-2024 13:30</t>
  </si>
  <si>
    <t>24-12-2024 11:35</t>
  </si>
  <si>
    <t>23-12-2024 15:30</t>
  </si>
  <si>
    <t>PO Modification Issue</t>
  </si>
  <si>
    <t>23-12-2024 16:10</t>
  </si>
  <si>
    <t>25-12-2024 16:10</t>
  </si>
  <si>
    <t>24-12-2024 18:3</t>
  </si>
  <si>
    <t>23-12-2024 18:10</t>
  </si>
  <si>
    <t>23-12-2024 17:31</t>
  </si>
  <si>
    <t>25-12-2024 17:31</t>
  </si>
  <si>
    <t>25-12-2024 12:25</t>
  </si>
  <si>
    <t>24-12-2024 13:45</t>
  </si>
  <si>
    <t>24-12-2024 10:31</t>
  </si>
  <si>
    <t>Unable to generate external id for service order 4000006194</t>
  </si>
  <si>
    <t>23-12-2024 16:47</t>
  </si>
  <si>
    <t>24-12-2024 15:47</t>
  </si>
  <si>
    <t>23-12-2024 17:47</t>
  </si>
  <si>
    <t>Assembly BOM process is needed - Sol Ref: 3000052642</t>
  </si>
  <si>
    <t>23-12-2024 17:10</t>
  </si>
  <si>
    <t>25-12-2024 17:10</t>
  </si>
  <si>
    <t>26-12-2024 12:43</t>
  </si>
  <si>
    <t>23-12-2024 19:10</t>
  </si>
  <si>
    <t>3000052642</t>
  </si>
  <si>
    <t>Reset FIORI application password-77001478 &amp;77000372</t>
  </si>
  <si>
    <t>Sandeep Jose</t>
  </si>
  <si>
    <t>23-12-2024 12:12</t>
  </si>
  <si>
    <t>24-12-2024 11:12</t>
  </si>
  <si>
    <t>23-12-2024 13:12</t>
  </si>
  <si>
    <t>Reset fiori ID password - 99017056</t>
  </si>
  <si>
    <t>23-12-2024 10:19</t>
  </si>
  <si>
    <t>24-12-2024 13:46</t>
  </si>
  <si>
    <t>ESS   Password Reset</t>
  </si>
  <si>
    <t>25-12-2024 11:53</t>
  </si>
  <si>
    <t>23-12-2024 13:53</t>
  </si>
  <si>
    <t>SAP in inaccessible for all user- Italy</t>
  </si>
  <si>
    <t>23-12-2024 12:53</t>
  </si>
  <si>
    <t>24-12-2024 12:53</t>
  </si>
  <si>
    <t>24-12-2024 13:48</t>
  </si>
  <si>
    <t>23-12-2024 13:22</t>
  </si>
  <si>
    <t>25-12-2024 13:22</t>
  </si>
  <si>
    <t>24-12-2024 13:43</t>
  </si>
  <si>
    <t>23-12-2024 15:22</t>
  </si>
  <si>
    <t>PR releasing  hierarchy needs to be changed - Sol Ref: 3000052641</t>
  </si>
  <si>
    <t>Sohel Rana - UAE</t>
  </si>
  <si>
    <t>23-12-2024 14:19</t>
  </si>
  <si>
    <t>25-12-2024 14:19</t>
  </si>
  <si>
    <t>25-12-2024 15:50</t>
  </si>
  <si>
    <t>23-12-2024 16:19</t>
  </si>
  <si>
    <t>3000052641</t>
  </si>
  <si>
    <t>Process Steps for transferring Showroom Display Tiles Samples from Warehouse to Showrooms/ Return process</t>
  </si>
  <si>
    <t>25-12-2024 14:41</t>
  </si>
  <si>
    <t>24-12-2024 11:43</t>
  </si>
  <si>
    <t>23-12-2024 16:41</t>
  </si>
  <si>
    <t>Ahmed Reda Abdelazim Nayel</t>
  </si>
  <si>
    <t>23-12-2024 15:25</t>
  </si>
  <si>
    <t>25-12-2024 15:25</t>
  </si>
  <si>
    <t>23-12-2024 18:50</t>
  </si>
  <si>
    <t>23-12-2024 16:11</t>
  </si>
  <si>
    <t>23-12-2024 17:25</t>
  </si>
  <si>
    <t>Back-End Session in PRIV Mode - Z reports</t>
  </si>
  <si>
    <t>23-12-2024 15:28</t>
  </si>
  <si>
    <t>25-12-2024 15:28</t>
  </si>
  <si>
    <t>24-12-2024 13:3</t>
  </si>
  <si>
    <t>23-12-2024 17:28</t>
  </si>
  <si>
    <t>23-12-2024 16:25</t>
  </si>
  <si>
    <t>25-12-2024 16:25</t>
  </si>
  <si>
    <t>24-12-2024 12:58</t>
  </si>
  <si>
    <t>23-12-2024 18:25</t>
  </si>
  <si>
    <t>Supriya Singh</t>
  </si>
  <si>
    <t>23-12-2024 20:4</t>
  </si>
  <si>
    <t>26-12-2024 10:30</t>
  </si>
  <si>
    <t>24-12-2024 12:30</t>
  </si>
  <si>
    <t>Year End - Check list and Support Require</t>
  </si>
  <si>
    <t>24-12-2024 12:19</t>
  </si>
  <si>
    <t>26-12-2024 12:19</t>
  </si>
  <si>
    <t>24-12-2024 14:24</t>
  </si>
  <si>
    <t>24-12-2024 14:19</t>
  </si>
  <si>
    <t>ZMMAUTO RFQ not working in production</t>
  </si>
  <si>
    <t>Anoop Venkitesh</t>
  </si>
  <si>
    <t>25-12-2024 10:57</t>
  </si>
  <si>
    <t>27-12-2024 10:57</t>
  </si>
  <si>
    <t>26-12-2024 11:38</t>
  </si>
  <si>
    <t>25-12-2024 12:57</t>
  </si>
  <si>
    <t>T-code Access - 99000366</t>
  </si>
  <si>
    <t>24-12-2024 12:49</t>
  </si>
  <si>
    <t>26-12-2024 12:49</t>
  </si>
  <si>
    <t>24-12-2024 17:25</t>
  </si>
  <si>
    <t>24-12-2024 14:49</t>
  </si>
  <si>
    <t>T-code Access - Hanzel Catalan - 99018639  || Syed Abbas - 99018647</t>
  </si>
  <si>
    <t>Hanzel Catalan</t>
  </si>
  <si>
    <t>24-12-2024 15:55</t>
  </si>
  <si>
    <t>Reset application password - SAP ECQ</t>
  </si>
  <si>
    <t>25-12-2024 15:38</t>
  </si>
  <si>
    <t>26-12-2024 15:8</t>
  </si>
  <si>
    <t>25-12-2024 22:42</t>
  </si>
  <si>
    <t>25-12-2024 16:38</t>
  </si>
  <si>
    <t>SAP login issue - Mahendra</t>
  </si>
  <si>
    <t>Mahendra Dhadi</t>
  </si>
  <si>
    <t>24-12-2024 12:38</t>
  </si>
  <si>
    <t>26-12-2024 12:38</t>
  </si>
  <si>
    <t>24-12-2024 13:55</t>
  </si>
  <si>
    <t>24-12-2024 13:49</t>
  </si>
  <si>
    <t>24-12-2024 14:38</t>
  </si>
  <si>
    <t>PROJECT || LOADING PLAN</t>
  </si>
  <si>
    <t>25-12-2024 15:48</t>
  </si>
  <si>
    <t>26-12-2024 10:25</t>
  </si>
  <si>
    <t>24-12-2024 17:48</t>
  </si>
  <si>
    <t>24-12-2024 19:4</t>
  </si>
  <si>
    <t>26-12-2024 19:4</t>
  </si>
  <si>
    <t>26-12-2024 10:59</t>
  </si>
  <si>
    <t>25-12-2024 12:4</t>
  </si>
  <si>
    <t>Release strategy is not appearing for Asset PR - 88202442</t>
  </si>
  <si>
    <t>25-12-2024 11:43</t>
  </si>
  <si>
    <t>28-12-2024 11:43</t>
  </si>
  <si>
    <t>25-12-2024 17:16</t>
  </si>
  <si>
    <t>25-12-2024 13:43</t>
  </si>
  <si>
    <t>PC to PC transfer - High Priority</t>
  </si>
  <si>
    <t>25-12-2024 14:11</t>
  </si>
  <si>
    <t>27-12-2024 14:11</t>
  </si>
  <si>
    <t>25-12-2024 15:18</t>
  </si>
  <si>
    <t>25-12-2024 16:11</t>
  </si>
  <si>
    <t>System error</t>
  </si>
  <si>
    <t>25-12-2024 17:37</t>
  </si>
  <si>
    <t>27-12-2024 17:37</t>
  </si>
  <si>
    <t>26-12-2024 13:0</t>
  </si>
  <si>
    <t>26-12-2024 10:37</t>
  </si>
  <si>
    <t>Unable to do GR - 4200022024</t>
  </si>
  <si>
    <t>26-12-2024 12:25</t>
  </si>
  <si>
    <t>30-12-2024 12:25</t>
  </si>
  <si>
    <t>26-12-2024 12:52</t>
  </si>
  <si>
    <t>26-12-2024 14:25</t>
  </si>
  <si>
    <t>SAP Incident</t>
  </si>
  <si>
    <t>26-12-2024 11:16</t>
  </si>
  <si>
    <t>28-12-2024 11:16</t>
  </si>
  <si>
    <t>26-12-2024 12:24</t>
  </si>
  <si>
    <t>Error Reports Account Denervation Not Possible Grn from Po - 4200022024</t>
  </si>
  <si>
    <t>30-12-2024 12:19</t>
  </si>
  <si>
    <t>26-12-2024 12:34</t>
  </si>
  <si>
    <t>26-12-2024 14:19</t>
  </si>
  <si>
    <t>Technicians Details</t>
  </si>
  <si>
    <t>Capgemini Incident Status</t>
  </si>
  <si>
    <t>Name</t>
  </si>
  <si>
    <t>Secondary Status</t>
  </si>
  <si>
    <t>Primary Status</t>
  </si>
  <si>
    <t>SAP SD</t>
  </si>
  <si>
    <t>RAK Ceramics</t>
  </si>
  <si>
    <t>Response SLA</t>
  </si>
  <si>
    <t>Resolution SLA</t>
  </si>
  <si>
    <t>Ticket is newely assigned to Capgemini</t>
  </si>
  <si>
    <t>SAP Basis</t>
  </si>
  <si>
    <t>P1</t>
  </si>
  <si>
    <t>60 min</t>
  </si>
  <si>
    <t>4 hours</t>
  </si>
  <si>
    <t>Team is working on the ticket</t>
  </si>
  <si>
    <t>P2</t>
  </si>
  <si>
    <t>1 Business Day</t>
  </si>
  <si>
    <t>Pending SolMan Ticket Creation</t>
  </si>
  <si>
    <t>Ticket is pending with RAK Ceramics to create SolMan ticket</t>
  </si>
  <si>
    <t>On Hold</t>
  </si>
  <si>
    <t>SAP Integration</t>
  </si>
  <si>
    <t>P3</t>
  </si>
  <si>
    <t>5 Business Days</t>
  </si>
  <si>
    <t>Ticket is cancelled</t>
  </si>
  <si>
    <t>SAP ABAP</t>
  </si>
  <si>
    <t>P4</t>
  </si>
  <si>
    <t>8 Business Days</t>
  </si>
  <si>
    <t>Ticket is resolved and user confirmed resolution</t>
  </si>
  <si>
    <t>Business Head India</t>
  </si>
  <si>
    <t>The incident requires code investigation by ABAP and sent to ABAP team</t>
  </si>
  <si>
    <t>SharePoint</t>
  </si>
  <si>
    <t>The ticket requires code/configuration changes and sent to L3 team to fix</t>
  </si>
  <si>
    <t>Capgemini</t>
  </si>
  <si>
    <t>Pending FUT</t>
  </si>
  <si>
    <t>The ticket is pending FUT after the bug got fixed</t>
  </si>
  <si>
    <t>SAP FICO</t>
  </si>
  <si>
    <t>More information required from the user</t>
  </si>
  <si>
    <t>The ticket is resolved and pending the user to confirm it is resolved</t>
  </si>
  <si>
    <t xml:space="preserve">User Acceptance </t>
  </si>
  <si>
    <t>SAP Kludi</t>
  </si>
  <si>
    <t>Pending Transport Request</t>
  </si>
  <si>
    <t>Ticket is pending for transport request to be executed by RAK Ceramics</t>
  </si>
  <si>
    <t>Pending Transport Movement</t>
  </si>
  <si>
    <t>Ticket is pending with RAK Ceramics to move the transport to Quality or Production</t>
  </si>
  <si>
    <t>Unassigned</t>
  </si>
  <si>
    <t>Unkown</t>
  </si>
  <si>
    <t>Ticket is escalated to the vendor and waiting for their feedback</t>
  </si>
  <si>
    <t>Pending Access</t>
  </si>
  <si>
    <t>Ticket is pending to provide Capgemini Access to resolve</t>
  </si>
  <si>
    <t>SAP MM</t>
  </si>
  <si>
    <t>Ticket is pending action from RAK Ceramics to proceed with resolution</t>
  </si>
  <si>
    <t>Management</t>
  </si>
  <si>
    <t>Power Platform/SharePoint</t>
  </si>
  <si>
    <t>Capgemini SR Status</t>
  </si>
  <si>
    <t>Business Head Bangladesh</t>
  </si>
  <si>
    <t>SAP HCM</t>
  </si>
  <si>
    <t>Ticket is pending action from RAK Ceramics to proceed with implementation</t>
  </si>
  <si>
    <t>Ticket is under requirements gathering from business and tehncial stakeholders</t>
  </si>
  <si>
    <t>Ticket is under analysis by the team</t>
  </si>
  <si>
    <t>Under Effort Estimation</t>
  </si>
  <si>
    <t>Ticket is under effort estimation by the team</t>
  </si>
  <si>
    <t>Pradeep Kumar Bijjala</t>
  </si>
  <si>
    <t>Security and Authorization</t>
  </si>
  <si>
    <t>Ticket is under design by the team</t>
  </si>
  <si>
    <t>sravan.mamidipelli</t>
  </si>
  <si>
    <t>SAP PI/PO</t>
  </si>
  <si>
    <t>Ticket is under development by the team</t>
  </si>
  <si>
    <t>Ticket is under functional and unit testing by the team</t>
  </si>
  <si>
    <t>Under User Training</t>
  </si>
  <si>
    <t>Ticket is under user training for the new functionality</t>
  </si>
  <si>
    <t>Ticket is under user acceptance testing</t>
  </si>
  <si>
    <t>User Acceptance</t>
  </si>
  <si>
    <t>User confirmed SR completion</t>
  </si>
  <si>
    <t>Ticket#</t>
  </si>
  <si>
    <t>Detailed Status</t>
  </si>
  <si>
    <t>Latest Update</t>
  </si>
  <si>
    <t>HelpMe Status</t>
  </si>
  <si>
    <t>Type</t>
  </si>
  <si>
    <t>Count of ID</t>
  </si>
  <si>
    <t>Column Labels</t>
  </si>
  <si>
    <t>Grand Total</t>
  </si>
  <si>
    <t>2024-W47</t>
  </si>
  <si>
    <t>2024-W48</t>
  </si>
  <si>
    <t>2024-W49</t>
  </si>
  <si>
    <t>2024-W50</t>
  </si>
  <si>
    <t>2024-W37</t>
  </si>
  <si>
    <t>2024-W38</t>
  </si>
  <si>
    <t>2024-W39</t>
  </si>
  <si>
    <t>2024-W40</t>
  </si>
  <si>
    <t>2024-W41</t>
  </si>
  <si>
    <t>2024-W42</t>
  </si>
  <si>
    <t>2024-W43</t>
  </si>
  <si>
    <t>No CG Status Found</t>
  </si>
  <si>
    <t>application</t>
  </si>
  <si>
    <t>(All)</t>
  </si>
  <si>
    <t>Average of Age</t>
  </si>
  <si>
    <t>Less than 2</t>
  </si>
  <si>
    <t>From 2 to 5</t>
  </si>
  <si>
    <t>From 5 to 10</t>
  </si>
  <si>
    <t>More than 10</t>
  </si>
  <si>
    <t>2024-W46</t>
  </si>
  <si>
    <t>2024-W27</t>
  </si>
  <si>
    <t>2024-W28</t>
  </si>
  <si>
    <t>2024-W29</t>
  </si>
  <si>
    <t>2024-W30</t>
  </si>
  <si>
    <t>2024-W31</t>
  </si>
  <si>
    <t>2024-W32</t>
  </si>
  <si>
    <t>2024-W34</t>
  </si>
  <si>
    <t>2024-W35</t>
  </si>
  <si>
    <t>2024-W36</t>
  </si>
  <si>
    <t>2024-W44</t>
  </si>
  <si>
    <t>Month #</t>
  </si>
  <si>
    <t>2024-M10</t>
  </si>
  <si>
    <t>2024-M11</t>
  </si>
  <si>
    <t>2024-M12</t>
  </si>
  <si>
    <t>Month#</t>
  </si>
  <si>
    <t>2024-M9</t>
  </si>
  <si>
    <t>2024-M7</t>
  </si>
  <si>
    <t>2024-M8</t>
  </si>
  <si>
    <t xml:space="preserve">Start </t>
  </si>
  <si>
    <t>End</t>
  </si>
  <si>
    <t>Domains</t>
  </si>
  <si>
    <t>Activities</t>
  </si>
  <si>
    <t>Basis / Solman</t>
  </si>
  <si>
    <t>System Health Check Monitoring, Transports, Refresh</t>
  </si>
  <si>
    <t>S&amp;A</t>
  </si>
  <si>
    <t>Roles and Authorizations, User Management, Audits</t>
  </si>
  <si>
    <t>PI / PO / CPI</t>
  </si>
  <si>
    <t>Monitoring Report to be shared twice a day</t>
  </si>
  <si>
    <t>SharePoint / Power Automate</t>
  </si>
  <si>
    <t>FI / CO</t>
  </si>
  <si>
    <t>PP / QM / PM / DMS</t>
  </si>
  <si>
    <t>MM / WM</t>
  </si>
  <si>
    <t>SD / C4C</t>
  </si>
  <si>
    <t>Updated Creation Date</t>
  </si>
  <si>
    <t>Updated Resolved Date</t>
  </si>
  <si>
    <t>01-07-2024 12:56</t>
  </si>
  <si>
    <t>01-07-2024 16:56</t>
  </si>
  <si>
    <t>11-07-2024 15:12</t>
  </si>
  <si>
    <t>15-08-2024 10:0</t>
  </si>
  <si>
    <t>09-07-2024 14:12</t>
  </si>
  <si>
    <t>01-07-2024 17:29</t>
  </si>
  <si>
    <t>4000000073</t>
  </si>
  <si>
    <t>01-07-2024 14:56</t>
  </si>
  <si>
    <t>15-07-2024 0:20</t>
  </si>
  <si>
    <t>15-08-2024 11:8</t>
  </si>
  <si>
    <t>11-07-2024 23:35</t>
  </si>
  <si>
    <t>01-07-2024 23:7</t>
  </si>
  <si>
    <t>01-07-2024 17:32</t>
  </si>
  <si>
    <t>02-07-2024 11:0</t>
  </si>
  <si>
    <t>12-12-2024 14:54</t>
  </si>
  <si>
    <t>10-07-2024 15:40</t>
  </si>
  <si>
    <t>4000000105</t>
  </si>
  <si>
    <t>01-07-2024 17:24</t>
  </si>
  <si>
    <t>02-07-2024 10:24</t>
  </si>
  <si>
    <t>14-07-2024 15:20</t>
  </si>
  <si>
    <t>11-07-2024 15:2</t>
  </si>
  <si>
    <t>02-07-2024 14:42</t>
  </si>
  <si>
    <t>4000000029</t>
  </si>
  <si>
    <t>01-07-2024 11:56</t>
  </si>
  <si>
    <t>01-07-2024 13:56</t>
  </si>
  <si>
    <t>07-09-2024 15:48</t>
  </si>
  <si>
    <t>04-09-2024 15:40</t>
  </si>
  <si>
    <t>10-07-2024 15:28</t>
  </si>
  <si>
    <t>4000000022</t>
  </si>
  <si>
    <t>01-07-2024 10:59</t>
  </si>
  <si>
    <t>01-07-2024 12:59</t>
  </si>
  <si>
    <t>05-07-2024 10:10</t>
  </si>
  <si>
    <t>01-07-2024 17:51</t>
  </si>
  <si>
    <t>4000000144</t>
  </si>
  <si>
    <t>02-07-2024 11:7</t>
  </si>
  <si>
    <t>08-07-2024 11:22</t>
  </si>
  <si>
    <t>4000000106</t>
  </si>
  <si>
    <t>01-07-2024 17:31</t>
  </si>
  <si>
    <t>02-07-2024 10:31</t>
  </si>
  <si>
    <t>16-07-2024 14:45</t>
  </si>
  <si>
    <t>02-07-2024 14:36</t>
  </si>
  <si>
    <t>01-07-2024 11:39</t>
  </si>
  <si>
    <t>09-07-2024 11:13</t>
  </si>
  <si>
    <t>11-07-2024 17:18</t>
  </si>
  <si>
    <t>08-07-2024 16:55</t>
  </si>
  <si>
    <t>4000000085</t>
  </si>
  <si>
    <t>01-07-2024 14:46</t>
  </si>
  <si>
    <t>01-07-2024 16:46</t>
  </si>
  <si>
    <t>13-07-2024 17:19</t>
  </si>
  <si>
    <t>10-07-2024 17:18</t>
  </si>
  <si>
    <t>02-07-2024 0:13</t>
  </si>
  <si>
    <t>4000000141</t>
  </si>
  <si>
    <t>02-07-2024 10:36</t>
  </si>
  <si>
    <t>02-07-2024 12:36</t>
  </si>
  <si>
    <t>14-07-2024 12:20</t>
  </si>
  <si>
    <t>11-07-2024 12:3</t>
  </si>
  <si>
    <t>02-07-2024 11:34</t>
  </si>
  <si>
    <t>4000000019</t>
  </si>
  <si>
    <t>01-07-2024 10:44</t>
  </si>
  <si>
    <t>01-07-2024 12:44</t>
  </si>
  <si>
    <t>04-07-2024 11:15</t>
  </si>
  <si>
    <t>09-07-2024 11:22</t>
  </si>
  <si>
    <t>01-07-2024 10:56</t>
  </si>
  <si>
    <t>4000000092</t>
  </si>
  <si>
    <t>02-07-2024 10:16</t>
  </si>
  <si>
    <t>11-07-2024 11:29</t>
  </si>
  <si>
    <t>09-07-2024 15:51</t>
  </si>
  <si>
    <t>4000000145</t>
  </si>
  <si>
    <t>02-07-2024 11:12</t>
  </si>
  <si>
    <t>15-07-2024 10:26</t>
  </si>
  <si>
    <t>18-07-2024 15:22</t>
  </si>
  <si>
    <t>15-07-2024 14:40</t>
  </si>
  <si>
    <t>09-07-2024 10:41</t>
  </si>
  <si>
    <t>4000000149</t>
  </si>
  <si>
    <t>02-07-2024 11:31</t>
  </si>
  <si>
    <t>02-07-2024 13:31</t>
  </si>
  <si>
    <t>10-07-2024 11:25</t>
  </si>
  <si>
    <t>02-07-2024 11:39</t>
  </si>
  <si>
    <t>4000000179</t>
  </si>
  <si>
    <t>02-07-2024 15:16</t>
  </si>
  <si>
    <t>02-07-2024 17:16</t>
  </si>
  <si>
    <t>06-07-2024 17:16</t>
  </si>
  <si>
    <t>03-07-2024 16:38</t>
  </si>
  <si>
    <t>03-07-2024 9:43</t>
  </si>
  <si>
    <t>4000000222</t>
  </si>
  <si>
    <t>03-07-2024 11:59</t>
  </si>
  <si>
    <t>03-07-2024 15:59</t>
  </si>
  <si>
    <t>15-07-2024 15:20</t>
  </si>
  <si>
    <t>12-07-2024 14:52</t>
  </si>
  <si>
    <t>03-07-2024 14:13</t>
  </si>
  <si>
    <t>4000000174</t>
  </si>
  <si>
    <t>02-07-2024 14:58</t>
  </si>
  <si>
    <t>02-07-2024 15:58</t>
  </si>
  <si>
    <t>08-07-2024 13:17</t>
  </si>
  <si>
    <t>15-08-2024 11:24</t>
  </si>
  <si>
    <t>05-07-2024 12:55</t>
  </si>
  <si>
    <t>4000000187</t>
  </si>
  <si>
    <t>02-07-2024 16:54</t>
  </si>
  <si>
    <t>03-07-2024 9:54</t>
  </si>
  <si>
    <t>13-07-2024 16:19</t>
  </si>
  <si>
    <t>10-07-2024 16:8</t>
  </si>
  <si>
    <t>08-07-2024 15:32</t>
  </si>
  <si>
    <t>4000000180</t>
  </si>
  <si>
    <t>02-07-2024 15:17</t>
  </si>
  <si>
    <t>02-07-2024 17:17</t>
  </si>
  <si>
    <t>19-07-2024 13:22</t>
  </si>
  <si>
    <t>16-07-2024 12:41</t>
  </si>
  <si>
    <t>04-07-2024 15:37</t>
  </si>
  <si>
    <t>4000000182</t>
  </si>
  <si>
    <t>02-07-2024 15:44</t>
  </si>
  <si>
    <t>02-07-2024 16:44</t>
  </si>
  <si>
    <t>06-07-2024 11:16</t>
  </si>
  <si>
    <t>03-07-2024 10:28</t>
  </si>
  <si>
    <t>03-07-2024 9:45</t>
  </si>
  <si>
    <t>4000000351</t>
  </si>
  <si>
    <t>05-07-2024 14:38</t>
  </si>
  <si>
    <t>05-07-2024 15:38</t>
  </si>
  <si>
    <t>11-07-2024 23:47</t>
  </si>
  <si>
    <t>10-07-2024 12:1</t>
  </si>
  <si>
    <t>4000000236</t>
  </si>
  <si>
    <t>03-07-2024 14:45</t>
  </si>
  <si>
    <t>03-07-2024 16:45</t>
  </si>
  <si>
    <t>05-09-2024 12:47</t>
  </si>
  <si>
    <t>02-09-2024 12:19</t>
  </si>
  <si>
    <t>20-08-2024 12:8</t>
  </si>
  <si>
    <t>4000000303</t>
  </si>
  <si>
    <t>04-07-2024 13:39</t>
  </si>
  <si>
    <t>08-07-2024 14:46</t>
  </si>
  <si>
    <t>11-07-2024 15:18</t>
  </si>
  <si>
    <t>06-08-2024 2:44</t>
  </si>
  <si>
    <t>08-07-2024 15:15</t>
  </si>
  <si>
    <t>04-07-2024 14:53</t>
  </si>
  <si>
    <t>4000000313</t>
  </si>
  <si>
    <t>04-07-2024 14:54</t>
  </si>
  <si>
    <t>04-07-2024 16:54</t>
  </si>
  <si>
    <t>24-10-2024 17:29</t>
  </si>
  <si>
    <t>23-07-2024 14:33</t>
  </si>
  <si>
    <t>4000000294</t>
  </si>
  <si>
    <t>04-07-2024 12:34</t>
  </si>
  <si>
    <t>04-07-2024 15:15</t>
  </si>
  <si>
    <t>04-11-2024 17:28</t>
  </si>
  <si>
    <t>04-07-2024 15:8</t>
  </si>
  <si>
    <t>4000000332</t>
  </si>
  <si>
    <t>05-07-2024 11:14</t>
  </si>
  <si>
    <t>05-07-2024 13:14</t>
  </si>
  <si>
    <t>01-10-2024 16:7</t>
  </si>
  <si>
    <t>22-08-2024 10:56</t>
  </si>
  <si>
    <t>4000000336</t>
  </si>
  <si>
    <t>05-07-2024 11:55</t>
  </si>
  <si>
    <t>05-07-2024 13:55</t>
  </si>
  <si>
    <t>08-07-2024 17:17</t>
  </si>
  <si>
    <t>05-07-2024 17:14</t>
  </si>
  <si>
    <t>4000000337</t>
  </si>
  <si>
    <t>05-07-2024 11:56</t>
  </si>
  <si>
    <t>05-07-2024 15:56</t>
  </si>
  <si>
    <t>4000000338</t>
  </si>
  <si>
    <t>05-07-2024 13:56</t>
  </si>
  <si>
    <t>05-07-2024 17:7</t>
  </si>
  <si>
    <t>4000000366</t>
  </si>
  <si>
    <t>05-07-2024 17:57</t>
  </si>
  <si>
    <t>08-07-2024 10:57</t>
  </si>
  <si>
    <t>04-08-2024 10:30</t>
  </si>
  <si>
    <t>01-08-2024 9:43</t>
  </si>
  <si>
    <t>08-07-2024 15:2</t>
  </si>
  <si>
    <t>4000000325</t>
  </si>
  <si>
    <t>05-07-2024 9:36</t>
  </si>
  <si>
    <t>05-07-2024 10:36</t>
  </si>
  <si>
    <t>16-08-2024 10:14</t>
  </si>
  <si>
    <t>05-07-2024 12:54</t>
  </si>
  <si>
    <t>05-07-2024 10:45</t>
  </si>
  <si>
    <t>4000000280</t>
  </si>
  <si>
    <t>04-07-2024 9:57</t>
  </si>
  <si>
    <t>04-07-2024 10:57</t>
  </si>
  <si>
    <t>10-12-2024 14:10</t>
  </si>
  <si>
    <t>20-08-2024 12:10</t>
  </si>
  <si>
    <t>4000000258</t>
  </si>
  <si>
    <t>03-07-2024 17:26</t>
  </si>
  <si>
    <t>04-07-2024 10:26</t>
  </si>
  <si>
    <t>11-07-2024 14:44</t>
  </si>
  <si>
    <t>09-07-2024 17:34</t>
  </si>
  <si>
    <t>4000000292</t>
  </si>
  <si>
    <t>04-07-2024 11:38</t>
  </si>
  <si>
    <t>05-07-2024 14:23</t>
  </si>
  <si>
    <t>26-07-2024 16:26</t>
  </si>
  <si>
    <t>23-07-2024 15:54</t>
  </si>
  <si>
    <t>04-07-2024 11:48</t>
  </si>
  <si>
    <t>4000000323</t>
  </si>
  <si>
    <t>05-07-2024 9:17</t>
  </si>
  <si>
    <t>05-07-2024 11:17</t>
  </si>
  <si>
    <t>11-07-2024 15:9</t>
  </si>
  <si>
    <t>05-07-2024 17:17</t>
  </si>
  <si>
    <t>4000000278</t>
  </si>
  <si>
    <t>04-07-2024 9:36</t>
  </si>
  <si>
    <t>04-07-2024 11:49</t>
  </si>
  <si>
    <t>07-09-2024 18:48</t>
  </si>
  <si>
    <t>04-09-2024 17:53</t>
  </si>
  <si>
    <t>04-07-2024 10:4</t>
  </si>
  <si>
    <t>4000000289</t>
  </si>
  <si>
    <t>04-07-2024 11:22</t>
  </si>
  <si>
    <t>04-07-2024 13:22</t>
  </si>
  <si>
    <t>16-10-2024 15:44</t>
  </si>
  <si>
    <t>04-07-2024 12:20</t>
  </si>
  <si>
    <t>4000000322</t>
  </si>
  <si>
    <t>05-07-2024 8:39</t>
  </si>
  <si>
    <t>05-07-2024 11:0</t>
  </si>
  <si>
    <t>28-07-2024 16:27</t>
  </si>
  <si>
    <t>25-07-2024 15:50</t>
  </si>
  <si>
    <t>08-07-2024 15:13</t>
  </si>
  <si>
    <t>4000000306</t>
  </si>
  <si>
    <t>04-07-2024 13:46</t>
  </si>
  <si>
    <t>04-07-2024 14:46</t>
  </si>
  <si>
    <t>05-07-2024 17:0</t>
  </si>
  <si>
    <t>4000000311</t>
  </si>
  <si>
    <t>04-07-2024 16:46</t>
  </si>
  <si>
    <t>08-07-2024 15:17</t>
  </si>
  <si>
    <t>06-08-2024 2:43</t>
  </si>
  <si>
    <t>05-07-2024 14:54</t>
  </si>
  <si>
    <t>4000000288</t>
  </si>
  <si>
    <t>04-07-2024 10:58</t>
  </si>
  <si>
    <t>04-07-2024 12:58</t>
  </si>
  <si>
    <t>12-07-2024 16:19</t>
  </si>
  <si>
    <t>09-07-2024 15:46</t>
  </si>
  <si>
    <t>08-07-2024 15:20</t>
  </si>
  <si>
    <t>4000000291</t>
  </si>
  <si>
    <t>04-07-2024 11:35</t>
  </si>
  <si>
    <t>04-07-2024 13:35</t>
  </si>
  <si>
    <t>4000000425</t>
  </si>
  <si>
    <t>09-07-2024 9:10</t>
  </si>
  <si>
    <t>09-07-2024 10:10</t>
  </si>
  <si>
    <t>11-07-2024 23:58</t>
  </si>
  <si>
    <t>10-07-2024 12:49</t>
  </si>
  <si>
    <t>4000000458</t>
  </si>
  <si>
    <t>09-07-2024 15:56</t>
  </si>
  <si>
    <t>10-07-2024 10:56</t>
  </si>
  <si>
    <t>28-10-2024 10:40</t>
  </si>
  <si>
    <t>4000000390</t>
  </si>
  <si>
    <t>08-07-2024 9:14</t>
  </si>
  <si>
    <t>08-07-2024 10:14</t>
  </si>
  <si>
    <t>20-07-2024 23:23</t>
  </si>
  <si>
    <t>17-07-2024 23:20</t>
  </si>
  <si>
    <t>10-07-2024 0:20</t>
  </si>
  <si>
    <t>4000000427</t>
  </si>
  <si>
    <t>09-07-2024 9:47</t>
  </si>
  <si>
    <t>09-07-2024 11:47</t>
  </si>
  <si>
    <t>20-07-2024 12:23</t>
  </si>
  <si>
    <t>04-11-2024 17:30</t>
  </si>
  <si>
    <t>17-07-2024 12:2</t>
  </si>
  <si>
    <t>09-07-2024 10:13</t>
  </si>
  <si>
    <t>4000000466</t>
  </si>
  <si>
    <t>10-07-2024 10:37</t>
  </si>
  <si>
    <t>26-07-2024 10:26</t>
  </si>
  <si>
    <t>23-07-2024 10:13</t>
  </si>
  <si>
    <t>10-07-2024 10:17</t>
  </si>
  <si>
    <t>4000000440</t>
  </si>
  <si>
    <t>09-07-2024 12:47</t>
  </si>
  <si>
    <t>09-07-2024 14:47</t>
  </si>
  <si>
    <t>12-07-2024 14:50</t>
  </si>
  <si>
    <t>09-07-2024 16:7</t>
  </si>
  <si>
    <t>4000000398</t>
  </si>
  <si>
    <t>08-07-2024 11:34</t>
  </si>
  <si>
    <t>08-07-2024 12:34</t>
  </si>
  <si>
    <t>10-07-2024 16:1</t>
  </si>
  <si>
    <t>08-07-2024 14:45</t>
  </si>
  <si>
    <t>4000000453</t>
  </si>
  <si>
    <t>09-07-2024 15:36</t>
  </si>
  <si>
    <t>09-07-2024 17:36</t>
  </si>
  <si>
    <t>18-07-2024 16:22</t>
  </si>
  <si>
    <t>15-07-2024 15:57</t>
  </si>
  <si>
    <t>4000000481</t>
  </si>
  <si>
    <t>10-07-2024 9:25</t>
  </si>
  <si>
    <t>04-08-2024 17:31</t>
  </si>
  <si>
    <t>01-08-2024 16:43</t>
  </si>
  <si>
    <t>01-08-2024 16:39</t>
  </si>
  <si>
    <t>4000000409</t>
  </si>
  <si>
    <t>08-07-2024 13:38</t>
  </si>
  <si>
    <t>08-07-2024 15:38</t>
  </si>
  <si>
    <t>22-07-2024 11:24</t>
  </si>
  <si>
    <t>19-07-2024 11:18</t>
  </si>
  <si>
    <t>4000000433</t>
  </si>
  <si>
    <t>09-07-2024 10:58</t>
  </si>
  <si>
    <t>09-07-2024 12:58</t>
  </si>
  <si>
    <t>12-07-2024 15:19</t>
  </si>
  <si>
    <t>09-07-2024 15:15</t>
  </si>
  <si>
    <t>09-07-2024 12:13</t>
  </si>
  <si>
    <t>4000000438</t>
  </si>
  <si>
    <t>09-07-2024 11:20</t>
  </si>
  <si>
    <t>09-07-2024 13:20</t>
  </si>
  <si>
    <t>09-07-2024 15:43</t>
  </si>
  <si>
    <t>09-07-2024 12:12</t>
  </si>
  <si>
    <t>4000000410</t>
  </si>
  <si>
    <t>08-07-2024 14:27</t>
  </si>
  <si>
    <t>08-07-2024 16:27</t>
  </si>
  <si>
    <t>23-07-2024 15:44</t>
  </si>
  <si>
    <t>4000000406</t>
  </si>
  <si>
    <t>08-07-2024 13:27</t>
  </si>
  <si>
    <t>08-07-2024 15:27</t>
  </si>
  <si>
    <t>09-07-2024 12:31</t>
  </si>
  <si>
    <t>4000000407</t>
  </si>
  <si>
    <t>08-07-2024 13:33</t>
  </si>
  <si>
    <t>08-07-2024 14:33</t>
  </si>
  <si>
    <t>19-08-2024 10:39</t>
  </si>
  <si>
    <t>16-08-2024 10:21</t>
  </si>
  <si>
    <t>17-07-2024 9:39</t>
  </si>
  <si>
    <t>4000000412</t>
  </si>
  <si>
    <t>14-07-2024 15:15</t>
  </si>
  <si>
    <t>12-07-2024 14:53</t>
  </si>
  <si>
    <t>08-07-2024 14:49</t>
  </si>
  <si>
    <t>4000000414</t>
  </si>
  <si>
    <t>08-07-2024 14:53</t>
  </si>
  <si>
    <t>08-07-2024 16:53</t>
  </si>
  <si>
    <t>01-08-2024 15:26</t>
  </si>
  <si>
    <t>09-07-2024 7:28</t>
  </si>
  <si>
    <t>4000000415</t>
  </si>
  <si>
    <t>08-07-2024 14:55</t>
  </si>
  <si>
    <t>10-07-2024 16:12</t>
  </si>
  <si>
    <t>4000000416</t>
  </si>
  <si>
    <t>10-07-2024 16:30</t>
  </si>
  <si>
    <t>09-07-2024 15:26</t>
  </si>
  <si>
    <t>09-07-2024 15:19</t>
  </si>
  <si>
    <t>4000000428</t>
  </si>
  <si>
    <t>09-07-2024 9:48</t>
  </si>
  <si>
    <t>09-07-2024 11:48</t>
  </si>
  <si>
    <t>09-07-2024 15:16</t>
  </si>
  <si>
    <t>12-07-2024 11:17</t>
  </si>
  <si>
    <t>12-07-2024 15:17</t>
  </si>
  <si>
    <t>12-12-2024 13:39</t>
  </si>
  <si>
    <t>20-08-2024 12:3</t>
  </si>
  <si>
    <t>4000000637</t>
  </si>
  <si>
    <t>12-07-2024 12:18</t>
  </si>
  <si>
    <t>12-07-2024 14:18</t>
  </si>
  <si>
    <t>16-08-2024 13:37</t>
  </si>
  <si>
    <t>13-08-2024 12:54</t>
  </si>
  <si>
    <t>4000000624</t>
  </si>
  <si>
    <t>12-07-2024 11:1</t>
  </si>
  <si>
    <t>15-07-2024 16:22</t>
  </si>
  <si>
    <t>15-07-2024 16:1</t>
  </si>
  <si>
    <t>12-07-2024 14:43</t>
  </si>
  <si>
    <t>4000000555</t>
  </si>
  <si>
    <t>23-07-2024 10:41</t>
  </si>
  <si>
    <t>4000000573</t>
  </si>
  <si>
    <t>11-07-2024 14:40</t>
  </si>
  <si>
    <t>11-07-2024 16:40</t>
  </si>
  <si>
    <t>12-07-2024 14:56</t>
  </si>
  <si>
    <t>12-07-2024 12:59</t>
  </si>
  <si>
    <t>4000000518</t>
  </si>
  <si>
    <t>10-07-2024 15:59</t>
  </si>
  <si>
    <t>11-07-2024 9:29</t>
  </si>
  <si>
    <t>25-07-2024 16:25</t>
  </si>
  <si>
    <t>22-07-2024 16:16</t>
  </si>
  <si>
    <t>16-07-2024 16:55</t>
  </si>
  <si>
    <t>4000000535</t>
  </si>
  <si>
    <t>11-07-2024 8:10</t>
  </si>
  <si>
    <t>11-07-2024 10:30</t>
  </si>
  <si>
    <t>11-07-2024 11:30</t>
  </si>
  <si>
    <t>4000000554</t>
  </si>
  <si>
    <t>11-07-2024 10:57</t>
  </si>
  <si>
    <t>11-07-2024 12:57</t>
  </si>
  <si>
    <t>13-09-2024 12:51</t>
  </si>
  <si>
    <t>28-09-2024 12:54</t>
  </si>
  <si>
    <t>10-09-2024 11:55</t>
  </si>
  <si>
    <t>4000000580</t>
  </si>
  <si>
    <t>11-07-2024 15:36</t>
  </si>
  <si>
    <t>23-07-2024 17:34</t>
  </si>
  <si>
    <t>23-07-2024 17:33</t>
  </si>
  <si>
    <t>11-07-2024 17:14</t>
  </si>
  <si>
    <t>4000000632</t>
  </si>
  <si>
    <t>12-07-2024 11:44</t>
  </si>
  <si>
    <t>12-07-2024 13:44</t>
  </si>
  <si>
    <t>20-09-2024 15:55</t>
  </si>
  <si>
    <t>17-09-2024 15:43</t>
  </si>
  <si>
    <t>18-07-2024 10:42</t>
  </si>
  <si>
    <t>4000000583</t>
  </si>
  <si>
    <t>11-07-2024 15:49</t>
  </si>
  <si>
    <t>11-07-2024 17:49</t>
  </si>
  <si>
    <t>01-08-2024 15:25</t>
  </si>
  <si>
    <t>4000000635</t>
  </si>
  <si>
    <t>12-07-2024 11:57</t>
  </si>
  <si>
    <t>12-07-2024 13:57</t>
  </si>
  <si>
    <t>27-09-2024 17:59</t>
  </si>
  <si>
    <t>24-09-2024 17:45</t>
  </si>
  <si>
    <t>15-07-2024 16:5</t>
  </si>
  <si>
    <t>4000000646</t>
  </si>
  <si>
    <t>12-07-2024 15:31</t>
  </si>
  <si>
    <t>16-07-2024 9:29</t>
  </si>
  <si>
    <t>15-07-2024 16:0</t>
  </si>
  <si>
    <t>4000000520</t>
  </si>
  <si>
    <t>11-07-2024 9:23</t>
  </si>
  <si>
    <t>23-07-2024 15:53</t>
  </si>
  <si>
    <t>4000000578</t>
  </si>
  <si>
    <t>11-07-2024 15:26</t>
  </si>
  <si>
    <t>11-07-2024 17:26</t>
  </si>
  <si>
    <t>4000000557</t>
  </si>
  <si>
    <t>11-07-2024 11:43</t>
  </si>
  <si>
    <t>11-07-2024 13:43</t>
  </si>
  <si>
    <t>21-07-2024 13:23</t>
  </si>
  <si>
    <t>18-07-2024 12:32</t>
  </si>
  <si>
    <t>16-07-2024 16:46</t>
  </si>
  <si>
    <t>4000000619</t>
  </si>
  <si>
    <t>12-07-2024 9:51</t>
  </si>
  <si>
    <t>12-07-2024 11:51</t>
  </si>
  <si>
    <t>01-08-2024 15:23</t>
  </si>
  <si>
    <t>4000000579</t>
  </si>
  <si>
    <t>01-08-2024 16:42</t>
  </si>
  <si>
    <t>26-07-2024 16:42</t>
  </si>
  <si>
    <t>4000000585</t>
  </si>
  <si>
    <t>12-07-2024 11:10</t>
  </si>
  <si>
    <t>15-07-2024 15:51</t>
  </si>
  <si>
    <t>12-07-2024 9:25</t>
  </si>
  <si>
    <t>4000000590</t>
  </si>
  <si>
    <t>11-07-2024 17:28</t>
  </si>
  <si>
    <t>12-07-2024 10:28</t>
  </si>
  <si>
    <t>15-07-2024 15:54</t>
  </si>
  <si>
    <t>14-07-2024 1:24</t>
  </si>
  <si>
    <t>4000000652</t>
  </si>
  <si>
    <t>12-07-2024 16:41</t>
  </si>
  <si>
    <t>15-07-2024 9:41</t>
  </si>
  <si>
    <t>17-07-2024 15:21</t>
  </si>
  <si>
    <t>14-07-2024 14:57</t>
  </si>
  <si>
    <t>4000000543</t>
  </si>
  <si>
    <t>11-07-2024 9:45</t>
  </si>
  <si>
    <t>11-07-2024 11:45</t>
  </si>
  <si>
    <t>14-12-2024 15:55</t>
  </si>
  <si>
    <t>11-07-2024 12:17</t>
  </si>
  <si>
    <t>4000000577</t>
  </si>
  <si>
    <t>11-07-2024 15:23</t>
  </si>
  <si>
    <t>11-07-2024 17:23</t>
  </si>
  <si>
    <t>22-07-2024 16:12</t>
  </si>
  <si>
    <t>4000000609</t>
  </si>
  <si>
    <t>12-07-2024 3:48</t>
  </si>
  <si>
    <t>12-07-2024 13:0</t>
  </si>
  <si>
    <t>19-07-2024 17:22</t>
  </si>
  <si>
    <t>16-07-2024 17:5</t>
  </si>
  <si>
    <t>15-07-2024 23:15</t>
  </si>
  <si>
    <t>4000000661</t>
  </si>
  <si>
    <t>13-07-2024 12:41</t>
  </si>
  <si>
    <t>13-07-2024 13:41</t>
  </si>
  <si>
    <t>05-09-2024 14:47</t>
  </si>
  <si>
    <t>02-09-2024 14:29</t>
  </si>
  <si>
    <t>26-07-2024 15:26</t>
  </si>
  <si>
    <t>4000000684</t>
  </si>
  <si>
    <t>15-07-2024 8:55</t>
  </si>
  <si>
    <t>15-07-2024 11:0</t>
  </si>
  <si>
    <t>4000000724</t>
  </si>
  <si>
    <t>15-07-2024 16:30</t>
  </si>
  <si>
    <t>16-07-2024 9:30</t>
  </si>
  <si>
    <t>12-09-2024 15:51</t>
  </si>
  <si>
    <t>09-09-2024 14:55</t>
  </si>
  <si>
    <t>26-08-2024 12:36</t>
  </si>
  <si>
    <t>4000000725</t>
  </si>
  <si>
    <t>15-07-2024 16:33</t>
  </si>
  <si>
    <t>16-07-2024 9:33</t>
  </si>
  <si>
    <t>09-09-2024 14:53</t>
  </si>
  <si>
    <t>24-07-2024 11:7</t>
  </si>
  <si>
    <t>4000000726</t>
  </si>
  <si>
    <t>15-07-2024 16:35</t>
  </si>
  <si>
    <t>16-07-2024 9:35</t>
  </si>
  <si>
    <t>04-11-2024 17:20</t>
  </si>
  <si>
    <t>01-11-2024 16:31</t>
  </si>
  <si>
    <t>18-07-2024 16:27</t>
  </si>
  <si>
    <t>4000000727</t>
  </si>
  <si>
    <t>15-07-2024 16:36</t>
  </si>
  <si>
    <t>16-07-2024 9:36</t>
  </si>
  <si>
    <t>06-10-2024 12:5</t>
  </si>
  <si>
    <t>03-10-2024 11:10</t>
  </si>
  <si>
    <t>16-07-2024 11:22</t>
  </si>
  <si>
    <t>4000000728</t>
  </si>
  <si>
    <t>15-07-2024 16:40</t>
  </si>
  <si>
    <t>16-07-2024 9:40</t>
  </si>
  <si>
    <t>17-07-2024 11:51</t>
  </si>
  <si>
    <t>16-07-2024 16:58</t>
  </si>
  <si>
    <t>4000000660</t>
  </si>
  <si>
    <t>13-07-2024 12:17</t>
  </si>
  <si>
    <t>15-07-2024 13:0</t>
  </si>
  <si>
    <t>16-07-2024 16:48</t>
  </si>
  <si>
    <t>4000000689</t>
  </si>
  <si>
    <t>15-07-2024 9:38</t>
  </si>
  <si>
    <t>15-07-2024 11:38</t>
  </si>
  <si>
    <t>30-08-2024 16:41</t>
  </si>
  <si>
    <t>4000000704</t>
  </si>
  <si>
    <t>15-07-2024 11:19</t>
  </si>
  <si>
    <t>15-07-2024 12:19</t>
  </si>
  <si>
    <t>21-07-2024 17:23</t>
  </si>
  <si>
    <t>18-07-2024 17:2</t>
  </si>
  <si>
    <t>4000000706</t>
  </si>
  <si>
    <t>15-07-2024 12:18</t>
  </si>
  <si>
    <t>15-07-2024 14:18</t>
  </si>
  <si>
    <t>08-08-2024 11:14</t>
  </si>
  <si>
    <t>16-07-2024 16:51</t>
  </si>
  <si>
    <t>15-07-2024 12:21</t>
  </si>
  <si>
    <t>4000000759</t>
  </si>
  <si>
    <t>16-07-2024 14:23</t>
  </si>
  <si>
    <t>16-07-2024 16:23</t>
  </si>
  <si>
    <t>16-07-2024 16:49</t>
  </si>
  <si>
    <t>4000000753</t>
  </si>
  <si>
    <t>16-07-2024 11:30</t>
  </si>
  <si>
    <t>16-07-2024 15:30</t>
  </si>
  <si>
    <t>19-07-2024 16:22</t>
  </si>
  <si>
    <t>16-07-2024 15:24</t>
  </si>
  <si>
    <t>16-07-2024 15:15</t>
  </si>
  <si>
    <t>4000000757</t>
  </si>
  <si>
    <t>16-07-2024 16:11</t>
  </si>
  <si>
    <t>04-08-2024 16:30</t>
  </si>
  <si>
    <t>01-08-2024 15:38</t>
  </si>
  <si>
    <t>17-07-2024 9:46</t>
  </si>
  <si>
    <t>4000000752</t>
  </si>
  <si>
    <t>16-07-2024 11:16</t>
  </si>
  <si>
    <t>16-07-2024 13:16</t>
  </si>
  <si>
    <t>29-10-2024 11:2</t>
  </si>
  <si>
    <t>4000000762</t>
  </si>
  <si>
    <t>16-07-2024 15:8</t>
  </si>
  <si>
    <t>16-07-2024 16:8</t>
  </si>
  <si>
    <t>16-07-2024 15:9</t>
  </si>
  <si>
    <t>4000000865</t>
  </si>
  <si>
    <t>18-07-2024 10:36</t>
  </si>
  <si>
    <t>18-07-2024 12:36</t>
  </si>
  <si>
    <t>23-07-2024 15:52</t>
  </si>
  <si>
    <t>4000000951</t>
  </si>
  <si>
    <t>22-07-2024 12:48</t>
  </si>
  <si>
    <t>23-07-2024 17:29</t>
  </si>
  <si>
    <t>4000000816</t>
  </si>
  <si>
    <t>17-07-2024 13:45</t>
  </si>
  <si>
    <t>17-07-2024 17:50</t>
  </si>
  <si>
    <t>21-07-2024 12:23</t>
  </si>
  <si>
    <t>29-07-2024 13:35</t>
  </si>
  <si>
    <t>18-07-2024 12:21</t>
  </si>
  <si>
    <t>17-07-2024 17:33</t>
  </si>
  <si>
    <t>4000000835</t>
  </si>
  <si>
    <t>17-07-2024 16:52</t>
  </si>
  <si>
    <t>18-07-2024 9:52</t>
  </si>
  <si>
    <t>20-07-2024 18:23</t>
  </si>
  <si>
    <t>17-07-2024 17:32</t>
  </si>
  <si>
    <t>4000000888</t>
  </si>
  <si>
    <t>18-07-2024 14:54</t>
  </si>
  <si>
    <t>21-07-2024 9:54</t>
  </si>
  <si>
    <t>12-12-2024 17:9</t>
  </si>
  <si>
    <t>4000000846</t>
  </si>
  <si>
    <t>18-07-2024 0:24</t>
  </si>
  <si>
    <t>18-07-2024 13:0</t>
  </si>
  <si>
    <t>23-07-2024 15:39</t>
  </si>
  <si>
    <t>23-07-2024 13:30</t>
  </si>
  <si>
    <t>4000000821</t>
  </si>
  <si>
    <t>17-07-2024 14:59</t>
  </si>
  <si>
    <t>17-07-2024 16:59</t>
  </si>
  <si>
    <t>19-11-2024 7:33</t>
  </si>
  <si>
    <t>13-08-2024 1:36</t>
  </si>
  <si>
    <t>4000000856</t>
  </si>
  <si>
    <t>18-07-2024 9:43</t>
  </si>
  <si>
    <t>18-07-2024 10:43</t>
  </si>
  <si>
    <t>04-08-2024 18:31</t>
  </si>
  <si>
    <t>01-08-2024 18:25</t>
  </si>
  <si>
    <t>26-07-2024 14:59</t>
  </si>
  <si>
    <t>4000001011</t>
  </si>
  <si>
    <t>23-07-2024 11:10</t>
  </si>
  <si>
    <t>26-07-2024 21:26</t>
  </si>
  <si>
    <t>23-07-2024 21:9</t>
  </si>
  <si>
    <t>4000000906</t>
  </si>
  <si>
    <t>19-07-2024 10:16</t>
  </si>
  <si>
    <t>19-07-2024 12:16</t>
  </si>
  <si>
    <t>17-08-2024 18:38</t>
  </si>
  <si>
    <t>20-08-2024 17:53</t>
  </si>
  <si>
    <t>14-08-2024 17:57</t>
  </si>
  <si>
    <t>4000000969</t>
  </si>
  <si>
    <t>22-07-2024 15:46</t>
  </si>
  <si>
    <t>22-07-2024 16:46</t>
  </si>
  <si>
    <t>05-08-2024 11:59</t>
  </si>
  <si>
    <t>23-07-2024 15:16</t>
  </si>
  <si>
    <t>23-07-2024 14:58</t>
  </si>
  <si>
    <t>17-07-2024 7:40</t>
  </si>
  <si>
    <t>17-07-2024 10:0</t>
  </si>
  <si>
    <t>13-12-2024 8:26</t>
  </si>
  <si>
    <t>23-07-2024 11:57</t>
  </si>
  <si>
    <t>4000000773</t>
  </si>
  <si>
    <t>17-07-2024 7:44</t>
  </si>
  <si>
    <t>17-07-2024 9:20</t>
  </si>
  <si>
    <t>29-07-2024 16:59</t>
  </si>
  <si>
    <t>4000000774</t>
  </si>
  <si>
    <t>17-07-2024 7:48</t>
  </si>
  <si>
    <t>4000000775</t>
  </si>
  <si>
    <t>17-07-2024 7:54</t>
  </si>
  <si>
    <t>24-07-2024 11:24</t>
  </si>
  <si>
    <t>4000000776</t>
  </si>
  <si>
    <t>17-07-2024 7:56</t>
  </si>
  <si>
    <t>28-10-2024 10:1</t>
  </si>
  <si>
    <t>21-08-2024 11:38</t>
  </si>
  <si>
    <t>4000000777</t>
  </si>
  <si>
    <t>17-07-2024 7:58</t>
  </si>
  <si>
    <t>29-11-2024 14:13</t>
  </si>
  <si>
    <t>4000000779</t>
  </si>
  <si>
    <t>17-07-2024 8:3</t>
  </si>
  <si>
    <t>12-12-2024 16:59</t>
  </si>
  <si>
    <t>06-09-2024 14:20</t>
  </si>
  <si>
    <t>4000000780</t>
  </si>
  <si>
    <t>17-07-2024 8:5</t>
  </si>
  <si>
    <t>28-10-2024 9:48</t>
  </si>
  <si>
    <t>05-09-2024 10:16</t>
  </si>
  <si>
    <t>4000000781</t>
  </si>
  <si>
    <t>17-07-2024 8:8</t>
  </si>
  <si>
    <t>4000000782</t>
  </si>
  <si>
    <t>17-07-2024 8:12</t>
  </si>
  <si>
    <t>13-08-2024 2:22</t>
  </si>
  <si>
    <t>4000000783</t>
  </si>
  <si>
    <t>17-07-2024 8:15</t>
  </si>
  <si>
    <t>28-10-2024 9:38</t>
  </si>
  <si>
    <t>4000000786</t>
  </si>
  <si>
    <t>17-07-2024 8:44</t>
  </si>
  <si>
    <t>12-12-2024 17:4</t>
  </si>
  <si>
    <t>10-12-2024 8:52</t>
  </si>
  <si>
    <t>4000000787</t>
  </si>
  <si>
    <t>17-07-2024 8:47</t>
  </si>
  <si>
    <t>15-12-2024 14:41</t>
  </si>
  <si>
    <t>12-12-2024 13:43</t>
  </si>
  <si>
    <t>13-08-2024 1:44</t>
  </si>
  <si>
    <t>4000000788</t>
  </si>
  <si>
    <t>17-07-2024 10:20</t>
  </si>
  <si>
    <t>12-12-2024 17:7</t>
  </si>
  <si>
    <t>4000000837</t>
  </si>
  <si>
    <t>17-07-2024 17:31</t>
  </si>
  <si>
    <t>18-07-2024 10:31</t>
  </si>
  <si>
    <t>18-07-2024 17:18</t>
  </si>
  <si>
    <t>4000000794</t>
  </si>
  <si>
    <t>17-07-2024 10:1</t>
  </si>
  <si>
    <t>17-07-2024 12:1</t>
  </si>
  <si>
    <t>17-07-2024 11:49</t>
  </si>
  <si>
    <t>4000000908</t>
  </si>
  <si>
    <t>19-07-2024 10:58</t>
  </si>
  <si>
    <t>19-07-2024 12:58</t>
  </si>
  <si>
    <t>06-12-2024 10:4</t>
  </si>
  <si>
    <t>4000000934</t>
  </si>
  <si>
    <t>22-07-2024 11:1</t>
  </si>
  <si>
    <t>22-07-2024 12:1</t>
  </si>
  <si>
    <t>04-11-2024 17:17</t>
  </si>
  <si>
    <t>02-08-2024 11:41</t>
  </si>
  <si>
    <t>31-07-2024 17:38</t>
  </si>
  <si>
    <t>4000000988</t>
  </si>
  <si>
    <t>23-07-2024 9:16</t>
  </si>
  <si>
    <t>23-07-2024 10:16</t>
  </si>
  <si>
    <t>27-09-2024 17:54</t>
  </si>
  <si>
    <t>04-09-2024 14:54</t>
  </si>
  <si>
    <t>4000000815</t>
  </si>
  <si>
    <t>17-07-2024 13:15</t>
  </si>
  <si>
    <t>22-07-2024 16:23</t>
  </si>
  <si>
    <t>4000000812</t>
  </si>
  <si>
    <t>17-07-2024 12:9</t>
  </si>
  <si>
    <t>17-07-2024 13:9</t>
  </si>
  <si>
    <t>24-10-2024 12:14</t>
  </si>
  <si>
    <t>21-10-2024 12:9</t>
  </si>
  <si>
    <t>17-07-2024 15:39</t>
  </si>
  <si>
    <t>4000000928</t>
  </si>
  <si>
    <t>22-07-2024 9:4</t>
  </si>
  <si>
    <t>22-07-2024 10:4</t>
  </si>
  <si>
    <t>08-08-2024 15:33</t>
  </si>
  <si>
    <t>4000001001</t>
  </si>
  <si>
    <t>23-07-2024 10:40</t>
  </si>
  <si>
    <t>23-07-2024 11:26</t>
  </si>
  <si>
    <t>23-07-2024 11:5</t>
  </si>
  <si>
    <t>23-07-2024 10:49</t>
  </si>
  <si>
    <t>4000000870</t>
  </si>
  <si>
    <t>18-07-2024 11:0</t>
  </si>
  <si>
    <t>18-07-2024 12:52</t>
  </si>
  <si>
    <t>4000000876</t>
  </si>
  <si>
    <t>18-07-2024 11:19</t>
  </si>
  <si>
    <t>18-07-2024 13:19</t>
  </si>
  <si>
    <t>18-07-2024 12:17</t>
  </si>
  <si>
    <t>4000000884</t>
  </si>
  <si>
    <t>18-07-2024 13:16</t>
  </si>
  <si>
    <t>18-07-2024 15:16</t>
  </si>
  <si>
    <t>30-08-2024 9:44</t>
  </si>
  <si>
    <t>27-08-2024 9:15</t>
  </si>
  <si>
    <t>26-07-2024 14:46</t>
  </si>
  <si>
    <t>4000000796</t>
  </si>
  <si>
    <t>17-07-2024 10:16</t>
  </si>
  <si>
    <t>23-08-2024 16:41</t>
  </si>
  <si>
    <t>20-08-2024 15:50</t>
  </si>
  <si>
    <t>23-07-2024 8:51</t>
  </si>
  <si>
    <t>4000000807</t>
  </si>
  <si>
    <t>17-07-2024 11:15</t>
  </si>
  <si>
    <t>13-08-2024 1:47</t>
  </si>
  <si>
    <t>4000000936</t>
  </si>
  <si>
    <t>22-07-2024 11:31</t>
  </si>
  <si>
    <t>08-08-2024 12:33</t>
  </si>
  <si>
    <t>05-08-2024 12:4</t>
  </si>
  <si>
    <t>24-07-2024 14:59</t>
  </si>
  <si>
    <t>4000000836</t>
  </si>
  <si>
    <t>17-07-2024 17:10</t>
  </si>
  <si>
    <t>18-07-2024 10:10</t>
  </si>
  <si>
    <t>17-08-2024 16:38</t>
  </si>
  <si>
    <t>27-08-2024 9:55</t>
  </si>
  <si>
    <t>14-08-2024 16:37</t>
  </si>
  <si>
    <t>13-08-2024 15:50</t>
  </si>
  <si>
    <t>4000000935</t>
  </si>
  <si>
    <t>22-07-2024 13:24</t>
  </si>
  <si>
    <t>27-07-2024 15:27</t>
  </si>
  <si>
    <t>24-07-2024 14:56</t>
  </si>
  <si>
    <t>23-07-2024 15:55</t>
  </si>
  <si>
    <t>4000000942</t>
  </si>
  <si>
    <t>22-07-2024 11:58</t>
  </si>
  <si>
    <t>22-07-2024 13:58</t>
  </si>
  <si>
    <t>24-07-2024 15:6</t>
  </si>
  <si>
    <t>4000000974</t>
  </si>
  <si>
    <t>22-07-2024 17:41</t>
  </si>
  <si>
    <t>23-07-2024 10:0</t>
  </si>
  <si>
    <t>23-07-2024 11:7</t>
  </si>
  <si>
    <t>4000000977</t>
  </si>
  <si>
    <t>22-07-2024 17:50</t>
  </si>
  <si>
    <t>01-08-2024 11:29</t>
  </si>
  <si>
    <t>29-07-2024 11:27</t>
  </si>
  <si>
    <t>4000000978</t>
  </si>
  <si>
    <t>22-07-2024 18:21</t>
  </si>
  <si>
    <t>23-07-2024 11:0</t>
  </si>
  <si>
    <t>26-07-2024 12:26</t>
  </si>
  <si>
    <t>23-07-2024 11:52</t>
  </si>
  <si>
    <t>23-07-2024 11:8</t>
  </si>
  <si>
    <t>4000000999</t>
  </si>
  <si>
    <t>23-07-2024 10:36</t>
  </si>
  <si>
    <t>23-07-2024 12:39</t>
  </si>
  <si>
    <t>23-07-2024 11:18</t>
  </si>
  <si>
    <t>4000001004</t>
  </si>
  <si>
    <t>23-07-2024 10:48</t>
  </si>
  <si>
    <t>23-07-2024 11:20</t>
  </si>
  <si>
    <t>4000001005</t>
  </si>
  <si>
    <t>23-07-2024 10:51</t>
  </si>
  <si>
    <t>23-07-2024 12:51</t>
  </si>
  <si>
    <t>23-07-2024 11:19</t>
  </si>
  <si>
    <t>4000001006</t>
  </si>
  <si>
    <t>26-07-2024 18:26</t>
  </si>
  <si>
    <t>23-07-2024 17:32</t>
  </si>
  <si>
    <t>4000001014</t>
  </si>
  <si>
    <t>23-07-2024 11:29</t>
  </si>
  <si>
    <t>23-07-2024 13:29</t>
  </si>
  <si>
    <t>23-07-2024 11:51</t>
  </si>
  <si>
    <t>4000001017</t>
  </si>
  <si>
    <t>23-07-2024 11:38</t>
  </si>
  <si>
    <t>23-07-2024 15:38</t>
  </si>
  <si>
    <t>05-09-2024 10:12</t>
  </si>
  <si>
    <t>21-08-2024 11:21</t>
  </si>
  <si>
    <t>4000001018</t>
  </si>
  <si>
    <t>23-07-2024 15:51</t>
  </si>
  <si>
    <t>03-10-2024 9:35</t>
  </si>
  <si>
    <t>09-09-2024 16:54</t>
  </si>
  <si>
    <t>4000001021</t>
  </si>
  <si>
    <t>23-07-2024 12:26</t>
  </si>
  <si>
    <t>23-07-2024 16:26</t>
  </si>
  <si>
    <t>02-11-2024 13:19</t>
  </si>
  <si>
    <t>30-10-2024 12:44</t>
  </si>
  <si>
    <t>23-07-2024 14:29</t>
  </si>
  <si>
    <t>4000001022</t>
  </si>
  <si>
    <t>23-07-2024 12:41</t>
  </si>
  <si>
    <t>23-07-2024 16:41</t>
  </si>
  <si>
    <t>29-08-2024 9:43</t>
  </si>
  <si>
    <t>26-08-2024 9:33</t>
  </si>
  <si>
    <t>4000001030</t>
  </si>
  <si>
    <t>23-07-2024 16:59</t>
  </si>
  <si>
    <t>24-07-2024 15:8</t>
  </si>
  <si>
    <t>4000001046</t>
  </si>
  <si>
    <t>24-07-2024 9:1</t>
  </si>
  <si>
    <t>24-07-2024 10:1</t>
  </si>
  <si>
    <t>05-08-2024 14:59</t>
  </si>
  <si>
    <t>4000001059</t>
  </si>
  <si>
    <t>24-07-2024 12:10</t>
  </si>
  <si>
    <t>24-07-2024 14:10</t>
  </si>
  <si>
    <t>4000001056</t>
  </si>
  <si>
    <t>24-07-2024 11:56</t>
  </si>
  <si>
    <t>24-07-2024 12:56</t>
  </si>
  <si>
    <t>24-07-2024 15:5</t>
  </si>
  <si>
    <t>4000001070</t>
  </si>
  <si>
    <t>24-07-2024 16:48</t>
  </si>
  <si>
    <t>25-07-2024 9:48</t>
  </si>
  <si>
    <t>19-11-2024 17:26</t>
  </si>
  <si>
    <t>02-08-2024 15:55</t>
  </si>
  <si>
    <t>4000001072</t>
  </si>
  <si>
    <t>24-07-2024 17:22</t>
  </si>
  <si>
    <t>25-07-2024 10:22</t>
  </si>
  <si>
    <t>30-10-2024 11:20</t>
  </si>
  <si>
    <t>4000001076</t>
  </si>
  <si>
    <t>25-07-2024 9:43</t>
  </si>
  <si>
    <t>25-07-2024 10:43</t>
  </si>
  <si>
    <t>08-08-2024 11:33</t>
  </si>
  <si>
    <t>31-07-2024 12:45</t>
  </si>
  <si>
    <t>4000001087</t>
  </si>
  <si>
    <t>25-07-2024 16:0</t>
  </si>
  <si>
    <t>26-07-2024 11:0</t>
  </si>
  <si>
    <t>09-08-2024 10:34</t>
  </si>
  <si>
    <t>06-08-2024 10:25</t>
  </si>
  <si>
    <t>06-08-2024 10:24</t>
  </si>
  <si>
    <t>4000001084</t>
  </si>
  <si>
    <t>25-07-2024 15:18</t>
  </si>
  <si>
    <t>25-07-2024 17:18</t>
  </si>
  <si>
    <t>16-08-2024 10:37</t>
  </si>
  <si>
    <t>13-08-2024 9:51</t>
  </si>
  <si>
    <t>29-07-2024 17:36</t>
  </si>
  <si>
    <t>4000001090</t>
  </si>
  <si>
    <t>25-07-2024 16:56</t>
  </si>
  <si>
    <t>26-07-2024 9:56</t>
  </si>
  <si>
    <t>27-09-2024 14:43</t>
  </si>
  <si>
    <t>08-08-2024 11:31</t>
  </si>
  <si>
    <t>4000001086</t>
  </si>
  <si>
    <t>25-07-2024 15:20</t>
  </si>
  <si>
    <t>31-10-2024 15:17</t>
  </si>
  <si>
    <t>13-08-2024 14:59</t>
  </si>
  <si>
    <t>4000001099</t>
  </si>
  <si>
    <t>26-07-2024 10:15</t>
  </si>
  <si>
    <t>26-07-2024 12:15</t>
  </si>
  <si>
    <t>11-08-2024 10:35</t>
  </si>
  <si>
    <t>08-08-2024 10:9</t>
  </si>
  <si>
    <t>4000001100</t>
  </si>
  <si>
    <t>26-07-2024 10:27</t>
  </si>
  <si>
    <t>26-07-2024 12:27</t>
  </si>
  <si>
    <t>05-08-2024 13:31</t>
  </si>
  <si>
    <t>02-08-2024 12:56</t>
  </si>
  <si>
    <t>4000001162</t>
  </si>
  <si>
    <t>29-07-2024 16:13</t>
  </si>
  <si>
    <t>14-10-2024 16:43</t>
  </si>
  <si>
    <t>19-09-2024 12:47</t>
  </si>
  <si>
    <t>4000001164</t>
  </si>
  <si>
    <t>30-07-2024 9:13</t>
  </si>
  <si>
    <t>24-09-2024 17:11</t>
  </si>
  <si>
    <t>19-09-2024 15:11</t>
  </si>
  <si>
    <t>4000001165</t>
  </si>
  <si>
    <t>19-09-2024 17:16</t>
  </si>
  <si>
    <t>4000001166</t>
  </si>
  <si>
    <t>09-10-2024 14:55</t>
  </si>
  <si>
    <t>4000001167</t>
  </si>
  <si>
    <t>30-07-2024 9:43</t>
  </si>
  <si>
    <t>28-11-2024 13:1</t>
  </si>
  <si>
    <t>31-07-2024 15:30</t>
  </si>
  <si>
    <t>4000001169</t>
  </si>
  <si>
    <t>24-09-2024 14:46</t>
  </si>
  <si>
    <t>4000001173</t>
  </si>
  <si>
    <t>30-07-2024 11:43</t>
  </si>
  <si>
    <t>22-09-2024 17:56</t>
  </si>
  <si>
    <t>19-09-2024 17:46</t>
  </si>
  <si>
    <t>4000001174</t>
  </si>
  <si>
    <t>29-07-2024 20:13</t>
  </si>
  <si>
    <t>21-10-2024 17:13</t>
  </si>
  <si>
    <t>18-10-2024 16:57</t>
  </si>
  <si>
    <t>19-09-2024 18:0</t>
  </si>
  <si>
    <t>4000001175</t>
  </si>
  <si>
    <t>10-09-2024 12:38</t>
  </si>
  <si>
    <t>10-09-2024 12:37</t>
  </si>
  <si>
    <t>4000001178</t>
  </si>
  <si>
    <t>28-10-2024 9:42</t>
  </si>
  <si>
    <t>24-09-2024 17:51</t>
  </si>
  <si>
    <t>4000001180</t>
  </si>
  <si>
    <t>24-09-2024 17:57</t>
  </si>
  <si>
    <t>4000001181</t>
  </si>
  <si>
    <t>25-09-2024 10:37</t>
  </si>
  <si>
    <t>4000001183</t>
  </si>
  <si>
    <t>25-11-2024 14:31</t>
  </si>
  <si>
    <t>22-11-2024 13:45</t>
  </si>
  <si>
    <t>4000001185</t>
  </si>
  <si>
    <t>18-10-2024 17:9</t>
  </si>
  <si>
    <t>20-09-2024 12:44</t>
  </si>
  <si>
    <t>4000001186</t>
  </si>
  <si>
    <t>09-10-2024 11:55</t>
  </si>
  <si>
    <t>4000001187</t>
  </si>
  <si>
    <t>18-10-2024 17:42</t>
  </si>
  <si>
    <t>20-09-2024 12:49</t>
  </si>
  <si>
    <t>4000001188</t>
  </si>
  <si>
    <t>18-10-2024 18:20</t>
  </si>
  <si>
    <t>20-09-2024 15:37</t>
  </si>
  <si>
    <t>4000001189</t>
  </si>
  <si>
    <t>18-10-2024 17:51</t>
  </si>
  <si>
    <t>4000001190</t>
  </si>
  <si>
    <t>09-10-2024 16:5</t>
  </si>
  <si>
    <t>4000001191</t>
  </si>
  <si>
    <t>18-09-2024 17:54</t>
  </si>
  <si>
    <t>4000001194</t>
  </si>
  <si>
    <t>26-09-2024 11:48</t>
  </si>
  <si>
    <t>4000001196</t>
  </si>
  <si>
    <t>24-09-2024 16:34</t>
  </si>
  <si>
    <t>4000001197</t>
  </si>
  <si>
    <t>04-09-2024 14:48</t>
  </si>
  <si>
    <t>4000001198</t>
  </si>
  <si>
    <t>15-10-2024 10:1</t>
  </si>
  <si>
    <t>4000001199</t>
  </si>
  <si>
    <t>15-10-2024 10:4</t>
  </si>
  <si>
    <t>4000001200</t>
  </si>
  <si>
    <t>18-10-2024 17:53</t>
  </si>
  <si>
    <t>4000001201</t>
  </si>
  <si>
    <t>15-08-2024 17:37</t>
  </si>
  <si>
    <t>4000001202</t>
  </si>
  <si>
    <t>25-10-2024 14:34</t>
  </si>
  <si>
    <t>4000001206</t>
  </si>
  <si>
    <t>15-10-2024 10:33</t>
  </si>
  <si>
    <t>4000001207</t>
  </si>
  <si>
    <t>23-09-2024 11:44</t>
  </si>
  <si>
    <t>4000001208</t>
  </si>
  <si>
    <t>18-10-2024 11:11</t>
  </si>
  <si>
    <t>15-10-2024 10:52</t>
  </si>
  <si>
    <t>4000001209</t>
  </si>
  <si>
    <t>12-12-2024 16:51</t>
  </si>
  <si>
    <t>4000001210</t>
  </si>
  <si>
    <t>17-10-2024 16:57</t>
  </si>
  <si>
    <t>4000001211</t>
  </si>
  <si>
    <t>15-11-2024 11:55</t>
  </si>
  <si>
    <t>23-10-2024 14:24</t>
  </si>
  <si>
    <t>4000001212</t>
  </si>
  <si>
    <t>15-12-2024 18:41</t>
  </si>
  <si>
    <t>12-12-2024 17:56</t>
  </si>
  <si>
    <t>17-10-2024 17:3</t>
  </si>
  <si>
    <t>4000001213</t>
  </si>
  <si>
    <t>14-10-2024 12:9</t>
  </si>
  <si>
    <t>11-10-2024 11:24</t>
  </si>
  <si>
    <t>02-10-2024 9:24</t>
  </si>
  <si>
    <t>4000001214</t>
  </si>
  <si>
    <t>28-10-2024 9:58</t>
  </si>
  <si>
    <t>23-09-2024 12:43</t>
  </si>
  <si>
    <t>4000001215</t>
  </si>
  <si>
    <t>09-10-2024 12:26</t>
  </si>
  <si>
    <t>4000001218</t>
  </si>
  <si>
    <t>09-10-2024 12:25</t>
  </si>
  <si>
    <t>4000001219</t>
  </si>
  <si>
    <t>17-10-2024 17:15</t>
  </si>
  <si>
    <t>4000001220</t>
  </si>
  <si>
    <t>20-10-2024 18:12</t>
  </si>
  <si>
    <t>17-10-2024 17:18</t>
  </si>
  <si>
    <t>4000001222</t>
  </si>
  <si>
    <t>18-10-2024 14:17</t>
  </si>
  <si>
    <t>4000001224</t>
  </si>
  <si>
    <t>11-08-2024 11:35</t>
  </si>
  <si>
    <t>12-08-2024 15:30</t>
  </si>
  <si>
    <t>4000001225</t>
  </si>
  <si>
    <t>29-07-2024 16:33</t>
  </si>
  <si>
    <t>18-10-2024 14:27</t>
  </si>
  <si>
    <t>4000001226</t>
  </si>
  <si>
    <t>18-10-2024 14:44</t>
  </si>
  <si>
    <t>4000001227</t>
  </si>
  <si>
    <t>29-10-2024 10:52</t>
  </si>
  <si>
    <t>18-10-2024 15:18</t>
  </si>
  <si>
    <t>4000001228</t>
  </si>
  <si>
    <t>01-11-2024 16:19</t>
  </si>
  <si>
    <t>29-10-2024 16:10</t>
  </si>
  <si>
    <t>08-08-2024 11:22</t>
  </si>
  <si>
    <t>4000001229</t>
  </si>
  <si>
    <t>13-12-2024 14:56</t>
  </si>
  <si>
    <t>4000001231</t>
  </si>
  <si>
    <t>14-12-2024 7:28</t>
  </si>
  <si>
    <t>13-12-2024 10:57</t>
  </si>
  <si>
    <t>4000001232</t>
  </si>
  <si>
    <t>4000001233</t>
  </si>
  <si>
    <t>18-10-2024 15:33</t>
  </si>
  <si>
    <t>4000001234</t>
  </si>
  <si>
    <t>15-12-2024 15:41</t>
  </si>
  <si>
    <t>12-12-2024 14:44</t>
  </si>
  <si>
    <t>09-10-2024 12:46</t>
  </si>
  <si>
    <t>4000001235</t>
  </si>
  <si>
    <t>08-08-2024 11:40</t>
  </si>
  <si>
    <t>08-08-2024 11:20</t>
  </si>
  <si>
    <t>4000001236</t>
  </si>
  <si>
    <t>27-11-2024 15:5</t>
  </si>
  <si>
    <t>4000001237</t>
  </si>
  <si>
    <t>18-10-2024 15:43</t>
  </si>
  <si>
    <t>4000001240</t>
  </si>
  <si>
    <t>18-10-2024 15:46</t>
  </si>
  <si>
    <t>4000001241</t>
  </si>
  <si>
    <t>13-12-2024 14:25</t>
  </si>
  <si>
    <t>18-10-2024 15:51</t>
  </si>
  <si>
    <t>4000001243</t>
  </si>
  <si>
    <t>05-08-2024 18:14</t>
  </si>
  <si>
    <t>4000001245</t>
  </si>
  <si>
    <t>18-10-2024 15:54</t>
  </si>
  <si>
    <t>4000001248</t>
  </si>
  <si>
    <t>18-10-2024 15:55</t>
  </si>
  <si>
    <t>4000001249</t>
  </si>
  <si>
    <t>4000001252</t>
  </si>
  <si>
    <t>4000001258</t>
  </si>
  <si>
    <t>13-12-2024 12:57</t>
  </si>
  <si>
    <t>28-10-2024 16:43</t>
  </si>
  <si>
    <t>4000001261</t>
  </si>
  <si>
    <t>4000001262</t>
  </si>
  <si>
    <t>08-08-2024 11:18</t>
  </si>
  <si>
    <t>4000001263</t>
  </si>
  <si>
    <t>27-09-2024 11:59</t>
  </si>
  <si>
    <t>4000001267</t>
  </si>
  <si>
    <t>28-10-2024 17:50</t>
  </si>
  <si>
    <t>4000001268</t>
  </si>
  <si>
    <t>29-10-2024 11:51</t>
  </si>
  <si>
    <t>4000001269</t>
  </si>
  <si>
    <t>29-10-2024 11:56</t>
  </si>
  <si>
    <t>4000001270</t>
  </si>
  <si>
    <t>4000001271</t>
  </si>
  <si>
    <t>29-10-2024 12:35</t>
  </si>
  <si>
    <t>4000001274</t>
  </si>
  <si>
    <t>31-10-2024 9:52</t>
  </si>
  <si>
    <t>30-10-2024 15:53</t>
  </si>
  <si>
    <t>4000001275</t>
  </si>
  <si>
    <t>30-10-2024 15:54</t>
  </si>
  <si>
    <t>4000001276</t>
  </si>
  <si>
    <t>12-12-2024 23:58</t>
  </si>
  <si>
    <t>4000001277</t>
  </si>
  <si>
    <t>01-11-2024 11:18</t>
  </si>
  <si>
    <t>29-10-2024 11:0</t>
  </si>
  <si>
    <t>10-10-2024 12:15</t>
  </si>
  <si>
    <t>4000001278</t>
  </si>
  <si>
    <t>02-11-2024 17:19</t>
  </si>
  <si>
    <t>30-10-2024 16:28</t>
  </si>
  <si>
    <t>30-10-2024 16:26</t>
  </si>
  <si>
    <t>4000001281</t>
  </si>
  <si>
    <t>12-12-2024 12:49</t>
  </si>
  <si>
    <t>04-11-2024 9:54</t>
  </si>
  <si>
    <t>4000001283</t>
  </si>
  <si>
    <t>04-11-2024 10:15</t>
  </si>
  <si>
    <t>04-11-2024 9:56</t>
  </si>
  <si>
    <t>4000001286</t>
  </si>
  <si>
    <t>04-11-2024 10:0</t>
  </si>
  <si>
    <t>4000001392</t>
  </si>
  <si>
    <t>30-07-2024 9:41</t>
  </si>
  <si>
    <t>30-07-2024 10:41</t>
  </si>
  <si>
    <t>08-08-2024 10:33</t>
  </si>
  <si>
    <t>05-08-2024 10:5</t>
  </si>
  <si>
    <t>4000001426</t>
  </si>
  <si>
    <t>30-07-2024 16:21</t>
  </si>
  <si>
    <t>31-07-2024 9:21</t>
  </si>
  <si>
    <t>05-08-2024 9:59</t>
  </si>
  <si>
    <t>4000001129</t>
  </si>
  <si>
    <t>29-07-2024 9:44</t>
  </si>
  <si>
    <t>29-07-2024 11:44</t>
  </si>
  <si>
    <t>12-11-2024 8:43</t>
  </si>
  <si>
    <t>4000001383</t>
  </si>
  <si>
    <t>30-07-2024 9:19</t>
  </si>
  <si>
    <t>30-07-2024 11:19</t>
  </si>
  <si>
    <t>30-08-2024 16:44</t>
  </si>
  <si>
    <t>27-08-2024 16:9</t>
  </si>
  <si>
    <t>05-08-2024 15:2</t>
  </si>
  <si>
    <t>4000001414</t>
  </si>
  <si>
    <t>30-07-2024 10:40</t>
  </si>
  <si>
    <t>30-07-2024 11:40</t>
  </si>
  <si>
    <t>4000001390</t>
  </si>
  <si>
    <t>30-07-2024 9:35</t>
  </si>
  <si>
    <t>20-08-2024 17:21</t>
  </si>
  <si>
    <t>4000001399</t>
  </si>
  <si>
    <t>30-07-2024 10:5</t>
  </si>
  <si>
    <t>30-07-2024 12:5</t>
  </si>
  <si>
    <t>05-08-2024 11:37</t>
  </si>
  <si>
    <t>4000001406</t>
  </si>
  <si>
    <t>30-07-2024 10:19</t>
  </si>
  <si>
    <t>30-07-2024 12:19</t>
  </si>
  <si>
    <t>09-08-2024 14:34</t>
  </si>
  <si>
    <t>06-08-2024 14:14</t>
  </si>
  <si>
    <t>4000001298</t>
  </si>
  <si>
    <t>4000001301</t>
  </si>
  <si>
    <t>29-07-2024 16:14</t>
  </si>
  <si>
    <t>30-07-2024 11:14</t>
  </si>
  <si>
    <t>07-11-2024 11:22</t>
  </si>
  <si>
    <t>08-11-2024 12:20</t>
  </si>
  <si>
    <t>04-11-2024 11:0</t>
  </si>
  <si>
    <t>10-09-2024 11:19</t>
  </si>
  <si>
    <t>4000001303</t>
  </si>
  <si>
    <t>04-11-2024 11:3</t>
  </si>
  <si>
    <t>4000001306</t>
  </si>
  <si>
    <t>04-11-2024 11:9</t>
  </si>
  <si>
    <t>4000001307</t>
  </si>
  <si>
    <t>15-08-2024 18:37</t>
  </si>
  <si>
    <t>12-08-2024 18:9</t>
  </si>
  <si>
    <t>4000001309</t>
  </si>
  <si>
    <t>04-11-2024 11:16</t>
  </si>
  <si>
    <t>4000001312</t>
  </si>
  <si>
    <t>30-07-2024 9:14</t>
  </si>
  <si>
    <t>04-11-2024 11:40</t>
  </si>
  <si>
    <t>04-11-2024 11:39</t>
  </si>
  <si>
    <t>4000001313</t>
  </si>
  <si>
    <t>29-07-2024 20:14</t>
  </si>
  <si>
    <t>01-09-2024 9:45</t>
  </si>
  <si>
    <t>29-08-2024 9:8</t>
  </si>
  <si>
    <t>4000001314</t>
  </si>
  <si>
    <t>4000001317</t>
  </si>
  <si>
    <t>05-11-2024 11:30</t>
  </si>
  <si>
    <t>4000001320</t>
  </si>
  <si>
    <t>29-07-2024 16:52</t>
  </si>
  <si>
    <t>30-07-2024 10:22</t>
  </si>
  <si>
    <t>05-11-2024 8:34</t>
  </si>
  <si>
    <t>30-07-2024 13:2</t>
  </si>
  <si>
    <t>4000001325</t>
  </si>
  <si>
    <t>29-07-2024 17:28</t>
  </si>
  <si>
    <t>29-07-2024 19:28</t>
  </si>
  <si>
    <t>27-08-2024 11:11</t>
  </si>
  <si>
    <t>4000001326</t>
  </si>
  <si>
    <t>29-07-2024 17:32</t>
  </si>
  <si>
    <t>30-07-2024 10:32</t>
  </si>
  <si>
    <t>13-08-2024 2:47</t>
  </si>
  <si>
    <t>4000001328</t>
  </si>
  <si>
    <t>29-07-2024 17:40</t>
  </si>
  <si>
    <t>12-12-2024 12:28</t>
  </si>
  <si>
    <t>27-08-2024 11:8</t>
  </si>
  <si>
    <t>4000001329</t>
  </si>
  <si>
    <t>07-08-2024 15:22</t>
  </si>
  <si>
    <t>06-08-2024 0:31</t>
  </si>
  <si>
    <t>4000001331</t>
  </si>
  <si>
    <t>29-07-2024 17:47</t>
  </si>
  <si>
    <t>30-07-2024 10:47</t>
  </si>
  <si>
    <t>06-08-2024 0:29</t>
  </si>
  <si>
    <t>4000001332</t>
  </si>
  <si>
    <t>29-07-2024 17:55</t>
  </si>
  <si>
    <t>30-07-2024 10:55</t>
  </si>
  <si>
    <t>08-08-2024 9:36</t>
  </si>
  <si>
    <t>06-08-2024 0:25</t>
  </si>
  <si>
    <t>4000001375</t>
  </si>
  <si>
    <t>30-07-2024 0:27</t>
  </si>
  <si>
    <t>30-07-2024 12:0</t>
  </si>
  <si>
    <t>01-08-2024 10:19</t>
  </si>
  <si>
    <t>4000001451</t>
  </si>
  <si>
    <t>31-07-2024 15:19</t>
  </si>
  <si>
    <t>31-07-2024 16:19</t>
  </si>
  <si>
    <t>28-09-2024 11:59</t>
  </si>
  <si>
    <t>25-09-2024 11:4</t>
  </si>
  <si>
    <t>4000001439</t>
  </si>
  <si>
    <t>31-07-2024 12:27</t>
  </si>
  <si>
    <t>31-07-2024 13:27</t>
  </si>
  <si>
    <t>24-08-2024 17:41</t>
  </si>
  <si>
    <t>21-08-2024 17:33</t>
  </si>
  <si>
    <t>08-08-2024 9:53</t>
  </si>
  <si>
    <t>4000001440</t>
  </si>
  <si>
    <t>31-07-2024 12:31</t>
  </si>
  <si>
    <t>31-07-2024 14:31</t>
  </si>
  <si>
    <t>10-12-2024 17:41</t>
  </si>
  <si>
    <t>31-10-2024 10:20</t>
  </si>
  <si>
    <t>4000001448</t>
  </si>
  <si>
    <t>31-07-2024 14:54</t>
  </si>
  <si>
    <t>01-08-2024 9:54</t>
  </si>
  <si>
    <t>01-08-2024 16:35</t>
  </si>
  <si>
    <t>4000001460</t>
  </si>
  <si>
    <t>31-07-2024 16:59</t>
  </si>
  <si>
    <t>31-07-2024 17:59</t>
  </si>
  <si>
    <t>16-08-2024 17:37</t>
  </si>
  <si>
    <t>13-08-2024 17:15</t>
  </si>
  <si>
    <t>31-07-2024 17:14</t>
  </si>
  <si>
    <t>4000001461</t>
  </si>
  <si>
    <t>31-07-2024 17:6</t>
  </si>
  <si>
    <t>01-08-2024 10:36</t>
  </si>
  <si>
    <t>15-08-2024 11:22</t>
  </si>
  <si>
    <t>01-08-2024 16:41</t>
  </si>
  <si>
    <t>4000001441</t>
  </si>
  <si>
    <t>31-07-2024 12:47</t>
  </si>
  <si>
    <t>31-07-2024 14:47</t>
  </si>
  <si>
    <t>03-08-2024 18:30</t>
  </si>
  <si>
    <t>31-07-2024 17:36</t>
  </si>
  <si>
    <t>4000001457</t>
  </si>
  <si>
    <t>31-07-2024 16:10</t>
  </si>
  <si>
    <t>31-07-2024 17:10</t>
  </si>
  <si>
    <t>02-08-2024 11:42</t>
  </si>
  <si>
    <t>4000001463</t>
  </si>
  <si>
    <t>31-07-2024 17:23</t>
  </si>
  <si>
    <t>01-08-2024 10:23</t>
  </si>
  <si>
    <t>05-08-2024 11:31</t>
  </si>
  <si>
    <t>02-08-2024 10:41</t>
  </si>
  <si>
    <t>4000001477</t>
  </si>
  <si>
    <t>01-08-2024 10:47</t>
  </si>
  <si>
    <t>01-08-2024 11:47</t>
  </si>
  <si>
    <t>03-10-2024 15:12</t>
  </si>
  <si>
    <t>4000001571</t>
  </si>
  <si>
    <t>01-08-2024 11:52</t>
  </si>
  <si>
    <t>01-08-2024 13:52</t>
  </si>
  <si>
    <t>13-08-2024 17:13</t>
  </si>
  <si>
    <t>12-08-2024 16:15</t>
  </si>
  <si>
    <t>4000001587</t>
  </si>
  <si>
    <t>01-08-2024 15:4</t>
  </si>
  <si>
    <t>01-08-2024 17:4</t>
  </si>
  <si>
    <t>07-10-2024 13:5</t>
  </si>
  <si>
    <t>04-10-2024 12:17</t>
  </si>
  <si>
    <t>4000001482</t>
  </si>
  <si>
    <t>01-08-2024 11:8</t>
  </si>
  <si>
    <t>01-08-2024 13:8</t>
  </si>
  <si>
    <t>02-08-2024 11:52</t>
  </si>
  <si>
    <t>4000001486</t>
  </si>
  <si>
    <t>01-08-2024 11:9</t>
  </si>
  <si>
    <t>01-08-2024 13:9</t>
  </si>
  <si>
    <t>25-08-2024 10:42</t>
  </si>
  <si>
    <t>22-08-2024 10:2</t>
  </si>
  <si>
    <t>05-08-2024 11:25</t>
  </si>
  <si>
    <t>4000001506</t>
  </si>
  <si>
    <t>01-08-2024 11:11</t>
  </si>
  <si>
    <t>01-08-2024 13:11</t>
  </si>
  <si>
    <t>10-08-2024 18:34</t>
  </si>
  <si>
    <t>07-08-2024 17:55</t>
  </si>
  <si>
    <t>05-08-2024 11:34</t>
  </si>
  <si>
    <t>4000001524</t>
  </si>
  <si>
    <t>01-08-2024 11:12</t>
  </si>
  <si>
    <t>01-08-2024 13:12</t>
  </si>
  <si>
    <t>02-08-2024 11:3</t>
  </si>
  <si>
    <t>4000001528</t>
  </si>
  <si>
    <t>01-08-2024 13:13</t>
  </si>
  <si>
    <t>05-08-2024 10:31</t>
  </si>
  <si>
    <t>02-08-2024 9:41</t>
  </si>
  <si>
    <t>4000001532</t>
  </si>
  <si>
    <t>01-08-2024 11:14</t>
  </si>
  <si>
    <t>01-08-2024 15:14</t>
  </si>
  <si>
    <t>02-08-2024 11:51</t>
  </si>
  <si>
    <t>4000001541</t>
  </si>
  <si>
    <t>01-08-2024 13:14</t>
  </si>
  <si>
    <t>04-08-2024 16:31</t>
  </si>
  <si>
    <t>01-08-2024 16:29</t>
  </si>
  <si>
    <t>4000001560</t>
  </si>
  <si>
    <t>01-08-2024 11:17</t>
  </si>
  <si>
    <t>02-08-2024 5:26</t>
  </si>
  <si>
    <t>01-08-2024 15:35</t>
  </si>
  <si>
    <t>4000001574</t>
  </si>
  <si>
    <t>01-08-2024 12:26</t>
  </si>
  <si>
    <t>01-08-2024 14:26</t>
  </si>
  <si>
    <t>05-08-2024 11:26</t>
  </si>
  <si>
    <t>02-08-2024 10:57</t>
  </si>
  <si>
    <t>4000001586</t>
  </si>
  <si>
    <t>01-08-2024 15:2</t>
  </si>
  <si>
    <t>01-08-2024 17:2</t>
  </si>
  <si>
    <t>19-09-2024 17:56</t>
  </si>
  <si>
    <t>26-08-2024 13:45</t>
  </si>
  <si>
    <t>4000001589</t>
  </si>
  <si>
    <t>01-08-2024 15:18</t>
  </si>
  <si>
    <t>02-08-2024 10:18</t>
  </si>
  <si>
    <t>01-08-2024 15:27</t>
  </si>
  <si>
    <t>4000001597</t>
  </si>
  <si>
    <t>01-08-2024 16:58</t>
  </si>
  <si>
    <t>02-08-2024 9:58</t>
  </si>
  <si>
    <t>05-08-2024 15:31</t>
  </si>
  <si>
    <t>02-08-2024 15:3</t>
  </si>
  <si>
    <t>4000001599</t>
  </si>
  <si>
    <t>02-08-2024 10:2</t>
  </si>
  <si>
    <t>08-08-2024 16:33</t>
  </si>
  <si>
    <t>05-08-2024 16:16</t>
  </si>
  <si>
    <t>4000001601</t>
  </si>
  <si>
    <t>01-08-2024 17:31</t>
  </si>
  <si>
    <t>02-08-2024 10:31</t>
  </si>
  <si>
    <t>05-08-2024 11:12</t>
  </si>
  <si>
    <t>4000001619</t>
  </si>
  <si>
    <t>02-08-2024 11:4</t>
  </si>
  <si>
    <t>02-08-2024 13:4</t>
  </si>
  <si>
    <t>23-08-2024 14:40</t>
  </si>
  <si>
    <t>20-08-2024 14:40</t>
  </si>
  <si>
    <t>4000001624</t>
  </si>
  <si>
    <t>02-08-2024 12:2</t>
  </si>
  <si>
    <t>02-08-2024 14:13</t>
  </si>
  <si>
    <t>05-08-2024 17:31</t>
  </si>
  <si>
    <t>02-08-2024 17:11</t>
  </si>
  <si>
    <t>02-08-2024 12:13</t>
  </si>
  <si>
    <t>4000001625</t>
  </si>
  <si>
    <t>02-08-2024 12:28</t>
  </si>
  <si>
    <t>02-08-2024 16:28</t>
  </si>
  <si>
    <t>03-10-2024 11:58</t>
  </si>
  <si>
    <t>28-08-2024 16:52</t>
  </si>
  <si>
    <t>4000001626</t>
  </si>
  <si>
    <t>02-08-2024 12:37</t>
  </si>
  <si>
    <t>02-08-2024 13:37</t>
  </si>
  <si>
    <t>05-08-2024 11:1</t>
  </si>
  <si>
    <t>4000001627</t>
  </si>
  <si>
    <t>02-08-2024 12:42</t>
  </si>
  <si>
    <t>02-08-2024 14:42</t>
  </si>
  <si>
    <t>15-08-2024 8:36</t>
  </si>
  <si>
    <t>12-08-2024 8:32</t>
  </si>
  <si>
    <t>02-08-2024 17:9</t>
  </si>
  <si>
    <t>4000001778</t>
  </si>
  <si>
    <t>07-08-2024 17:19</t>
  </si>
  <si>
    <t>08-08-2024 9:19</t>
  </si>
  <si>
    <t>23-10-2024 12:9</t>
  </si>
  <si>
    <t>28-08-2024 16:14</t>
  </si>
  <si>
    <t>4000001636</t>
  </si>
  <si>
    <t>02-08-2024 15:36</t>
  </si>
  <si>
    <t>02-08-2024 17:36</t>
  </si>
  <si>
    <t>20-10-2024 23:13</t>
  </si>
  <si>
    <t>17-10-2024 22:40</t>
  </si>
  <si>
    <t>16-08-2024 12:33</t>
  </si>
  <si>
    <t>4000001631</t>
  </si>
  <si>
    <t>02-08-2024 14:5</t>
  </si>
  <si>
    <t>05-08-2024 9:5</t>
  </si>
  <si>
    <t>16-08-2024 11:37</t>
  </si>
  <si>
    <t>13-08-2024 11:12</t>
  </si>
  <si>
    <t>4000001806</t>
  </si>
  <si>
    <t>08-08-2024 14:16</t>
  </si>
  <si>
    <t>15-08-2024 10:36</t>
  </si>
  <si>
    <t>12-08-2024 9:45</t>
  </si>
  <si>
    <t>4000001815</t>
  </si>
  <si>
    <t>08-08-2024 15:9</t>
  </si>
  <si>
    <t>08-08-2024 16:9</t>
  </si>
  <si>
    <t>12-08-2024 11:35</t>
  </si>
  <si>
    <t>09-08-2024 10:37</t>
  </si>
  <si>
    <t>08-08-2024 19:30</t>
  </si>
  <si>
    <t>4000001713</t>
  </si>
  <si>
    <t>05-08-2024 17:34</t>
  </si>
  <si>
    <t>06-08-2024 10:34</t>
  </si>
  <si>
    <t>20-08-2024 17:13</t>
  </si>
  <si>
    <t>4000001723</t>
  </si>
  <si>
    <t>06-08-2024 10:31</t>
  </si>
  <si>
    <t>06-08-2024 12:31</t>
  </si>
  <si>
    <t>18-08-2024 10:38</t>
  </si>
  <si>
    <t>4000001732</t>
  </si>
  <si>
    <t>06-08-2024 14:34</t>
  </si>
  <si>
    <t>15-08-2024 9:43</t>
  </si>
  <si>
    <t>4000001760</t>
  </si>
  <si>
    <t>07-08-2024 12:23</t>
  </si>
  <si>
    <t>07-08-2024 16:23</t>
  </si>
  <si>
    <t>24-08-2024 11:41</t>
  </si>
  <si>
    <t>21-08-2024 10:53</t>
  </si>
  <si>
    <t>4000001755</t>
  </si>
  <si>
    <t>07-08-2024 11:21</t>
  </si>
  <si>
    <t>07-08-2024 12:21</t>
  </si>
  <si>
    <t>22-09-2024 16:56</t>
  </si>
  <si>
    <t>19-09-2024 16:0</t>
  </si>
  <si>
    <t>26-08-2024 13:47</t>
  </si>
  <si>
    <t>4000001780</t>
  </si>
  <si>
    <t>07-08-2024 17:52</t>
  </si>
  <si>
    <t>08-08-2024 10:52</t>
  </si>
  <si>
    <t>16-08-2024 9:57</t>
  </si>
  <si>
    <t>13-08-2024 14:13</t>
  </si>
  <si>
    <t>4000001766</t>
  </si>
  <si>
    <t>07-08-2024 14:43</t>
  </si>
  <si>
    <t>07-08-2024 16:43</t>
  </si>
  <si>
    <t>09-08-2024 10:35</t>
  </si>
  <si>
    <t>4000001767</t>
  </si>
  <si>
    <t>4000001751</t>
  </si>
  <si>
    <t>07-08-2024 10:36</t>
  </si>
  <si>
    <t>07-08-2024 12:36</t>
  </si>
  <si>
    <t>15-08-2024 16:37</t>
  </si>
  <si>
    <t>12-08-2024 15:59</t>
  </si>
  <si>
    <t>4000001805</t>
  </si>
  <si>
    <t>08-08-2024 12:2</t>
  </si>
  <si>
    <t>08-08-2024 14:2</t>
  </si>
  <si>
    <t>12-08-2024 8:35</t>
  </si>
  <si>
    <t>4000001721</t>
  </si>
  <si>
    <t>06-08-2024 9:21</t>
  </si>
  <si>
    <t>06-08-2024 10:21</t>
  </si>
  <si>
    <t>10-12-2024 13:11</t>
  </si>
  <si>
    <t>13-08-2024 3:20</t>
  </si>
  <si>
    <t>4000001800</t>
  </si>
  <si>
    <t>08-08-2024 10:46</t>
  </si>
  <si>
    <t>08-08-2024 11:46</t>
  </si>
  <si>
    <t>11-09-2024 8:1</t>
  </si>
  <si>
    <t>28-08-2024 11:59</t>
  </si>
  <si>
    <t>4000001707</t>
  </si>
  <si>
    <t>05-08-2024 16:11</t>
  </si>
  <si>
    <t>06-08-2024 9:11</t>
  </si>
  <si>
    <t>03-10-2024 18:3</t>
  </si>
  <si>
    <t>26-08-2024 13:49</t>
  </si>
  <si>
    <t>4000001812</t>
  </si>
  <si>
    <t>08-08-2024 12:54</t>
  </si>
  <si>
    <t>08-08-2024 14:54</t>
  </si>
  <si>
    <t>30-09-2024 16:35</t>
  </si>
  <si>
    <t>4000001786</t>
  </si>
  <si>
    <t>08-08-2024 8:40</t>
  </si>
  <si>
    <t>08-08-2024 10:0</t>
  </si>
  <si>
    <t>16-08-2024 10:1</t>
  </si>
  <si>
    <t>4000001642</t>
  </si>
  <si>
    <t>02-08-2024 17:20</t>
  </si>
  <si>
    <t>05-08-2024 9:20</t>
  </si>
  <si>
    <t>06-11-2024 17:20</t>
  </si>
  <si>
    <t>4000001679</t>
  </si>
  <si>
    <t>12-08-2024 8:30</t>
  </si>
  <si>
    <t>4000001641</t>
  </si>
  <si>
    <t>02-08-2024 17:19</t>
  </si>
  <si>
    <t>03-08-2024 12:49</t>
  </si>
  <si>
    <t>31-08-2024 16:45</t>
  </si>
  <si>
    <t>28-08-2024 16:7</t>
  </si>
  <si>
    <t>27-08-2024 15:57</t>
  </si>
  <si>
    <t>4000001824</t>
  </si>
  <si>
    <t>08-08-2024 16:51</t>
  </si>
  <si>
    <t>09-08-2024 9:51</t>
  </si>
  <si>
    <t>24-08-2024 15:41</t>
  </si>
  <si>
    <t>21-08-2024 15:4</t>
  </si>
  <si>
    <t>4000001683</t>
  </si>
  <si>
    <t>06-08-2024 9:49</t>
  </si>
  <si>
    <t>4000001689</t>
  </si>
  <si>
    <t>05-08-2024 12:26</t>
  </si>
  <si>
    <t>05-08-2024 13:26</t>
  </si>
  <si>
    <t>27-08-2024 9:22</t>
  </si>
  <si>
    <t>06-08-2024 12:32</t>
  </si>
  <si>
    <t>4000001741</t>
  </si>
  <si>
    <t>06-08-2024 17:10</t>
  </si>
  <si>
    <t>07-08-2024 10:10</t>
  </si>
  <si>
    <t>27-08-2024 9:23</t>
  </si>
  <si>
    <t>15-08-2024 9:39</t>
  </si>
  <si>
    <t>4000001749</t>
  </si>
  <si>
    <t>07-08-2024 10:17</t>
  </si>
  <si>
    <t>07-08-2024 12:17</t>
  </si>
  <si>
    <t>10-10-2024 12:7</t>
  </si>
  <si>
    <t>08-08-2024 14:17</t>
  </si>
  <si>
    <t>4000001715</t>
  </si>
  <si>
    <t>05-08-2024 17:49</t>
  </si>
  <si>
    <t>06-08-2024 10:49</t>
  </si>
  <si>
    <t>07-09-2024 12:48</t>
  </si>
  <si>
    <t>04-09-2024 12:25</t>
  </si>
  <si>
    <t>23-08-2024 15:23</t>
  </si>
  <si>
    <t>4000001724</t>
  </si>
  <si>
    <t>06-08-2024 10:40</t>
  </si>
  <si>
    <t>06-08-2024 14:40</t>
  </si>
  <si>
    <t>09-08-2024 11:34</t>
  </si>
  <si>
    <t>06-08-2024 11:14</t>
  </si>
  <si>
    <t>4000001781</t>
  </si>
  <si>
    <t>08-08-2024 9:55</t>
  </si>
  <si>
    <t>13-12-2024 18:34</t>
  </si>
  <si>
    <t>28-08-2024 16:12</t>
  </si>
  <si>
    <t>4000001807</t>
  </si>
  <si>
    <t>08-08-2024 12:30</t>
  </si>
  <si>
    <t>08-08-2024 16:30</t>
  </si>
  <si>
    <t>29-08-2024 16:44</t>
  </si>
  <si>
    <t>26-08-2024 15:57</t>
  </si>
  <si>
    <t>4000001828</t>
  </si>
  <si>
    <t>08-08-2024 18:38</t>
  </si>
  <si>
    <t>09-08-2024 13:0</t>
  </si>
  <si>
    <t>12-08-2024 10:35</t>
  </si>
  <si>
    <t>09-08-2024 10:33</t>
  </si>
  <si>
    <t>4000001873</t>
  </si>
  <si>
    <t>12-08-2024 12:53</t>
  </si>
  <si>
    <t>12-08-2024 13:53</t>
  </si>
  <si>
    <t>17-08-2024 11:38</t>
  </si>
  <si>
    <t>4000001874</t>
  </si>
  <si>
    <t>12-08-2024 12:55</t>
  </si>
  <si>
    <t>12-08-2024 14:55</t>
  </si>
  <si>
    <t>19-08-2024 12:50</t>
  </si>
  <si>
    <t>16-08-2024 14:52</t>
  </si>
  <si>
    <t>4000001867</t>
  </si>
  <si>
    <t>12-08-2024 11:18</t>
  </si>
  <si>
    <t>12-08-2024 13:18</t>
  </si>
  <si>
    <t>22-11-2024 13:46</t>
  </si>
  <si>
    <t>26-08-2024 15:43</t>
  </si>
  <si>
    <t>4000001863</t>
  </si>
  <si>
    <t>12-08-2024 9:46</t>
  </si>
  <si>
    <t>12-08-2024 11:46</t>
  </si>
  <si>
    <t>23-08-2024 9:40</t>
  </si>
  <si>
    <t>20-08-2024 8:55</t>
  </si>
  <si>
    <t>20-08-2024 8:54</t>
  </si>
  <si>
    <t>4000001866</t>
  </si>
  <si>
    <t>12-08-2024 11:17</t>
  </si>
  <si>
    <t>12-08-2024 13:17</t>
  </si>
  <si>
    <t>24-08-2024 14:41</t>
  </si>
  <si>
    <t>21-08-2024 13:47</t>
  </si>
  <si>
    <t>4000001869</t>
  </si>
  <si>
    <t>26-08-2024 14:42</t>
  </si>
  <si>
    <t>04-11-2024 17:15</t>
  </si>
  <si>
    <t>23-08-2024 14:18</t>
  </si>
  <si>
    <t>4000001854</t>
  </si>
  <si>
    <t>09-08-2024 18:3</t>
  </si>
  <si>
    <t>12-08-2024 11:0</t>
  </si>
  <si>
    <t>29-08-2024 15:44</t>
  </si>
  <si>
    <t>26-08-2024 15:12</t>
  </si>
  <si>
    <t>4000001857</t>
  </si>
  <si>
    <t>10-08-2024 10:54</t>
  </si>
  <si>
    <t>10-08-2024 12:54</t>
  </si>
  <si>
    <t>16-08-2024 15:37</t>
  </si>
  <si>
    <t>13-08-2024 15:8</t>
  </si>
  <si>
    <t>4000001859</t>
  </si>
  <si>
    <t>10-08-2024 19:8</t>
  </si>
  <si>
    <t>12-08-2024 15:58</t>
  </si>
  <si>
    <t>4000001864</t>
  </si>
  <si>
    <t>12-08-2024 10:6</t>
  </si>
  <si>
    <t>12-08-2024 12:6</t>
  </si>
  <si>
    <t>02-09-2024 11:46</t>
  </si>
  <si>
    <t>30-08-2024 11:24</t>
  </si>
  <si>
    <t>4000001906</t>
  </si>
  <si>
    <t>12-08-2024 15:34</t>
  </si>
  <si>
    <t>12-08-2024 17:34</t>
  </si>
  <si>
    <t>13-08-2024 13:30</t>
  </si>
  <si>
    <t>4000001950</t>
  </si>
  <si>
    <t>13-08-2024 15:19</t>
  </si>
  <si>
    <t>13-08-2024 17:19</t>
  </si>
  <si>
    <t>23-08-2024 15:40</t>
  </si>
  <si>
    <t>20-08-2024 15:32</t>
  </si>
  <si>
    <t>4000001951</t>
  </si>
  <si>
    <t>13-08-2024 15:31</t>
  </si>
  <si>
    <t>14-08-2024 10:31</t>
  </si>
  <si>
    <t>23-08-2024 10:40</t>
  </si>
  <si>
    <t>20-08-2024 10:6</t>
  </si>
  <si>
    <t>16-08-2024 16:48</t>
  </si>
  <si>
    <t>4000001948</t>
  </si>
  <si>
    <t>13-08-2024 14:54</t>
  </si>
  <si>
    <t>14-08-2024 9:54</t>
  </si>
  <si>
    <t>09-09-2024 14:57</t>
  </si>
  <si>
    <t>4000001956</t>
  </si>
  <si>
    <t>13-08-2024 16:13</t>
  </si>
  <si>
    <t>14-08-2024 9:13</t>
  </si>
  <si>
    <t>27-08-2024 16:1</t>
  </si>
  <si>
    <t>26-08-2024 9:55</t>
  </si>
  <si>
    <t>4000001924</t>
  </si>
  <si>
    <t>13-08-2024 9:33</t>
  </si>
  <si>
    <t>13-08-2024 13:33</t>
  </si>
  <si>
    <t>16-08-2024 9:37</t>
  </si>
  <si>
    <t>13-08-2024 9:35</t>
  </si>
  <si>
    <t>4000001939</t>
  </si>
  <si>
    <t>13-08-2024 12:27</t>
  </si>
  <si>
    <t>13-08-2024 14:27</t>
  </si>
  <si>
    <t>31-08-2024 11:45</t>
  </si>
  <si>
    <t>28-08-2024 10:57</t>
  </si>
  <si>
    <t>4000001917</t>
  </si>
  <si>
    <t>12-08-2024 18:4</t>
  </si>
  <si>
    <t>13-08-2024 10:0</t>
  </si>
  <si>
    <t>14-08-2024 14:44</t>
  </si>
  <si>
    <t>4000001920</t>
  </si>
  <si>
    <t>13-08-2024 7:47</t>
  </si>
  <si>
    <t>13-08-2024 11:0</t>
  </si>
  <si>
    <t>16-08-2024 14:37</t>
  </si>
  <si>
    <t>13-08-2024 13:54</t>
  </si>
  <si>
    <t>13-08-2024 13:52</t>
  </si>
  <si>
    <t>4000001921</t>
  </si>
  <si>
    <t>13-08-2024 7:59</t>
  </si>
  <si>
    <t>07-09-2024 17:48</t>
  </si>
  <si>
    <t>4000001925</t>
  </si>
  <si>
    <t>13-08-2024 10:6</t>
  </si>
  <si>
    <t>13-08-2024 11:6</t>
  </si>
  <si>
    <t>25-10-2024 16:15</t>
  </si>
  <si>
    <t>22-10-2024 15:58</t>
  </si>
  <si>
    <t>02-10-2024 14:36</t>
  </si>
  <si>
    <t>4000001966</t>
  </si>
  <si>
    <t>13-08-2024 17:37</t>
  </si>
  <si>
    <t>14-08-2024 10:37</t>
  </si>
  <si>
    <t>4000001953</t>
  </si>
  <si>
    <t>13-08-2024 16:4</t>
  </si>
  <si>
    <t>14-08-2024 9:4</t>
  </si>
  <si>
    <t>13-08-2024 17:25</t>
  </si>
  <si>
    <t>4000001990</t>
  </si>
  <si>
    <t>14-08-2024 15:37</t>
  </si>
  <si>
    <t>15-08-2024 8:37</t>
  </si>
  <si>
    <t>25-08-2024 16:42</t>
  </si>
  <si>
    <t>22-08-2024 16:36</t>
  </si>
  <si>
    <t>16-08-2024 15:5</t>
  </si>
  <si>
    <t>4000001973</t>
  </si>
  <si>
    <t>14-08-2024 10:24</t>
  </si>
  <si>
    <t>14-08-2024 12:24</t>
  </si>
  <si>
    <t>24-08-2024 10:41</t>
  </si>
  <si>
    <t>21-08-2024 9:56</t>
  </si>
  <si>
    <t>4000001978</t>
  </si>
  <si>
    <t>14-08-2024 11:23</t>
  </si>
  <si>
    <t>14-08-2024 13:23</t>
  </si>
  <si>
    <t>20-08-2024 18:39</t>
  </si>
  <si>
    <t>17-08-2024 18:18</t>
  </si>
  <si>
    <t>4000001984</t>
  </si>
  <si>
    <t>14-08-2024 12:28</t>
  </si>
  <si>
    <t>14-08-2024 14:28</t>
  </si>
  <si>
    <t>24-09-2024 17:21</t>
  </si>
  <si>
    <t>4000001980</t>
  </si>
  <si>
    <t>14-08-2024 12:2</t>
  </si>
  <si>
    <t>14-08-2024 14:2</t>
  </si>
  <si>
    <t>08-11-2024 10:36</t>
  </si>
  <si>
    <t>4000001972</t>
  </si>
  <si>
    <t>14-08-2024 10:3</t>
  </si>
  <si>
    <t>14-08-2024 12:3</t>
  </si>
  <si>
    <t>4000001997</t>
  </si>
  <si>
    <t>14-08-2024 16:49</t>
  </si>
  <si>
    <t>14-08-2024 18:49</t>
  </si>
  <si>
    <t>05-09-2024 16:47</t>
  </si>
  <si>
    <t>02-09-2024 16:43</t>
  </si>
  <si>
    <t>21-08-2024 15:8</t>
  </si>
  <si>
    <t>4000001999</t>
  </si>
  <si>
    <t>14-08-2024 17:23</t>
  </si>
  <si>
    <t>15-08-2024 10:23</t>
  </si>
  <si>
    <t>30-09-2024 17:11</t>
  </si>
  <si>
    <t>4000002003</t>
  </si>
  <si>
    <t>14-08-2024 17:48</t>
  </si>
  <si>
    <t>15-08-2024 12:48</t>
  </si>
  <si>
    <t>19-08-2024 9:39</t>
  </si>
  <si>
    <t>16-08-2024 9:28</t>
  </si>
  <si>
    <t>4000002004</t>
  </si>
  <si>
    <t>15-08-2024 13:0</t>
  </si>
  <si>
    <t>16-08-2024 9:4</t>
  </si>
  <si>
    <t>4000001995</t>
  </si>
  <si>
    <t>14-08-2024 16:31</t>
  </si>
  <si>
    <t>15-08-2024 9:31</t>
  </si>
  <si>
    <t>19-08-2024 11:39</t>
  </si>
  <si>
    <t>16-08-2024 11:17</t>
  </si>
  <si>
    <t>4000002009</t>
  </si>
  <si>
    <t>15-08-2024 11:43</t>
  </si>
  <si>
    <t>19-08-2024 16:39</t>
  </si>
  <si>
    <t>16-08-2024 16:31</t>
  </si>
  <si>
    <t>4000002010</t>
  </si>
  <si>
    <t>15-08-2024 10:5</t>
  </si>
  <si>
    <t>15-08-2024 12:5</t>
  </si>
  <si>
    <t>16-08-2024 8:46</t>
  </si>
  <si>
    <t>4000002028</t>
  </si>
  <si>
    <t>15-08-2024 14:57</t>
  </si>
  <si>
    <t>27-08-2024 15:51</t>
  </si>
  <si>
    <t>4000002052</t>
  </si>
  <si>
    <t>16-08-2024 9:32</t>
  </si>
  <si>
    <t>16-08-2024 11:32</t>
  </si>
  <si>
    <t>08-09-2024 14:49</t>
  </si>
  <si>
    <t>05-09-2024 14:8</t>
  </si>
  <si>
    <t>27-08-2024 10:22</t>
  </si>
  <si>
    <t>4000002057</t>
  </si>
  <si>
    <t>16-08-2024 10:29</t>
  </si>
  <si>
    <t>16-08-2024 14:29</t>
  </si>
  <si>
    <t>23-08-2024 15:43</t>
  </si>
  <si>
    <t>4000002060</t>
  </si>
  <si>
    <t>16-08-2024 10:50</t>
  </si>
  <si>
    <t>16-08-2024 12:50</t>
  </si>
  <si>
    <t>17-11-2024 12:27</t>
  </si>
  <si>
    <t>14-11-2024 12:11</t>
  </si>
  <si>
    <t>4000002071</t>
  </si>
  <si>
    <t>16-08-2024 15:27</t>
  </si>
  <si>
    <t>16-08-2024 17:27</t>
  </si>
  <si>
    <t>04-11-2024 16:20</t>
  </si>
  <si>
    <t>01-11-2024 16:1</t>
  </si>
  <si>
    <t>4000002045</t>
  </si>
  <si>
    <t>15-08-2024 18:3</t>
  </si>
  <si>
    <t>16-08-2024 10:0</t>
  </si>
  <si>
    <t>21-08-2024 15:21</t>
  </si>
  <si>
    <t>4000002083</t>
  </si>
  <si>
    <t>16-08-2024 17:32</t>
  </si>
  <si>
    <t>19-08-2024 10:32</t>
  </si>
  <si>
    <t>13-10-2024 11:9</t>
  </si>
  <si>
    <t>10-10-2024 10:33</t>
  </si>
  <si>
    <t>21-08-2024 9:12</t>
  </si>
  <si>
    <t>4000002015</t>
  </si>
  <si>
    <t>15-08-2024 11:25</t>
  </si>
  <si>
    <t>15-08-2024 12:25</t>
  </si>
  <si>
    <t>21-08-2024 10:59</t>
  </si>
  <si>
    <t>4000002019</t>
  </si>
  <si>
    <t>15-08-2024 13:14</t>
  </si>
  <si>
    <t>15-08-2024 14:14</t>
  </si>
  <si>
    <t>20-08-2024 9:54</t>
  </si>
  <si>
    <t>4000002059</t>
  </si>
  <si>
    <t>16-08-2024 10:41</t>
  </si>
  <si>
    <t>16-08-2024 12:41</t>
  </si>
  <si>
    <t>02-09-2024 14:46</t>
  </si>
  <si>
    <t>30-08-2024 14:33</t>
  </si>
  <si>
    <t>24-08-2024 10:55</t>
  </si>
  <si>
    <t>4000002029</t>
  </si>
  <si>
    <t>15-08-2024 15:4</t>
  </si>
  <si>
    <t>15-08-2024 17:4</t>
  </si>
  <si>
    <t>16-08-2024 9:51</t>
  </si>
  <si>
    <t>15-08-2024 15:14</t>
  </si>
  <si>
    <t>4000002043</t>
  </si>
  <si>
    <t>15-08-2024 17:9</t>
  </si>
  <si>
    <t>16-08-2024 10:9</t>
  </si>
  <si>
    <t>05-09-2024 14:20</t>
  </si>
  <si>
    <t>4000002078</t>
  </si>
  <si>
    <t>16-08-2024 16:14</t>
  </si>
  <si>
    <t>4000002037</t>
  </si>
  <si>
    <t>15-08-2024 16:43</t>
  </si>
  <si>
    <t>16-08-2024 9:43</t>
  </si>
  <si>
    <t>30-08-2024 11:44</t>
  </si>
  <si>
    <t>27-08-2024 11:1</t>
  </si>
  <si>
    <t>23-08-2024 16:40</t>
  </si>
  <si>
    <t>4000002038</t>
  </si>
  <si>
    <t>15-08-2024 16:46</t>
  </si>
  <si>
    <t>16-08-2024 9:46</t>
  </si>
  <si>
    <t>16-08-2024 10:8</t>
  </si>
  <si>
    <t>4000002107</t>
  </si>
  <si>
    <t>19-08-2024 10:47</t>
  </si>
  <si>
    <t>19-08-2024 14:47</t>
  </si>
  <si>
    <t>29-08-2024 8:43</t>
  </si>
  <si>
    <t>26-08-2024 8:38</t>
  </si>
  <si>
    <t>4000002122</t>
  </si>
  <si>
    <t>25-08-2024 14:42</t>
  </si>
  <si>
    <t>22-08-2024 14:32</t>
  </si>
  <si>
    <t>4000002101</t>
  </si>
  <si>
    <t>19-08-2024 9:45</t>
  </si>
  <si>
    <t>19-08-2024 11:45</t>
  </si>
  <si>
    <t>24-08-2024 16:41</t>
  </si>
  <si>
    <t>21-08-2024 16:5</t>
  </si>
  <si>
    <t>21-08-2024 16:4</t>
  </si>
  <si>
    <t>4000002111</t>
  </si>
  <si>
    <t>19-08-2024 11:25</t>
  </si>
  <si>
    <t>19-08-2024 13:25</t>
  </si>
  <si>
    <t>21-08-2024 11:8</t>
  </si>
  <si>
    <t>4000002163</t>
  </si>
  <si>
    <t>20-08-2024 14:52</t>
  </si>
  <si>
    <t>20-08-2024 15:52</t>
  </si>
  <si>
    <t>27-08-2024 9:34</t>
  </si>
  <si>
    <t>27-08-2024 9:33</t>
  </si>
  <si>
    <t>4000002109</t>
  </si>
  <si>
    <t>19-08-2024 10:57</t>
  </si>
  <si>
    <t>19-08-2024 12:57</t>
  </si>
  <si>
    <t>01-11-2024 17:9</t>
  </si>
  <si>
    <t>20-09-2024 9:22</t>
  </si>
  <si>
    <t>4000002140</t>
  </si>
  <si>
    <t>19-08-2024 17:2</t>
  </si>
  <si>
    <t>20-08-2024 10:2</t>
  </si>
  <si>
    <t>10-09-2024 12:36</t>
  </si>
  <si>
    <t>03-09-2024 16:21</t>
  </si>
  <si>
    <t>4000002112</t>
  </si>
  <si>
    <t>19-08-2024 11:46</t>
  </si>
  <si>
    <t>19-08-2024 13:46</t>
  </si>
  <si>
    <t>14-11-2024 12:13</t>
  </si>
  <si>
    <t>4000002123</t>
  </si>
  <si>
    <t>19-08-2024 13:7</t>
  </si>
  <si>
    <t>19-08-2024 15:7</t>
  </si>
  <si>
    <t>23-08-2024 11:40</t>
  </si>
  <si>
    <t>20-08-2024 11:16</t>
  </si>
  <si>
    <t>19-08-2024 15:21</t>
  </si>
  <si>
    <t>4000002194</t>
  </si>
  <si>
    <t>20-08-2024 18:8</t>
  </si>
  <si>
    <t>21-08-2024 11:0</t>
  </si>
  <si>
    <t>27-08-2024 9:27</t>
  </si>
  <si>
    <t>4000002193</t>
  </si>
  <si>
    <t>20-08-2024 17:37</t>
  </si>
  <si>
    <t>21-08-2024 10:38</t>
  </si>
  <si>
    <t>29-10-2024 10:20</t>
  </si>
  <si>
    <t>23-08-2024 14:32</t>
  </si>
  <si>
    <t>4000002184</t>
  </si>
  <si>
    <t>20-08-2024 16:14</t>
  </si>
  <si>
    <t>20-08-2024 17:14</t>
  </si>
  <si>
    <t>27-08-2024 16:13</t>
  </si>
  <si>
    <t>4000002211</t>
  </si>
  <si>
    <t>21-08-2024 15:44</t>
  </si>
  <si>
    <t>21-08-2024 17:44</t>
  </si>
  <si>
    <t>04-11-2024 15:20</t>
  </si>
  <si>
    <t>01-11-2024 15:11</t>
  </si>
  <si>
    <t>09-09-2024 12:26</t>
  </si>
  <si>
    <t>4000002268</t>
  </si>
  <si>
    <t>23-08-2024 8:11</t>
  </si>
  <si>
    <t>23-08-2024 10:0</t>
  </si>
  <si>
    <t>26-08-2024 12:42</t>
  </si>
  <si>
    <t>23-08-2024 11:56</t>
  </si>
  <si>
    <t>4000002229</t>
  </si>
  <si>
    <t>22-08-2024 9:56</t>
  </si>
  <si>
    <t>18-10-2024 16:11</t>
  </si>
  <si>
    <t>15-10-2024 15:17</t>
  </si>
  <si>
    <t>4000002298</t>
  </si>
  <si>
    <t>23-08-2024 14:20</t>
  </si>
  <si>
    <t>23-08-2024 16:20</t>
  </si>
  <si>
    <t>29-08-2024 10:43</t>
  </si>
  <si>
    <t>26-08-2024 10:26</t>
  </si>
  <si>
    <t>4000002305</t>
  </si>
  <si>
    <t>23-08-2024 16:11</t>
  </si>
  <si>
    <t>26-08-2024 9:11</t>
  </si>
  <si>
    <t>26-08-2024 17:42</t>
  </si>
  <si>
    <t>04-09-2024 9:53</t>
  </si>
  <si>
    <t>23-08-2024 17:29</t>
  </si>
  <si>
    <t>4000002231</t>
  </si>
  <si>
    <t>22-08-2024 10:21</t>
  </si>
  <si>
    <t>22-08-2024 12:21</t>
  </si>
  <si>
    <t>07-09-2024 16:48</t>
  </si>
  <si>
    <t>04-09-2024 16:6</t>
  </si>
  <si>
    <t>4000002236</t>
  </si>
  <si>
    <t>22-08-2024 10:57</t>
  </si>
  <si>
    <t>22-08-2024 12:57</t>
  </si>
  <si>
    <t>29-08-2024 17:44</t>
  </si>
  <si>
    <t>26-08-2024 17:29</t>
  </si>
  <si>
    <t>4000002238</t>
  </si>
  <si>
    <t>22-08-2024 11:1</t>
  </si>
  <si>
    <t>22-08-2024 13:1</t>
  </si>
  <si>
    <t>26-08-2024 17:31</t>
  </si>
  <si>
    <t>4000002256</t>
  </si>
  <si>
    <t>22-08-2024 16:44</t>
  </si>
  <si>
    <t>23-08-2024 9:44</t>
  </si>
  <si>
    <t>31-08-2024 10:45</t>
  </si>
  <si>
    <t>28-08-2024 10:1</t>
  </si>
  <si>
    <t>4000002267</t>
  </si>
  <si>
    <t>23-08-2024 11:0</t>
  </si>
  <si>
    <t>27-08-2024 16:2</t>
  </si>
  <si>
    <t>4000002277</t>
  </si>
  <si>
    <t>23-08-2024 10:21</t>
  </si>
  <si>
    <t>23-08-2024 11:21</t>
  </si>
  <si>
    <t>08-09-2024 10:49</t>
  </si>
  <si>
    <t>05-09-2024 10:19</t>
  </si>
  <si>
    <t>28-08-2024 16:24</t>
  </si>
  <si>
    <t>4000002314</t>
  </si>
  <si>
    <t>24-08-2024 11:6</t>
  </si>
  <si>
    <t>26-08-2024 11:0</t>
  </si>
  <si>
    <t>29-08-2024 14:43</t>
  </si>
  <si>
    <t>26-08-2024 14:10</t>
  </si>
  <si>
    <t>4000002269</t>
  </si>
  <si>
    <t>23-08-2024 8:20</t>
  </si>
  <si>
    <t>23-08-2024 11:54</t>
  </si>
  <si>
    <t>4000002255</t>
  </si>
  <si>
    <t>22-08-2024 15:34</t>
  </si>
  <si>
    <t>22-08-2024 16:34</t>
  </si>
  <si>
    <t>4000002286</t>
  </si>
  <si>
    <t>29-08-2024 9:12</t>
  </si>
  <si>
    <t>4000002287</t>
  </si>
  <si>
    <t>23-08-2024 11:35</t>
  </si>
  <si>
    <t>23-08-2024 13:35</t>
  </si>
  <si>
    <t>28-08-2024 10:16</t>
  </si>
  <si>
    <t>28-08-2024 9:49</t>
  </si>
  <si>
    <t>4000002251</t>
  </si>
  <si>
    <t>22-08-2024 14:58</t>
  </si>
  <si>
    <t>22-08-2024 15:58</t>
  </si>
  <si>
    <t>25-08-2024 18:42</t>
  </si>
  <si>
    <t>22-08-2024 17:45</t>
  </si>
  <si>
    <t>22-08-2024 17:41</t>
  </si>
  <si>
    <t>4000002280</t>
  </si>
  <si>
    <t>23-08-2024 10:47</t>
  </si>
  <si>
    <t>23-08-2024 12:47</t>
  </si>
  <si>
    <t>02-09-2024 12:46</t>
  </si>
  <si>
    <t>30-08-2024 12:0</t>
  </si>
  <si>
    <t>30-08-2024 10:52</t>
  </si>
  <si>
    <t>4000002282</t>
  </si>
  <si>
    <t>23-08-2024 11:2</t>
  </si>
  <si>
    <t>23-08-2024 12:2</t>
  </si>
  <si>
    <t>22-09-2024 15:56</t>
  </si>
  <si>
    <t>19-09-2024 15:23</t>
  </si>
  <si>
    <t>16-09-2024 10:44</t>
  </si>
  <si>
    <t>4000002296</t>
  </si>
  <si>
    <t>23-08-2024 13:7</t>
  </si>
  <si>
    <t>23-08-2024 15:7</t>
  </si>
  <si>
    <t>08-09-2024 16:49</t>
  </si>
  <si>
    <t>05-09-2024 16:16</t>
  </si>
  <si>
    <t>4000002270</t>
  </si>
  <si>
    <t>26-08-2024 9:42</t>
  </si>
  <si>
    <t>23-08-2024 9:31</t>
  </si>
  <si>
    <t>4000002271</t>
  </si>
  <si>
    <t>23-08-2024 8:29</t>
  </si>
  <si>
    <t>23-08-2024 11:49</t>
  </si>
  <si>
    <t>4000002324</t>
  </si>
  <si>
    <t>26-08-2024 9:47</t>
  </si>
  <si>
    <t>26-08-2024 11:47</t>
  </si>
  <si>
    <t>25-10-2024 13:15</t>
  </si>
  <si>
    <t>22-10-2024 12:27</t>
  </si>
  <si>
    <t>09-09-2024 12:14</t>
  </si>
  <si>
    <t>4000002265</t>
  </si>
  <si>
    <t>23-08-2024 7:0</t>
  </si>
  <si>
    <t>26-08-2024 18:42</t>
  </si>
  <si>
    <t>23-08-2024 17:56</t>
  </si>
  <si>
    <t>4000002266</t>
  </si>
  <si>
    <t>23-08-2024 7:56</t>
  </si>
  <si>
    <t>23-08-2024 11:50</t>
  </si>
  <si>
    <t>4000002283</t>
  </si>
  <si>
    <t>23-08-2024 11:8</t>
  </si>
  <si>
    <t>23-08-2024 13:8</t>
  </si>
  <si>
    <t>02-09-2024 15:46</t>
  </si>
  <si>
    <t>30-08-2024 14:51</t>
  </si>
  <si>
    <t>4000002320</t>
  </si>
  <si>
    <t>26-08-2024 8:29</t>
  </si>
  <si>
    <t>30-08-2024 14:36</t>
  </si>
  <si>
    <t>4000002321</t>
  </si>
  <si>
    <t>26-08-2024 9:31</t>
  </si>
  <si>
    <t>26-08-2024 11:31</t>
  </si>
  <si>
    <t>27-08-2024 16:14</t>
  </si>
  <si>
    <t>4000002303</t>
  </si>
  <si>
    <t>23-08-2024 15:30</t>
  </si>
  <si>
    <t>24-08-2024 12:30</t>
  </si>
  <si>
    <t>30-11-2024 18:34</t>
  </si>
  <si>
    <t>27-11-2024 17:52</t>
  </si>
  <si>
    <t>17-09-2024 9:38</t>
  </si>
  <si>
    <t>4000002407</t>
  </si>
  <si>
    <t>27-08-2024 17:34</t>
  </si>
  <si>
    <t>28-08-2024 10:34</t>
  </si>
  <si>
    <t>30-08-2024 14:26</t>
  </si>
  <si>
    <t>4000002384</t>
  </si>
  <si>
    <t>27-08-2024 11:37</t>
  </si>
  <si>
    <t>27-08-2024 12:37</t>
  </si>
  <si>
    <t>07-11-2024 12:6</t>
  </si>
  <si>
    <t>4000002366</t>
  </si>
  <si>
    <t>27-08-2024 9:35</t>
  </si>
  <si>
    <t>27-08-2024 11:35</t>
  </si>
  <si>
    <t>30-08-2024 14:20</t>
  </si>
  <si>
    <t>4000002373</t>
  </si>
  <si>
    <t>27-08-2024 10:28</t>
  </si>
  <si>
    <t>27-08-2024 11:28</t>
  </si>
  <si>
    <t>18-11-2024 11:23</t>
  </si>
  <si>
    <t>4000002410</t>
  </si>
  <si>
    <t>28-08-2024 9:31</t>
  </si>
  <si>
    <t>05-10-2024 12:4</t>
  </si>
  <si>
    <t>16-09-2024 11:27</t>
  </si>
  <si>
    <t>4000002361</t>
  </si>
  <si>
    <t>26-08-2024 17:24</t>
  </si>
  <si>
    <t>27-08-2024 10:24</t>
  </si>
  <si>
    <t>07-10-2024 11:18</t>
  </si>
  <si>
    <t>4000002387</t>
  </si>
  <si>
    <t>27-08-2024 14:5</t>
  </si>
  <si>
    <t>27-08-2024 15:5</t>
  </si>
  <si>
    <t>12-09-2024 17:51</t>
  </si>
  <si>
    <t>04-11-2024 17:14</t>
  </si>
  <si>
    <t>09-09-2024 17:1</t>
  </si>
  <si>
    <t>4000002398</t>
  </si>
  <si>
    <t>27-08-2024 16:12</t>
  </si>
  <si>
    <t>28-08-2024 9:12</t>
  </si>
  <si>
    <t>31-08-2024 15:45</t>
  </si>
  <si>
    <t>28-08-2024 15:40</t>
  </si>
  <si>
    <t>4000002435</t>
  </si>
  <si>
    <t>29-08-2024 8:56</t>
  </si>
  <si>
    <t>29-08-2024 11:0</t>
  </si>
  <si>
    <t>03-09-2024 10:30</t>
  </si>
  <si>
    <t>30-08-2024 14:56</t>
  </si>
  <si>
    <t>4000002492</t>
  </si>
  <si>
    <t>30-08-2024 11:55</t>
  </si>
  <si>
    <t>30-08-2024 13:55</t>
  </si>
  <si>
    <t>05-09-2024 9:47</t>
  </si>
  <si>
    <t>02-09-2024 8:54</t>
  </si>
  <si>
    <t>30-08-2024 14:18</t>
  </si>
  <si>
    <t>4000002499</t>
  </si>
  <si>
    <t>30-08-2024 14:53</t>
  </si>
  <si>
    <t>30-08-2024 16:53</t>
  </si>
  <si>
    <t>06-09-2024 11:58</t>
  </si>
  <si>
    <t>4000002423</t>
  </si>
  <si>
    <t>28-08-2024 14:25</t>
  </si>
  <si>
    <t>28-08-2024 16:25</t>
  </si>
  <si>
    <t>20-09-2024 9:55</t>
  </si>
  <si>
    <t>17-09-2024 9:20</t>
  </si>
  <si>
    <t>4000002476</t>
  </si>
  <si>
    <t>30-08-2024 9:16</t>
  </si>
  <si>
    <t>30-08-2024 11:16</t>
  </si>
  <si>
    <t>14-09-2024 17:52</t>
  </si>
  <si>
    <t>11-09-2024 17:43</t>
  </si>
  <si>
    <t>04-09-2024 15:51</t>
  </si>
  <si>
    <t>4000002427</t>
  </si>
  <si>
    <t>30-08-2024 17:57</t>
  </si>
  <si>
    <t>06-09-2024 16:48</t>
  </si>
  <si>
    <t>03-09-2024 16:30</t>
  </si>
  <si>
    <t>28-08-2024 15:43</t>
  </si>
  <si>
    <t>4000002447</t>
  </si>
  <si>
    <t>29-08-2024 11:58</t>
  </si>
  <si>
    <t>29-08-2024 12:58</t>
  </si>
  <si>
    <t>04-09-2024 16:32</t>
  </si>
  <si>
    <t>4000002430</t>
  </si>
  <si>
    <t>28-08-2024 16:56</t>
  </si>
  <si>
    <t>28-08-2024 17:56</t>
  </si>
  <si>
    <t>12-12-2024 11:31</t>
  </si>
  <si>
    <t>09-09-2024 12:16</t>
  </si>
  <si>
    <t>4000002496</t>
  </si>
  <si>
    <t>30-08-2024 12:12</t>
  </si>
  <si>
    <t>30-08-2024 14:12</t>
  </si>
  <si>
    <t>05-10-2024 18:4</t>
  </si>
  <si>
    <t>02-10-2024 17:52</t>
  </si>
  <si>
    <t>30-08-2024 15:27</t>
  </si>
  <si>
    <t>4000002481</t>
  </si>
  <si>
    <t>30-08-2024 9:35</t>
  </si>
  <si>
    <t>30-08-2024 10:35</t>
  </si>
  <si>
    <t>18-10-2024 15:11</t>
  </si>
  <si>
    <t>15-10-2024 14:21</t>
  </si>
  <si>
    <t>4000002519</t>
  </si>
  <si>
    <t>31-08-2024 14:30</t>
  </si>
  <si>
    <t>31-08-2024 15:30</t>
  </si>
  <si>
    <t>27-10-2024 11:16</t>
  </si>
  <si>
    <t>24-10-2024 10:17</t>
  </si>
  <si>
    <t>01-09-2024 7:59</t>
  </si>
  <si>
    <t>4000002520</t>
  </si>
  <si>
    <t>31-08-2024 14:34</t>
  </si>
  <si>
    <t>02-09-2024 11:0</t>
  </si>
  <si>
    <t>19-09-2024 15:8</t>
  </si>
  <si>
    <t>4000002538</t>
  </si>
  <si>
    <t>02-09-2024 11:10</t>
  </si>
  <si>
    <t>02-09-2024 13:10</t>
  </si>
  <si>
    <t>13-09-2024 15:51</t>
  </si>
  <si>
    <t>10-09-2024 15:2</t>
  </si>
  <si>
    <t>09-09-2024 12:34</t>
  </si>
  <si>
    <t>4000002539</t>
  </si>
  <si>
    <t>02-09-2024 11:24</t>
  </si>
  <si>
    <t>02-09-2024 12:24</t>
  </si>
  <si>
    <t>22-11-2024 13:48</t>
  </si>
  <si>
    <t>16-09-2024 10:13</t>
  </si>
  <si>
    <t>4000002536</t>
  </si>
  <si>
    <t>02-09-2024 11:3</t>
  </si>
  <si>
    <t>02-09-2024 13:3</t>
  </si>
  <si>
    <t>03-09-2024 16:14</t>
  </si>
  <si>
    <t>4000002552</t>
  </si>
  <si>
    <t>02-09-2024 13:12</t>
  </si>
  <si>
    <t>02-09-2024 15:12</t>
  </si>
  <si>
    <t>4000002564</t>
  </si>
  <si>
    <t>02-09-2024 16:46</t>
  </si>
  <si>
    <t>03-09-2024 16:28</t>
  </si>
  <si>
    <t>4000002570</t>
  </si>
  <si>
    <t>02-09-2024 16:37</t>
  </si>
  <si>
    <t>03-09-2024 9:37</t>
  </si>
  <si>
    <t>13-09-2024 12:10</t>
  </si>
  <si>
    <t>4000002571</t>
  </si>
  <si>
    <t>02-09-2024 16:38</t>
  </si>
  <si>
    <t>03-09-2024 9:38</t>
  </si>
  <si>
    <t>16-09-2024 16:53</t>
  </si>
  <si>
    <t>13-09-2024 16:26</t>
  </si>
  <si>
    <t>4000002645</t>
  </si>
  <si>
    <t>03-09-2024 20:24</t>
  </si>
  <si>
    <t>04-09-2024 11:0</t>
  </si>
  <si>
    <t>05-09-2024 15:58</t>
  </si>
  <si>
    <t>4000002663</t>
  </si>
  <si>
    <t>04-09-2024 12:17</t>
  </si>
  <si>
    <t>04-09-2024 14:17</t>
  </si>
  <si>
    <t>07-09-2024 14:48</t>
  </si>
  <si>
    <t>04-09-2024 14:44</t>
  </si>
  <si>
    <t>4000002667</t>
  </si>
  <si>
    <t>04-09-2024 13:41</t>
  </si>
  <si>
    <t>04-09-2024 15:41</t>
  </si>
  <si>
    <t>05-09-2024 16:13</t>
  </si>
  <si>
    <t>05-09-2024 14:27</t>
  </si>
  <si>
    <t>4000002573</t>
  </si>
  <si>
    <t>02-09-2024 17:28</t>
  </si>
  <si>
    <t>03-09-2024 9:28</t>
  </si>
  <si>
    <t>12-12-2024 12:6</t>
  </si>
  <si>
    <t>23-09-2024 9:55</t>
  </si>
  <si>
    <t>4000002575</t>
  </si>
  <si>
    <t>02-09-2024 17:37</t>
  </si>
  <si>
    <t>03-09-2024 10:37</t>
  </si>
  <si>
    <t>13-09-2024 14:51</t>
  </si>
  <si>
    <t>10-09-2024 14:50</t>
  </si>
  <si>
    <t>4000002576</t>
  </si>
  <si>
    <t>02-09-2024 17:40</t>
  </si>
  <si>
    <t>03-09-2024 9:40</t>
  </si>
  <si>
    <t>03-10-2024 11:8</t>
  </si>
  <si>
    <t>23-09-2024 9:32</t>
  </si>
  <si>
    <t>4000002581</t>
  </si>
  <si>
    <t>03-09-2024 9:42</t>
  </si>
  <si>
    <t>03-09-2024 11:42</t>
  </si>
  <si>
    <t>09-09-2024 17:14</t>
  </si>
  <si>
    <t>4000002590</t>
  </si>
  <si>
    <t>03-09-2024 10:32</t>
  </si>
  <si>
    <t>03-09-2024 12:32</t>
  </si>
  <si>
    <t>08-09-2024 17:49</t>
  </si>
  <si>
    <t>05-09-2024 17:9</t>
  </si>
  <si>
    <t>4000002602</t>
  </si>
  <si>
    <t>03-09-2024 12:13</t>
  </si>
  <si>
    <t>03-09-2024 13:13</t>
  </si>
  <si>
    <t>04-12-2024 16:2</t>
  </si>
  <si>
    <t>13-09-2024 14:43</t>
  </si>
  <si>
    <t>4000002603</t>
  </si>
  <si>
    <t>03-09-2024 12:54</t>
  </si>
  <si>
    <t>03-09-2024 14:54</t>
  </si>
  <si>
    <t>12-09-2024 12:51</t>
  </si>
  <si>
    <t>09-09-2024 12:28</t>
  </si>
  <si>
    <t>03-09-2024 17:15</t>
  </si>
  <si>
    <t>4000002673</t>
  </si>
  <si>
    <t>04-09-2024 15:44</t>
  </si>
  <si>
    <t>04-09-2024 17:44</t>
  </si>
  <si>
    <t>05-09-2024 16:6</t>
  </si>
  <si>
    <t>4000002598</t>
  </si>
  <si>
    <t>03-09-2024 11:28</t>
  </si>
  <si>
    <t>03-09-2024 13:28</t>
  </si>
  <si>
    <t>03-09-2024 16:25</t>
  </si>
  <si>
    <t>4000002599</t>
  </si>
  <si>
    <t>03-09-2024 11:29</t>
  </si>
  <si>
    <t>03-09-2024 13:29</t>
  </si>
  <si>
    <t>03-09-2024 16:22</t>
  </si>
  <si>
    <t>4000002686</t>
  </si>
  <si>
    <t>04-09-2024 17:24</t>
  </si>
  <si>
    <t>05-09-2024 10:24</t>
  </si>
  <si>
    <t>05-09-2024 16:2</t>
  </si>
  <si>
    <t>4000002580</t>
  </si>
  <si>
    <t>03-09-2024 9:39</t>
  </si>
  <si>
    <t>03-09-2024 11:39</t>
  </si>
  <si>
    <t>07-10-2024 11:17</t>
  </si>
  <si>
    <t>4000002677</t>
  </si>
  <si>
    <t>04-09-2024 16:25</t>
  </si>
  <si>
    <t>05-09-2024 9:55</t>
  </si>
  <si>
    <t>12-09-2024 11:51</t>
  </si>
  <si>
    <t>09-09-2024 11:27</t>
  </si>
  <si>
    <t>4000002624</t>
  </si>
  <si>
    <t>16-09-2024 10:48</t>
  </si>
  <si>
    <t>09-09-2024 17:17</t>
  </si>
  <si>
    <t>4000002619</t>
  </si>
  <si>
    <t>03-09-2024 14:26</t>
  </si>
  <si>
    <t>03-09-2024 16:26</t>
  </si>
  <si>
    <t>27-09-2024 9:59</t>
  </si>
  <si>
    <t>24-09-2024 9:42</t>
  </si>
  <si>
    <t>4000002675</t>
  </si>
  <si>
    <t>05-09-2024 9:18</t>
  </si>
  <si>
    <t>11-09-2024 17:2</t>
  </si>
  <si>
    <t>4000002630</t>
  </si>
  <si>
    <t>03-09-2024 16:41</t>
  </si>
  <si>
    <t>04-09-2024 9:41</t>
  </si>
  <si>
    <t>07-11-2024 18:22</t>
  </si>
  <si>
    <t>04-11-2024 17:32</t>
  </si>
  <si>
    <t>4000002691</t>
  </si>
  <si>
    <t>05-09-2024 11:0</t>
  </si>
  <si>
    <t>05-09-2024 16:30</t>
  </si>
  <si>
    <t>4000002693</t>
  </si>
  <si>
    <t>04-09-2024 18:31</t>
  </si>
  <si>
    <t>14-11-2024 12:7</t>
  </si>
  <si>
    <t>4000002659</t>
  </si>
  <si>
    <t>04-09-2024 11:20</t>
  </si>
  <si>
    <t>04-09-2024 12:20</t>
  </si>
  <si>
    <t>14-10-2024 17:9</t>
  </si>
  <si>
    <t>11-10-2024 16:55</t>
  </si>
  <si>
    <t>4000002683</t>
  </si>
  <si>
    <t>04-09-2024 16:55</t>
  </si>
  <si>
    <t>05-09-2024 16:14</t>
  </si>
  <si>
    <t>4000002744</t>
  </si>
  <si>
    <t>06-09-2024 10:5</t>
  </si>
  <si>
    <t>06-09-2024 11:5</t>
  </si>
  <si>
    <t>12-12-2024 12:39</t>
  </si>
  <si>
    <t>4000002762</t>
  </si>
  <si>
    <t>06-09-2024 11:57</t>
  </si>
  <si>
    <t>06-09-2024 13:57</t>
  </si>
  <si>
    <t>14-11-2024 12:15</t>
  </si>
  <si>
    <t>4000002707</t>
  </si>
  <si>
    <t>05-09-2024 10:57</t>
  </si>
  <si>
    <t>05-09-2024 11:57</t>
  </si>
  <si>
    <t>12-09-2024 14:51</t>
  </si>
  <si>
    <t>09-09-2024 14:35</t>
  </si>
  <si>
    <t>09-09-2024 12:31</t>
  </si>
  <si>
    <t>4000002713</t>
  </si>
  <si>
    <t>05-09-2024 12:37</t>
  </si>
  <si>
    <t>05-09-2024 14:37</t>
  </si>
  <si>
    <t>13-09-2024 16:51</t>
  </si>
  <si>
    <t>10-09-2024 16:41</t>
  </si>
  <si>
    <t>05-09-2024 14:18</t>
  </si>
  <si>
    <t>4000002697</t>
  </si>
  <si>
    <t>05-09-2024 9:8</t>
  </si>
  <si>
    <t>05-09-2024 11:8</t>
  </si>
  <si>
    <t>4000002718</t>
  </si>
  <si>
    <t>05-09-2024 14:53</t>
  </si>
  <si>
    <t>05-09-2024 16:53</t>
  </si>
  <si>
    <t>14-09-2024 16:52</t>
  </si>
  <si>
    <t>11-09-2024 16:41</t>
  </si>
  <si>
    <t>06-09-2024 14:12</t>
  </si>
  <si>
    <t>4000002741</t>
  </si>
  <si>
    <t>06-09-2024 9:52</t>
  </si>
  <si>
    <t>06-09-2024 11:52</t>
  </si>
  <si>
    <t>09-09-2024 14:49</t>
  </si>
  <si>
    <t>4000002765</t>
  </si>
  <si>
    <t>06-09-2024 12:56</t>
  </si>
  <si>
    <t>06-09-2024 14:56</t>
  </si>
  <si>
    <t>15-09-2024 18:53</t>
  </si>
  <si>
    <t>12-09-2024 17:59</t>
  </si>
  <si>
    <t>4000002777</t>
  </si>
  <si>
    <t>06-09-2024 15:25</t>
  </si>
  <si>
    <t>06-09-2024 17:25</t>
  </si>
  <si>
    <t>4000002785</t>
  </si>
  <si>
    <t>06-09-2024 16:39</t>
  </si>
  <si>
    <t>09-09-2024 9:39</t>
  </si>
  <si>
    <t>28-11-2024 15:15</t>
  </si>
  <si>
    <t>4000002793</t>
  </si>
  <si>
    <t>06-09-2024 17:43</t>
  </si>
  <si>
    <t>09-09-2024 12:43</t>
  </si>
  <si>
    <t>19-09-2024 11:54</t>
  </si>
  <si>
    <t>16-09-2024 11:0</t>
  </si>
  <si>
    <t>08-09-2024 7:44</t>
  </si>
  <si>
    <t>4000002815</t>
  </si>
  <si>
    <t>09-09-2024 9:54</t>
  </si>
  <si>
    <t>09-09-2024 11:54</t>
  </si>
  <si>
    <t>14-09-2024 12:52</t>
  </si>
  <si>
    <t>11-09-2024 12:28</t>
  </si>
  <si>
    <t>4000002821</t>
  </si>
  <si>
    <t>09-09-2024 10:59</t>
  </si>
  <si>
    <t>09-09-2024 12:59</t>
  </si>
  <si>
    <t>13-10-2024 17:9</t>
  </si>
  <si>
    <t>10-10-2024 16:35</t>
  </si>
  <si>
    <t>4000002825</t>
  </si>
  <si>
    <t>09-09-2024 11:34</t>
  </si>
  <si>
    <t>09-09-2024 13:34</t>
  </si>
  <si>
    <t>28-09-2024 14:59</t>
  </si>
  <si>
    <t>25-09-2024 14:18</t>
  </si>
  <si>
    <t>4000002855</t>
  </si>
  <si>
    <t>09-09-2024 15:53</t>
  </si>
  <si>
    <t>09-09-2024 16:53</t>
  </si>
  <si>
    <t>13-10-2024 18:9</t>
  </si>
  <si>
    <t>10-10-2024 17:9</t>
  </si>
  <si>
    <t>03-10-2024 10:18</t>
  </si>
  <si>
    <t>4000002837</t>
  </si>
  <si>
    <t>09-09-2024 14:12</t>
  </si>
  <si>
    <t>09-09-2024 16:12</t>
  </si>
  <si>
    <t>04-11-2024 12:42</t>
  </si>
  <si>
    <t>23-09-2024 17:38</t>
  </si>
  <si>
    <t>4000002827</t>
  </si>
  <si>
    <t>09-09-2024 11:40</t>
  </si>
  <si>
    <t>09-09-2024 13:40</t>
  </si>
  <si>
    <t>19-09-2024 15:54</t>
  </si>
  <si>
    <t>16-09-2024 15:1</t>
  </si>
  <si>
    <t>13-09-2024 16:50</t>
  </si>
  <si>
    <t>4000002832</t>
  </si>
  <si>
    <t>09-09-2024 12:12</t>
  </si>
  <si>
    <t>09-09-2024 17:4</t>
  </si>
  <si>
    <t>4000002884</t>
  </si>
  <si>
    <t>10-09-2024 13:0</t>
  </si>
  <si>
    <t>10-09-2024 14:0</t>
  </si>
  <si>
    <t>21-09-2024 10:55</t>
  </si>
  <si>
    <t>18-09-2024 10:6</t>
  </si>
  <si>
    <t>4000002888</t>
  </si>
  <si>
    <t>10-09-2024 14:27</t>
  </si>
  <si>
    <t>10-09-2024 16:27</t>
  </si>
  <si>
    <t>4000003065</t>
  </si>
  <si>
    <t>16-09-2024 10:15</t>
  </si>
  <si>
    <t>16-09-2024 11:15</t>
  </si>
  <si>
    <t>23-09-2024 11:57</t>
  </si>
  <si>
    <t>20-09-2024 11:23</t>
  </si>
  <si>
    <t>4000002989</t>
  </si>
  <si>
    <t>12-09-2024 16:56</t>
  </si>
  <si>
    <t>13-09-2024 9:56</t>
  </si>
  <si>
    <t>26-09-2024 15:58</t>
  </si>
  <si>
    <t>23-09-2024 15:18</t>
  </si>
  <si>
    <t>12-09-2024 17:38</t>
  </si>
  <si>
    <t>4000002915</t>
  </si>
  <si>
    <t>11-09-2024 10:37</t>
  </si>
  <si>
    <t>11-09-2024 12:37</t>
  </si>
  <si>
    <t>4000002910</t>
  </si>
  <si>
    <t>11-09-2024 9:36</t>
  </si>
  <si>
    <t>11-09-2024 11:36</t>
  </si>
  <si>
    <t>22-09-2024 11:56</t>
  </si>
  <si>
    <t>11-09-2024 10:56</t>
  </si>
  <si>
    <t>4000002932</t>
  </si>
  <si>
    <t>11-09-2024 14:48</t>
  </si>
  <si>
    <t>12-09-2024 9:48</t>
  </si>
  <si>
    <t>29-10-2024 10:30</t>
  </si>
  <si>
    <t>12-09-2024 9:44</t>
  </si>
  <si>
    <t>4000002934</t>
  </si>
  <si>
    <t>11-09-2024 15:10</t>
  </si>
  <si>
    <t>12-09-2024 10:10</t>
  </si>
  <si>
    <t>19-09-2024 15:19</t>
  </si>
  <si>
    <t>4000002936</t>
  </si>
  <si>
    <t>11-09-2024 15:19</t>
  </si>
  <si>
    <t>11-09-2024 17:19</t>
  </si>
  <si>
    <t>13-10-2024 13:9</t>
  </si>
  <si>
    <t>10-10-2024 12:43</t>
  </si>
  <si>
    <t>12-09-2024 9:40</t>
  </si>
  <si>
    <t>4000002940</t>
  </si>
  <si>
    <t>12-09-2024 10:2</t>
  </si>
  <si>
    <t>17-09-2024 10:44</t>
  </si>
  <si>
    <t>4000002941</t>
  </si>
  <si>
    <t>11-09-2024 17:9</t>
  </si>
  <si>
    <t>12-09-2024 12:9</t>
  </si>
  <si>
    <t>12-10-2024 15:8</t>
  </si>
  <si>
    <t>09-10-2024 14:57</t>
  </si>
  <si>
    <t>4000002943</t>
  </si>
  <si>
    <t>11-09-2024 17:12</t>
  </si>
  <si>
    <t>12-09-2024 10:12</t>
  </si>
  <si>
    <t>08-12-2024 11:37</t>
  </si>
  <si>
    <t>05-12-2024 10:44</t>
  </si>
  <si>
    <t>27-11-2024 9:41</t>
  </si>
  <si>
    <t>4000002946</t>
  </si>
  <si>
    <t>11-09-2024 17:53</t>
  </si>
  <si>
    <t>15-09-2024 10:52</t>
  </si>
  <si>
    <t>12-09-2024 10:50</t>
  </si>
  <si>
    <t>12-09-2024 9:23</t>
  </si>
  <si>
    <t>4000002920</t>
  </si>
  <si>
    <t>11-09-2024 11:26</t>
  </si>
  <si>
    <t>11-09-2024 13:26</t>
  </si>
  <si>
    <t>22-09-2024 10:56</t>
  </si>
  <si>
    <t>19-09-2024 10:25</t>
  </si>
  <si>
    <t>4000003013</t>
  </si>
  <si>
    <t>13-09-2024 10:39</t>
  </si>
  <si>
    <t>13-09-2024 12:39</t>
  </si>
  <si>
    <t>23-10-2024 14:49</t>
  </si>
  <si>
    <t>10-10-2024 17:21</t>
  </si>
  <si>
    <t>13-09-2024 10:49</t>
  </si>
  <si>
    <t>4000002909</t>
  </si>
  <si>
    <t>10-09-2024 10:46</t>
  </si>
  <si>
    <t>10-09-2024 12:46</t>
  </si>
  <si>
    <t>12-12-2024 12:27</t>
  </si>
  <si>
    <t>4000002914</t>
  </si>
  <si>
    <t>11-09-2024 10:17</t>
  </si>
  <si>
    <t>11-09-2024 12:17</t>
  </si>
  <si>
    <t>22-09-2024 9:56</t>
  </si>
  <si>
    <t>19-09-2024 9:55</t>
  </si>
  <si>
    <t>11-09-2024 10:52</t>
  </si>
  <si>
    <t>4000002939</t>
  </si>
  <si>
    <t>12-09-2024 13:51</t>
  </si>
  <si>
    <t>4000003069</t>
  </si>
  <si>
    <t>16-09-2024 10:42</t>
  </si>
  <si>
    <t>16-09-2024 11:42</t>
  </si>
  <si>
    <t>27-10-2024 12:16</t>
  </si>
  <si>
    <t>24-10-2024 11:40</t>
  </si>
  <si>
    <t>23-09-2024 8:45</t>
  </si>
  <si>
    <t>4000002913</t>
  </si>
  <si>
    <t>11-09-2024 9:59</t>
  </si>
  <si>
    <t>11-09-2024 11:59</t>
  </si>
  <si>
    <t>30-09-2024 18:2</t>
  </si>
  <si>
    <t>23-09-2024 17:20</t>
  </si>
  <si>
    <t>4000002922</t>
  </si>
  <si>
    <t>11-09-2024 12:1</t>
  </si>
  <si>
    <t>11-09-2024 16:1</t>
  </si>
  <si>
    <t>20-09-2024 17:55</t>
  </si>
  <si>
    <t>17-09-2024 17:46</t>
  </si>
  <si>
    <t>4000003019</t>
  </si>
  <si>
    <t>13-09-2024 10:56</t>
  </si>
  <si>
    <t>16-09-2024 18:53</t>
  </si>
  <si>
    <t>19-09-2024 10:9</t>
  </si>
  <si>
    <t>13-09-2024 17:58</t>
  </si>
  <si>
    <t>4000002963</t>
  </si>
  <si>
    <t>12-09-2024 11:55</t>
  </si>
  <si>
    <t>12-09-2024 12:55</t>
  </si>
  <si>
    <t>13-12-2024 16:12</t>
  </si>
  <si>
    <t>24-09-2024 16:41</t>
  </si>
  <si>
    <t>13-09-2024 15:18</t>
  </si>
  <si>
    <t>13-09-2024 17:18</t>
  </si>
  <si>
    <t>19-11-2024 10:18</t>
  </si>
  <si>
    <t>4000002928</t>
  </si>
  <si>
    <t>11-09-2024 14:32</t>
  </si>
  <si>
    <t>11-09-2024 16:32</t>
  </si>
  <si>
    <t>19-09-2024 15:17</t>
  </si>
  <si>
    <t>4000002929</t>
  </si>
  <si>
    <t>11-09-2024 14:35</t>
  </si>
  <si>
    <t>11-09-2024 16:35</t>
  </si>
  <si>
    <t>19-09-2024 15:14</t>
  </si>
  <si>
    <t>4000002925</t>
  </si>
  <si>
    <t>11-09-2024 12:47</t>
  </si>
  <si>
    <t>19-09-2024 10:52</t>
  </si>
  <si>
    <t>12-09-2024 17:6</t>
  </si>
  <si>
    <t>4000002991</t>
  </si>
  <si>
    <t>13-09-2024 10:15</t>
  </si>
  <si>
    <t>20-09-2024 14:55</t>
  </si>
  <si>
    <t>17-09-2024 14:23</t>
  </si>
  <si>
    <t>4000003072</t>
  </si>
  <si>
    <t>16-09-2024 10:55</t>
  </si>
  <si>
    <t>16-09-2024 12:55</t>
  </si>
  <si>
    <t>19-09-2024 16:54</t>
  </si>
  <si>
    <t>16-09-2024 16:46</t>
  </si>
  <si>
    <t>4000002935</t>
  </si>
  <si>
    <t>11-09-2024 15:16</t>
  </si>
  <si>
    <t>11-09-2024 17:16</t>
  </si>
  <si>
    <t>23-09-2024 15:11</t>
  </si>
  <si>
    <t>4000003025</t>
  </si>
  <si>
    <t>13-09-2024 14:11</t>
  </si>
  <si>
    <t>13-09-2024 16:11</t>
  </si>
  <si>
    <t>19-09-2024 15:26</t>
  </si>
  <si>
    <t>4000002938</t>
  </si>
  <si>
    <t>11-09-2024 15:52</t>
  </si>
  <si>
    <t>11-09-2024 16:52</t>
  </si>
  <si>
    <t>23-09-2024 15:40</t>
  </si>
  <si>
    <t>4000002983</t>
  </si>
  <si>
    <t>12-09-2024 15:13</t>
  </si>
  <si>
    <t>12-09-2024 16:13</t>
  </si>
  <si>
    <t>4000002990</t>
  </si>
  <si>
    <t>12-09-2024 17:8</t>
  </si>
  <si>
    <t>13-09-2024 10:8</t>
  </si>
  <si>
    <t>17-09-2024 14:14</t>
  </si>
  <si>
    <t>4000002954</t>
  </si>
  <si>
    <t>12-09-2024 9:59</t>
  </si>
  <si>
    <t>12-09-2024 11:59</t>
  </si>
  <si>
    <t>13-12-2024 17:56</t>
  </si>
  <si>
    <t>13-12-2024 15:12</t>
  </si>
  <si>
    <t>12-09-2024 10:58</t>
  </si>
  <si>
    <t>4000002959</t>
  </si>
  <si>
    <t>12-09-2024 11:50</t>
  </si>
  <si>
    <t>20-09-2024 12:55</t>
  </si>
  <si>
    <t>17-09-2024 12:11</t>
  </si>
  <si>
    <t>4000002962</t>
  </si>
  <si>
    <t>12-09-2024 13:50</t>
  </si>
  <si>
    <t>29-11-2024 17:18</t>
  </si>
  <si>
    <t>13-09-2024 9:29</t>
  </si>
  <si>
    <t>4000003050</t>
  </si>
  <si>
    <t>14-09-2024 10:31</t>
  </si>
  <si>
    <t>16-09-2024 13:0</t>
  </si>
  <si>
    <t>09-12-2024 12:33</t>
  </si>
  <si>
    <t>19-09-2024 14:25</t>
  </si>
  <si>
    <t>4000003008</t>
  </si>
  <si>
    <t>13-09-2024 10:17</t>
  </si>
  <si>
    <t>13-09-2024 13:7</t>
  </si>
  <si>
    <t>13-09-2024 10:20</t>
  </si>
  <si>
    <t>4000003103</t>
  </si>
  <si>
    <t>16-09-2024 18:0</t>
  </si>
  <si>
    <t>17-09-2024 11:0</t>
  </si>
  <si>
    <t>24-09-2024 17:31</t>
  </si>
  <si>
    <t>18-09-2024 10:16</t>
  </si>
  <si>
    <t>4000003075</t>
  </si>
  <si>
    <t>16-09-2024 12:29</t>
  </si>
  <si>
    <t>16-09-2024 14:29</t>
  </si>
  <si>
    <t>23-09-2024 14:57</t>
  </si>
  <si>
    <t>20-09-2024 14:38</t>
  </si>
  <si>
    <t>19-09-2024 14:54</t>
  </si>
  <si>
    <t>4000003078</t>
  </si>
  <si>
    <t>25-10-2024 16:23</t>
  </si>
  <si>
    <t>16-09-2024 15:29</t>
  </si>
  <si>
    <t>4000003101</t>
  </si>
  <si>
    <t>16-09-2024 17:0</t>
  </si>
  <si>
    <t>17-09-2024 10:0</t>
  </si>
  <si>
    <t>29-09-2024 11:0</t>
  </si>
  <si>
    <t>26-09-2024 10:7</t>
  </si>
  <si>
    <t>23-09-2024 10:42</t>
  </si>
  <si>
    <t>4000003106</t>
  </si>
  <si>
    <t>17-09-2024 8:21</t>
  </si>
  <si>
    <t>17-09-2024 13:0</t>
  </si>
  <si>
    <t>17-09-2024 14:15</t>
  </si>
  <si>
    <t>4000003110</t>
  </si>
  <si>
    <t>17-09-2024 9:24</t>
  </si>
  <si>
    <t>17-09-2024 11:24</t>
  </si>
  <si>
    <t>26-10-2024 12:16</t>
  </si>
  <si>
    <t>23-10-2024 12:15</t>
  </si>
  <si>
    <t>4000003117</t>
  </si>
  <si>
    <t>17-09-2024 10:35</t>
  </si>
  <si>
    <t>17-09-2024 12:35</t>
  </si>
  <si>
    <t>05-10-2024 16:4</t>
  </si>
  <si>
    <t>02-10-2024 15:54</t>
  </si>
  <si>
    <t>18-09-2024 12:20</t>
  </si>
  <si>
    <t>4000003128</t>
  </si>
  <si>
    <t>17-09-2024 12:28</t>
  </si>
  <si>
    <t>17-09-2024 14:28</t>
  </si>
  <si>
    <t>18-09-2024 9:57</t>
  </si>
  <si>
    <t>4000003079</t>
  </si>
  <si>
    <t>16-09-2024 12:46</t>
  </si>
  <si>
    <t>16-09-2024 14:46</t>
  </si>
  <si>
    <t>17-09-2024 14:19</t>
  </si>
  <si>
    <t>4000003092</t>
  </si>
  <si>
    <t>16-09-2024 15:31</t>
  </si>
  <si>
    <t>16-09-2024 17:31</t>
  </si>
  <si>
    <t>17-09-2024 14:17</t>
  </si>
  <si>
    <t>4000003140</t>
  </si>
  <si>
    <t>17-09-2024 14:33</t>
  </si>
  <si>
    <t>17-09-2024 16:33</t>
  </si>
  <si>
    <t>18-09-2024 9:56</t>
  </si>
  <si>
    <t>4000003154</t>
  </si>
  <si>
    <t>17-09-2024 16:49</t>
  </si>
  <si>
    <t>21-09-2024 12:55</t>
  </si>
  <si>
    <t>18-09-2024 12:30</t>
  </si>
  <si>
    <t>17-09-2024 16:24</t>
  </si>
  <si>
    <t>4000003172</t>
  </si>
  <si>
    <t>18-09-2024 9:27</t>
  </si>
  <si>
    <t>19-09-2024 15:18</t>
  </si>
  <si>
    <t>4000003174</t>
  </si>
  <si>
    <t>18-09-2024 9:43</t>
  </si>
  <si>
    <t>18-09-2024 10:43</t>
  </si>
  <si>
    <t>26-09-2024 15:40</t>
  </si>
  <si>
    <t>4000003197</t>
  </si>
  <si>
    <t>18-09-2024 15:19</t>
  </si>
  <si>
    <t>18-09-2024 17:19</t>
  </si>
  <si>
    <t>07-12-2024 16:37</t>
  </si>
  <si>
    <t>04-12-2024 16:23</t>
  </si>
  <si>
    <t>18-10-2024 11:42</t>
  </si>
  <si>
    <t>4000003185</t>
  </si>
  <si>
    <t>18-09-2024 11:32</t>
  </si>
  <si>
    <t>18-09-2024 13:32</t>
  </si>
  <si>
    <t>01-11-2024 17:4</t>
  </si>
  <si>
    <t>14-10-2024 17:34</t>
  </si>
  <si>
    <t>4000003158</t>
  </si>
  <si>
    <t>17-09-2024 16:40</t>
  </si>
  <si>
    <t>18-09-2024 10:10</t>
  </si>
  <si>
    <t>29-10-2024 10:36</t>
  </si>
  <si>
    <t>20-09-2024 11:55</t>
  </si>
  <si>
    <t>4000003176</t>
  </si>
  <si>
    <t>18-09-2024 9:58</t>
  </si>
  <si>
    <t>18-09-2024 11:58</t>
  </si>
  <si>
    <t>20-09-2024 14:35</t>
  </si>
  <si>
    <t>18-09-2024 14:24</t>
  </si>
  <si>
    <t>4000003183</t>
  </si>
  <si>
    <t>18-09-2024 11:4</t>
  </si>
  <si>
    <t>18-09-2024 13:4</t>
  </si>
  <si>
    <t>19-09-2024 10:3</t>
  </si>
  <si>
    <t>4000003212</t>
  </si>
  <si>
    <t>19-09-2024 9:28</t>
  </si>
  <si>
    <t>19-09-2024 11:28</t>
  </si>
  <si>
    <t>19-09-2024 15:28</t>
  </si>
  <si>
    <t>4000003214</t>
  </si>
  <si>
    <t>19-09-2024 10:37</t>
  </si>
  <si>
    <t>19-09-2024 12:37</t>
  </si>
  <si>
    <t>29-09-2024 15:0</t>
  </si>
  <si>
    <t>26-09-2024 14:49</t>
  </si>
  <si>
    <t>4000003180</t>
  </si>
  <si>
    <t>18-09-2024 10:40</t>
  </si>
  <si>
    <t>18-09-2024 12:40</t>
  </si>
  <si>
    <t>28-09-2024 10:59</t>
  </si>
  <si>
    <t>25-09-2024 10:16</t>
  </si>
  <si>
    <t>19-09-2024 14:58</t>
  </si>
  <si>
    <t>4000003211</t>
  </si>
  <si>
    <t>19-09-2024 9:23</t>
  </si>
  <si>
    <t>19-09-2024 11:23</t>
  </si>
  <si>
    <t>11-10-2024 17:8</t>
  </si>
  <si>
    <t>08-10-2024 16:36</t>
  </si>
  <si>
    <t>4000003215</t>
  </si>
  <si>
    <t>19-09-2024 10:50</t>
  </si>
  <si>
    <t>19-09-2024 12:50</t>
  </si>
  <si>
    <t>19-09-2024 15:9</t>
  </si>
  <si>
    <t>19-09-2024 11:10</t>
  </si>
  <si>
    <t>4000003259</t>
  </si>
  <si>
    <t>20-09-2024 11:51</t>
  </si>
  <si>
    <t>20-09-2024 12:51</t>
  </si>
  <si>
    <t>18-10-2024 16:54</t>
  </si>
  <si>
    <t>4000003358</t>
  </si>
  <si>
    <t>25-09-2024 8:30</t>
  </si>
  <si>
    <t>11-10-2024 15:7</t>
  </si>
  <si>
    <t>25-09-2024 9:42</t>
  </si>
  <si>
    <t>4000003289</t>
  </si>
  <si>
    <t>23-09-2024 10:44</t>
  </si>
  <si>
    <t>26-09-2024 14:58</t>
  </si>
  <si>
    <t>23-09-2024 14:40</t>
  </si>
  <si>
    <t>4000003344</t>
  </si>
  <si>
    <t>24-09-2024 14:44</t>
  </si>
  <si>
    <t>24-09-2024 15:44</t>
  </si>
  <si>
    <t>10-10-2024 17:44</t>
  </si>
  <si>
    <t>24-09-2024 16:7</t>
  </si>
  <si>
    <t>4000003251</t>
  </si>
  <si>
    <t>20-09-2024 10:28</t>
  </si>
  <si>
    <t>20-09-2024 12:28</t>
  </si>
  <si>
    <t>30-09-2024 16:55</t>
  </si>
  <si>
    <t>4000003260</t>
  </si>
  <si>
    <t>20-09-2024 12:1</t>
  </si>
  <si>
    <t>20-09-2024 13:1</t>
  </si>
  <si>
    <t>13-12-2024 15:14</t>
  </si>
  <si>
    <t>25-09-2024 16:57</t>
  </si>
  <si>
    <t>4000003314</t>
  </si>
  <si>
    <t>23-09-2024 16:31</t>
  </si>
  <si>
    <t>24-09-2024 9:31</t>
  </si>
  <si>
    <t>18-11-2024 9:22</t>
  </si>
  <si>
    <t>22-10-2024 16:2</t>
  </si>
  <si>
    <t>4000003374</t>
  </si>
  <si>
    <t>25-09-2024 12:8</t>
  </si>
  <si>
    <t>25-09-2024 14:8</t>
  </si>
  <si>
    <t>08-11-2024 10:33</t>
  </si>
  <si>
    <t>15-10-2024 15:18</t>
  </si>
  <si>
    <t>4000003313</t>
  </si>
  <si>
    <t>23-09-2024 16:30</t>
  </si>
  <si>
    <t>24-09-2024 9:30</t>
  </si>
  <si>
    <t>24-10-2024 12:44</t>
  </si>
  <si>
    <t>4000003348</t>
  </si>
  <si>
    <t>24-09-2024 15:45</t>
  </si>
  <si>
    <t>24-09-2024 17:28</t>
  </si>
  <si>
    <t>4000003323</t>
  </si>
  <si>
    <t>23-09-2024 16:54</t>
  </si>
  <si>
    <t>24-09-2024 9:54</t>
  </si>
  <si>
    <t>26-09-2024 14:55</t>
  </si>
  <si>
    <t>4000003304</t>
  </si>
  <si>
    <t>23-09-2024 14:36</t>
  </si>
  <si>
    <t>23-09-2024 15:36</t>
  </si>
  <si>
    <t>17-11-2024 15:27</t>
  </si>
  <si>
    <t>14-11-2024 15:14</t>
  </si>
  <si>
    <t>30-09-2024 10:2</t>
  </si>
  <si>
    <t>4000003241</t>
  </si>
  <si>
    <t>20-09-2024 8:16</t>
  </si>
  <si>
    <t>20-09-2024 10:0</t>
  </si>
  <si>
    <t>05-10-2024 11:4</t>
  </si>
  <si>
    <t>02-10-2024 10:36</t>
  </si>
  <si>
    <t>23-09-2024 11:42</t>
  </si>
  <si>
    <t>4000003324</t>
  </si>
  <si>
    <t>23-09-2024 16:56</t>
  </si>
  <si>
    <t>24-09-2024 9:56</t>
  </si>
  <si>
    <t>01-11-2024 13:19</t>
  </si>
  <si>
    <t>29-10-2024 12:43</t>
  </si>
  <si>
    <t>08-10-2024 17:17</t>
  </si>
  <si>
    <t>4000003335</t>
  </si>
  <si>
    <t>24-09-2024 11:23</t>
  </si>
  <si>
    <t>24-09-2024 13:23</t>
  </si>
  <si>
    <t>21-10-2024 15:13</t>
  </si>
  <si>
    <t>18-10-2024 15:0</t>
  </si>
  <si>
    <t>4000003336</t>
  </si>
  <si>
    <t>24-09-2024 12:28</t>
  </si>
  <si>
    <t>25-09-2024 14:15</t>
  </si>
  <si>
    <t>4000003230</t>
  </si>
  <si>
    <t>19-09-2024 16:22</t>
  </si>
  <si>
    <t>15-10-2024 14:57</t>
  </si>
  <si>
    <t>4000003240</t>
  </si>
  <si>
    <t>20-09-2024 5:57</t>
  </si>
  <si>
    <t>20-09-2024 11:0</t>
  </si>
  <si>
    <t>07-12-2024 9:37</t>
  </si>
  <si>
    <t>04-12-2024 9:9</t>
  </si>
  <si>
    <t>20-09-2024 6:2</t>
  </si>
  <si>
    <t>4000003285</t>
  </si>
  <si>
    <t>22-09-2024 9:1</t>
  </si>
  <si>
    <t>23-09-2024 11:0</t>
  </si>
  <si>
    <t>30-10-2024 9:36</t>
  </si>
  <si>
    <t>22-09-2024 9:12</t>
  </si>
  <si>
    <t>4000003280</t>
  </si>
  <si>
    <t>21-09-2024 10:17</t>
  </si>
  <si>
    <t>23-09-2024 14:41</t>
  </si>
  <si>
    <t>4000003248</t>
  </si>
  <si>
    <t>20-09-2024 10:10</t>
  </si>
  <si>
    <t>20-09-2024 11:10</t>
  </si>
  <si>
    <t>27-09-2024 8:59</t>
  </si>
  <si>
    <t>24-09-2024 8:18</t>
  </si>
  <si>
    <t>20-09-2024 11:11</t>
  </si>
  <si>
    <t>4000003332</t>
  </si>
  <si>
    <t>24-09-2024 10:0</t>
  </si>
  <si>
    <t>07-11-2024 16:22</t>
  </si>
  <si>
    <t>04-11-2024 16:16</t>
  </si>
  <si>
    <t>08-10-2024 16:56</t>
  </si>
  <si>
    <t>4000003375</t>
  </si>
  <si>
    <t>25-09-2024 12:10</t>
  </si>
  <si>
    <t>25-09-2024 13:10</t>
  </si>
  <si>
    <t>26-09-2024 10:53</t>
  </si>
  <si>
    <t>4000003298</t>
  </si>
  <si>
    <t>23-09-2024 13:31</t>
  </si>
  <si>
    <t>23-09-2024 14:24</t>
  </si>
  <si>
    <t>26-09-2024 10:39</t>
  </si>
  <si>
    <t>23-09-2024 12:35</t>
  </si>
  <si>
    <t>4000003299</t>
  </si>
  <si>
    <t>23-09-2024 12:51</t>
  </si>
  <si>
    <t>23-09-2024 14:51</t>
  </si>
  <si>
    <t>23-09-2024 15:57</t>
  </si>
  <si>
    <t>23-09-2024 12:56</t>
  </si>
  <si>
    <t>4000003305</t>
  </si>
  <si>
    <t>23-09-2024 14:42</t>
  </si>
  <si>
    <t>23-09-2024 16:42</t>
  </si>
  <si>
    <t>25-09-2024 5:3</t>
  </si>
  <si>
    <t>4000003354</t>
  </si>
  <si>
    <t>25-09-2024 6:19</t>
  </si>
  <si>
    <t>25-09-2024 11:0</t>
  </si>
  <si>
    <t>01-11-2024 17:7</t>
  </si>
  <si>
    <t>4000003355</t>
  </si>
  <si>
    <t>25-09-2024 7:46</t>
  </si>
  <si>
    <t>29-11-2024 18:33</t>
  </si>
  <si>
    <t>26-11-2024 17:53</t>
  </si>
  <si>
    <t>4000003359</t>
  </si>
  <si>
    <t>25-09-2024 9:13</t>
  </si>
  <si>
    <t>25-09-2024 13:13</t>
  </si>
  <si>
    <t>11-10-2024 13:7</t>
  </si>
  <si>
    <t>08-10-2024 12:39</t>
  </si>
  <si>
    <t>27-09-2024 12:44</t>
  </si>
  <si>
    <t>4000003380</t>
  </si>
  <si>
    <t>25-09-2024 12:28</t>
  </si>
  <si>
    <t>25-09-2024 14:28</t>
  </si>
  <si>
    <t>24-10-2024 12:12</t>
  </si>
  <si>
    <t>26-09-2024 16:12</t>
  </si>
  <si>
    <t>4000003384</t>
  </si>
  <si>
    <t>25-09-2024 13:49</t>
  </si>
  <si>
    <t>25-09-2024 15:49</t>
  </si>
  <si>
    <t>30-09-2024 16:8</t>
  </si>
  <si>
    <t>27-09-2024 17:42</t>
  </si>
  <si>
    <t>4000003426</t>
  </si>
  <si>
    <t>26-09-2024 11:17</t>
  </si>
  <si>
    <t>26-09-2024 12:17</t>
  </si>
  <si>
    <t>29-09-2024 13:0</t>
  </si>
  <si>
    <t>26-09-2024 12:36</t>
  </si>
  <si>
    <t>26-09-2024 12:18</t>
  </si>
  <si>
    <t>4000003427</t>
  </si>
  <si>
    <t>02-11-2024 10:19</t>
  </si>
  <si>
    <t>30-10-2024 10:0</t>
  </si>
  <si>
    <t>26-09-2024 15:35</t>
  </si>
  <si>
    <t>4000003448</t>
  </si>
  <si>
    <t>27-09-2024 9:29</t>
  </si>
  <si>
    <t>08-10-2024 16:19</t>
  </si>
  <si>
    <t>03-10-2024 14:40</t>
  </si>
  <si>
    <t>4000003385</t>
  </si>
  <si>
    <t>25-09-2024 14:31</t>
  </si>
  <si>
    <t>25-09-2024 15:31</t>
  </si>
  <si>
    <t>29-09-2024 16:0</t>
  </si>
  <si>
    <t>26-09-2024 15:0</t>
  </si>
  <si>
    <t>4000003413</t>
  </si>
  <si>
    <t>26-09-2024 9:22</t>
  </si>
  <si>
    <t>26-09-2024 11:22</t>
  </si>
  <si>
    <t>23-10-2024 11:56</t>
  </si>
  <si>
    <t>26-09-2024 9:26</t>
  </si>
  <si>
    <t>4000003435</t>
  </si>
  <si>
    <t>26-09-2024 16:31</t>
  </si>
  <si>
    <t>26-09-2024 17:31</t>
  </si>
  <si>
    <t>15-10-2024 15:7</t>
  </si>
  <si>
    <t>4000003388</t>
  </si>
  <si>
    <t>25-09-2024 14:48</t>
  </si>
  <si>
    <t>25-09-2024 16:48</t>
  </si>
  <si>
    <t>26-10-2024 14:16</t>
  </si>
  <si>
    <t>23-10-2024 14:3</t>
  </si>
  <si>
    <t>29-09-2024 7:40</t>
  </si>
  <si>
    <t>4000003415</t>
  </si>
  <si>
    <t>26-09-2024 9:30</t>
  </si>
  <si>
    <t>26-09-2024 11:30</t>
  </si>
  <si>
    <t>30-09-2024 16:50</t>
  </si>
  <si>
    <t>26-09-2024 10:50</t>
  </si>
  <si>
    <t>4000003423</t>
  </si>
  <si>
    <t>26-09-2024 11:2</t>
  </si>
  <si>
    <t>26-09-2024 13:2</t>
  </si>
  <si>
    <t>11-10-2024 16:7</t>
  </si>
  <si>
    <t>08-10-2024 14:21</t>
  </si>
  <si>
    <t>4000003436</t>
  </si>
  <si>
    <t>26-09-2024 16:33</t>
  </si>
  <si>
    <t>27-09-2024 9:3</t>
  </si>
  <si>
    <t>30-09-2024 10:1</t>
  </si>
  <si>
    <t>27-09-2024 9:19</t>
  </si>
  <si>
    <t>4000003453</t>
  </si>
  <si>
    <t>27-09-2024 10:41</t>
  </si>
  <si>
    <t>27-09-2024 12:41</t>
  </si>
  <si>
    <t>30-09-2024 16:43</t>
  </si>
  <si>
    <t>4000003454</t>
  </si>
  <si>
    <t>27-09-2024 10:54</t>
  </si>
  <si>
    <t>27-09-2024 11:54</t>
  </si>
  <si>
    <t>27-09-2024 11:19</t>
  </si>
  <si>
    <t>01-10-2024 11:48</t>
  </si>
  <si>
    <t>27-09-2024 11:12</t>
  </si>
  <si>
    <t>4000003592</t>
  </si>
  <si>
    <t>01-10-2024 15:14</t>
  </si>
  <si>
    <t>01-10-2024 17:14</t>
  </si>
  <si>
    <t>29-11-2024 16:33</t>
  </si>
  <si>
    <t>26-11-2024 16:28</t>
  </si>
  <si>
    <t>4000003519</t>
  </si>
  <si>
    <t>30-09-2024 10:28</t>
  </si>
  <si>
    <t>30-09-2024 14:28</t>
  </si>
  <si>
    <t>03-10-2024 13:3</t>
  </si>
  <si>
    <t>30-09-2024 12:6</t>
  </si>
  <si>
    <t>4000003534</t>
  </si>
  <si>
    <t>30-09-2024 12:27</t>
  </si>
  <si>
    <t>30-09-2024 14:27</t>
  </si>
  <si>
    <t>11-10-2024 11:26</t>
  </si>
  <si>
    <t>4000003493</t>
  </si>
  <si>
    <t>28-09-2024 10:11</t>
  </si>
  <si>
    <t>28-09-2024 12:11</t>
  </si>
  <si>
    <t>09-11-2024 8:36</t>
  </si>
  <si>
    <t>4000003506</t>
  </si>
  <si>
    <t>30-09-2024 9:13</t>
  </si>
  <si>
    <t>30-09-2024 11:13</t>
  </si>
  <si>
    <t>30-09-2024 16:41</t>
  </si>
  <si>
    <t>4000003523</t>
  </si>
  <si>
    <t>30-09-2024 10:56</t>
  </si>
  <si>
    <t>30-09-2024 12:56</t>
  </si>
  <si>
    <t>04-10-2024 10:13</t>
  </si>
  <si>
    <t>30-09-2024 16:39</t>
  </si>
  <si>
    <t>4000003561</t>
  </si>
  <si>
    <t>01-10-2024 8:22</t>
  </si>
  <si>
    <t>01-10-2024 11:0</t>
  </si>
  <si>
    <t>04-10-2024 12:4</t>
  </si>
  <si>
    <t>01-10-2024 11:51</t>
  </si>
  <si>
    <t>4000003518</t>
  </si>
  <si>
    <t>30-09-2024 10:11</t>
  </si>
  <si>
    <t>30-09-2024 12:11</t>
  </si>
  <si>
    <t>11-12-2024 18:23</t>
  </si>
  <si>
    <t>4000003540</t>
  </si>
  <si>
    <t>30-09-2024 14:52</t>
  </si>
  <si>
    <t>30-09-2024 16:52</t>
  </si>
  <si>
    <t>19-10-2024 12:12</t>
  </si>
  <si>
    <t>16-10-2024 11:34</t>
  </si>
  <si>
    <t>03-10-2024 14:25</t>
  </si>
  <si>
    <t>30-09-2024 10:42</t>
  </si>
  <si>
    <t>30-09-2024 12:42</t>
  </si>
  <si>
    <t>12-12-2024 18:42</t>
  </si>
  <si>
    <t>08-10-2024 12:24</t>
  </si>
  <si>
    <t>4000003545</t>
  </si>
  <si>
    <t>30-09-2024 15:46</t>
  </si>
  <si>
    <t>02-10-2024 10:16</t>
  </si>
  <si>
    <t>4000003557</t>
  </si>
  <si>
    <t>30-09-2024 18:18</t>
  </si>
  <si>
    <t>04-10-2024 10:4</t>
  </si>
  <si>
    <t>01-10-2024 9:25</t>
  </si>
  <si>
    <t>4000003548</t>
  </si>
  <si>
    <t>30-09-2024 16:16</t>
  </si>
  <si>
    <t>07-12-2024 15:37</t>
  </si>
  <si>
    <t>06-10-2024 13:55</t>
  </si>
  <si>
    <t>4000003550</t>
  </si>
  <si>
    <t>30-09-2024 16:46</t>
  </si>
  <si>
    <t>01-10-2024 9:46</t>
  </si>
  <si>
    <t>21-10-2024 12:13</t>
  </si>
  <si>
    <t>18-10-2024 11:49</t>
  </si>
  <si>
    <t>08-10-2024 12:34</t>
  </si>
  <si>
    <t>4000003574</t>
  </si>
  <si>
    <t>01-10-2024 11:3</t>
  </si>
  <si>
    <t>01-10-2024 13:3</t>
  </si>
  <si>
    <t>14-11-2024 16:25</t>
  </si>
  <si>
    <t>11-11-2024 15:55</t>
  </si>
  <si>
    <t>02-10-2024 9:44</t>
  </si>
  <si>
    <t>4000003530</t>
  </si>
  <si>
    <t>30-09-2024 11:38</t>
  </si>
  <si>
    <t>30-09-2024 13:38</t>
  </si>
  <si>
    <t>10-11-2024 13:23</t>
  </si>
  <si>
    <t>08-10-2024 12:28</t>
  </si>
  <si>
    <t>4000003565</t>
  </si>
  <si>
    <t>01-10-2024 9:29</t>
  </si>
  <si>
    <t>01-10-2024 11:29</t>
  </si>
  <si>
    <t>05-10-2024 15:4</t>
  </si>
  <si>
    <t>02-10-2024 14:26</t>
  </si>
  <si>
    <t>4000003577</t>
  </si>
  <si>
    <t>01-10-2024 11:42</t>
  </si>
  <si>
    <t>01-10-2024 13:42</t>
  </si>
  <si>
    <t>13-10-2024 16:9</t>
  </si>
  <si>
    <t>04-11-2024 17:16</t>
  </si>
  <si>
    <t>10-10-2024 15:23</t>
  </si>
  <si>
    <t>04-10-2024 0:27</t>
  </si>
  <si>
    <t>4000003562</t>
  </si>
  <si>
    <t>01-10-2024 9:17</t>
  </si>
  <si>
    <t>01-10-2024 11:17</t>
  </si>
  <si>
    <t>02-10-2024 10:21</t>
  </si>
  <si>
    <t>4000003598</t>
  </si>
  <si>
    <t>01-10-2024 17:26</t>
  </si>
  <si>
    <t>02-10-2024 9:26</t>
  </si>
  <si>
    <t>11-12-2024 18:20</t>
  </si>
  <si>
    <t>07-11-2024 10:38</t>
  </si>
  <si>
    <t>4000003582</t>
  </si>
  <si>
    <t>01-10-2024 12:22</t>
  </si>
  <si>
    <t>01-10-2024 13:22</t>
  </si>
  <si>
    <t>04-10-2024 13:4</t>
  </si>
  <si>
    <t>01-10-2024 12:53</t>
  </si>
  <si>
    <t>4000003615</t>
  </si>
  <si>
    <t>02-10-2024 9:50</t>
  </si>
  <si>
    <t>02-10-2024 10:50</t>
  </si>
  <si>
    <t>24-10-2024 12:8</t>
  </si>
  <si>
    <t>22-10-2024 12:9</t>
  </si>
  <si>
    <t>4000003605</t>
  </si>
  <si>
    <t>01-10-2024 19:27</t>
  </si>
  <si>
    <t>02-10-2024 11:0</t>
  </si>
  <si>
    <t>10-11-2024 9:23</t>
  </si>
  <si>
    <t>07-11-2024 9:20</t>
  </si>
  <si>
    <t>10-10-2024 17:38</t>
  </si>
  <si>
    <t>4000003620</t>
  </si>
  <si>
    <t>02-10-2024 10:20</t>
  </si>
  <si>
    <t>11-10-2024 11:51</t>
  </si>
  <si>
    <t>08-10-2024 14:35</t>
  </si>
  <si>
    <t>4000003630</t>
  </si>
  <si>
    <t>Need to add country in the VA05 report</t>
  </si>
  <si>
    <t>02-10-2024 13:3</t>
  </si>
  <si>
    <t>12-12-2024 17:48</t>
  </si>
  <si>
    <t>4000003701</t>
  </si>
  <si>
    <t>04-10-2024 9:33</t>
  </si>
  <si>
    <t>04-10-2024 11:33</t>
  </si>
  <si>
    <t>25-10-2024 16:33</t>
  </si>
  <si>
    <t>08-10-2024 14:56</t>
  </si>
  <si>
    <t>4000003704</t>
  </si>
  <si>
    <t>04-10-2024 9:48</t>
  </si>
  <si>
    <t>04-10-2024 11:48</t>
  </si>
  <si>
    <t>4000003658</t>
  </si>
  <si>
    <t>03-10-2024 8:40</t>
  </si>
  <si>
    <t>03-10-2024 11:0</t>
  </si>
  <si>
    <t>07-10-2024 12:6</t>
  </si>
  <si>
    <t>4000003716</t>
  </si>
  <si>
    <t>04-10-2024 10:56</t>
  </si>
  <si>
    <t>04-10-2024 12:56</t>
  </si>
  <si>
    <t>09-10-2024 14:59</t>
  </si>
  <si>
    <t>4000003718</t>
  </si>
  <si>
    <t>SAP Access - 99003568</t>
  </si>
  <si>
    <t>Tamilarasan M</t>
  </si>
  <si>
    <t>04-10-2024 13:17</t>
  </si>
  <si>
    <t>23-10-2024 10:44</t>
  </si>
  <si>
    <t>4000003623</t>
  </si>
  <si>
    <t>02-10-2024 13:20</t>
  </si>
  <si>
    <t>08-10-2024 16:6</t>
  </si>
  <si>
    <t>4000003636</t>
  </si>
  <si>
    <t>02-10-2024 13:40</t>
  </si>
  <si>
    <t>02-10-2024 15:40</t>
  </si>
  <si>
    <t>12-12-2024 9:58</t>
  </si>
  <si>
    <t>08-10-2024 15:21</t>
  </si>
  <si>
    <t>4000003646</t>
  </si>
  <si>
    <t>02-10-2024 16:8</t>
  </si>
  <si>
    <t>02-10-2024 17:8</t>
  </si>
  <si>
    <t>11-12-2024 16:0</t>
  </si>
  <si>
    <t>21-10-2024 17:34</t>
  </si>
  <si>
    <t>4000003669</t>
  </si>
  <si>
    <t>03-10-2024 10:24</t>
  </si>
  <si>
    <t>03-10-2024 12:24</t>
  </si>
  <si>
    <t>13-10-2024 15:9</t>
  </si>
  <si>
    <t>10-10-2024 14:52</t>
  </si>
  <si>
    <t>4000003743</t>
  </si>
  <si>
    <t>04-10-2024 15:2</t>
  </si>
  <si>
    <t>05-10-2024 10:32</t>
  </si>
  <si>
    <t>10-10-2024 13:7</t>
  </si>
  <si>
    <t>07-10-2024 12:8</t>
  </si>
  <si>
    <t>4000003749</t>
  </si>
  <si>
    <t>04-10-2024 15:54</t>
  </si>
  <si>
    <t>04-10-2024 17:54</t>
  </si>
  <si>
    <t>07-10-2024 12:10</t>
  </si>
  <si>
    <t>07-10-2024 11:38</t>
  </si>
  <si>
    <t>4000003679</t>
  </si>
  <si>
    <t>03-10-2024 12:37</t>
  </si>
  <si>
    <t>03-10-2024 14:37</t>
  </si>
  <si>
    <t>26-10-2024 15:16</t>
  </si>
  <si>
    <t>23-10-2024 14:25</t>
  </si>
  <si>
    <t>4000003694</t>
  </si>
  <si>
    <t>03-10-2024 17:53</t>
  </si>
  <si>
    <t>04-10-2024 9:53</t>
  </si>
  <si>
    <t>09-11-2024 16:23</t>
  </si>
  <si>
    <t>06-11-2024 15:32</t>
  </si>
  <si>
    <t>11-10-2024 10:59</t>
  </si>
  <si>
    <t>4000003731</t>
  </si>
  <si>
    <t>04-10-2024 14:4</t>
  </si>
  <si>
    <t>07-10-2024 11:16</t>
  </si>
  <si>
    <t>4000003734</t>
  </si>
  <si>
    <t>04-10-2024 13:23</t>
  </si>
  <si>
    <t>04-10-2024 14:23</t>
  </si>
  <si>
    <t>18-10-2024 16:42</t>
  </si>
  <si>
    <t>4000003756</t>
  </si>
  <si>
    <t>04-10-2024 17:21</t>
  </si>
  <si>
    <t>07-10-2024 10:21</t>
  </si>
  <si>
    <t>11-10-2024 16:8</t>
  </si>
  <si>
    <t>08-10-2024 16:4</t>
  </si>
  <si>
    <t>4000003693</t>
  </si>
  <si>
    <t>03-10-2024 16:47</t>
  </si>
  <si>
    <t>04-10-2024 9:47</t>
  </si>
  <si>
    <t>14-12-2024 11:40</t>
  </si>
  <si>
    <t>11-12-2024 11:40</t>
  </si>
  <si>
    <t>11-10-2024 11:17</t>
  </si>
  <si>
    <t>4000003688</t>
  </si>
  <si>
    <t>03-10-2024 15:33</t>
  </si>
  <si>
    <t>03-10-2024 17:33</t>
  </si>
  <si>
    <t>07-10-2024 12:13</t>
  </si>
  <si>
    <t>4000003745</t>
  </si>
  <si>
    <t>04-10-2024 15:32</t>
  </si>
  <si>
    <t>04-10-2024 17:32</t>
  </si>
  <si>
    <t>08-11-2024 10:42</t>
  </si>
  <si>
    <t>08-10-2024 15:58</t>
  </si>
  <si>
    <t>4000003757</t>
  </si>
  <si>
    <t>07-10-2024 9:32</t>
  </si>
  <si>
    <t>28-11-2024 15:56</t>
  </si>
  <si>
    <t>4000003759</t>
  </si>
  <si>
    <t>04-10-2024 17:39</t>
  </si>
  <si>
    <t>07-10-2024 10:39</t>
  </si>
  <si>
    <t>19-10-2024 15:12</t>
  </si>
  <si>
    <t>16-10-2024 14:41</t>
  </si>
  <si>
    <t>4000003783</t>
  </si>
  <si>
    <t>07-10-2024 8:9</t>
  </si>
  <si>
    <t>07-10-2024 10:30</t>
  </si>
  <si>
    <t>08-10-2024 15:56</t>
  </si>
  <si>
    <t>4000003795</t>
  </si>
  <si>
    <t>07-10-2024 11:21</t>
  </si>
  <si>
    <t>07-10-2024 13:21</t>
  </si>
  <si>
    <t>4000003798</t>
  </si>
  <si>
    <t>07-10-2024 12:17</t>
  </si>
  <si>
    <t>07-10-2024 14:17</t>
  </si>
  <si>
    <t>10-10-2024 16:7</t>
  </si>
  <si>
    <t>07-10-2024 15:42</t>
  </si>
  <si>
    <t>4000003790</t>
  </si>
  <si>
    <t>07-10-2024 11:39</t>
  </si>
  <si>
    <t>24-10-2024 17:15</t>
  </si>
  <si>
    <t>14-10-2024 10:25</t>
  </si>
  <si>
    <t>4000003784</t>
  </si>
  <si>
    <t>07-10-2024 8:53</t>
  </si>
  <si>
    <t>07-10-2024 11:0</t>
  </si>
  <si>
    <t>07-11-2024 17:22</t>
  </si>
  <si>
    <t>09-10-2024 15:5</t>
  </si>
  <si>
    <t>4000003785</t>
  </si>
  <si>
    <t>07-10-2024 9:1</t>
  </si>
  <si>
    <t>07-10-2024 10:1</t>
  </si>
  <si>
    <t>4000003805</t>
  </si>
  <si>
    <t>14-10-2024 10:22</t>
  </si>
  <si>
    <t>4000003787</t>
  </si>
  <si>
    <t>07-10-2024 9:15</t>
  </si>
  <si>
    <t>07-10-2024 11:15</t>
  </si>
  <si>
    <t>17-10-2024 12:10</t>
  </si>
  <si>
    <t>14-10-2024 11:57</t>
  </si>
  <si>
    <t>4000003812</t>
  </si>
  <si>
    <t>07-10-2024 14:42</t>
  </si>
  <si>
    <t>07-10-2024 16:42</t>
  </si>
  <si>
    <t>08-10-2024 15:28</t>
  </si>
  <si>
    <t>4000003806</t>
  </si>
  <si>
    <t>07-10-2024 14:9</t>
  </si>
  <si>
    <t>07-10-2024 15:9</t>
  </si>
  <si>
    <t>18-10-2024 18:11</t>
  </si>
  <si>
    <t>15-10-2024 17:12</t>
  </si>
  <si>
    <t>4000003810</t>
  </si>
  <si>
    <t>07-10-2024 14:31</t>
  </si>
  <si>
    <t>24-10-2024 11:24</t>
  </si>
  <si>
    <t>4000003808</t>
  </si>
  <si>
    <t>07-10-2024 14:23</t>
  </si>
  <si>
    <t>08-10-2024 15:33</t>
  </si>
  <si>
    <t>4000003824</t>
  </si>
  <si>
    <t>07-10-2024 17:44</t>
  </si>
  <si>
    <t>08-10-2024 10:44</t>
  </si>
  <si>
    <t>30-10-2024 9:59</t>
  </si>
  <si>
    <t>4000003815</t>
  </si>
  <si>
    <t>07-10-2024 14:50</t>
  </si>
  <si>
    <t>07-10-2024 16:50</t>
  </si>
  <si>
    <t>17-10-2024 14:11</t>
  </si>
  <si>
    <t>14-10-2024 14:3</t>
  </si>
  <si>
    <t>07-10-2024 14:53</t>
  </si>
  <si>
    <t>4000003817</t>
  </si>
  <si>
    <t>07-10-2024 15:35</t>
  </si>
  <si>
    <t>08-10-2024 9:5</t>
  </si>
  <si>
    <t>08-10-2024 16:37</t>
  </si>
  <si>
    <t>4000003840</t>
  </si>
  <si>
    <t>08-10-2024 10:1</t>
  </si>
  <si>
    <t>08-10-2024 12:1</t>
  </si>
  <si>
    <t>17-10-2024 10:10</t>
  </si>
  <si>
    <t>14-10-2024 9:37</t>
  </si>
  <si>
    <t>11-10-2024 17:14</t>
  </si>
  <si>
    <t>4000003855</t>
  </si>
  <si>
    <t>08-10-2024 12:19</t>
  </si>
  <si>
    <t>08-10-2024 14:19</t>
  </si>
  <si>
    <t>24-11-2024 16:31</t>
  </si>
  <si>
    <t>21-11-2024 16:25</t>
  </si>
  <si>
    <t>4000003833</t>
  </si>
  <si>
    <t>08-10-2024 8:59</t>
  </si>
  <si>
    <t>08-10-2024 11:0</t>
  </si>
  <si>
    <t>11-10-2024 16:49</t>
  </si>
  <si>
    <t>4000003837</t>
  </si>
  <si>
    <t>08-10-2024 9:21</t>
  </si>
  <si>
    <t>08-10-2024 11:21</t>
  </si>
  <si>
    <t>15-10-2024 17:17</t>
  </si>
  <si>
    <t>4000003860</t>
  </si>
  <si>
    <t>08-10-2024 14:12</t>
  </si>
  <si>
    <t>08-10-2024 16:12</t>
  </si>
  <si>
    <t>11-10-2024 16:54</t>
  </si>
  <si>
    <t>4000003866</t>
  </si>
  <si>
    <t>08-10-2024 15:11</t>
  </si>
  <si>
    <t>08-10-2024 16:11</t>
  </si>
  <si>
    <t>22-10-2024 12:18</t>
  </si>
  <si>
    <t>15-10-2024 14:44</t>
  </si>
  <si>
    <t>4000003876</t>
  </si>
  <si>
    <t>08-10-2024 18:57</t>
  </si>
  <si>
    <t>09-10-2024 11:0</t>
  </si>
  <si>
    <t>09-10-2024 15:0</t>
  </si>
  <si>
    <t>4000003883</t>
  </si>
  <si>
    <t>09-10-2024 9:33</t>
  </si>
  <si>
    <t>09-10-2024 11:33</t>
  </si>
  <si>
    <t>26-11-2024 11:13</t>
  </si>
  <si>
    <t>16-10-2024 10:19</t>
  </si>
  <si>
    <t>4000003890</t>
  </si>
  <si>
    <t>09-10-2024 10:58</t>
  </si>
  <si>
    <t>09-10-2024 12:58</t>
  </si>
  <si>
    <t>11-11-2024 11:24</t>
  </si>
  <si>
    <t>08-11-2024 10:46</t>
  </si>
  <si>
    <t>07-11-2024 11:9</t>
  </si>
  <si>
    <t>4000003906</t>
  </si>
  <si>
    <t>09-10-2024 15:20</t>
  </si>
  <si>
    <t>09-10-2024 17:20</t>
  </si>
  <si>
    <t>01-12-2024 18:34</t>
  </si>
  <si>
    <t>28-11-2024 17:58</t>
  </si>
  <si>
    <t>4000003886</t>
  </si>
  <si>
    <t>09-10-2024 10:16</t>
  </si>
  <si>
    <t>09-10-2024 12:16</t>
  </si>
  <si>
    <t>13-12-2024 10:48</t>
  </si>
  <si>
    <t>16-10-2024 10:13</t>
  </si>
  <si>
    <t>4000003887</t>
  </si>
  <si>
    <t>09-10-2024 10:22</t>
  </si>
  <si>
    <t>09-10-2024 12:22</t>
  </si>
  <si>
    <t>29-10-2024 16:7</t>
  </si>
  <si>
    <t>4000003936</t>
  </si>
  <si>
    <t>10-10-2024 14:23</t>
  </si>
  <si>
    <t>10-10-2024 16:23</t>
  </si>
  <si>
    <t>08-11-2024 9:44</t>
  </si>
  <si>
    <t>11-10-2024 16:47</t>
  </si>
  <si>
    <t>4000003904</t>
  </si>
  <si>
    <t>09-10-2024 15:46</t>
  </si>
  <si>
    <t>14-10-2024 12:5</t>
  </si>
  <si>
    <t>4000003962</t>
  </si>
  <si>
    <t>10-10-2024 17:17</t>
  </si>
  <si>
    <t>11-10-2024 10:17</t>
  </si>
  <si>
    <t>11-10-2024 16:51</t>
  </si>
  <si>
    <t>4000003922</t>
  </si>
  <si>
    <t>10-10-2024 9:9</t>
  </si>
  <si>
    <t>10-10-2024 11:9</t>
  </si>
  <si>
    <t>10-10-2024 15:22</t>
  </si>
  <si>
    <t>4000003926</t>
  </si>
  <si>
    <t>10-10-2024 9:43</t>
  </si>
  <si>
    <t>10-10-2024 11:43</t>
  </si>
  <si>
    <t>15-10-2024 15:13</t>
  </si>
  <si>
    <t>4000003944</t>
  </si>
  <si>
    <t>10-10-2024 15:20</t>
  </si>
  <si>
    <t>13-10-2024 8:20</t>
  </si>
  <si>
    <t>11-10-2024 16:46</t>
  </si>
  <si>
    <t>4000003953</t>
  </si>
  <si>
    <t>10-10-2024 17:14</t>
  </si>
  <si>
    <t>11-10-2024 10:14</t>
  </si>
  <si>
    <t>18-10-2024 14:49</t>
  </si>
  <si>
    <t>4000003947</t>
  </si>
  <si>
    <t>11-10-2024 9:23</t>
  </si>
  <si>
    <t>16-11-2024 17:27</t>
  </si>
  <si>
    <t>13-11-2024 17:2</t>
  </si>
  <si>
    <t>11-10-2024 16:52</t>
  </si>
  <si>
    <t>4000003920</t>
  </si>
  <si>
    <t>10-10-2024 8:49</t>
  </si>
  <si>
    <t>10-10-2024 11:0</t>
  </si>
  <si>
    <t>09-11-2024 17:23</t>
  </si>
  <si>
    <t>06-11-2024 16:45</t>
  </si>
  <si>
    <t>4000003968</t>
  </si>
  <si>
    <t>10-10-2024 18:17</t>
  </si>
  <si>
    <t>11-10-2024 11:0</t>
  </si>
  <si>
    <t>15-10-2024 14:37</t>
  </si>
  <si>
    <t>4000003974</t>
  </si>
  <si>
    <t>11-10-2024 10:9</t>
  </si>
  <si>
    <t>11-10-2024 12:9</t>
  </si>
  <si>
    <t>08-11-2024 10:32</t>
  </si>
  <si>
    <t>15-10-2024 14:41</t>
  </si>
  <si>
    <t>4000004011</t>
  </si>
  <si>
    <t>14-10-2024 8:28</t>
  </si>
  <si>
    <t>14-10-2024 11:0</t>
  </si>
  <si>
    <t>15-10-2024 14:48</t>
  </si>
  <si>
    <t>4000004016</t>
  </si>
  <si>
    <t>14-10-2024 10:2</t>
  </si>
  <si>
    <t>14-10-2024 11:2</t>
  </si>
  <si>
    <t>11-12-2024 17:10</t>
  </si>
  <si>
    <t>14-10-2024 11:28</t>
  </si>
  <si>
    <t>4000004019</t>
  </si>
  <si>
    <t>14-10-2024 10:21</t>
  </si>
  <si>
    <t>14-10-2024 12:21</t>
  </si>
  <si>
    <t>17-10-2024 10:52</t>
  </si>
  <si>
    <t>4000003991</t>
  </si>
  <si>
    <t>11-10-2024 17:41</t>
  </si>
  <si>
    <t>14-10-2024 10:41</t>
  </si>
  <si>
    <t>08-11-2024 9:49</t>
  </si>
  <si>
    <t>15-10-2024 15:12</t>
  </si>
  <si>
    <t>4000003970</t>
  </si>
  <si>
    <t>11-10-2024 9:20</t>
  </si>
  <si>
    <t>11-10-2024 10:20</t>
  </si>
  <si>
    <t>13-12-2024 16:4</t>
  </si>
  <si>
    <t>4000004021</t>
  </si>
  <si>
    <t>14-10-2024 10:37</t>
  </si>
  <si>
    <t>14-10-2024 11:37</t>
  </si>
  <si>
    <t>15-10-2024 15:0</t>
  </si>
  <si>
    <t>4000004065</t>
  </si>
  <si>
    <t>15-10-2024 9:38</t>
  </si>
  <si>
    <t>15-10-2024 11:38</t>
  </si>
  <si>
    <t>25-10-2024 17:15</t>
  </si>
  <si>
    <t>4000003975</t>
  </si>
  <si>
    <t>11-10-2024 12:17</t>
  </si>
  <si>
    <t>08-11-2024 9:33</t>
  </si>
  <si>
    <t>15-10-2024 15:1</t>
  </si>
  <si>
    <t>4000003980</t>
  </si>
  <si>
    <t>11-10-2024 14:47</t>
  </si>
  <si>
    <t>30-10-2024 9:42</t>
  </si>
  <si>
    <t>15-10-2024 14:34</t>
  </si>
  <si>
    <t>4000004039</t>
  </si>
  <si>
    <t>14-10-2024 16:3</t>
  </si>
  <si>
    <t>12-12-2024 11:27</t>
  </si>
  <si>
    <t>4000004049</t>
  </si>
  <si>
    <t>14-10-2024 16:0</t>
  </si>
  <si>
    <t>15-10-2024 9:0</t>
  </si>
  <si>
    <t>19-10-2024 10:12</t>
  </si>
  <si>
    <t>08-11-2024 10:30</t>
  </si>
  <si>
    <t>16-10-2024 10:11</t>
  </si>
  <si>
    <t>4000004029</t>
  </si>
  <si>
    <t>14-10-2024 11:24</t>
  </si>
  <si>
    <t>14-10-2024 13:24</t>
  </si>
  <si>
    <t>16-11-2024 13:26</t>
  </si>
  <si>
    <t>4000004057</t>
  </si>
  <si>
    <t>14-10-2024 17:21</t>
  </si>
  <si>
    <t>15-10-2024 10:21</t>
  </si>
  <si>
    <t>07-12-2024 12:37</t>
  </si>
  <si>
    <t>04-12-2024 11:42</t>
  </si>
  <si>
    <t>14-10-2024 17:53</t>
  </si>
  <si>
    <t>4000004082</t>
  </si>
  <si>
    <t>15-10-2024 12:37</t>
  </si>
  <si>
    <t>15-10-2024 15:20</t>
  </si>
  <si>
    <t>4000004104</t>
  </si>
  <si>
    <t>15-10-2024 15:21</t>
  </si>
  <si>
    <t>15-10-2024 17:21</t>
  </si>
  <si>
    <t>01-11-2024 15:13</t>
  </si>
  <si>
    <t>15-10-2024 17:42</t>
  </si>
  <si>
    <t>4000004075</t>
  </si>
  <si>
    <t>15-10-2024 11:22</t>
  </si>
  <si>
    <t>15-10-2024 13:22</t>
  </si>
  <si>
    <t>30-10-2024 9:55</t>
  </si>
  <si>
    <t>16-10-2024 10:10</t>
  </si>
  <si>
    <t>4000004078</t>
  </si>
  <si>
    <t>15-10-2024 11:35</t>
  </si>
  <si>
    <t>15-10-2024 13:35</t>
  </si>
  <si>
    <t>30-10-2024 10:1</t>
  </si>
  <si>
    <t>16-10-2024 10:7</t>
  </si>
  <si>
    <t>4000004120</t>
  </si>
  <si>
    <t>16-10-2024 9:43</t>
  </si>
  <si>
    <t>20-10-2024 15:12</t>
  </si>
  <si>
    <t>17-10-2024 14:56</t>
  </si>
  <si>
    <t>4000004129</t>
  </si>
  <si>
    <t>16-10-2024 11:1</t>
  </si>
  <si>
    <t>16-10-2024 13:1</t>
  </si>
  <si>
    <t>19-10-2024 14:12</t>
  </si>
  <si>
    <t>16-10-2024 14:9</t>
  </si>
  <si>
    <t>4000004130</t>
  </si>
  <si>
    <t>16-10-2024 11:8</t>
  </si>
  <si>
    <t>16-10-2024 13:8</t>
  </si>
  <si>
    <t>08-11-2024 9:32</t>
  </si>
  <si>
    <t>17-10-2024 17:33</t>
  </si>
  <si>
    <t>4000004132</t>
  </si>
  <si>
    <t>16-10-2024 13:30</t>
  </si>
  <si>
    <t>22-10-2024 15:53</t>
  </si>
  <si>
    <t>4000004111</t>
  </si>
  <si>
    <t>15-10-2024 18:0</t>
  </si>
  <si>
    <t>16-10-2024 10:0</t>
  </si>
  <si>
    <t>08-11-2024 10:48</t>
  </si>
  <si>
    <t>4000004144</t>
  </si>
  <si>
    <t>16-10-2024 16:38</t>
  </si>
  <si>
    <t>4000004148</t>
  </si>
  <si>
    <t>16-10-2024 15:2</t>
  </si>
  <si>
    <t>16-10-2024 17:2</t>
  </si>
  <si>
    <t>30-10-2024 10:6</t>
  </si>
  <si>
    <t>17-10-2024 17:31</t>
  </si>
  <si>
    <t>4000004177</t>
  </si>
  <si>
    <t>17-10-2024 15:26</t>
  </si>
  <si>
    <t>17-10-2024 17:26</t>
  </si>
  <si>
    <t>30-10-2024 9:43</t>
  </si>
  <si>
    <t>18-10-2024 14:54</t>
  </si>
  <si>
    <t>4000004197</t>
  </si>
  <si>
    <t>18-10-2024 11:12</t>
  </si>
  <si>
    <t>21-10-2024 16:12</t>
  </si>
  <si>
    <t>24-10-2024 15:14</t>
  </si>
  <si>
    <t>21-10-2024 14:48</t>
  </si>
  <si>
    <t>18-10-2024 11:46</t>
  </si>
  <si>
    <t>4000004165</t>
  </si>
  <si>
    <t>17-10-2024 11:16</t>
  </si>
  <si>
    <t>17-10-2024 13:16</t>
  </si>
  <si>
    <t>17-10-2024 15:7</t>
  </si>
  <si>
    <t>4000004173</t>
  </si>
  <si>
    <t>17-10-2024 14:20</t>
  </si>
  <si>
    <t>17-10-2024 16:20</t>
  </si>
  <si>
    <t>21-10-2024 16:13</t>
  </si>
  <si>
    <t>18-10-2024 16:3</t>
  </si>
  <si>
    <t>18-10-2024 11:5</t>
  </si>
  <si>
    <t>4000004184</t>
  </si>
  <si>
    <t>17-10-2024 17:44</t>
  </si>
  <si>
    <t>18-10-2024 10:44</t>
  </si>
  <si>
    <t>18-10-2024 17:39</t>
  </si>
  <si>
    <t>18-10-2024 9:37</t>
  </si>
  <si>
    <t>4000004200</t>
  </si>
  <si>
    <t>18-10-2024 12:32</t>
  </si>
  <si>
    <t>18-10-2024 14:32</t>
  </si>
  <si>
    <t>08-11-2024 9:52</t>
  </si>
  <si>
    <t>22-10-2024 16:20</t>
  </si>
  <si>
    <t>21-10-2024 16:47</t>
  </si>
  <si>
    <t>4000004201</t>
  </si>
  <si>
    <t>18-10-2024 14:42</t>
  </si>
  <si>
    <t>4000004258</t>
  </si>
  <si>
    <t>22-10-2024 9:33</t>
  </si>
  <si>
    <t>22-10-2024 11:9</t>
  </si>
  <si>
    <t>21-10-2024 17:52</t>
  </si>
  <si>
    <t>4000004175</t>
  </si>
  <si>
    <t>17-10-2024 17:28</t>
  </si>
  <si>
    <t>4000004225</t>
  </si>
  <si>
    <t>21-10-2024 9:44</t>
  </si>
  <si>
    <t>21-10-2024 11:44</t>
  </si>
  <si>
    <t>21-10-2024 16:35</t>
  </si>
  <si>
    <t>4000004254</t>
  </si>
  <si>
    <t>21-10-2024 15:9</t>
  </si>
  <si>
    <t>21-10-2024 16:9</t>
  </si>
  <si>
    <t>25-10-2024 15:15</t>
  </si>
  <si>
    <t>22-10-2024 14:39</t>
  </si>
  <si>
    <t>4000004253</t>
  </si>
  <si>
    <t>21-10-2024 15:1</t>
  </si>
  <si>
    <t>21-10-2024 17:1</t>
  </si>
  <si>
    <t>22-10-2024 14:47</t>
  </si>
  <si>
    <t>4000004269</t>
  </si>
  <si>
    <t>22-10-2024 9:31</t>
  </si>
  <si>
    <t>22-10-2024 10:31</t>
  </si>
  <si>
    <t>22-10-2024 16:0</t>
  </si>
  <si>
    <t>22-10-2024 10:11</t>
  </si>
  <si>
    <t>4000004167</t>
  </si>
  <si>
    <t>17-10-2024 11:45</t>
  </si>
  <si>
    <t>17-10-2024 12:45</t>
  </si>
  <si>
    <t>08-12-2024 10:4</t>
  </si>
  <si>
    <t>4000004170</t>
  </si>
  <si>
    <t>17-10-2024 13:3</t>
  </si>
  <si>
    <t>17-10-2024 15:3</t>
  </si>
  <si>
    <t>21-10-2024 10:13</t>
  </si>
  <si>
    <t>18-10-2024 10:4</t>
  </si>
  <si>
    <t>17-10-2024 15:5</t>
  </si>
  <si>
    <t>4000004292</t>
  </si>
  <si>
    <t>22-10-2024 13:20</t>
  </si>
  <si>
    <t>22-10-2024 14:20</t>
  </si>
  <si>
    <t>04-11-2024 17:27</t>
  </si>
  <si>
    <t>23-10-2024 14:28</t>
  </si>
  <si>
    <t>4000004242</t>
  </si>
  <si>
    <t>21-10-2024 11:22</t>
  </si>
  <si>
    <t>21-10-2024 13:22</t>
  </si>
  <si>
    <t>21-10-2024 11:37</t>
  </si>
  <si>
    <t>4000004283</t>
  </si>
  <si>
    <t>22-10-2024 11:35</t>
  </si>
  <si>
    <t>22-10-2024 13:35</t>
  </si>
  <si>
    <t>04-11-2024 14:39</t>
  </si>
  <si>
    <t>22-10-2024 14:48</t>
  </si>
  <si>
    <t>4000004285</t>
  </si>
  <si>
    <t>22-10-2024 11:45</t>
  </si>
  <si>
    <t>22-10-2024 13:45</t>
  </si>
  <si>
    <t>30-10-2024 8:58</t>
  </si>
  <si>
    <t>22-10-2024 12:14</t>
  </si>
  <si>
    <t>4000004203</t>
  </si>
  <si>
    <t>18-10-2024 15:44</t>
  </si>
  <si>
    <t>18-10-2024 16:44</t>
  </si>
  <si>
    <t>22-10-2024 16:42</t>
  </si>
  <si>
    <t>18-10-2024 16:51</t>
  </si>
  <si>
    <t>4000004263</t>
  </si>
  <si>
    <t>21-10-2024 18:0</t>
  </si>
  <si>
    <t>22-10-2024 11:0</t>
  </si>
  <si>
    <t>11-12-2024 17:41</t>
  </si>
  <si>
    <t>4000004277</t>
  </si>
  <si>
    <t>22-10-2024 10:13</t>
  </si>
  <si>
    <t>22-10-2024 12:13</t>
  </si>
  <si>
    <t>25-10-2024 11:15</t>
  </si>
  <si>
    <t>22-10-2024 11:4</t>
  </si>
  <si>
    <t>4000004278</t>
  </si>
  <si>
    <t>22-10-2024 10:35</t>
  </si>
  <si>
    <t>22-10-2024 12:35</t>
  </si>
  <si>
    <t>4000004280</t>
  </si>
  <si>
    <t>22-10-2024 11:13</t>
  </si>
  <si>
    <t>12-12-2024 13:51</t>
  </si>
  <si>
    <t>15-11-2024 15:45</t>
  </si>
  <si>
    <t>4000004212</t>
  </si>
  <si>
    <t>20-10-2024 7:52</t>
  </si>
  <si>
    <t>20-10-2024 10:30</t>
  </si>
  <si>
    <t>08-12-2024 14:37</t>
  </si>
  <si>
    <t>05-12-2024 13:44</t>
  </si>
  <si>
    <t>11-11-2024 12:46</t>
  </si>
  <si>
    <t>4000004215</t>
  </si>
  <si>
    <t>20-10-2024 13:22</t>
  </si>
  <si>
    <t>21-10-2024 11:0</t>
  </si>
  <si>
    <t>27-10-2024 18:16</t>
  </si>
  <si>
    <t>24-10-2024 17:56</t>
  </si>
  <si>
    <t>23-10-2024 9:49</t>
  </si>
  <si>
    <t>4000004260</t>
  </si>
  <si>
    <t>21-10-2024 17:16</t>
  </si>
  <si>
    <t>22-10-2024 10:16</t>
  </si>
  <si>
    <t>02-11-2024 11:19</t>
  </si>
  <si>
    <t>30-10-2024 10:29</t>
  </si>
  <si>
    <t>4000004264</t>
  </si>
  <si>
    <t>22-10-2024 16:11</t>
  </si>
  <si>
    <t>4000004223</t>
  </si>
  <si>
    <t>21-10-2024 9:22</t>
  </si>
  <si>
    <t>30-10-2024 10:10</t>
  </si>
  <si>
    <t>4000004224</t>
  </si>
  <si>
    <t>23-10-2024 14:32</t>
  </si>
  <si>
    <t>4000004226</t>
  </si>
  <si>
    <t>21-10-2024 9:57</t>
  </si>
  <si>
    <t>21-10-2024 10:57</t>
  </si>
  <si>
    <t>11-12-2024 17:44</t>
  </si>
  <si>
    <t>21-10-2024 11:15</t>
  </si>
  <si>
    <t>4000004237</t>
  </si>
  <si>
    <t>21-10-2024 11:6</t>
  </si>
  <si>
    <t>21-10-2024 13:6</t>
  </si>
  <si>
    <t>30-10-2024 10:15</t>
  </si>
  <si>
    <t>29-10-2024 11:39</t>
  </si>
  <si>
    <t>4000004255</t>
  </si>
  <si>
    <t>21-10-2024 15:26</t>
  </si>
  <si>
    <t>22-10-2024 8:26</t>
  </si>
  <si>
    <t>12-11-2024 3:24</t>
  </si>
  <si>
    <t>09-11-2024 2:29</t>
  </si>
  <si>
    <t>22-10-2024 16:16</t>
  </si>
  <si>
    <t>4000004239</t>
  </si>
  <si>
    <t>21-10-2024 11:7</t>
  </si>
  <si>
    <t>21-10-2024 12:7</t>
  </si>
  <si>
    <t>01-11-2024 12:19</t>
  </si>
  <si>
    <t>29-10-2024 11:25</t>
  </si>
  <si>
    <t>29-10-2024 11:24</t>
  </si>
  <si>
    <t>4000004262</t>
  </si>
  <si>
    <t>21-10-2024 17:58</t>
  </si>
  <si>
    <t>22-10-2024 9:58</t>
  </si>
  <si>
    <t>29-10-2024 16:6</t>
  </si>
  <si>
    <t>23-10-2024 17:31</t>
  </si>
  <si>
    <t>4000004306</t>
  </si>
  <si>
    <t>22-10-2024 17:6</t>
  </si>
  <si>
    <t>23-10-2024 12:6</t>
  </si>
  <si>
    <t>4000004300</t>
  </si>
  <si>
    <t>22-10-2024 15:38</t>
  </si>
  <si>
    <t>22-10-2024 17:38</t>
  </si>
  <si>
    <t>22-10-2024 16:13</t>
  </si>
  <si>
    <t>4000004312</t>
  </si>
  <si>
    <t>23-10-2024 9:37</t>
  </si>
  <si>
    <t>23-10-2024 13:37</t>
  </si>
  <si>
    <t>23-10-2024 14:26</t>
  </si>
  <si>
    <t>4000004322</t>
  </si>
  <si>
    <t>23-10-2024 12:59</t>
  </si>
  <si>
    <t>23-10-2024 14:59</t>
  </si>
  <si>
    <t>23-10-2024 14:38</t>
  </si>
  <si>
    <t>4000004329</t>
  </si>
  <si>
    <t>23-10-2024 15:25</t>
  </si>
  <si>
    <t>22-11-2024 17:30</t>
  </si>
  <si>
    <t>19-11-2024 17:19</t>
  </si>
  <si>
    <t>4000004339</t>
  </si>
  <si>
    <t>24-10-2024 8:18</t>
  </si>
  <si>
    <t>24-10-2024 11:0</t>
  </si>
  <si>
    <t>06-12-2024 8:16</t>
  </si>
  <si>
    <t>30-10-2024 8:54</t>
  </si>
  <si>
    <t>4000004362</t>
  </si>
  <si>
    <t>24-10-2024 13:28</t>
  </si>
  <si>
    <t>24-10-2024 15:28</t>
  </si>
  <si>
    <t>28-10-2024 10:17</t>
  </si>
  <si>
    <t>25-10-2024 9:52</t>
  </si>
  <si>
    <t>4000004369</t>
  </si>
  <si>
    <t>24-10-2024 15:56</t>
  </si>
  <si>
    <t>02-12-2024 12:34</t>
  </si>
  <si>
    <t>29-11-2024 12:24</t>
  </si>
  <si>
    <t>4000004377</t>
  </si>
  <si>
    <t>24-10-2024 17:16</t>
  </si>
  <si>
    <t>25-10-2024 8:46</t>
  </si>
  <si>
    <t>30-10-2024 9:56</t>
  </si>
  <si>
    <t>4000004333</t>
  </si>
  <si>
    <t>23-10-2024 16:26</t>
  </si>
  <si>
    <t>23-10-2024 17:26</t>
  </si>
  <si>
    <t>29-10-2024 16:5</t>
  </si>
  <si>
    <t>29-10-2024 10:31</t>
  </si>
  <si>
    <t>4000004358</t>
  </si>
  <si>
    <t>24-10-2024 12:23</t>
  </si>
  <si>
    <t>24-10-2024 13:23</t>
  </si>
  <si>
    <t>29-10-2024 10:29</t>
  </si>
  <si>
    <t>4000004337</t>
  </si>
  <si>
    <t>23-10-2024 16:56</t>
  </si>
  <si>
    <t>24-10-2024 9:26</t>
  </si>
  <si>
    <t>01-11-2024 15:19</t>
  </si>
  <si>
    <t>29-10-2024 14:44</t>
  </si>
  <si>
    <t>24-10-2024 9:33</t>
  </si>
  <si>
    <t>4000004378</t>
  </si>
  <si>
    <t>25-10-2024 10:29</t>
  </si>
  <si>
    <t>04-11-2024 17:33</t>
  </si>
  <si>
    <t>25-10-2024 9:32</t>
  </si>
  <si>
    <t>4000004356</t>
  </si>
  <si>
    <t>24-10-2024 12:0</t>
  </si>
  <si>
    <t>24-10-2024 13:0</t>
  </si>
  <si>
    <t>31-10-2024 16:18</t>
  </si>
  <si>
    <t>04-11-2024 14:32</t>
  </si>
  <si>
    <t>28-10-2024 15:50</t>
  </si>
  <si>
    <t>4000004376</t>
  </si>
  <si>
    <t>24-10-2024 17:6</t>
  </si>
  <si>
    <t>13-11-2024 16:56</t>
  </si>
  <si>
    <t>4000004347</t>
  </si>
  <si>
    <t>24-10-2024 10:24</t>
  </si>
  <si>
    <t>24-10-2024 12:24</t>
  </si>
  <si>
    <t>07-11-2024 16:34</t>
  </si>
  <si>
    <t>30-10-2024 8:52</t>
  </si>
  <si>
    <t>4000004371</t>
  </si>
  <si>
    <t>24-10-2024 16:24</t>
  </si>
  <si>
    <t>24-10-2024 17:24</t>
  </si>
  <si>
    <t>14-11-2024 12:22</t>
  </si>
  <si>
    <t>11-11-2024 16:28</t>
  </si>
  <si>
    <t>4000004355</t>
  </si>
  <si>
    <t>24-10-2024 14:0</t>
  </si>
  <si>
    <t>29-10-2024 16:1</t>
  </si>
  <si>
    <t>29-10-2024 10:33</t>
  </si>
  <si>
    <t>4000004408</t>
  </si>
  <si>
    <t>25-10-2024 16:59</t>
  </si>
  <si>
    <t>28-10-2024 9:59</t>
  </si>
  <si>
    <t>09-12-2024 16:26</t>
  </si>
  <si>
    <t>4000004438</t>
  </si>
  <si>
    <t>28-10-2024 9:16</t>
  </si>
  <si>
    <t>28-10-2024 10:16</t>
  </si>
  <si>
    <t>30-10-2024 10:23</t>
  </si>
  <si>
    <t>4000004406</t>
  </si>
  <si>
    <t>25-10-2024 15:2</t>
  </si>
  <si>
    <t>25-10-2024 16:2</t>
  </si>
  <si>
    <t>01-11-2024 11:19</t>
  </si>
  <si>
    <t>06-11-2024 16:26</t>
  </si>
  <si>
    <t>29-10-2024 10:27</t>
  </si>
  <si>
    <t>4000004382</t>
  </si>
  <si>
    <t>25-10-2024 9:6</t>
  </si>
  <si>
    <t>25-10-2024 10:6</t>
  </si>
  <si>
    <t>13-12-2024 15:16</t>
  </si>
  <si>
    <t>01-11-2024 11:44</t>
  </si>
  <si>
    <t>4000004469</t>
  </si>
  <si>
    <t>29-10-2024 9:29</t>
  </si>
  <si>
    <t>29-10-2024 11:29</t>
  </si>
  <si>
    <t>08-11-2024 17:22</t>
  </si>
  <si>
    <t>05-11-2024 17:8</t>
  </si>
  <si>
    <t>29-10-2024 9:46</t>
  </si>
  <si>
    <t>4000004498</t>
  </si>
  <si>
    <t>29-10-2024 17:11</t>
  </si>
  <si>
    <t>30-10-2024 9:11</t>
  </si>
  <si>
    <t>29-10-2024 17:30</t>
  </si>
  <si>
    <t>4000004481</t>
  </si>
  <si>
    <t>29-10-2024 14:43</t>
  </si>
  <si>
    <t>08-11-2024 15:22</t>
  </si>
  <si>
    <t>05-11-2024 14:49</t>
  </si>
  <si>
    <t>4000004458</t>
  </si>
  <si>
    <t>28-10-2024 15:28</t>
  </si>
  <si>
    <t>28-10-2024 16:28</t>
  </si>
  <si>
    <t>01-11-2024 17:1</t>
  </si>
  <si>
    <t>4000004400</t>
  </si>
  <si>
    <t>25-10-2024 12:5</t>
  </si>
  <si>
    <t>25-10-2024 14:5</t>
  </si>
  <si>
    <t>30-11-2024 17:34</t>
  </si>
  <si>
    <t>27-11-2024 17:29</t>
  </si>
  <si>
    <t>27-10-2024 9:37</t>
  </si>
  <si>
    <t>4000004444</t>
  </si>
  <si>
    <t>28-10-2024 11:41</t>
  </si>
  <si>
    <t>28-10-2024 13:41</t>
  </si>
  <si>
    <t>07-12-2024 11:37</t>
  </si>
  <si>
    <t>04-12-2024 11:23</t>
  </si>
  <si>
    <t>4000004455</t>
  </si>
  <si>
    <t>28-10-2024 15:3</t>
  </si>
  <si>
    <t>28-10-2024 17:3</t>
  </si>
  <si>
    <t>30-10-2024 9:57</t>
  </si>
  <si>
    <t>29-10-2024 14:14</t>
  </si>
  <si>
    <t>4000004467</t>
  </si>
  <si>
    <t>29-10-2024 7:56</t>
  </si>
  <si>
    <t>08-11-2024 9:31</t>
  </si>
  <si>
    <t>30-10-2024 10:9</t>
  </si>
  <si>
    <t>4000004460</t>
  </si>
  <si>
    <t>28-10-2024 17:11</t>
  </si>
  <si>
    <t>29-10-2024 10:11</t>
  </si>
  <si>
    <t>30-10-2024 10:18</t>
  </si>
  <si>
    <t>4000004421</t>
  </si>
  <si>
    <t>26-10-2024 12:1</t>
  </si>
  <si>
    <t>26-10-2024 14:1</t>
  </si>
  <si>
    <t>04-11-2024 17:13</t>
  </si>
  <si>
    <t>29-10-2024 9:50</t>
  </si>
  <si>
    <t>4000004427</t>
  </si>
  <si>
    <t>27-10-2024 11:42</t>
  </si>
  <si>
    <t>27-10-2024 13:42</t>
  </si>
  <si>
    <t>12-12-2024 14:39</t>
  </si>
  <si>
    <t>29-10-2024 15:18</t>
  </si>
  <si>
    <t>4000004447</t>
  </si>
  <si>
    <t>28-10-2024 12:44</t>
  </si>
  <si>
    <t>29-10-2024 8:21</t>
  </si>
  <si>
    <t>4000004446</t>
  </si>
  <si>
    <t>28-10-2024 12:17</t>
  </si>
  <si>
    <t>28-10-2024 15:36</t>
  </si>
  <si>
    <t>4000004448</t>
  </si>
  <si>
    <t>28-10-2024 12:47</t>
  </si>
  <si>
    <t>28-10-2024 14:47</t>
  </si>
  <si>
    <t>28-10-2024 15:30</t>
  </si>
  <si>
    <t>4000004457</t>
  </si>
  <si>
    <t>28-10-2024 15:23</t>
  </si>
  <si>
    <t>28-10-2024 17:23</t>
  </si>
  <si>
    <t>01-11-2024 10:18</t>
  </si>
  <si>
    <t>29-10-2024 10:2</t>
  </si>
  <si>
    <t>4000004461</t>
  </si>
  <si>
    <t>28-10-2024 17:28</t>
  </si>
  <si>
    <t>29-10-2024 10:28</t>
  </si>
  <si>
    <t>04-11-2024 17:34</t>
  </si>
  <si>
    <t>30-10-2024 10:16</t>
  </si>
  <si>
    <t>4000004473</t>
  </si>
  <si>
    <t>29-10-2024 10:50</t>
  </si>
  <si>
    <t>29-10-2024 12:50</t>
  </si>
  <si>
    <t>01-11-2024 16:59</t>
  </si>
  <si>
    <t>4000004496</t>
  </si>
  <si>
    <t>29-10-2024 16:31</t>
  </si>
  <si>
    <t>04-12-2024 14:17</t>
  </si>
  <si>
    <t>4000004497</t>
  </si>
  <si>
    <t>29-10-2024 17:0</t>
  </si>
  <si>
    <t>29-10-2024 18:0</t>
  </si>
  <si>
    <t>12-11-2024 15:30</t>
  </si>
  <si>
    <t>4000004509</t>
  </si>
  <si>
    <t>30-10-2024 10:7</t>
  </si>
  <si>
    <t>30-10-2024 12:7</t>
  </si>
  <si>
    <t>30-10-2024 10:25</t>
  </si>
  <si>
    <t>4000004513</t>
  </si>
  <si>
    <t>30-10-2024 11:54</t>
  </si>
  <si>
    <t>30-10-2024 13:54</t>
  </si>
  <si>
    <t>30-10-2024 15:4</t>
  </si>
  <si>
    <t>4000004515</t>
  </si>
  <si>
    <t>30-10-2024 12:29</t>
  </si>
  <si>
    <t>08-11-2024 10:47</t>
  </si>
  <si>
    <t>08-11-2024 10:5</t>
  </si>
  <si>
    <t>4000004507</t>
  </si>
  <si>
    <t>30-10-2024 10:3</t>
  </si>
  <si>
    <t>30-10-2024 11:3</t>
  </si>
  <si>
    <t>4000004512</t>
  </si>
  <si>
    <t>30-10-2024 11:50</t>
  </si>
  <si>
    <t>30-10-2024 13:50</t>
  </si>
  <si>
    <t>09-11-2024 10:23</t>
  </si>
  <si>
    <t>06-11-2024 10:7</t>
  </si>
  <si>
    <t>4000004526</t>
  </si>
  <si>
    <t>30-10-2024 16:13</t>
  </si>
  <si>
    <t>31-10-2024 9:13</t>
  </si>
  <si>
    <t>03-11-2024 18:20</t>
  </si>
  <si>
    <t>31-10-2024 17:26</t>
  </si>
  <si>
    <t>4000004540</t>
  </si>
  <si>
    <t>31-10-2024 10:11</t>
  </si>
  <si>
    <t>31-10-2024 14:11</t>
  </si>
  <si>
    <t>04-11-2024 14:25</t>
  </si>
  <si>
    <t>31-10-2024 17:46</t>
  </si>
  <si>
    <t>4000004563</t>
  </si>
  <si>
    <t>01-11-2024 9:17</t>
  </si>
  <si>
    <t>01-11-2024 11:17</t>
  </si>
  <si>
    <t>07-11-2024 12:22</t>
  </si>
  <si>
    <t>01-11-2024 12:23</t>
  </si>
  <si>
    <t>4000004569</t>
  </si>
  <si>
    <t>01-11-2024 10:16</t>
  </si>
  <si>
    <t>01-11-2024 11:16</t>
  </si>
  <si>
    <t>13-11-2024 17:21</t>
  </si>
  <si>
    <t>11-11-2024 17:3</t>
  </si>
  <si>
    <t>4000004528</t>
  </si>
  <si>
    <t>30-10-2024 17:28</t>
  </si>
  <si>
    <t>31-10-2024 10:28</t>
  </si>
  <si>
    <t>31-10-2024 17:23</t>
  </si>
  <si>
    <t>4000004529</t>
  </si>
  <si>
    <t>30-10-2024 17:34</t>
  </si>
  <si>
    <t>31-10-2024 10:34</t>
  </si>
  <si>
    <t>31-10-2024 17:24</t>
  </si>
  <si>
    <t>4000004530</t>
  </si>
  <si>
    <t>30-10-2024 18:27</t>
  </si>
  <si>
    <t>31-10-2024 10:0</t>
  </si>
  <si>
    <t>28-11-2024 9:32</t>
  </si>
  <si>
    <t>25-11-2024 9:13</t>
  </si>
  <si>
    <t>4000004570</t>
  </si>
  <si>
    <t>01-11-2024 10:22</t>
  </si>
  <si>
    <t>01-11-2024 12:22</t>
  </si>
  <si>
    <t>04-11-2024 13:20</t>
  </si>
  <si>
    <t>01-11-2024 12:32</t>
  </si>
  <si>
    <t>4000004582</t>
  </si>
  <si>
    <t>01-11-2024 14:39</t>
  </si>
  <si>
    <t>01-11-2024 16:39</t>
  </si>
  <si>
    <t>4000004589</t>
  </si>
  <si>
    <t>04-11-2024 9:59</t>
  </si>
  <si>
    <t>4000004584</t>
  </si>
  <si>
    <t>01-11-2024 14:43</t>
  </si>
  <si>
    <t>01-11-2024 18:43</t>
  </si>
  <si>
    <t>12-12-2024 11:4</t>
  </si>
  <si>
    <t>4000004588</t>
  </si>
  <si>
    <t>21-11-2024 16:29</t>
  </si>
  <si>
    <t>18-11-2024 15:38</t>
  </si>
  <si>
    <t>4000004601</t>
  </si>
  <si>
    <t>02-11-2024 8:42</t>
  </si>
  <si>
    <t>02-11-2024 10:42</t>
  </si>
  <si>
    <t>09-11-2024 12:23</t>
  </si>
  <si>
    <t>13-11-2024 11:9</t>
  </si>
  <si>
    <t>06-11-2024 12:13</t>
  </si>
  <si>
    <t>4000004618</t>
  </si>
  <si>
    <t>04-11-2024 10:7</t>
  </si>
  <si>
    <t>04-11-2024 11:7</t>
  </si>
  <si>
    <t>05-11-2024 14:52</t>
  </si>
  <si>
    <t>04-11-2024 10:28</t>
  </si>
  <si>
    <t>4000004655</t>
  </si>
  <si>
    <t>05-11-2024 10:14</t>
  </si>
  <si>
    <t>02-12-2024 15:35</t>
  </si>
  <si>
    <t>29-11-2024 14:41</t>
  </si>
  <si>
    <t>05-11-2024 10:20</t>
  </si>
  <si>
    <t>4000004658</t>
  </si>
  <si>
    <t>05-11-2024 8:47</t>
  </si>
  <si>
    <t>05-11-2024 9:47</t>
  </si>
  <si>
    <t>08-11-2024 13:22</t>
  </si>
  <si>
    <t>05-11-2024 12:27</t>
  </si>
  <si>
    <t>05-11-2024 10:1</t>
  </si>
  <si>
    <t>4000004663</t>
  </si>
  <si>
    <t>05-11-2024 9:43</t>
  </si>
  <si>
    <t>05-11-2024 10:43</t>
  </si>
  <si>
    <t>05-11-2024 17:16</t>
  </si>
  <si>
    <t>4000004610</t>
  </si>
  <si>
    <t>03-11-2024 13:59</t>
  </si>
  <si>
    <t>03-11-2024 15:59</t>
  </si>
  <si>
    <t>4000004620</t>
  </si>
  <si>
    <t>04-11-2024 10:34</t>
  </si>
  <si>
    <t>04-11-2024 12:34</t>
  </si>
  <si>
    <t>4000004647</t>
  </si>
  <si>
    <t>04-11-2024 15:16</t>
  </si>
  <si>
    <t>12-12-2024 17:16</t>
  </si>
  <si>
    <t>11-11-2024 10:43</t>
  </si>
  <si>
    <t>4000004609</t>
  </si>
  <si>
    <t>03-11-2024 12:51</t>
  </si>
  <si>
    <t>03-11-2024 13:51</t>
  </si>
  <si>
    <t>11-12-2024 18:31</t>
  </si>
  <si>
    <t>4000004639</t>
  </si>
  <si>
    <t>04-11-2024 14:18</t>
  </si>
  <si>
    <t>04-11-2024 16:18</t>
  </si>
  <si>
    <t>04-11-2024 17:21</t>
  </si>
  <si>
    <t>4000004652</t>
  </si>
  <si>
    <t>04-11-2024 16:45</t>
  </si>
  <si>
    <t>04-11-2024 17:45</t>
  </si>
  <si>
    <t>28-11-2024 15:33</t>
  </si>
  <si>
    <t>25-11-2024 14:35</t>
  </si>
  <si>
    <t>4000004668</t>
  </si>
  <si>
    <t>05-11-2024 11:8</t>
  </si>
  <si>
    <t>05-11-2024 13:8</t>
  </si>
  <si>
    <t>13-11-2024 17:4</t>
  </si>
  <si>
    <t>11-11-2024 12:41</t>
  </si>
  <si>
    <t>4000004679</t>
  </si>
  <si>
    <t>05-11-2024 11:55</t>
  </si>
  <si>
    <t>05-11-2024 13:55</t>
  </si>
  <si>
    <t>22-11-2024 10:29</t>
  </si>
  <si>
    <t>25-11-2024 18:6</t>
  </si>
  <si>
    <t>19-11-2024 9:34</t>
  </si>
  <si>
    <t>11-11-2024 10:6</t>
  </si>
  <si>
    <t>4000004684</t>
  </si>
  <si>
    <t>05-11-2024 12:42</t>
  </si>
  <si>
    <t>05-11-2024 14:42</t>
  </si>
  <si>
    <t>13-11-2024 16:54</t>
  </si>
  <si>
    <t>4000004685</t>
  </si>
  <si>
    <t>05-11-2024 12:45</t>
  </si>
  <si>
    <t>05-11-2024 14:45</t>
  </si>
  <si>
    <t>4000004705</t>
  </si>
  <si>
    <t>05-11-2024 16:18</t>
  </si>
  <si>
    <t>06-11-2024 9:18</t>
  </si>
  <si>
    <t>10-11-2024 11:23</t>
  </si>
  <si>
    <t>06-11-2024 10:14</t>
  </si>
  <si>
    <t>06-11-2024 11:12</t>
  </si>
  <si>
    <t>06-11-2024 13:12</t>
  </si>
  <si>
    <t>07-11-2024 12:51</t>
  </si>
  <si>
    <t>4000004725</t>
  </si>
  <si>
    <t>06-11-2024 11:33</t>
  </si>
  <si>
    <t>06-11-2024 13:33</t>
  </si>
  <si>
    <t>11-11-2024 14:24</t>
  </si>
  <si>
    <t>08-11-2024 14:5</t>
  </si>
  <si>
    <t>4000004770</t>
  </si>
  <si>
    <t>07-11-2024 12:43</t>
  </si>
  <si>
    <t>07-11-2024 14:43</t>
  </si>
  <si>
    <t>14-11-2024 10:25</t>
  </si>
  <si>
    <t>11-11-2024 10:13</t>
  </si>
  <si>
    <t>4000004744</t>
  </si>
  <si>
    <t>06-11-2024 16:48</t>
  </si>
  <si>
    <t>14-11-2024 12:9</t>
  </si>
  <si>
    <t>4000004730</t>
  </si>
  <si>
    <t>06-11-2024 12:46</t>
  </si>
  <si>
    <t>06-11-2024 13:46</t>
  </si>
  <si>
    <t>11-11-2024 16:24</t>
  </si>
  <si>
    <t>08-11-2024 15:25</t>
  </si>
  <si>
    <t>4000004753</t>
  </si>
  <si>
    <t>07-11-2024 7:35</t>
  </si>
  <si>
    <t>07-11-2024 9:30</t>
  </si>
  <si>
    <t>07-11-2024 12:55</t>
  </si>
  <si>
    <t>4000004756</t>
  </si>
  <si>
    <t>07-11-2024 9:41</t>
  </si>
  <si>
    <t>07-11-2024 11:41</t>
  </si>
  <si>
    <t>12-12-2024 14:19</t>
  </si>
  <si>
    <t>11-11-2024 10:41</t>
  </si>
  <si>
    <t>4000004757</t>
  </si>
  <si>
    <t>07-11-2024 9:44</t>
  </si>
  <si>
    <t>07-11-2024 11:44</t>
  </si>
  <si>
    <t>22-11-2024 15:30</t>
  </si>
  <si>
    <t>19-11-2024 15:18</t>
  </si>
  <si>
    <t>4000004759</t>
  </si>
  <si>
    <t>07-11-2024 10:0</t>
  </si>
  <si>
    <t>07-11-2024 12:0</t>
  </si>
  <si>
    <t>07-11-2024 11:20</t>
  </si>
  <si>
    <t>07-11-2024 10:8</t>
  </si>
  <si>
    <t>4000004766</t>
  </si>
  <si>
    <t>07-11-2024 14:4</t>
  </si>
  <si>
    <t>13-12-2024 15:46</t>
  </si>
  <si>
    <t>4000004773</t>
  </si>
  <si>
    <t>07-11-2024 14:49</t>
  </si>
  <si>
    <t>07-11-2024 16:49</t>
  </si>
  <si>
    <t>13-11-2024 17:24</t>
  </si>
  <si>
    <t>4000004760</t>
  </si>
  <si>
    <t>22-11-2024 10:2</t>
  </si>
  <si>
    <t>21-11-2024 17:39</t>
  </si>
  <si>
    <t>20-11-2024 16:30</t>
  </si>
  <si>
    <t>4000004783</t>
  </si>
  <si>
    <t>07-11-2024 16:50</t>
  </si>
  <si>
    <t>08-11-2024 9:50</t>
  </si>
  <si>
    <t>18-11-2024 14:28</t>
  </si>
  <si>
    <t>15-11-2024 14:16</t>
  </si>
  <si>
    <t>07-11-2024 17:14</t>
  </si>
  <si>
    <t>4000004782</t>
  </si>
  <si>
    <t>07-11-2024 16:27</t>
  </si>
  <si>
    <t>08-11-2024 9:27</t>
  </si>
  <si>
    <t>13-12-2024 17:6</t>
  </si>
  <si>
    <t>13-12-2024 9:39</t>
  </si>
  <si>
    <t>4000004812</t>
  </si>
  <si>
    <t>08-11-2024 10:25</t>
  </si>
  <si>
    <t>08-11-2024 12:25</t>
  </si>
  <si>
    <t>11-11-2024 17:24</t>
  </si>
  <si>
    <t>08-11-2024 16:28</t>
  </si>
  <si>
    <t>08-11-2024 11:12</t>
  </si>
  <si>
    <t>4000004896</t>
  </si>
  <si>
    <t>11-11-2024 14:38</t>
  </si>
  <si>
    <t>11-11-2024 15:38</t>
  </si>
  <si>
    <t>18-11-2024 10:27</t>
  </si>
  <si>
    <t>15-11-2024 9:28</t>
  </si>
  <si>
    <t>12-11-2024 13:35</t>
  </si>
  <si>
    <t>4000004873</t>
  </si>
  <si>
    <t>11-11-2024 10:18</t>
  </si>
  <si>
    <t>11-11-2024 12:18</t>
  </si>
  <si>
    <t>13-11-2024 17:26</t>
  </si>
  <si>
    <t>4000004879</t>
  </si>
  <si>
    <t>11-11-2024 11:20</t>
  </si>
  <si>
    <t>11-11-2024 12:20</t>
  </si>
  <si>
    <t>14-11-2024 12:25</t>
  </si>
  <si>
    <t>11-11-2024 12:0</t>
  </si>
  <si>
    <t>11-11-2024 11:58</t>
  </si>
  <si>
    <t>4000004821</t>
  </si>
  <si>
    <t>08-11-2024 14:25</t>
  </si>
  <si>
    <t>13-12-2024 18:2</t>
  </si>
  <si>
    <t>4000004862</t>
  </si>
  <si>
    <t>11-11-2024 8:47</t>
  </si>
  <si>
    <t>11-11-2024 11:0</t>
  </si>
  <si>
    <t>11-11-2024 11:42</t>
  </si>
  <si>
    <t>4000004904</t>
  </si>
  <si>
    <t>12-11-2024 9:48</t>
  </si>
  <si>
    <t>12-11-2024 11:48</t>
  </si>
  <si>
    <t>11-12-2024 13:13</t>
  </si>
  <si>
    <t>4000004871</t>
  </si>
  <si>
    <t>11-11-2024 10:4</t>
  </si>
  <si>
    <t>11-11-2024 12:4</t>
  </si>
  <si>
    <t>16-11-2024 16:26</t>
  </si>
  <si>
    <t>4000004815</t>
  </si>
  <si>
    <t>08-11-2024 13:12</t>
  </si>
  <si>
    <t>11-11-2024 15:24</t>
  </si>
  <si>
    <t>08-11-2024 15:10</t>
  </si>
  <si>
    <t>4000004870</t>
  </si>
  <si>
    <t>11-11-2024 11:4</t>
  </si>
  <si>
    <t>16-11-2024 18:27</t>
  </si>
  <si>
    <t>13-11-2024 17:29</t>
  </si>
  <si>
    <t>12-11-2024 12:26</t>
  </si>
  <si>
    <t>4000004866</t>
  </si>
  <si>
    <t>11-11-2024 9:32</t>
  </si>
  <si>
    <t>11-11-2024 11:32</t>
  </si>
  <si>
    <t>13-11-2024 9:21</t>
  </si>
  <si>
    <t>4000004844</t>
  </si>
  <si>
    <t>08-11-2024 18:46</t>
  </si>
  <si>
    <t>13-12-2024 11:0</t>
  </si>
  <si>
    <t>09-11-2024 11:1</t>
  </si>
  <si>
    <t>4000004860</t>
  </si>
  <si>
    <t>10-11-2024 12:54</t>
  </si>
  <si>
    <t>10-11-2024 14:54</t>
  </si>
  <si>
    <t>15-11-2024 15:26</t>
  </si>
  <si>
    <t>12-11-2024 14:46</t>
  </si>
  <si>
    <t>4000004898</t>
  </si>
  <si>
    <t>11-11-2024 15:29</t>
  </si>
  <si>
    <t>11-11-2024 17:29</t>
  </si>
  <si>
    <t>23-11-2024 15:30</t>
  </si>
  <si>
    <t>20-11-2024 15:14</t>
  </si>
  <si>
    <t>4000004887</t>
  </si>
  <si>
    <t>11-11-2024 12:3</t>
  </si>
  <si>
    <t>11-11-2024 16:3</t>
  </si>
  <si>
    <t>12-12-2024 14:30</t>
  </si>
  <si>
    <t>4000004906</t>
  </si>
  <si>
    <t>12-11-2024 10:12</t>
  </si>
  <si>
    <t>12-11-2024 12:12</t>
  </si>
  <si>
    <t>13-12-2024 15:28</t>
  </si>
  <si>
    <t>18-11-2024 13:19</t>
  </si>
  <si>
    <t>4000004917</t>
  </si>
  <si>
    <t>12-11-2024 12:30</t>
  </si>
  <si>
    <t>26-11-2024 20:38</t>
  </si>
  <si>
    <t>28-11-2024 14:40</t>
  </si>
  <si>
    <t>4000004919</t>
  </si>
  <si>
    <t>12-11-2024 13:20</t>
  </si>
  <si>
    <t>12-11-2024 15:20</t>
  </si>
  <si>
    <t>11-12-2024 12:23</t>
  </si>
  <si>
    <t>4000004924</t>
  </si>
  <si>
    <t>12-11-2024 14:23</t>
  </si>
  <si>
    <t>12-11-2024 16:23</t>
  </si>
  <si>
    <t>18-11-2024 9:27</t>
  </si>
  <si>
    <t>15-11-2024 9:26</t>
  </si>
  <si>
    <t>12-11-2024 14:54</t>
  </si>
  <si>
    <t>4000004938</t>
  </si>
  <si>
    <t>12-11-2024 16:29</t>
  </si>
  <si>
    <t>13-11-2024 9:29</t>
  </si>
  <si>
    <t>22-11-2024 11:29</t>
  </si>
  <si>
    <t>19-11-2024 11:28</t>
  </si>
  <si>
    <t>12-11-2024 17:2</t>
  </si>
  <si>
    <t>4000004947</t>
  </si>
  <si>
    <t>12-11-2024 18:59</t>
  </si>
  <si>
    <t>27-11-2024 13:16</t>
  </si>
  <si>
    <t>19-11-2024 9:37</t>
  </si>
  <si>
    <t>4000004909</t>
  </si>
  <si>
    <t>12-11-2024 11:12</t>
  </si>
  <si>
    <t>14-12-2024 17:41</t>
  </si>
  <si>
    <t>11-12-2024 17:30</t>
  </si>
  <si>
    <t>27-11-2024 15:10</t>
  </si>
  <si>
    <t>4000004936</t>
  </si>
  <si>
    <t>12-11-2024 16:20</t>
  </si>
  <si>
    <t>12-11-2024 17:20</t>
  </si>
  <si>
    <t>06-12-2024 11:36</t>
  </si>
  <si>
    <t>03-12-2024 10:56</t>
  </si>
  <si>
    <t>4000004916</t>
  </si>
  <si>
    <t>12-11-2024 12:20</t>
  </si>
  <si>
    <t>12-11-2024 14:20</t>
  </si>
  <si>
    <t>13-11-2024 16:53</t>
  </si>
  <si>
    <t>4000004946</t>
  </si>
  <si>
    <t>12-11-2024 18:16</t>
  </si>
  <si>
    <t>13-11-2024 11:16</t>
  </si>
  <si>
    <t>13-12-2024 12:3</t>
  </si>
  <si>
    <t>20-11-2024 11:58</t>
  </si>
  <si>
    <t>4000004956</t>
  </si>
  <si>
    <t>13-11-2024 9:19</t>
  </si>
  <si>
    <t>13-11-2024 11:19</t>
  </si>
  <si>
    <t>13-11-2024 17:30</t>
  </si>
  <si>
    <t>4000004959</t>
  </si>
  <si>
    <t>13-11-2024 9:34</t>
  </si>
  <si>
    <t>13-11-2024 10:34</t>
  </si>
  <si>
    <t>17-11-2024 17:27</t>
  </si>
  <si>
    <t>14-11-2024 17:11</t>
  </si>
  <si>
    <t>13-11-2024 9:59</t>
  </si>
  <si>
    <t>4000004982</t>
  </si>
  <si>
    <t>13-11-2024 15:48</t>
  </si>
  <si>
    <t>13-11-2024 16:48</t>
  </si>
  <si>
    <t>11-12-2024 18:15</t>
  </si>
  <si>
    <t>26-11-2024 10:32</t>
  </si>
  <si>
    <t>4000004968</t>
  </si>
  <si>
    <t>13-11-2024 11:13</t>
  </si>
  <si>
    <t>13-11-2024 13:13</t>
  </si>
  <si>
    <t>02-12-2024 17:35</t>
  </si>
  <si>
    <t>29-11-2024 16:50</t>
  </si>
  <si>
    <t>26-11-2024 14:31</t>
  </si>
  <si>
    <t>4000004978</t>
  </si>
  <si>
    <t>13-11-2024 14:53</t>
  </si>
  <si>
    <t>14-11-2024 9:53</t>
  </si>
  <si>
    <t>4000004969</t>
  </si>
  <si>
    <t>13-11-2024 12:9</t>
  </si>
  <si>
    <t>13-11-2024 13:9</t>
  </si>
  <si>
    <t>08-12-2024 10:37</t>
  </si>
  <si>
    <t>05-12-2024 10:33</t>
  </si>
  <si>
    <t>4000004977</t>
  </si>
  <si>
    <t>13-11-2024 16:39</t>
  </si>
  <si>
    <t>13-12-2024 16:31</t>
  </si>
  <si>
    <t>11-12-2024 17:20</t>
  </si>
  <si>
    <t>4000004984</t>
  </si>
  <si>
    <t>13-11-2024 16:22</t>
  </si>
  <si>
    <t>13-11-2024 17:22</t>
  </si>
  <si>
    <t>21-11-2024 15:29</t>
  </si>
  <si>
    <t>13-11-2024 16:44</t>
  </si>
  <si>
    <t>4000004994</t>
  </si>
  <si>
    <t>14-11-2024 9:49</t>
  </si>
  <si>
    <t>14-11-2024 11:49</t>
  </si>
  <si>
    <t>14-11-2024 12:5</t>
  </si>
  <si>
    <t>4000005011</t>
  </si>
  <si>
    <t>14-11-2024 12:10</t>
  </si>
  <si>
    <t>14-11-2024 14:10</t>
  </si>
  <si>
    <t>29-11-2024 14:33</t>
  </si>
  <si>
    <t>26-11-2024 13:43</t>
  </si>
  <si>
    <t>15-11-2024 15:9</t>
  </si>
  <si>
    <t>4000004995</t>
  </si>
  <si>
    <t>15-11-2024 14:42</t>
  </si>
  <si>
    <t>15-11-2024 14:25</t>
  </si>
  <si>
    <t>15-11-2024 9:29</t>
  </si>
  <si>
    <t>4000005008</t>
  </si>
  <si>
    <t>13-12-2024 14:12</t>
  </si>
  <si>
    <t>4000005009</t>
  </si>
  <si>
    <t>14-11-2024 12:8</t>
  </si>
  <si>
    <t>14-11-2024 14:8</t>
  </si>
  <si>
    <t>18-11-2024 15:35</t>
  </si>
  <si>
    <t>15-11-2024 14:18</t>
  </si>
  <si>
    <t>4000005023</t>
  </si>
  <si>
    <t>14-11-2024 17:16</t>
  </si>
  <si>
    <t>15-11-2024 10:16</t>
  </si>
  <si>
    <t>15-11-2024 14:13</t>
  </si>
  <si>
    <t>14-11-2024 17:18</t>
  </si>
  <si>
    <t>4000005033</t>
  </si>
  <si>
    <t>14-11-2024 18:42</t>
  </si>
  <si>
    <t>15-11-2024 11:42</t>
  </si>
  <si>
    <t>15-11-2024 14:9</t>
  </si>
  <si>
    <t>15-11-2024 9:43</t>
  </si>
  <si>
    <t>4000005042</t>
  </si>
  <si>
    <t>15-11-2024 10:52</t>
  </si>
  <si>
    <t>15-11-2024 12:52</t>
  </si>
  <si>
    <t>15-11-2024 14:11</t>
  </si>
  <si>
    <t>4000005049</t>
  </si>
  <si>
    <t>15-11-2024 12:1</t>
  </si>
  <si>
    <t>15-11-2024 14:1</t>
  </si>
  <si>
    <t>11-12-2024 17:28</t>
  </si>
  <si>
    <t>15-11-2024 15:0</t>
  </si>
  <si>
    <t>4000005075</t>
  </si>
  <si>
    <t>16-11-2024 8:43</t>
  </si>
  <si>
    <t>23-11-2024 8:19</t>
  </si>
  <si>
    <t>4000005081</t>
  </si>
  <si>
    <t>16-11-2024 9:51</t>
  </si>
  <si>
    <t>18-11-2024 13:0</t>
  </si>
  <si>
    <t>21-11-2024 14:29</t>
  </si>
  <si>
    <t>18-11-2024 14:24</t>
  </si>
  <si>
    <t>4000005092</t>
  </si>
  <si>
    <t>16-11-2024 18:20</t>
  </si>
  <si>
    <t>24-11-2024 14:31</t>
  </si>
  <si>
    <t>21-11-2024 14:21</t>
  </si>
  <si>
    <t>4000005094</t>
  </si>
  <si>
    <t>17-11-2024 8:27</t>
  </si>
  <si>
    <t>17-11-2024 12:30</t>
  </si>
  <si>
    <t>30-11-2024 13:33</t>
  </si>
  <si>
    <t>27-11-2024 13:1</t>
  </si>
  <si>
    <t>4000005035</t>
  </si>
  <si>
    <t>15-11-2024 8:29</t>
  </si>
  <si>
    <t>15-11-2024 11:0</t>
  </si>
  <si>
    <t>24-11-2024 18:31</t>
  </si>
  <si>
    <t>21-11-2024 17:42</t>
  </si>
  <si>
    <t>4000005047</t>
  </si>
  <si>
    <t>15-11-2024 11:51</t>
  </si>
  <si>
    <t>15-11-2024 13:51</t>
  </si>
  <si>
    <t>18-11-2024 17:28</t>
  </si>
  <si>
    <t>15-11-2024 16:50</t>
  </si>
  <si>
    <t>4000005123</t>
  </si>
  <si>
    <t>18-11-2024 14:51</t>
  </si>
  <si>
    <t>18-11-2024 16:51</t>
  </si>
  <si>
    <t>28-11-2024 19:33</t>
  </si>
  <si>
    <t>25-11-2024 18:42</t>
  </si>
  <si>
    <t>4000005059</t>
  </si>
  <si>
    <t>15-11-2024 16:7</t>
  </si>
  <si>
    <t>15-11-2024 17:7</t>
  </si>
  <si>
    <t>18-11-2024 14:58</t>
  </si>
  <si>
    <t>15-11-2024 16:18</t>
  </si>
  <si>
    <t>4000005128</t>
  </si>
  <si>
    <t>18-11-2024 16:1</t>
  </si>
  <si>
    <t>19-11-2024 9:1</t>
  </si>
  <si>
    <t>02-12-2024 9:34</t>
  </si>
  <si>
    <t>29-11-2024 9:8</t>
  </si>
  <si>
    <t>4000005046</t>
  </si>
  <si>
    <t>18-11-2024 15:9</t>
  </si>
  <si>
    <t>18-11-2024 14:44</t>
  </si>
  <si>
    <t>4000005084</t>
  </si>
  <si>
    <t>18-11-2024 11:0</t>
  </si>
  <si>
    <t>28-11-2024 14:36</t>
  </si>
  <si>
    <t>4000005188</t>
  </si>
  <si>
    <t>20-11-2024 10:47</t>
  </si>
  <si>
    <t>20-11-2024 11:47</t>
  </si>
  <si>
    <t>21-11-2024 18:1</t>
  </si>
  <si>
    <t>4000005048</t>
  </si>
  <si>
    <t>15-11-2024 12:0</t>
  </si>
  <si>
    <t>15-11-2024 14:0</t>
  </si>
  <si>
    <t>18-11-2024 15:13</t>
  </si>
  <si>
    <t>4000005096</t>
  </si>
  <si>
    <t>17-11-2024 13:46</t>
  </si>
  <si>
    <t>17-11-2024 14:46</t>
  </si>
  <si>
    <t>18-11-2024 13:35</t>
  </si>
  <si>
    <t>18-11-2024 13:18</t>
  </si>
  <si>
    <t>4000005061</t>
  </si>
  <si>
    <t>15-11-2024 16:31</t>
  </si>
  <si>
    <t>18-11-2024 9:31</t>
  </si>
  <si>
    <t>18-11-2024 15:14</t>
  </si>
  <si>
    <t>15-11-2024 16:41</t>
  </si>
  <si>
    <t>4000005071</t>
  </si>
  <si>
    <t>15-11-2024 18:41</t>
  </si>
  <si>
    <t>18-11-2024 15:11</t>
  </si>
  <si>
    <t>18-11-2024 14:43</t>
  </si>
  <si>
    <t>4000005070</t>
  </si>
  <si>
    <t>15-11-2024 18:18</t>
  </si>
  <si>
    <t>16-11-2024 11:0</t>
  </si>
  <si>
    <t>24-11-2024 9:31</t>
  </si>
  <si>
    <t>21-11-2024 9:25</t>
  </si>
  <si>
    <t>4000005106</t>
  </si>
  <si>
    <t>18-11-2024 10:29</t>
  </si>
  <si>
    <t>18-11-2024 11:29</t>
  </si>
  <si>
    <t>11-12-2024 17:13</t>
  </si>
  <si>
    <t>4000005139</t>
  </si>
  <si>
    <t>18-11-2024 17:52</t>
  </si>
  <si>
    <t>19-11-2024 9:52</t>
  </si>
  <si>
    <t>19-11-2024 11:19</t>
  </si>
  <si>
    <t>19-11-2024 9:36</t>
  </si>
  <si>
    <t>4000005177</t>
  </si>
  <si>
    <t>20-11-2024 9:15</t>
  </si>
  <si>
    <t>20-11-2024 10:15</t>
  </si>
  <si>
    <t>28-11-2024 14:35</t>
  </si>
  <si>
    <t>4000005045</t>
  </si>
  <si>
    <t>15-11-2024 11:28</t>
  </si>
  <si>
    <t>15-11-2024 13:28</t>
  </si>
  <si>
    <t>18-11-2024 15:16</t>
  </si>
  <si>
    <t>4000005119</t>
  </si>
  <si>
    <t>18-11-2024 12:50</t>
  </si>
  <si>
    <t>18-11-2024 14:50</t>
  </si>
  <si>
    <t>19-11-2024 11:31</t>
  </si>
  <si>
    <t>4000005146</t>
  </si>
  <si>
    <t>19-11-2024 9:12</t>
  </si>
  <si>
    <t>19-11-2024 11:12</t>
  </si>
  <si>
    <t>22-11-2024 12:8</t>
  </si>
  <si>
    <t>4000005100</t>
  </si>
  <si>
    <t>18-11-2024 9:40</t>
  </si>
  <si>
    <t>18-11-2024 10:40</t>
  </si>
  <si>
    <t>24-11-2024 10:31</t>
  </si>
  <si>
    <t>21-11-2024 10:6</t>
  </si>
  <si>
    <t>4000005105</t>
  </si>
  <si>
    <t>18-11-2024 12:29</t>
  </si>
  <si>
    <t>11-12-2024 12:17</t>
  </si>
  <si>
    <t>4000005118</t>
  </si>
  <si>
    <t>18-11-2024 12:4</t>
  </si>
  <si>
    <t>18-11-2024 14:4</t>
  </si>
  <si>
    <t>11-12-2024 12:25</t>
  </si>
  <si>
    <t>4000005121</t>
  </si>
  <si>
    <t>18-11-2024 14:36</t>
  </si>
  <si>
    <t>18-11-2024 16:36</t>
  </si>
  <si>
    <t>06-12-2024 14:36</t>
  </si>
  <si>
    <t>03-12-2024 13:54</t>
  </si>
  <si>
    <t>4000005137</t>
  </si>
  <si>
    <t>18-11-2024 17:46</t>
  </si>
  <si>
    <t>19-11-2024 10:46</t>
  </si>
  <si>
    <t>11-12-2024 17:39</t>
  </si>
  <si>
    <t>4000005143</t>
  </si>
  <si>
    <t>19-11-2024 8:34</t>
  </si>
  <si>
    <t>19-11-2024 11:0</t>
  </si>
  <si>
    <t>22-11-2024 9:29</t>
  </si>
  <si>
    <t>19-11-2024 9:29</t>
  </si>
  <si>
    <t>4000005151</t>
  </si>
  <si>
    <t>19-11-2024 11:44</t>
  </si>
  <si>
    <t>19-11-2024 13:44</t>
  </si>
  <si>
    <t>25-11-2024 17:31</t>
  </si>
  <si>
    <t>22-11-2024 16:50</t>
  </si>
  <si>
    <t>4000005155</t>
  </si>
  <si>
    <t>19-11-2024 12:37</t>
  </si>
  <si>
    <t>19-11-2024 14:37</t>
  </si>
  <si>
    <t>21-11-2024 17:56</t>
  </si>
  <si>
    <t>4000005174</t>
  </si>
  <si>
    <t>19-11-2024 18:43</t>
  </si>
  <si>
    <t>20-11-2024 10:0</t>
  </si>
  <si>
    <t>22-11-2024 23:30</t>
  </si>
  <si>
    <t>25-11-2024 11:31</t>
  </si>
  <si>
    <t>19-11-2024 22:32</t>
  </si>
  <si>
    <t>4000005239</t>
  </si>
  <si>
    <t>21-11-2024 13:50</t>
  </si>
  <si>
    <t>21-11-2024 15:50</t>
  </si>
  <si>
    <t>29-11-2024 17:33</t>
  </si>
  <si>
    <t>26-11-2024 17:24</t>
  </si>
  <si>
    <t>4000005235</t>
  </si>
  <si>
    <t>21-11-2024 12:48</t>
  </si>
  <si>
    <t>21-11-2024 14:48</t>
  </si>
  <si>
    <t>4000005247</t>
  </si>
  <si>
    <t>21-11-2024 16:14</t>
  </si>
  <si>
    <t>21-11-2024 17:14</t>
  </si>
  <si>
    <t>4000005199</t>
  </si>
  <si>
    <t>20-11-2024 13:16</t>
  </si>
  <si>
    <t>20-11-2024 14:16</t>
  </si>
  <si>
    <t>21-11-2024 14:26</t>
  </si>
  <si>
    <t>4000005209</t>
  </si>
  <si>
    <t>20-11-2024 16:34</t>
  </si>
  <si>
    <t>21-11-2024 9:34</t>
  </si>
  <si>
    <t>24-11-2024 19:31</t>
  </si>
  <si>
    <t>21-11-2024 18:57</t>
  </si>
  <si>
    <t>4000005210</t>
  </si>
  <si>
    <t>20-11-2024 16:53</t>
  </si>
  <si>
    <t>20-11-2024 18:53</t>
  </si>
  <si>
    <t>24-11-2024 17:31</t>
  </si>
  <si>
    <t>21-11-2024 16:48</t>
  </si>
  <si>
    <t>4000005230</t>
  </si>
  <si>
    <t>21-11-2024 11:55</t>
  </si>
  <si>
    <t>21-11-2024 13:55</t>
  </si>
  <si>
    <t>25-11-2024 16:31</t>
  </si>
  <si>
    <t>22-11-2024 16:26</t>
  </si>
  <si>
    <t>4000005246</t>
  </si>
  <si>
    <t>21-11-2024 15:40</t>
  </si>
  <si>
    <t>21-11-2024 17:40</t>
  </si>
  <si>
    <t>11-12-2024 11:49</t>
  </si>
  <si>
    <t>05-12-2024 10:21</t>
  </si>
  <si>
    <t>4000005261</t>
  </si>
  <si>
    <t>22-11-2024 11:4</t>
  </si>
  <si>
    <t>22-11-2024 13:4</t>
  </si>
  <si>
    <t>22-11-2024 11:24</t>
  </si>
  <si>
    <t>4000005264</t>
  </si>
  <si>
    <t>22-11-2024 11:26</t>
  </si>
  <si>
    <t>22-11-2024 13:26</t>
  </si>
  <si>
    <t>12-12-2024 15:24</t>
  </si>
  <si>
    <t>4000005307</t>
  </si>
  <si>
    <t>23-11-2024 16:48</t>
  </si>
  <si>
    <t>25-11-2024 11:0</t>
  </si>
  <si>
    <t>05-12-2024 18:36</t>
  </si>
  <si>
    <t>26-11-2024 10:0</t>
  </si>
  <si>
    <t>4000005260</t>
  </si>
  <si>
    <t>28-11-2024 18:33</t>
  </si>
  <si>
    <t>25-11-2024 17:50</t>
  </si>
  <si>
    <t>22-11-2024 11:5</t>
  </si>
  <si>
    <t>4000005249</t>
  </si>
  <si>
    <t>21-11-2024 18:14</t>
  </si>
  <si>
    <t>22-11-2024 11:0</t>
  </si>
  <si>
    <t>01-12-2024 14:34</t>
  </si>
  <si>
    <t>28-11-2024 14:32</t>
  </si>
  <si>
    <t>4000005295</t>
  </si>
  <si>
    <t>22-11-2024 17:5</t>
  </si>
  <si>
    <t>25-11-2024 10:5</t>
  </si>
  <si>
    <t>14-12-2024 9:28</t>
  </si>
  <si>
    <t>4000005299</t>
  </si>
  <si>
    <t>23-11-2024 8:34</t>
  </si>
  <si>
    <t>23-11-2024 9:34</t>
  </si>
  <si>
    <t>05-12-2024 10:40</t>
  </si>
  <si>
    <t>4000005335</t>
  </si>
  <si>
    <t>25-11-2024 10:58</t>
  </si>
  <si>
    <t>07-12-2024 10:37</t>
  </si>
  <si>
    <t>04-12-2024 10:25</t>
  </si>
  <si>
    <t>01-12-2024 15:7</t>
  </si>
  <si>
    <t>4000005339</t>
  </si>
  <si>
    <t>25-11-2024 11:28</t>
  </si>
  <si>
    <t>25-11-2024 13:28</t>
  </si>
  <si>
    <t>09-12-2024 13:7</t>
  </si>
  <si>
    <t>4000005322</t>
  </si>
  <si>
    <t>25-11-2024 8:6</t>
  </si>
  <si>
    <t>14-12-2024 9:40</t>
  </si>
  <si>
    <t>11-12-2024 9:29</t>
  </si>
  <si>
    <t>04-12-2024 12:37</t>
  </si>
  <si>
    <t>4000005332</t>
  </si>
  <si>
    <t>25-11-2024 10:19</t>
  </si>
  <si>
    <t>25-11-2024 12:19</t>
  </si>
  <si>
    <t>13-12-2024 9:33</t>
  </si>
  <si>
    <t>26-11-2024 11:51</t>
  </si>
  <si>
    <t>4000005389</t>
  </si>
  <si>
    <t>26-11-2024 10:54</t>
  </si>
  <si>
    <t>26-11-2024 11:54</t>
  </si>
  <si>
    <t>29-11-2024 13:33</t>
  </si>
  <si>
    <t>26-11-2024 12:41</t>
  </si>
  <si>
    <t>4000005365</t>
  </si>
  <si>
    <t>25-11-2024 16:55</t>
  </si>
  <si>
    <t>25-11-2024 17:55</t>
  </si>
  <si>
    <t>26-11-2024 9:21</t>
  </si>
  <si>
    <t>4000005362</t>
  </si>
  <si>
    <t>12-12-2024 16:42</t>
  </si>
  <si>
    <t>4000005331</t>
  </si>
  <si>
    <t>25-11-2024 10:11</t>
  </si>
  <si>
    <t>25-11-2024 14:36</t>
  </si>
  <si>
    <t>25-11-2024 10:41</t>
  </si>
  <si>
    <t>4000005363</t>
  </si>
  <si>
    <t>25-11-2024 16:10</t>
  </si>
  <si>
    <t>26-11-2024 17:42</t>
  </si>
  <si>
    <t>26-11-2024 17:10</t>
  </si>
  <si>
    <t>4000005336</t>
  </si>
  <si>
    <t>25-11-2024 10:59</t>
  </si>
  <si>
    <t>25-11-2024 12:59</t>
  </si>
  <si>
    <t>4000005350</t>
  </si>
  <si>
    <t>25-11-2024 14:59</t>
  </si>
  <si>
    <t>25-11-2024 15:59</t>
  </si>
  <si>
    <t>12-12-2024 14:35</t>
  </si>
  <si>
    <t>09-12-2024 14:17</t>
  </si>
  <si>
    <t>4000005383</t>
  </si>
  <si>
    <t>26-11-2024 10:20</t>
  </si>
  <si>
    <t>26-11-2024 12:20</t>
  </si>
  <si>
    <t>11-12-2024 16:30</t>
  </si>
  <si>
    <t>4000005392</t>
  </si>
  <si>
    <t>26-11-2024 11:7</t>
  </si>
  <si>
    <t>26-11-2024 13:7</t>
  </si>
  <si>
    <t>26-11-2024 12:39</t>
  </si>
  <si>
    <t>4000005415</t>
  </si>
  <si>
    <t>27-11-2024 8:20</t>
  </si>
  <si>
    <t>08-12-2024 15:37</t>
  </si>
  <si>
    <t>05-12-2024 15:0</t>
  </si>
  <si>
    <t>4000005416</t>
  </si>
  <si>
    <t>27-11-2024 8:23</t>
  </si>
  <si>
    <t>08-12-2024 15:38</t>
  </si>
  <si>
    <t>05-12-2024 15:1</t>
  </si>
  <si>
    <t>4000005421</t>
  </si>
  <si>
    <t>27-11-2024 9:22</t>
  </si>
  <si>
    <t>27-11-2024 11:22</t>
  </si>
  <si>
    <t>13-12-2024 11:2</t>
  </si>
  <si>
    <t>04-12-2024 12:48</t>
  </si>
  <si>
    <t>4000005404</t>
  </si>
  <si>
    <t>26-11-2024 16:17</t>
  </si>
  <si>
    <t>27-11-2024 9:17</t>
  </si>
  <si>
    <t>4000005406</t>
  </si>
  <si>
    <t>26-11-2024 16:32</t>
  </si>
  <si>
    <t>27-11-2024 9:32</t>
  </si>
  <si>
    <t>12-12-2024 15:23</t>
  </si>
  <si>
    <t>12-12-2024 15:16</t>
  </si>
  <si>
    <t>4000005431</t>
  </si>
  <si>
    <t>27-11-2024 12:18</t>
  </si>
  <si>
    <t>27-11-2024 14:18</t>
  </si>
  <si>
    <t>12-12-2024 15:45</t>
  </si>
  <si>
    <t>09-12-2024 14:20</t>
  </si>
  <si>
    <t>4000005435</t>
  </si>
  <si>
    <t>27-11-2024 13:44</t>
  </si>
  <si>
    <t>27-11-2024 15:44</t>
  </si>
  <si>
    <t>29-11-2024 10:8</t>
  </si>
  <si>
    <t>4000005436</t>
  </si>
  <si>
    <t>27-11-2024 13:47</t>
  </si>
  <si>
    <t>27-11-2024 15:47</t>
  </si>
  <si>
    <t>05-12-2024 14:20</t>
  </si>
  <si>
    <t>4000005445</t>
  </si>
  <si>
    <t>27-11-2024 16:54</t>
  </si>
  <si>
    <t>28-11-2024 9:54</t>
  </si>
  <si>
    <t>4000005458</t>
  </si>
  <si>
    <t>28-11-2024 8:54</t>
  </si>
  <si>
    <t>28-11-2024 11:0</t>
  </si>
  <si>
    <t>13-12-2024 9:32</t>
  </si>
  <si>
    <t>28-11-2024 9:24</t>
  </si>
  <si>
    <t>4000005461</t>
  </si>
  <si>
    <t>28-11-2024 10:26</t>
  </si>
  <si>
    <t>28-11-2024 12:26</t>
  </si>
  <si>
    <t>11-12-2024 15:37</t>
  </si>
  <si>
    <t>4000005470</t>
  </si>
  <si>
    <t>28-11-2024 12:15</t>
  </si>
  <si>
    <t>28-11-2024 14:15</t>
  </si>
  <si>
    <t>28-11-2024 15:10</t>
  </si>
  <si>
    <t>4000005478</t>
  </si>
  <si>
    <t>29-11-2024 9:10</t>
  </si>
  <si>
    <t>13-12-2024 17:21</t>
  </si>
  <si>
    <t>4000005489</t>
  </si>
  <si>
    <t>29-11-2024 9:43</t>
  </si>
  <si>
    <t>29-11-2024 11:43</t>
  </si>
  <si>
    <t>12-12-2024 9:52</t>
  </si>
  <si>
    <t>29-11-2024 15:50</t>
  </si>
  <si>
    <t>4000005483</t>
  </si>
  <si>
    <t>28-11-2024 18:4</t>
  </si>
  <si>
    <t>29-11-2024 11:0</t>
  </si>
  <si>
    <t>13-12-2024 18:12</t>
  </si>
  <si>
    <t>4000005484</t>
  </si>
  <si>
    <t>28-11-2024 18:10</t>
  </si>
  <si>
    <t>29-11-2024 10:10</t>
  </si>
  <si>
    <t>13-12-2024 18:40</t>
  </si>
  <si>
    <t>10-12-2024 18:19</t>
  </si>
  <si>
    <t>4000005508</t>
  </si>
  <si>
    <t>29-11-2024 15:4</t>
  </si>
  <si>
    <t>29-11-2024 17:4</t>
  </si>
  <si>
    <t>11-12-2024 10:32</t>
  </si>
  <si>
    <t>06-12-2024 9:12</t>
  </si>
  <si>
    <t>4000005516</t>
  </si>
  <si>
    <t>30-11-2024 14:19</t>
  </si>
  <si>
    <t>02-12-2024 11:0</t>
  </si>
  <si>
    <t>05-12-2024 10:45</t>
  </si>
  <si>
    <t>4000005525</t>
  </si>
  <si>
    <t>30-11-2024 19:22</t>
  </si>
  <si>
    <t>12-12-2024 18:0</t>
  </si>
  <si>
    <t>04-12-2024 9:45</t>
  </si>
  <si>
    <t>4000005533</t>
  </si>
  <si>
    <t>01-12-2024 14:4</t>
  </si>
  <si>
    <t>05-12-2024 10:22</t>
  </si>
  <si>
    <t>4000005542</t>
  </si>
  <si>
    <t>02-12-2024 10:4</t>
  </si>
  <si>
    <t>02-12-2024 12:4</t>
  </si>
  <si>
    <t>05-12-2024 10:25</t>
  </si>
  <si>
    <t>4000005548</t>
  </si>
  <si>
    <t>02-12-2024 13:30</t>
  </si>
  <si>
    <t>02-12-2024 15:30</t>
  </si>
  <si>
    <t>4000005564</t>
  </si>
  <si>
    <t>02-12-2024 23:58</t>
  </si>
  <si>
    <t>03-12-2024 11:0</t>
  </si>
  <si>
    <t>4000005539</t>
  </si>
  <si>
    <t>02-12-2024 9:22</t>
  </si>
  <si>
    <t>02-12-2024 10:22</t>
  </si>
  <si>
    <t>02-12-2024 10:13</t>
  </si>
  <si>
    <t>4000005573</t>
  </si>
  <si>
    <t>03-12-2024 11:56</t>
  </si>
  <si>
    <t>13-12-2024 10:40</t>
  </si>
  <si>
    <t>10-12-2024 10:8</t>
  </si>
  <si>
    <t>03-12-2024 15:10</t>
  </si>
  <si>
    <t>4000005621</t>
  </si>
  <si>
    <t>05-12-2024 9:6</t>
  </si>
  <si>
    <t>09-12-2024 12:26</t>
  </si>
  <si>
    <t>4000005586</t>
  </si>
  <si>
    <t>04-12-2024 9:38</t>
  </si>
  <si>
    <t>04-12-2024 11:38</t>
  </si>
  <si>
    <t>05-12-2024 10:27</t>
  </si>
  <si>
    <t>4000005616</t>
  </si>
  <si>
    <t>04-12-2024 14:52</t>
  </si>
  <si>
    <t>04-12-2024 16:52</t>
  </si>
  <si>
    <t>4000005683</t>
  </si>
  <si>
    <t>06-12-2024 10:32</t>
  </si>
  <si>
    <t>06-12-2024 11:32</t>
  </si>
  <si>
    <t>13-12-2024 16:34</t>
  </si>
  <si>
    <t>11-12-2024 11:5</t>
  </si>
  <si>
    <t>4000005589</t>
  </si>
  <si>
    <t>04-12-2024 10:32</t>
  </si>
  <si>
    <t>04-12-2024 12:32</t>
  </si>
  <si>
    <t>05-12-2024 10:26</t>
  </si>
  <si>
    <t>04-12-2024 11:16</t>
  </si>
  <si>
    <t>4000005652</t>
  </si>
  <si>
    <t>05-12-2024 11:13</t>
  </si>
  <si>
    <t>05-12-2024 12:13</t>
  </si>
  <si>
    <t>10-12-2024 10:41</t>
  </si>
  <si>
    <t>4000005570</t>
  </si>
  <si>
    <t>03-12-2024 10:12</t>
  </si>
  <si>
    <t>03-12-2024 12:12</t>
  </si>
  <si>
    <t>10-12-2024 14:24</t>
  </si>
  <si>
    <t>10-12-2024 14:23</t>
  </si>
  <si>
    <t>4000005595</t>
  </si>
  <si>
    <t>04-12-2024 11:1</t>
  </si>
  <si>
    <t>04-12-2024 13:1</t>
  </si>
  <si>
    <t>11-12-2024 16:10</t>
  </si>
  <si>
    <t>4000005600</t>
  </si>
  <si>
    <t>04-12-2024 13:56</t>
  </si>
  <si>
    <t>10-12-2024 16:27</t>
  </si>
  <si>
    <t>4000005603</t>
  </si>
  <si>
    <t>04-12-2024 12:28</t>
  </si>
  <si>
    <t>04-12-2024 14:28</t>
  </si>
  <si>
    <t>09-12-2024 10:38</t>
  </si>
  <si>
    <t>06-12-2024 9:41</t>
  </si>
  <si>
    <t>4000005592</t>
  </si>
  <si>
    <t>04-12-2024 10:44</t>
  </si>
  <si>
    <t>04-12-2024 11:44</t>
  </si>
  <si>
    <t>4000005614</t>
  </si>
  <si>
    <t>04-12-2024 18:36</t>
  </si>
  <si>
    <t>13-12-2024 11:40</t>
  </si>
  <si>
    <t>10-12-2024 11:4</t>
  </si>
  <si>
    <t>04-12-2024 14:56</t>
  </si>
  <si>
    <t>4000005622</t>
  </si>
  <si>
    <t>04-12-2024 15:40</t>
  </si>
  <si>
    <t>04-12-2024 17:40</t>
  </si>
  <si>
    <t>05-12-2024 10:29</t>
  </si>
  <si>
    <t>4000005632</t>
  </si>
  <si>
    <t>04-12-2024 16:58</t>
  </si>
  <si>
    <t>05-12-2024 9:58</t>
  </si>
  <si>
    <t>09-12-2024 12:35</t>
  </si>
  <si>
    <t>4000005631</t>
  </si>
  <si>
    <t>04-12-2024 16:55</t>
  </si>
  <si>
    <t>04-12-2024 17:55</t>
  </si>
  <si>
    <t>09-12-2024 17:38</t>
  </si>
  <si>
    <t>06-12-2024 17:7</t>
  </si>
  <si>
    <t>4000005670</t>
  </si>
  <si>
    <t>05-12-2024 18:29</t>
  </si>
  <si>
    <t>06-12-2024 11:0</t>
  </si>
  <si>
    <t>12-12-2024 15:40</t>
  </si>
  <si>
    <t>4000005673</t>
  </si>
  <si>
    <t>05-12-2024 20:27</t>
  </si>
  <si>
    <t>06-12-2024 12:0</t>
  </si>
  <si>
    <t>11-12-2024 17:9</t>
  </si>
  <si>
    <t>4000005682</t>
  </si>
  <si>
    <t>06-12-2024 10:26</t>
  </si>
  <si>
    <t>06-12-2024 12:26</t>
  </si>
  <si>
    <t>09-12-2024 12:34</t>
  </si>
  <si>
    <t>4000005685</t>
  </si>
  <si>
    <t>06-12-2024 10:38</t>
  </si>
  <si>
    <t>06-12-2024 12:38</t>
  </si>
  <si>
    <t>12-12-2024 15:14</t>
  </si>
  <si>
    <t>4000005686</t>
  </si>
  <si>
    <t>06-12-2024 10:39</t>
  </si>
  <si>
    <t>13-12-2024 10:21</t>
  </si>
  <si>
    <t>4000005701</t>
  </si>
  <si>
    <t>06-12-2024 15:34</t>
  </si>
  <si>
    <t>06-12-2024 17:34</t>
  </si>
  <si>
    <t>11-12-2024 17:12</t>
  </si>
  <si>
    <t>4000005703</t>
  </si>
  <si>
    <t>06-12-2024 15:50</t>
  </si>
  <si>
    <t>06-12-2024 17:50</t>
  </si>
  <si>
    <t>11-12-2024 18:6</t>
  </si>
  <si>
    <t>06-12-2024 15:52</t>
  </si>
  <si>
    <t>4000005711</t>
  </si>
  <si>
    <t>06-12-2024 16:34</t>
  </si>
  <si>
    <t>09-12-2024 9:34</t>
  </si>
  <si>
    <t>13-12-2024 14:21</t>
  </si>
  <si>
    <t>09-12-2024 11:46</t>
  </si>
  <si>
    <t>4000005715</t>
  </si>
  <si>
    <t>06-12-2024 17:30</t>
  </si>
  <si>
    <t>09-12-2024 10:30</t>
  </si>
  <si>
    <t>13-12-2024 15:3</t>
  </si>
  <si>
    <t>4000005713</t>
  </si>
  <si>
    <t>12-12-2024 11:5</t>
  </si>
  <si>
    <t>4000005700</t>
  </si>
  <si>
    <t>06-12-2024 15:29</t>
  </si>
  <si>
    <t>06-12-2024 17:29</t>
  </si>
  <si>
    <t>09-12-2024 12:36</t>
  </si>
  <si>
    <t>4000005698</t>
  </si>
  <si>
    <t>06-12-2024 14:16</t>
  </si>
  <si>
    <t>06-12-2024 16:16</t>
  </si>
  <si>
    <t>10-12-2024 16:28</t>
  </si>
  <si>
    <t>4000005739</t>
  </si>
  <si>
    <t>08-12-2024 12:13</t>
  </si>
  <si>
    <t>08-12-2024 16:13</t>
  </si>
  <si>
    <t>14-12-2024 15:41</t>
  </si>
  <si>
    <t>11-12-2024 15:33</t>
  </si>
  <si>
    <t>4000005727</t>
  </si>
  <si>
    <t>07-12-2024 16:20</t>
  </si>
  <si>
    <t>09-12-2024 9:50</t>
  </si>
  <si>
    <t>4000005726</t>
  </si>
  <si>
    <t>07-12-2024 14:27</t>
  </si>
  <si>
    <t>12-12-2024 15:38</t>
  </si>
  <si>
    <t>4000005723</t>
  </si>
  <si>
    <t>07-12-2024 11:38</t>
  </si>
  <si>
    <t>09-12-2024 12:52</t>
  </si>
  <si>
    <t>4000005838</t>
  </si>
  <si>
    <t>11-12-2024 11:3</t>
  </si>
  <si>
    <t>11-12-2024 13:3</t>
  </si>
  <si>
    <t>13-12-2024 16:47</t>
  </si>
  <si>
    <t>4000005759</t>
  </si>
  <si>
    <t>09-12-2024 14:26</t>
  </si>
  <si>
    <t>09-12-2024 13:4</t>
  </si>
  <si>
    <t>4000005763</t>
  </si>
  <si>
    <t>09-12-2024 13:51</t>
  </si>
  <si>
    <t>09-12-2024 15:51</t>
  </si>
  <si>
    <t>09-12-2024 14:11</t>
  </si>
  <si>
    <t>4000005851</t>
  </si>
  <si>
    <t>11-12-2024 14:51</t>
  </si>
  <si>
    <t>11-12-2024 16:51</t>
  </si>
  <si>
    <t>11-12-2024 18:12</t>
  </si>
  <si>
    <t>4000005856</t>
  </si>
  <si>
    <t>11-12-2024 15:24</t>
  </si>
  <si>
    <t>11-12-2024 17:24</t>
  </si>
  <si>
    <t>11-12-2024 16:19</t>
  </si>
  <si>
    <t>4000005861</t>
  </si>
  <si>
    <t>11-12-2024 15:57</t>
  </si>
  <si>
    <t>11-12-2024 16:57</t>
  </si>
  <si>
    <t>13-12-2024 10:15</t>
  </si>
  <si>
    <t>4000005862</t>
  </si>
  <si>
    <t>11-12-2024 16:1</t>
  </si>
  <si>
    <t>12-12-2024 9:2</t>
  </si>
  <si>
    <t>12-12-2024 15:20</t>
  </si>
  <si>
    <t>4000005749</t>
  </si>
  <si>
    <t>09-12-2024 9:36</t>
  </si>
  <si>
    <t>09-12-2024 10:36</t>
  </si>
  <si>
    <t>13-12-2024 16:40</t>
  </si>
  <si>
    <t>4000005779</t>
  </si>
  <si>
    <t>09-12-2024 18:10</t>
  </si>
  <si>
    <t>10-12-2024 11:0</t>
  </si>
  <si>
    <t>12-12-2024 15:1</t>
  </si>
  <si>
    <t>4000005787</t>
  </si>
  <si>
    <t>10-12-2024 10:9</t>
  </si>
  <si>
    <t>10-12-2024 11:9</t>
  </si>
  <si>
    <t>13-12-2024 14:31</t>
  </si>
  <si>
    <t>12-12-2024 17:30</t>
  </si>
  <si>
    <t>4000005784</t>
  </si>
  <si>
    <t>10-12-2024 9:48</t>
  </si>
  <si>
    <t>12-12-2024 15:7</t>
  </si>
  <si>
    <t>4000005860</t>
  </si>
  <si>
    <t>11-12-2024 15:46</t>
  </si>
  <si>
    <t>11-12-2024 17:46</t>
  </si>
  <si>
    <t>11-12-2024 16:26</t>
  </si>
  <si>
    <t>4000005840</t>
  </si>
  <si>
    <t>11-12-2024 11:26</t>
  </si>
  <si>
    <t>11-12-2024 13:26</t>
  </si>
  <si>
    <t>13-12-2024 14:38</t>
  </si>
  <si>
    <t>4000005809</t>
  </si>
  <si>
    <t>10-12-2024 15:6</t>
  </si>
  <si>
    <t>10-12-2024 17:6</t>
  </si>
  <si>
    <t>4000005810</t>
  </si>
  <si>
    <t>10-12-2024 15:10</t>
  </si>
  <si>
    <t>10-12-2024 17:10</t>
  </si>
  <si>
    <t>13-12-2024 17:53</t>
  </si>
  <si>
    <t>4000005786</t>
  </si>
  <si>
    <t>10-12-2024 9:58</t>
  </si>
  <si>
    <t>10-12-2024 11:58</t>
  </si>
  <si>
    <t>13-12-2024 15:53</t>
  </si>
  <si>
    <t>4000005797</t>
  </si>
  <si>
    <t>10-12-2024 11:46</t>
  </si>
  <si>
    <t>10-12-2024 12:46</t>
  </si>
  <si>
    <t>13-12-2024 12:31</t>
  </si>
  <si>
    <t>4000005805</t>
  </si>
  <si>
    <t>10-12-2024 14:25</t>
  </si>
  <si>
    <t>10-12-2024 16:25</t>
  </si>
  <si>
    <t>4000005799</t>
  </si>
  <si>
    <t>10-12-2024 12:7</t>
  </si>
  <si>
    <t>10-12-2024 14:7</t>
  </si>
  <si>
    <t>11-12-2024 11:28</t>
  </si>
  <si>
    <t>4000005839</t>
  </si>
  <si>
    <t>11-12-2024 11:10</t>
  </si>
  <si>
    <t>11-12-2024 11:38</t>
  </si>
  <si>
    <t>4000005823</t>
  </si>
  <si>
    <t>10-12-2024 18:12</t>
  </si>
  <si>
    <t>11-12-2024 10:0</t>
  </si>
  <si>
    <t>4000005782</t>
  </si>
  <si>
    <t>10-12-2024 9:13</t>
  </si>
  <si>
    <t>10-12-2024 10:13</t>
  </si>
  <si>
    <t>10-12-2024 23:26</t>
  </si>
  <si>
    <t>4000005788</t>
  </si>
  <si>
    <t>10-12-2024 10:18</t>
  </si>
  <si>
    <t>10-12-2024 12:18</t>
  </si>
  <si>
    <t>13-12-2024 16:45</t>
  </si>
  <si>
    <t>4000005792</t>
  </si>
  <si>
    <t>10-12-2024 10:31</t>
  </si>
  <si>
    <t>10-12-2024 12:31</t>
  </si>
  <si>
    <t>4000005802</t>
  </si>
  <si>
    <t>10-12-2024 13:45</t>
  </si>
  <si>
    <t>10-12-2024 15:45</t>
  </si>
  <si>
    <t>4000005808</t>
  </si>
  <si>
    <t>10-12-2024 14:32</t>
  </si>
  <si>
    <t>10-12-2024 16:32</t>
  </si>
  <si>
    <t>4000005814</t>
  </si>
  <si>
    <t>10-12-2024 15:54</t>
  </si>
  <si>
    <t>10-12-2024 17:54</t>
  </si>
  <si>
    <t>13-12-2024 16:48</t>
  </si>
  <si>
    <t>4000005818</t>
  </si>
  <si>
    <t>10-12-2024 16:29</t>
  </si>
  <si>
    <t>4000005821</t>
  </si>
  <si>
    <t>10-12-2024 17:3</t>
  </si>
  <si>
    <t>11-12-2024 10:3</t>
  </si>
  <si>
    <t>13-12-2024 10:59</t>
  </si>
  <si>
    <t>4000005812</t>
  </si>
  <si>
    <t>10-12-2024 15:49</t>
  </si>
  <si>
    <t>10-12-2024 17:49</t>
  </si>
  <si>
    <t>13-12-2024 17:9</t>
  </si>
  <si>
    <t>13-12-2024 9:53</t>
  </si>
  <si>
    <t>4000005854</t>
  </si>
  <si>
    <t>11-12-2024 15:16</t>
  </si>
  <si>
    <t>4000005842</t>
  </si>
  <si>
    <t>11-12-2024 11:53</t>
  </si>
  <si>
    <t>12-12-2024 14:58</t>
  </si>
  <si>
    <t>4000005844</t>
  </si>
  <si>
    <t>11-12-2024 12:44</t>
  </si>
  <si>
    <t>11-12-2024 14:44</t>
  </si>
  <si>
    <t>13-12-2024 17:42</t>
  </si>
  <si>
    <t>4000005863</t>
  </si>
  <si>
    <t>11-12-2024 16:3</t>
  </si>
  <si>
    <t>11-12-2024 18:3</t>
  </si>
  <si>
    <t>12-12-2024 15:3</t>
  </si>
  <si>
    <t>4000005917</t>
  </si>
  <si>
    <t>13-12-2024 11:15</t>
  </si>
  <si>
    <t>13-12-2024 13:15</t>
  </si>
  <si>
    <t>13-12-2024 11:25</t>
  </si>
  <si>
    <t>4000005903</t>
  </si>
  <si>
    <t>12-12-2024 17:25</t>
  </si>
  <si>
    <t>13-12-2024 9:25</t>
  </si>
  <si>
    <t>13-12-2024 14:19</t>
  </si>
  <si>
    <t>4000005927</t>
  </si>
  <si>
    <t>13-12-2024 14:49</t>
  </si>
  <si>
    <t>13-12-2024 16:49</t>
  </si>
  <si>
    <t>4000005911</t>
  </si>
  <si>
    <t>13-12-2024 10:13</t>
  </si>
  <si>
    <t>13-12-2024 12:13</t>
  </si>
  <si>
    <t>13-12-2024 16:10</t>
  </si>
  <si>
    <t>13-12-2024 15:34</t>
  </si>
  <si>
    <t>4000005901</t>
  </si>
  <si>
    <t>12-12-2024 16:19</t>
  </si>
  <si>
    <t>13-12-2024 9:19</t>
  </si>
  <si>
    <t>12-12-2024 17:35</t>
  </si>
  <si>
    <t>4000005875</t>
  </si>
  <si>
    <t>12-12-2024 10:50</t>
  </si>
  <si>
    <t>12-12-2024 12:50</t>
  </si>
  <si>
    <t>13-12-2024 9:48</t>
  </si>
  <si>
    <t>4000005894</t>
  </si>
  <si>
    <t>12-12-2024 14:31</t>
  </si>
  <si>
    <t>12-12-2024 15:31</t>
  </si>
  <si>
    <t>13-12-2024 11:57</t>
  </si>
  <si>
    <t>4000005924</t>
  </si>
  <si>
    <t>13-12-2024 13:12</t>
  </si>
  <si>
    <t>13-12-2024 14:17</t>
  </si>
  <si>
    <t>4000005935</t>
  </si>
  <si>
    <t>13-12-2024 17:2</t>
  </si>
  <si>
    <t>16-12-2024 12:2</t>
  </si>
  <si>
    <t>15-12-2024 15:58</t>
  </si>
  <si>
    <t>15-12-2024 15:34</t>
  </si>
  <si>
    <t>4000005943</t>
  </si>
  <si>
    <t>16-12-2024 11:0</t>
  </si>
  <si>
    <t>13-12-2024 18:33</t>
  </si>
  <si>
    <t>4000005934</t>
  </si>
  <si>
    <t>16-12-2024 9:48</t>
  </si>
  <si>
    <t>15-12-2024 15:31</t>
  </si>
  <si>
    <t>Ticket Type</t>
  </si>
  <si>
    <t>Ageing</t>
  </si>
  <si>
    <t>CG Status</t>
  </si>
  <si>
    <t>Ticket Creation Date</t>
  </si>
  <si>
    <t>Technician Name</t>
  </si>
  <si>
    <t>Requested Basheer to provide access for few trasnactions</t>
  </si>
  <si>
    <t>Fix-IT</t>
  </si>
  <si>
    <t>Normal</t>
  </si>
  <si>
    <t>Backlog</t>
  </si>
  <si>
    <t>In progress</t>
  </si>
  <si>
    <t>24.09.2024</t>
  </si>
  <si>
    <t>6/11 We connected with user to understand the issue.
7/11 We analyze the issue in detail and provide the solution over call.
8/11 we share the provided solution over mail and also have requested Mr. Ajay Bose to provide the TR to record the missing configs changes to move forward.
12/11 we sent mail to  Rahul and waiting for approval to configure changes. SME raised some queries to understand the solution
14/11- As discussed with user they have provided the failure case order in quality system we are working on it and replicating this issue in quality system we will prepare and test result asap.                                   
15/11- we are still working on this ticket.                                                       
19/11- we are still working on this ticket.                                                       
20/11 - we are still working on this ticket.                                                   
21/11- We have anayised in detailed and also compared with sucessfull  test case but could not find any root couse of the issue .    
22/11- we are requested to production display access once get the access and will upadate accordinly.</t>
  </si>
  <si>
    <t>Process to be followed to get the valdiation from Rahul before we do any change</t>
  </si>
  <si>
    <t>Balkumar Paneerselvam (UAE) sent mail to HelpDesk on Sep 20 that while entering Cumulative in Base Production, all scrap line items automatically go to zero when refreshing or reopening the same page. HelpDesk assigned to HTC and HTC asked for User availability on 23rd Sep
HTC requested Debug Dsiplay access for ZP_PROD_ENT_TILES, ZP_VALID_DIST_TILE on 28th Sep to Basheer
Karthick sent mail for again providing access as the issue not fixed mentioning why scrap materials are not updating with the given value in the cumulative BOM. The issue is happening in ECP only and it is working fine in ECQ.
Amit gave access for 1 day on 30th Sep in Production
HelpDesk requested updates to Karthick and HTC and ETA is 25th Oct
Mohan # tagged on 28th October without any further update, recording shared without any access
Ticket assigned to CG on 4th Nov, requested Balkumar / Ramesh to provide additional info till 7th Nov
Call happened with Ramesh on 8th Nov and assigned to Kalavati for analysis. Kalavati responded on 11th Nov existing logic updating the deletion flag in the table zppo_ti_st_cumu   for the Materials starts with ZHLB Material type and all for the Materials which are flagged for deletion in the table zppo_ti_st_cumu  the actual quantity becoming  0.00
Ramesh asked to schedule the call on 11th Nov 3pm, Changes are done but decision made during the call to be updated in ticketing tool and also if its new logic then approval from Rahul is mandatory and it is to be part of DO-IT
Tested in Debug and it is working in ECQ, cahgnes to be done by Kalavati and provide FUT</t>
  </si>
  <si>
    <t>High</t>
  </si>
  <si>
    <t>5/11:Video provided by HTC is not accessible, following up with User, mail sent by Karthick to User for providing more details on requirement.
07/11: Checked with user to problem, in custom transaction while posting cumulative materials go zero automatically.
Need to test this and create same scenario in quality system again with internal team.
08/11: ABAP team is working on this issue.
11/11: Kalavathi did the code changes post call with Ramesh. PP team is testing in ECQ whether the changes are satisfying the requirement.
12/11:UAT is in progress
13/11: Quantity issue resolved, now user facing another issue regarding goods movement, analysing with ABAP.
14/11: ABAP team debugging the issue why good issue is not happening.
15/11: ABAP debugging on same.
18/11: ABAP debugging, checked the scenario in different plant but still working same.
21/11:ABAP debugging, checked the scenario in different plant but still working same.</t>
  </si>
  <si>
    <t>Production Debug Display Access for SE38, SE80 and Ztcodes to be requested on need basis and it will be provided  for 1 day validity post approval from Basheer. If there are decisions made in the calls it needs to be udpated in the Ticekting Tool and get the approval from Rahul / SME for change in logic</t>
  </si>
  <si>
    <t>Pending Confirmation</t>
  </si>
  <si>
    <t>21/10: HTC Provided a Solution to RAKC, We can forbid any modifications to the Z0 Party when automatically determined/copied on Opportunity and Quote from the customer. However, user can change or delete Z0 if it is added manually on opportunity and quote in absence of Z0 data on account. 
04/11: Requested Vinita availability to discuss further, however she suggested to have the call once Dinesh is avaialble 
05/11: Dinesh is Out of Office till 10/11 and we will schedule a call once Dinesh is back.
11/11 : Dinesh approved the solution, and fix is done in QA                             
12/11:  UAT Test scripts has been provided to the user, awaiting a confirmation 
13/11: User suggested to hold untill 15 Nov for an update from their end 
14/11: User suggested to hold untill 15 Nov for an update
23/11 : Awaiting a UAT document from the user</t>
  </si>
  <si>
    <t>01.10.2024</t>
  </si>
  <si>
    <t>NA</t>
  </si>
  <si>
    <t>The quotation and sales ordering Arabic is wrong Ref Sol: 2000064716 </t>
  </si>
  <si>
    <t xml:space="preserve">7/11: Connected with User over teams, no response and to be followed by email
12/11 required changes are already in quality system and set up a call with user to discuss and understand their concerns. 
12/11 as per the ticket issue, first the discount condtions not populating and second quotation printout transilation from english to arabic wrong, related to discounts HTC 
team moved changes to quality and waiting for perfom UAT. related to quotation transilation we need to create new test case based on issue we need to set up a call with our technical team to correct the required print out text. 
12/11: The fix is in QA, waiting for user confirmation.
23/11 : Awaiting a user UAT document from the user
</t>
  </si>
  <si>
    <t>In progress with CG</t>
  </si>
  <si>
    <t>Fix-It</t>
  </si>
  <si>
    <t>6/11 - 8/11 : Started analyzing the ticket and tried reaching out to user over teams to understand the actual requirement. 
9/11- User Confirmed availability
11/11 -  Connected to the user and gathered details for analyses 
12/11 - set up a call with user to gather more details as in ECQ data is missing since march  2023. Need to gather it to replicate the same in ECQ
13/11 - Connected with user to get the test cases to repicate into quality. work in progress at CG's end
14/11 - replicating the scenario in ECQ
15/11 - we tried replicating the scenario but is not same as user is using different method, trying to connect with user to know the postings
19/11 - User has not responded back yet
21/11 - Send an email to user for availability</t>
  </si>
  <si>
    <t>Issue raised by Shine (UAE) on 21st Oct to HelpDesk team by email that Sales order PDF copy total amount and value showing wrong for all BOT SALES ORDERS. Rajesh Kannan # tagged CG on 28th Oct. Ticket Assigned to CG on 5th Nov evening. Kamal had call with Dinesh and provided the scenarios and Dinesh confirmed to debug with ABAP. To be part of DO-IT. Kamal requested Dinesh  for ZFRA -  Freight charge incom ---&gt; Please confirm on this condition type logic also to be corrected. ZD0S - Consolidated Disc    --&gt; You confirmed to change the logic.
Ramesh requested for an update to Dinesh and he confirmed If ZCCP is added in the pricing then ZFRA and ZFRS value will be the part of total. ZCCP is inclusive of all the components of pricing.  Final agreed price with customer.  Else add the ZFRA value in the total amount in printout.
Kamal is cehcking the remarks from Dinesh and requested TR for changes on ZCCP pricing condition</t>
  </si>
  <si>
    <t>21.10.2024</t>
  </si>
  <si>
    <t>05/11: Requested a wrong case and right case in C4C and S4 to user which is shared on 6th Nov
08/11: Technical analysis completed and having call with user on Monday.
11/11: Had a call with Dinesh and shared all the test cases. Dinesh requested one  more test case, I shared it.
12/11: For two condition types information needed. Dinesh provided information only for one condition type, sent mail for other condition type.
13/11: Sent reminder to Dinesh to share the information for second condition type.
14/11: Sent information to Dinesh for  ZFRA condition type.
19/11 sent a reminder mail to dinesh ji, to validate our team analysis and provide his confirmation</t>
  </si>
  <si>
    <t>DO-IT's cannot be treated in Fix-IT and valdiation is required from Rahul before we don any change. Alignment to be done Rahul.</t>
  </si>
  <si>
    <t xml:space="preserve">5/11: Access is already provided to user.Waiting for user confirmation. 
8/11- Mail sent to user regarding confirmation    
11/11:We got confirmation from user that got access but further issue arrised.   
13/11:Issue is already asked Help me team regarding closure confirmation.
19/11: Chand discussed with Karthick and need to check with User regarding the issue
21/11: connected with user, analysing the issue
22/11: Connected with Shalaka, analysed issue need to check with security on production server.
25/11: Connected with security team, resolved the issue with Authorizations SME. Waiting for closure. Need to transfer this to Authorizations team.
</t>
  </si>
  <si>
    <t>01/11: Reached to the User for issue clarification and User informed she will check with Dinesh and confirm on the needs
12/11 we received some process related document and old invoices from production system. we will start replicating some test cases in quality to understand the flow and process according to that we will disucss with user and proceed with further corrections in the process.
14/11 as discussed with Walid ouamer, we understood that the return credit note invoice print out title was wrong so we need to check this test case in quality according to issu we will work with user. 
18/11 We have created test scenario in the ECQ system but in this table ware return order business made billing block is mandatory and grayed out. we are not able to remove billing block in the return order while creating because of this block we are not able to complete return invoice. once we will able to check invoice print out and validate as per the business issue. we observed that there is workflow for this block. I requested respective approver over the teams chat and informed about this, still he is not remove this block waiting for his action
19/11 Dinesh said accounts team will remove this block in return orders, i requested dinesh ji, help us to remove this billing block from the return order so that we will send our analysis to user 
21/11 Bala is going to start complete the pending changes from their end. 
25/11 our technical teams shared their analysis, we will validate and send a clear mail to user to validate and provide their confimation
27/11 we have validated in ECQ as per the program logic, it is updating wrong title in the wrong document. we will send our clear analysis to user and rahul ji for validation based on their confirmation, we will work with our technical team
29/11 we sent our analysis to dinesh and user for validation and provide their confirmaion to proceed further correction from our end</t>
  </si>
  <si>
    <r>
      <rPr>
        <sz val="11"/>
        <color rgb="FF000000"/>
        <rFont val="Calibri"/>
        <family val="2"/>
      </rPr>
      <t xml:space="preserve">05/11: </t>
    </r>
    <r>
      <rPr>
        <b/>
        <sz val="11"/>
        <color rgb="FF000000"/>
        <rFont val="Calibri"/>
        <family val="2"/>
      </rPr>
      <t>DUPLICATE</t>
    </r>
    <r>
      <rPr>
        <sz val="11"/>
        <color rgb="FF000000"/>
        <rFont val="Calibri"/>
        <family val="2"/>
      </rPr>
      <t xml:space="preserve"> Connected with user and helped the user for Delviery Cancellation. For updating the Sales Order User has to get the validation from Dinesh.</t>
    </r>
  </si>
  <si>
    <t>FUT shared on 15th Nov and reminder sent again for UAT</t>
  </si>
  <si>
    <t>Low</t>
  </si>
  <si>
    <t>6/11: Connected with PP and SD team as issue related BOM creation We came up with 2 solutions need discuss with user.Requested for available time slot for call discussion but user didnt responded yet. 
7/11: SD team working on ticket.
8/11: Mail to user  
11/11: regarding available time slot.
13/11:Ticket assigned to SD team.
14/11 As discussed with user and we have validated all the functional focal points and configurations from our end, we did not find any gap or causes so that's why we created test scenario in the quality system and sent a clear mail to our technical team to analyse this issue and find the root cause. 
18/11 sent a reminder mail to user for doing testing in quality system and provide UAT confirmation
25/11 we sent a final reminder to user 
26/11 No response from the user over the mail and over the RAKC teams. we have sent three reminders but no response from the user
27/11 user responded over the teams chat and agreed he is going to provide a UAT by yesterday itself but still no update from the user
29/11 sent a reminder mail to user for doing UAT testing and provide sign off</t>
  </si>
  <si>
    <t>RAKC In Progress</t>
  </si>
  <si>
    <t xml:space="preserve">05/11: Replciated the issue in Quality and it is working as expected. As this issue is faced only in Production system we asked Dinesh for help,
13/11: Checked with the user about the staus of the issue, Ajay is working on this.
14/11: Connected with Ajay, he neededs help from Rahul to proceed further internally.
19/11 sent a mail to Ajay to know the current status of this production issue. </t>
  </si>
  <si>
    <t>6/11: Connected with Vijay will connect with Vineeth for exact requirement for incident and config needs to be done 
7/11: on hold by vijay as needed approval from rahul ji. 
11/11: Mail has been sent to Vijay regarding approval.</t>
  </si>
  <si>
    <t>05/11: cancel the invoice and redo the invoice by amending the sales order first and recreate the invoice again.
12/11 Informed the user to update the status.</t>
  </si>
  <si>
    <r>
      <rPr>
        <sz val="11"/>
        <color rgb="FF000000"/>
        <rFont val="Calibri"/>
        <family val="2"/>
      </rPr>
      <t xml:space="preserve">05/11: </t>
    </r>
    <r>
      <rPr>
        <b/>
        <sz val="11"/>
        <color rgb="FF000000"/>
        <rFont val="Calibri"/>
        <family val="2"/>
      </rPr>
      <t xml:space="preserve">DUPLICATE </t>
    </r>
    <r>
      <rPr>
        <sz val="11"/>
        <color rgb="FF000000"/>
        <rFont val="Calibri"/>
        <family val="2"/>
      </rPr>
      <t>nformed User to change the billing date in the respective sales orders</t>
    </r>
  </si>
  <si>
    <r>
      <rPr>
        <sz val="11"/>
        <color rgb="FF000000"/>
        <rFont val="Calibri"/>
        <family val="2"/>
      </rPr>
      <t xml:space="preserve">6/11: Received in the evening.
7/11 : Analyzing at our end . </t>
    </r>
    <r>
      <rPr>
        <sz val="11"/>
        <color rgb="FFFF0000"/>
        <rFont val="Calibri"/>
        <family val="2"/>
      </rPr>
      <t xml:space="preserve">Ticket belongs to backlog from october but shared with us as high priority
</t>
    </r>
    <r>
      <rPr>
        <sz val="11"/>
        <color rgb="FF000000"/>
        <rFont val="Calibri"/>
        <family val="2"/>
      </rPr>
      <t>8/11 - User confirmed over the email that the said ticket is under UAT with RAK Ceramic SD team
9/11 - Sent mail to the user for closure confirmation
12/11 - Sent mail to the user for closure confirmation</t>
    </r>
  </si>
  <si>
    <t xml:space="preserve">
4000004016</t>
  </si>
  <si>
    <r>
      <rPr>
        <sz val="11"/>
        <color rgb="FF000000"/>
        <rFont val="Calibri"/>
        <family val="2"/>
      </rPr>
      <t xml:space="preserve">6/11: Received in the evening.
7/11 : Analyzing at our end . </t>
    </r>
    <r>
      <rPr>
        <sz val="11"/>
        <color rgb="FFFF0000"/>
        <rFont val="Calibri"/>
        <family val="2"/>
      </rPr>
      <t xml:space="preserve">Ticket belongs to backlog from october but shared with us as high priority
</t>
    </r>
    <r>
      <rPr>
        <sz val="11"/>
        <color rgb="FF000000"/>
        <rFont val="Calibri"/>
        <family val="2"/>
      </rPr>
      <t>8/11 - User is busy with month end activity. He has given time for Wednesday i.e., 13th Nov to connect.
13/11 - As discussed with user it is pending for UAT for user end, from CG's end nothing is pending 
14/11 - UAT pending from users end</t>
    </r>
    <r>
      <rPr>
        <sz val="11"/>
        <rFont val="Calibri"/>
        <family val="2"/>
      </rPr>
      <t xml:space="preserve">
19/11 - UAT pending from user end </t>
    </r>
  </si>
  <si>
    <t>Fix-it</t>
  </si>
  <si>
    <t xml:space="preserve">07/11 we have acknowldge the ticket.Work in progress.
12/11 Discussed with user about issue and what HTC did for this issue, we are trying to create new test case in quality system to check current issue results and update to the user.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29/11 we sent our Clear CG analysis to dinesh and rahul for the validation and confirmation on this process. </t>
  </si>
  <si>
    <t>07/11 - we have acknowledged the ticket
8/11 - User is busy with month end activity. He confirmed he will connect after Month end activities
11/11 - User mentioned, he will connect after Tuesday.
12/11 - following up with user for availability.
13/11 - user didn't respond to email or chat
14/11 - user didn't respond to email or chat
19/11 - user didn't respond to email or chat</t>
  </si>
  <si>
    <t>[Fwd: ##4000004226## : RE: 2000064745 [Request ID :##4000004226##] : RE: Quotation error - discount is not showing]</t>
  </si>
  <si>
    <t>07/11: Testing inprogress confirmed by user over Teams
08/11: User confirms the issue is not yet resolved. Availability requested with the user, awaiting a response 
11/11 : Test script is requested by the user for testing 
12/11 : UAT Test scripts has been provided to the user, awaiting a confirmation 
15/11 : User is checking the UAT test results internally and yet to provide a confirmation.
23/11 : Awaiting a user UAT document from the user</t>
  </si>
  <si>
    <t>07/11  we have acknowledged the ticket and  waiting  for user response
08/11: User OOO, waiting for response.
11/11: Connected with user, analysing the issue.
12/11: We sent mail to user to provide test data
13/11: Connected with business, comapred master data seems okay, checking and creating same scenario in ECQ.
14/11: ABAP team working related to Good Issue not happening for SW.
15/11: ABAP analysisv is in progress.
18/11: ABAP debugging, checked the scenario in different plant but still working same
19/11: ABAP debugging, connected with user and tried to test the scenarios in quality but still working same.
22/11: ABAP debugging on this issue.
03/12: Analysing the issue.</t>
  </si>
  <si>
    <t xml:space="preserve">07/11 we have acknowldge the ticket.Work in progress.
12/11 we have discussed with user and as per the user issue we need to validate in production system both stock report and sales order confirmed qty. we need to take help from dinesh sir, to check this issue. 
13/11 we have requested production access to RAKC basis team to check this issue in production environment
18/11 we have checked same process in Quality sysem, we did not find this DISCREPANCY in ECQ. We requested user delete that just created order try to create new order with same material and customer, in new order this is issue may not come. waiting for user action and confirmation
19/11 sent a analysis mail to dinesh ji and requested him to check this issue in production system
25/11 issue in production system in one single order so we requested dinesh ji to check  this  created order once. </t>
  </si>
  <si>
    <t>Raziye Kabakci (Kludi DE) sent email on 24th Oct to HelpDesk on facing issues with programm ZSD00101. for customer 150237 there is shown a wrong backlog
Wafa Ali Alblooshi from HelpDesk Team assigned this to HTC and they asked to assign it to CG
HelpDesk team assigned it to cG on 7th Nov and Kamal requested User for a call to understand the issue. 
HelpDesk sent reminder for an udpate on 11th Nov</t>
  </si>
  <si>
    <r>
      <t xml:space="preserve">While updating the Ticket ensure priority is correctly updated not copying from previous tickets. Also while asking User for a call / more info please specifiy what is available in the ticket and what is expected from them. </t>
    </r>
    <r>
      <rPr>
        <b/>
        <sz val="11"/>
        <rFont val="Calibri"/>
        <family val="2"/>
      </rPr>
      <t>Programm ZSD00101 for customer 150237 there is shown a wrong backlog</t>
    </r>
  </si>
  <si>
    <t>07/11 Sent mail to user to connect and provide details
08/11: User is OOO 
11/11: Connectd with user, analysing the issue.
13/11: In progress, connecting with same user with different issue.
(Acutally user needs 2 more columns which is not FIXIT type ticket.)
15/11: Need to connect with Karthick to explain requirement.
18/11: Mailed to Karthick for this issue.
03/12: Asked business to raise service request.</t>
  </si>
  <si>
    <t>8/11: User shared all details in evening.We acknoledged the issue and working on solution.
11/11:Solution provided over call.Watingn for user confirmaation
13/11: User confirmed on previous reported issue as resolved but new error occured we are workig on it.
14/11: We requested for inbound delivery details .Waiting for user response
20/11: Provided solution to User and awaiitng confirmation</t>
  </si>
  <si>
    <t>Do-IT</t>
  </si>
  <si>
    <t>29.07.2024</t>
  </si>
  <si>
    <t>06/11: Shahinur sent an email to provide status on the tickets
07/11: SAP ESS &amp; MSS for BANGLADESH, Scheduled call with User and it is not a priority for now</t>
  </si>
  <si>
    <r>
      <rPr>
        <sz val="11"/>
        <color rgb="FF000000"/>
        <rFont val="Calibri"/>
        <family val="2"/>
      </rPr>
      <t xml:space="preserve">04/11: Team to cehck on below needs
To do the BOM sales under the sales Order type-TA
Pricing will be at main item level.
Picking and Delivery PGI for sub-items.
Only main items to be shown on the print outputs, i.e., Order output- BA00, Delivery -LD00 and Invoice- RD00.
No changes for Expense and Sales GL postings.
</t>
    </r>
    <r>
      <rPr>
        <b/>
        <sz val="11"/>
        <color rgb="FF000000"/>
        <rFont val="Calibri"/>
        <family val="2"/>
      </rPr>
      <t>To be checked with Mohanath for any further details.
12/11: As per the mohanad discussion, they are going to validate the changes in quality and provide the confirmation soon
18/11 We sent a reminder mail to mohanad and waiting for his testing and confiramtion
18/11 Dear Mohanad,
 we need to wait for our new plant manager to discuss on this ticket again. He will start next month and we need to pause this ticket until then.</t>
    </r>
  </si>
  <si>
    <t>05/11: Formulas to be checked with Karthick ASAP
06/11: Requested connect with user to understand this requirement.
07/11: Business user lead asked his team to reply on this issue, no response from them as of now.
08/11: Connected with business, understood the requirement and issue.User will get back to us with updated data in report and all possible documents they have.
14/11: Reminder sent to business for required data.
03/12: Analysing formula and report.</t>
  </si>
  <si>
    <t>Vinitha asked to check on S/4 that email to be populated automatically. Kamal to give an update. # tagging is mandatory
BP data coming from POS -&gt; S4 HANA -&gt; C4C system. There are some fields in C4C contact customer like industry and ABC classification etc. those fields data should be updating automatically but now some data is missing.</t>
  </si>
  <si>
    <t>C4C/SD</t>
  </si>
  <si>
    <t>05/11: Vinitha sent email to wait for Dinesh to confirm on the approach
06/11: Dinesh is Out of Office till 08/11
12/11: Requested User to test and reach to CG for any issues
13/11: User requested to fix the bug in the change 
14/11: SD team to investigate the issue since it pertains to S/4.</t>
  </si>
  <si>
    <t>06/11: Call happened with Vijay and he provided additional info to Technical team and Technical team is analyzing the same
07/11: Checked with Sarfaraz whether we can use existing TR and he recommened to rollback the changes to same as in Production and starting working on it
08/11: Code changes required on 3 existing programs</t>
  </si>
  <si>
    <t>New DN Paper Set-up Kludi 3000052531</t>
  </si>
  <si>
    <t>31.07.2024</t>
  </si>
  <si>
    <t>05/11: Call planned with user on 5th Nov and Rescheduled to 6th Nov to capture detailed inputs to start the pending development from HTC to convert SAP Script to Smartform. 
06/11: To be treated as new requirement as existing changes are with only 4 Blank Pages
11/11: Had call with Bala and Naresh, shared all the required details and Naresh will start work on this new development.
12/11: Had a call with Naresh and shared the test case in the DEV system.
14/11 Had call with Naresh to check existing logic in the form.</t>
  </si>
  <si>
    <t>Ravi Teja (UAE) sent mail to Karthick on 30th Sep that as recently we have worked out on the ZPM_SPARES T-code. On behalf of Planned Maintenance Team provided Actual process along with it requesting to please provide an additional radio button All Data. with additional columns on Consumed Qty from 2019 As the end user need to take decisions on consumption pattern along with Year-on-Year Consumption, Stock, PO &amp; PR. Then he need to order the material as per requirement by using this report.
Code changes is in progress
Call happened with Karthick and Business on 5th Nov
Cheryl assinged ticket to CG on 6th Nov mentioning it is approved by Rahul
Karthick asked to schedule meeting on 7th Nov and requesting Estimate and Delveiry Date with High Priority
Nikhil informed on 8th that Feasibility study in progress
Bala asked on 11th Nov to provide FS
Technical team to club both the radio buttons and history from 2019 to be taken in 2nd phase is not agreed by RAKC and requested to managed everything at once. FS shared by  Nikhil and Technical team to comeback with the efforts and Delviery Date
ABAP started the change and Delviery date inernally 28th Nov</t>
  </si>
  <si>
    <t>30.09.2024</t>
  </si>
  <si>
    <t>06/11: Replied user to understand the requirement.
07/11: Connected with user and business to understand the requirement.
In custom report radio button should be removed and logic behind actions buttons combined together.
Also business requires new columns to be added in custom report, checking feasibility with team.
11/11: Preparing FS 
12/11:preparing FS,building logic with MM team
13/11: Checking feasibility of logic to fetch some fields related to MM.
14/11: Connected with ABAP, to check the feasibility of combining two radio buttons logic
15/11: FS sent to ABAP team.
21/11: Requested for solman ID creation to Cheryl.
22/11: TR's generated sent to ABAP, ABAP working with code changes.
29/11: Code changes are done and tested in ECD, requested to move TR in ECQ.
03/12: Asked business to complete UAT</t>
  </si>
  <si>
    <r>
      <t xml:space="preserve">Due Date update in HelpMe to checked with RAKC for DO-IT. </t>
    </r>
    <r>
      <rPr>
        <b/>
        <sz val="11"/>
        <rFont val="Calibri"/>
        <family val="2"/>
      </rPr>
      <t xml:space="preserve">We are asking for more info / Call without going to the ticekting tool. </t>
    </r>
    <r>
      <rPr>
        <sz val="11"/>
        <rFont val="Calibri"/>
        <family val="2"/>
      </rPr>
      <t>High Priority as per Karthick (Always) and requesting for estimates and Delviery Timelines. While we wait for FS we can create TS in parallel as requirement is mentioned</t>
    </r>
  </si>
  <si>
    <t>4/11: Sunder will arrange a call with Business(surya) team to provide additional details to CG team. 
In HelpMe Mahendra udpated to Yahiya Faheem on 11th October, UAT observations and feasibility of the below mentioned new requirements, we’ll get back to you.
6/11: Followed with User for call, as user is busy with closing she will provide availability on 7th Nov
7/11 - User were out of office
8/11 - User has given time to discuss the requirement on 12th Nov i.e., Tuesday at 3PM to 4PM IST. We have shared the invite.
12/11 - User is on sick leave and asked to reschedule to 14/11/2024 Thursday at 4PM to 5PM IST
14/11: FS in progress
from 
15/11 to 22/11 - put up on hold as working on other priority tickets</t>
  </si>
  <si>
    <t>06/11: Shahinur sent an email to provide status on the tickets  
07/11: A new and custom Salary Certificate for Bangladesh employees are required on priority which is a new requirement and received some communciation sent to HTC
15/11: FS document shared with Technical team                         18/11: Requested for replicating the empl from Prod to Qual system for mapping. 22/11: Taking Follow up from Tech team on development. 26/11: Cancelled by Rahul and confirmed by Shahinur.</t>
  </si>
  <si>
    <t>Sundar (Vijay can help) will coordinate with Surya, copy Rahul in copy. Provide the requirement to CG by 5th Nov.
PP and MM involved if required
Mail from Damodhara on 25th October while creating service POs and service entry sheets in quality for these new plant codes for testing.
6/11: Call scheduled for 7th Nov
7/11 - Connected with user (Surya) alongwith MM team and understood the requirement. CG team analyzed in details and found the solution. MM team has maintain the changes.
8/11 - FI team has requested the TR to record the changes. MM team is building the test case in development for further testing
11/11 - Solution shared over mail with SME-Sundar &amp; Rahul from RakC Team for validation &amp; approval and also requested Ajay Bose for TR. Received approval from Rahul.
12/11 - Received TR from Ajay to record the changes. Work is in process at CG end
13/11 - Configs done. Sent TR for quality movement. once moved, we will initiate the FUT in quality server
14/11 - FUT in process
15/11 - Released for UAT</t>
  </si>
  <si>
    <t>Rahul to be reached for validation of DO-Its before peforming the changes</t>
  </si>
  <si>
    <t>Do-it</t>
  </si>
  <si>
    <t>23.08.2024</t>
  </si>
  <si>
    <t>07/11 we have acknowldge the ticket.Work in progress.
12/11 As per the ticket history, user has to do the UAT and confirm.
14/11 related sanitary ware return delivery and sample sanitary ware delivery PGR inventory accounting entries already corrected and UAT completed in quality, we will proceed with prodution movement once we will receive the official UAT Confirmation from the user
18/11 sent a reminder mail to user to perform the UAT in quality system
19/11 we have another similar bangladesh issue ticket, we sent a mail to user and requested him provide his confirmation to proceed with close this duplicate ticket from our end</t>
  </si>
  <si>
    <t>06.08.2024</t>
  </si>
  <si>
    <t>07/11 we have acknowldge the ticket.Work in progress.
12/11 As per the ticket history they are waiting for to complete the internal order types from their internal team, we are trying to reach out user to know more about this requirement and take ahead from our end. 
13/11 messaged user over the teams to know about what actions pending and take over from capgemini side, user wants to check and come back to explain this issue
14/11 still trying to reach user to know what is still pending for this requirment so that we will start working and complete required activities from our end. 
14/11 user set up a call on 15/11 to discuss on this requirement
18/11 rescheduled the call as per the user request, from friday to monday. we have a call today with all required people to discuss on this requirement  and start working from our end.
19/11 As we discussed with india business users, we understood that rahul ji suggested possible solution to fullfil this business requirment and handed over to karthic duraiswamy but now he wants to do the same process from CG FICO team side, so to understand more about rahul ji solution and start work from our end. we have planned a call on 21/11/2024 with all required people
25/11 As we discussed with Rahul ji, our finance and controling team working on creating internal orders and assign them to sales order to fulfill this business requirement
29/11 we have sent a mail surya with new internal orders and requested them to test the scenario once from their end and share the feedback</t>
  </si>
  <si>
    <t> 4000004766</t>
  </si>
  <si>
    <t>3000044112 - Normal Change: 8000011860, WM Physical inventory count entry</t>
  </si>
  <si>
    <t xml:space="preserve">06/11 Connected with user to understand the requirement 
07/11 Building logic for the custom report with internal team, checking feasibility of requirement.
14/11: Initial field and table selection reviewed from ABAP, preparing FS.
15/11: We are working on FS.
03/12: Field mapping in progress, functional
</t>
  </si>
  <si>
    <t>Prasad (UAE) sent email to Dinesh on 1st Nov that we have agreed with Rahul to have this BAPI / BDC developed for background scheduling &amp; processing for update of the below two fields in MRP View 1. This should function for all material types and Plants.
01) MARC-MMSTA       Plant Specific Material Status.
02) MARC-MMSTD       Validity Dates from
As we will have many materials to be blocked and unblocked based on requirements from PMO / CDO / Sales Pl. arrange to get this program developed so that we can schedule it for background processing with log to be generated, which can be exported to Excel to verify the Process results material and plant
HelpDesk assigned ot CG on 7th Nov to Pranita who is on leave
Vinod had call with Prasad and checked and sent mail that still some calrificatinos are requested
Call happened on 11th and FS is in progress
Estiamte provided by ABAP team and MM team to share the efforts to Rahul and ABAP to start the development</t>
  </si>
  <si>
    <t>8/11: Call scheduled with user on 11.11.2024 to discuss further. 
11/11: Requiremenet is discussed with user.Pending for FS creation.
14/11: FS is shared with ABAP team.</t>
  </si>
  <si>
    <t>Ticket directly assigned to Technician without Team in loop get un noticed while on leave. Specify what additional info is required before asking for call. Requirement discussed is not udpated in Ticketing Tool</t>
  </si>
  <si>
    <t>07/11 we have acknowldge the ticket.Work in progress.
12/11 not sufficient information over the ticket history, we are trying to reach out user to know more about this issue and collect all required inputs to analyse this issue from our end. 
13/11 trying to reach user for more understand about this issue. waiting for user response. 
14/11 as discussed with user we have completed our analysis and requested dinesh ji and rahul ji to validate and provide their confirmation to proceed further from our end. 
18/11 sent a reminder mail to dinesh ji and rahul ji for their validations and confirmation. Rahul Valdiated the changed and requested Technical team to proceed with the change
19/11 Explained requirement to abap team and provided required test data also, now we have assigned this ticket to their team once the possible changes are completed please revert this ticket back to SD Queue. 
29/11 Sent a reminder to user , to complete UAT testing and provide UAT sign off</t>
  </si>
  <si>
    <t>Veronica (UAE)created ticket and assigned to Santsoh with details Error during removal of inbound. PO#9400005489. Kritish responded post aanlysis during the call to change the requisitioner id</t>
  </si>
  <si>
    <t>Ticket not assigned directly to Santosh but not to Technician / Group involved, Alignment to be done with HelpDesk on Ticket Assignment. Ticket Tracker to be updated with Ticket no. Description, Domain and Date assigned once it is assigned to the team, Rest of the details with daily status can be udpated once a day before leads dstum</t>
  </si>
  <si>
    <t>Sick Leave calculation Error</t>
  </si>
  <si>
    <t>07/11: Rafiuddin raised ticket , Had a call with rafi ji  
11/11: Requested for more information from Business                             12/11: workaround has been provided however, user insists for permanent solution hence we are still working on it but no clue found with no production access.                                                              13:11 Got the quality t code access to check if any changes happened, In process.                                                                  14/11: Analysis and observations shared with Business on suggesting which one to choose to proceed.                              18/11 : A Zprogram to develop to address this, as agreed with Business Team so preparing FS for Zprogram.                                                  19/11: FS has been shared with technical team. 
20/11: Requirements have been shared and explained to Tech team 
21/11: As requested workbench TR has been shared by Ajay Ji. 25/11: Had call with Rafi ji and informed that ABAP team will complete the work by Thursday.</t>
  </si>
  <si>
    <t xml:space="preserve">Mahabub Alam (BD) sent email to HelpDesk and Kamal on 10th Nov that 90 boxes sales order , VL01N showing only10 boxes but MMBE 130 boxes material available.   </t>
  </si>
  <si>
    <t>Ticket raised during a Weekend. 24 * 7 support outside working hours to be treated only if it is business critical or with very high priority</t>
  </si>
  <si>
    <t>Veronica sent mail to HelpDesk on 11th Nov  that code I132576 in PO 9400005256  price was revised from 184.93 EUR  to 286.11 EUR. But when the item was delivered we found out that the PO was already migrated to P940005256 before the revision. Hence, price revision was not reflected in the migrated PO.
HelpDesk assigned to CG and Dinesh asked HelpDesk to reassign to Vijay
Please correct the price in the migrated PO. P940005256</t>
  </si>
  <si>
    <t>Ticket not added in the list,  Need to correct the price in the migrated PO. P940005256] to reach out to SME what needs to be done</t>
  </si>
  <si>
    <t>Md Atwar (BD) sent mail on 8th Oct that Unable to return order from one specific direct customer(discount) with reference. 
710329(GURIA ENTERPRISE) invoice-5181037833
Assigned to HTC on 8th Oct which they requested for error screenshot
Rajesh asked to set pricing procedures for which Md responded no access and he responded to ignore the mail
Reminder from HelpDesk on 14th Oct
Changes done by HTC on 18th Oct to fix pricing procedure and asked Shainur for confirmation on UAT
Shaninur sent email to check for GL mapping
HTC looped CG on 28th Oct
Shahinur sent email to Naveen and Cheryl to provided status on BD tickets on 5th Nov
Santosh had call with Shahinur and explained the Status exchange with HTC and he provdied 2 priorities out of 9 tickets
Ramesh analyzed the issue and sent mail to Rahul for valdiation mentioning The movement Type ZRS is causing the wrong inventory GL accounts while doing PGR and to resolve this, we need re assign schedule line category from B5 to B1 in VOV5</t>
  </si>
  <si>
    <t>Shahinur sent email to Naveen and Cheryl to provided status on BD tickets on 5th Nov
05/11: Santosh had call with Shahinur and explained the Status exchange with HTC and he provdied 2 priorities out of 9 tickets
06/11: Ramesh analyzed the issue and sent mail to Rahul for valdiation mentioning The movement Type ZRS is causing the wrong inventory GL accounts while doing PGR and to resolve this, we need re assign schedule line category from B5 to B1 in VOV5
07/11: Rahul valdiate and chagnes are done and requested for UAT
08/11: Shahinur requested for FUT
11/11: Kamal provided FUT in teams
13/11 We have made new changes according to business issue and moved to quality system and provided end to end FUT docuement to user and waiting for user testing and confirmation
18/11 sent a reminder mail to user for completing their testing and provide UAT sign off 
21/11 User provided his confirmation in help but we requested them to provide sign off over the mail along with UAT document
26/11 changes moved to production and confirmed by user</t>
  </si>
  <si>
    <t>Ticket not added in the list. FUT Document not provided before asking for UAT. Multiple issues if non relevant to same issue cannot be treated in single ticket. Too much of Trial mail getting added in HelpMe diffcult to go thru all emails but there can be issue to miss mail trial if not gone thru all communications. Only 4 Series to be added in Ticket Number</t>
  </si>
  <si>
    <t>13/11 We acknowledge the ticket.. WIP.
13/11 messaged to user over the teams for more understanding about this issue waiting for user response 
14/11 trying to reach out user over the team but no response, we sent a mail to user to know his available timings to set up a call to know more about this new requirement. waiting for user response. 
14/11 closed ticket as per the dinesh ji confirmation</t>
  </si>
  <si>
    <t>13/11 We acknowledge the ticket. WIP.
14/11 Connected with user for the Price list file but user informed Dinesh will uplod the file in the PRD system for the POS. I sent mail to Dinesh if any help required.
19/11 sent a mail to dinesh ji, to know current status of this ticket</t>
  </si>
  <si>
    <t>Call planned with User on 19th Nov on Request to set ZPO1 Discount in header instead of position details. Solman requested on 20th Nov and immediately requested Ajay for TR request which got received on 25th Nov</t>
  </si>
  <si>
    <t xml:space="preserve">13/11 We acknowledge the ticket. WIP.
13/11 we have messaged user in the teams to understand about this new requirement and proceed further but user is offline, we will connect and gather the requirement from the business user soon
14/11: user not responding over the teams chat and offline from long time, we sent a mail to user to know her available timings to set a call and discuss on this requirement
18/11: set up a call with user on 19/11 along with her team to discuss on this requirement and proceed futher configuration
25/11 We have requested Ajay ji to create customize TR, today Ajay ji share new TR for this issue. we will do required changes and do the FUT soon
26/11 Ajay ji created ECD system TR, but we need a TR in T01 System again i requested ajay ji create a new TR in T01 System
27/11 as per the user request changes have completed and shared FUT document to user, waiting for user testing and UAT sing off
29/11 Sent reminder to user, for completing UAT testing and provide a sign off </t>
  </si>
  <si>
    <t>13/11 - Ticket was assigned to us today 
14/11 - analysed the ticket and sent to Sundar and Rahul for change approval
15/11 - GL account has been provided by the Himanshu, Sundar is validating it 
19/11 - we had provided the solution but sundar has asked to debug and check in quality, trying replicate the scenario
21/11 - Sent out findings to Sundar, he will validate
22/11 - We have provided the in detail explaination and solution to sundar</t>
  </si>
  <si>
    <t>14.10.2024</t>
  </si>
  <si>
    <t xml:space="preserve"> Quantities are not shown if it's a BOM code - Marie
by Marie Chebly  on Thu 3-Oct</t>
  </si>
  <si>
    <t>03.10.2024</t>
  </si>
  <si>
    <t>14/11 - Ticket was assigned to us today 
15/11 - no response from user
19/11 - no response from user
21/11 - After connecting with user we got to know it related to SD. Moved to SD team.
21/11 we have acknowledge the ticket. WIP.
25/11 as discussed with user we understood this return order print out issue in production system only in random return orders. we will check in quality to find similar case meanwhile we will work with dinesh ji for production validations</t>
  </si>
  <si>
    <t>Hiren requested for Bank Names details with 4 digit and Raju Bonam confirmed the same and changed are moved ECQ and FUT is provided. GL account owner to be contacted for extending it to company code RK02</t>
  </si>
  <si>
    <t>28.09.2024</t>
  </si>
  <si>
    <t xml:space="preserve">14/11 - Ticket was assigned to us today 
15/11 - Have asked Ajay to send TR details to configure in Development
19/11 - UAT pending </t>
  </si>
  <si>
    <t>Not able to access the ticket and no response from User</t>
  </si>
  <si>
    <t>UAT Observations, Rafi has shared more details about requiment sent to HTC. Call with Rafi rescheduled to Monday 1st Half</t>
  </si>
  <si>
    <t>12.09.2024</t>
  </si>
  <si>
    <t>12/11: Shared the observation with Rafi that we did not found any requird document and need to have a call with him.
19/11: Mail sent for complete understanding of the requirements
21/11: Rafi sent email shared with HTC on requirement                             25/11: Had an open points call and asked Rafi ji for the details , He will be sharing details in Afternoon or EOD today.</t>
  </si>
  <si>
    <t>Not Found requirment documents in FS/TS/BRD in Solman hence, requested for documnets to Rafi Ji, shared observations and analysis with Rafi</t>
  </si>
  <si>
    <t>18/11:This is one year old issue.User has used wrong transaction code hence stock stuck in UML bin.we are checking on issue.
19/11: We connected with user on call we need production access to investigate issue further.Mail is sent to Rahul gosh.</t>
  </si>
  <si>
    <t>17.11.2024</t>
  </si>
  <si>
    <t>19/11 - Inputs received from user, user has to provide the test cases 
20/11 - test cases received from user 
21/11 - FS under Process 
22/11 - FS completed &amp; released to technical team for development</t>
  </si>
  <si>
    <t>Order Type to configured and check feasibility with ABAP whether New Order Type will link to existing program on Monday. 
Urgent to be delivered for UAT today. Config done and requested for moving to ECQ</t>
  </si>
  <si>
    <t>18/11: Connected with business on the requirement, business needs new order type configured in the system. Need to connect with user again to clarify on this requirement.
22/11: Need to schedule call on Monday with ABAP to check order type link to custom proram for production order execution.
25/11: Config changes are done and moved to ECQ. Tested with user, pending confirmation from user.
29/11: Tested with other materials, still not getting equivalence number automatically. Need to try with newly created materials.
03/12: With higher quanity in production order it is not showing error, but for some materials in still errror is there.</t>
  </si>
  <si>
    <t>19/11- we are working on this ticket                                                                                                                                                                                                                                                        
20/11- still we facing some challenges in this ticket and we are working on this ticket.                                                                                     
21/11- we are not recomended for planned price change in the particlur issue because once change palnned  price business facing issues.                                                                                                           
22/11- we have sent a mail to user in that mail we are clearely mantion in that we can't change the planned price because it is already done the cost estimate.so when that time we can not change the planned price and asked to wait for next run to update</t>
  </si>
  <si>
    <t>21/11 - Even after assigning the proper roles still facing the same issue - ABAP and FIORI team analysing in more details, raised a request to sundar to arrange a  call for process understanding
22/11 - Process call completed with business user, understood the process. Still Authorization Failed issue we are facing, where Abap &amp; Fiorri team is working jointly.</t>
  </si>
  <si>
    <t>19/11: Requested ABAP team to aanlyze</t>
  </si>
  <si>
    <t>25/11 : User confirmed the issue is fixed and error doesnt appear anymore</t>
  </si>
  <si>
    <t>19/11:We connected with user and uderstood the exact issue and now working on test case.</t>
  </si>
  <si>
    <t>Karthick has given logic and team to implement the same</t>
  </si>
  <si>
    <t>Re: Reg: Forecast to produce SW - Regularization from DO IT</t>
  </si>
  <si>
    <t>07.03.2024</t>
  </si>
  <si>
    <t xml:space="preserve">19/11 we have planned a call with user to know more about pending actions on this backlog tickets and start work with our technical team. </t>
  </si>
  <si>
    <t xml:space="preserve">19/11- We provided our analysis to user and waiting for usre response                                                                                                            
20/11- waiting for usre respones                                                                   
22/11-In this issue run the standard cost estimate for the particular material and resolve the issue this is analysis we provided to user waiting for user conformation.
                                        </t>
  </si>
  <si>
    <t xml:space="preserve">New </t>
  </si>
  <si>
    <t>19/11 acknowleadge this ticket and messaged to user over the team chat to discuss on this issue
25/11 we sent a reminder mail to user to discuss on this issue, waiting for user response
26/11 user internally working with Dinesh and I am trying to connect with user over the teams and sending mails to know his available timings to discuss on this issue, user facing some issue with MS Teams so he is working with dinesh ji internally.</t>
  </si>
  <si>
    <t>Shalaka</t>
  </si>
  <si>
    <t>19/11: User was facing error, Basis observed due to multiple execution of report at single time error was occuring. We've informed user and waiting if the issue comes again.
25/11: Shramic needs to check the behaviour in ECP, need to schedule call with user.
02/12: Mail sent to business for users in ECP for required tcodes</t>
  </si>
  <si>
    <t>Requested TR and valdiation from Rahul for the changes</t>
  </si>
  <si>
    <t xml:space="preserve">PY requirement for regular PY run - entries to be created </t>
  </si>
  <si>
    <t>Requested for TR creation</t>
  </si>
  <si>
    <t>Mohammed Rafi</t>
  </si>
  <si>
    <t xml:space="preserve">20/11: Details shared with Ajay/Amit on TR creation based on discussion with Rafi 21/11: For TR creation requested to cheryl to create a service request, Cheryl wants Rahul ji's confirmation on the same to create Request in Solman. 22/11: Sceduled call with Rafi ji for discussion. 25/11:  Had a call with Rafi ji He will be sharing the details.                                                                  </t>
  </si>
  <si>
    <t>Help Me status is cancelled hence requested for new TR creation for some configuration</t>
  </si>
  <si>
    <t>21/11: Duplicate ticket 4000001241 is already in progress.Hence  we closed this ticket.</t>
  </si>
  <si>
    <t>No Ticket</t>
  </si>
  <si>
    <t>22/11: Kalavti is working on the code change on % calculation</t>
  </si>
  <si>
    <t>22/11: Ticket logged
29/11: gathered requirement. Karthick needs process to mapped and implemented for Power generation and water treatment plant. Gathering info for this from online.</t>
  </si>
  <si>
    <t xml:space="preserve">Ticket is Rejeceted and cancelled, UAT is expected and Dinesh looped CG. UAT Observations
We request 2 modifications as below.
 1)	We need comma (,) in collection figure as same format has there for other figures too. It will give us clear understanding while reading the figure.
2)	Sanitaryware name get short as SW in order summary. </t>
  </si>
  <si>
    <t>Rejected</t>
  </si>
  <si>
    <t>17.07.2024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</si>
</sst>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d/yy\ h:mm\ AM/PM;@"/>
    <numFmt numFmtId="165" formatCode="[$-409]d\-mmm\-yyyy;@"/>
    <numFmt numFmtId="166" formatCode="[$-409]d\-mmm\-yy;@"/>
    <numFmt numFmtId="167" formatCode="m/d/yy\ h:mm;@"/>
  </numFmts>
  <fonts count="34">
    <font>
      <sz val="11"/>
      <color theme="1"/>
      <name val="Aptos Narrow"/>
      <family val="2"/>
      <scheme val="minor"/>
    </font>
    <font>
      <b/>
      <sz val="11"/>
      <name val="Calibri"/>
      <family val="2"/>
    </font>
    <font>
      <sz val="11"/>
      <name val="Calibri"/>
      <family val="2"/>
    </font>
    <font>
      <sz val="11"/>
      <color rgb="FF000000"/>
      <name val="Aptos Narrow"/>
      <family val="2"/>
      <scheme val="minor"/>
    </font>
    <font>
      <b/>
      <sz val="11"/>
      <color theme="1"/>
      <name val="Aptos Narrow"/>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sz val="10"/>
      <color theme="1"/>
      <name val="Arial"/>
      <family val="2"/>
    </font>
    <font>
      <sz val="11"/>
      <color theme="1"/>
      <name val="Calibri"/>
      <family val="2"/>
    </font>
    <font>
      <sz val="11"/>
      <color rgb="FF333333"/>
      <name val="Calibri"/>
      <family val="2"/>
    </font>
    <font>
      <b/>
      <sz val="11"/>
      <color theme="1"/>
      <name val="Calibri"/>
      <family val="2"/>
    </font>
    <font>
      <sz val="10"/>
      <color theme="1"/>
      <name val="Calibri"/>
      <family val="2"/>
    </font>
    <font>
      <sz val="10"/>
      <name val="Calibri"/>
      <family val="2"/>
    </font>
    <font>
      <sz val="10"/>
      <color theme="1"/>
      <name val="Aptos Narrow"/>
      <family val="2"/>
      <scheme val="minor"/>
    </font>
    <font>
      <sz val="11"/>
      <name val="Aptos Narrow"/>
      <family val="2"/>
      <scheme val="minor"/>
    </font>
    <font>
      <sz val="10"/>
      <name val="Arial"/>
      <family val="2"/>
    </font>
    <font>
      <sz val="11"/>
      <color theme="0"/>
      <name val="Calibri"/>
      <family val="2"/>
    </font>
    <font>
      <sz val="11"/>
      <color rgb="FFFFFF00"/>
      <name val="Calibri"/>
      <family val="2"/>
    </font>
    <font>
      <sz val="10"/>
      <color theme="1"/>
      <name val="Calibri"/>
      <family val="2"/>
    </font>
    <font>
      <sz val="10"/>
      <name val="Zoho Puvi"/>
      <charset val="1"/>
    </font>
    <font>
      <sz val="10"/>
      <name val="Aptos Narrow"/>
      <family val="2"/>
      <scheme val="minor"/>
    </font>
    <font>
      <b/>
      <sz val="11"/>
      <color theme="0"/>
      <name val="Aptos Narrow"/>
      <family val="2"/>
      <scheme val="minor"/>
    </font>
    <font>
      <sz val="10"/>
      <color rgb="FF000000"/>
      <name val="Roboto"/>
    </font>
    <font>
      <sz val="11"/>
      <name val="Calibri"/>
    </font>
    <font>
      <sz val="11"/>
      <color rgb="FF242424"/>
      <name val="Aptos Narrow"/>
      <charset val="1"/>
    </font>
    <font>
      <sz val="11"/>
      <color rgb="FF000000"/>
      <name val="Aptos Narrow"/>
      <family val="2"/>
    </font>
    <font>
      <sz val="11"/>
      <color theme="0"/>
      <name val="Calibri"/>
    </font>
    <font>
      <sz val="11"/>
      <name val="Aptos Narrow"/>
      <family val="2"/>
    </font>
    <font>
      <sz val="8"/>
      <name val="Aptos Narrow"/>
      <family val="2"/>
      <scheme val="minor"/>
    </font>
    <font>
      <sz val="10"/>
      <color theme="1"/>
      <name val="Arial"/>
      <charset val="1"/>
    </font>
    <font>
      <sz val="10"/>
      <name val="Arial"/>
      <charset val="1"/>
    </font>
    <font>
      <sz val="10"/>
      <color rgb="FF000000"/>
      <name val="Verdana"/>
    </font>
  </fonts>
  <fills count="10">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bgColor indexed="64"/>
      </patternFill>
    </fill>
    <fill>
      <patternFill patternType="solid">
        <fgColor rgb="FFFFC000"/>
        <bgColor indexed="64"/>
      </patternFill>
    </fill>
    <fill>
      <patternFill patternType="solid">
        <fgColor theme="0" tint="-0.49998474074526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bottom/>
      <diagonal/>
    </border>
    <border>
      <left/>
      <right/>
      <top style="thin">
        <color theme="4" tint="0.39997558519241921"/>
      </top>
      <bottom style="thin">
        <color theme="4" tint="0.39997558519241921"/>
      </bottom>
      <diagonal/>
    </border>
    <border>
      <left style="thin">
        <color indexed="64"/>
      </left>
      <right/>
      <top/>
      <bottom/>
      <diagonal/>
    </border>
    <border>
      <left/>
      <right/>
      <top style="thin">
        <color theme="4" tint="0.39997558519241921"/>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FFFFFF"/>
      </right>
      <top/>
      <bottom/>
      <diagonal/>
    </border>
    <border>
      <left style="medium">
        <color rgb="FFFFFFFF"/>
      </left>
      <right/>
      <top/>
      <bottom/>
      <diagonal/>
    </border>
    <border>
      <left style="thin">
        <color indexed="64"/>
      </left>
      <right style="thin">
        <color indexed="64"/>
      </right>
      <top/>
      <bottom/>
      <diagonal/>
    </border>
    <border>
      <left style="thin">
        <color indexed="64"/>
      </left>
      <right style="thin">
        <color rgb="FF000000"/>
      </right>
      <top style="thin">
        <color rgb="FF000000"/>
      </top>
      <bottom style="thin">
        <color rgb="FF000000"/>
      </bottom>
      <diagonal/>
    </border>
  </borders>
  <cellStyleXfs count="1">
    <xf numFmtId="0" fontId="0" fillId="0" borderId="0"/>
  </cellStyleXfs>
  <cellXfs count="318">
    <xf numFmtId="0" fontId="0" fillId="0" borderId="0" xfId="0"/>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0" fillId="0" borderId="0" xfId="0" applyAlignment="1">
      <alignment horizontal="left" vertical="top" wrapText="1"/>
    </xf>
    <xf numFmtId="0" fontId="0" fillId="0" borderId="0" xfId="0" applyAlignment="1">
      <alignment vertical="top" wrapText="1"/>
    </xf>
    <xf numFmtId="0" fontId="0" fillId="0" borderId="1" xfId="0"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2" borderId="1" xfId="0" applyFont="1" applyFill="1" applyBorder="1" applyAlignment="1">
      <alignment horizontal="left" vertical="top" wrapText="1"/>
    </xf>
    <xf numFmtId="0" fontId="0" fillId="0" borderId="1" xfId="0" applyBorder="1" applyAlignment="1">
      <alignment horizontal="left" vertical="top"/>
    </xf>
    <xf numFmtId="0" fontId="3" fillId="0" borderId="1" xfId="0" applyFont="1" applyBorder="1" applyAlignment="1">
      <alignment horizontal="left" vertical="top"/>
    </xf>
    <xf numFmtId="0" fontId="0" fillId="0" borderId="1" xfId="0" applyBorder="1" applyAlignment="1">
      <alignment horizontal="left" vertical="top" wrapText="1"/>
    </xf>
    <xf numFmtId="16" fontId="2" fillId="0" borderId="1" xfId="0" applyNumberFormat="1" applyFont="1" applyBorder="1" applyAlignment="1">
      <alignment horizontal="left" vertical="top" wrapText="1"/>
    </xf>
    <xf numFmtId="14" fontId="2" fillId="0" borderId="1" xfId="0" applyNumberFormat="1" applyFont="1" applyBorder="1" applyAlignment="1">
      <alignment horizontal="left" vertical="top"/>
    </xf>
    <xf numFmtId="16" fontId="3" fillId="0" borderId="1" xfId="0" applyNumberFormat="1"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vertical="top"/>
    </xf>
    <xf numFmtId="0" fontId="3" fillId="0" borderId="1" xfId="0" applyFont="1" applyBorder="1" applyAlignment="1">
      <alignment horizontal="left" vertical="top" wrapText="1"/>
    </xf>
    <xf numFmtId="16" fontId="3" fillId="0" borderId="1" xfId="0" applyNumberFormat="1" applyFont="1" applyBorder="1" applyAlignment="1">
      <alignment vertical="top" wrapText="1"/>
    </xf>
    <xf numFmtId="0" fontId="4" fillId="0" borderId="0" xfId="0" applyFont="1" applyAlignment="1">
      <alignment horizontal="center"/>
    </xf>
    <xf numFmtId="0" fontId="4" fillId="0" borderId="0" xfId="0" applyFont="1" applyAlignment="1">
      <alignment horizontal="left"/>
    </xf>
    <xf numFmtId="18" fontId="0" fillId="0" borderId="2" xfId="0" applyNumberFormat="1" applyBorder="1"/>
    <xf numFmtId="18" fontId="0" fillId="0" borderId="3" xfId="0" applyNumberFormat="1" applyBorder="1"/>
    <xf numFmtId="0" fontId="0" fillId="0" borderId="4" xfId="0" applyBorder="1"/>
    <xf numFmtId="18" fontId="0" fillId="0" borderId="5" xfId="0" applyNumberFormat="1" applyBorder="1"/>
    <xf numFmtId="18" fontId="0" fillId="0" borderId="0" xfId="0" applyNumberFormat="1"/>
    <xf numFmtId="0" fontId="0" fillId="0" borderId="6" xfId="0" applyBorder="1"/>
    <xf numFmtId="18" fontId="0" fillId="0" borderId="7" xfId="0" applyNumberFormat="1" applyBorder="1"/>
    <xf numFmtId="18" fontId="0" fillId="0" borderId="8" xfId="0" applyNumberFormat="1" applyBorder="1"/>
    <xf numFmtId="0" fontId="0" fillId="0" borderId="9" xfId="0" applyBorder="1"/>
    <xf numFmtId="0" fontId="5" fillId="0" borderId="1" xfId="0" applyFont="1" applyBorder="1" applyAlignment="1">
      <alignment horizontal="left" vertical="top" wrapText="1"/>
    </xf>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horizontal="left" vertical="top"/>
    </xf>
    <xf numFmtId="0" fontId="2" fillId="0" borderId="1" xfId="0" applyFont="1" applyBorder="1" applyAlignment="1">
      <alignment horizontal="center" vertical="top" wrapText="1"/>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0" fillId="0" borderId="1" xfId="0" applyBorder="1" applyAlignment="1">
      <alignment horizontal="center" vertical="top" wrapText="1"/>
    </xf>
    <xf numFmtId="0" fontId="2" fillId="4" borderId="1" xfId="0" applyFont="1" applyFill="1" applyBorder="1" applyAlignment="1">
      <alignment horizontal="center" vertical="top"/>
    </xf>
    <xf numFmtId="0" fontId="6" fillId="0" borderId="1" xfId="0" applyFont="1" applyBorder="1" applyAlignment="1">
      <alignment horizontal="center" vertical="top" wrapText="1"/>
    </xf>
    <xf numFmtId="0" fontId="10" fillId="0" borderId="0" xfId="0" applyFont="1" applyAlignment="1">
      <alignment horizontal="center" vertical="center"/>
    </xf>
    <xf numFmtId="0" fontId="12" fillId="0" borderId="1" xfId="0" applyFont="1" applyBorder="1" applyAlignment="1">
      <alignment horizontal="center" vertical="top" wrapText="1"/>
    </xf>
    <xf numFmtId="0" fontId="10" fillId="0" borderId="0" xfId="0" applyFont="1" applyAlignment="1">
      <alignment horizontal="center" vertical="top" wrapText="1"/>
    </xf>
    <xf numFmtId="0" fontId="10" fillId="0" borderId="0" xfId="0" applyFont="1" applyAlignment="1">
      <alignment vertical="top"/>
    </xf>
    <xf numFmtId="0" fontId="13" fillId="0" borderId="1" xfId="0" applyFont="1" applyBorder="1" applyAlignment="1">
      <alignment vertical="top"/>
    </xf>
    <xf numFmtId="0" fontId="13" fillId="0" borderId="1" xfId="0" applyFont="1" applyBorder="1" applyAlignment="1">
      <alignment vertical="center"/>
    </xf>
    <xf numFmtId="0" fontId="13" fillId="0" borderId="1" xfId="0" applyFont="1" applyBorder="1" applyAlignment="1">
      <alignment horizontal="center" vertical="center"/>
    </xf>
    <xf numFmtId="0" fontId="13" fillId="0" borderId="1" xfId="0" applyFont="1" applyBorder="1" applyAlignment="1">
      <alignment vertical="top" wrapText="1"/>
    </xf>
    <xf numFmtId="0" fontId="14" fillId="0" borderId="1" xfId="0" applyFont="1" applyBorder="1" applyAlignment="1">
      <alignment horizontal="left" vertical="top" wrapText="1"/>
    </xf>
    <xf numFmtId="0" fontId="13" fillId="0" borderId="0" xfId="0" applyFont="1" applyAlignment="1">
      <alignment vertical="top"/>
    </xf>
    <xf numFmtId="0" fontId="10" fillId="0" borderId="0" xfId="0" applyFont="1" applyAlignment="1">
      <alignment horizontal="center" vertical="top"/>
    </xf>
    <xf numFmtId="0" fontId="10" fillId="0" borderId="0" xfId="0" applyFont="1" applyAlignment="1">
      <alignment vertical="top" wrapText="1"/>
    </xf>
    <xf numFmtId="0" fontId="6" fillId="0" borderId="1" xfId="0" applyFont="1" applyBorder="1" applyAlignment="1">
      <alignment vertical="top" wrapText="1"/>
    </xf>
    <xf numFmtId="0" fontId="6" fillId="0" borderId="1" xfId="0" applyFont="1" applyBorder="1" applyAlignment="1">
      <alignment vertical="top"/>
    </xf>
    <xf numFmtId="0" fontId="0" fillId="0" borderId="1" xfId="0" applyBorder="1"/>
    <xf numFmtId="0" fontId="10" fillId="0" borderId="10" xfId="0" applyFont="1" applyBorder="1" applyAlignment="1">
      <alignment vertical="top"/>
    </xf>
    <xf numFmtId="0" fontId="0" fillId="0" borderId="10" xfId="0" applyBorder="1"/>
    <xf numFmtId="0" fontId="9" fillId="0" borderId="1" xfId="0" applyFont="1" applyBorder="1" applyAlignment="1">
      <alignment horizontal="center"/>
    </xf>
    <xf numFmtId="0" fontId="11" fillId="0" borderId="1" xfId="0" applyFont="1" applyBorder="1" applyAlignment="1">
      <alignment horizontal="center" vertical="center" wrapText="1"/>
    </xf>
    <xf numFmtId="0" fontId="9" fillId="0" borderId="1" xfId="0" applyFont="1" applyBorder="1"/>
    <xf numFmtId="0" fontId="0" fillId="5" borderId="1" xfId="0" applyFill="1" applyBorder="1" applyAlignment="1">
      <alignment vertical="top"/>
    </xf>
    <xf numFmtId="0" fontId="0" fillId="5" borderId="1" xfId="0" applyFill="1" applyBorder="1" applyAlignment="1">
      <alignment vertical="top" wrapText="1"/>
    </xf>
    <xf numFmtId="0" fontId="0" fillId="5" borderId="0" xfId="0" applyFill="1"/>
    <xf numFmtId="0" fontId="6" fillId="5" borderId="1" xfId="0" applyFont="1" applyFill="1" applyBorder="1" applyAlignment="1">
      <alignment vertical="top" wrapText="1"/>
    </xf>
    <xf numFmtId="0" fontId="0" fillId="5" borderId="10" xfId="0" applyFill="1" applyBorder="1"/>
    <xf numFmtId="0" fontId="0" fillId="4" borderId="1" xfId="0" applyFill="1" applyBorder="1" applyAlignment="1">
      <alignment vertical="top"/>
    </xf>
    <xf numFmtId="0" fontId="13" fillId="3" borderId="1" xfId="0" applyFont="1" applyFill="1" applyBorder="1" applyAlignment="1">
      <alignment horizontal="center" vertical="center"/>
    </xf>
    <xf numFmtId="0" fontId="0" fillId="0" borderId="10" xfId="0" applyBorder="1" applyAlignment="1">
      <alignment horizontal="left" vertical="top"/>
    </xf>
    <xf numFmtId="0" fontId="0" fillId="0" borderId="12" xfId="0" applyBorder="1" applyAlignment="1">
      <alignment horizontal="center" vertical="top"/>
    </xf>
    <xf numFmtId="0" fontId="0" fillId="0" borderId="0" xfId="0" applyAlignment="1">
      <alignment wrapText="1"/>
    </xf>
    <xf numFmtId="0" fontId="0" fillId="0" borderId="10" xfId="0" applyBorder="1" applyAlignment="1">
      <alignment wrapText="1"/>
    </xf>
    <xf numFmtId="0" fontId="2" fillId="0" borderId="15" xfId="0" applyFont="1" applyBorder="1" applyAlignment="1">
      <alignment horizontal="left" vertical="top" wrapText="1"/>
    </xf>
    <xf numFmtId="0" fontId="0" fillId="0" borderId="11" xfId="0" applyBorder="1" applyAlignment="1">
      <alignment wrapText="1"/>
    </xf>
    <xf numFmtId="0" fontId="2" fillId="0" borderId="14" xfId="0" applyFont="1" applyBorder="1" applyAlignment="1">
      <alignment horizontal="left" vertical="top" wrapText="1"/>
    </xf>
    <xf numFmtId="0" fontId="2" fillId="0" borderId="10" xfId="0" applyFont="1" applyBorder="1" applyAlignment="1">
      <alignment horizontal="left" vertical="top" wrapText="1"/>
    </xf>
    <xf numFmtId="0" fontId="0" fillId="0" borderId="1" xfId="0" applyBorder="1" applyAlignment="1">
      <alignment vertical="center"/>
    </xf>
    <xf numFmtId="0" fontId="0" fillId="8" borderId="1" xfId="0" applyFill="1" applyBorder="1" applyAlignment="1">
      <alignment vertical="top"/>
    </xf>
    <xf numFmtId="0" fontId="0" fillId="8" borderId="1" xfId="0" applyFill="1" applyBorder="1" applyAlignment="1">
      <alignment horizontal="center" vertical="top"/>
    </xf>
    <xf numFmtId="0" fontId="6" fillId="0" borderId="0" xfId="0" applyFont="1" applyAlignment="1">
      <alignment vertical="top"/>
    </xf>
    <xf numFmtId="0" fontId="6" fillId="8" borderId="1" xfId="0" applyFont="1" applyFill="1" applyBorder="1" applyAlignment="1">
      <alignment horizontal="center" vertical="top"/>
    </xf>
    <xf numFmtId="0" fontId="2" fillId="8" borderId="1" xfId="0" applyFont="1" applyFill="1" applyBorder="1" applyAlignment="1">
      <alignment horizontal="center" vertical="top"/>
    </xf>
    <xf numFmtId="0" fontId="6" fillId="0" borderId="0" xfId="0" applyFont="1" applyAlignment="1">
      <alignment vertical="top" wrapText="1"/>
    </xf>
    <xf numFmtId="0" fontId="15" fillId="0" borderId="0" xfId="0" applyFont="1"/>
    <xf numFmtId="0" fontId="15" fillId="0" borderId="17" xfId="0" applyFont="1" applyBorder="1"/>
    <xf numFmtId="0" fontId="16" fillId="0" borderId="1" xfId="0" applyFont="1" applyBorder="1" applyAlignment="1">
      <alignment horizontal="left" vertical="top"/>
    </xf>
    <xf numFmtId="0" fontId="16" fillId="0" borderId="1" xfId="0" applyFont="1" applyBorder="1" applyAlignment="1">
      <alignment horizontal="left" vertical="top" wrapText="1"/>
    </xf>
    <xf numFmtId="16" fontId="16" fillId="0" borderId="1" xfId="0" applyNumberFormat="1" applyFont="1" applyBorder="1" applyAlignment="1">
      <alignment horizontal="left" vertical="top" wrapText="1"/>
    </xf>
    <xf numFmtId="0" fontId="2" fillId="0" borderId="13" xfId="0" applyFont="1" applyBorder="1" applyAlignment="1">
      <alignment horizontal="left" vertical="top"/>
    </xf>
    <xf numFmtId="0" fontId="16" fillId="0" borderId="10" xfId="0" applyFont="1" applyBorder="1" applyAlignment="1">
      <alignment horizontal="left" vertical="top"/>
    </xf>
    <xf numFmtId="0" fontId="2" fillId="0" borderId="10" xfId="0" applyFont="1" applyBorder="1" applyAlignment="1">
      <alignment horizontal="left" vertical="top"/>
    </xf>
    <xf numFmtId="0" fontId="2" fillId="8" borderId="1" xfId="0" applyFont="1" applyFill="1" applyBorder="1" applyAlignment="1">
      <alignment horizontal="center" vertical="top" wrapText="1"/>
    </xf>
    <xf numFmtId="4" fontId="0" fillId="0" borderId="0" xfId="0" applyNumberFormat="1"/>
    <xf numFmtId="0" fontId="16" fillId="0" borderId="0" xfId="0" applyFont="1" applyAlignment="1">
      <alignment horizontal="left" vertical="top"/>
    </xf>
    <xf numFmtId="0" fontId="2" fillId="0" borderId="11" xfId="0" applyFont="1" applyBorder="1" applyAlignment="1">
      <alignment horizontal="left" vertical="top"/>
    </xf>
    <xf numFmtId="0" fontId="2" fillId="9" borderId="1" xfId="0" applyFont="1" applyFill="1" applyBorder="1" applyAlignment="1">
      <alignment horizontal="left" vertical="top"/>
    </xf>
    <xf numFmtId="0" fontId="16" fillId="9" borderId="1" xfId="0" applyFont="1" applyFill="1" applyBorder="1" applyAlignment="1">
      <alignment horizontal="left" vertical="top"/>
    </xf>
    <xf numFmtId="0" fontId="16" fillId="9" borderId="1" xfId="0" applyFont="1" applyFill="1" applyBorder="1" applyAlignment="1">
      <alignment horizontal="left" vertical="top" wrapText="1"/>
    </xf>
    <xf numFmtId="0" fontId="2" fillId="9" borderId="1" xfId="0" applyFont="1" applyFill="1" applyBorder="1" applyAlignment="1">
      <alignment horizontal="left" vertical="top" wrapText="1"/>
    </xf>
    <xf numFmtId="0" fontId="16" fillId="9" borderId="0" xfId="0" applyFont="1" applyFill="1" applyAlignment="1">
      <alignment horizontal="left" vertical="top"/>
    </xf>
    <xf numFmtId="0" fontId="2" fillId="9" borderId="10" xfId="0" applyFont="1" applyFill="1" applyBorder="1" applyAlignment="1">
      <alignment horizontal="left" vertical="top"/>
    </xf>
    <xf numFmtId="0" fontId="2" fillId="9" borderId="11" xfId="0" applyFont="1" applyFill="1" applyBorder="1" applyAlignment="1">
      <alignment horizontal="left" vertical="top"/>
    </xf>
    <xf numFmtId="0" fontId="18" fillId="0" borderId="0" xfId="0" applyFont="1" applyAlignment="1">
      <alignment horizontal="left" vertical="top" wrapText="1"/>
    </xf>
    <xf numFmtId="0" fontId="16" fillId="0" borderId="11" xfId="0" applyFont="1" applyBorder="1" applyAlignment="1">
      <alignment horizontal="left" vertical="top" wrapText="1"/>
    </xf>
    <xf numFmtId="0" fontId="16" fillId="0" borderId="10" xfId="0" applyFont="1" applyBorder="1" applyAlignment="1">
      <alignment horizontal="left" vertical="top" wrapText="1"/>
    </xf>
    <xf numFmtId="0" fontId="16" fillId="0" borderId="0" xfId="0" applyFont="1" applyAlignment="1">
      <alignment horizontal="left" vertical="top" wrapText="1"/>
    </xf>
    <xf numFmtId="0" fontId="2" fillId="0" borderId="12" xfId="0" applyFont="1" applyBorder="1" applyAlignment="1">
      <alignment horizontal="left" vertical="top"/>
    </xf>
    <xf numFmtId="0" fontId="16" fillId="0" borderId="12" xfId="0" applyFont="1" applyBorder="1" applyAlignment="1">
      <alignment horizontal="left" vertical="top"/>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2" fillId="0" borderId="0" xfId="0" applyFont="1" applyAlignment="1">
      <alignment horizontal="left" vertical="top"/>
    </xf>
    <xf numFmtId="0" fontId="2" fillId="0" borderId="11" xfId="0" applyFont="1" applyBorder="1" applyAlignment="1">
      <alignment horizontal="left" vertical="top" wrapText="1"/>
    </xf>
    <xf numFmtId="0" fontId="2" fillId="0" borderId="0" xfId="0" applyFont="1" applyAlignment="1">
      <alignment horizontal="left" vertical="top" wrapText="1"/>
    </xf>
    <xf numFmtId="0" fontId="18" fillId="0" borderId="14" xfId="0" applyFont="1" applyBorder="1" applyAlignment="1">
      <alignment horizontal="left" vertical="top" wrapText="1"/>
    </xf>
    <xf numFmtId="0" fontId="19" fillId="9" borderId="14" xfId="0" applyFont="1" applyFill="1" applyBorder="1" applyAlignment="1">
      <alignment horizontal="left" vertical="top" wrapText="1"/>
    </xf>
    <xf numFmtId="0" fontId="6" fillId="0" borderId="0" xfId="0" applyFont="1" applyAlignment="1">
      <alignment horizontal="left" vertical="top"/>
    </xf>
    <xf numFmtId="0" fontId="20" fillId="0" borderId="0" xfId="0" applyFont="1" applyAlignment="1">
      <alignment horizontal="left" vertical="top"/>
    </xf>
    <xf numFmtId="0" fontId="6" fillId="0" borderId="10" xfId="0" applyFont="1" applyBorder="1" applyAlignment="1">
      <alignment horizontal="left" vertical="top"/>
    </xf>
    <xf numFmtId="0" fontId="6" fillId="0" borderId="0" xfId="0" applyFont="1" applyAlignment="1">
      <alignment horizontal="left" vertical="top" wrapText="1"/>
    </xf>
    <xf numFmtId="0" fontId="2" fillId="9" borderId="0" xfId="0" applyFont="1" applyFill="1" applyAlignment="1">
      <alignment horizontal="left" vertical="top"/>
    </xf>
    <xf numFmtId="14" fontId="16" fillId="0" borderId="1" xfId="0" applyNumberFormat="1" applyFont="1" applyBorder="1" applyAlignment="1">
      <alignment horizontal="left" vertical="top" wrapText="1"/>
    </xf>
    <xf numFmtId="0" fontId="0" fillId="0" borderId="10" xfId="0" applyBorder="1" applyAlignment="1">
      <alignment vertical="top"/>
    </xf>
    <xf numFmtId="0" fontId="2" fillId="0" borderId="10" xfId="0" applyFont="1" applyBorder="1" applyAlignment="1">
      <alignment horizontal="center" vertical="top"/>
    </xf>
    <xf numFmtId="0" fontId="1" fillId="0" borderId="10" xfId="0" applyFont="1" applyBorder="1" applyAlignment="1">
      <alignment horizontal="center" vertical="top"/>
    </xf>
    <xf numFmtId="14" fontId="2" fillId="0" borderId="10" xfId="0" applyNumberFormat="1" applyFont="1" applyBorder="1" applyAlignment="1">
      <alignment horizontal="left" vertical="top"/>
    </xf>
    <xf numFmtId="0" fontId="2" fillId="3" borderId="10" xfId="0" applyFont="1" applyFill="1" applyBorder="1" applyAlignment="1">
      <alignment horizontal="left" vertical="top"/>
    </xf>
    <xf numFmtId="0" fontId="0" fillId="0" borderId="10" xfId="0" applyBorder="1" applyAlignment="1">
      <alignment horizontal="left" vertical="top" wrapText="1"/>
    </xf>
    <xf numFmtId="0" fontId="5" fillId="0" borderId="10" xfId="0" applyFont="1" applyBorder="1" applyAlignment="1">
      <alignment horizontal="left" vertical="top" wrapText="1"/>
    </xf>
    <xf numFmtId="0" fontId="0" fillId="0" borderId="10" xfId="0" applyBorder="1" applyAlignment="1">
      <alignment horizontal="center" vertical="top" wrapText="1"/>
    </xf>
    <xf numFmtId="0" fontId="0" fillId="8" borderId="10" xfId="0" applyFill="1" applyBorder="1" applyAlignment="1">
      <alignment horizontal="center" vertical="top" wrapText="1"/>
    </xf>
    <xf numFmtId="0" fontId="3" fillId="0" borderId="10" xfId="0" applyFont="1" applyBorder="1" applyAlignment="1">
      <alignment vertical="top" wrapText="1"/>
    </xf>
    <xf numFmtId="0" fontId="0" fillId="0" borderId="10" xfId="0" applyBorder="1" applyAlignment="1">
      <alignment vertical="top" wrapText="1"/>
    </xf>
    <xf numFmtId="0" fontId="0" fillId="5" borderId="10" xfId="0" applyFill="1" applyBorder="1" applyAlignment="1">
      <alignment vertical="top"/>
    </xf>
    <xf numFmtId="0" fontId="0" fillId="0" borderId="10" xfId="0" applyBorder="1" applyAlignment="1">
      <alignment horizontal="center" vertical="top"/>
    </xf>
    <xf numFmtId="0" fontId="6" fillId="0" borderId="10" xfId="0" applyFont="1" applyBorder="1" applyAlignment="1">
      <alignment horizontal="center" vertical="top"/>
    </xf>
    <xf numFmtId="0" fontId="3" fillId="0" borderId="10" xfId="0" applyFont="1" applyBorder="1" applyAlignment="1">
      <alignment vertical="top"/>
    </xf>
    <xf numFmtId="0" fontId="0" fillId="4" borderId="10" xfId="0" applyFill="1" applyBorder="1" applyAlignment="1">
      <alignment vertical="top"/>
    </xf>
    <xf numFmtId="0" fontId="0" fillId="5" borderId="10" xfId="0" applyFill="1" applyBorder="1" applyAlignment="1">
      <alignment vertical="top" wrapText="1"/>
    </xf>
    <xf numFmtId="0" fontId="3" fillId="0" borderId="10" xfId="0" applyFont="1" applyBorder="1" applyAlignment="1">
      <alignment horizontal="left" vertical="top" wrapText="1"/>
    </xf>
    <xf numFmtId="0" fontId="0" fillId="3" borderId="10" xfId="0" applyFill="1" applyBorder="1" applyAlignment="1">
      <alignment vertical="top"/>
    </xf>
    <xf numFmtId="0" fontId="0" fillId="5" borderId="0" xfId="0" applyFill="1" applyAlignment="1">
      <alignment wrapText="1"/>
    </xf>
    <xf numFmtId="0" fontId="2" fillId="0" borderId="18" xfId="0" applyFont="1" applyBorder="1" applyAlignment="1">
      <alignment horizontal="left" vertical="top" wrapText="1"/>
    </xf>
    <xf numFmtId="0" fontId="2" fillId="9" borderId="0" xfId="0" applyFont="1" applyFill="1" applyAlignment="1">
      <alignment horizontal="left" vertical="top" wrapText="1"/>
    </xf>
    <xf numFmtId="0" fontId="3" fillId="0" borderId="1" xfId="0" applyFont="1" applyBorder="1" applyAlignment="1">
      <alignment horizontal="left" vertical="center" wrapText="1"/>
    </xf>
    <xf numFmtId="0" fontId="0" fillId="0" borderId="0" xfId="0" applyAlignment="1">
      <alignment vertical="center"/>
    </xf>
    <xf numFmtId="0" fontId="15" fillId="0" borderId="19" xfId="0" applyFont="1" applyBorder="1"/>
    <xf numFmtId="0" fontId="16" fillId="3" borderId="1" xfId="0" applyFont="1" applyFill="1" applyBorder="1" applyAlignment="1">
      <alignment horizontal="left" vertical="top" wrapText="1"/>
    </xf>
    <xf numFmtId="166" fontId="19" fillId="9" borderId="14" xfId="0" applyNumberFormat="1" applyFont="1" applyFill="1" applyBorder="1" applyAlignment="1">
      <alignment horizontal="left" vertical="top" wrapText="1"/>
    </xf>
    <xf numFmtId="166" fontId="2" fillId="9" borderId="1" xfId="0" applyNumberFormat="1" applyFont="1" applyFill="1" applyBorder="1" applyAlignment="1">
      <alignment horizontal="left" vertical="top" wrapText="1"/>
    </xf>
    <xf numFmtId="166" fontId="6" fillId="0" borderId="0" xfId="0" applyNumberFormat="1" applyFont="1" applyAlignment="1">
      <alignment horizontal="left" vertical="top" wrapText="1"/>
    </xf>
    <xf numFmtId="0" fontId="2" fillId="9" borderId="12" xfId="0" applyFont="1" applyFill="1" applyBorder="1" applyAlignment="1">
      <alignment horizontal="left" vertical="top"/>
    </xf>
    <xf numFmtId="0" fontId="17" fillId="0" borderId="1" xfId="0" applyFont="1" applyBorder="1" applyAlignment="1">
      <alignment horizontal="left" vertical="top" wrapText="1"/>
    </xf>
    <xf numFmtId="0" fontId="17" fillId="0" borderId="10" xfId="0" applyFont="1" applyBorder="1" applyAlignment="1">
      <alignment horizontal="left" vertical="top" wrapText="1"/>
    </xf>
    <xf numFmtId="0" fontId="17" fillId="0" borderId="16" xfId="0" applyFont="1" applyBorder="1" applyAlignment="1">
      <alignment horizontal="left" vertical="top" wrapText="1"/>
    </xf>
    <xf numFmtId="0" fontId="17" fillId="0" borderId="0" xfId="0" applyFont="1" applyAlignment="1">
      <alignment horizontal="left" vertical="top" wrapText="1"/>
    </xf>
    <xf numFmtId="0" fontId="14" fillId="0" borderId="1" xfId="0" applyFont="1" applyBorder="1" applyAlignment="1">
      <alignment horizontal="left" vertical="top"/>
    </xf>
    <xf numFmtId="0" fontId="1" fillId="6" borderId="1" xfId="0" applyFont="1" applyFill="1" applyBorder="1" applyAlignment="1">
      <alignment horizontal="center" vertical="top" wrapText="1"/>
    </xf>
    <xf numFmtId="0" fontId="1" fillId="6"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3" borderId="1" xfId="0" applyFont="1" applyFill="1" applyBorder="1" applyAlignment="1">
      <alignment horizontal="left" vertical="top" wrapText="1"/>
    </xf>
    <xf numFmtId="0" fontId="6" fillId="0" borderId="1" xfId="0" applyFont="1" applyBorder="1" applyAlignment="1">
      <alignment horizontal="center" vertical="center"/>
    </xf>
    <xf numFmtId="0" fontId="2" fillId="0" borderId="1" xfId="0" applyFont="1" applyBorder="1" applyAlignment="1">
      <alignment vertical="center"/>
    </xf>
    <xf numFmtId="0" fontId="6" fillId="0" borderId="1" xfId="0" applyFont="1" applyBorder="1" applyAlignment="1">
      <alignment horizontal="left" vertical="center"/>
    </xf>
    <xf numFmtId="0" fontId="5" fillId="0" borderId="1" xfId="0" applyFont="1" applyBorder="1" applyAlignment="1">
      <alignment horizontal="left" vertical="center"/>
    </xf>
    <xf numFmtId="0" fontId="5" fillId="0" borderId="1" xfId="0" applyFont="1" applyBorder="1" applyAlignment="1">
      <alignment horizontal="left" vertical="center" wrapText="1"/>
    </xf>
    <xf numFmtId="0" fontId="6" fillId="0" borderId="1" xfId="0" applyFont="1" applyBorder="1" applyAlignment="1">
      <alignment horizontal="left" vertical="top" wrapText="1"/>
    </xf>
    <xf numFmtId="0" fontId="6" fillId="0" borderId="1" xfId="0" applyFont="1" applyBorder="1" applyAlignment="1">
      <alignment horizontal="left" vertical="top"/>
    </xf>
    <xf numFmtId="0" fontId="2" fillId="0" borderId="1" xfId="0" applyFont="1" applyBorder="1" applyAlignment="1">
      <alignment vertical="center" wrapText="1"/>
    </xf>
    <xf numFmtId="0" fontId="2" fillId="0" borderId="1" xfId="0" applyFont="1" applyBorder="1" applyAlignment="1">
      <alignment horizontal="left" vertical="center" wrapText="1"/>
    </xf>
    <xf numFmtId="0" fontId="6" fillId="8" borderId="10" xfId="0" applyFont="1" applyFill="1" applyBorder="1" applyAlignment="1">
      <alignment horizontal="center" vertical="top"/>
    </xf>
    <xf numFmtId="0" fontId="6" fillId="0" borderId="10" xfId="0" applyFont="1" applyBorder="1" applyAlignment="1">
      <alignment vertical="top"/>
    </xf>
    <xf numFmtId="0" fontId="6" fillId="8" borderId="1" xfId="0" applyFont="1" applyFill="1" applyBorder="1" applyAlignment="1">
      <alignment horizontal="center" vertical="center"/>
    </xf>
    <xf numFmtId="0" fontId="6" fillId="0" borderId="10" xfId="0" applyFont="1" applyBorder="1"/>
    <xf numFmtId="0" fontId="6" fillId="0" borderId="1" xfId="0" applyFont="1" applyBorder="1"/>
    <xf numFmtId="0" fontId="6" fillId="0" borderId="1" xfId="0" applyFont="1" applyBorder="1" applyAlignment="1">
      <alignment wrapText="1"/>
    </xf>
    <xf numFmtId="0" fontId="6" fillId="0" borderId="1" xfId="0" applyFont="1" applyBorder="1" applyAlignment="1">
      <alignment vertical="center" wrapText="1"/>
    </xf>
    <xf numFmtId="0" fontId="6" fillId="7" borderId="1" xfId="0" applyFont="1" applyFill="1" applyBorder="1" applyAlignment="1">
      <alignment horizontal="left" vertical="center" wrapText="1"/>
    </xf>
    <xf numFmtId="0" fontId="6" fillId="8" borderId="1" xfId="0" applyFont="1" applyFill="1" applyBorder="1" applyAlignment="1">
      <alignment horizontal="center" vertical="top" wrapText="1"/>
    </xf>
    <xf numFmtId="0" fontId="6" fillId="0" borderId="10" xfId="0" applyFont="1" applyBorder="1" applyAlignment="1">
      <alignment vertical="top" wrapText="1"/>
    </xf>
    <xf numFmtId="0" fontId="6" fillId="0" borderId="12" xfId="0" applyFont="1" applyBorder="1" applyAlignment="1">
      <alignment vertical="top" wrapText="1"/>
    </xf>
    <xf numFmtId="0" fontId="6" fillId="0" borderId="12" xfId="0" applyFont="1" applyBorder="1" applyAlignment="1">
      <alignment vertical="top"/>
    </xf>
    <xf numFmtId="0" fontId="6" fillId="0" borderId="13" xfId="0" applyFont="1" applyBorder="1" applyAlignment="1">
      <alignment horizontal="center" vertical="top"/>
    </xf>
    <xf numFmtId="0" fontId="6" fillId="0" borderId="13" xfId="0" applyFont="1" applyBorder="1" applyAlignment="1">
      <alignment horizontal="left" vertical="top"/>
    </xf>
    <xf numFmtId="0" fontId="6" fillId="0" borderId="13" xfId="0" applyFont="1" applyBorder="1" applyAlignment="1">
      <alignment vertical="top"/>
    </xf>
    <xf numFmtId="0" fontId="6" fillId="0" borderId="13" xfId="0" applyFont="1" applyBorder="1" applyAlignment="1">
      <alignment vertical="top" wrapText="1"/>
    </xf>
    <xf numFmtId="0" fontId="6" fillId="0" borderId="14" xfId="0" applyFont="1" applyBorder="1" applyAlignment="1">
      <alignment vertical="top"/>
    </xf>
    <xf numFmtId="0" fontId="6" fillId="5" borderId="10" xfId="0" applyFont="1" applyFill="1" applyBorder="1" applyAlignment="1">
      <alignment vertical="top"/>
    </xf>
    <xf numFmtId="0" fontId="6" fillId="3" borderId="10" xfId="0" applyFont="1" applyFill="1" applyBorder="1" applyAlignment="1">
      <alignment vertical="top" wrapText="1"/>
    </xf>
    <xf numFmtId="0" fontId="5" fillId="2" borderId="0" xfId="0" applyFont="1" applyFill="1"/>
    <xf numFmtId="0" fontId="9" fillId="0" borderId="10" xfId="0" applyFont="1" applyBorder="1"/>
    <xf numFmtId="0" fontId="6" fillId="0" borderId="11" xfId="0" applyFont="1" applyBorder="1" applyAlignment="1">
      <alignment horizontal="center" vertical="top"/>
    </xf>
    <xf numFmtId="0" fontId="6" fillId="0" borderId="11" xfId="0" applyFont="1" applyBorder="1" applyAlignment="1">
      <alignment vertical="top"/>
    </xf>
    <xf numFmtId="0" fontId="6" fillId="0" borderId="11" xfId="0" applyFont="1" applyBorder="1" applyAlignment="1">
      <alignment vertical="top" wrapText="1"/>
    </xf>
    <xf numFmtId="0" fontId="9" fillId="0" borderId="10" xfId="0" applyFont="1" applyBorder="1" applyAlignment="1">
      <alignment vertical="center"/>
    </xf>
    <xf numFmtId="0" fontId="9" fillId="0" borderId="16" xfId="0" applyFont="1" applyBorder="1"/>
    <xf numFmtId="0" fontId="6" fillId="0" borderId="0" xfId="0" applyFont="1" applyAlignment="1">
      <alignment horizontal="center" vertical="top"/>
    </xf>
    <xf numFmtId="0" fontId="9" fillId="0" borderId="0" xfId="0" applyFont="1"/>
    <xf numFmtId="0" fontId="6" fillId="8" borderId="0" xfId="0" applyFont="1" applyFill="1" applyAlignment="1">
      <alignment horizontal="center" vertical="top"/>
    </xf>
    <xf numFmtId="0" fontId="6" fillId="4" borderId="0" xfId="0" applyFont="1" applyFill="1" applyAlignment="1">
      <alignment horizontal="center" vertical="top"/>
    </xf>
    <xf numFmtId="0" fontId="14"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0"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0" xfId="0" applyFont="1" applyFill="1" applyAlignment="1">
      <alignment horizontal="left" vertical="top" wrapText="1"/>
    </xf>
    <xf numFmtId="0" fontId="2" fillId="3" borderId="11" xfId="0" applyFont="1" applyFill="1" applyBorder="1" applyAlignment="1">
      <alignment horizontal="left" vertical="top" wrapText="1"/>
    </xf>
    <xf numFmtId="0" fontId="2" fillId="5" borderId="0" xfId="0" applyFont="1" applyFill="1" applyAlignment="1">
      <alignment horizontal="left" vertical="top" wrapText="1"/>
    </xf>
    <xf numFmtId="0" fontId="16" fillId="5"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16" fillId="4"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0" borderId="20" xfId="0" applyFont="1" applyBorder="1" applyAlignment="1">
      <alignment horizontal="left" vertical="top"/>
    </xf>
    <xf numFmtId="16" fontId="2" fillId="0" borderId="0" xfId="0" applyNumberFormat="1" applyFont="1" applyAlignment="1">
      <alignment horizontal="left" vertical="top" wrapText="1"/>
    </xf>
    <xf numFmtId="16" fontId="2" fillId="0" borderId="10" xfId="0" applyNumberFormat="1" applyFont="1" applyBorder="1" applyAlignment="1">
      <alignment horizontal="left" vertical="top" wrapText="1"/>
    </xf>
    <xf numFmtId="0" fontId="2" fillId="0" borderId="21" xfId="0" applyFont="1" applyBorder="1" applyAlignment="1">
      <alignment horizontal="left" vertical="top"/>
    </xf>
    <xf numFmtId="0" fontId="2" fillId="0" borderId="22" xfId="0" applyFont="1" applyBorder="1" applyAlignment="1">
      <alignment horizontal="left" vertical="top" wrapText="1"/>
    </xf>
    <xf numFmtId="0" fontId="2" fillId="5" borderId="13" xfId="0" applyFont="1" applyFill="1" applyBorder="1" applyAlignment="1">
      <alignment horizontal="left" vertical="top" wrapText="1"/>
    </xf>
    <xf numFmtId="0" fontId="6" fillId="0" borderId="0" xfId="0" applyFont="1"/>
    <xf numFmtId="0" fontId="23" fillId="9" borderId="1" xfId="0" applyFont="1" applyFill="1" applyBorder="1"/>
    <xf numFmtId="0" fontId="24" fillId="0" borderId="23" xfId="0" applyFont="1" applyBorder="1" applyAlignment="1">
      <alignment horizontal="left" vertical="top" wrapText="1"/>
    </xf>
    <xf numFmtId="0" fontId="24" fillId="0" borderId="23" xfId="0" applyFont="1" applyBorder="1" applyAlignment="1">
      <alignment horizontal="right" vertical="top" wrapText="1"/>
    </xf>
    <xf numFmtId="0" fontId="24" fillId="0" borderId="23" xfId="0" quotePrefix="1" applyFont="1" applyBorder="1" applyAlignment="1">
      <alignment horizontal="right" vertical="top" wrapText="1"/>
    </xf>
    <xf numFmtId="49" fontId="24" fillId="0" borderId="23" xfId="0" applyNumberFormat="1" applyFont="1" applyBorder="1" applyAlignment="1">
      <alignment horizontal="right" vertical="top" wrapText="1"/>
    </xf>
    <xf numFmtId="0" fontId="15" fillId="0" borderId="0" xfId="0" applyFont="1" applyAlignment="1">
      <alignment vertical="top"/>
    </xf>
    <xf numFmtId="49" fontId="15" fillId="0" borderId="0" xfId="0" applyNumberFormat="1" applyFont="1" applyAlignment="1">
      <alignment vertical="top"/>
    </xf>
    <xf numFmtId="2" fontId="15" fillId="0" borderId="0" xfId="0" applyNumberFormat="1" applyFont="1" applyAlignment="1">
      <alignment vertical="top"/>
    </xf>
    <xf numFmtId="1" fontId="15" fillId="0" borderId="0" xfId="0" applyNumberFormat="1" applyFont="1" applyAlignment="1">
      <alignment vertical="top"/>
    </xf>
    <xf numFmtId="167" fontId="15" fillId="0" borderId="0" xfId="0" applyNumberFormat="1" applyFont="1" applyAlignment="1">
      <alignment vertical="top"/>
    </xf>
    <xf numFmtId="164" fontId="15" fillId="0" borderId="0" xfId="0" applyNumberFormat="1" applyFont="1" applyAlignment="1">
      <alignment vertical="top"/>
    </xf>
    <xf numFmtId="165" fontId="15" fillId="0" borderId="0" xfId="0" applyNumberFormat="1" applyFont="1" applyAlignment="1">
      <alignment vertical="top"/>
    </xf>
    <xf numFmtId="49" fontId="15" fillId="0" borderId="0" xfId="0" applyNumberFormat="1" applyFont="1" applyAlignment="1">
      <alignment horizontal="left" vertical="top"/>
    </xf>
    <xf numFmtId="49" fontId="0" fillId="0" borderId="0" xfId="0" applyNumberFormat="1" applyAlignment="1">
      <alignment horizontal="left" vertical="top"/>
    </xf>
    <xf numFmtId="49" fontId="0" fillId="0" borderId="0" xfId="0" applyNumberFormat="1" applyAlignment="1">
      <alignment horizontal="left"/>
    </xf>
    <xf numFmtId="49" fontId="2" fillId="0" borderId="1" xfId="0" applyNumberFormat="1" applyFont="1" applyBorder="1" applyAlignment="1">
      <alignment horizontal="left" vertical="top"/>
    </xf>
    <xf numFmtId="3" fontId="0" fillId="0" borderId="0" xfId="0" applyNumberFormat="1"/>
    <xf numFmtId="14" fontId="2" fillId="0" borderId="0" xfId="0" applyNumberFormat="1" applyFont="1" applyAlignment="1">
      <alignment horizontal="left" vertical="top"/>
    </xf>
    <xf numFmtId="0" fontId="2" fillId="3" borderId="0" xfId="0" applyFont="1" applyFill="1" applyAlignment="1">
      <alignment horizontal="left" vertical="top"/>
    </xf>
    <xf numFmtId="1" fontId="0" fillId="0" borderId="0" xfId="0" applyNumberFormat="1"/>
    <xf numFmtId="1" fontId="0" fillId="0" borderId="0" xfId="0" applyNumberFormat="1" applyAlignment="1">
      <alignment horizontal="left"/>
    </xf>
    <xf numFmtId="0" fontId="25" fillId="9" borderId="1" xfId="0" applyFont="1" applyFill="1" applyBorder="1" applyAlignment="1">
      <alignment horizontal="left" vertical="top"/>
    </xf>
    <xf numFmtId="0" fontId="25" fillId="9" borderId="1" xfId="0" applyFont="1" applyFill="1" applyBorder="1" applyAlignment="1">
      <alignment horizontal="left" vertical="top" wrapText="1"/>
    </xf>
    <xf numFmtId="0" fontId="25" fillId="0" borderId="13" xfId="0" applyFont="1" applyBorder="1" applyAlignment="1">
      <alignment horizontal="left" vertical="top"/>
    </xf>
    <xf numFmtId="0" fontId="25" fillId="0" borderId="10" xfId="0" applyFont="1" applyBorder="1" applyAlignment="1">
      <alignment horizontal="left" vertical="top" wrapText="1"/>
    </xf>
    <xf numFmtId="0" fontId="25" fillId="0" borderId="18" xfId="0" applyFont="1" applyBorder="1" applyAlignment="1">
      <alignment horizontal="left" vertical="top" wrapText="1"/>
    </xf>
    <xf numFmtId="0" fontId="26" fillId="0" borderId="0" xfId="0" applyFont="1"/>
    <xf numFmtId="0" fontId="25" fillId="0" borderId="0" xfId="0" applyFont="1" applyAlignment="1">
      <alignment horizontal="left" vertical="top" wrapText="1"/>
    </xf>
    <xf numFmtId="0" fontId="27" fillId="0" borderId="0" xfId="0" applyFont="1"/>
    <xf numFmtId="0" fontId="25" fillId="0" borderId="10" xfId="0" applyFont="1" applyBorder="1" applyAlignment="1">
      <alignment horizontal="left" vertical="top"/>
    </xf>
    <xf numFmtId="0" fontId="25" fillId="0" borderId="0" xfId="0" applyFont="1" applyAlignment="1">
      <alignment horizontal="left" vertical="top"/>
    </xf>
    <xf numFmtId="0" fontId="25" fillId="0" borderId="11" xfId="0" applyFont="1" applyBorder="1" applyAlignment="1">
      <alignment horizontal="left" vertical="top"/>
    </xf>
    <xf numFmtId="0" fontId="28" fillId="0" borderId="14" xfId="0" applyFont="1" applyBorder="1" applyAlignment="1">
      <alignment horizontal="left" vertical="top" wrapText="1"/>
    </xf>
    <xf numFmtId="1" fontId="27" fillId="0" borderId="0" xfId="0" applyNumberFormat="1" applyFont="1" applyAlignment="1">
      <alignment horizontal="left" vertical="top"/>
    </xf>
    <xf numFmtId="1" fontId="2" fillId="0" borderId="1" xfId="0" applyNumberFormat="1" applyFont="1" applyBorder="1" applyAlignment="1">
      <alignment horizontal="left" vertical="top"/>
    </xf>
    <xf numFmtId="1" fontId="0" fillId="0" borderId="0" xfId="0" applyNumberFormat="1" applyAlignment="1">
      <alignment horizontal="left" vertical="top"/>
    </xf>
    <xf numFmtId="1" fontId="16" fillId="0" borderId="1" xfId="0" applyNumberFormat="1" applyFont="1" applyBorder="1" applyAlignment="1">
      <alignment horizontal="left" vertical="top"/>
    </xf>
    <xf numFmtId="1" fontId="2" fillId="3" borderId="1" xfId="0" applyNumberFormat="1" applyFont="1" applyFill="1" applyBorder="1" applyAlignment="1">
      <alignment horizontal="left" vertical="top"/>
    </xf>
    <xf numFmtId="1" fontId="16" fillId="0" borderId="1" xfId="0" applyNumberFormat="1" applyFont="1" applyBorder="1" applyAlignment="1">
      <alignment horizontal="left" vertical="top" wrapText="1"/>
    </xf>
    <xf numFmtId="1" fontId="2" fillId="0" borderId="1" xfId="0" applyNumberFormat="1" applyFont="1" applyBorder="1" applyAlignment="1">
      <alignment horizontal="left" vertical="top" wrapText="1"/>
    </xf>
    <xf numFmtId="1" fontId="16" fillId="7" borderId="1" xfId="0" applyNumberFormat="1" applyFont="1" applyFill="1" applyBorder="1" applyAlignment="1">
      <alignment horizontal="left" vertical="top"/>
    </xf>
    <xf numFmtId="1" fontId="16" fillId="3" borderId="1" xfId="0" applyNumberFormat="1" applyFont="1" applyFill="1" applyBorder="1" applyAlignment="1">
      <alignment horizontal="left" vertical="top"/>
    </xf>
    <xf numFmtId="1" fontId="17" fillId="0" borderId="1" xfId="0" applyNumberFormat="1" applyFont="1" applyBorder="1" applyAlignment="1">
      <alignment horizontal="left" vertical="top"/>
    </xf>
    <xf numFmtId="1" fontId="2" fillId="0" borderId="10" xfId="0" applyNumberFormat="1" applyFont="1" applyBorder="1" applyAlignment="1">
      <alignment horizontal="left" vertical="top"/>
    </xf>
    <xf numFmtId="1" fontId="2" fillId="0" borderId="13" xfId="0" applyNumberFormat="1" applyFont="1" applyBorder="1" applyAlignment="1">
      <alignment horizontal="left" vertical="top"/>
    </xf>
    <xf numFmtId="1" fontId="2" fillId="3" borderId="10" xfId="0" applyNumberFormat="1" applyFont="1" applyFill="1" applyBorder="1" applyAlignment="1">
      <alignment horizontal="left" vertical="top"/>
    </xf>
    <xf numFmtId="1" fontId="2" fillId="0" borderId="0" xfId="0" applyNumberFormat="1" applyFont="1" applyAlignment="1">
      <alignment horizontal="left" vertical="top"/>
    </xf>
    <xf numFmtId="1" fontId="2" fillId="3" borderId="0" xfId="0" applyNumberFormat="1" applyFont="1" applyFill="1" applyAlignment="1">
      <alignment horizontal="left" vertical="top"/>
    </xf>
    <xf numFmtId="1" fontId="2" fillId="3" borderId="10" xfId="0" applyNumberFormat="1" applyFont="1" applyFill="1" applyBorder="1" applyAlignment="1">
      <alignment horizontal="left" vertical="top" wrapText="1"/>
    </xf>
    <xf numFmtId="1" fontId="21" fillId="0" borderId="0" xfId="0" applyNumberFormat="1" applyFont="1" applyAlignment="1">
      <alignment horizontal="left" vertical="top"/>
    </xf>
    <xf numFmtId="1" fontId="0" fillId="3" borderId="0" xfId="0" applyNumberFormat="1" applyFill="1" applyAlignment="1">
      <alignment horizontal="left" vertical="top"/>
    </xf>
    <xf numFmtId="1" fontId="16" fillId="3" borderId="0" xfId="0" applyNumberFormat="1" applyFont="1" applyFill="1" applyAlignment="1">
      <alignment horizontal="left" vertical="top"/>
    </xf>
    <xf numFmtId="1" fontId="22" fillId="7" borderId="0" xfId="0" applyNumberFormat="1" applyFont="1" applyFill="1" applyAlignment="1">
      <alignment horizontal="left" vertical="top"/>
    </xf>
    <xf numFmtId="1" fontId="22" fillId="0" borderId="0" xfId="0" applyNumberFormat="1" applyFont="1" applyAlignment="1">
      <alignment horizontal="left" vertical="top"/>
    </xf>
    <xf numFmtId="1" fontId="21" fillId="3" borderId="0" xfId="0" applyNumberFormat="1" applyFont="1" applyFill="1" applyAlignment="1">
      <alignment horizontal="left" vertical="top"/>
    </xf>
    <xf numFmtId="1" fontId="21" fillId="0" borderId="0" xfId="0" applyNumberFormat="1" applyFont="1" applyAlignment="1">
      <alignment horizontal="left" vertical="top" wrapText="1"/>
    </xf>
    <xf numFmtId="1" fontId="2" fillId="0" borderId="11" xfId="0" applyNumberFormat="1" applyFont="1" applyBorder="1" applyAlignment="1">
      <alignment horizontal="left" vertical="top"/>
    </xf>
    <xf numFmtId="1" fontId="17" fillId="0" borderId="0" xfId="0" applyNumberFormat="1" applyFont="1" applyAlignment="1">
      <alignment horizontal="left" vertical="top"/>
    </xf>
    <xf numFmtId="1" fontId="16" fillId="0" borderId="0" xfId="0" applyNumberFormat="1" applyFont="1" applyAlignment="1">
      <alignment horizontal="left" vertical="top"/>
    </xf>
    <xf numFmtId="1" fontId="29" fillId="0" borderId="0" xfId="0" applyNumberFormat="1" applyFont="1" applyAlignment="1">
      <alignment horizontal="left" vertical="top"/>
    </xf>
    <xf numFmtId="0" fontId="5" fillId="0" borderId="0" xfId="0" applyFont="1" applyAlignment="1">
      <alignment wrapText="1"/>
    </xf>
    <xf numFmtId="0" fontId="14" fillId="0" borderId="0" xfId="0" applyFont="1" applyAlignment="1">
      <alignment horizontal="left" vertical="top" wrapText="1"/>
    </xf>
    <xf numFmtId="0" fontId="5" fillId="0" borderId="0" xfId="0" applyFont="1" applyAlignment="1">
      <alignment vertical="top" wrapText="1"/>
    </xf>
    <xf numFmtId="0" fontId="17" fillId="0" borderId="10" xfId="0" applyFont="1" applyBorder="1" applyAlignment="1">
      <alignment horizontal="left" vertical="top"/>
    </xf>
    <xf numFmtId="1" fontId="27" fillId="0" borderId="10" xfId="0" applyNumberFormat="1" applyFont="1" applyBorder="1" applyAlignment="1">
      <alignment horizontal="left" vertical="top"/>
    </xf>
    <xf numFmtId="0" fontId="25" fillId="9" borderId="10" xfId="0" applyFont="1" applyFill="1" applyBorder="1" applyAlignment="1">
      <alignment horizontal="left" vertical="top"/>
    </xf>
    <xf numFmtId="0" fontId="2" fillId="9" borderId="10" xfId="0" applyFont="1" applyFill="1" applyBorder="1" applyAlignment="1">
      <alignment horizontal="left" vertical="top" wrapText="1"/>
    </xf>
    <xf numFmtId="0" fontId="27" fillId="0" borderId="10" xfId="0" applyFont="1" applyBorder="1" applyAlignment="1">
      <alignment horizontal="left" vertical="top"/>
    </xf>
    <xf numFmtId="1" fontId="16" fillId="0" borderId="10" xfId="0" applyNumberFormat="1" applyFont="1" applyBorder="1" applyAlignment="1">
      <alignment horizontal="left" vertical="top"/>
    </xf>
    <xf numFmtId="0" fontId="25" fillId="9" borderId="12" xfId="0" applyFont="1" applyFill="1" applyBorder="1" applyAlignment="1">
      <alignment horizontal="left" vertical="top"/>
    </xf>
    <xf numFmtId="0" fontId="25" fillId="0" borderId="11" xfId="0" applyFont="1" applyBorder="1" applyAlignment="1">
      <alignment horizontal="left" vertical="top" wrapText="1"/>
    </xf>
    <xf numFmtId="0" fontId="2" fillId="9" borderId="25" xfId="0" applyFont="1" applyFill="1" applyBorder="1" applyAlignment="1">
      <alignment horizontal="left" vertical="top"/>
    </xf>
    <xf numFmtId="0" fontId="2" fillId="0" borderId="16" xfId="0" applyFont="1" applyBorder="1" applyAlignment="1">
      <alignment horizontal="left" vertical="top"/>
    </xf>
    <xf numFmtId="0" fontId="25" fillId="9" borderId="25" xfId="0" applyFont="1" applyFill="1" applyBorder="1" applyAlignment="1">
      <alignment horizontal="left" vertical="top"/>
    </xf>
    <xf numFmtId="0" fontId="25" fillId="0" borderId="16" xfId="0" applyFont="1" applyBorder="1" applyAlignment="1">
      <alignment horizontal="left" vertical="top" wrapText="1"/>
    </xf>
    <xf numFmtId="0" fontId="25" fillId="0" borderId="25" xfId="0" applyFont="1" applyBorder="1" applyAlignment="1">
      <alignment horizontal="left" vertical="top" wrapText="1"/>
    </xf>
    <xf numFmtId="0" fontId="2" fillId="9" borderId="14" xfId="0" applyFont="1" applyFill="1" applyBorder="1" applyAlignment="1">
      <alignment horizontal="left" vertical="top"/>
    </xf>
    <xf numFmtId="0" fontId="25" fillId="9" borderId="14" xfId="0" applyFont="1" applyFill="1" applyBorder="1" applyAlignment="1">
      <alignment horizontal="left" vertical="top"/>
    </xf>
    <xf numFmtId="0" fontId="2" fillId="9" borderId="16" xfId="0" applyFont="1" applyFill="1" applyBorder="1" applyAlignment="1">
      <alignment horizontal="left" vertical="top"/>
    </xf>
    <xf numFmtId="0" fontId="25" fillId="0" borderId="16" xfId="0" applyFont="1" applyBorder="1" applyAlignment="1">
      <alignment horizontal="left" vertical="top"/>
    </xf>
    <xf numFmtId="0" fontId="2" fillId="0" borderId="26" xfId="0" applyFont="1" applyBorder="1" applyAlignment="1">
      <alignment horizontal="left" vertical="top" wrapText="1"/>
    </xf>
    <xf numFmtId="0" fontId="14" fillId="9" borderId="1" xfId="0" applyFont="1" applyFill="1" applyBorder="1" applyAlignment="1">
      <alignment horizontal="left" vertical="top"/>
    </xf>
    <xf numFmtId="0" fontId="25" fillId="9" borderId="0" xfId="0" applyFont="1" applyFill="1" applyAlignment="1">
      <alignment horizontal="left" vertical="top"/>
    </xf>
    <xf numFmtId="1" fontId="15" fillId="0" borderId="0" xfId="0" applyNumberFormat="1" applyFont="1"/>
    <xf numFmtId="166" fontId="2" fillId="0" borderId="18" xfId="0" applyNumberFormat="1" applyFont="1" applyBorder="1" applyAlignment="1">
      <alignment horizontal="left" vertical="top" wrapText="1"/>
    </xf>
    <xf numFmtId="166" fontId="2" fillId="0" borderId="0" xfId="0" applyNumberFormat="1" applyFont="1" applyAlignment="1">
      <alignment horizontal="left" vertical="top" wrapText="1"/>
    </xf>
    <xf numFmtId="0" fontId="31" fillId="0" borderId="0" xfId="0" applyFont="1"/>
    <xf numFmtId="1" fontId="32" fillId="0" borderId="0" xfId="0" applyNumberFormat="1" applyFont="1" applyAlignment="1">
      <alignment horizontal="left" vertical="top"/>
    </xf>
    <xf numFmtId="0" fontId="25" fillId="0" borderId="1" xfId="0" applyFont="1" applyBorder="1" applyAlignment="1">
      <alignment horizontal="left" vertical="top" wrapText="1"/>
    </xf>
    <xf numFmtId="0" fontId="33" fillId="0" borderId="0" xfId="0" applyFont="1" applyAlignment="1">
      <alignment horizontal="left" readingOrder="1"/>
    </xf>
    <xf numFmtId="166" fontId="2" fillId="9" borderId="0" xfId="0" applyNumberFormat="1" applyFont="1" applyFill="1" applyAlignment="1">
      <alignment horizontal="left" vertical="top" wrapText="1"/>
    </xf>
    <xf numFmtId="166" fontId="25" fillId="9" borderId="1" xfId="0" applyNumberFormat="1" applyFont="1" applyFill="1" applyBorder="1" applyAlignment="1">
      <alignment horizontal="left" vertical="top" wrapText="1"/>
    </xf>
    <xf numFmtId="166" fontId="2" fillId="9" borderId="12" xfId="0" applyNumberFormat="1" applyFont="1" applyFill="1" applyBorder="1" applyAlignment="1">
      <alignment horizontal="left" vertical="top" wrapText="1"/>
    </xf>
    <xf numFmtId="0" fontId="27" fillId="0" borderId="0" xfId="0" applyFont="1" applyAlignment="1">
      <alignment vertical="top"/>
    </xf>
    <xf numFmtId="0" fontId="15" fillId="0" borderId="24" xfId="0" applyFont="1" applyBorder="1" applyAlignment="1">
      <alignment vertical="top"/>
    </xf>
  </cellXfs>
  <cellStyles count="1">
    <cellStyle name="Normal" xfId="0" builtinId="0"/>
  </cellStyles>
  <dxfs count="365">
    <dxf>
      <font>
        <strike val="0"/>
        <outline val="0"/>
        <shadow val="0"/>
        <u val="none"/>
        <vertAlign val="baseline"/>
        <sz val="10"/>
        <color theme="1"/>
        <name val="Aptos Narrow"/>
        <family val="2"/>
        <scheme val="minor"/>
      </font>
      <numFmt numFmtId="167" formatCode="m/d/yy\ h:mm;@"/>
      <alignment vertical="top" textRotation="0" indent="0" justifyLastLine="0" shrinkToFit="0" readingOrder="0"/>
    </dxf>
    <dxf>
      <font>
        <strike val="0"/>
        <outline val="0"/>
        <shadow val="0"/>
        <u val="none"/>
        <vertAlign val="baseline"/>
        <sz val="10"/>
        <color theme="1"/>
        <name val="Aptos Narrow"/>
        <family val="2"/>
        <scheme val="minor"/>
      </font>
      <numFmt numFmtId="167" formatCode="m/d/yy\ h:mm;@"/>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vertical="top" textRotation="0" indent="0" justifyLastLine="0" shrinkToFit="0" readingOrder="0"/>
    </dxf>
    <dxf>
      <font>
        <strike val="0"/>
        <outline val="0"/>
        <shadow val="0"/>
        <u val="none"/>
        <vertAlign val="baseline"/>
        <sz val="10"/>
        <color theme="1"/>
        <name val="Aptos Narrow"/>
        <family val="2"/>
        <scheme val="minor"/>
      </font>
      <numFmt numFmtId="2" formatCode="0.00"/>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border outline="0">
        <left style="medium">
          <color rgb="FFFFFFFF"/>
        </left>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style="medium">
          <color rgb="FFFFFFFF"/>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numFmt numFmtId="30" formatCode="@"/>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FF"/>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FF"/>
        <name val="Roboto"/>
        <family val="2"/>
        <scheme val="none"/>
      </font>
      <numFmt numFmtId="30" formatCode="@"/>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0"/>
        <color rgb="FF000000"/>
        <name val="Aptos Narrow"/>
        <family val="2"/>
        <scheme val="none"/>
      </font>
      <alignment vertical="top" textRotation="0" indent="0" justifyLastLine="0" shrinkToFit="0" readingOrder="0"/>
    </dxf>
    <dxf>
      <font>
        <strike val="0"/>
        <outline val="0"/>
        <shadow val="0"/>
        <u val="none"/>
        <vertAlign val="baseline"/>
        <sz val="10"/>
        <color theme="1"/>
        <name val="Aptos Narrow"/>
        <family val="2"/>
        <scheme val="minor"/>
      </font>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dxf>
    <dxf>
      <font>
        <strike val="0"/>
        <outline val="0"/>
        <shadow val="0"/>
        <u val="none"/>
        <vertAlign val="baseline"/>
        <sz val="10"/>
        <color theme="1"/>
        <name val="Aptos Narrow"/>
        <family val="2"/>
        <scheme val="minor"/>
      </font>
      <numFmt numFmtId="0" formatCode="General"/>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fill>
        <patternFill patternType="none">
          <bgColor auto="1"/>
        </patternFill>
      </fill>
    </dxf>
    <dxf>
      <font>
        <b val="0"/>
        <i val="0"/>
        <strike val="0"/>
        <condense val="0"/>
        <extend val="0"/>
        <outline val="0"/>
        <shadow val="0"/>
        <u val="none"/>
        <vertAlign val="baseline"/>
        <sz val="10"/>
        <color theme="1"/>
        <name val="Aptos Narrow"/>
        <family val="2"/>
        <scheme val="minor"/>
      </font>
      <fill>
        <patternFill patternType="none">
          <bgColor auto="1"/>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strike val="0"/>
        <outline val="0"/>
        <shadow val="0"/>
        <u val="none"/>
        <vertAlign val="baseline"/>
        <sz val="10"/>
        <color theme="1"/>
        <name val="Aptos Narrow"/>
        <family val="2"/>
        <scheme val="minor"/>
      </font>
      <numFmt numFmtId="167" formatCode="m/d/yy\ h:mm;@"/>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vertical="top" textRotation="0" indent="0" justifyLastLine="0" shrinkToFit="0" readingOrder="0"/>
    </dxf>
    <dxf>
      <font>
        <strike val="0"/>
        <outline val="0"/>
        <shadow val="0"/>
        <u val="none"/>
        <vertAlign val="baseline"/>
        <sz val="10"/>
        <color theme="1"/>
        <name val="Aptos Narrow"/>
        <family val="2"/>
        <scheme val="minor"/>
      </font>
      <numFmt numFmtId="2" formatCode="0.00"/>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border outline="0">
        <left style="medium">
          <color rgb="FFFFFFFF"/>
        </left>
      </border>
    </dxf>
    <dxf>
      <font>
        <b val="0"/>
        <i val="0"/>
        <strike val="0"/>
        <condense val="0"/>
        <extend val="0"/>
        <outline val="0"/>
        <shadow val="0"/>
        <u val="none"/>
        <vertAlign val="baseline"/>
        <sz val="11"/>
        <color rgb="FF000000"/>
        <name val="Aptos Narrow"/>
        <family val="2"/>
        <scheme val="none"/>
      </font>
      <numFmt numFmtId="0" formatCode="General"/>
    </dxf>
    <dxf>
      <font>
        <b val="0"/>
        <i val="0"/>
        <strike val="0"/>
        <condense val="0"/>
        <extend val="0"/>
        <outline val="0"/>
        <shadow val="0"/>
        <u val="none"/>
        <vertAlign val="baseline"/>
        <sz val="10"/>
        <color theme="1"/>
        <name val="Aptos Narrow"/>
        <family val="2"/>
        <scheme val="minor"/>
      </font>
      <numFmt numFmtId="164" formatCode="[$-409]m/d/yy\ h:mm\ AM/PM;@"/>
      <alignment horizontal="general" vertical="top" textRotation="0" wrapText="0" indent="0" justifyLastLine="0" shrinkToFit="0" readingOrder="0"/>
    </dxf>
    <dxf>
      <numFmt numFmtId="164" formatCode="[$-409]m/d/yy\ h:mm\ AM/PM;@"/>
    </dxf>
    <dxf>
      <font>
        <strike val="0"/>
        <outline val="0"/>
        <shadow val="0"/>
        <u val="none"/>
        <vertAlign val="baseline"/>
        <sz val="10"/>
        <color theme="1"/>
        <name val="Aptos Narrow"/>
        <family val="2"/>
        <scheme val="minor"/>
      </font>
      <alignment vertical="top" textRotation="0" indent="0" justifyLastLine="0" shrinkToFit="0" readingOrder="0"/>
    </dxf>
    <dxf>
      <font>
        <strike val="0"/>
        <outline val="0"/>
        <shadow val="0"/>
        <u val="none"/>
        <vertAlign val="baseline"/>
        <sz val="10"/>
        <color theme="1"/>
        <name val="Aptos Narrow"/>
        <family val="2"/>
        <scheme val="minor"/>
      </font>
      <alignment vertical="top" textRotation="0" indent="0" justifyLastLine="0" shrinkToFit="0" readingOrder="0"/>
    </dxf>
    <dxf>
      <font>
        <b val="0"/>
        <strike val="0"/>
        <outline val="0"/>
        <shadow val="0"/>
        <u val="none"/>
        <vertAlign val="baseline"/>
        <color auto="1"/>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409]d\-mmm\-yy;@"/>
      <fill>
        <patternFill patternType="solid">
          <fgColor indexed="64"/>
          <bgColor theme="0" tint="-0.499984740745262"/>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409]d\-mmm\-yy;@"/>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border outline="0">
        <left style="thin">
          <color indexed="64"/>
        </left>
      </border>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strike val="0"/>
        <outline val="0"/>
        <shadow val="0"/>
        <u val="none"/>
        <vertAlign val="baseline"/>
        <color auto="1"/>
      </font>
      <numFmt numFmtId="1" formatCode="0"/>
      <fill>
        <patternFill patternType="none">
          <fgColor indexed="64"/>
          <bgColor auto="1"/>
        </patternFill>
      </fill>
      <alignment horizontal="left" vertical="top" textRotation="0" indent="0" justifyLastLine="0" shrinkToFit="0" readingOrder="0"/>
    </dxf>
    <dxf>
      <border outline="0">
        <bottom style="thin">
          <color indexed="64"/>
        </bottom>
      </border>
    </dxf>
    <dxf>
      <border outline="0">
        <top style="thin">
          <color indexed="64"/>
        </top>
      </border>
    </dxf>
    <dxf>
      <font>
        <b val="0"/>
        <strike val="0"/>
        <outline val="0"/>
        <shadow val="0"/>
        <u val="none"/>
        <vertAlign val="baseline"/>
        <color auto="1"/>
      </font>
      <fill>
        <patternFill patternType="none">
          <fgColor indexed="64"/>
          <bgColor auto="1"/>
        </patternFill>
      </fill>
      <alignment horizontal="left" vertical="top" textRotation="0" indent="0" justifyLastLine="0" shrinkToFit="0" readingOrder="0"/>
    </dxf>
    <dxf>
      <font>
        <b val="0"/>
        <i val="0"/>
        <strike val="0"/>
        <condense val="0"/>
        <extend val="0"/>
        <outline val="0"/>
        <shadow val="0"/>
        <u val="none"/>
        <vertAlign val="baseline"/>
        <sz val="11"/>
        <color theme="0"/>
        <name val="Calibri"/>
        <scheme val="none"/>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bottom/>
      </bord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numFmt numFmtId="1" formatCode="0"/>
    </dxf>
    <dxf>
      <numFmt numFmtId="1" formatCode="0"/>
    </dxf>
    <dxf>
      <numFmt numFmtId="1" formatCode="0"/>
    </dxf>
    <dxf>
      <alignment horizontal="center"/>
    </dxf>
    <dxf>
      <alignment horizontal="center"/>
    </dxf>
    <dxf>
      <alignment horizontal="center"/>
    </dxf>
    <dxf>
      <alignment horizontal="general"/>
    </dxf>
    <dxf>
      <numFmt numFmtId="3" formatCode="#,##0"/>
    </dxf>
    <dxf>
      <numFmt numFmtId="3" formatCode="#,##0"/>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c:name>
    <c:fmtId val="13"/>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Reports'!$B$6:$B$7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Reports'!$B$8:$B$13</c:f>
              <c:numCache>
                <c:formatCode>General</c:formatCode>
                <c:ptCount val="5"/>
                <c:pt idx="0">
                  <c:v>2</c:v>
                </c:pt>
                <c:pt idx="1">
                  <c:v>2</c:v>
                </c:pt>
                <c:pt idx="2">
                  <c:v>3</c:v>
                </c:pt>
                <c:pt idx="3">
                  <c:v>1</c:v>
                </c:pt>
                <c:pt idx="4">
                  <c:v>2</c:v>
                </c:pt>
              </c:numCache>
            </c:numRef>
          </c:val>
          <c:extLst>
            <c:ext xmlns:c16="http://schemas.microsoft.com/office/drawing/2014/chart" uri="{C3380CC4-5D6E-409C-BE32-E72D297353CC}">
              <c16:uniqueId val="{00000000-C54F-403A-B256-CBB730E26C59}"/>
            </c:ext>
          </c:extLst>
        </c:ser>
        <c:ser>
          <c:idx val="1"/>
          <c:order val="1"/>
          <c:tx>
            <c:strRef>
              <c:f>'Incidents Reports'!$C$6:$C$7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Reports'!$C$8:$C$13</c:f>
              <c:numCache>
                <c:formatCode>General</c:formatCode>
                <c:ptCount val="5"/>
                <c:pt idx="0">
                  <c:v>9</c:v>
                </c:pt>
                <c:pt idx="1">
                  <c:v>7</c:v>
                </c:pt>
                <c:pt idx="2">
                  <c:v>7</c:v>
                </c:pt>
                <c:pt idx="3">
                  <c:v>19</c:v>
                </c:pt>
                <c:pt idx="4">
                  <c:v>11</c:v>
                </c:pt>
              </c:numCache>
            </c:numRef>
          </c:val>
          <c:extLst>
            <c:ext xmlns:c16="http://schemas.microsoft.com/office/drawing/2014/chart" uri="{C3380CC4-5D6E-409C-BE32-E72D297353CC}">
              <c16:uniqueId val="{00000001-C54F-403A-B256-CBB730E26C59}"/>
            </c:ext>
          </c:extLst>
        </c:ser>
        <c:ser>
          <c:idx val="2"/>
          <c:order val="2"/>
          <c:tx>
            <c:strRef>
              <c:f>'Incidents Reports'!$D$6:$D$7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Reports'!$D$8:$D$13</c:f>
              <c:numCache>
                <c:formatCode>General</c:formatCode>
                <c:ptCount val="5"/>
                <c:pt idx="2">
                  <c:v>1</c:v>
                </c:pt>
                <c:pt idx="3">
                  <c:v>1</c:v>
                </c:pt>
                <c:pt idx="4">
                  <c:v>2</c:v>
                </c:pt>
              </c:numCache>
            </c:numRef>
          </c:val>
          <c:extLst>
            <c:ext xmlns:c16="http://schemas.microsoft.com/office/drawing/2014/chart" uri="{C3380CC4-5D6E-409C-BE32-E72D297353CC}">
              <c16:uniqueId val="{00000001-E6A9-4FBC-B4CF-B85E2581FA9C}"/>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Reports!PivotTable8</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Reports'!$B$26:$B$27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Reports'!$A$28:$A$35</c:f>
              <c:strCache>
                <c:ptCount val="7"/>
                <c:pt idx="0">
                  <c:v>2024-W37</c:v>
                </c:pt>
                <c:pt idx="1">
                  <c:v>2024-W38</c:v>
                </c:pt>
                <c:pt idx="2">
                  <c:v>2024-W39</c:v>
                </c:pt>
                <c:pt idx="3">
                  <c:v>2024-W40</c:v>
                </c:pt>
                <c:pt idx="4">
                  <c:v>2024-W41</c:v>
                </c:pt>
                <c:pt idx="5">
                  <c:v>2024-W42</c:v>
                </c:pt>
                <c:pt idx="6">
                  <c:v>2024-W43</c:v>
                </c:pt>
              </c:strCache>
            </c:strRef>
          </c:cat>
          <c:val>
            <c:numRef>
              <c:f>'Incidents Reports'!$B$28:$B$35</c:f>
              <c:numCache>
                <c:formatCode>General</c:formatCode>
                <c:ptCount val="7"/>
                <c:pt idx="1">
                  <c:v>1</c:v>
                </c:pt>
                <c:pt idx="2">
                  <c:v>1</c:v>
                </c:pt>
                <c:pt idx="3">
                  <c:v>1</c:v>
                </c:pt>
                <c:pt idx="4">
                  <c:v>1</c:v>
                </c:pt>
                <c:pt idx="5">
                  <c:v>1</c:v>
                </c:pt>
                <c:pt idx="6">
                  <c:v>3</c:v>
                </c:pt>
              </c:numCache>
            </c:numRef>
          </c:val>
          <c:extLst>
            <c:ext xmlns:c16="http://schemas.microsoft.com/office/drawing/2014/chart" uri="{C3380CC4-5D6E-409C-BE32-E72D297353CC}">
              <c16:uniqueId val="{00000000-EE1E-4131-A5E2-5F9CD1237846}"/>
            </c:ext>
          </c:extLst>
        </c:ser>
        <c:ser>
          <c:idx val="1"/>
          <c:order val="1"/>
          <c:tx>
            <c:strRef>
              <c:f>'Incidents Reports'!$C$26:$C$27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Reports'!$A$28:$A$35</c:f>
              <c:strCache>
                <c:ptCount val="7"/>
                <c:pt idx="0">
                  <c:v>2024-W37</c:v>
                </c:pt>
                <c:pt idx="1">
                  <c:v>2024-W38</c:v>
                </c:pt>
                <c:pt idx="2">
                  <c:v>2024-W39</c:v>
                </c:pt>
                <c:pt idx="3">
                  <c:v>2024-W40</c:v>
                </c:pt>
                <c:pt idx="4">
                  <c:v>2024-W41</c:v>
                </c:pt>
                <c:pt idx="5">
                  <c:v>2024-W42</c:v>
                </c:pt>
                <c:pt idx="6">
                  <c:v>2024-W43</c:v>
                </c:pt>
              </c:strCache>
            </c:strRef>
          </c:cat>
          <c:val>
            <c:numRef>
              <c:f>'Incidents Reports'!$C$28:$C$35</c:f>
              <c:numCache>
                <c:formatCode>General</c:formatCode>
                <c:ptCount val="7"/>
                <c:pt idx="0">
                  <c:v>1</c:v>
                </c:pt>
                <c:pt idx="3">
                  <c:v>5</c:v>
                </c:pt>
                <c:pt idx="4">
                  <c:v>1</c:v>
                </c:pt>
                <c:pt idx="5">
                  <c:v>2</c:v>
                </c:pt>
                <c:pt idx="6">
                  <c:v>2</c:v>
                </c:pt>
              </c:numCache>
            </c:numRef>
          </c:val>
          <c:extLst>
            <c:ext xmlns:c16="http://schemas.microsoft.com/office/drawing/2014/chart" uri="{C3380CC4-5D6E-409C-BE32-E72D297353CC}">
              <c16:uniqueId val="{00000001-7414-4786-82C0-B42014559494}"/>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Reports!PivotTable9</c:name>
    <c:fmtId val="3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Reports'!$B$53:$B$54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Reports'!$B$55:$B$60</c:f>
              <c:numCache>
                <c:formatCode>General</c:formatCode>
                <c:ptCount val="5"/>
                <c:pt idx="0">
                  <c:v>1</c:v>
                </c:pt>
              </c:numCache>
            </c:numRef>
          </c:val>
          <c:extLst>
            <c:ext xmlns:c16="http://schemas.microsoft.com/office/drawing/2014/chart" uri="{C3380CC4-5D6E-409C-BE32-E72D297353CC}">
              <c16:uniqueId val="{00000000-D918-42CF-BA0D-4F2EAA8F57BB}"/>
            </c:ext>
          </c:extLst>
        </c:ser>
        <c:ser>
          <c:idx val="1"/>
          <c:order val="1"/>
          <c:tx>
            <c:strRef>
              <c:f>'Incidents Reports'!$C$53:$C$54</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Reports'!$C$55:$C$60</c:f>
              <c:numCache>
                <c:formatCode>General</c:formatCode>
                <c:ptCount val="5"/>
                <c:pt idx="0">
                  <c:v>8</c:v>
                </c:pt>
                <c:pt idx="1">
                  <c:v>5</c:v>
                </c:pt>
                <c:pt idx="2">
                  <c:v>8</c:v>
                </c:pt>
                <c:pt idx="3">
                  <c:v>16</c:v>
                </c:pt>
                <c:pt idx="4">
                  <c:v>7</c:v>
                </c:pt>
              </c:numCache>
            </c:numRef>
          </c:val>
          <c:extLst>
            <c:ext xmlns:c16="http://schemas.microsoft.com/office/drawing/2014/chart" uri="{C3380CC4-5D6E-409C-BE32-E72D297353CC}">
              <c16:uniqueId val="{00000001-D918-42CF-BA0D-4F2EAA8F57BB}"/>
            </c:ext>
          </c:extLst>
        </c:ser>
        <c:ser>
          <c:idx val="2"/>
          <c:order val="2"/>
          <c:tx>
            <c:strRef>
              <c:f>'Incidents Reports'!$D$53:$D$54</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Reports'!$D$55:$D$60</c:f>
              <c:numCache>
                <c:formatCode>General</c:formatCode>
                <c:ptCount val="5"/>
                <c:pt idx="0">
                  <c:v>1</c:v>
                </c:pt>
                <c:pt idx="1">
                  <c:v>1</c:v>
                </c:pt>
                <c:pt idx="2">
                  <c:v>2</c:v>
                </c:pt>
                <c:pt idx="3">
                  <c:v>2</c:v>
                </c:pt>
                <c:pt idx="4">
                  <c:v>6</c:v>
                </c:pt>
              </c:numCache>
            </c:numRef>
          </c:val>
          <c:extLst>
            <c:ext xmlns:c16="http://schemas.microsoft.com/office/drawing/2014/chart" uri="{C3380CC4-5D6E-409C-BE32-E72D297353CC}">
              <c16:uniqueId val="{00000002-D918-42CF-BA0D-4F2EAA8F57BB}"/>
            </c:ext>
          </c:extLst>
        </c:ser>
        <c:ser>
          <c:idx val="3"/>
          <c:order val="3"/>
          <c:tx>
            <c:strRef>
              <c:f>'Incidents Reports'!$E$53:$E$54</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Reports'!$E$55:$E$60</c:f>
              <c:numCache>
                <c:formatCode>General</c:formatCode>
                <c:ptCount val="5"/>
                <c:pt idx="3">
                  <c:v>1</c:v>
                </c:pt>
              </c:numCache>
            </c:numRef>
          </c:val>
          <c:extLst>
            <c:ext xmlns:c16="http://schemas.microsoft.com/office/drawing/2014/chart" uri="{C3380CC4-5D6E-409C-BE32-E72D297353CC}">
              <c16:uniqueId val="{00000000-2BC1-4ED8-8E50-1559C6B5E201}"/>
            </c:ext>
          </c:extLst>
        </c:ser>
        <c:ser>
          <c:idx val="4"/>
          <c:order val="4"/>
          <c:tx>
            <c:strRef>
              <c:f>'Incidents Reports'!$F$53:$F$54</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Reports'!$F$55:$F$60</c:f>
              <c:numCache>
                <c:formatCode>General</c:formatCode>
                <c:ptCount val="5"/>
                <c:pt idx="0">
                  <c:v>1</c:v>
                </c:pt>
                <c:pt idx="1">
                  <c:v>2</c:v>
                </c:pt>
                <c:pt idx="2">
                  <c:v>1</c:v>
                </c:pt>
                <c:pt idx="3">
                  <c:v>2</c:v>
                </c:pt>
              </c:numCache>
            </c:numRef>
          </c:val>
          <c:extLst>
            <c:ext xmlns:c16="http://schemas.microsoft.com/office/drawing/2014/chart" uri="{C3380CC4-5D6E-409C-BE32-E72D297353CC}">
              <c16:uniqueId val="{00000001-2BC1-4ED8-8E50-1559C6B5E201}"/>
            </c:ext>
          </c:extLst>
        </c:ser>
        <c:ser>
          <c:idx val="5"/>
          <c:order val="5"/>
          <c:tx>
            <c:strRef>
              <c:f>'Incidents Reports'!$G$53:$G$54</c:f>
              <c:strCache>
                <c:ptCount val="1"/>
                <c:pt idx="0">
                  <c:v>Pending User Info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Reports'!$G$55:$G$60</c:f>
              <c:numCache>
                <c:formatCode>General</c:formatCode>
                <c:ptCount val="5"/>
                <c:pt idx="1">
                  <c:v>1</c:v>
                </c:pt>
                <c:pt idx="4">
                  <c:v>2</c:v>
                </c:pt>
              </c:numCache>
            </c:numRef>
          </c:val>
          <c:extLst>
            <c:ext xmlns:c16="http://schemas.microsoft.com/office/drawing/2014/chart" uri="{C3380CC4-5D6E-409C-BE32-E72D297353CC}">
              <c16:uniqueId val="{00000000-FB03-4CC3-9B4C-C009033CE266}"/>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Reports!PivotTable10</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Reports'!$B$72:$B$73</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Reports'!$B$74:$B$81</c:f>
              <c:numCache>
                <c:formatCode>General</c:formatCode>
                <c:ptCount val="7"/>
                <c:pt idx="2">
                  <c:v>1</c:v>
                </c:pt>
                <c:pt idx="3">
                  <c:v>4</c:v>
                </c:pt>
                <c:pt idx="4">
                  <c:v>2</c:v>
                </c:pt>
                <c:pt idx="5">
                  <c:v>1</c:v>
                </c:pt>
                <c:pt idx="6">
                  <c:v>2</c:v>
                </c:pt>
              </c:numCache>
            </c:numRef>
          </c:val>
          <c:extLst>
            <c:ext xmlns:c16="http://schemas.microsoft.com/office/drawing/2014/chart" uri="{C3380CC4-5D6E-409C-BE32-E72D297353CC}">
              <c16:uniqueId val="{00000000-6A21-45CA-AEDF-189A37D55435}"/>
            </c:ext>
          </c:extLst>
        </c:ser>
        <c:ser>
          <c:idx val="1"/>
          <c:order val="1"/>
          <c:tx>
            <c:strRef>
              <c:f>'Incidents Reports'!$C$72:$C$73</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Reports'!$C$74:$C$81</c:f>
              <c:numCache>
                <c:formatCode>General</c:formatCode>
                <c:ptCount val="7"/>
                <c:pt idx="5">
                  <c:v>1</c:v>
                </c:pt>
                <c:pt idx="6">
                  <c:v>1</c:v>
                </c:pt>
              </c:numCache>
            </c:numRef>
          </c:val>
          <c:extLst>
            <c:ext xmlns:c16="http://schemas.microsoft.com/office/drawing/2014/chart" uri="{C3380CC4-5D6E-409C-BE32-E72D297353CC}">
              <c16:uniqueId val="{00000001-6A21-45CA-AEDF-189A37D55435}"/>
            </c:ext>
          </c:extLst>
        </c:ser>
        <c:ser>
          <c:idx val="2"/>
          <c:order val="2"/>
          <c:tx>
            <c:strRef>
              <c:f>'Incidents Reports'!$D$72:$D$73</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Reports'!$D$74:$D$81</c:f>
              <c:numCache>
                <c:formatCode>General</c:formatCode>
                <c:ptCount val="7"/>
                <c:pt idx="0">
                  <c:v>1</c:v>
                </c:pt>
                <c:pt idx="1">
                  <c:v>1</c:v>
                </c:pt>
                <c:pt idx="3">
                  <c:v>2</c:v>
                </c:pt>
                <c:pt idx="5">
                  <c:v>1</c:v>
                </c:pt>
                <c:pt idx="6">
                  <c:v>2</c:v>
                </c:pt>
              </c:numCache>
            </c:numRef>
          </c:val>
          <c:extLst>
            <c:ext xmlns:c16="http://schemas.microsoft.com/office/drawing/2014/chart" uri="{C3380CC4-5D6E-409C-BE32-E72D297353CC}">
              <c16:uniqueId val="{00000002-6A21-45CA-AEDF-189A37D55435}"/>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Reports!PivotTable12</c:name>
    <c:fmtId val="5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Reports'!$B$115:$B$116</c:f>
              <c:strCache>
                <c:ptCount val="1"/>
                <c:pt idx="0">
                  <c:v>Closed</c:v>
                </c:pt>
              </c:strCache>
            </c:strRef>
          </c:tx>
          <c:spPr>
            <a:solidFill>
              <a:schemeClr val="accent1"/>
            </a:solidFill>
            <a:ln>
              <a:noFill/>
            </a:ln>
            <a:effectLst/>
          </c:spPr>
          <c:invertIfNegative val="0"/>
          <c:cat>
            <c:strRef>
              <c:f>'Incidents Reports'!$A$117:$A$119</c:f>
              <c:strCache>
                <c:ptCount val="2"/>
                <c:pt idx="0">
                  <c:v>2. High</c:v>
                </c:pt>
                <c:pt idx="1">
                  <c:v>3. Normal</c:v>
                </c:pt>
              </c:strCache>
            </c:strRef>
          </c:cat>
          <c:val>
            <c:numRef>
              <c:f>'Incidents Reports'!$B$117:$B$119</c:f>
              <c:numCache>
                <c:formatCode>General</c:formatCode>
                <c:ptCount val="2"/>
                <c:pt idx="0">
                  <c:v>3</c:v>
                </c:pt>
                <c:pt idx="1">
                  <c:v>7</c:v>
                </c:pt>
              </c:numCache>
            </c:numRef>
          </c:val>
          <c:extLst>
            <c:ext xmlns:c16="http://schemas.microsoft.com/office/drawing/2014/chart" uri="{C3380CC4-5D6E-409C-BE32-E72D297353CC}">
              <c16:uniqueId val="{00000000-76BE-4DDC-AF20-B0B82E258F5F}"/>
            </c:ext>
          </c:extLst>
        </c:ser>
        <c:ser>
          <c:idx val="1"/>
          <c:order val="1"/>
          <c:tx>
            <c:strRef>
              <c:f>'Incidents Reports'!$C$115:$C$116</c:f>
              <c:strCache>
                <c:ptCount val="1"/>
                <c:pt idx="0">
                  <c:v>In Progress</c:v>
                </c:pt>
              </c:strCache>
            </c:strRef>
          </c:tx>
          <c:spPr>
            <a:solidFill>
              <a:schemeClr val="accent2"/>
            </a:solidFill>
            <a:ln>
              <a:noFill/>
            </a:ln>
            <a:effectLst/>
          </c:spPr>
          <c:invertIfNegative val="0"/>
          <c:cat>
            <c:strRef>
              <c:f>'Incidents Reports'!$A$117:$A$119</c:f>
              <c:strCache>
                <c:ptCount val="2"/>
                <c:pt idx="0">
                  <c:v>2. High</c:v>
                </c:pt>
                <c:pt idx="1">
                  <c:v>3. Normal</c:v>
                </c:pt>
              </c:strCache>
            </c:strRef>
          </c:cat>
          <c:val>
            <c:numRef>
              <c:f>'Incidents Reports'!$C$117:$C$119</c:f>
              <c:numCache>
                <c:formatCode>General</c:formatCode>
                <c:ptCount val="2"/>
                <c:pt idx="0">
                  <c:v>1</c:v>
                </c:pt>
                <c:pt idx="1">
                  <c:v>1</c:v>
                </c:pt>
              </c:numCache>
            </c:numRef>
          </c:val>
          <c:extLst>
            <c:ext xmlns:c16="http://schemas.microsoft.com/office/drawing/2014/chart" uri="{C3380CC4-5D6E-409C-BE32-E72D297353CC}">
              <c16:uniqueId val="{00000001-76BE-4DDC-AF20-B0B82E258F5F}"/>
            </c:ext>
          </c:extLst>
        </c:ser>
        <c:ser>
          <c:idx val="2"/>
          <c:order val="2"/>
          <c:tx>
            <c:strRef>
              <c:f>'Incidents Reports'!$D$115:$D$116</c:f>
              <c:strCache>
                <c:ptCount val="1"/>
                <c:pt idx="0">
                  <c:v>User acceptance</c:v>
                </c:pt>
              </c:strCache>
            </c:strRef>
          </c:tx>
          <c:spPr>
            <a:solidFill>
              <a:schemeClr val="accent3"/>
            </a:solidFill>
            <a:ln>
              <a:noFill/>
            </a:ln>
            <a:effectLst/>
          </c:spPr>
          <c:invertIfNegative val="0"/>
          <c:cat>
            <c:strRef>
              <c:f>'Incidents Reports'!$A$117:$A$119</c:f>
              <c:strCache>
                <c:ptCount val="2"/>
                <c:pt idx="0">
                  <c:v>2. High</c:v>
                </c:pt>
                <c:pt idx="1">
                  <c:v>3. Normal</c:v>
                </c:pt>
              </c:strCache>
            </c:strRef>
          </c:cat>
          <c:val>
            <c:numRef>
              <c:f>'Incidents Reports'!$D$117:$D$119</c:f>
              <c:numCache>
                <c:formatCode>General</c:formatCode>
                <c:ptCount val="2"/>
                <c:pt idx="0">
                  <c:v>4</c:v>
                </c:pt>
                <c:pt idx="1">
                  <c:v>3</c:v>
                </c:pt>
              </c:numCache>
            </c:numRef>
          </c:val>
          <c:extLst>
            <c:ext xmlns:c16="http://schemas.microsoft.com/office/drawing/2014/chart" uri="{C3380CC4-5D6E-409C-BE32-E72D297353CC}">
              <c16:uniqueId val="{00000002-76BE-4DDC-AF20-B0B82E258F5F}"/>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Reports!PivotTable13</c:name>
    <c:fmtId val="67"/>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Reports'!$B$132:$B$133</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Reports'!$B$134:$B$137</c:f>
              <c:numCache>
                <c:formatCode>General</c:formatCode>
                <c:ptCount val="3"/>
                <c:pt idx="1">
                  <c:v>1</c:v>
                </c:pt>
              </c:numCache>
            </c:numRef>
          </c:val>
          <c:extLst>
            <c:ext xmlns:c16="http://schemas.microsoft.com/office/drawing/2014/chart" uri="{C3380CC4-5D6E-409C-BE32-E72D297353CC}">
              <c16:uniqueId val="{00000000-653D-49B6-AF69-BEA23B747226}"/>
            </c:ext>
          </c:extLst>
        </c:ser>
        <c:ser>
          <c:idx val="1"/>
          <c:order val="1"/>
          <c:tx>
            <c:strRef>
              <c:f>'Incidents Reports'!$C$132:$C$133</c:f>
              <c:strCache>
                <c:ptCount val="1"/>
                <c:pt idx="0">
                  <c:v>No CG Status Found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Reports'!$C$134:$C$137</c:f>
              <c:numCache>
                <c:formatCode>General</c:formatCode>
                <c:ptCount val="3"/>
                <c:pt idx="0">
                  <c:v>1</c:v>
                </c:pt>
                <c:pt idx="1">
                  <c:v>11</c:v>
                </c:pt>
              </c:numCache>
            </c:numRef>
          </c:val>
          <c:extLst>
            <c:ext xmlns:c16="http://schemas.microsoft.com/office/drawing/2014/chart" uri="{C3380CC4-5D6E-409C-BE32-E72D297353CC}">
              <c16:uniqueId val="{00000000-C83A-4253-8106-D3CCFBDCEED3}"/>
            </c:ext>
          </c:extLst>
        </c:ser>
        <c:ser>
          <c:idx val="2"/>
          <c:order val="2"/>
          <c:tx>
            <c:strRef>
              <c:f>'Incidents Reports'!$D$132:$D$133</c:f>
              <c:strCache>
                <c:ptCount val="1"/>
                <c:pt idx="0">
                  <c:v>Pending User Confirmation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Reports'!$D$134:$D$137</c:f>
              <c:numCache>
                <c:formatCode>General</c:formatCode>
                <c:ptCount val="3"/>
                <c:pt idx="1">
                  <c:v>8</c:v>
                </c:pt>
              </c:numCache>
            </c:numRef>
          </c:val>
          <c:extLst>
            <c:ext xmlns:c16="http://schemas.microsoft.com/office/drawing/2014/chart" uri="{C3380CC4-5D6E-409C-BE32-E72D297353CC}">
              <c16:uniqueId val="{00000001-C83A-4253-8106-D3CCFBDCEED3}"/>
            </c:ext>
          </c:extLst>
        </c:ser>
        <c:ser>
          <c:idx val="3"/>
          <c:order val="3"/>
          <c:tx>
            <c:strRef>
              <c:f>'Incidents Reports'!$E$132:$E$133</c:f>
              <c:strCache>
                <c:ptCount val="1"/>
                <c:pt idx="0">
                  <c:v>Pending User Information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Reports'!$E$134:$E$137</c:f>
              <c:numCache>
                <c:formatCode>General</c:formatCode>
                <c:ptCount val="3"/>
                <c:pt idx="1">
                  <c:v>1</c:v>
                </c:pt>
                <c:pt idx="2">
                  <c:v>1</c:v>
                </c:pt>
              </c:numCache>
            </c:numRef>
          </c:val>
          <c:extLst>
            <c:ext xmlns:c16="http://schemas.microsoft.com/office/drawing/2014/chart" uri="{C3380CC4-5D6E-409C-BE32-E72D297353CC}">
              <c16:uniqueId val="{00000002-C83A-4253-8106-D3CCFBDCEED3}"/>
            </c:ext>
          </c:extLst>
        </c:ser>
        <c:ser>
          <c:idx val="4"/>
          <c:order val="4"/>
          <c:tx>
            <c:strRef>
              <c:f>'Incidents Reports'!$F$132:$F$133</c:f>
              <c:strCache>
                <c:ptCount val="1"/>
                <c:pt idx="0">
                  <c:v>Resolved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Reports'!$F$134:$F$137</c:f>
              <c:numCache>
                <c:formatCode>General</c:formatCode>
                <c:ptCount val="3"/>
                <c:pt idx="0">
                  <c:v>11</c:v>
                </c:pt>
                <c:pt idx="1">
                  <c:v>52</c:v>
                </c:pt>
                <c:pt idx="2">
                  <c:v>3</c:v>
                </c:pt>
              </c:numCache>
            </c:numRef>
          </c:val>
          <c:extLst>
            <c:ext xmlns:c16="http://schemas.microsoft.com/office/drawing/2014/chart" uri="{C3380CC4-5D6E-409C-BE32-E72D297353CC}">
              <c16:uniqueId val="{00000003-C83A-4253-8106-D3CCFBDCEED3}"/>
            </c:ext>
          </c:extLst>
        </c:ser>
        <c:ser>
          <c:idx val="5"/>
          <c:order val="5"/>
          <c:tx>
            <c:strRef>
              <c:f>'Incidents Reports'!$G$132:$G$133</c:f>
              <c:strCache>
                <c:ptCount val="1"/>
                <c:pt idx="0">
                  <c:v>In Progress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Reports'!$G$134:$G$137</c:f>
              <c:numCache>
                <c:formatCode>General</c:formatCode>
                <c:ptCount val="3"/>
                <c:pt idx="0">
                  <c:v>1</c:v>
                </c:pt>
                <c:pt idx="1">
                  <c:v>4</c:v>
                </c:pt>
                <c:pt idx="2">
                  <c:v>1</c:v>
                </c:pt>
              </c:numCache>
            </c:numRef>
          </c:val>
          <c:extLst>
            <c:ext xmlns:c16="http://schemas.microsoft.com/office/drawing/2014/chart" uri="{C3380CC4-5D6E-409C-BE32-E72D297353CC}">
              <c16:uniqueId val="{00000004-C83A-4253-8106-D3CCFBDCEED3}"/>
            </c:ext>
          </c:extLst>
        </c:ser>
        <c:ser>
          <c:idx val="6"/>
          <c:order val="6"/>
          <c:tx>
            <c:strRef>
              <c:f>'Incidents Reports'!$H$132:$H$133</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Reports'!$H$134:$H$137</c:f>
              <c:numCache>
                <c:formatCode>General</c:formatCode>
                <c:ptCount val="3"/>
                <c:pt idx="0">
                  <c:v>2</c:v>
                </c:pt>
                <c:pt idx="1">
                  <c:v>2</c:v>
                </c:pt>
              </c:numCache>
            </c:numRef>
          </c:val>
          <c:extLst>
            <c:ext xmlns:c16="http://schemas.microsoft.com/office/drawing/2014/chart" uri="{C3380CC4-5D6E-409C-BE32-E72D297353CC}">
              <c16:uniqueId val="{00000005-C83A-4253-8106-D3CCFBDCEED3}"/>
            </c:ext>
          </c:extLst>
        </c:ser>
        <c:ser>
          <c:idx val="7"/>
          <c:order val="7"/>
          <c:tx>
            <c:strRef>
              <c:f>'Incidents Reports'!$I$132:$I$133</c:f>
              <c:strCache>
                <c:ptCount val="1"/>
                <c:pt idx="0">
                  <c:v>Pending Vendor</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Reports'!$I$134:$I$137</c:f>
              <c:numCache>
                <c:formatCode>General</c:formatCode>
                <c:ptCount val="3"/>
                <c:pt idx="1">
                  <c:v>2</c:v>
                </c:pt>
              </c:numCache>
            </c:numRef>
          </c:val>
          <c:extLst>
            <c:ext xmlns:c16="http://schemas.microsoft.com/office/drawing/2014/chart" uri="{C3380CC4-5D6E-409C-BE32-E72D297353CC}">
              <c16:uniqueId val="{00000006-C83A-4253-8106-D3CCFBDCEED3}"/>
            </c:ext>
          </c:extLst>
        </c:ser>
        <c:ser>
          <c:idx val="8"/>
          <c:order val="8"/>
          <c:tx>
            <c:strRef>
              <c:f>'Incidents Reports'!$J$132:$J$133</c:f>
              <c:strCache>
                <c:ptCount val="1"/>
                <c:pt idx="0">
                  <c:v>Pending Code Investigation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Reports'!$J$134:$J$137</c:f>
              <c:numCache>
                <c:formatCode>General</c:formatCode>
                <c:ptCount val="3"/>
                <c:pt idx="1">
                  <c:v>1</c:v>
                </c:pt>
              </c:numCache>
            </c:numRef>
          </c:val>
          <c:extLst>
            <c:ext xmlns:c16="http://schemas.microsoft.com/office/drawing/2014/chart" uri="{C3380CC4-5D6E-409C-BE32-E72D297353CC}">
              <c16:uniqueId val="{00000007-C83A-4253-8106-D3CCFBDCEED3}"/>
            </c:ext>
          </c:extLst>
        </c:ser>
        <c:ser>
          <c:idx val="9"/>
          <c:order val="9"/>
          <c:tx>
            <c:strRef>
              <c:f>'Incidents Reports'!$K$132:$K$133</c:f>
              <c:strCache>
                <c:ptCount val="1"/>
                <c:pt idx="0">
                  <c:v>Cancelled</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Reports'!$K$134:$K$137</c:f>
              <c:numCache>
                <c:formatCode>General</c:formatCode>
                <c:ptCount val="3"/>
                <c:pt idx="1">
                  <c:v>1</c:v>
                </c:pt>
              </c:numCache>
            </c:numRef>
          </c:val>
          <c:extLst>
            <c:ext xmlns:c16="http://schemas.microsoft.com/office/drawing/2014/chart" uri="{C3380CC4-5D6E-409C-BE32-E72D297353CC}">
              <c16:uniqueId val="{00000008-C83A-4253-8106-D3CCFBDCEED3}"/>
            </c:ext>
          </c:extLst>
        </c:ser>
        <c:ser>
          <c:idx val="10"/>
          <c:order val="10"/>
          <c:tx>
            <c:strRef>
              <c:f>'Incidents Reports'!$L$132:$L$133</c:f>
              <c:strCache>
                <c:ptCount val="1"/>
                <c:pt idx="0">
                  <c:v>Pending Bug Fix</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Reports'!$L$134:$L$137</c:f>
              <c:numCache>
                <c:formatCode>General</c:formatCode>
                <c:ptCount val="3"/>
                <c:pt idx="1">
                  <c:v>1</c:v>
                </c:pt>
              </c:numCache>
            </c:numRef>
          </c:val>
          <c:extLst>
            <c:ext xmlns:c16="http://schemas.microsoft.com/office/drawing/2014/chart" uri="{C3380CC4-5D6E-409C-BE32-E72D297353CC}">
              <c16:uniqueId val="{00000000-5B1F-4D76-BC20-CDFF2F676CE4}"/>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Reports!PivotTable14</c:name>
    <c:fmtId val="75"/>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Reports'!$B$148:$B$149</c:f>
              <c:strCache>
                <c:ptCount val="1"/>
                <c:pt idx="0">
                  <c:v>Pending User Confirmation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Reports'!$B$150:$B$152</c:f>
              <c:numCache>
                <c:formatCode>General</c:formatCode>
                <c:ptCount val="2"/>
                <c:pt idx="0">
                  <c:v>1</c:v>
                </c:pt>
                <c:pt idx="1">
                  <c:v>1</c:v>
                </c:pt>
              </c:numCache>
            </c:numRef>
          </c:val>
          <c:extLst>
            <c:ext xmlns:c16="http://schemas.microsoft.com/office/drawing/2014/chart" uri="{C3380CC4-5D6E-409C-BE32-E72D297353CC}">
              <c16:uniqueId val="{00000000-4C08-43D6-8A7F-74AA5601185C}"/>
            </c:ext>
          </c:extLst>
        </c:ser>
        <c:ser>
          <c:idx val="1"/>
          <c:order val="1"/>
          <c:tx>
            <c:strRef>
              <c:f>'Incidents Reports'!$C$148:$C$149</c:f>
              <c:strCache>
                <c:ptCount val="1"/>
                <c:pt idx="0">
                  <c:v>Pending User Information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Reports'!$C$150:$C$152</c:f>
              <c:numCache>
                <c:formatCode>General</c:formatCode>
                <c:ptCount val="2"/>
                <c:pt idx="0">
                  <c:v>1</c:v>
                </c:pt>
              </c:numCache>
            </c:numRef>
          </c:val>
          <c:extLst>
            <c:ext xmlns:c16="http://schemas.microsoft.com/office/drawing/2014/chart" uri="{C3380CC4-5D6E-409C-BE32-E72D297353CC}">
              <c16:uniqueId val="{00000000-1544-4CE1-B08C-B7704204BA26}"/>
            </c:ext>
          </c:extLst>
        </c:ser>
        <c:ser>
          <c:idx val="2"/>
          <c:order val="2"/>
          <c:tx>
            <c:strRef>
              <c:f>'Incidents Reports'!$D$148:$D$149</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Reports'!$D$150:$D$152</c:f>
              <c:numCache>
                <c:formatCode>General</c:formatCode>
                <c:ptCount val="2"/>
                <c:pt idx="0">
                  <c:v>3</c:v>
                </c:pt>
                <c:pt idx="1">
                  <c:v>7</c:v>
                </c:pt>
              </c:numCache>
            </c:numRef>
          </c:val>
          <c:extLst>
            <c:ext xmlns:c16="http://schemas.microsoft.com/office/drawing/2014/chart" uri="{C3380CC4-5D6E-409C-BE32-E72D297353CC}">
              <c16:uniqueId val="{00000001-1544-4CE1-B08C-B7704204BA26}"/>
            </c:ext>
          </c:extLst>
        </c:ser>
        <c:ser>
          <c:idx val="3"/>
          <c:order val="3"/>
          <c:tx>
            <c:strRef>
              <c:f>'Incidents Reports'!$E$148:$E$149</c:f>
              <c:strCache>
                <c:ptCount val="1"/>
                <c:pt idx="0">
                  <c:v>In Progress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Reports'!$E$150:$E$152</c:f>
              <c:numCache>
                <c:formatCode>General</c:formatCode>
                <c:ptCount val="2"/>
                <c:pt idx="0">
                  <c:v>1</c:v>
                </c:pt>
              </c:numCache>
            </c:numRef>
          </c:val>
          <c:extLst>
            <c:ext xmlns:c16="http://schemas.microsoft.com/office/drawing/2014/chart" uri="{C3380CC4-5D6E-409C-BE32-E72D297353CC}">
              <c16:uniqueId val="{00000002-1544-4CE1-B08C-B7704204BA26}"/>
            </c:ext>
          </c:extLst>
        </c:ser>
        <c:ser>
          <c:idx val="4"/>
          <c:order val="4"/>
          <c:tx>
            <c:strRef>
              <c:f>'Incidents Reports'!$F$148:$F$149</c:f>
              <c:strCache>
                <c:ptCount val="1"/>
                <c:pt idx="0">
                  <c:v>Pending RAK Ceramics Action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Reports'!$F$150:$F$152</c:f>
              <c:numCache>
                <c:formatCode>General</c:formatCode>
                <c:ptCount val="2"/>
                <c:pt idx="0">
                  <c:v>1</c:v>
                </c:pt>
                <c:pt idx="1">
                  <c:v>2</c:v>
                </c:pt>
              </c:numCache>
            </c:numRef>
          </c:val>
          <c:extLst>
            <c:ext xmlns:c16="http://schemas.microsoft.com/office/drawing/2014/chart" uri="{C3380CC4-5D6E-409C-BE32-E72D297353CC}">
              <c16:uniqueId val="{00000003-1544-4CE1-B08C-B7704204BA26}"/>
            </c:ext>
          </c:extLst>
        </c:ser>
        <c:ser>
          <c:idx val="5"/>
          <c:order val="5"/>
          <c:tx>
            <c:strRef>
              <c:f>'Incidents Reports'!$G$148:$G$149</c:f>
              <c:strCache>
                <c:ptCount val="1"/>
                <c:pt idx="0">
                  <c:v>Pending Vendor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Reports'!$G$150:$G$152</c:f>
              <c:numCache>
                <c:formatCode>General</c:formatCode>
                <c:ptCount val="2"/>
                <c:pt idx="1">
                  <c:v>1</c:v>
                </c:pt>
              </c:numCache>
            </c:numRef>
          </c:val>
          <c:extLst>
            <c:ext xmlns:c16="http://schemas.microsoft.com/office/drawing/2014/chart" uri="{C3380CC4-5D6E-409C-BE32-E72D297353CC}">
              <c16:uniqueId val="{00000004-1544-4CE1-B08C-B7704204BA26}"/>
            </c:ext>
          </c:extLst>
        </c:ser>
        <c:ser>
          <c:idx val="6"/>
          <c:order val="6"/>
          <c:tx>
            <c:strRef>
              <c:f>'Incidents Reports'!$H$148:$H$149</c:f>
              <c:strCache>
                <c:ptCount val="1"/>
                <c:pt idx="0">
                  <c:v>Pending Bug Fix</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Reports'!$H$150:$H$152</c:f>
              <c:numCache>
                <c:formatCode>General</c:formatCode>
                <c:ptCount val="2"/>
                <c:pt idx="0">
                  <c:v>1</c:v>
                </c:pt>
              </c:numCache>
            </c:numRef>
          </c:val>
          <c:extLst>
            <c:ext xmlns:c16="http://schemas.microsoft.com/office/drawing/2014/chart" uri="{C3380CC4-5D6E-409C-BE32-E72D297353CC}">
              <c16:uniqueId val="{00000005-1544-4CE1-B08C-B7704204BA26}"/>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Reports!PivotTable15</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Reports'!$B$166:$B$167</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Reports'!$B$168:$B$173</c:f>
              <c:numCache>
                <c:formatCode>General</c:formatCode>
                <c:ptCount val="5"/>
                <c:pt idx="0">
                  <c:v>1</c:v>
                </c:pt>
              </c:numCache>
            </c:numRef>
          </c:val>
          <c:extLst>
            <c:ext xmlns:c16="http://schemas.microsoft.com/office/drawing/2014/chart" uri="{C3380CC4-5D6E-409C-BE32-E72D297353CC}">
              <c16:uniqueId val="{00000000-3047-4572-A0FA-BED93A707378}"/>
            </c:ext>
          </c:extLst>
        </c:ser>
        <c:ser>
          <c:idx val="1"/>
          <c:order val="1"/>
          <c:tx>
            <c:strRef>
              <c:f>'Incidents Reports'!$C$166:$C$167</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Reports'!$C$168:$C$173</c:f>
              <c:numCache>
                <c:formatCode>General</c:formatCode>
                <c:ptCount val="5"/>
                <c:pt idx="3">
                  <c:v>1</c:v>
                </c:pt>
                <c:pt idx="4">
                  <c:v>4</c:v>
                </c:pt>
              </c:numCache>
            </c:numRef>
          </c:val>
          <c:extLst>
            <c:ext xmlns:c16="http://schemas.microsoft.com/office/drawing/2014/chart" uri="{C3380CC4-5D6E-409C-BE32-E72D297353CC}">
              <c16:uniqueId val="{00000001-3047-4572-A0FA-BED93A707378}"/>
            </c:ext>
          </c:extLst>
        </c:ser>
        <c:ser>
          <c:idx val="2"/>
          <c:order val="2"/>
          <c:tx>
            <c:strRef>
              <c:f>'Incidents Reports'!$D$166:$D$167</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Reports'!$D$168:$D$173</c:f>
              <c:numCache>
                <c:formatCode>General</c:formatCode>
                <c:ptCount val="5"/>
                <c:pt idx="0">
                  <c:v>2</c:v>
                </c:pt>
                <c:pt idx="1">
                  <c:v>1</c:v>
                </c:pt>
                <c:pt idx="2">
                  <c:v>3</c:v>
                </c:pt>
                <c:pt idx="3">
                  <c:v>5</c:v>
                </c:pt>
                <c:pt idx="4">
                  <c:v>3</c:v>
                </c:pt>
              </c:numCache>
            </c:numRef>
          </c:val>
          <c:extLst>
            <c:ext xmlns:c16="http://schemas.microsoft.com/office/drawing/2014/chart" uri="{C3380CC4-5D6E-409C-BE32-E72D297353CC}">
              <c16:uniqueId val="{00000002-3047-4572-A0FA-BED93A707378}"/>
            </c:ext>
          </c:extLst>
        </c:ser>
        <c:ser>
          <c:idx val="3"/>
          <c:order val="3"/>
          <c:tx>
            <c:strRef>
              <c:f>'Incidents Reports'!$E$166:$E$167</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Reports'!$E$168:$E$173</c:f>
              <c:numCache>
                <c:formatCode>General</c:formatCode>
                <c:ptCount val="5"/>
                <c:pt idx="3">
                  <c:v>1</c:v>
                </c:pt>
              </c:numCache>
            </c:numRef>
          </c:val>
          <c:extLst>
            <c:ext xmlns:c16="http://schemas.microsoft.com/office/drawing/2014/chart" uri="{C3380CC4-5D6E-409C-BE32-E72D297353CC}">
              <c16:uniqueId val="{00000003-3047-4572-A0FA-BED93A707378}"/>
            </c:ext>
          </c:extLst>
        </c:ser>
        <c:ser>
          <c:idx val="4"/>
          <c:order val="4"/>
          <c:tx>
            <c:strRef>
              <c:f>'Incidents Reports'!$F$166:$F$167</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Reports'!$F$168:$F$173</c:f>
              <c:numCache>
                <c:formatCode>General</c:formatCode>
                <c:ptCount val="5"/>
                <c:pt idx="0">
                  <c:v>3</c:v>
                </c:pt>
                <c:pt idx="1">
                  <c:v>2</c:v>
                </c:pt>
                <c:pt idx="2">
                  <c:v>2</c:v>
                </c:pt>
                <c:pt idx="3">
                  <c:v>1</c:v>
                </c:pt>
                <c:pt idx="4">
                  <c:v>3</c:v>
                </c:pt>
              </c:numCache>
            </c:numRef>
          </c:val>
          <c:extLst>
            <c:ext xmlns:c16="http://schemas.microsoft.com/office/drawing/2014/chart" uri="{C3380CC4-5D6E-409C-BE32-E72D297353CC}">
              <c16:uniqueId val="{00000000-2DFF-4F9D-8156-892E2AF946AB}"/>
            </c:ext>
          </c:extLst>
        </c:ser>
        <c:ser>
          <c:idx val="5"/>
          <c:order val="5"/>
          <c:tx>
            <c:strRef>
              <c:f>'Incidents Reports'!$G$166:$G$167</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Reports'!$G$168:$G$173</c:f>
              <c:numCache>
                <c:formatCode>General</c:formatCode>
                <c:ptCount val="5"/>
                <c:pt idx="0">
                  <c:v>3</c:v>
                </c:pt>
                <c:pt idx="1">
                  <c:v>1</c:v>
                </c:pt>
                <c:pt idx="2">
                  <c:v>1</c:v>
                </c:pt>
                <c:pt idx="3">
                  <c:v>1</c:v>
                </c:pt>
                <c:pt idx="4">
                  <c:v>1</c:v>
                </c:pt>
              </c:numCache>
            </c:numRef>
          </c:val>
          <c:extLst>
            <c:ext xmlns:c16="http://schemas.microsoft.com/office/drawing/2014/chart" uri="{C3380CC4-5D6E-409C-BE32-E72D297353CC}">
              <c16:uniqueId val="{00000001-2DFF-4F9D-8156-892E2AF946AB}"/>
            </c:ext>
          </c:extLst>
        </c:ser>
        <c:ser>
          <c:idx val="6"/>
          <c:order val="6"/>
          <c:tx>
            <c:strRef>
              <c:f>'Incidents Reports'!$H$166:$H$167</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Reports'!$H$168:$H$173</c:f>
              <c:numCache>
                <c:formatCode>General</c:formatCode>
                <c:ptCount val="5"/>
                <c:pt idx="0">
                  <c:v>2</c:v>
                </c:pt>
                <c:pt idx="1">
                  <c:v>5</c:v>
                </c:pt>
                <c:pt idx="2">
                  <c:v>5</c:v>
                </c:pt>
                <c:pt idx="3">
                  <c:v>12</c:v>
                </c:pt>
                <c:pt idx="4">
                  <c:v>4</c:v>
                </c:pt>
              </c:numCache>
            </c:numRef>
          </c:val>
          <c:extLst>
            <c:ext xmlns:c16="http://schemas.microsoft.com/office/drawing/2014/chart" uri="{C3380CC4-5D6E-409C-BE32-E72D297353CC}">
              <c16:uniqueId val="{00000002-2DFF-4F9D-8156-892E2AF946AB}"/>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Reports!PivotTable16</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Reports'!$B$191:$B$192</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Reports'!$B$193:$B$200</c:f>
              <c:numCache>
                <c:formatCode>General</c:formatCode>
                <c:ptCount val="7"/>
                <c:pt idx="2">
                  <c:v>1</c:v>
                </c:pt>
              </c:numCache>
            </c:numRef>
          </c:val>
          <c:extLst>
            <c:ext xmlns:c16="http://schemas.microsoft.com/office/drawing/2014/chart" uri="{C3380CC4-5D6E-409C-BE32-E72D297353CC}">
              <c16:uniqueId val="{00000000-ED5B-4670-AAF1-C9E610D70C0D}"/>
            </c:ext>
          </c:extLst>
        </c:ser>
        <c:ser>
          <c:idx val="1"/>
          <c:order val="1"/>
          <c:tx>
            <c:strRef>
              <c:f>'Incidents Reports'!$C$191:$C$192</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Reports'!$C$193:$C$200</c:f>
              <c:numCache>
                <c:formatCode>General</c:formatCode>
                <c:ptCount val="7"/>
                <c:pt idx="3">
                  <c:v>1</c:v>
                </c:pt>
              </c:numCache>
            </c:numRef>
          </c:val>
          <c:extLst>
            <c:ext xmlns:c16="http://schemas.microsoft.com/office/drawing/2014/chart" uri="{C3380CC4-5D6E-409C-BE32-E72D297353CC}">
              <c16:uniqueId val="{00000001-ED5B-4670-AAF1-C9E610D70C0D}"/>
            </c:ext>
          </c:extLst>
        </c:ser>
        <c:ser>
          <c:idx val="2"/>
          <c:order val="2"/>
          <c:tx>
            <c:strRef>
              <c:f>'Incidents Reports'!$D$191:$D$192</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Reports'!$D$193:$D$200</c:f>
              <c:numCache>
                <c:formatCode>General</c:formatCode>
                <c:ptCount val="7"/>
                <c:pt idx="0">
                  <c:v>1</c:v>
                </c:pt>
                <c:pt idx="3">
                  <c:v>2</c:v>
                </c:pt>
                <c:pt idx="4">
                  <c:v>1</c:v>
                </c:pt>
                <c:pt idx="5">
                  <c:v>2</c:v>
                </c:pt>
              </c:numCache>
            </c:numRef>
          </c:val>
          <c:extLst>
            <c:ext xmlns:c16="http://schemas.microsoft.com/office/drawing/2014/chart" uri="{C3380CC4-5D6E-409C-BE32-E72D297353CC}">
              <c16:uniqueId val="{00000002-ED5B-4670-AAF1-C9E610D70C0D}"/>
            </c:ext>
          </c:extLst>
        </c:ser>
        <c:ser>
          <c:idx val="3"/>
          <c:order val="3"/>
          <c:tx>
            <c:strRef>
              <c:f>'Incidents Reports'!$E$191:$E$192</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Reports'!$E$193:$E$200</c:f>
              <c:numCache>
                <c:formatCode>General</c:formatCode>
                <c:ptCount val="7"/>
                <c:pt idx="1">
                  <c:v>1</c:v>
                </c:pt>
                <c:pt idx="6">
                  <c:v>1</c:v>
                </c:pt>
              </c:numCache>
            </c:numRef>
          </c:val>
          <c:extLst>
            <c:ext xmlns:c16="http://schemas.microsoft.com/office/drawing/2014/chart" uri="{C3380CC4-5D6E-409C-BE32-E72D297353CC}">
              <c16:uniqueId val="{00000003-ED5B-4670-AAF1-C9E610D70C0D}"/>
            </c:ext>
          </c:extLst>
        </c:ser>
        <c:ser>
          <c:idx val="4"/>
          <c:order val="4"/>
          <c:tx>
            <c:strRef>
              <c:f>'Incidents Reports'!$F$191:$F$192</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Reports'!$F$193:$F$200</c:f>
              <c:numCache>
                <c:formatCode>General</c:formatCode>
                <c:ptCount val="7"/>
                <c:pt idx="3">
                  <c:v>3</c:v>
                </c:pt>
                <c:pt idx="4">
                  <c:v>1</c:v>
                </c:pt>
                <c:pt idx="5">
                  <c:v>1</c:v>
                </c:pt>
                <c:pt idx="6">
                  <c:v>4</c:v>
                </c:pt>
              </c:numCache>
            </c:numRef>
          </c:val>
          <c:extLst>
            <c:ext xmlns:c16="http://schemas.microsoft.com/office/drawing/2014/chart" uri="{C3380CC4-5D6E-409C-BE32-E72D297353CC}">
              <c16:uniqueId val="{00000004-ED5B-4670-AAF1-C9E610D70C0D}"/>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Reports!PivotTable17</c:name>
    <c:fmtId val="4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Reports'!$B$220:$B$221</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Reports'!$A$222:$A$229</c:f>
              <c:strCache>
                <c:ptCount val="7"/>
                <c:pt idx="0">
                  <c:v>Management</c:v>
                </c:pt>
                <c:pt idx="1">
                  <c:v>SAP ABAP</c:v>
                </c:pt>
                <c:pt idx="2">
                  <c:v>SAP FICO</c:v>
                </c:pt>
                <c:pt idx="3">
                  <c:v>SAP HCM</c:v>
                </c:pt>
                <c:pt idx="4">
                  <c:v>SAP MM</c:v>
                </c:pt>
                <c:pt idx="5">
                  <c:v>SAP PP</c:v>
                </c:pt>
                <c:pt idx="6">
                  <c:v>SAP SD</c:v>
                </c:pt>
              </c:strCache>
            </c:strRef>
          </c:cat>
          <c:val>
            <c:numRef>
              <c:f>'Incidents Reports'!$B$222:$B$229</c:f>
              <c:numCache>
                <c:formatCode>General</c:formatCode>
                <c:ptCount val="7"/>
                <c:pt idx="0">
                  <c:v>1</c:v>
                </c:pt>
                <c:pt idx="4">
                  <c:v>1</c:v>
                </c:pt>
              </c:numCache>
            </c:numRef>
          </c:val>
          <c:extLst>
            <c:ext xmlns:c16="http://schemas.microsoft.com/office/drawing/2014/chart" uri="{C3380CC4-5D6E-409C-BE32-E72D297353CC}">
              <c16:uniqueId val="{00000000-6D26-45C8-9BFA-F2BD0061BF03}"/>
            </c:ext>
          </c:extLst>
        </c:ser>
        <c:ser>
          <c:idx val="1"/>
          <c:order val="1"/>
          <c:tx>
            <c:strRef>
              <c:f>'Incidents Reports'!$C$220:$C$221</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Reports'!$A$222:$A$229</c:f>
              <c:strCache>
                <c:ptCount val="7"/>
                <c:pt idx="0">
                  <c:v>Management</c:v>
                </c:pt>
                <c:pt idx="1">
                  <c:v>SAP ABAP</c:v>
                </c:pt>
                <c:pt idx="2">
                  <c:v>SAP FICO</c:v>
                </c:pt>
                <c:pt idx="3">
                  <c:v>SAP HCM</c:v>
                </c:pt>
                <c:pt idx="4">
                  <c:v>SAP MM</c:v>
                </c:pt>
                <c:pt idx="5">
                  <c:v>SAP PP</c:v>
                </c:pt>
                <c:pt idx="6">
                  <c:v>SAP SD</c:v>
                </c:pt>
              </c:strCache>
            </c:strRef>
          </c:cat>
          <c:val>
            <c:numRef>
              <c:f>'Incidents Reports'!$C$222:$C$229</c:f>
              <c:numCache>
                <c:formatCode>General</c:formatCode>
                <c:ptCount val="7"/>
                <c:pt idx="0">
                  <c:v>1</c:v>
                </c:pt>
                <c:pt idx="1">
                  <c:v>4</c:v>
                </c:pt>
                <c:pt idx="2">
                  <c:v>10</c:v>
                </c:pt>
                <c:pt idx="4">
                  <c:v>10</c:v>
                </c:pt>
                <c:pt idx="5">
                  <c:v>8</c:v>
                </c:pt>
                <c:pt idx="6">
                  <c:v>32</c:v>
                </c:pt>
              </c:numCache>
            </c:numRef>
          </c:val>
          <c:extLst>
            <c:ext xmlns:c16="http://schemas.microsoft.com/office/drawing/2014/chart" uri="{C3380CC4-5D6E-409C-BE32-E72D297353CC}">
              <c16:uniqueId val="{00000007-6D26-45C8-9BFA-F2BD0061BF03}"/>
            </c:ext>
          </c:extLst>
        </c:ser>
        <c:ser>
          <c:idx val="2"/>
          <c:order val="2"/>
          <c:tx>
            <c:strRef>
              <c:f>'Incidents Reports'!$D$220:$D$221</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Reports'!$A$222:$A$229</c:f>
              <c:strCache>
                <c:ptCount val="7"/>
                <c:pt idx="0">
                  <c:v>Management</c:v>
                </c:pt>
                <c:pt idx="1">
                  <c:v>SAP ABAP</c:v>
                </c:pt>
                <c:pt idx="2">
                  <c:v>SAP FICO</c:v>
                </c:pt>
                <c:pt idx="3">
                  <c:v>SAP HCM</c:v>
                </c:pt>
                <c:pt idx="4">
                  <c:v>SAP MM</c:v>
                </c:pt>
                <c:pt idx="5">
                  <c:v>SAP PP</c:v>
                </c:pt>
                <c:pt idx="6">
                  <c:v>SAP SD</c:v>
                </c:pt>
              </c:strCache>
            </c:strRef>
          </c:cat>
          <c:val>
            <c:numRef>
              <c:f>'Incidents Reports'!$D$222:$D$229</c:f>
              <c:numCache>
                <c:formatCode>General</c:formatCode>
                <c:ptCount val="7"/>
                <c:pt idx="1">
                  <c:v>2</c:v>
                </c:pt>
                <c:pt idx="2">
                  <c:v>9</c:v>
                </c:pt>
                <c:pt idx="3">
                  <c:v>1</c:v>
                </c:pt>
                <c:pt idx="4">
                  <c:v>6</c:v>
                </c:pt>
                <c:pt idx="5">
                  <c:v>2</c:v>
                </c:pt>
                <c:pt idx="6">
                  <c:v>4</c:v>
                </c:pt>
              </c:numCache>
            </c:numRef>
          </c:val>
          <c:extLst>
            <c:ext xmlns:c16="http://schemas.microsoft.com/office/drawing/2014/chart" uri="{C3380CC4-5D6E-409C-BE32-E72D297353CC}">
              <c16:uniqueId val="{00000008-6D26-45C8-9BFA-F2BD0061BF03}"/>
            </c:ext>
          </c:extLst>
        </c:ser>
        <c:ser>
          <c:idx val="3"/>
          <c:order val="3"/>
          <c:tx>
            <c:strRef>
              <c:f>'Incidents Reports'!$E$220:$E$221</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Reports'!$A$222:$A$229</c:f>
              <c:strCache>
                <c:ptCount val="7"/>
                <c:pt idx="0">
                  <c:v>Management</c:v>
                </c:pt>
                <c:pt idx="1">
                  <c:v>SAP ABAP</c:v>
                </c:pt>
                <c:pt idx="2">
                  <c:v>SAP FICO</c:v>
                </c:pt>
                <c:pt idx="3">
                  <c:v>SAP HCM</c:v>
                </c:pt>
                <c:pt idx="4">
                  <c:v>SAP MM</c:v>
                </c:pt>
                <c:pt idx="5">
                  <c:v>SAP PP</c:v>
                </c:pt>
                <c:pt idx="6">
                  <c:v>SAP SD</c:v>
                </c:pt>
              </c:strCache>
            </c:strRef>
          </c:cat>
          <c:val>
            <c:numRef>
              <c:f>'Incidents Reports'!$E$222:$E$229</c:f>
              <c:numCache>
                <c:formatCode>General</c:formatCode>
                <c:ptCount val="7"/>
                <c:pt idx="1">
                  <c:v>1</c:v>
                </c:pt>
                <c:pt idx="6">
                  <c:v>1</c:v>
                </c:pt>
              </c:numCache>
            </c:numRef>
          </c:val>
          <c:extLst>
            <c:ext xmlns:c16="http://schemas.microsoft.com/office/drawing/2014/chart" uri="{C3380CC4-5D6E-409C-BE32-E72D297353CC}">
              <c16:uniqueId val="{00000000-4608-45B8-B271-2E7AFF6C8399}"/>
            </c:ext>
          </c:extLst>
        </c:ser>
        <c:ser>
          <c:idx val="4"/>
          <c:order val="4"/>
          <c:tx>
            <c:strRef>
              <c:f>'Incidents Reports'!$F$220:$F$221</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Reports'!$A$222:$A$229</c:f>
              <c:strCache>
                <c:ptCount val="7"/>
                <c:pt idx="0">
                  <c:v>Management</c:v>
                </c:pt>
                <c:pt idx="1">
                  <c:v>SAP ABAP</c:v>
                </c:pt>
                <c:pt idx="2">
                  <c:v>SAP FICO</c:v>
                </c:pt>
                <c:pt idx="3">
                  <c:v>SAP HCM</c:v>
                </c:pt>
                <c:pt idx="4">
                  <c:v>SAP MM</c:v>
                </c:pt>
                <c:pt idx="5">
                  <c:v>SAP PP</c:v>
                </c:pt>
                <c:pt idx="6">
                  <c:v>SAP SD</c:v>
                </c:pt>
              </c:strCache>
            </c:strRef>
          </c:cat>
          <c:val>
            <c:numRef>
              <c:f>'Incidents Reports'!$F$222:$F$229</c:f>
              <c:numCache>
                <c:formatCode>General</c:formatCode>
                <c:ptCount val="7"/>
                <c:pt idx="3">
                  <c:v>1</c:v>
                </c:pt>
                <c:pt idx="4">
                  <c:v>2</c:v>
                </c:pt>
                <c:pt idx="6">
                  <c:v>5</c:v>
                </c:pt>
              </c:numCache>
            </c:numRef>
          </c:val>
          <c:extLst>
            <c:ext xmlns:c16="http://schemas.microsoft.com/office/drawing/2014/chart" uri="{C3380CC4-5D6E-409C-BE32-E72D297353CC}">
              <c16:uniqueId val="{00000001-4608-45B8-B271-2E7AFF6C8399}"/>
            </c:ext>
          </c:extLst>
        </c:ser>
        <c:ser>
          <c:idx val="5"/>
          <c:order val="5"/>
          <c:tx>
            <c:strRef>
              <c:f>'Incidents Reports'!$G$220:$G$221</c:f>
              <c:strCache>
                <c:ptCount val="1"/>
                <c:pt idx="0">
                  <c:v>Pending User Info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Reports'!$A$222:$A$229</c:f>
              <c:strCache>
                <c:ptCount val="7"/>
                <c:pt idx="0">
                  <c:v>Management</c:v>
                </c:pt>
                <c:pt idx="1">
                  <c:v>SAP ABAP</c:v>
                </c:pt>
                <c:pt idx="2">
                  <c:v>SAP FICO</c:v>
                </c:pt>
                <c:pt idx="3">
                  <c:v>SAP HCM</c:v>
                </c:pt>
                <c:pt idx="4">
                  <c:v>SAP MM</c:v>
                </c:pt>
                <c:pt idx="5">
                  <c:v>SAP PP</c:v>
                </c:pt>
                <c:pt idx="6">
                  <c:v>SAP SD</c:v>
                </c:pt>
              </c:strCache>
            </c:strRef>
          </c:cat>
          <c:val>
            <c:numRef>
              <c:f>'Incidents Reports'!$G$222:$G$229</c:f>
              <c:numCache>
                <c:formatCode>General</c:formatCode>
                <c:ptCount val="7"/>
                <c:pt idx="4">
                  <c:v>3</c:v>
                </c:pt>
              </c:numCache>
            </c:numRef>
          </c:val>
          <c:extLst>
            <c:ext xmlns:c16="http://schemas.microsoft.com/office/drawing/2014/chart" uri="{C3380CC4-5D6E-409C-BE32-E72D297353CC}">
              <c16:uniqueId val="{00000000-DEDE-4B7C-BB77-8FB234023839}"/>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Reports!PivotTable18</c:name>
    <c:fmtId val="5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Reports'!$B$236:$B$237</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Reports'!$B$238:$B$243</c:f>
              <c:numCache>
                <c:formatCode>General</c:formatCode>
                <c:ptCount val="5"/>
                <c:pt idx="0">
                  <c:v>1</c:v>
                </c:pt>
                <c:pt idx="1">
                  <c:v>1</c:v>
                </c:pt>
                <c:pt idx="2">
                  <c:v>4</c:v>
                </c:pt>
                <c:pt idx="3">
                  <c:v>1</c:v>
                </c:pt>
                <c:pt idx="4">
                  <c:v>3</c:v>
                </c:pt>
              </c:numCache>
            </c:numRef>
          </c:val>
          <c:extLst>
            <c:ext xmlns:c16="http://schemas.microsoft.com/office/drawing/2014/chart" uri="{C3380CC4-5D6E-409C-BE32-E72D297353CC}">
              <c16:uniqueId val="{00000000-DAF2-4F11-815C-F06876B614A5}"/>
            </c:ext>
          </c:extLst>
        </c:ser>
        <c:ser>
          <c:idx val="1"/>
          <c:order val="1"/>
          <c:tx>
            <c:strRef>
              <c:f>'Incidents Reports'!$C$236:$C$237</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Reports'!$C$238:$C$243</c:f>
              <c:numCache>
                <c:formatCode>General</c:formatCode>
                <c:ptCount val="5"/>
                <c:pt idx="4">
                  <c:v>2</c:v>
                </c:pt>
              </c:numCache>
            </c:numRef>
          </c:val>
          <c:extLst>
            <c:ext xmlns:c16="http://schemas.microsoft.com/office/drawing/2014/chart" uri="{C3380CC4-5D6E-409C-BE32-E72D297353CC}">
              <c16:uniqueId val="{00000001-DAF2-4F11-815C-F06876B614A5}"/>
            </c:ext>
          </c:extLst>
        </c:ser>
        <c:ser>
          <c:idx val="2"/>
          <c:order val="2"/>
          <c:tx>
            <c:strRef>
              <c:f>'Incidents Reports'!$D$236:$D$237</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Reports'!$D$238:$D$243</c:f>
              <c:numCache>
                <c:formatCode>General</c:formatCode>
                <c:ptCount val="5"/>
                <c:pt idx="2">
                  <c:v>2</c:v>
                </c:pt>
                <c:pt idx="3">
                  <c:v>1</c:v>
                </c:pt>
                <c:pt idx="4">
                  <c:v>4</c:v>
                </c:pt>
              </c:numCache>
            </c:numRef>
          </c:val>
          <c:extLst>
            <c:ext xmlns:c16="http://schemas.microsoft.com/office/drawing/2014/chart" uri="{C3380CC4-5D6E-409C-BE32-E72D297353CC}">
              <c16:uniqueId val="{00000002-DAF2-4F11-815C-F06876B614A5}"/>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Reports!PivotTable19</c:name>
    <c:fmtId val="6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Reports'!$B$297:$B$298</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Reports'!$A$299:$A$306</c:f>
              <c:strCache>
                <c:ptCount val="7"/>
                <c:pt idx="0">
                  <c:v>Management</c:v>
                </c:pt>
                <c:pt idx="1">
                  <c:v>SAP ABAP</c:v>
                </c:pt>
                <c:pt idx="2">
                  <c:v>SAP FICO</c:v>
                </c:pt>
                <c:pt idx="3">
                  <c:v>SAP HCM</c:v>
                </c:pt>
                <c:pt idx="4">
                  <c:v>SAP MM</c:v>
                </c:pt>
                <c:pt idx="5">
                  <c:v>SAP PP</c:v>
                </c:pt>
                <c:pt idx="6">
                  <c:v>SAP SD</c:v>
                </c:pt>
              </c:strCache>
            </c:strRef>
          </c:cat>
          <c:val>
            <c:numRef>
              <c:f>'Incidents Reports'!$B$299:$B$306</c:f>
              <c:numCache>
                <c:formatCode>#,##0.00</c:formatCode>
                <c:ptCount val="7"/>
                <c:pt idx="1">
                  <c:v>1.946413194447814</c:v>
                </c:pt>
                <c:pt idx="2">
                  <c:v>2.8189814814832062</c:v>
                </c:pt>
                <c:pt idx="4">
                  <c:v>1.3173611111124046</c:v>
                </c:pt>
                <c:pt idx="5">
                  <c:v>16.082263020831306</c:v>
                </c:pt>
                <c:pt idx="6">
                  <c:v>7.7490358796300525</c:v>
                </c:pt>
              </c:numCache>
            </c:numRef>
          </c:val>
          <c:extLst>
            <c:ext xmlns:c16="http://schemas.microsoft.com/office/drawing/2014/chart" uri="{C3380CC4-5D6E-409C-BE32-E72D297353CC}">
              <c16:uniqueId val="{00000000-6BC7-4075-ADCC-2C833E1B28FE}"/>
            </c:ext>
          </c:extLst>
        </c:ser>
        <c:ser>
          <c:idx val="1"/>
          <c:order val="1"/>
          <c:tx>
            <c:strRef>
              <c:f>'Incidents Reports'!$C$297:$C$298</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Reports'!$A$299:$A$306</c:f>
              <c:strCache>
                <c:ptCount val="7"/>
                <c:pt idx="0">
                  <c:v>Management</c:v>
                </c:pt>
                <c:pt idx="1">
                  <c:v>SAP ABAP</c:v>
                </c:pt>
                <c:pt idx="2">
                  <c:v>SAP FICO</c:v>
                </c:pt>
                <c:pt idx="3">
                  <c:v>SAP HCM</c:v>
                </c:pt>
                <c:pt idx="4">
                  <c:v>SAP MM</c:v>
                </c:pt>
                <c:pt idx="5">
                  <c:v>SAP PP</c:v>
                </c:pt>
                <c:pt idx="6">
                  <c:v>SAP SD</c:v>
                </c:pt>
              </c:strCache>
            </c:strRef>
          </c:cat>
          <c:val>
            <c:numRef>
              <c:f>'Incidents Reports'!$C$299:$C$306</c:f>
              <c:numCache>
                <c:formatCode>#,##0.00</c:formatCode>
                <c:ptCount val="7"/>
                <c:pt idx="0">
                  <c:v>20.156192708334856</c:v>
                </c:pt>
                <c:pt idx="1">
                  <c:v>2.8796105324096666</c:v>
                </c:pt>
                <c:pt idx="2">
                  <c:v>12.526487446581505</c:v>
                </c:pt>
                <c:pt idx="3">
                  <c:v>30.312732638889429</c:v>
                </c:pt>
                <c:pt idx="4">
                  <c:v>13.153611805556285</c:v>
                </c:pt>
                <c:pt idx="5">
                  <c:v>3.7411846064812075</c:v>
                </c:pt>
                <c:pt idx="6">
                  <c:v>8.7623977182541104</c:v>
                </c:pt>
              </c:numCache>
            </c:numRef>
          </c:val>
          <c:extLst>
            <c:ext xmlns:c16="http://schemas.microsoft.com/office/drawing/2014/chart" uri="{C3380CC4-5D6E-409C-BE32-E72D297353CC}">
              <c16:uniqueId val="{00000001-6BC7-4075-ADCC-2C833E1B28FE}"/>
            </c:ext>
          </c:extLst>
        </c:ser>
        <c:ser>
          <c:idx val="2"/>
          <c:order val="2"/>
          <c:tx>
            <c:strRef>
              <c:f>'Incidents Reports'!$D$297:$D$298</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Reports'!$A$299:$A$306</c:f>
              <c:strCache>
                <c:ptCount val="7"/>
                <c:pt idx="0">
                  <c:v>Management</c:v>
                </c:pt>
                <c:pt idx="1">
                  <c:v>SAP ABAP</c:v>
                </c:pt>
                <c:pt idx="2">
                  <c:v>SAP FICO</c:v>
                </c:pt>
                <c:pt idx="3">
                  <c:v>SAP HCM</c:v>
                </c:pt>
                <c:pt idx="4">
                  <c:v>SAP MM</c:v>
                </c:pt>
                <c:pt idx="5">
                  <c:v>SAP PP</c:v>
                </c:pt>
                <c:pt idx="6">
                  <c:v>SAP SD</c:v>
                </c:pt>
              </c:strCache>
            </c:strRef>
          </c:cat>
          <c:val>
            <c:numRef>
              <c:f>'Incidents Reports'!$D$299:$D$306</c:f>
              <c:numCache>
                <c:formatCode>#,##0.00</c:formatCode>
                <c:ptCount val="7"/>
                <c:pt idx="2">
                  <c:v>5.9844143518542596</c:v>
                </c:pt>
                <c:pt idx="4">
                  <c:v>5.8527777777781012</c:v>
                </c:pt>
                <c:pt idx="6">
                  <c:v>47.806944444448163</c:v>
                </c:pt>
              </c:numCache>
            </c:numRef>
          </c:val>
          <c:extLst>
            <c:ext xmlns:c16="http://schemas.microsoft.com/office/drawing/2014/chart" uri="{C3380CC4-5D6E-409C-BE32-E72D297353CC}">
              <c16:uniqueId val="{00000000-014C-4682-85BE-5260302C5210}"/>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Reports!PivotTable20</c:name>
    <c:fmtId val="7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Reports'!$B$314:$B$315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Reports'!$A$316:$A$321</c:f>
              <c:strCache>
                <c:ptCount val="5"/>
                <c:pt idx="0">
                  <c:v>Management</c:v>
                </c:pt>
                <c:pt idx="1">
                  <c:v>Power Platform/SharePoint</c:v>
                </c:pt>
                <c:pt idx="2">
                  <c:v>SAP FICO</c:v>
                </c:pt>
                <c:pt idx="3">
                  <c:v>SAP PP</c:v>
                </c:pt>
                <c:pt idx="4">
                  <c:v>SAP SD</c:v>
                </c:pt>
              </c:strCache>
            </c:strRef>
          </c:cat>
          <c:val>
            <c:numRef>
              <c:f>'Incidents Reports'!$B$316:$B$321</c:f>
              <c:numCache>
                <c:formatCode>#,##0.00</c:formatCode>
                <c:ptCount val="5"/>
                <c:pt idx="0">
                  <c:v>41.261111111110949</c:v>
                </c:pt>
                <c:pt idx="2">
                  <c:v>68.223206597220269</c:v>
                </c:pt>
                <c:pt idx="3">
                  <c:v>97.083218749998196</c:v>
                </c:pt>
                <c:pt idx="4">
                  <c:v>58.529427951389152</c:v>
                </c:pt>
              </c:numCache>
            </c:numRef>
          </c:val>
          <c:extLst>
            <c:ext xmlns:c16="http://schemas.microsoft.com/office/drawing/2014/chart" uri="{C3380CC4-5D6E-409C-BE32-E72D297353CC}">
              <c16:uniqueId val="{00000000-88C1-447A-BC08-D0353BF6740C}"/>
            </c:ext>
          </c:extLst>
        </c:ser>
        <c:ser>
          <c:idx val="1"/>
          <c:order val="1"/>
          <c:tx>
            <c:strRef>
              <c:f>'Incidents Reports'!$C$314:$C$315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Reports'!$A$316:$A$321</c:f>
              <c:strCache>
                <c:ptCount val="5"/>
                <c:pt idx="0">
                  <c:v>Management</c:v>
                </c:pt>
                <c:pt idx="1">
                  <c:v>Power Platform/SharePoint</c:v>
                </c:pt>
                <c:pt idx="2">
                  <c:v>SAP FICO</c:v>
                </c:pt>
                <c:pt idx="3">
                  <c:v>SAP PP</c:v>
                </c:pt>
                <c:pt idx="4">
                  <c:v>SAP SD</c:v>
                </c:pt>
              </c:strCache>
            </c:strRef>
          </c:cat>
          <c:val>
            <c:numRef>
              <c:f>'Incidents Reports'!$C$316:$C$321</c:f>
              <c:numCache>
                <c:formatCode>#,##0.00</c:formatCode>
                <c:ptCount val="5"/>
                <c:pt idx="1">
                  <c:v>41.202777777776646</c:v>
                </c:pt>
                <c:pt idx="2">
                  <c:v>68.963165798611954</c:v>
                </c:pt>
                <c:pt idx="3">
                  <c:v>46.244444444448163</c:v>
                </c:pt>
                <c:pt idx="4">
                  <c:v>61.343959027779057</c:v>
                </c:pt>
              </c:numCache>
            </c:numRef>
          </c:val>
          <c:extLst>
            <c:ext xmlns:c16="http://schemas.microsoft.com/office/drawing/2014/chart" uri="{C3380CC4-5D6E-409C-BE32-E72D297353CC}">
              <c16:uniqueId val="{00000001-88C1-447A-BC08-D0353BF6740C}"/>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Reports!PivotTable5</c:name>
    <c:fmtId val="9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Reports'!$B$274:$B$275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Reports'!$A$276:$A$283</c:f>
              <c:strCache>
                <c:ptCount val="7"/>
                <c:pt idx="0">
                  <c:v>2024-W37</c:v>
                </c:pt>
                <c:pt idx="1">
                  <c:v>2024-W38</c:v>
                </c:pt>
                <c:pt idx="2">
                  <c:v>2024-W39</c:v>
                </c:pt>
                <c:pt idx="3">
                  <c:v>2024-W40</c:v>
                </c:pt>
                <c:pt idx="4">
                  <c:v>2024-W41</c:v>
                </c:pt>
                <c:pt idx="5">
                  <c:v>2024-W42</c:v>
                </c:pt>
                <c:pt idx="6">
                  <c:v>2024-W43</c:v>
                </c:pt>
              </c:strCache>
            </c:strRef>
          </c:cat>
          <c:val>
            <c:numRef>
              <c:f>'Incidents Reports'!$B$276:$B$283</c:f>
              <c:numCache>
                <c:formatCode>#,##0</c:formatCode>
                <c:ptCount val="7"/>
                <c:pt idx="1">
                  <c:v>97.083218749998196</c:v>
                </c:pt>
                <c:pt idx="2">
                  <c:v>41.261111111110949</c:v>
                </c:pt>
                <c:pt idx="3">
                  <c:v>84.91169097222155</c:v>
                </c:pt>
                <c:pt idx="4">
                  <c:v>63.280555555553292</c:v>
                </c:pt>
                <c:pt idx="5">
                  <c:v>73.165857638887246</c:v>
                </c:pt>
                <c:pt idx="6">
                  <c:v>49.735340277778356</c:v>
                </c:pt>
              </c:numCache>
            </c:numRef>
          </c:val>
          <c:extLst>
            <c:ext xmlns:c16="http://schemas.microsoft.com/office/drawing/2014/chart" uri="{C3380CC4-5D6E-409C-BE32-E72D297353CC}">
              <c16:uniqueId val="{00000000-C3CF-4738-8F81-8A769F640DA8}"/>
            </c:ext>
          </c:extLst>
        </c:ser>
        <c:ser>
          <c:idx val="1"/>
          <c:order val="1"/>
          <c:tx>
            <c:strRef>
              <c:f>'Incidents Reports'!$C$274:$C$275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Reports'!$A$276:$A$283</c:f>
              <c:strCache>
                <c:ptCount val="7"/>
                <c:pt idx="0">
                  <c:v>2024-W37</c:v>
                </c:pt>
                <c:pt idx="1">
                  <c:v>2024-W38</c:v>
                </c:pt>
                <c:pt idx="2">
                  <c:v>2024-W39</c:v>
                </c:pt>
                <c:pt idx="3">
                  <c:v>2024-W40</c:v>
                </c:pt>
                <c:pt idx="4">
                  <c:v>2024-W41</c:v>
                </c:pt>
                <c:pt idx="5">
                  <c:v>2024-W42</c:v>
                </c:pt>
                <c:pt idx="6">
                  <c:v>2024-W43</c:v>
                </c:pt>
              </c:strCache>
            </c:strRef>
          </c:cat>
          <c:val>
            <c:numRef>
              <c:f>'Incidents Reports'!$C$276:$C$283</c:f>
              <c:numCache>
                <c:formatCode>#,##0</c:formatCode>
                <c:ptCount val="7"/>
                <c:pt idx="0">
                  <c:v>105.16794097222009</c:v>
                </c:pt>
                <c:pt idx="3">
                  <c:v>56.967893750000805</c:v>
                </c:pt>
                <c:pt idx="4">
                  <c:v>44.170833333337214</c:v>
                </c:pt>
                <c:pt idx="5">
                  <c:v>61.881539930556755</c:v>
                </c:pt>
                <c:pt idx="6">
                  <c:v>56.039178819446533</c:v>
                </c:pt>
              </c:numCache>
            </c:numRef>
          </c:val>
          <c:extLst>
            <c:ext xmlns:c16="http://schemas.microsoft.com/office/drawing/2014/chart" uri="{C3380CC4-5D6E-409C-BE32-E72D297353CC}">
              <c16:uniqueId val="{00000001-C3CF-4738-8F81-8A769F640DA8}"/>
            </c:ext>
          </c:extLst>
        </c:ser>
        <c:dLbls>
          <c:dLblPos val="ctr"/>
          <c:showLegendKey val="0"/>
          <c:showVal val="1"/>
          <c:showCatName val="0"/>
          <c:showSerName val="0"/>
          <c:showPercent val="0"/>
          <c:showBubbleSize val="0"/>
        </c:dLbls>
        <c:gapWidth val="150"/>
        <c:overlap val="100"/>
        <c:axId val="1225791904"/>
        <c:axId val="1225794784"/>
      </c:barChart>
      <c:catAx>
        <c:axId val="122579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4784"/>
        <c:crosses val="autoZero"/>
        <c:auto val="1"/>
        <c:lblAlgn val="ctr"/>
        <c:lblOffset val="100"/>
        <c:noMultiLvlLbl val="0"/>
      </c:catAx>
      <c:valAx>
        <c:axId val="1225794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Reports!PivotTable25</c:name>
    <c:fmtId val="7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Reports'!$B$333:$B$334</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Reports'!$B$335:$B$339</c:f>
              <c:numCache>
                <c:formatCode>General</c:formatCode>
                <c:ptCount val="4"/>
                <c:pt idx="1">
                  <c:v>1</c:v>
                </c:pt>
                <c:pt idx="3">
                  <c:v>1</c:v>
                </c:pt>
              </c:numCache>
            </c:numRef>
          </c:val>
          <c:extLst>
            <c:ext xmlns:c16="http://schemas.microsoft.com/office/drawing/2014/chart" uri="{C3380CC4-5D6E-409C-BE32-E72D297353CC}">
              <c16:uniqueId val="{00000000-1D95-4FF4-AAE7-AA12A326FB30}"/>
            </c:ext>
          </c:extLst>
        </c:ser>
        <c:ser>
          <c:idx val="1"/>
          <c:order val="1"/>
          <c:tx>
            <c:strRef>
              <c:f>'Incidents Reports'!$C$333:$C$334</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Reports'!$C$335:$C$339</c:f>
              <c:numCache>
                <c:formatCode>General</c:formatCode>
                <c:ptCount val="4"/>
                <c:pt idx="0">
                  <c:v>5</c:v>
                </c:pt>
                <c:pt idx="1">
                  <c:v>1</c:v>
                </c:pt>
                <c:pt idx="3">
                  <c:v>1</c:v>
                </c:pt>
              </c:numCache>
            </c:numRef>
          </c:val>
          <c:extLst>
            <c:ext xmlns:c16="http://schemas.microsoft.com/office/drawing/2014/chart" uri="{C3380CC4-5D6E-409C-BE32-E72D297353CC}">
              <c16:uniqueId val="{00000001-1D95-4FF4-AAE7-AA12A326FB30}"/>
            </c:ext>
          </c:extLst>
        </c:ser>
        <c:ser>
          <c:idx val="2"/>
          <c:order val="2"/>
          <c:tx>
            <c:strRef>
              <c:f>'Incidents Reports'!$D$333:$D$334</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Reports'!$D$335:$D$339</c:f>
              <c:numCache>
                <c:formatCode>General</c:formatCode>
                <c:ptCount val="4"/>
                <c:pt idx="0">
                  <c:v>5</c:v>
                </c:pt>
                <c:pt idx="1">
                  <c:v>2</c:v>
                </c:pt>
                <c:pt idx="2">
                  <c:v>5</c:v>
                </c:pt>
                <c:pt idx="3">
                  <c:v>7</c:v>
                </c:pt>
              </c:numCache>
            </c:numRef>
          </c:val>
          <c:extLst>
            <c:ext xmlns:c16="http://schemas.microsoft.com/office/drawing/2014/chart" uri="{C3380CC4-5D6E-409C-BE32-E72D297353CC}">
              <c16:uniqueId val="{00000002-1D95-4FF4-AAE7-AA12A326FB30}"/>
            </c:ext>
          </c:extLst>
        </c:ser>
        <c:ser>
          <c:idx val="3"/>
          <c:order val="3"/>
          <c:tx>
            <c:strRef>
              <c:f>'Incidents Reports'!$E$333:$E$334</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Reports'!$E$335:$E$339</c:f>
              <c:numCache>
                <c:formatCode>General</c:formatCode>
                <c:ptCount val="4"/>
                <c:pt idx="3">
                  <c:v>2</c:v>
                </c:pt>
              </c:numCache>
            </c:numRef>
          </c:val>
          <c:extLst>
            <c:ext xmlns:c16="http://schemas.microsoft.com/office/drawing/2014/chart" uri="{C3380CC4-5D6E-409C-BE32-E72D297353CC}">
              <c16:uniqueId val="{00000003-1D95-4FF4-AAE7-AA12A326FB30}"/>
            </c:ext>
          </c:extLst>
        </c:ser>
        <c:ser>
          <c:idx val="4"/>
          <c:order val="4"/>
          <c:tx>
            <c:strRef>
              <c:f>'Incidents Reports'!$F$333:$F$334</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Reports'!$F$335:$F$339</c:f>
              <c:numCache>
                <c:formatCode>General</c:formatCode>
                <c:ptCount val="4"/>
                <c:pt idx="0">
                  <c:v>4</c:v>
                </c:pt>
                <c:pt idx="1">
                  <c:v>5</c:v>
                </c:pt>
                <c:pt idx="2">
                  <c:v>5</c:v>
                </c:pt>
                <c:pt idx="3">
                  <c:v>8</c:v>
                </c:pt>
              </c:numCache>
            </c:numRef>
          </c:val>
          <c:extLst>
            <c:ext xmlns:c16="http://schemas.microsoft.com/office/drawing/2014/chart" uri="{C3380CC4-5D6E-409C-BE32-E72D297353CC}">
              <c16:uniqueId val="{00000000-1176-4208-A37C-7D42FAF4CBAE}"/>
            </c:ext>
          </c:extLst>
        </c:ser>
        <c:ser>
          <c:idx val="5"/>
          <c:order val="5"/>
          <c:tx>
            <c:strRef>
              <c:f>'Incidents Reports'!$G$333:$G$334</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Reports'!$G$335:$G$339</c:f>
              <c:numCache>
                <c:formatCode>General</c:formatCode>
                <c:ptCount val="4"/>
                <c:pt idx="0">
                  <c:v>4</c:v>
                </c:pt>
                <c:pt idx="1">
                  <c:v>2</c:v>
                </c:pt>
                <c:pt idx="2">
                  <c:v>3</c:v>
                </c:pt>
                <c:pt idx="3">
                  <c:v>1</c:v>
                </c:pt>
              </c:numCache>
            </c:numRef>
          </c:val>
          <c:extLst>
            <c:ext xmlns:c16="http://schemas.microsoft.com/office/drawing/2014/chart" uri="{C3380CC4-5D6E-409C-BE32-E72D297353CC}">
              <c16:uniqueId val="{00000001-1176-4208-A37C-7D42FAF4CBAE}"/>
            </c:ext>
          </c:extLst>
        </c:ser>
        <c:ser>
          <c:idx val="6"/>
          <c:order val="6"/>
          <c:tx>
            <c:strRef>
              <c:f>'Incidents Reports'!$H$333:$H$334</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Reports'!$H$335:$H$339</c:f>
              <c:numCache>
                <c:formatCode>General</c:formatCode>
                <c:ptCount val="4"/>
                <c:pt idx="0">
                  <c:v>8</c:v>
                </c:pt>
                <c:pt idx="1">
                  <c:v>13</c:v>
                </c:pt>
                <c:pt idx="2">
                  <c:v>6</c:v>
                </c:pt>
                <c:pt idx="3">
                  <c:v>15</c:v>
                </c:pt>
              </c:numCache>
            </c:numRef>
          </c:val>
          <c:extLst>
            <c:ext xmlns:c16="http://schemas.microsoft.com/office/drawing/2014/chart" uri="{C3380CC4-5D6E-409C-BE32-E72D297353CC}">
              <c16:uniqueId val="{00000002-1176-4208-A37C-7D42FAF4CBAE}"/>
            </c:ext>
          </c:extLst>
        </c:ser>
        <c:dLbls>
          <c:dLblPos val="ctr"/>
          <c:showLegendKey val="0"/>
          <c:showVal val="1"/>
          <c:showCatName val="0"/>
          <c:showSerName val="0"/>
          <c:showPercent val="0"/>
          <c:showBubbleSize val="0"/>
        </c:dLbls>
        <c:gapWidth val="150"/>
        <c:overlap val="100"/>
        <c:axId val="1726580080"/>
        <c:axId val="1726586200"/>
      </c:barChart>
      <c:catAx>
        <c:axId val="172658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86200"/>
        <c:crosses val="autoZero"/>
        <c:auto val="1"/>
        <c:lblAlgn val="ctr"/>
        <c:lblOffset val="100"/>
        <c:noMultiLvlLbl val="0"/>
      </c:catAx>
      <c:valAx>
        <c:axId val="1726586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8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Reports!PivotTable30</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Reports'!$B$94:$B$95</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Reports'!$B$96:$B$99</c:f>
              <c:numCache>
                <c:formatCode>General</c:formatCode>
                <c:ptCount val="3"/>
                <c:pt idx="1">
                  <c:v>2</c:v>
                </c:pt>
              </c:numCache>
            </c:numRef>
          </c:val>
          <c:extLst>
            <c:ext xmlns:c16="http://schemas.microsoft.com/office/drawing/2014/chart" uri="{C3380CC4-5D6E-409C-BE32-E72D297353CC}">
              <c16:uniqueId val="{00000000-9065-4F50-9536-FE2317EB2F26}"/>
            </c:ext>
          </c:extLst>
        </c:ser>
        <c:ser>
          <c:idx val="1"/>
          <c:order val="1"/>
          <c:tx>
            <c:strRef>
              <c:f>'Incidents Reports'!$C$94:$C$95</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Reports'!$C$96:$C$99</c:f>
              <c:numCache>
                <c:formatCode>General</c:formatCode>
                <c:ptCount val="3"/>
                <c:pt idx="0">
                  <c:v>11</c:v>
                </c:pt>
                <c:pt idx="1">
                  <c:v>51</c:v>
                </c:pt>
                <c:pt idx="2">
                  <c:v>3</c:v>
                </c:pt>
              </c:numCache>
            </c:numRef>
          </c:val>
          <c:extLst>
            <c:ext xmlns:c16="http://schemas.microsoft.com/office/drawing/2014/chart" uri="{C3380CC4-5D6E-409C-BE32-E72D297353CC}">
              <c16:uniqueId val="{00000001-9065-4F50-9536-FE2317EB2F26}"/>
            </c:ext>
          </c:extLst>
        </c:ser>
        <c:ser>
          <c:idx val="2"/>
          <c:order val="2"/>
          <c:tx>
            <c:strRef>
              <c:f>'Incidents Reports'!$D$94:$D$95</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Reports'!$D$96:$D$99</c:f>
              <c:numCache>
                <c:formatCode>General</c:formatCode>
                <c:ptCount val="3"/>
                <c:pt idx="0">
                  <c:v>3</c:v>
                </c:pt>
                <c:pt idx="1">
                  <c:v>19</c:v>
                </c:pt>
                <c:pt idx="2">
                  <c:v>2</c:v>
                </c:pt>
              </c:numCache>
            </c:numRef>
          </c:val>
          <c:extLst>
            <c:ext xmlns:c16="http://schemas.microsoft.com/office/drawing/2014/chart" uri="{C3380CC4-5D6E-409C-BE32-E72D297353CC}">
              <c16:uniqueId val="{00000002-9065-4F50-9536-FE2317EB2F26}"/>
            </c:ext>
          </c:extLst>
        </c:ser>
        <c:ser>
          <c:idx val="3"/>
          <c:order val="3"/>
          <c:tx>
            <c:strRef>
              <c:f>'Incidents Reports'!$E$94:$E$95</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Reports'!$E$96:$E$99</c:f>
              <c:numCache>
                <c:formatCode>General</c:formatCode>
                <c:ptCount val="3"/>
                <c:pt idx="1">
                  <c:v>2</c:v>
                </c:pt>
              </c:numCache>
            </c:numRef>
          </c:val>
          <c:extLst>
            <c:ext xmlns:c16="http://schemas.microsoft.com/office/drawing/2014/chart" uri="{C3380CC4-5D6E-409C-BE32-E72D297353CC}">
              <c16:uniqueId val="{00000005-9065-4F50-9536-FE2317EB2F26}"/>
            </c:ext>
          </c:extLst>
        </c:ser>
        <c:ser>
          <c:idx val="4"/>
          <c:order val="4"/>
          <c:tx>
            <c:strRef>
              <c:f>'Incidents Reports'!$F$94:$F$95</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Reports'!$F$96:$F$99</c:f>
              <c:numCache>
                <c:formatCode>General</c:formatCode>
                <c:ptCount val="3"/>
                <c:pt idx="0">
                  <c:v>1</c:v>
                </c:pt>
                <c:pt idx="1">
                  <c:v>7</c:v>
                </c:pt>
              </c:numCache>
            </c:numRef>
          </c:val>
          <c:extLst>
            <c:ext xmlns:c16="http://schemas.microsoft.com/office/drawing/2014/chart" uri="{C3380CC4-5D6E-409C-BE32-E72D297353CC}">
              <c16:uniqueId val="{00000006-9065-4F50-9536-FE2317EB2F26}"/>
            </c:ext>
          </c:extLst>
        </c:ser>
        <c:ser>
          <c:idx val="5"/>
          <c:order val="5"/>
          <c:tx>
            <c:strRef>
              <c:f>'Incidents Reports'!$G$94:$G$95</c:f>
              <c:strCache>
                <c:ptCount val="1"/>
                <c:pt idx="0">
                  <c:v>Pending User Info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Reports'!$G$96:$G$99</c:f>
              <c:numCache>
                <c:formatCode>General</c:formatCode>
                <c:ptCount val="3"/>
                <c:pt idx="1">
                  <c:v>3</c:v>
                </c:pt>
              </c:numCache>
            </c:numRef>
          </c:val>
          <c:extLst>
            <c:ext xmlns:c16="http://schemas.microsoft.com/office/drawing/2014/chart" uri="{C3380CC4-5D6E-409C-BE32-E72D297353CC}">
              <c16:uniqueId val="{00000000-7B1C-4CA7-B49D-84BA229C2560}"/>
            </c:ext>
          </c:extLst>
        </c:ser>
        <c:dLbls>
          <c:dLblPos val="ctr"/>
          <c:showLegendKey val="0"/>
          <c:showVal val="1"/>
          <c:showCatName val="0"/>
          <c:showSerName val="0"/>
          <c:showPercent val="0"/>
          <c:showBubbleSize val="0"/>
        </c:dLbls>
        <c:gapWidth val="150"/>
        <c:overlap val="100"/>
        <c:axId val="1315279456"/>
        <c:axId val="1315283416"/>
      </c:barChart>
      <c:catAx>
        <c:axId val="131527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83416"/>
        <c:crosses val="autoZero"/>
        <c:auto val="1"/>
        <c:lblAlgn val="ctr"/>
        <c:lblOffset val="100"/>
        <c:noMultiLvlLbl val="0"/>
      </c:catAx>
      <c:valAx>
        <c:axId val="1315283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7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Reports!PivotTable4</c:name>
    <c:fmtId val="9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Reports'!$B$256:$B$257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Reports'!$B$258:$B$263</c:f>
              <c:numCache>
                <c:formatCode>#,##0</c:formatCode>
                <c:ptCount val="5"/>
                <c:pt idx="0">
                  <c:v>2.0052083333284827</c:v>
                </c:pt>
                <c:pt idx="1">
                  <c:v>6.5350694444459805</c:v>
                </c:pt>
                <c:pt idx="2">
                  <c:v>12.810146990741487</c:v>
                </c:pt>
                <c:pt idx="3">
                  <c:v>1.2680555555562023</c:v>
                </c:pt>
                <c:pt idx="4">
                  <c:v>4.4579288194436231</c:v>
                </c:pt>
              </c:numCache>
            </c:numRef>
          </c:val>
          <c:extLst>
            <c:ext xmlns:c16="http://schemas.microsoft.com/office/drawing/2014/chart" uri="{C3380CC4-5D6E-409C-BE32-E72D297353CC}">
              <c16:uniqueId val="{00000000-F493-43A9-8119-F73F7E19B1BE}"/>
            </c:ext>
          </c:extLst>
        </c:ser>
        <c:ser>
          <c:idx val="1"/>
          <c:order val="1"/>
          <c:tx>
            <c:strRef>
              <c:f>'Incidents Reports'!$C$256:$C$257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Reports'!$C$258:$C$263</c:f>
              <c:numCache>
                <c:formatCode>#,##0</c:formatCode>
                <c:ptCount val="5"/>
                <c:pt idx="0">
                  <c:v>19.935995756174734</c:v>
                </c:pt>
                <c:pt idx="1">
                  <c:v>24.162236111111788</c:v>
                </c:pt>
                <c:pt idx="2">
                  <c:v>12.205522817460794</c:v>
                </c:pt>
                <c:pt idx="3">
                  <c:v>7.0081995614030008</c:v>
                </c:pt>
                <c:pt idx="4">
                  <c:v>3.9828393308085981</c:v>
                </c:pt>
              </c:numCache>
            </c:numRef>
          </c:val>
          <c:extLst>
            <c:ext xmlns:c16="http://schemas.microsoft.com/office/drawing/2014/chart" uri="{C3380CC4-5D6E-409C-BE32-E72D297353CC}">
              <c16:uniqueId val="{00000001-F493-43A9-8119-F73F7E19B1BE}"/>
            </c:ext>
          </c:extLst>
        </c:ser>
        <c:ser>
          <c:idx val="2"/>
          <c:order val="2"/>
          <c:tx>
            <c:strRef>
              <c:f>'Incidents Reports'!$D$256:$D$257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Reports'!$D$258:$D$263</c:f>
              <c:numCache>
                <c:formatCode>#,##0</c:formatCode>
                <c:ptCount val="5"/>
                <c:pt idx="2">
                  <c:v>5.8527777777781012</c:v>
                </c:pt>
                <c:pt idx="3">
                  <c:v>3.1388888888905058</c:v>
                </c:pt>
                <c:pt idx="4">
                  <c:v>7.407177083336137</c:v>
                </c:pt>
              </c:numCache>
            </c:numRef>
          </c:val>
          <c:extLst>
            <c:ext xmlns:c16="http://schemas.microsoft.com/office/drawing/2014/chart" uri="{C3380CC4-5D6E-409C-BE32-E72D297353CC}">
              <c16:uniqueId val="{00000002-F493-43A9-8119-F73F7E19B1BE}"/>
            </c:ext>
          </c:extLst>
        </c:ser>
        <c:dLbls>
          <c:dLblPos val="ctr"/>
          <c:showLegendKey val="0"/>
          <c:showVal val="1"/>
          <c:showCatName val="0"/>
          <c:showSerName val="0"/>
          <c:showPercent val="0"/>
          <c:showBubbleSize val="0"/>
        </c:dLbls>
        <c:gapWidth val="150"/>
        <c:overlap val="100"/>
        <c:axId val="1887446320"/>
        <c:axId val="1887444880"/>
      </c:barChart>
      <c:catAx>
        <c:axId val="188744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44880"/>
        <c:crosses val="autoZero"/>
        <c:auto val="1"/>
        <c:lblAlgn val="ctr"/>
        <c:lblOffset val="100"/>
        <c:noMultiLvlLbl val="0"/>
      </c:catAx>
      <c:valAx>
        <c:axId val="1887444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4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Reports!PivotTable26</c:name>
    <c:fmtId val="8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Reports'!$B$349:$B$350</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Reports'!$B$351:$B$352</c:f>
              <c:numCache>
                <c:formatCode>General</c:formatCode>
                <c:ptCount val="1"/>
                <c:pt idx="0">
                  <c:v>1</c:v>
                </c:pt>
              </c:numCache>
            </c:numRef>
          </c:val>
          <c:extLst>
            <c:ext xmlns:c16="http://schemas.microsoft.com/office/drawing/2014/chart" uri="{C3380CC4-5D6E-409C-BE32-E72D297353CC}">
              <c16:uniqueId val="{00000000-8CC3-4775-AD57-92AC0416D4FC}"/>
            </c:ext>
          </c:extLst>
        </c:ser>
        <c:ser>
          <c:idx val="1"/>
          <c:order val="1"/>
          <c:tx>
            <c:strRef>
              <c:f>'Incidents Reports'!$C$349:$C$350</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Reports'!$C$351:$C$352</c:f>
              <c:numCache>
                <c:formatCode>General</c:formatCode>
                <c:ptCount val="1"/>
                <c:pt idx="0">
                  <c:v>1</c:v>
                </c:pt>
              </c:numCache>
            </c:numRef>
          </c:val>
          <c:extLst>
            <c:ext xmlns:c16="http://schemas.microsoft.com/office/drawing/2014/chart" uri="{C3380CC4-5D6E-409C-BE32-E72D297353CC}">
              <c16:uniqueId val="{00000001-8CC3-4775-AD57-92AC0416D4FC}"/>
            </c:ext>
          </c:extLst>
        </c:ser>
        <c:ser>
          <c:idx val="2"/>
          <c:order val="2"/>
          <c:tx>
            <c:strRef>
              <c:f>'Incidents Reports'!$D$349:$D$350</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Reports'!$D$351:$D$352</c:f>
              <c:numCache>
                <c:formatCode>General</c:formatCode>
                <c:ptCount val="1"/>
                <c:pt idx="0">
                  <c:v>6</c:v>
                </c:pt>
              </c:numCache>
            </c:numRef>
          </c:val>
          <c:extLst>
            <c:ext xmlns:c16="http://schemas.microsoft.com/office/drawing/2014/chart" uri="{C3380CC4-5D6E-409C-BE32-E72D297353CC}">
              <c16:uniqueId val="{00000002-8CC3-4775-AD57-92AC0416D4FC}"/>
            </c:ext>
          </c:extLst>
        </c:ser>
        <c:ser>
          <c:idx val="3"/>
          <c:order val="3"/>
          <c:tx>
            <c:strRef>
              <c:f>'Incidents Reports'!$E$349:$E$350</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Reports'!$E$351:$E$352</c:f>
              <c:numCache>
                <c:formatCode>General</c:formatCode>
                <c:ptCount val="1"/>
                <c:pt idx="0">
                  <c:v>2</c:v>
                </c:pt>
              </c:numCache>
            </c:numRef>
          </c:val>
          <c:extLst>
            <c:ext xmlns:c16="http://schemas.microsoft.com/office/drawing/2014/chart" uri="{C3380CC4-5D6E-409C-BE32-E72D297353CC}">
              <c16:uniqueId val="{00000003-8CC3-4775-AD57-92AC0416D4FC}"/>
            </c:ext>
          </c:extLst>
        </c:ser>
        <c:ser>
          <c:idx val="4"/>
          <c:order val="4"/>
          <c:tx>
            <c:strRef>
              <c:f>'Incidents Reports'!$F$349:$F$350</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Reports'!$F$351:$F$352</c:f>
              <c:numCache>
                <c:formatCode>General</c:formatCode>
                <c:ptCount val="1"/>
                <c:pt idx="0">
                  <c:v>9</c:v>
                </c:pt>
              </c:numCache>
            </c:numRef>
          </c:val>
          <c:extLst>
            <c:ext xmlns:c16="http://schemas.microsoft.com/office/drawing/2014/chart" uri="{C3380CC4-5D6E-409C-BE32-E72D297353CC}">
              <c16:uniqueId val="{00000004-8CC3-4775-AD57-92AC0416D4FC}"/>
            </c:ext>
          </c:extLst>
        </c:ser>
        <c:dLbls>
          <c:dLblPos val="ctr"/>
          <c:showLegendKey val="0"/>
          <c:showVal val="1"/>
          <c:showCatName val="0"/>
          <c:showSerName val="0"/>
          <c:showPercent val="0"/>
          <c:showBubbleSize val="0"/>
        </c:dLbls>
        <c:gapWidth val="150"/>
        <c:overlap val="100"/>
        <c:axId val="1225799464"/>
        <c:axId val="1225789744"/>
      </c:barChart>
      <c:catAx>
        <c:axId val="1225799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9744"/>
        <c:crosses val="autoZero"/>
        <c:auto val="1"/>
        <c:lblAlgn val="ctr"/>
        <c:lblOffset val="100"/>
        <c:noMultiLvlLbl val="0"/>
      </c:catAx>
      <c:valAx>
        <c:axId val="1225789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Reports!PivotTable12</c:name>
    <c:fmtId val="6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Reports'!$B$115:$B$116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Reports'!$B$117:$B$119</c:f>
              <c:numCache>
                <c:formatCode>General</c:formatCode>
                <c:ptCount val="2"/>
                <c:pt idx="0">
                  <c:v>3</c:v>
                </c:pt>
                <c:pt idx="1">
                  <c:v>7</c:v>
                </c:pt>
              </c:numCache>
            </c:numRef>
          </c:val>
          <c:extLst>
            <c:ext xmlns:c16="http://schemas.microsoft.com/office/drawing/2014/chart" uri="{C3380CC4-5D6E-409C-BE32-E72D297353CC}">
              <c16:uniqueId val="{00000000-8AE6-461D-9B3D-80641C83F7ED}"/>
            </c:ext>
          </c:extLst>
        </c:ser>
        <c:ser>
          <c:idx val="1"/>
          <c:order val="1"/>
          <c:tx>
            <c:strRef>
              <c:f>'Incidents Reports'!$C$115:$C$116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Reports'!$C$117:$C$119</c:f>
              <c:numCache>
                <c:formatCode>General</c:formatCode>
                <c:ptCount val="2"/>
                <c:pt idx="0">
                  <c:v>1</c:v>
                </c:pt>
                <c:pt idx="1">
                  <c:v>1</c:v>
                </c:pt>
              </c:numCache>
            </c:numRef>
          </c:val>
          <c:extLst>
            <c:ext xmlns:c16="http://schemas.microsoft.com/office/drawing/2014/chart" uri="{C3380CC4-5D6E-409C-BE32-E72D297353CC}">
              <c16:uniqueId val="{00000001-8AE6-461D-9B3D-80641C83F7ED}"/>
            </c:ext>
          </c:extLst>
        </c:ser>
        <c:ser>
          <c:idx val="2"/>
          <c:order val="2"/>
          <c:tx>
            <c:strRef>
              <c:f>'Incidents Reports'!$D$115:$D$116</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Reports'!$D$117:$D$119</c:f>
              <c:numCache>
                <c:formatCode>General</c:formatCode>
                <c:ptCount val="2"/>
                <c:pt idx="0">
                  <c:v>4</c:v>
                </c:pt>
                <c:pt idx="1">
                  <c:v>3</c:v>
                </c:pt>
              </c:numCache>
            </c:numRef>
          </c:val>
          <c:extLst>
            <c:ext xmlns:c16="http://schemas.microsoft.com/office/drawing/2014/chart" uri="{C3380CC4-5D6E-409C-BE32-E72D297353CC}">
              <c16:uniqueId val="{00000002-8AE6-461D-9B3D-80641C83F7ED}"/>
            </c:ext>
          </c:extLst>
        </c:ser>
        <c:dLbls>
          <c:dLblPos val="ctr"/>
          <c:showLegendKey val="0"/>
          <c:showVal val="1"/>
          <c:showCatName val="0"/>
          <c:showSerName val="0"/>
          <c:showPercent val="0"/>
          <c:showBubbleSize val="0"/>
        </c:dLbls>
        <c:gapWidth val="150"/>
        <c:overlap val="100"/>
        <c:axId val="1203500376"/>
        <c:axId val="1203501096"/>
      </c:barChart>
      <c:catAx>
        <c:axId val="120350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01096"/>
        <c:crosses val="autoZero"/>
        <c:auto val="1"/>
        <c:lblAlgn val="ctr"/>
        <c:lblOffset val="100"/>
        <c:noMultiLvlLbl val="0"/>
      </c:catAx>
      <c:valAx>
        <c:axId val="1203501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0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c:name>
    <c:fmtId val="29"/>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Reports'!$B$5:$B$6</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Reports'!$B$7:$B$12</c:f>
              <c:numCache>
                <c:formatCode>General</c:formatCode>
                <c:ptCount val="5"/>
                <c:pt idx="0">
                  <c:v>1</c:v>
                </c:pt>
                <c:pt idx="1">
                  <c:v>1</c:v>
                </c:pt>
                <c:pt idx="3">
                  <c:v>2</c:v>
                </c:pt>
                <c:pt idx="4">
                  <c:v>3</c:v>
                </c:pt>
              </c:numCache>
            </c:numRef>
          </c:val>
          <c:extLst>
            <c:ext xmlns:c16="http://schemas.microsoft.com/office/drawing/2014/chart" uri="{C3380CC4-5D6E-409C-BE32-E72D297353CC}">
              <c16:uniqueId val="{00000000-22C7-4A4A-A2AB-E0F4F7E31A5B}"/>
            </c:ext>
          </c:extLst>
        </c:ser>
        <c:ser>
          <c:idx val="1"/>
          <c:order val="1"/>
          <c:tx>
            <c:strRef>
              <c:f>'SRs Reports'!$C$5:$C$6</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Reports'!$C$7:$C$12</c:f>
              <c:numCache>
                <c:formatCode>General</c:formatCode>
                <c:ptCount val="5"/>
                <c:pt idx="0">
                  <c:v>3</c:v>
                </c:pt>
                <c:pt idx="2">
                  <c:v>4</c:v>
                </c:pt>
                <c:pt idx="4">
                  <c:v>2</c:v>
                </c:pt>
              </c:numCache>
            </c:numRef>
          </c:val>
          <c:extLst>
            <c:ext xmlns:c16="http://schemas.microsoft.com/office/drawing/2014/chart" uri="{C3380CC4-5D6E-409C-BE32-E72D297353CC}">
              <c16:uniqueId val="{00000001-22C7-4A4A-A2AB-E0F4F7E31A5B}"/>
            </c:ext>
          </c:extLst>
        </c:ser>
        <c:ser>
          <c:idx val="2"/>
          <c:order val="2"/>
          <c:tx>
            <c:strRef>
              <c:f>'SRs Reports'!$D$5:$D$6</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Reports'!$D$7:$D$12</c:f>
              <c:numCache>
                <c:formatCode>General</c:formatCode>
                <c:ptCount val="5"/>
                <c:pt idx="0">
                  <c:v>1</c:v>
                </c:pt>
              </c:numCache>
            </c:numRef>
          </c:val>
          <c:extLst>
            <c:ext xmlns:c16="http://schemas.microsoft.com/office/drawing/2014/chart" uri="{C3380CC4-5D6E-409C-BE32-E72D297353CC}">
              <c16:uniqueId val="{00000002-22C7-4A4A-A2AB-E0F4F7E31A5B}"/>
            </c:ext>
          </c:extLst>
        </c:ser>
        <c:ser>
          <c:idx val="3"/>
          <c:order val="3"/>
          <c:tx>
            <c:strRef>
              <c:f>'SRs Reports'!$E$5:$E$6</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Reports'!$E$7:$E$12</c:f>
              <c:numCache>
                <c:formatCode>General</c:formatCode>
                <c:ptCount val="5"/>
                <c:pt idx="0">
                  <c:v>2</c:v>
                </c:pt>
                <c:pt idx="2">
                  <c:v>2</c:v>
                </c:pt>
              </c:numCache>
            </c:numRef>
          </c:val>
          <c:extLst>
            <c:ext xmlns:c16="http://schemas.microsoft.com/office/drawing/2014/chart" uri="{C3380CC4-5D6E-409C-BE32-E72D297353CC}">
              <c16:uniqueId val="{00000000-39B0-4CC3-8304-15DA2B126B68}"/>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Reports!PivotTable8</c:name>
    <c:fmtId val="36"/>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Reports'!$B$22:$B$23</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Reports'!$B$24:$B$39</c:f>
              <c:numCache>
                <c:formatCode>General</c:formatCode>
                <c:ptCount val="15"/>
                <c:pt idx="2">
                  <c:v>2</c:v>
                </c:pt>
                <c:pt idx="5">
                  <c:v>2</c:v>
                </c:pt>
                <c:pt idx="7">
                  <c:v>3</c:v>
                </c:pt>
                <c:pt idx="8">
                  <c:v>1</c:v>
                </c:pt>
                <c:pt idx="9">
                  <c:v>1</c:v>
                </c:pt>
                <c:pt idx="12">
                  <c:v>2</c:v>
                </c:pt>
                <c:pt idx="14">
                  <c:v>1</c:v>
                </c:pt>
              </c:numCache>
            </c:numRef>
          </c:val>
          <c:extLst>
            <c:ext xmlns:c16="http://schemas.microsoft.com/office/drawing/2014/chart" uri="{C3380CC4-5D6E-409C-BE32-E72D297353CC}">
              <c16:uniqueId val="{00000000-2620-4FA3-BADE-5BAC970C432A}"/>
            </c:ext>
          </c:extLst>
        </c:ser>
        <c:ser>
          <c:idx val="1"/>
          <c:order val="1"/>
          <c:tx>
            <c:strRef>
              <c:f>'SRs Reports'!$C$22:$C$23</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Reports'!$C$24:$C$39</c:f>
              <c:numCache>
                <c:formatCode>General</c:formatCode>
                <c:ptCount val="15"/>
                <c:pt idx="0">
                  <c:v>1</c:v>
                </c:pt>
                <c:pt idx="1">
                  <c:v>1</c:v>
                </c:pt>
                <c:pt idx="3">
                  <c:v>1</c:v>
                </c:pt>
                <c:pt idx="4">
                  <c:v>2</c:v>
                </c:pt>
                <c:pt idx="9">
                  <c:v>1</c:v>
                </c:pt>
                <c:pt idx="10">
                  <c:v>2</c:v>
                </c:pt>
                <c:pt idx="11">
                  <c:v>1</c:v>
                </c:pt>
                <c:pt idx="12">
                  <c:v>2</c:v>
                </c:pt>
                <c:pt idx="13">
                  <c:v>2</c:v>
                </c:pt>
              </c:numCache>
            </c:numRef>
          </c:val>
          <c:extLst>
            <c:ext xmlns:c16="http://schemas.microsoft.com/office/drawing/2014/chart" uri="{C3380CC4-5D6E-409C-BE32-E72D297353CC}">
              <c16:uniqueId val="{00000001-2620-4FA3-BADE-5BAC970C432A}"/>
            </c:ext>
          </c:extLst>
        </c:ser>
        <c:ser>
          <c:idx val="2"/>
          <c:order val="2"/>
          <c:tx>
            <c:strRef>
              <c:f>'SRs Reports'!$D$22:$D$23</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Reports'!$D$24:$D$39</c:f>
              <c:numCache>
                <c:formatCode>General</c:formatCode>
                <c:ptCount val="15"/>
                <c:pt idx="1">
                  <c:v>1</c:v>
                </c:pt>
                <c:pt idx="4">
                  <c:v>5</c:v>
                </c:pt>
                <c:pt idx="6">
                  <c:v>1</c:v>
                </c:pt>
              </c:numCache>
            </c:numRef>
          </c:val>
          <c:extLst>
            <c:ext xmlns:c16="http://schemas.microsoft.com/office/drawing/2014/chart" uri="{C3380CC4-5D6E-409C-BE32-E72D297353CC}">
              <c16:uniqueId val="{00000002-2620-4FA3-BADE-5BAC970C432A}"/>
            </c:ext>
          </c:extLst>
        </c:ser>
        <c:ser>
          <c:idx val="3"/>
          <c:order val="3"/>
          <c:tx>
            <c:strRef>
              <c:f>'SRs Reports'!$E$22:$E$23</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Reports'!$E$24:$E$39</c:f>
              <c:numCache>
                <c:formatCode>General</c:formatCode>
                <c:ptCount val="15"/>
                <c:pt idx="10">
                  <c:v>1</c:v>
                </c:pt>
              </c:numCache>
            </c:numRef>
          </c:val>
          <c:extLst>
            <c:ext xmlns:c16="http://schemas.microsoft.com/office/drawing/2014/chart" uri="{C3380CC4-5D6E-409C-BE32-E72D297353CC}">
              <c16:uniqueId val="{00000001-A4A0-4B83-AA9B-7F0395D0DDE7}"/>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Reports!PivotTable9</c:name>
    <c:fmtId val="35"/>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Reports'!$B$45:$B$46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Reports'!$B$47:$B$52</c:f>
              <c:numCache>
                <c:formatCode>General</c:formatCode>
                <c:ptCount val="5"/>
                <c:pt idx="0">
                  <c:v>3</c:v>
                </c:pt>
                <c:pt idx="1">
                  <c:v>1</c:v>
                </c:pt>
                <c:pt idx="2">
                  <c:v>3</c:v>
                </c:pt>
                <c:pt idx="3">
                  <c:v>1</c:v>
                </c:pt>
              </c:numCache>
            </c:numRef>
          </c:val>
          <c:extLst>
            <c:ext xmlns:c16="http://schemas.microsoft.com/office/drawing/2014/chart" uri="{C3380CC4-5D6E-409C-BE32-E72D297353CC}">
              <c16:uniqueId val="{00000000-B9B3-42B1-94FC-D52A0A9336A7}"/>
            </c:ext>
          </c:extLst>
        </c:ser>
        <c:ser>
          <c:idx val="1"/>
          <c:order val="1"/>
          <c:tx>
            <c:strRef>
              <c:f>'SRs Reports'!$C$45:$C$46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Reports'!$C$47:$C$52</c:f>
              <c:numCache>
                <c:formatCode>General</c:formatCode>
                <c:ptCount val="5"/>
                <c:pt idx="0">
                  <c:v>3</c:v>
                </c:pt>
                <c:pt idx="2">
                  <c:v>2</c:v>
                </c:pt>
                <c:pt idx="3">
                  <c:v>1</c:v>
                </c:pt>
                <c:pt idx="4">
                  <c:v>3</c:v>
                </c:pt>
              </c:numCache>
            </c:numRef>
          </c:val>
          <c:extLst>
            <c:ext xmlns:c16="http://schemas.microsoft.com/office/drawing/2014/chart" uri="{C3380CC4-5D6E-409C-BE32-E72D297353CC}">
              <c16:uniqueId val="{00000001-B9B3-42B1-94FC-D52A0A9336A7}"/>
            </c:ext>
          </c:extLst>
        </c:ser>
        <c:ser>
          <c:idx val="2"/>
          <c:order val="2"/>
          <c:tx>
            <c:strRef>
              <c:f>'SRs Reports'!$D$45:$D$46</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Reports'!$D$47:$D$52</c:f>
              <c:numCache>
                <c:formatCode>General</c:formatCode>
                <c:ptCount val="5"/>
                <c:pt idx="0">
                  <c:v>1</c:v>
                </c:pt>
                <c:pt idx="2">
                  <c:v>1</c:v>
                </c:pt>
                <c:pt idx="4">
                  <c:v>1</c:v>
                </c:pt>
              </c:numCache>
            </c:numRef>
          </c:val>
          <c:extLst>
            <c:ext xmlns:c16="http://schemas.microsoft.com/office/drawing/2014/chart" uri="{C3380CC4-5D6E-409C-BE32-E72D297353CC}">
              <c16:uniqueId val="{00000000-0993-42E1-B2DA-94792E2E5E41}"/>
            </c:ext>
          </c:extLst>
        </c:ser>
        <c:ser>
          <c:idx val="3"/>
          <c:order val="3"/>
          <c:tx>
            <c:strRef>
              <c:f>'SRs Reports'!$E$45:$E$46</c:f>
              <c:strCache>
                <c:ptCount val="1"/>
                <c:pt idx="0">
                  <c:v>Pending User Info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Reports'!$E$47:$E$52</c:f>
              <c:numCache>
                <c:formatCode>General</c:formatCode>
                <c:ptCount val="5"/>
                <c:pt idx="4">
                  <c:v>1</c:v>
                </c:pt>
              </c:numCache>
            </c:numRef>
          </c:val>
          <c:extLst>
            <c:ext xmlns:c16="http://schemas.microsoft.com/office/drawing/2014/chart" uri="{C3380CC4-5D6E-409C-BE32-E72D297353CC}">
              <c16:uniqueId val="{00000000-44A4-48C1-9143-0B0643229B3D}"/>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Reports!PivotTable10</c:name>
    <c:fmtId val="4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Reports'!$B$64:$B$65</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Reports'!$A$66:$A$82</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Reports'!$B$66:$B$82</c:f>
              <c:numCache>
                <c:formatCode>General</c:formatCode>
                <c:ptCount val="16"/>
                <c:pt idx="0">
                  <c:v>1</c:v>
                </c:pt>
                <c:pt idx="2">
                  <c:v>1</c:v>
                </c:pt>
                <c:pt idx="4">
                  <c:v>1</c:v>
                </c:pt>
                <c:pt idx="6">
                  <c:v>1</c:v>
                </c:pt>
                <c:pt idx="7">
                  <c:v>1</c:v>
                </c:pt>
                <c:pt idx="8">
                  <c:v>1</c:v>
                </c:pt>
                <c:pt idx="9">
                  <c:v>1</c:v>
                </c:pt>
                <c:pt idx="10">
                  <c:v>1</c:v>
                </c:pt>
                <c:pt idx="11">
                  <c:v>1</c:v>
                </c:pt>
                <c:pt idx="12">
                  <c:v>2</c:v>
                </c:pt>
                <c:pt idx="13">
                  <c:v>1</c:v>
                </c:pt>
                <c:pt idx="14">
                  <c:v>1</c:v>
                </c:pt>
              </c:numCache>
            </c:numRef>
          </c:val>
          <c:extLst>
            <c:ext xmlns:c16="http://schemas.microsoft.com/office/drawing/2014/chart" uri="{C3380CC4-5D6E-409C-BE32-E72D297353CC}">
              <c16:uniqueId val="{00000000-376C-411D-A86E-BE1762EFA838}"/>
            </c:ext>
          </c:extLst>
        </c:ser>
        <c:ser>
          <c:idx val="1"/>
          <c:order val="1"/>
          <c:tx>
            <c:strRef>
              <c:f>'SRs Reports'!$C$64:$C$65</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Reports'!$A$66:$A$82</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Reports'!$C$66:$C$82</c:f>
              <c:numCache>
                <c:formatCode>General</c:formatCode>
                <c:ptCount val="16"/>
                <c:pt idx="1">
                  <c:v>1</c:v>
                </c:pt>
                <c:pt idx="4">
                  <c:v>2</c:v>
                </c:pt>
                <c:pt idx="5">
                  <c:v>1</c:v>
                </c:pt>
                <c:pt idx="7">
                  <c:v>2</c:v>
                </c:pt>
                <c:pt idx="10">
                  <c:v>2</c:v>
                </c:pt>
                <c:pt idx="15">
                  <c:v>1</c:v>
                </c:pt>
              </c:numCache>
            </c:numRef>
          </c:val>
          <c:extLst>
            <c:ext xmlns:c16="http://schemas.microsoft.com/office/drawing/2014/chart" uri="{C3380CC4-5D6E-409C-BE32-E72D297353CC}">
              <c16:uniqueId val="{00000001-376C-411D-A86E-BE1762EFA838}"/>
            </c:ext>
          </c:extLst>
        </c:ser>
        <c:ser>
          <c:idx val="2"/>
          <c:order val="2"/>
          <c:tx>
            <c:strRef>
              <c:f>'SRs Reports'!$D$64:$D$65</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Reports'!$A$66:$A$82</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Reports'!$D$66:$D$82</c:f>
              <c:numCache>
                <c:formatCode>General</c:formatCode>
                <c:ptCount val="16"/>
                <c:pt idx="1">
                  <c:v>1</c:v>
                </c:pt>
                <c:pt idx="2">
                  <c:v>1</c:v>
                </c:pt>
                <c:pt idx="3">
                  <c:v>1</c:v>
                </c:pt>
                <c:pt idx="4">
                  <c:v>4</c:v>
                </c:pt>
                <c:pt idx="5">
                  <c:v>1</c:v>
                </c:pt>
                <c:pt idx="9">
                  <c:v>1</c:v>
                </c:pt>
                <c:pt idx="12">
                  <c:v>2</c:v>
                </c:pt>
                <c:pt idx="13">
                  <c:v>1</c:v>
                </c:pt>
              </c:numCache>
            </c:numRef>
          </c:val>
          <c:extLst>
            <c:ext xmlns:c16="http://schemas.microsoft.com/office/drawing/2014/chart" uri="{C3380CC4-5D6E-409C-BE32-E72D297353CC}">
              <c16:uniqueId val="{00000002-376C-411D-A86E-BE1762EFA838}"/>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Reports!PivotTable11</c:name>
    <c:fmtId val="5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Reports'!$B$89:$B$90</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Reports'!$A$91:$A$95</c:f>
              <c:strCache>
                <c:ptCount val="4"/>
                <c:pt idx="0">
                  <c:v>2. High</c:v>
                </c:pt>
                <c:pt idx="1">
                  <c:v>3. Normal</c:v>
                </c:pt>
                <c:pt idx="2">
                  <c:v>4. Low</c:v>
                </c:pt>
                <c:pt idx="3">
                  <c:v>Not Assigned</c:v>
                </c:pt>
              </c:strCache>
            </c:strRef>
          </c:cat>
          <c:val>
            <c:numRef>
              <c:f>'SRs Reports'!$B$91:$B$95</c:f>
              <c:numCache>
                <c:formatCode>General</c:formatCode>
                <c:ptCount val="4"/>
                <c:pt idx="0">
                  <c:v>4</c:v>
                </c:pt>
                <c:pt idx="1">
                  <c:v>5</c:v>
                </c:pt>
              </c:numCache>
            </c:numRef>
          </c:val>
          <c:extLst>
            <c:ext xmlns:c16="http://schemas.microsoft.com/office/drawing/2014/chart" uri="{C3380CC4-5D6E-409C-BE32-E72D297353CC}">
              <c16:uniqueId val="{00000000-A04C-4865-918F-2B4DD30731C8}"/>
            </c:ext>
          </c:extLst>
        </c:ser>
        <c:ser>
          <c:idx val="1"/>
          <c:order val="1"/>
          <c:tx>
            <c:strRef>
              <c:f>'SRs Reports'!$C$89:$C$90</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Reports'!$A$91:$A$95</c:f>
              <c:strCache>
                <c:ptCount val="4"/>
                <c:pt idx="0">
                  <c:v>2. High</c:v>
                </c:pt>
                <c:pt idx="1">
                  <c:v>3. Normal</c:v>
                </c:pt>
                <c:pt idx="2">
                  <c:v>4. Low</c:v>
                </c:pt>
                <c:pt idx="3">
                  <c:v>Not Assigned</c:v>
                </c:pt>
              </c:strCache>
            </c:strRef>
          </c:cat>
          <c:val>
            <c:numRef>
              <c:f>'SRs Reports'!$C$91:$C$95</c:f>
              <c:numCache>
                <c:formatCode>General</c:formatCode>
                <c:ptCount val="4"/>
                <c:pt idx="0">
                  <c:v>3</c:v>
                </c:pt>
                <c:pt idx="1">
                  <c:v>2</c:v>
                </c:pt>
                <c:pt idx="2">
                  <c:v>1</c:v>
                </c:pt>
                <c:pt idx="3">
                  <c:v>5</c:v>
                </c:pt>
              </c:numCache>
            </c:numRef>
          </c:val>
          <c:extLst>
            <c:ext xmlns:c16="http://schemas.microsoft.com/office/drawing/2014/chart" uri="{C3380CC4-5D6E-409C-BE32-E72D297353CC}">
              <c16:uniqueId val="{00000001-A04C-4865-918F-2B4DD30731C8}"/>
            </c:ext>
          </c:extLst>
        </c:ser>
        <c:ser>
          <c:idx val="2"/>
          <c:order val="2"/>
          <c:tx>
            <c:strRef>
              <c:f>'SRs Reports'!$D$89:$D$90</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Reports'!$A$91:$A$95</c:f>
              <c:strCache>
                <c:ptCount val="4"/>
                <c:pt idx="0">
                  <c:v>2. High</c:v>
                </c:pt>
                <c:pt idx="1">
                  <c:v>3. Normal</c:v>
                </c:pt>
                <c:pt idx="2">
                  <c:v>4. Low</c:v>
                </c:pt>
                <c:pt idx="3">
                  <c:v>Not Assigned</c:v>
                </c:pt>
              </c:strCache>
            </c:strRef>
          </c:cat>
          <c:val>
            <c:numRef>
              <c:f>'SRs Reports'!$D$91:$D$95</c:f>
              <c:numCache>
                <c:formatCode>General</c:formatCode>
                <c:ptCount val="4"/>
                <c:pt idx="1">
                  <c:v>1</c:v>
                </c:pt>
              </c:numCache>
            </c:numRef>
          </c:val>
          <c:extLst>
            <c:ext xmlns:c16="http://schemas.microsoft.com/office/drawing/2014/chart" uri="{C3380CC4-5D6E-409C-BE32-E72D297353CC}">
              <c16:uniqueId val="{00000000-BBC3-4EB2-B187-DAF42F84585D}"/>
            </c:ext>
          </c:extLst>
        </c:ser>
        <c:ser>
          <c:idx val="3"/>
          <c:order val="3"/>
          <c:tx>
            <c:strRef>
              <c:f>'SRs Reports'!$E$89:$E$90</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Reports'!$A$91:$A$95</c:f>
              <c:strCache>
                <c:ptCount val="4"/>
                <c:pt idx="0">
                  <c:v>2. High</c:v>
                </c:pt>
                <c:pt idx="1">
                  <c:v>3. Normal</c:v>
                </c:pt>
                <c:pt idx="2">
                  <c:v>4. Low</c:v>
                </c:pt>
                <c:pt idx="3">
                  <c:v>Not Assigned</c:v>
                </c:pt>
              </c:strCache>
            </c:strRef>
          </c:cat>
          <c:val>
            <c:numRef>
              <c:f>'SRs Reports'!$E$91:$E$95</c:f>
              <c:numCache>
                <c:formatCode>General</c:formatCode>
                <c:ptCount val="4"/>
                <c:pt idx="1">
                  <c:v>5</c:v>
                </c:pt>
              </c:numCache>
            </c:numRef>
          </c:val>
          <c:extLst>
            <c:ext xmlns:c16="http://schemas.microsoft.com/office/drawing/2014/chart" uri="{C3380CC4-5D6E-409C-BE32-E72D297353CC}">
              <c16:uniqueId val="{00000000-11B3-4F33-9B3C-E4C30180DDC2}"/>
            </c:ext>
          </c:extLst>
        </c:ser>
        <c:ser>
          <c:idx val="4"/>
          <c:order val="4"/>
          <c:tx>
            <c:strRef>
              <c:f>'SRs Reports'!$F$89:$F$90</c:f>
              <c:strCache>
                <c:ptCount val="1"/>
                <c:pt idx="0">
                  <c:v>Pending User Info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Reports'!$A$91:$A$95</c:f>
              <c:strCache>
                <c:ptCount val="4"/>
                <c:pt idx="0">
                  <c:v>2. High</c:v>
                </c:pt>
                <c:pt idx="1">
                  <c:v>3. Normal</c:v>
                </c:pt>
                <c:pt idx="2">
                  <c:v>4. Low</c:v>
                </c:pt>
                <c:pt idx="3">
                  <c:v>Not Assigned</c:v>
                </c:pt>
              </c:strCache>
            </c:strRef>
          </c:cat>
          <c:val>
            <c:numRef>
              <c:f>'SRs Reports'!$F$91:$F$95</c:f>
              <c:numCache>
                <c:formatCode>General</c:formatCode>
                <c:ptCount val="4"/>
                <c:pt idx="0">
                  <c:v>1</c:v>
                </c:pt>
                <c:pt idx="1">
                  <c:v>1</c:v>
                </c:pt>
              </c:numCache>
            </c:numRef>
          </c:val>
          <c:extLst>
            <c:ext xmlns:c16="http://schemas.microsoft.com/office/drawing/2014/chart" uri="{C3380CC4-5D6E-409C-BE32-E72D297353CC}">
              <c16:uniqueId val="{00000001-11B3-4F33-9B3C-E4C30180DDC2}"/>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Reports!PivotTable12</c:name>
    <c:fmtId val="6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Reports'!$B$107:$B$108</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2. High</c:v>
                </c:pt>
                <c:pt idx="1">
                  <c:v>3. Normal</c:v>
                </c:pt>
                <c:pt idx="2">
                  <c:v>4. Low</c:v>
                </c:pt>
                <c:pt idx="3">
                  <c:v>Not Assigned</c:v>
                </c:pt>
              </c:strCache>
            </c:strRef>
          </c:cat>
          <c:val>
            <c:numRef>
              <c:f>'SRs Reports'!$B$109:$B$113</c:f>
              <c:numCache>
                <c:formatCode>General</c:formatCode>
                <c:ptCount val="4"/>
                <c:pt idx="0">
                  <c:v>6</c:v>
                </c:pt>
                <c:pt idx="1">
                  <c:v>6</c:v>
                </c:pt>
                <c:pt idx="2">
                  <c:v>1</c:v>
                </c:pt>
              </c:numCache>
            </c:numRef>
          </c:val>
          <c:extLst>
            <c:ext xmlns:c16="http://schemas.microsoft.com/office/drawing/2014/chart" uri="{C3380CC4-5D6E-409C-BE32-E72D297353CC}">
              <c16:uniqueId val="{00000000-7F0B-41A4-A903-EFE6538C331C}"/>
            </c:ext>
          </c:extLst>
        </c:ser>
        <c:ser>
          <c:idx val="1"/>
          <c:order val="1"/>
          <c:tx>
            <c:strRef>
              <c:f>'SRs Reports'!$C$107:$C$108</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2. High</c:v>
                </c:pt>
                <c:pt idx="1">
                  <c:v>3. Normal</c:v>
                </c:pt>
                <c:pt idx="2">
                  <c:v>4. Low</c:v>
                </c:pt>
                <c:pt idx="3">
                  <c:v>Not Assigned</c:v>
                </c:pt>
              </c:strCache>
            </c:strRef>
          </c:cat>
          <c:val>
            <c:numRef>
              <c:f>'SRs Reports'!$C$109:$C$113</c:f>
              <c:numCache>
                <c:formatCode>General</c:formatCode>
                <c:ptCount val="4"/>
                <c:pt idx="0">
                  <c:v>3</c:v>
                </c:pt>
                <c:pt idx="1">
                  <c:v>4</c:v>
                </c:pt>
                <c:pt idx="2">
                  <c:v>1</c:v>
                </c:pt>
                <c:pt idx="3">
                  <c:v>1</c:v>
                </c:pt>
              </c:numCache>
            </c:numRef>
          </c:val>
          <c:extLst>
            <c:ext xmlns:c16="http://schemas.microsoft.com/office/drawing/2014/chart" uri="{C3380CC4-5D6E-409C-BE32-E72D297353CC}">
              <c16:uniqueId val="{00000001-7F0B-41A4-A903-EFE6538C331C}"/>
            </c:ext>
          </c:extLst>
        </c:ser>
        <c:ser>
          <c:idx val="2"/>
          <c:order val="2"/>
          <c:tx>
            <c:strRef>
              <c:f>'SRs Reports'!$D$107:$D$108</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2. High</c:v>
                </c:pt>
                <c:pt idx="1">
                  <c:v>3. Normal</c:v>
                </c:pt>
                <c:pt idx="2">
                  <c:v>4. Low</c:v>
                </c:pt>
                <c:pt idx="3">
                  <c:v>Not Assigned</c:v>
                </c:pt>
              </c:strCache>
            </c:strRef>
          </c:cat>
          <c:val>
            <c:numRef>
              <c:f>'SRs Reports'!$D$109:$D$113</c:f>
              <c:numCache>
                <c:formatCode>General</c:formatCode>
                <c:ptCount val="4"/>
                <c:pt idx="0">
                  <c:v>3</c:v>
                </c:pt>
                <c:pt idx="1">
                  <c:v>4</c:v>
                </c:pt>
                <c:pt idx="2">
                  <c:v>5</c:v>
                </c:pt>
              </c:numCache>
            </c:numRef>
          </c:val>
          <c:extLst>
            <c:ext xmlns:c16="http://schemas.microsoft.com/office/drawing/2014/chart" uri="{C3380CC4-5D6E-409C-BE32-E72D297353CC}">
              <c16:uniqueId val="{00000002-7F0B-41A4-A903-EFE6538C331C}"/>
            </c:ext>
          </c:extLst>
        </c:ser>
        <c:dLbls>
          <c:dLblPos val="ctr"/>
          <c:showLegendKey val="0"/>
          <c:showVal val="1"/>
          <c:showCatName val="0"/>
          <c:showSerName val="0"/>
          <c:showPercent val="0"/>
          <c:showBubbleSize val="0"/>
        </c:dLbls>
        <c:gapWidth val="79"/>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1"/>
        <c:axPos val="l"/>
        <c:numFmt formatCode="General" sourceLinked="1"/>
        <c:majorTickMark val="none"/>
        <c:minorTickMark val="none"/>
        <c:tickLblPos val="nextTo"/>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Reports!PivotTable13</c:name>
    <c:fmtId val="7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Reports'!$B$124:$B$125</c:f>
              <c:strCache>
                <c:ptCount val="1"/>
                <c:pt idx="0">
                  <c:v>No CG Status Found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Reports'!$B$126:$B$130</c:f>
              <c:numCache>
                <c:formatCode>General</c:formatCode>
                <c:ptCount val="4"/>
                <c:pt idx="1">
                  <c:v>1</c:v>
                </c:pt>
              </c:numCache>
            </c:numRef>
          </c:val>
          <c:extLst>
            <c:ext xmlns:c16="http://schemas.microsoft.com/office/drawing/2014/chart" uri="{C3380CC4-5D6E-409C-BE32-E72D297353CC}">
              <c16:uniqueId val="{00000000-F762-4B2B-AF3B-FBF2B711B11B}"/>
            </c:ext>
          </c:extLst>
        </c:ser>
        <c:ser>
          <c:idx val="1"/>
          <c:order val="1"/>
          <c:tx>
            <c:strRef>
              <c:f>'SRs Reports'!$C$124:$C$125</c:f>
              <c:strCache>
                <c:ptCount val="1"/>
                <c:pt idx="0">
                  <c:v>Completed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Reports'!$C$126:$C$130</c:f>
              <c:numCache>
                <c:formatCode>General</c:formatCode>
                <c:ptCount val="4"/>
                <c:pt idx="0">
                  <c:v>3</c:v>
                </c:pt>
                <c:pt idx="1">
                  <c:v>6</c:v>
                </c:pt>
                <c:pt idx="2">
                  <c:v>1</c:v>
                </c:pt>
              </c:numCache>
            </c:numRef>
          </c:val>
          <c:extLst>
            <c:ext xmlns:c16="http://schemas.microsoft.com/office/drawing/2014/chart" uri="{C3380CC4-5D6E-409C-BE32-E72D297353CC}">
              <c16:uniqueId val="{00000000-64B8-4410-B4D1-062C03544367}"/>
            </c:ext>
          </c:extLst>
        </c:ser>
        <c:ser>
          <c:idx val="2"/>
          <c:order val="2"/>
          <c:tx>
            <c:strRef>
              <c:f>'SRs Reports'!$D$124:$D$125</c:f>
              <c:strCache>
                <c:ptCount val="1"/>
                <c:pt idx="0">
                  <c:v>Under Requirements Gathering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Reports'!$D$126:$D$130</c:f>
              <c:numCache>
                <c:formatCode>General</c:formatCode>
                <c:ptCount val="4"/>
                <c:pt idx="1">
                  <c:v>2</c:v>
                </c:pt>
                <c:pt idx="3">
                  <c:v>2</c:v>
                </c:pt>
              </c:numCache>
            </c:numRef>
          </c:val>
          <c:extLst>
            <c:ext xmlns:c16="http://schemas.microsoft.com/office/drawing/2014/chart" uri="{C3380CC4-5D6E-409C-BE32-E72D297353CC}">
              <c16:uniqueId val="{00000001-64B8-4410-B4D1-062C03544367}"/>
            </c:ext>
          </c:extLst>
        </c:ser>
        <c:ser>
          <c:idx val="3"/>
          <c:order val="3"/>
          <c:tx>
            <c:strRef>
              <c:f>'SRs Reports'!$E$124:$E$125</c:f>
              <c:strCache>
                <c:ptCount val="1"/>
                <c:pt idx="0">
                  <c:v>Under UAT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Reports'!$E$126:$E$130</c:f>
              <c:numCache>
                <c:formatCode>General</c:formatCode>
                <c:ptCount val="4"/>
                <c:pt idx="0">
                  <c:v>1</c:v>
                </c:pt>
                <c:pt idx="1">
                  <c:v>3</c:v>
                </c:pt>
              </c:numCache>
            </c:numRef>
          </c:val>
          <c:extLst>
            <c:ext xmlns:c16="http://schemas.microsoft.com/office/drawing/2014/chart" uri="{C3380CC4-5D6E-409C-BE32-E72D297353CC}">
              <c16:uniqueId val="{00000002-64B8-4410-B4D1-062C03544367}"/>
            </c:ext>
          </c:extLst>
        </c:ser>
        <c:ser>
          <c:idx val="4"/>
          <c:order val="4"/>
          <c:tx>
            <c:strRef>
              <c:f>'SRs Reports'!$F$124:$F$125</c:f>
              <c:strCache>
                <c:ptCount val="1"/>
                <c:pt idx="0">
                  <c:v>Under Analysis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Reports'!$F$126:$F$130</c:f>
              <c:numCache>
                <c:formatCode>General</c:formatCode>
                <c:ptCount val="4"/>
                <c:pt idx="0">
                  <c:v>1</c:v>
                </c:pt>
                <c:pt idx="3">
                  <c:v>1</c:v>
                </c:pt>
              </c:numCache>
            </c:numRef>
          </c:val>
          <c:extLst>
            <c:ext xmlns:c16="http://schemas.microsoft.com/office/drawing/2014/chart" uri="{C3380CC4-5D6E-409C-BE32-E72D297353CC}">
              <c16:uniqueId val="{00000003-64B8-4410-B4D1-062C03544367}"/>
            </c:ext>
          </c:extLst>
        </c:ser>
        <c:ser>
          <c:idx val="5"/>
          <c:order val="5"/>
          <c:tx>
            <c:strRef>
              <c:f>'SRs Reports'!$G$124:$G$125</c:f>
              <c:strCache>
                <c:ptCount val="1"/>
                <c:pt idx="0">
                  <c:v>Under Development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Reports'!$G$126:$G$130</c:f>
              <c:numCache>
                <c:formatCode>General</c:formatCode>
                <c:ptCount val="4"/>
                <c:pt idx="0">
                  <c:v>3</c:v>
                </c:pt>
                <c:pt idx="3">
                  <c:v>2</c:v>
                </c:pt>
              </c:numCache>
            </c:numRef>
          </c:val>
          <c:extLst>
            <c:ext xmlns:c16="http://schemas.microsoft.com/office/drawing/2014/chart" uri="{C3380CC4-5D6E-409C-BE32-E72D297353CC}">
              <c16:uniqueId val="{00000004-64B8-4410-B4D1-062C03544367}"/>
            </c:ext>
          </c:extLst>
        </c:ser>
        <c:ser>
          <c:idx val="6"/>
          <c:order val="6"/>
          <c:tx>
            <c:strRef>
              <c:f>'SRs Reports'!$H$124:$H$125</c:f>
              <c:strCache>
                <c:ptCount val="1"/>
                <c:pt idx="0">
                  <c:v>In Progress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Reports'!$H$126:$H$130</c:f>
              <c:numCache>
                <c:formatCode>General</c:formatCode>
                <c:ptCount val="4"/>
                <c:pt idx="1">
                  <c:v>1</c:v>
                </c:pt>
              </c:numCache>
            </c:numRef>
          </c:val>
          <c:extLst>
            <c:ext xmlns:c16="http://schemas.microsoft.com/office/drawing/2014/chart" uri="{C3380CC4-5D6E-409C-BE32-E72D297353CC}">
              <c16:uniqueId val="{00000000-1873-4D89-9172-1329DDB5EED8}"/>
            </c:ext>
          </c:extLst>
        </c:ser>
        <c:ser>
          <c:idx val="7"/>
          <c:order val="7"/>
          <c:tx>
            <c:strRef>
              <c:f>'SRs Reports'!$I$124:$I$125</c:f>
              <c:strCache>
                <c:ptCount val="1"/>
                <c:pt idx="0">
                  <c:v>Pending RAK Ceramics Action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Reports'!$A$126:$A$130</c:f>
              <c:strCache>
                <c:ptCount val="4"/>
                <c:pt idx="0">
                  <c:v>2. High</c:v>
                </c:pt>
                <c:pt idx="1">
                  <c:v>3. Normal</c:v>
                </c:pt>
                <c:pt idx="2">
                  <c:v>4. Low</c:v>
                </c:pt>
                <c:pt idx="3">
                  <c:v>Not Assigned</c:v>
                </c:pt>
              </c:strCache>
            </c:strRef>
          </c:cat>
          <c:val>
            <c:numRef>
              <c:f>'SRs Reports'!$I$126:$I$130</c:f>
              <c:numCache>
                <c:formatCode>General</c:formatCode>
                <c:ptCount val="4"/>
                <c:pt idx="1">
                  <c:v>1</c:v>
                </c:pt>
              </c:numCache>
            </c:numRef>
          </c:val>
          <c:extLst>
            <c:ext xmlns:c16="http://schemas.microsoft.com/office/drawing/2014/chart" uri="{C3380CC4-5D6E-409C-BE32-E72D297353CC}">
              <c16:uniqueId val="{00000000-A269-47D2-B071-538289F41C8F}"/>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Reports!PivotTable14</c:name>
    <c:fmtId val="8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Reports'!$B$140:$B$141</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2. High</c:v>
                </c:pt>
                <c:pt idx="1">
                  <c:v>3. Normal</c:v>
                </c:pt>
                <c:pt idx="2">
                  <c:v>4. Low</c:v>
                </c:pt>
                <c:pt idx="3">
                  <c:v>Not Assigned</c:v>
                </c:pt>
              </c:strCache>
            </c:strRef>
          </c:cat>
          <c:val>
            <c:numRef>
              <c:f>'SRs Reports'!$B$142:$B$146</c:f>
              <c:numCache>
                <c:formatCode>General</c:formatCode>
                <c:ptCount val="4"/>
                <c:pt idx="0">
                  <c:v>6</c:v>
                </c:pt>
                <c:pt idx="1">
                  <c:v>7</c:v>
                </c:pt>
                <c:pt idx="2">
                  <c:v>1</c:v>
                </c:pt>
              </c:numCache>
            </c:numRef>
          </c:val>
          <c:extLst>
            <c:ext xmlns:c16="http://schemas.microsoft.com/office/drawing/2014/chart" uri="{C3380CC4-5D6E-409C-BE32-E72D297353CC}">
              <c16:uniqueId val="{00000000-2807-49C5-8408-72CF2FDEB291}"/>
            </c:ext>
          </c:extLst>
        </c:ser>
        <c:ser>
          <c:idx val="1"/>
          <c:order val="1"/>
          <c:tx>
            <c:strRef>
              <c:f>'SRs Reports'!$C$140:$C$141</c:f>
              <c:strCache>
                <c:ptCount val="1"/>
                <c:pt idx="0">
                  <c:v>Under Requirements Gathering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2. High</c:v>
                </c:pt>
                <c:pt idx="1">
                  <c:v>3. Normal</c:v>
                </c:pt>
                <c:pt idx="2">
                  <c:v>4. Low</c:v>
                </c:pt>
                <c:pt idx="3">
                  <c:v>Not Assigned</c:v>
                </c:pt>
              </c:strCache>
            </c:strRef>
          </c:cat>
          <c:val>
            <c:numRef>
              <c:f>'SRs Reports'!$C$142:$C$146</c:f>
              <c:numCache>
                <c:formatCode>General</c:formatCode>
                <c:ptCount val="4"/>
                <c:pt idx="0">
                  <c:v>2</c:v>
                </c:pt>
                <c:pt idx="2">
                  <c:v>1</c:v>
                </c:pt>
                <c:pt idx="3">
                  <c:v>1</c:v>
                </c:pt>
              </c:numCache>
            </c:numRef>
          </c:val>
          <c:extLst>
            <c:ext xmlns:c16="http://schemas.microsoft.com/office/drawing/2014/chart" uri="{C3380CC4-5D6E-409C-BE32-E72D297353CC}">
              <c16:uniqueId val="{00000001-2A37-4BED-87BA-4627E582ACC8}"/>
            </c:ext>
          </c:extLst>
        </c:ser>
        <c:ser>
          <c:idx val="2"/>
          <c:order val="2"/>
          <c:tx>
            <c:strRef>
              <c:f>'SRs Reports'!$D$140:$D$141</c:f>
              <c:strCache>
                <c:ptCount val="1"/>
                <c:pt idx="0">
                  <c:v>Under UAT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2. High</c:v>
                </c:pt>
                <c:pt idx="1">
                  <c:v>3. Normal</c:v>
                </c:pt>
                <c:pt idx="2">
                  <c:v>4. Low</c:v>
                </c:pt>
                <c:pt idx="3">
                  <c:v>Not Assigned</c:v>
                </c:pt>
              </c:strCache>
            </c:strRef>
          </c:cat>
          <c:val>
            <c:numRef>
              <c:f>'SRs Reports'!$D$142:$D$146</c:f>
              <c:numCache>
                <c:formatCode>General</c:formatCode>
                <c:ptCount val="4"/>
                <c:pt idx="0">
                  <c:v>3</c:v>
                </c:pt>
                <c:pt idx="1">
                  <c:v>3</c:v>
                </c:pt>
                <c:pt idx="2">
                  <c:v>5</c:v>
                </c:pt>
              </c:numCache>
            </c:numRef>
          </c:val>
          <c:extLst>
            <c:ext xmlns:c16="http://schemas.microsoft.com/office/drawing/2014/chart" uri="{C3380CC4-5D6E-409C-BE32-E72D297353CC}">
              <c16:uniqueId val="{00000000-E275-41F8-B3BA-9238A16AEAF5}"/>
            </c:ext>
          </c:extLst>
        </c:ser>
        <c:ser>
          <c:idx val="3"/>
          <c:order val="3"/>
          <c:tx>
            <c:strRef>
              <c:f>'SRs Reports'!$E$140:$E$141</c:f>
              <c:strCache>
                <c:ptCount val="1"/>
                <c:pt idx="0">
                  <c:v>Under Design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2. High</c:v>
                </c:pt>
                <c:pt idx="1">
                  <c:v>3. Normal</c:v>
                </c:pt>
                <c:pt idx="2">
                  <c:v>4. Low</c:v>
                </c:pt>
                <c:pt idx="3">
                  <c:v>Not Assigned</c:v>
                </c:pt>
              </c:strCache>
            </c:strRef>
          </c:cat>
          <c:val>
            <c:numRef>
              <c:f>'SRs Reports'!$E$142:$E$146</c:f>
              <c:numCache>
                <c:formatCode>General</c:formatCode>
                <c:ptCount val="4"/>
                <c:pt idx="0">
                  <c:v>1</c:v>
                </c:pt>
              </c:numCache>
            </c:numRef>
          </c:val>
          <c:extLst>
            <c:ext xmlns:c16="http://schemas.microsoft.com/office/drawing/2014/chart" uri="{C3380CC4-5D6E-409C-BE32-E72D297353CC}">
              <c16:uniqueId val="{00000001-E275-41F8-B3BA-9238A16AEAF5}"/>
            </c:ext>
          </c:extLst>
        </c:ser>
        <c:ser>
          <c:idx val="4"/>
          <c:order val="4"/>
          <c:tx>
            <c:strRef>
              <c:f>'SRs Reports'!$F$140:$F$141</c:f>
              <c:strCache>
                <c:ptCount val="1"/>
                <c:pt idx="0">
                  <c:v>Under Development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2. High</c:v>
                </c:pt>
                <c:pt idx="1">
                  <c:v>3. Normal</c:v>
                </c:pt>
                <c:pt idx="2">
                  <c:v>4. Low</c:v>
                </c:pt>
                <c:pt idx="3">
                  <c:v>Not Assigned</c:v>
                </c:pt>
              </c:strCache>
            </c:strRef>
          </c:cat>
          <c:val>
            <c:numRef>
              <c:f>'SRs Reports'!$F$142:$F$146</c:f>
              <c:numCache>
                <c:formatCode>General</c:formatCode>
                <c:ptCount val="4"/>
                <c:pt idx="1">
                  <c:v>1</c:v>
                </c:pt>
              </c:numCache>
            </c:numRef>
          </c:val>
          <c:extLst>
            <c:ext xmlns:c16="http://schemas.microsoft.com/office/drawing/2014/chart" uri="{C3380CC4-5D6E-409C-BE32-E72D297353CC}">
              <c16:uniqueId val="{00000002-E275-41F8-B3BA-9238A16AEAF5}"/>
            </c:ext>
          </c:extLst>
        </c:ser>
        <c:ser>
          <c:idx val="5"/>
          <c:order val="5"/>
          <c:tx>
            <c:strRef>
              <c:f>'SRs Reports'!$G$140:$G$141</c:f>
              <c:strCache>
                <c:ptCount val="1"/>
                <c:pt idx="0">
                  <c:v>In Progress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2. High</c:v>
                </c:pt>
                <c:pt idx="1">
                  <c:v>3. Normal</c:v>
                </c:pt>
                <c:pt idx="2">
                  <c:v>4. Low</c:v>
                </c:pt>
                <c:pt idx="3">
                  <c:v>Not Assigned</c:v>
                </c:pt>
              </c:strCache>
            </c:strRef>
          </c:cat>
          <c:val>
            <c:numRef>
              <c:f>'SRs Reports'!$G$142:$G$146</c:f>
              <c:numCache>
                <c:formatCode>General</c:formatCode>
                <c:ptCount val="4"/>
                <c:pt idx="1">
                  <c:v>1</c:v>
                </c:pt>
              </c:numCache>
            </c:numRef>
          </c:val>
          <c:extLst>
            <c:ext xmlns:c16="http://schemas.microsoft.com/office/drawing/2014/chart" uri="{C3380CC4-5D6E-409C-BE32-E72D297353CC}">
              <c16:uniqueId val="{00000003-E275-41F8-B3BA-9238A16AEAF5}"/>
            </c:ext>
          </c:extLst>
        </c:ser>
        <c:ser>
          <c:idx val="6"/>
          <c:order val="6"/>
          <c:tx>
            <c:strRef>
              <c:f>'SRs Reports'!$H$140:$H$141</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2. High</c:v>
                </c:pt>
                <c:pt idx="1">
                  <c:v>3. Normal</c:v>
                </c:pt>
                <c:pt idx="2">
                  <c:v>4. Low</c:v>
                </c:pt>
                <c:pt idx="3">
                  <c:v>Not Assigned</c:v>
                </c:pt>
              </c:strCache>
            </c:strRef>
          </c:cat>
          <c:val>
            <c:numRef>
              <c:f>'SRs Reports'!$H$142:$H$146</c:f>
              <c:numCache>
                <c:formatCode>General</c:formatCode>
                <c:ptCount val="4"/>
                <c:pt idx="1">
                  <c:v>2</c:v>
                </c:pt>
              </c:numCache>
            </c:numRef>
          </c:val>
          <c:extLst>
            <c:ext xmlns:c16="http://schemas.microsoft.com/office/drawing/2014/chart" uri="{C3380CC4-5D6E-409C-BE32-E72D297353CC}">
              <c16:uniqueId val="{00000000-9575-44A9-AF7C-A27E4172EC86}"/>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Reports!PivotTable15</c:name>
    <c:fmtId val="36"/>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Reports'!$B$158:$B$159</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Reports'!$B$160:$B$165</c:f>
              <c:numCache>
                <c:formatCode>General</c:formatCode>
                <c:ptCount val="5"/>
                <c:pt idx="0">
                  <c:v>2</c:v>
                </c:pt>
                <c:pt idx="2">
                  <c:v>1</c:v>
                </c:pt>
              </c:numCache>
            </c:numRef>
          </c:val>
          <c:extLst>
            <c:ext xmlns:c16="http://schemas.microsoft.com/office/drawing/2014/chart" uri="{C3380CC4-5D6E-409C-BE32-E72D297353CC}">
              <c16:uniqueId val="{00000000-20FF-4B44-9976-4274D50C2B38}"/>
            </c:ext>
          </c:extLst>
        </c:ser>
        <c:ser>
          <c:idx val="1"/>
          <c:order val="1"/>
          <c:tx>
            <c:strRef>
              <c:f>'SRs Reports'!$C$158:$C$159</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Reports'!$C$160:$C$165</c:f>
              <c:numCache>
                <c:formatCode>General</c:formatCode>
                <c:ptCount val="5"/>
                <c:pt idx="2">
                  <c:v>2</c:v>
                </c:pt>
              </c:numCache>
            </c:numRef>
          </c:val>
          <c:extLst>
            <c:ext xmlns:c16="http://schemas.microsoft.com/office/drawing/2014/chart" uri="{C3380CC4-5D6E-409C-BE32-E72D297353CC}">
              <c16:uniqueId val="{00000001-20FF-4B44-9976-4274D50C2B38}"/>
            </c:ext>
          </c:extLst>
        </c:ser>
        <c:ser>
          <c:idx val="2"/>
          <c:order val="2"/>
          <c:tx>
            <c:strRef>
              <c:f>'SRs Reports'!$D$158:$D$159</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Reports'!$D$160:$D$165</c:f>
              <c:numCache>
                <c:formatCode>General</c:formatCode>
                <c:ptCount val="5"/>
                <c:pt idx="0">
                  <c:v>2</c:v>
                </c:pt>
                <c:pt idx="1">
                  <c:v>1</c:v>
                </c:pt>
                <c:pt idx="2">
                  <c:v>1</c:v>
                </c:pt>
                <c:pt idx="4">
                  <c:v>2</c:v>
                </c:pt>
              </c:numCache>
            </c:numRef>
          </c:val>
          <c:extLst>
            <c:ext xmlns:c16="http://schemas.microsoft.com/office/drawing/2014/chart" uri="{C3380CC4-5D6E-409C-BE32-E72D297353CC}">
              <c16:uniqueId val="{00000002-20FF-4B44-9976-4274D50C2B38}"/>
            </c:ext>
          </c:extLst>
        </c:ser>
        <c:ser>
          <c:idx val="3"/>
          <c:order val="3"/>
          <c:tx>
            <c:strRef>
              <c:f>'SRs Reports'!$E$158:$E$159</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Reports'!$E$160:$E$165</c:f>
              <c:numCache>
                <c:formatCode>General</c:formatCode>
                <c:ptCount val="5"/>
                <c:pt idx="0">
                  <c:v>1</c:v>
                </c:pt>
                <c:pt idx="2">
                  <c:v>1</c:v>
                </c:pt>
                <c:pt idx="3">
                  <c:v>2</c:v>
                </c:pt>
                <c:pt idx="4">
                  <c:v>1</c:v>
                </c:pt>
              </c:numCache>
            </c:numRef>
          </c:val>
          <c:extLst>
            <c:ext xmlns:c16="http://schemas.microsoft.com/office/drawing/2014/chart" uri="{C3380CC4-5D6E-409C-BE32-E72D297353CC}">
              <c16:uniqueId val="{00000001-63EF-4A17-9C53-6B870EC7E788}"/>
            </c:ext>
          </c:extLst>
        </c:ser>
        <c:ser>
          <c:idx val="4"/>
          <c:order val="4"/>
          <c:tx>
            <c:strRef>
              <c:f>'SRs Reports'!$F$158:$F$159</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Reports'!$F$160:$F$165</c:f>
              <c:numCache>
                <c:formatCode>General</c:formatCode>
                <c:ptCount val="5"/>
                <c:pt idx="0">
                  <c:v>2</c:v>
                </c:pt>
                <c:pt idx="2">
                  <c:v>1</c:v>
                </c:pt>
                <c:pt idx="4">
                  <c:v>2</c:v>
                </c:pt>
              </c:numCache>
            </c:numRef>
          </c:val>
          <c:extLst>
            <c:ext xmlns:c16="http://schemas.microsoft.com/office/drawing/2014/chart" uri="{C3380CC4-5D6E-409C-BE32-E72D297353CC}">
              <c16:uniqueId val="{00000002-63EF-4A17-9C53-6B870EC7E788}"/>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Reports!PivotTable16</c:name>
    <c:fmtId val="4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Reports'!$B$177:$B$178</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Reports'!$A$179:$A$195</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Reports'!$B$179:$B$195</c:f>
              <c:numCache>
                <c:formatCode>General</c:formatCode>
                <c:ptCount val="16"/>
                <c:pt idx="4">
                  <c:v>2</c:v>
                </c:pt>
                <c:pt idx="7">
                  <c:v>2</c:v>
                </c:pt>
                <c:pt idx="8">
                  <c:v>1</c:v>
                </c:pt>
                <c:pt idx="9">
                  <c:v>1</c:v>
                </c:pt>
                <c:pt idx="10">
                  <c:v>1</c:v>
                </c:pt>
                <c:pt idx="11">
                  <c:v>1</c:v>
                </c:pt>
                <c:pt idx="12">
                  <c:v>1</c:v>
                </c:pt>
                <c:pt idx="13">
                  <c:v>1</c:v>
                </c:pt>
              </c:numCache>
            </c:numRef>
          </c:val>
          <c:extLst>
            <c:ext xmlns:c16="http://schemas.microsoft.com/office/drawing/2014/chart" uri="{C3380CC4-5D6E-409C-BE32-E72D297353CC}">
              <c16:uniqueId val="{00000000-6629-49A9-8625-45CE7B37A515}"/>
            </c:ext>
          </c:extLst>
        </c:ser>
        <c:ser>
          <c:idx val="1"/>
          <c:order val="1"/>
          <c:tx>
            <c:strRef>
              <c:f>'SRs Reports'!$C$177:$C$178</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Reports'!$A$179:$A$195</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Reports'!$C$179:$C$195</c:f>
              <c:numCache>
                <c:formatCode>General</c:formatCode>
                <c:ptCount val="16"/>
                <c:pt idx="4">
                  <c:v>1</c:v>
                </c:pt>
                <c:pt idx="13">
                  <c:v>1</c:v>
                </c:pt>
              </c:numCache>
            </c:numRef>
          </c:val>
          <c:extLst>
            <c:ext xmlns:c16="http://schemas.microsoft.com/office/drawing/2014/chart" uri="{C3380CC4-5D6E-409C-BE32-E72D297353CC}">
              <c16:uniqueId val="{00000001-6629-49A9-8625-45CE7B37A515}"/>
            </c:ext>
          </c:extLst>
        </c:ser>
        <c:ser>
          <c:idx val="2"/>
          <c:order val="2"/>
          <c:tx>
            <c:strRef>
              <c:f>'SRs Reports'!$D$177:$D$178</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Reports'!$A$179:$A$195</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Reports'!$D$179:$D$195</c:f>
              <c:numCache>
                <c:formatCode>General</c:formatCode>
                <c:ptCount val="16"/>
                <c:pt idx="4">
                  <c:v>1</c:v>
                </c:pt>
                <c:pt idx="12">
                  <c:v>1</c:v>
                </c:pt>
              </c:numCache>
            </c:numRef>
          </c:val>
          <c:extLst>
            <c:ext xmlns:c16="http://schemas.microsoft.com/office/drawing/2014/chart" uri="{C3380CC4-5D6E-409C-BE32-E72D297353CC}">
              <c16:uniqueId val="{00000002-6629-49A9-8625-45CE7B37A515}"/>
            </c:ext>
          </c:extLst>
        </c:ser>
        <c:ser>
          <c:idx val="3"/>
          <c:order val="3"/>
          <c:tx>
            <c:strRef>
              <c:f>'SRs Reports'!$E$177:$E$178</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Reports'!$A$179:$A$195</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Reports'!$E$179:$E$195</c:f>
              <c:numCache>
                <c:formatCode>General</c:formatCode>
                <c:ptCount val="16"/>
                <c:pt idx="7">
                  <c:v>1</c:v>
                </c:pt>
                <c:pt idx="10">
                  <c:v>2</c:v>
                </c:pt>
                <c:pt idx="12">
                  <c:v>1</c:v>
                </c:pt>
                <c:pt idx="15">
                  <c:v>1</c:v>
                </c:pt>
              </c:numCache>
            </c:numRef>
          </c:val>
          <c:extLst>
            <c:ext xmlns:c16="http://schemas.microsoft.com/office/drawing/2014/chart" uri="{C3380CC4-5D6E-409C-BE32-E72D297353CC}">
              <c16:uniqueId val="{00000003-6629-49A9-8625-45CE7B37A515}"/>
            </c:ext>
          </c:extLst>
        </c:ser>
        <c:ser>
          <c:idx val="4"/>
          <c:order val="4"/>
          <c:tx>
            <c:strRef>
              <c:f>'SRs Reports'!$F$177:$F$178</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Reports'!$A$179:$A$195</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Reports'!$F$179:$F$195</c:f>
              <c:numCache>
                <c:formatCode>General</c:formatCode>
                <c:ptCount val="16"/>
                <c:pt idx="0">
                  <c:v>1</c:v>
                </c:pt>
                <c:pt idx="1">
                  <c:v>2</c:v>
                </c:pt>
                <c:pt idx="2">
                  <c:v>2</c:v>
                </c:pt>
                <c:pt idx="3">
                  <c:v>1</c:v>
                </c:pt>
                <c:pt idx="4">
                  <c:v>3</c:v>
                </c:pt>
                <c:pt idx="5">
                  <c:v>2</c:v>
                </c:pt>
                <c:pt idx="6">
                  <c:v>1</c:v>
                </c:pt>
                <c:pt idx="9">
                  <c:v>1</c:v>
                </c:pt>
                <c:pt idx="12">
                  <c:v>1</c:v>
                </c:pt>
                <c:pt idx="14">
                  <c:v>1</c:v>
                </c:pt>
              </c:numCache>
            </c:numRef>
          </c:val>
          <c:extLst>
            <c:ext xmlns:c16="http://schemas.microsoft.com/office/drawing/2014/chart" uri="{C3380CC4-5D6E-409C-BE32-E72D297353CC}">
              <c16:uniqueId val="{00000000-B6BD-4735-95C2-5DB11C682F9F}"/>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Reports!PivotTable17</c:name>
    <c:fmtId val="5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Reports'!$B$201:$B$202</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Reports'!$A$203:$A$208</c:f>
              <c:strCache>
                <c:ptCount val="5"/>
                <c:pt idx="0">
                  <c:v>SAP FICO</c:v>
                </c:pt>
                <c:pt idx="1">
                  <c:v>SAP HCM</c:v>
                </c:pt>
                <c:pt idx="2">
                  <c:v>SAP MM</c:v>
                </c:pt>
                <c:pt idx="3">
                  <c:v>SAP PP</c:v>
                </c:pt>
                <c:pt idx="4">
                  <c:v>SAP SD</c:v>
                </c:pt>
              </c:strCache>
            </c:strRef>
          </c:cat>
          <c:val>
            <c:numRef>
              <c:f>'SRs Reports'!$B$203:$B$208</c:f>
              <c:numCache>
                <c:formatCode>General</c:formatCode>
                <c:ptCount val="5"/>
                <c:pt idx="1">
                  <c:v>1</c:v>
                </c:pt>
                <c:pt idx="2">
                  <c:v>3</c:v>
                </c:pt>
                <c:pt idx="3">
                  <c:v>2</c:v>
                </c:pt>
                <c:pt idx="4">
                  <c:v>3</c:v>
                </c:pt>
              </c:numCache>
            </c:numRef>
          </c:val>
          <c:extLst>
            <c:ext xmlns:c16="http://schemas.microsoft.com/office/drawing/2014/chart" uri="{C3380CC4-5D6E-409C-BE32-E72D297353CC}">
              <c16:uniqueId val="{00000000-4144-4B91-B6BF-E24543F1F208}"/>
            </c:ext>
          </c:extLst>
        </c:ser>
        <c:ser>
          <c:idx val="1"/>
          <c:order val="1"/>
          <c:tx>
            <c:strRef>
              <c:f>'SRs Reports'!$C$201:$C$202</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Reports'!$A$203:$A$208</c:f>
              <c:strCache>
                <c:ptCount val="5"/>
                <c:pt idx="0">
                  <c:v>SAP FICO</c:v>
                </c:pt>
                <c:pt idx="1">
                  <c:v>SAP HCM</c:v>
                </c:pt>
                <c:pt idx="2">
                  <c:v>SAP MM</c:v>
                </c:pt>
                <c:pt idx="3">
                  <c:v>SAP PP</c:v>
                </c:pt>
                <c:pt idx="4">
                  <c:v>SAP SD</c:v>
                </c:pt>
              </c:strCache>
            </c:strRef>
          </c:cat>
          <c:val>
            <c:numRef>
              <c:f>'SRs Reports'!$C$203:$C$208</c:f>
              <c:numCache>
                <c:formatCode>General</c:formatCode>
                <c:ptCount val="5"/>
                <c:pt idx="0">
                  <c:v>3</c:v>
                </c:pt>
                <c:pt idx="1">
                  <c:v>1</c:v>
                </c:pt>
                <c:pt idx="2">
                  <c:v>2</c:v>
                </c:pt>
                <c:pt idx="3">
                  <c:v>3</c:v>
                </c:pt>
                <c:pt idx="4">
                  <c:v>2</c:v>
                </c:pt>
              </c:numCache>
            </c:numRef>
          </c:val>
          <c:extLst>
            <c:ext xmlns:c16="http://schemas.microsoft.com/office/drawing/2014/chart" uri="{C3380CC4-5D6E-409C-BE32-E72D297353CC}">
              <c16:uniqueId val="{00000001-4144-4B91-B6BF-E24543F1F208}"/>
            </c:ext>
          </c:extLst>
        </c:ser>
        <c:ser>
          <c:idx val="2"/>
          <c:order val="2"/>
          <c:tx>
            <c:strRef>
              <c:f>'SRs Reports'!$D$201:$D$202</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Reports'!$A$203:$A$208</c:f>
              <c:strCache>
                <c:ptCount val="5"/>
                <c:pt idx="0">
                  <c:v>SAP FICO</c:v>
                </c:pt>
                <c:pt idx="1">
                  <c:v>SAP HCM</c:v>
                </c:pt>
                <c:pt idx="2">
                  <c:v>SAP MM</c:v>
                </c:pt>
                <c:pt idx="3">
                  <c:v>SAP PP</c:v>
                </c:pt>
                <c:pt idx="4">
                  <c:v>SAP SD</c:v>
                </c:pt>
              </c:strCache>
            </c:strRef>
          </c:cat>
          <c:val>
            <c:numRef>
              <c:f>'SRs Reports'!$D$203:$D$208</c:f>
              <c:numCache>
                <c:formatCode>General</c:formatCode>
                <c:ptCount val="5"/>
                <c:pt idx="2">
                  <c:v>1</c:v>
                </c:pt>
              </c:numCache>
            </c:numRef>
          </c:val>
          <c:extLst>
            <c:ext xmlns:c16="http://schemas.microsoft.com/office/drawing/2014/chart" uri="{C3380CC4-5D6E-409C-BE32-E72D297353CC}">
              <c16:uniqueId val="{00000000-05D9-436D-8D6F-78E4D142B282}"/>
            </c:ext>
          </c:extLst>
        </c:ser>
        <c:ser>
          <c:idx val="3"/>
          <c:order val="3"/>
          <c:tx>
            <c:strRef>
              <c:f>'SRs Reports'!$E$201:$E$202</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Reports'!$A$203:$A$208</c:f>
              <c:strCache>
                <c:ptCount val="5"/>
                <c:pt idx="0">
                  <c:v>SAP FICO</c:v>
                </c:pt>
                <c:pt idx="1">
                  <c:v>SAP HCM</c:v>
                </c:pt>
                <c:pt idx="2">
                  <c:v>SAP MM</c:v>
                </c:pt>
                <c:pt idx="3">
                  <c:v>SAP PP</c:v>
                </c:pt>
                <c:pt idx="4">
                  <c:v>SAP SD</c:v>
                </c:pt>
              </c:strCache>
            </c:strRef>
          </c:cat>
          <c:val>
            <c:numRef>
              <c:f>'SRs Reports'!$E$203:$E$208</c:f>
              <c:numCache>
                <c:formatCode>General</c:formatCode>
                <c:ptCount val="5"/>
                <c:pt idx="1">
                  <c:v>1</c:v>
                </c:pt>
                <c:pt idx="2">
                  <c:v>3</c:v>
                </c:pt>
                <c:pt idx="4">
                  <c:v>1</c:v>
                </c:pt>
              </c:numCache>
            </c:numRef>
          </c:val>
          <c:extLst>
            <c:ext xmlns:c16="http://schemas.microsoft.com/office/drawing/2014/chart" uri="{C3380CC4-5D6E-409C-BE32-E72D297353CC}">
              <c16:uniqueId val="{00000000-72CD-497D-ADE4-2722E0E7DCA2}"/>
            </c:ext>
          </c:extLst>
        </c:ser>
        <c:ser>
          <c:idx val="4"/>
          <c:order val="4"/>
          <c:tx>
            <c:strRef>
              <c:f>'SRs Reports'!$F$201:$F$202</c:f>
              <c:strCache>
                <c:ptCount val="1"/>
                <c:pt idx="0">
                  <c:v>Pending User Info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Reports'!$A$203:$A$208</c:f>
              <c:strCache>
                <c:ptCount val="5"/>
                <c:pt idx="0">
                  <c:v>SAP FICO</c:v>
                </c:pt>
                <c:pt idx="1">
                  <c:v>SAP HCM</c:v>
                </c:pt>
                <c:pt idx="2">
                  <c:v>SAP MM</c:v>
                </c:pt>
                <c:pt idx="3">
                  <c:v>SAP PP</c:v>
                </c:pt>
                <c:pt idx="4">
                  <c:v>SAP SD</c:v>
                </c:pt>
              </c:strCache>
            </c:strRef>
          </c:cat>
          <c:val>
            <c:numRef>
              <c:f>'SRs Reports'!$F$203:$F$208</c:f>
              <c:numCache>
                <c:formatCode>General</c:formatCode>
                <c:ptCount val="5"/>
                <c:pt idx="2">
                  <c:v>2</c:v>
                </c:pt>
              </c:numCache>
            </c:numRef>
          </c:val>
          <c:extLst>
            <c:ext xmlns:c16="http://schemas.microsoft.com/office/drawing/2014/chart" uri="{C3380CC4-5D6E-409C-BE32-E72D297353CC}">
              <c16:uniqueId val="{00000001-72CD-497D-ADE4-2722E0E7DCA2}"/>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Reports!PivotTable18</c:name>
    <c:fmtId val="63"/>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Reports'!$B$217:$B$218</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Reports'!$B$219:$B$224</c:f>
              <c:numCache>
                <c:formatCode>General</c:formatCode>
                <c:ptCount val="5"/>
                <c:pt idx="0">
                  <c:v>7</c:v>
                </c:pt>
                <c:pt idx="2">
                  <c:v>2</c:v>
                </c:pt>
                <c:pt idx="4">
                  <c:v>4</c:v>
                </c:pt>
              </c:numCache>
            </c:numRef>
          </c:val>
          <c:extLst>
            <c:ext xmlns:c16="http://schemas.microsoft.com/office/drawing/2014/chart" uri="{C3380CC4-5D6E-409C-BE32-E72D297353CC}">
              <c16:uniqueId val="{00000000-F1DC-4446-81E4-095163BB4446}"/>
            </c:ext>
          </c:extLst>
        </c:ser>
        <c:ser>
          <c:idx val="1"/>
          <c:order val="1"/>
          <c:tx>
            <c:strRef>
              <c:f>'SRs Reports'!$C$217:$C$218</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Reports'!$C$219:$C$224</c:f>
              <c:numCache>
                <c:formatCode>General</c:formatCode>
                <c:ptCount val="5"/>
                <c:pt idx="0">
                  <c:v>1</c:v>
                </c:pt>
                <c:pt idx="3">
                  <c:v>4</c:v>
                </c:pt>
                <c:pt idx="4">
                  <c:v>4</c:v>
                </c:pt>
              </c:numCache>
            </c:numRef>
          </c:val>
          <c:extLst>
            <c:ext xmlns:c16="http://schemas.microsoft.com/office/drawing/2014/chart" uri="{C3380CC4-5D6E-409C-BE32-E72D297353CC}">
              <c16:uniqueId val="{00000001-F1DC-4446-81E4-095163BB4446}"/>
            </c:ext>
          </c:extLst>
        </c:ser>
        <c:ser>
          <c:idx val="2"/>
          <c:order val="2"/>
          <c:tx>
            <c:strRef>
              <c:f>'SRs Reports'!$D$217:$D$218</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Reports'!$D$219:$D$224</c:f>
              <c:numCache>
                <c:formatCode>General</c:formatCode>
                <c:ptCount val="5"/>
                <c:pt idx="0">
                  <c:v>2</c:v>
                </c:pt>
                <c:pt idx="1">
                  <c:v>2</c:v>
                </c:pt>
                <c:pt idx="3">
                  <c:v>1</c:v>
                </c:pt>
                <c:pt idx="4">
                  <c:v>7</c:v>
                </c:pt>
              </c:numCache>
            </c:numRef>
          </c:val>
          <c:extLst>
            <c:ext xmlns:c16="http://schemas.microsoft.com/office/drawing/2014/chart" uri="{C3380CC4-5D6E-409C-BE32-E72D297353CC}">
              <c16:uniqueId val="{00000002-F1DC-4446-81E4-095163BB4446}"/>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Reports!PivotTable19</c:name>
    <c:fmtId val="72"/>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Reports'!$B$282:$B$283</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Reports'!$A$284:$A$289</c:f>
              <c:strCache>
                <c:ptCount val="5"/>
                <c:pt idx="0">
                  <c:v>SAP FICO</c:v>
                </c:pt>
                <c:pt idx="1">
                  <c:v>SAP HCM</c:v>
                </c:pt>
                <c:pt idx="2">
                  <c:v>SAP MM</c:v>
                </c:pt>
                <c:pt idx="3">
                  <c:v>SAP PP</c:v>
                </c:pt>
                <c:pt idx="4">
                  <c:v>SAP SD</c:v>
                </c:pt>
              </c:strCache>
            </c:strRef>
          </c:cat>
          <c:val>
            <c:numRef>
              <c:f>'SRs Reports'!$B$284:$B$289</c:f>
              <c:numCache>
                <c:formatCode>#,##0</c:formatCode>
                <c:ptCount val="5"/>
                <c:pt idx="2">
                  <c:v>17.21172916666789</c:v>
                </c:pt>
                <c:pt idx="3">
                  <c:v>16.977006944444536</c:v>
                </c:pt>
                <c:pt idx="4">
                  <c:v>23.195138888888323</c:v>
                </c:pt>
              </c:numCache>
            </c:numRef>
          </c:val>
          <c:extLst>
            <c:ext xmlns:c16="http://schemas.microsoft.com/office/drawing/2014/chart" uri="{C3380CC4-5D6E-409C-BE32-E72D297353CC}">
              <c16:uniqueId val="{00000000-8BEF-459C-9D2C-16CE12385BD9}"/>
            </c:ext>
          </c:extLst>
        </c:ser>
        <c:ser>
          <c:idx val="1"/>
          <c:order val="1"/>
          <c:tx>
            <c:strRef>
              <c:f>'SRs Reports'!$C$282:$C$283</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Reports'!$A$284:$A$289</c:f>
              <c:strCache>
                <c:ptCount val="5"/>
                <c:pt idx="0">
                  <c:v>SAP FICO</c:v>
                </c:pt>
                <c:pt idx="1">
                  <c:v>SAP HCM</c:v>
                </c:pt>
                <c:pt idx="2">
                  <c:v>SAP MM</c:v>
                </c:pt>
                <c:pt idx="3">
                  <c:v>SAP PP</c:v>
                </c:pt>
                <c:pt idx="4">
                  <c:v>SAP SD</c:v>
                </c:pt>
              </c:strCache>
            </c:strRef>
          </c:cat>
          <c:val>
            <c:numRef>
              <c:f>'SRs Reports'!$C$284:$C$289</c:f>
              <c:numCache>
                <c:formatCode>#,##0</c:formatCode>
                <c:ptCount val="5"/>
                <c:pt idx="1">
                  <c:v>20.568345486113685</c:v>
                </c:pt>
                <c:pt idx="2">
                  <c:v>38.57683810763865</c:v>
                </c:pt>
                <c:pt idx="3">
                  <c:v>16.057638888887595</c:v>
                </c:pt>
                <c:pt idx="4">
                  <c:v>21.165664351850864</c:v>
                </c:pt>
              </c:numCache>
            </c:numRef>
          </c:val>
          <c:extLst>
            <c:ext xmlns:c16="http://schemas.microsoft.com/office/drawing/2014/chart" uri="{C3380CC4-5D6E-409C-BE32-E72D297353CC}">
              <c16:uniqueId val="{00000001-8BEF-459C-9D2C-16CE12385BD9}"/>
            </c:ext>
          </c:extLst>
        </c:ser>
        <c:ser>
          <c:idx val="2"/>
          <c:order val="2"/>
          <c:tx>
            <c:strRef>
              <c:f>'SRs Reports'!$D$282:$D$283</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Reports'!$A$284:$A$289</c:f>
              <c:strCache>
                <c:ptCount val="5"/>
                <c:pt idx="0">
                  <c:v>SAP FICO</c:v>
                </c:pt>
                <c:pt idx="1">
                  <c:v>SAP HCM</c:v>
                </c:pt>
                <c:pt idx="2">
                  <c:v>SAP MM</c:v>
                </c:pt>
                <c:pt idx="3">
                  <c:v>SAP PP</c:v>
                </c:pt>
                <c:pt idx="4">
                  <c:v>SAP SD</c:v>
                </c:pt>
              </c:strCache>
            </c:strRef>
          </c:cat>
          <c:val>
            <c:numRef>
              <c:f>'SRs Reports'!$D$284:$D$289</c:f>
              <c:numCache>
                <c:formatCode>#,##0</c:formatCode>
                <c:ptCount val="5"/>
                <c:pt idx="0">
                  <c:v>42.973496527774842</c:v>
                </c:pt>
              </c:numCache>
            </c:numRef>
          </c:val>
          <c:extLst>
            <c:ext xmlns:c16="http://schemas.microsoft.com/office/drawing/2014/chart" uri="{C3380CC4-5D6E-409C-BE32-E72D297353CC}">
              <c16:uniqueId val="{00000002-8BEF-459C-9D2C-16CE12385BD9}"/>
            </c:ext>
          </c:extLst>
        </c:ser>
        <c:ser>
          <c:idx val="3"/>
          <c:order val="3"/>
          <c:tx>
            <c:strRef>
              <c:f>'SRs Reports'!$E$282:$E$283</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Reports'!$A$284:$A$289</c:f>
              <c:strCache>
                <c:ptCount val="5"/>
                <c:pt idx="0">
                  <c:v>SAP FICO</c:v>
                </c:pt>
                <c:pt idx="1">
                  <c:v>SAP HCM</c:v>
                </c:pt>
                <c:pt idx="2">
                  <c:v>SAP MM</c:v>
                </c:pt>
                <c:pt idx="3">
                  <c:v>SAP PP</c:v>
                </c:pt>
                <c:pt idx="4">
                  <c:v>SAP SD</c:v>
                </c:pt>
              </c:strCache>
            </c:strRef>
          </c:cat>
          <c:val>
            <c:numRef>
              <c:f>'SRs Reports'!$E$284:$E$289</c:f>
              <c:numCache>
                <c:formatCode>#,##0</c:formatCode>
                <c:ptCount val="5"/>
                <c:pt idx="0">
                  <c:v>36.973149305555125</c:v>
                </c:pt>
                <c:pt idx="1">
                  <c:v>57.895718749998196</c:v>
                </c:pt>
                <c:pt idx="3">
                  <c:v>42.087385416663892</c:v>
                </c:pt>
                <c:pt idx="4">
                  <c:v>30.913079861114966</c:v>
                </c:pt>
              </c:numCache>
            </c:numRef>
          </c:val>
          <c:extLst>
            <c:ext xmlns:c16="http://schemas.microsoft.com/office/drawing/2014/chart" uri="{C3380CC4-5D6E-409C-BE32-E72D297353CC}">
              <c16:uniqueId val="{00000000-5726-419F-9844-2508D6D9F137}"/>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Reports!PivotTable20</c:name>
    <c:fmtId val="78"/>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Reports'!$B$301:$B$302</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Reports'!$B$303:$B$308</c:f>
              <c:numCache>
                <c:formatCode>#,##0</c:formatCode>
                <c:ptCount val="5"/>
                <c:pt idx="0">
                  <c:v>107.24615190972145</c:v>
                </c:pt>
                <c:pt idx="2">
                  <c:v>64.952777777783922</c:v>
                </c:pt>
                <c:pt idx="3">
                  <c:v>121.09988541666826</c:v>
                </c:pt>
                <c:pt idx="4">
                  <c:v>117.74668287037032</c:v>
                </c:pt>
              </c:numCache>
            </c:numRef>
          </c:val>
          <c:extLst>
            <c:ext xmlns:c16="http://schemas.microsoft.com/office/drawing/2014/chart" uri="{C3380CC4-5D6E-409C-BE32-E72D297353CC}">
              <c16:uniqueId val="{00000000-5403-413A-9A53-E81C12A596E0}"/>
            </c:ext>
          </c:extLst>
        </c:ser>
        <c:ser>
          <c:idx val="1"/>
          <c:order val="1"/>
          <c:tx>
            <c:strRef>
              <c:f>'SRs Reports'!$C$301:$C$302</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Reports'!$C$303:$C$308</c:f>
              <c:numCache>
                <c:formatCode>#,##0</c:formatCode>
                <c:ptCount val="5"/>
                <c:pt idx="0">
                  <c:v>71.102604166666424</c:v>
                </c:pt>
                <c:pt idx="1">
                  <c:v>78.156135416669713</c:v>
                </c:pt>
                <c:pt idx="2">
                  <c:v>136.0715277777781</c:v>
                </c:pt>
                <c:pt idx="3">
                  <c:v>81.53067245370282</c:v>
                </c:pt>
                <c:pt idx="4">
                  <c:v>148.82032500000059</c:v>
                </c:pt>
              </c:numCache>
            </c:numRef>
          </c:val>
          <c:extLst>
            <c:ext xmlns:c16="http://schemas.microsoft.com/office/drawing/2014/chart" uri="{C3380CC4-5D6E-409C-BE32-E72D297353CC}">
              <c16:uniqueId val="{00000001-5403-413A-9A53-E81C12A596E0}"/>
            </c:ext>
          </c:extLst>
        </c:ser>
        <c:ser>
          <c:idx val="2"/>
          <c:order val="2"/>
          <c:tx>
            <c:strRef>
              <c:f>'SRs Reports'!$D$301:$D$302</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Reports'!$D$303:$D$308</c:f>
              <c:numCache>
                <c:formatCode>#,##0</c:formatCode>
                <c:ptCount val="5"/>
                <c:pt idx="0">
                  <c:v>149.90821875000256</c:v>
                </c:pt>
                <c:pt idx="1">
                  <c:v>149.90821875000256</c:v>
                </c:pt>
                <c:pt idx="4">
                  <c:v>140.75720572916725</c:v>
                </c:pt>
              </c:numCache>
            </c:numRef>
          </c:val>
          <c:extLst>
            <c:ext xmlns:c16="http://schemas.microsoft.com/office/drawing/2014/chart" uri="{C3380CC4-5D6E-409C-BE32-E72D297353CC}">
              <c16:uniqueId val="{00000002-5403-413A-9A53-E81C12A596E0}"/>
            </c:ext>
          </c:extLst>
        </c:ser>
        <c:ser>
          <c:idx val="3"/>
          <c:order val="3"/>
          <c:tx>
            <c:strRef>
              <c:f>'SRs Reports'!$E$301:$E$302</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Reports'!$E$303:$E$308</c:f>
              <c:numCache>
                <c:formatCode>#,##0</c:formatCode>
                <c:ptCount val="5"/>
                <c:pt idx="3">
                  <c:v>98.831829861112055</c:v>
                </c:pt>
              </c:numCache>
            </c:numRef>
          </c:val>
          <c:extLst>
            <c:ext xmlns:c16="http://schemas.microsoft.com/office/drawing/2014/chart" uri="{C3380CC4-5D6E-409C-BE32-E72D297353CC}">
              <c16:uniqueId val="{00000001-2B6D-4243-844C-A391BAF44438}"/>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Reports!PivotTable2</c:name>
    <c:fmtId val="8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'SRs Reports'!$C$235:$C$236</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Reports'!$C$237:$C$242</c:f>
              <c:numCache>
                <c:formatCode>0</c:formatCode>
                <c:ptCount val="5"/>
                <c:pt idx="0">
                  <c:v>40.293711805553663</c:v>
                </c:pt>
                <c:pt idx="2">
                  <c:v>19.885735243056843</c:v>
                </c:pt>
                <c:pt idx="4">
                  <c:v>13.922802083332499</c:v>
                </c:pt>
              </c:numCache>
            </c:numRef>
          </c:val>
          <c:extLst>
            <c:ext xmlns:c16="http://schemas.microsoft.com/office/drawing/2014/chart" uri="{C3380CC4-5D6E-409C-BE32-E72D297353CC}">
              <c16:uniqueId val="{00000001-AA0B-48FD-BB0B-C5E47F12BA04}"/>
            </c:ext>
          </c:extLst>
        </c:ser>
        <c:ser>
          <c:idx val="0"/>
          <c:order val="0"/>
          <c:tx>
            <c:strRef>
              <c:f>'SRs Reports'!$B$235:$B$236</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Reports'!$B$237:$B$242</c:f>
              <c:numCache>
                <c:formatCode>0</c:formatCode>
                <c:ptCount val="5"/>
                <c:pt idx="0">
                  <c:v>20.775000000001455</c:v>
                </c:pt>
                <c:pt idx="1">
                  <c:v>21.830555555556202</c:v>
                </c:pt>
                <c:pt idx="3">
                  <c:v>17.418692708331946</c:v>
                </c:pt>
                <c:pt idx="4">
                  <c:v>15.299422453705725</c:v>
                </c:pt>
              </c:numCache>
            </c:numRef>
          </c:val>
          <c:extLst>
            <c:ext xmlns:c16="http://schemas.microsoft.com/office/drawing/2014/chart" uri="{C3380CC4-5D6E-409C-BE32-E72D297353CC}">
              <c16:uniqueId val="{00000000-AA0B-48FD-BB0B-C5E47F12BA04}"/>
            </c:ext>
          </c:extLst>
        </c:ser>
        <c:ser>
          <c:idx val="2"/>
          <c:order val="2"/>
          <c:tx>
            <c:strRef>
              <c:f>'SRs Reports'!$D$235:$D$236</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Reports'!$D$237:$D$242</c:f>
              <c:numCache>
                <c:formatCode>0</c:formatCode>
                <c:ptCount val="5"/>
                <c:pt idx="0">
                  <c:v>42.973496527774842</c:v>
                </c:pt>
              </c:numCache>
            </c:numRef>
          </c:val>
          <c:extLst>
            <c:ext xmlns:c16="http://schemas.microsoft.com/office/drawing/2014/chart" uri="{C3380CC4-5D6E-409C-BE32-E72D297353CC}">
              <c16:uniqueId val="{00000007-AA0B-48FD-BB0B-C5E47F12BA04}"/>
            </c:ext>
          </c:extLst>
        </c:ser>
        <c:ser>
          <c:idx val="3"/>
          <c:order val="3"/>
          <c:tx>
            <c:strRef>
              <c:f>'SRs Reports'!$E$235:$E$236</c:f>
              <c:strCache>
                <c:ptCount val="1"/>
                <c:pt idx="0">
                  <c:v>Not Assigned</c:v>
                </c:pt>
              </c:strCache>
            </c:strRef>
          </c:tx>
          <c:spPr>
            <a:solidFill>
              <a:schemeClr val="accent4"/>
            </a:solidFill>
            <a:ln>
              <a:noFill/>
            </a:ln>
            <a:effectLst/>
          </c:spPr>
          <c:invertIfNegative val="0"/>
          <c:cat>
            <c:strRef>
              <c:f>'SRs Reports'!$A$237:$A$242</c:f>
              <c:strCache>
                <c:ptCount val="5"/>
                <c:pt idx="0">
                  <c:v>2024-W46</c:v>
                </c:pt>
                <c:pt idx="1">
                  <c:v>2024-W47</c:v>
                </c:pt>
                <c:pt idx="2">
                  <c:v>2024-W48</c:v>
                </c:pt>
                <c:pt idx="3">
                  <c:v>2024-W49</c:v>
                </c:pt>
                <c:pt idx="4">
                  <c:v>2024-W50</c:v>
                </c:pt>
              </c:strCache>
            </c:strRef>
          </c:cat>
          <c:val>
            <c:numRef>
              <c:f>'SRs Reports'!$E$237:$E$242</c:f>
              <c:numCache>
                <c:formatCode>0</c:formatCode>
                <c:ptCount val="5"/>
                <c:pt idx="0">
                  <c:v>42.940163194441993</c:v>
                </c:pt>
                <c:pt idx="2">
                  <c:v>30.533218750002561</c:v>
                </c:pt>
              </c:numCache>
            </c:numRef>
          </c:val>
          <c:extLst>
            <c:ext xmlns:c16="http://schemas.microsoft.com/office/drawing/2014/chart" uri="{C3380CC4-5D6E-409C-BE32-E72D297353CC}">
              <c16:uniqueId val="{00000000-95F4-4F4C-BAD1-814D9D9AAC27}"/>
            </c:ext>
          </c:extLst>
        </c:ser>
        <c:dLbls>
          <c:showLegendKey val="0"/>
          <c:showVal val="0"/>
          <c:showCatName val="0"/>
          <c:showSerName val="0"/>
          <c:showPercent val="0"/>
          <c:showBubbleSize val="0"/>
        </c:dLbls>
        <c:gapWidth val="150"/>
        <c:overlap val="100"/>
        <c:axId val="1225738984"/>
        <c:axId val="1225731424"/>
      </c:barChart>
      <c:catAx>
        <c:axId val="1225738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1424"/>
        <c:crosses val="autoZero"/>
        <c:auto val="1"/>
        <c:lblAlgn val="ctr"/>
        <c:lblOffset val="100"/>
        <c:noMultiLvlLbl val="0"/>
      </c:catAx>
      <c:valAx>
        <c:axId val="122573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8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Reports!PivotTable3</c:name>
    <c:fmtId val="8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Reports'!$B$252:$B$253</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Reports'!$A$254:$A$270</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Reports'!$B$254:$B$270</c:f>
              <c:numCache>
                <c:formatCode>0</c:formatCode>
                <c:ptCount val="16"/>
                <c:pt idx="2">
                  <c:v>155.23501215277793</c:v>
                </c:pt>
                <c:pt idx="5">
                  <c:v>141.51585763888943</c:v>
                </c:pt>
                <c:pt idx="7">
                  <c:v>116.38557175925962</c:v>
                </c:pt>
                <c:pt idx="8">
                  <c:v>103.0048611111124</c:v>
                </c:pt>
                <c:pt idx="9">
                  <c:v>97.922916666662786</c:v>
                </c:pt>
                <c:pt idx="12">
                  <c:v>75.405151041668432</c:v>
                </c:pt>
                <c:pt idx="14">
                  <c:v>27.120833333334303</c:v>
                </c:pt>
              </c:numCache>
            </c:numRef>
          </c:val>
          <c:extLst>
            <c:ext xmlns:c16="http://schemas.microsoft.com/office/drawing/2014/chart" uri="{C3380CC4-5D6E-409C-BE32-E72D297353CC}">
              <c16:uniqueId val="{00000000-6AAE-4062-8139-57615356D831}"/>
            </c:ext>
          </c:extLst>
        </c:ser>
        <c:ser>
          <c:idx val="1"/>
          <c:order val="1"/>
          <c:tx>
            <c:strRef>
              <c:f>'SRs Reports'!$C$252:$C$253</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Reports'!$A$254:$A$270</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Reports'!$C$254:$C$270</c:f>
              <c:numCache>
                <c:formatCode>0</c:formatCode>
                <c:ptCount val="16"/>
                <c:pt idx="0">
                  <c:v>169.03194444443943</c:v>
                </c:pt>
                <c:pt idx="1">
                  <c:v>168.1769687499982</c:v>
                </c:pt>
                <c:pt idx="3">
                  <c:v>154.88391319444781</c:v>
                </c:pt>
                <c:pt idx="4">
                  <c:v>142.06695659722391</c:v>
                </c:pt>
                <c:pt idx="9">
                  <c:v>103.94641319444781</c:v>
                </c:pt>
                <c:pt idx="10">
                  <c:v>87.190220486110775</c:v>
                </c:pt>
                <c:pt idx="11">
                  <c:v>81.15486111111386</c:v>
                </c:pt>
                <c:pt idx="12">
                  <c:v>71.605498263888876</c:v>
                </c:pt>
                <c:pt idx="13">
                  <c:v>74.157928819444351</c:v>
                </c:pt>
                <c:pt idx="15">
                  <c:v>60.096413194441993</c:v>
                </c:pt>
              </c:numCache>
            </c:numRef>
          </c:val>
          <c:extLst>
            <c:ext xmlns:c16="http://schemas.microsoft.com/office/drawing/2014/chart" uri="{C3380CC4-5D6E-409C-BE32-E72D297353CC}">
              <c16:uniqueId val="{00000001-6AAE-4062-8139-57615356D831}"/>
            </c:ext>
          </c:extLst>
        </c:ser>
        <c:ser>
          <c:idx val="2"/>
          <c:order val="2"/>
          <c:tx>
            <c:strRef>
              <c:f>'SRs Reports'!$D$252:$D$253</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Reports'!$A$254:$A$270</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Reports'!$D$254:$D$270</c:f>
              <c:numCache>
                <c:formatCode>0</c:formatCode>
                <c:ptCount val="16"/>
                <c:pt idx="1">
                  <c:v>167.11377430555876</c:v>
                </c:pt>
                <c:pt idx="4">
                  <c:v>149.90821875000256</c:v>
                </c:pt>
                <c:pt idx="6">
                  <c:v>96.098611111105129</c:v>
                </c:pt>
              </c:numCache>
            </c:numRef>
          </c:val>
          <c:extLst>
            <c:ext xmlns:c16="http://schemas.microsoft.com/office/drawing/2014/chart" uri="{C3380CC4-5D6E-409C-BE32-E72D297353CC}">
              <c16:uniqueId val="{00000002-6AAE-4062-8139-57615356D831}"/>
            </c:ext>
          </c:extLst>
        </c:ser>
        <c:ser>
          <c:idx val="3"/>
          <c:order val="3"/>
          <c:tx>
            <c:strRef>
              <c:f>'SRs Reports'!$E$252:$E$253</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Reports'!$A$254:$A$270</c:f>
              <c:strCache>
                <c:ptCount val="16"/>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pt idx="15">
                  <c:v>2024-W44</c:v>
                </c:pt>
              </c:strCache>
            </c:strRef>
          </c:cat>
          <c:val>
            <c:numRef>
              <c:f>'SRs Reports'!$E$254:$E$270</c:f>
              <c:numCache>
                <c:formatCode>0</c:formatCode>
                <c:ptCount val="16"/>
                <c:pt idx="10">
                  <c:v>98.831829861112055</c:v>
                </c:pt>
              </c:numCache>
            </c:numRef>
          </c:val>
          <c:extLst>
            <c:ext xmlns:c16="http://schemas.microsoft.com/office/drawing/2014/chart" uri="{C3380CC4-5D6E-409C-BE32-E72D297353CC}">
              <c16:uniqueId val="{00000001-7C43-4F92-AA90-8D118A54A27E}"/>
            </c:ext>
          </c:extLst>
        </c:ser>
        <c:dLbls>
          <c:dLblPos val="ctr"/>
          <c:showLegendKey val="0"/>
          <c:showVal val="1"/>
          <c:showCatName val="0"/>
          <c:showSerName val="0"/>
          <c:showPercent val="0"/>
          <c:showBubbleSize val="0"/>
        </c:dLbls>
        <c:gapWidth val="150"/>
        <c:overlap val="100"/>
        <c:axId val="1225782184"/>
        <c:axId val="1225787224"/>
      </c:barChart>
      <c:catAx>
        <c:axId val="122578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7224"/>
        <c:crosses val="autoZero"/>
        <c:auto val="1"/>
        <c:lblAlgn val="ctr"/>
        <c:lblOffset val="100"/>
        <c:noMultiLvlLbl val="0"/>
      </c:catAx>
      <c:valAx>
        <c:axId val="1225787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2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Reports!PivotTable27</c:name>
    <c:fmtId val="8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'SRs Reports'!$B$321:$B$322</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2 to 5</c:v>
                </c:pt>
                <c:pt idx="1">
                  <c:v>More than 10</c:v>
                </c:pt>
              </c:strCache>
            </c:strRef>
          </c:cat>
          <c:val>
            <c:numRef>
              <c:f>'SRs Reports'!$B$323:$B$325</c:f>
              <c:numCache>
                <c:formatCode>General</c:formatCode>
                <c:ptCount val="2"/>
                <c:pt idx="1">
                  <c:v>3</c:v>
                </c:pt>
              </c:numCache>
            </c:numRef>
          </c:val>
          <c:extLst>
            <c:ext xmlns:c16="http://schemas.microsoft.com/office/drawing/2014/chart" uri="{C3380CC4-5D6E-409C-BE32-E72D297353CC}">
              <c16:uniqueId val="{00000000-078D-4182-8342-9DFCCBA3AB00}"/>
            </c:ext>
          </c:extLst>
        </c:ser>
        <c:ser>
          <c:idx val="1"/>
          <c:order val="1"/>
          <c:tx>
            <c:strRef>
              <c:f>'SRs Reports'!$C$321:$C$322</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2 to 5</c:v>
                </c:pt>
                <c:pt idx="1">
                  <c:v>More than 10</c:v>
                </c:pt>
              </c:strCache>
            </c:strRef>
          </c:cat>
          <c:val>
            <c:numRef>
              <c:f>'SRs Reports'!$C$323:$C$325</c:f>
              <c:numCache>
                <c:formatCode>General</c:formatCode>
                <c:ptCount val="2"/>
                <c:pt idx="1">
                  <c:v>3</c:v>
                </c:pt>
              </c:numCache>
            </c:numRef>
          </c:val>
          <c:extLst>
            <c:ext xmlns:c16="http://schemas.microsoft.com/office/drawing/2014/chart" uri="{C3380CC4-5D6E-409C-BE32-E72D297353CC}">
              <c16:uniqueId val="{00000001-078D-4182-8342-9DFCCBA3AB00}"/>
            </c:ext>
          </c:extLst>
        </c:ser>
        <c:ser>
          <c:idx val="2"/>
          <c:order val="2"/>
          <c:tx>
            <c:strRef>
              <c:f>'SRs Reports'!$D$321:$D$322</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2 to 5</c:v>
                </c:pt>
                <c:pt idx="1">
                  <c:v>More than 10</c:v>
                </c:pt>
              </c:strCache>
            </c:strRef>
          </c:cat>
          <c:val>
            <c:numRef>
              <c:f>'SRs Reports'!$D$323:$D$325</c:f>
              <c:numCache>
                <c:formatCode>General</c:formatCode>
                <c:ptCount val="2"/>
                <c:pt idx="0">
                  <c:v>1</c:v>
                </c:pt>
                <c:pt idx="1">
                  <c:v>10</c:v>
                </c:pt>
              </c:numCache>
            </c:numRef>
          </c:val>
          <c:extLst>
            <c:ext xmlns:c16="http://schemas.microsoft.com/office/drawing/2014/chart" uri="{C3380CC4-5D6E-409C-BE32-E72D297353CC}">
              <c16:uniqueId val="{00000002-078D-4182-8342-9DFCCBA3AB00}"/>
            </c:ext>
          </c:extLst>
        </c:ser>
        <c:ser>
          <c:idx val="3"/>
          <c:order val="3"/>
          <c:tx>
            <c:strRef>
              <c:f>'SRs Reports'!$E$321:$E$322</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2 to 5</c:v>
                </c:pt>
                <c:pt idx="1">
                  <c:v>More than 10</c:v>
                </c:pt>
              </c:strCache>
            </c:strRef>
          </c:cat>
          <c:val>
            <c:numRef>
              <c:f>'SRs Reports'!$E$323:$E$325</c:f>
              <c:numCache>
                <c:formatCode>General</c:formatCode>
                <c:ptCount val="2"/>
                <c:pt idx="1">
                  <c:v>5</c:v>
                </c:pt>
              </c:numCache>
            </c:numRef>
          </c:val>
          <c:extLst>
            <c:ext xmlns:c16="http://schemas.microsoft.com/office/drawing/2014/chart" uri="{C3380CC4-5D6E-409C-BE32-E72D297353CC}">
              <c16:uniqueId val="{00000001-6CFA-48C4-91D8-5A57E88BE94E}"/>
            </c:ext>
          </c:extLst>
        </c:ser>
        <c:ser>
          <c:idx val="4"/>
          <c:order val="4"/>
          <c:tx>
            <c:strRef>
              <c:f>'SRs Reports'!$F$321:$F$322</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2 to 5</c:v>
                </c:pt>
                <c:pt idx="1">
                  <c:v>More than 10</c:v>
                </c:pt>
              </c:strCache>
            </c:strRef>
          </c:cat>
          <c:val>
            <c:numRef>
              <c:f>'SRs Reports'!$F$323:$F$325</c:f>
              <c:numCache>
                <c:formatCode>General</c:formatCode>
                <c:ptCount val="2"/>
                <c:pt idx="1">
                  <c:v>6</c:v>
                </c:pt>
              </c:numCache>
            </c:numRef>
          </c:val>
          <c:extLst>
            <c:ext xmlns:c16="http://schemas.microsoft.com/office/drawing/2014/chart" uri="{C3380CC4-5D6E-409C-BE32-E72D297353CC}">
              <c16:uniqueId val="{00000002-6CFA-48C4-91D8-5A57E88BE94E}"/>
            </c:ext>
          </c:extLst>
        </c:ser>
        <c:dLbls>
          <c:dLblPos val="ctr"/>
          <c:showLegendKey val="0"/>
          <c:showVal val="1"/>
          <c:showCatName val="0"/>
          <c:showSerName val="0"/>
          <c:showPercent val="0"/>
          <c:showBubbleSize val="0"/>
        </c:dLbls>
        <c:gapWidth val="150"/>
        <c:overlap val="100"/>
        <c:axId val="1175341600"/>
        <c:axId val="1175338720"/>
      </c:barChart>
      <c:catAx>
        <c:axId val="117534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38720"/>
        <c:crosses val="autoZero"/>
        <c:auto val="1"/>
        <c:lblAlgn val="ctr"/>
        <c:lblOffset val="100"/>
        <c:noMultiLvlLbl val="0"/>
      </c:catAx>
      <c:valAx>
        <c:axId val="1175338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4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[Test.xlsx]SRs Reports!PivotTable31</c:name>
    <c:fmtId val="8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'SRs Reports'!$B$350:$B$351</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Reports'!$B$352:$B$353</c:f>
              <c:numCache>
                <c:formatCode>General</c:formatCode>
                <c:ptCount val="1"/>
                <c:pt idx="0">
                  <c:v>10</c:v>
                </c:pt>
              </c:numCache>
            </c:numRef>
          </c:val>
          <c:extLst>
            <c:ext xmlns:c16="http://schemas.microsoft.com/office/drawing/2014/chart" uri="{C3380CC4-5D6E-409C-BE32-E72D297353CC}">
              <c16:uniqueId val="{00000000-7D10-49C6-85C1-222C5D8C9966}"/>
            </c:ext>
          </c:extLst>
        </c:ser>
        <c:ser>
          <c:idx val="1"/>
          <c:order val="1"/>
          <c:tx>
            <c:strRef>
              <c:f>'SRs Reports'!$C$350:$C$351</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Reports'!$C$352:$C$353</c:f>
              <c:numCache>
                <c:formatCode>General</c:formatCode>
                <c:ptCount val="1"/>
                <c:pt idx="0">
                  <c:v>2</c:v>
                </c:pt>
              </c:numCache>
            </c:numRef>
          </c:val>
          <c:extLst>
            <c:ext xmlns:c16="http://schemas.microsoft.com/office/drawing/2014/chart" uri="{C3380CC4-5D6E-409C-BE32-E72D297353CC}">
              <c16:uniqueId val="{00000001-7D10-49C6-85C1-222C5D8C9966}"/>
            </c:ext>
          </c:extLst>
        </c:ser>
        <c:ser>
          <c:idx val="2"/>
          <c:order val="2"/>
          <c:tx>
            <c:strRef>
              <c:f>'SRs Reports'!$D$350:$D$351</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Reports'!$D$352:$D$353</c:f>
              <c:numCache>
                <c:formatCode>General</c:formatCode>
                <c:ptCount val="1"/>
                <c:pt idx="0">
                  <c:v>2</c:v>
                </c:pt>
              </c:numCache>
            </c:numRef>
          </c:val>
          <c:extLst>
            <c:ext xmlns:c16="http://schemas.microsoft.com/office/drawing/2014/chart" uri="{C3380CC4-5D6E-409C-BE32-E72D297353CC}">
              <c16:uniqueId val="{00000002-7D10-49C6-85C1-222C5D8C9966}"/>
            </c:ext>
          </c:extLst>
        </c:ser>
        <c:ser>
          <c:idx val="3"/>
          <c:order val="3"/>
          <c:tx>
            <c:strRef>
              <c:f>'SRs Reports'!$E$350:$E$351</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Reports'!$E$352:$E$353</c:f>
              <c:numCache>
                <c:formatCode>General</c:formatCode>
                <c:ptCount val="1"/>
                <c:pt idx="0">
                  <c:v>5</c:v>
                </c:pt>
              </c:numCache>
            </c:numRef>
          </c:val>
          <c:extLst>
            <c:ext xmlns:c16="http://schemas.microsoft.com/office/drawing/2014/chart" uri="{C3380CC4-5D6E-409C-BE32-E72D297353CC}">
              <c16:uniqueId val="{00000003-7D10-49C6-85C1-222C5D8C9966}"/>
            </c:ext>
          </c:extLst>
        </c:ser>
        <c:ser>
          <c:idx val="4"/>
          <c:order val="4"/>
          <c:tx>
            <c:strRef>
              <c:f>'SRs Reports'!$F$350:$F$351</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Reports'!$F$352:$F$353</c:f>
              <c:numCache>
                <c:formatCode>General</c:formatCode>
                <c:ptCount val="1"/>
                <c:pt idx="0">
                  <c:v>15</c:v>
                </c:pt>
              </c:numCache>
            </c:numRef>
          </c:val>
          <c:extLst>
            <c:ext xmlns:c16="http://schemas.microsoft.com/office/drawing/2014/chart" uri="{C3380CC4-5D6E-409C-BE32-E72D297353CC}">
              <c16:uniqueId val="{00000004-7D10-49C6-85C1-222C5D8C9966}"/>
            </c:ext>
          </c:extLst>
        </c:ser>
        <c:dLbls>
          <c:dLblPos val="ctr"/>
          <c:showLegendKey val="0"/>
          <c:showVal val="1"/>
          <c:showCatName val="0"/>
          <c:showSerName val="0"/>
          <c:showPercent val="0"/>
          <c:showBubbleSize val="0"/>
        </c:dLbls>
        <c:gapWidth val="150"/>
        <c:overlap val="100"/>
        <c:axId val="2004540752"/>
        <c:axId val="2004549392"/>
      </c:barChart>
      <c:catAx>
        <c:axId val="200454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49392"/>
        <c:crosses val="autoZero"/>
        <c:auto val="1"/>
        <c:lblAlgn val="ctr"/>
        <c:lblOffset val="100"/>
        <c:noMultiLvlLbl val="0"/>
      </c:catAx>
      <c:valAx>
        <c:axId val="2004549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c:name>
    <c:fmtId val="29"/>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View'!$B$6:$B$7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View'!$B$8:$B$11</c:f>
              <c:numCache>
                <c:formatCode>General</c:formatCode>
                <c:ptCount val="3"/>
                <c:pt idx="1">
                  <c:v>8</c:v>
                </c:pt>
                <c:pt idx="2">
                  <c:v>7</c:v>
                </c:pt>
              </c:numCache>
            </c:numRef>
          </c:val>
          <c:extLst>
            <c:ext xmlns:c16="http://schemas.microsoft.com/office/drawing/2014/chart" uri="{C3380CC4-5D6E-409C-BE32-E72D297353CC}">
              <c16:uniqueId val="{00000000-AC7D-466C-98B1-8E2232151C0D}"/>
            </c:ext>
          </c:extLst>
        </c:ser>
        <c:ser>
          <c:idx val="1"/>
          <c:order val="1"/>
          <c:tx>
            <c:strRef>
              <c:f>'Incidents Monthly View'!$C$6:$C$7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View'!$C$8:$C$11</c:f>
              <c:numCache>
                <c:formatCode>General</c:formatCode>
                <c:ptCount val="3"/>
                <c:pt idx="0">
                  <c:v>2</c:v>
                </c:pt>
                <c:pt idx="1">
                  <c:v>33</c:v>
                </c:pt>
                <c:pt idx="2">
                  <c:v>49</c:v>
                </c:pt>
              </c:numCache>
            </c:numRef>
          </c:val>
          <c:extLst>
            <c:ext xmlns:c16="http://schemas.microsoft.com/office/drawing/2014/chart" uri="{C3380CC4-5D6E-409C-BE32-E72D297353CC}">
              <c16:uniqueId val="{00000001-AC7D-466C-98B1-8E2232151C0D}"/>
            </c:ext>
          </c:extLst>
        </c:ser>
        <c:ser>
          <c:idx val="2"/>
          <c:order val="2"/>
          <c:tx>
            <c:strRef>
              <c:f>'Incidents Monthly View'!$D$6:$D$7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View'!$D$8:$D$11</c:f>
              <c:numCache>
                <c:formatCode>General</c:formatCode>
                <c:ptCount val="3"/>
                <c:pt idx="1">
                  <c:v>1</c:v>
                </c:pt>
                <c:pt idx="2">
                  <c:v>4</c:v>
                </c:pt>
              </c:numCache>
            </c:numRef>
          </c:val>
          <c:extLst>
            <c:ext xmlns:c16="http://schemas.microsoft.com/office/drawing/2014/chart" uri="{C3380CC4-5D6E-409C-BE32-E72D297353CC}">
              <c16:uniqueId val="{00000001-BD7D-472A-8590-ED2260498EF3}"/>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View!PivotTable8</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View'!$B$22:$B$23</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View'!$A$24:$A$26</c:f>
              <c:strCache>
                <c:ptCount val="2"/>
                <c:pt idx="0">
                  <c:v>2024-M10</c:v>
                </c:pt>
                <c:pt idx="1">
                  <c:v>2024-M9</c:v>
                </c:pt>
              </c:strCache>
            </c:strRef>
          </c:cat>
          <c:val>
            <c:numRef>
              <c:f>'Incidents Monthly View'!$B$24:$B$26</c:f>
              <c:numCache>
                <c:formatCode>General</c:formatCode>
                <c:ptCount val="2"/>
                <c:pt idx="0">
                  <c:v>6</c:v>
                </c:pt>
                <c:pt idx="1">
                  <c:v>2</c:v>
                </c:pt>
              </c:numCache>
            </c:numRef>
          </c:val>
          <c:extLst>
            <c:ext xmlns:c16="http://schemas.microsoft.com/office/drawing/2014/chart" uri="{C3380CC4-5D6E-409C-BE32-E72D297353CC}">
              <c16:uniqueId val="{00000000-5A39-4391-B202-C1D65507D73F}"/>
            </c:ext>
          </c:extLst>
        </c:ser>
        <c:ser>
          <c:idx val="1"/>
          <c:order val="1"/>
          <c:tx>
            <c:strRef>
              <c:f>'Incidents Monthly View'!$C$22:$C$23</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View'!$A$24:$A$26</c:f>
              <c:strCache>
                <c:ptCount val="2"/>
                <c:pt idx="0">
                  <c:v>2024-M10</c:v>
                </c:pt>
                <c:pt idx="1">
                  <c:v>2024-M9</c:v>
                </c:pt>
              </c:strCache>
            </c:strRef>
          </c:cat>
          <c:val>
            <c:numRef>
              <c:f>'Incidents Monthly View'!$C$24:$C$26</c:f>
              <c:numCache>
                <c:formatCode>General</c:formatCode>
                <c:ptCount val="2"/>
                <c:pt idx="0">
                  <c:v>8</c:v>
                </c:pt>
                <c:pt idx="1">
                  <c:v>3</c:v>
                </c:pt>
              </c:numCache>
            </c:numRef>
          </c:val>
          <c:extLst>
            <c:ext xmlns:c16="http://schemas.microsoft.com/office/drawing/2014/chart" uri="{C3380CC4-5D6E-409C-BE32-E72D297353CC}">
              <c16:uniqueId val="{00000001-5A39-4391-B202-C1D65507D73F}"/>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View!PivotTable9</c:name>
    <c:fmtId val="3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View'!$B$41:$B$42</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View'!$B$43:$B$46</c:f>
              <c:numCache>
                <c:formatCode>General</c:formatCode>
                <c:ptCount val="3"/>
                <c:pt idx="1">
                  <c:v>1</c:v>
                </c:pt>
                <c:pt idx="2">
                  <c:v>1</c:v>
                </c:pt>
              </c:numCache>
            </c:numRef>
          </c:val>
          <c:extLst>
            <c:ext xmlns:c16="http://schemas.microsoft.com/office/drawing/2014/chart" uri="{C3380CC4-5D6E-409C-BE32-E72D297353CC}">
              <c16:uniqueId val="{00000000-3772-440A-91E1-C51D745DB94D}"/>
            </c:ext>
          </c:extLst>
        </c:ser>
        <c:ser>
          <c:idx val="1"/>
          <c:order val="1"/>
          <c:tx>
            <c:strRef>
              <c:f>'Incidents Monthly View'!$C$41:$C$42</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View'!$C$43:$C$46</c:f>
              <c:numCache>
                <c:formatCode>General</c:formatCode>
                <c:ptCount val="3"/>
                <c:pt idx="0">
                  <c:v>2</c:v>
                </c:pt>
                <c:pt idx="1">
                  <c:v>32</c:v>
                </c:pt>
                <c:pt idx="2">
                  <c:v>31</c:v>
                </c:pt>
              </c:numCache>
            </c:numRef>
          </c:val>
          <c:extLst>
            <c:ext xmlns:c16="http://schemas.microsoft.com/office/drawing/2014/chart" uri="{C3380CC4-5D6E-409C-BE32-E72D297353CC}">
              <c16:uniqueId val="{00000001-3772-440A-91E1-C51D745DB94D}"/>
            </c:ext>
          </c:extLst>
        </c:ser>
        <c:ser>
          <c:idx val="2"/>
          <c:order val="2"/>
          <c:tx>
            <c:strRef>
              <c:f>'Incidents Monthly View'!$D$41:$D$42</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View'!$D$43:$D$46</c:f>
              <c:numCache>
                <c:formatCode>General</c:formatCode>
                <c:ptCount val="3"/>
                <c:pt idx="1">
                  <c:v>4</c:v>
                </c:pt>
                <c:pt idx="2">
                  <c:v>20</c:v>
                </c:pt>
              </c:numCache>
            </c:numRef>
          </c:val>
          <c:extLst>
            <c:ext xmlns:c16="http://schemas.microsoft.com/office/drawing/2014/chart" uri="{C3380CC4-5D6E-409C-BE32-E72D297353CC}">
              <c16:uniqueId val="{00000002-3772-440A-91E1-C51D745DB94D}"/>
            </c:ext>
          </c:extLst>
        </c:ser>
        <c:ser>
          <c:idx val="3"/>
          <c:order val="3"/>
          <c:tx>
            <c:strRef>
              <c:f>'Incidents Monthly View'!$E$41:$E$42</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View'!$E$43:$E$46</c:f>
              <c:numCache>
                <c:formatCode>General</c:formatCode>
                <c:ptCount val="3"/>
                <c:pt idx="2">
                  <c:v>2</c:v>
                </c:pt>
              </c:numCache>
            </c:numRef>
          </c:val>
          <c:extLst>
            <c:ext xmlns:c16="http://schemas.microsoft.com/office/drawing/2014/chart" uri="{C3380CC4-5D6E-409C-BE32-E72D297353CC}">
              <c16:uniqueId val="{00000001-9E36-42AD-9540-E0A270E7E30B}"/>
            </c:ext>
          </c:extLst>
        </c:ser>
        <c:ser>
          <c:idx val="4"/>
          <c:order val="4"/>
          <c:tx>
            <c:strRef>
              <c:f>'Incidents Monthly View'!$F$41:$F$42</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View'!$F$43:$F$46</c:f>
              <c:numCache>
                <c:formatCode>General</c:formatCode>
                <c:ptCount val="3"/>
                <c:pt idx="1">
                  <c:v>4</c:v>
                </c:pt>
                <c:pt idx="2">
                  <c:v>4</c:v>
                </c:pt>
              </c:numCache>
            </c:numRef>
          </c:val>
          <c:extLst>
            <c:ext xmlns:c16="http://schemas.microsoft.com/office/drawing/2014/chart" uri="{C3380CC4-5D6E-409C-BE32-E72D297353CC}">
              <c16:uniqueId val="{00000002-9E36-42AD-9540-E0A270E7E30B}"/>
            </c:ext>
          </c:extLst>
        </c:ser>
        <c:ser>
          <c:idx val="5"/>
          <c:order val="5"/>
          <c:tx>
            <c:strRef>
              <c:f>'Incidents Monthly View'!$G$41:$G$42</c:f>
              <c:strCache>
                <c:ptCount val="1"/>
                <c:pt idx="0">
                  <c:v>Pending User Info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View'!$G$43:$G$46</c:f>
              <c:numCache>
                <c:formatCode>General</c:formatCode>
                <c:ptCount val="3"/>
                <c:pt idx="1">
                  <c:v>1</c:v>
                </c:pt>
                <c:pt idx="2">
                  <c:v>2</c:v>
                </c:pt>
              </c:numCache>
            </c:numRef>
          </c:val>
          <c:extLst>
            <c:ext xmlns:c16="http://schemas.microsoft.com/office/drawing/2014/chart" uri="{C3380CC4-5D6E-409C-BE32-E72D297353CC}">
              <c16:uniqueId val="{00000000-C688-4E8E-8740-DD39B96C4E78}"/>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View!PivotTable10</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View'!$B$58:$B$59</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View'!$B$60:$B$62</c:f>
              <c:numCache>
                <c:formatCode>General</c:formatCode>
                <c:ptCount val="2"/>
                <c:pt idx="0">
                  <c:v>8</c:v>
                </c:pt>
                <c:pt idx="1">
                  <c:v>2</c:v>
                </c:pt>
              </c:numCache>
            </c:numRef>
          </c:val>
          <c:extLst>
            <c:ext xmlns:c16="http://schemas.microsoft.com/office/drawing/2014/chart" uri="{C3380CC4-5D6E-409C-BE32-E72D297353CC}">
              <c16:uniqueId val="{00000000-6B0A-4AF4-B3C2-67FCFCA8E6EF}"/>
            </c:ext>
          </c:extLst>
        </c:ser>
        <c:ser>
          <c:idx val="1"/>
          <c:order val="1"/>
          <c:tx>
            <c:strRef>
              <c:f>'Incidents Monthly View'!$C$58:$C$59</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View'!$C$60:$C$62</c:f>
              <c:numCache>
                <c:formatCode>General</c:formatCode>
                <c:ptCount val="2"/>
                <c:pt idx="0">
                  <c:v>2</c:v>
                </c:pt>
              </c:numCache>
            </c:numRef>
          </c:val>
          <c:extLst>
            <c:ext xmlns:c16="http://schemas.microsoft.com/office/drawing/2014/chart" uri="{C3380CC4-5D6E-409C-BE32-E72D297353CC}">
              <c16:uniqueId val="{00000001-6B0A-4AF4-B3C2-67FCFCA8E6EF}"/>
            </c:ext>
          </c:extLst>
        </c:ser>
        <c:ser>
          <c:idx val="2"/>
          <c:order val="2"/>
          <c:tx>
            <c:strRef>
              <c:f>'Incidents Monthly View'!$D$58:$D$59</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View'!$D$60:$D$62</c:f>
              <c:numCache>
                <c:formatCode>General</c:formatCode>
                <c:ptCount val="2"/>
                <c:pt idx="0">
                  <c:v>4</c:v>
                </c:pt>
                <c:pt idx="1">
                  <c:v>3</c:v>
                </c:pt>
              </c:numCache>
            </c:numRef>
          </c:val>
          <c:extLst>
            <c:ext xmlns:c16="http://schemas.microsoft.com/office/drawing/2014/chart" uri="{C3380CC4-5D6E-409C-BE32-E72D297353CC}">
              <c16:uniqueId val="{00000002-6B0A-4AF4-B3C2-67FCFCA8E6EF}"/>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View!PivotTable11</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View'!$B$78:$B$79</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View'!$B$80:$B$83</c:f>
              <c:numCache>
                <c:formatCode>General</c:formatCode>
                <c:ptCount val="3"/>
                <c:pt idx="1">
                  <c:v>2</c:v>
                </c:pt>
              </c:numCache>
            </c:numRef>
          </c:val>
          <c:extLst>
            <c:ext xmlns:c16="http://schemas.microsoft.com/office/drawing/2014/chart" uri="{C3380CC4-5D6E-409C-BE32-E72D297353CC}">
              <c16:uniqueId val="{00000000-00BF-448B-AEB5-DE678564CBD1}"/>
            </c:ext>
          </c:extLst>
        </c:ser>
        <c:ser>
          <c:idx val="1"/>
          <c:order val="1"/>
          <c:tx>
            <c:strRef>
              <c:f>'Incidents Monthly View'!$C$78:$C$79</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View'!$C$80:$C$83</c:f>
              <c:numCache>
                <c:formatCode>General</c:formatCode>
                <c:ptCount val="3"/>
                <c:pt idx="0">
                  <c:v>11</c:v>
                </c:pt>
                <c:pt idx="1">
                  <c:v>51</c:v>
                </c:pt>
                <c:pt idx="2">
                  <c:v>3</c:v>
                </c:pt>
              </c:numCache>
            </c:numRef>
          </c:val>
          <c:extLst>
            <c:ext xmlns:c16="http://schemas.microsoft.com/office/drawing/2014/chart" uri="{C3380CC4-5D6E-409C-BE32-E72D297353CC}">
              <c16:uniqueId val="{00000001-00BF-448B-AEB5-DE678564CBD1}"/>
            </c:ext>
          </c:extLst>
        </c:ser>
        <c:ser>
          <c:idx val="2"/>
          <c:order val="2"/>
          <c:tx>
            <c:strRef>
              <c:f>'Incidents Monthly View'!$D$78:$D$79</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View'!$D$80:$D$83</c:f>
              <c:numCache>
                <c:formatCode>General</c:formatCode>
                <c:ptCount val="3"/>
                <c:pt idx="0">
                  <c:v>3</c:v>
                </c:pt>
                <c:pt idx="1">
                  <c:v>19</c:v>
                </c:pt>
                <c:pt idx="2">
                  <c:v>2</c:v>
                </c:pt>
              </c:numCache>
            </c:numRef>
          </c:val>
          <c:extLst>
            <c:ext xmlns:c16="http://schemas.microsoft.com/office/drawing/2014/chart" uri="{C3380CC4-5D6E-409C-BE32-E72D297353CC}">
              <c16:uniqueId val="{00000002-00BF-448B-AEB5-DE678564CBD1}"/>
            </c:ext>
          </c:extLst>
        </c:ser>
        <c:ser>
          <c:idx val="3"/>
          <c:order val="3"/>
          <c:tx>
            <c:strRef>
              <c:f>'Incidents Monthly View'!$E$78:$E$79</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View'!$E$80:$E$83</c:f>
              <c:numCache>
                <c:formatCode>General</c:formatCode>
                <c:ptCount val="3"/>
                <c:pt idx="1">
                  <c:v>2</c:v>
                </c:pt>
              </c:numCache>
            </c:numRef>
          </c:val>
          <c:extLst>
            <c:ext xmlns:c16="http://schemas.microsoft.com/office/drawing/2014/chart" uri="{C3380CC4-5D6E-409C-BE32-E72D297353CC}">
              <c16:uniqueId val="{00000001-2375-4D94-92CD-6DDB4C83F69D}"/>
            </c:ext>
          </c:extLst>
        </c:ser>
        <c:ser>
          <c:idx val="4"/>
          <c:order val="4"/>
          <c:tx>
            <c:strRef>
              <c:f>'Incidents Monthly View'!$F$78:$F$79</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View'!$F$80:$F$83</c:f>
              <c:numCache>
                <c:formatCode>General</c:formatCode>
                <c:ptCount val="3"/>
                <c:pt idx="0">
                  <c:v>1</c:v>
                </c:pt>
                <c:pt idx="1">
                  <c:v>7</c:v>
                </c:pt>
              </c:numCache>
            </c:numRef>
          </c:val>
          <c:extLst>
            <c:ext xmlns:c16="http://schemas.microsoft.com/office/drawing/2014/chart" uri="{C3380CC4-5D6E-409C-BE32-E72D297353CC}">
              <c16:uniqueId val="{00000002-2375-4D94-92CD-6DDB4C83F69D}"/>
            </c:ext>
          </c:extLst>
        </c:ser>
        <c:ser>
          <c:idx val="5"/>
          <c:order val="5"/>
          <c:tx>
            <c:strRef>
              <c:f>'Incidents Monthly View'!$G$78:$G$79</c:f>
              <c:strCache>
                <c:ptCount val="1"/>
                <c:pt idx="0">
                  <c:v>Pending User Info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View'!$G$80:$G$83</c:f>
              <c:numCache>
                <c:formatCode>General</c:formatCode>
                <c:ptCount val="3"/>
                <c:pt idx="1">
                  <c:v>3</c:v>
                </c:pt>
              </c:numCache>
            </c:numRef>
          </c:val>
          <c:extLst>
            <c:ext xmlns:c16="http://schemas.microsoft.com/office/drawing/2014/chart" uri="{C3380CC4-5D6E-409C-BE32-E72D297353CC}">
              <c16:uniqueId val="{00000000-529B-4B51-A152-486C1167C991}"/>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View!PivotTable12</c:name>
    <c:fmtId val="6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View'!$B$92:$B$93</c:f>
              <c:strCache>
                <c:ptCount val="1"/>
                <c:pt idx="0">
                  <c:v>Closed</c:v>
                </c:pt>
              </c:strCache>
            </c:strRef>
          </c:tx>
          <c:spPr>
            <a:solidFill>
              <a:schemeClr val="accent1"/>
            </a:solidFill>
            <a:ln>
              <a:noFill/>
            </a:ln>
            <a:effectLst/>
          </c:spPr>
          <c:invertIfNegative val="0"/>
          <c:cat>
            <c:strRef>
              <c:f>'Incidents Monthly View'!$A$94:$A$96</c:f>
              <c:strCache>
                <c:ptCount val="2"/>
                <c:pt idx="0">
                  <c:v>2. High</c:v>
                </c:pt>
                <c:pt idx="1">
                  <c:v>3. Normal</c:v>
                </c:pt>
              </c:strCache>
            </c:strRef>
          </c:cat>
          <c:val>
            <c:numRef>
              <c:f>'Incidents Monthly View'!$B$94:$B$96</c:f>
              <c:numCache>
                <c:formatCode>General</c:formatCode>
                <c:ptCount val="2"/>
                <c:pt idx="0">
                  <c:v>3</c:v>
                </c:pt>
                <c:pt idx="1">
                  <c:v>7</c:v>
                </c:pt>
              </c:numCache>
            </c:numRef>
          </c:val>
          <c:extLst>
            <c:ext xmlns:c16="http://schemas.microsoft.com/office/drawing/2014/chart" uri="{C3380CC4-5D6E-409C-BE32-E72D297353CC}">
              <c16:uniqueId val="{00000000-B4DD-4380-828F-C06850D8861E}"/>
            </c:ext>
          </c:extLst>
        </c:ser>
        <c:ser>
          <c:idx val="1"/>
          <c:order val="1"/>
          <c:tx>
            <c:strRef>
              <c:f>'Incidents Monthly View'!$C$92:$C$93</c:f>
              <c:strCache>
                <c:ptCount val="1"/>
                <c:pt idx="0">
                  <c:v>In Progress</c:v>
                </c:pt>
              </c:strCache>
            </c:strRef>
          </c:tx>
          <c:spPr>
            <a:solidFill>
              <a:schemeClr val="accent2"/>
            </a:solidFill>
            <a:ln>
              <a:noFill/>
            </a:ln>
            <a:effectLst/>
          </c:spPr>
          <c:invertIfNegative val="0"/>
          <c:cat>
            <c:strRef>
              <c:f>'Incidents Monthly View'!$A$94:$A$96</c:f>
              <c:strCache>
                <c:ptCount val="2"/>
                <c:pt idx="0">
                  <c:v>2. High</c:v>
                </c:pt>
                <c:pt idx="1">
                  <c:v>3. Normal</c:v>
                </c:pt>
              </c:strCache>
            </c:strRef>
          </c:cat>
          <c:val>
            <c:numRef>
              <c:f>'Incidents Monthly View'!$C$94:$C$96</c:f>
              <c:numCache>
                <c:formatCode>General</c:formatCode>
                <c:ptCount val="2"/>
                <c:pt idx="0">
                  <c:v>1</c:v>
                </c:pt>
                <c:pt idx="1">
                  <c:v>1</c:v>
                </c:pt>
              </c:numCache>
            </c:numRef>
          </c:val>
          <c:extLst>
            <c:ext xmlns:c16="http://schemas.microsoft.com/office/drawing/2014/chart" uri="{C3380CC4-5D6E-409C-BE32-E72D297353CC}">
              <c16:uniqueId val="{00000001-B4DD-4380-828F-C06850D8861E}"/>
            </c:ext>
          </c:extLst>
        </c:ser>
        <c:ser>
          <c:idx val="2"/>
          <c:order val="2"/>
          <c:tx>
            <c:strRef>
              <c:f>'Incidents Monthly View'!$D$92:$D$93</c:f>
              <c:strCache>
                <c:ptCount val="1"/>
                <c:pt idx="0">
                  <c:v>User acceptance</c:v>
                </c:pt>
              </c:strCache>
            </c:strRef>
          </c:tx>
          <c:spPr>
            <a:solidFill>
              <a:schemeClr val="accent3"/>
            </a:solidFill>
            <a:ln>
              <a:noFill/>
            </a:ln>
            <a:effectLst/>
          </c:spPr>
          <c:invertIfNegative val="0"/>
          <c:cat>
            <c:strRef>
              <c:f>'Incidents Monthly View'!$A$94:$A$96</c:f>
              <c:strCache>
                <c:ptCount val="2"/>
                <c:pt idx="0">
                  <c:v>2. High</c:v>
                </c:pt>
                <c:pt idx="1">
                  <c:v>3. Normal</c:v>
                </c:pt>
              </c:strCache>
            </c:strRef>
          </c:cat>
          <c:val>
            <c:numRef>
              <c:f>'Incidents Monthly View'!$D$94:$D$96</c:f>
              <c:numCache>
                <c:formatCode>General</c:formatCode>
                <c:ptCount val="2"/>
                <c:pt idx="0">
                  <c:v>4</c:v>
                </c:pt>
                <c:pt idx="1">
                  <c:v>3</c:v>
                </c:pt>
              </c:numCache>
            </c:numRef>
          </c:val>
          <c:extLst>
            <c:ext xmlns:c16="http://schemas.microsoft.com/office/drawing/2014/chart" uri="{C3380CC4-5D6E-409C-BE32-E72D297353CC}">
              <c16:uniqueId val="{00000002-B4DD-4380-828F-C06850D8861E}"/>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View!PivotTable13</c:name>
    <c:fmtId val="7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View'!$B$109:$B$110</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View'!$B$111:$B$114</c:f>
              <c:numCache>
                <c:formatCode>General</c:formatCode>
                <c:ptCount val="3"/>
                <c:pt idx="1">
                  <c:v>1</c:v>
                </c:pt>
              </c:numCache>
            </c:numRef>
          </c:val>
          <c:extLst>
            <c:ext xmlns:c16="http://schemas.microsoft.com/office/drawing/2014/chart" uri="{C3380CC4-5D6E-409C-BE32-E72D297353CC}">
              <c16:uniqueId val="{00000000-8BE5-442C-9E7D-CE3419E63AD2}"/>
            </c:ext>
          </c:extLst>
        </c:ser>
        <c:ser>
          <c:idx val="1"/>
          <c:order val="1"/>
          <c:tx>
            <c:strRef>
              <c:f>'Incidents Monthly View'!$C$109:$C$110</c:f>
              <c:strCache>
                <c:ptCount val="1"/>
                <c:pt idx="0">
                  <c:v>No CG Status Found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View'!$C$111:$C$114</c:f>
              <c:numCache>
                <c:formatCode>General</c:formatCode>
                <c:ptCount val="3"/>
                <c:pt idx="0">
                  <c:v>1</c:v>
                </c:pt>
                <c:pt idx="1">
                  <c:v>11</c:v>
                </c:pt>
              </c:numCache>
            </c:numRef>
          </c:val>
          <c:extLst>
            <c:ext xmlns:c16="http://schemas.microsoft.com/office/drawing/2014/chart" uri="{C3380CC4-5D6E-409C-BE32-E72D297353CC}">
              <c16:uniqueId val="{00000000-9F41-4D55-AEE0-B543314B37D7}"/>
            </c:ext>
          </c:extLst>
        </c:ser>
        <c:ser>
          <c:idx val="2"/>
          <c:order val="2"/>
          <c:tx>
            <c:strRef>
              <c:f>'Incidents Monthly View'!$D$109:$D$110</c:f>
              <c:strCache>
                <c:ptCount val="1"/>
                <c:pt idx="0">
                  <c:v>Pending User Confirmation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View'!$D$111:$D$114</c:f>
              <c:numCache>
                <c:formatCode>General</c:formatCode>
                <c:ptCount val="3"/>
                <c:pt idx="1">
                  <c:v>8</c:v>
                </c:pt>
              </c:numCache>
            </c:numRef>
          </c:val>
          <c:extLst>
            <c:ext xmlns:c16="http://schemas.microsoft.com/office/drawing/2014/chart" uri="{C3380CC4-5D6E-409C-BE32-E72D297353CC}">
              <c16:uniqueId val="{00000001-9F41-4D55-AEE0-B543314B37D7}"/>
            </c:ext>
          </c:extLst>
        </c:ser>
        <c:ser>
          <c:idx val="3"/>
          <c:order val="3"/>
          <c:tx>
            <c:strRef>
              <c:f>'Incidents Monthly View'!$E$109:$E$110</c:f>
              <c:strCache>
                <c:ptCount val="1"/>
                <c:pt idx="0">
                  <c:v>Pending User Information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View'!$E$111:$E$114</c:f>
              <c:numCache>
                <c:formatCode>General</c:formatCode>
                <c:ptCount val="3"/>
                <c:pt idx="1">
                  <c:v>1</c:v>
                </c:pt>
                <c:pt idx="2">
                  <c:v>1</c:v>
                </c:pt>
              </c:numCache>
            </c:numRef>
          </c:val>
          <c:extLst>
            <c:ext xmlns:c16="http://schemas.microsoft.com/office/drawing/2014/chart" uri="{C3380CC4-5D6E-409C-BE32-E72D297353CC}">
              <c16:uniqueId val="{00000002-9F41-4D55-AEE0-B543314B37D7}"/>
            </c:ext>
          </c:extLst>
        </c:ser>
        <c:ser>
          <c:idx val="4"/>
          <c:order val="4"/>
          <c:tx>
            <c:strRef>
              <c:f>'Incidents Monthly View'!$F$109:$F$110</c:f>
              <c:strCache>
                <c:ptCount val="1"/>
                <c:pt idx="0">
                  <c:v>Resolved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View'!$F$111:$F$114</c:f>
              <c:numCache>
                <c:formatCode>General</c:formatCode>
                <c:ptCount val="3"/>
                <c:pt idx="0">
                  <c:v>11</c:v>
                </c:pt>
                <c:pt idx="1">
                  <c:v>52</c:v>
                </c:pt>
                <c:pt idx="2">
                  <c:v>3</c:v>
                </c:pt>
              </c:numCache>
            </c:numRef>
          </c:val>
          <c:extLst>
            <c:ext xmlns:c16="http://schemas.microsoft.com/office/drawing/2014/chart" uri="{C3380CC4-5D6E-409C-BE32-E72D297353CC}">
              <c16:uniqueId val="{00000003-9F41-4D55-AEE0-B543314B37D7}"/>
            </c:ext>
          </c:extLst>
        </c:ser>
        <c:ser>
          <c:idx val="5"/>
          <c:order val="5"/>
          <c:tx>
            <c:strRef>
              <c:f>'Incidents Monthly View'!$G$109:$G$110</c:f>
              <c:strCache>
                <c:ptCount val="1"/>
                <c:pt idx="0">
                  <c:v>In Progress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View'!$G$111:$G$114</c:f>
              <c:numCache>
                <c:formatCode>General</c:formatCode>
                <c:ptCount val="3"/>
                <c:pt idx="0">
                  <c:v>1</c:v>
                </c:pt>
                <c:pt idx="1">
                  <c:v>4</c:v>
                </c:pt>
                <c:pt idx="2">
                  <c:v>1</c:v>
                </c:pt>
              </c:numCache>
            </c:numRef>
          </c:val>
          <c:extLst>
            <c:ext xmlns:c16="http://schemas.microsoft.com/office/drawing/2014/chart" uri="{C3380CC4-5D6E-409C-BE32-E72D297353CC}">
              <c16:uniqueId val="{00000004-9F41-4D55-AEE0-B543314B37D7}"/>
            </c:ext>
          </c:extLst>
        </c:ser>
        <c:ser>
          <c:idx val="6"/>
          <c:order val="6"/>
          <c:tx>
            <c:strRef>
              <c:f>'Incidents Monthly View'!$H$109:$H$110</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View'!$H$111:$H$114</c:f>
              <c:numCache>
                <c:formatCode>General</c:formatCode>
                <c:ptCount val="3"/>
                <c:pt idx="0">
                  <c:v>2</c:v>
                </c:pt>
                <c:pt idx="1">
                  <c:v>2</c:v>
                </c:pt>
              </c:numCache>
            </c:numRef>
          </c:val>
          <c:extLst>
            <c:ext xmlns:c16="http://schemas.microsoft.com/office/drawing/2014/chart" uri="{C3380CC4-5D6E-409C-BE32-E72D297353CC}">
              <c16:uniqueId val="{00000005-9F41-4D55-AEE0-B543314B37D7}"/>
            </c:ext>
          </c:extLst>
        </c:ser>
        <c:ser>
          <c:idx val="7"/>
          <c:order val="7"/>
          <c:tx>
            <c:strRef>
              <c:f>'Incidents Monthly View'!$I$109:$I$110</c:f>
              <c:strCache>
                <c:ptCount val="1"/>
                <c:pt idx="0">
                  <c:v>Pending Vendor</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View'!$I$111:$I$114</c:f>
              <c:numCache>
                <c:formatCode>General</c:formatCode>
                <c:ptCount val="3"/>
                <c:pt idx="1">
                  <c:v>2</c:v>
                </c:pt>
              </c:numCache>
            </c:numRef>
          </c:val>
          <c:extLst>
            <c:ext xmlns:c16="http://schemas.microsoft.com/office/drawing/2014/chart" uri="{C3380CC4-5D6E-409C-BE32-E72D297353CC}">
              <c16:uniqueId val="{00000006-9F41-4D55-AEE0-B543314B37D7}"/>
            </c:ext>
          </c:extLst>
        </c:ser>
        <c:ser>
          <c:idx val="8"/>
          <c:order val="8"/>
          <c:tx>
            <c:strRef>
              <c:f>'Incidents Monthly View'!$J$109:$J$110</c:f>
              <c:strCache>
                <c:ptCount val="1"/>
                <c:pt idx="0">
                  <c:v>Pending Code Investigation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View'!$J$111:$J$114</c:f>
              <c:numCache>
                <c:formatCode>General</c:formatCode>
                <c:ptCount val="3"/>
                <c:pt idx="1">
                  <c:v>1</c:v>
                </c:pt>
              </c:numCache>
            </c:numRef>
          </c:val>
          <c:extLst>
            <c:ext xmlns:c16="http://schemas.microsoft.com/office/drawing/2014/chart" uri="{C3380CC4-5D6E-409C-BE32-E72D297353CC}">
              <c16:uniqueId val="{00000007-9F41-4D55-AEE0-B543314B37D7}"/>
            </c:ext>
          </c:extLst>
        </c:ser>
        <c:ser>
          <c:idx val="9"/>
          <c:order val="9"/>
          <c:tx>
            <c:strRef>
              <c:f>'Incidents Monthly View'!$K$109:$K$110</c:f>
              <c:strCache>
                <c:ptCount val="1"/>
                <c:pt idx="0">
                  <c:v>Cancelled</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View'!$K$111:$K$114</c:f>
              <c:numCache>
                <c:formatCode>General</c:formatCode>
                <c:ptCount val="3"/>
                <c:pt idx="1">
                  <c:v>1</c:v>
                </c:pt>
              </c:numCache>
            </c:numRef>
          </c:val>
          <c:extLst>
            <c:ext xmlns:c16="http://schemas.microsoft.com/office/drawing/2014/chart" uri="{C3380CC4-5D6E-409C-BE32-E72D297353CC}">
              <c16:uniqueId val="{00000008-9F41-4D55-AEE0-B543314B37D7}"/>
            </c:ext>
          </c:extLst>
        </c:ser>
        <c:ser>
          <c:idx val="10"/>
          <c:order val="10"/>
          <c:tx>
            <c:strRef>
              <c:f>'Incidents Monthly View'!$L$109:$L$110</c:f>
              <c:strCache>
                <c:ptCount val="1"/>
                <c:pt idx="0">
                  <c:v>Pending Bug Fix</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View'!$L$111:$L$114</c:f>
              <c:numCache>
                <c:formatCode>General</c:formatCode>
                <c:ptCount val="3"/>
                <c:pt idx="1">
                  <c:v>1</c:v>
                </c:pt>
              </c:numCache>
            </c:numRef>
          </c:val>
          <c:extLst>
            <c:ext xmlns:c16="http://schemas.microsoft.com/office/drawing/2014/chart" uri="{C3380CC4-5D6E-409C-BE32-E72D297353CC}">
              <c16:uniqueId val="{00000000-A8E0-4D4C-8B31-B483B92A407F}"/>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View!PivotTable14</c:name>
    <c:fmtId val="82"/>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View'!$B$125:$B$126</c:f>
              <c:strCache>
                <c:ptCount val="1"/>
                <c:pt idx="0">
                  <c:v>Pending User Confirmation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View'!$B$127:$B$129</c:f>
              <c:numCache>
                <c:formatCode>General</c:formatCode>
                <c:ptCount val="2"/>
                <c:pt idx="0">
                  <c:v>1</c:v>
                </c:pt>
                <c:pt idx="1">
                  <c:v>1</c:v>
                </c:pt>
              </c:numCache>
            </c:numRef>
          </c:val>
          <c:extLst>
            <c:ext xmlns:c16="http://schemas.microsoft.com/office/drawing/2014/chart" uri="{C3380CC4-5D6E-409C-BE32-E72D297353CC}">
              <c16:uniqueId val="{00000000-92CF-4AFC-922C-1FD219C8CC32}"/>
            </c:ext>
          </c:extLst>
        </c:ser>
        <c:ser>
          <c:idx val="1"/>
          <c:order val="1"/>
          <c:tx>
            <c:strRef>
              <c:f>'Incidents Monthly View'!$C$125:$C$126</c:f>
              <c:strCache>
                <c:ptCount val="1"/>
                <c:pt idx="0">
                  <c:v>Pending User Information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View'!$C$127:$C$129</c:f>
              <c:numCache>
                <c:formatCode>General</c:formatCode>
                <c:ptCount val="2"/>
                <c:pt idx="0">
                  <c:v>1</c:v>
                </c:pt>
              </c:numCache>
            </c:numRef>
          </c:val>
          <c:extLst>
            <c:ext xmlns:c16="http://schemas.microsoft.com/office/drawing/2014/chart" uri="{C3380CC4-5D6E-409C-BE32-E72D297353CC}">
              <c16:uniqueId val="{00000000-8736-4A62-8E16-0BA3E83672D9}"/>
            </c:ext>
          </c:extLst>
        </c:ser>
        <c:ser>
          <c:idx val="2"/>
          <c:order val="2"/>
          <c:tx>
            <c:strRef>
              <c:f>'Incidents Monthly View'!$D$125:$D$126</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View'!$D$127:$D$129</c:f>
              <c:numCache>
                <c:formatCode>General</c:formatCode>
                <c:ptCount val="2"/>
                <c:pt idx="0">
                  <c:v>3</c:v>
                </c:pt>
                <c:pt idx="1">
                  <c:v>7</c:v>
                </c:pt>
              </c:numCache>
            </c:numRef>
          </c:val>
          <c:extLst>
            <c:ext xmlns:c16="http://schemas.microsoft.com/office/drawing/2014/chart" uri="{C3380CC4-5D6E-409C-BE32-E72D297353CC}">
              <c16:uniqueId val="{00000001-8736-4A62-8E16-0BA3E83672D9}"/>
            </c:ext>
          </c:extLst>
        </c:ser>
        <c:ser>
          <c:idx val="3"/>
          <c:order val="3"/>
          <c:tx>
            <c:strRef>
              <c:f>'Incidents Monthly View'!$E$125:$E$126</c:f>
              <c:strCache>
                <c:ptCount val="1"/>
                <c:pt idx="0">
                  <c:v>In Progress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View'!$E$127:$E$129</c:f>
              <c:numCache>
                <c:formatCode>General</c:formatCode>
                <c:ptCount val="2"/>
                <c:pt idx="0">
                  <c:v>1</c:v>
                </c:pt>
              </c:numCache>
            </c:numRef>
          </c:val>
          <c:extLst>
            <c:ext xmlns:c16="http://schemas.microsoft.com/office/drawing/2014/chart" uri="{C3380CC4-5D6E-409C-BE32-E72D297353CC}">
              <c16:uniqueId val="{00000002-8736-4A62-8E16-0BA3E83672D9}"/>
            </c:ext>
          </c:extLst>
        </c:ser>
        <c:ser>
          <c:idx val="4"/>
          <c:order val="4"/>
          <c:tx>
            <c:strRef>
              <c:f>'Incidents Monthly View'!$F$125:$F$126</c:f>
              <c:strCache>
                <c:ptCount val="1"/>
                <c:pt idx="0">
                  <c:v>Pending RAK Ceramics Action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View'!$F$127:$F$129</c:f>
              <c:numCache>
                <c:formatCode>General</c:formatCode>
                <c:ptCount val="2"/>
                <c:pt idx="0">
                  <c:v>1</c:v>
                </c:pt>
                <c:pt idx="1">
                  <c:v>2</c:v>
                </c:pt>
              </c:numCache>
            </c:numRef>
          </c:val>
          <c:extLst>
            <c:ext xmlns:c16="http://schemas.microsoft.com/office/drawing/2014/chart" uri="{C3380CC4-5D6E-409C-BE32-E72D297353CC}">
              <c16:uniqueId val="{00000003-8736-4A62-8E16-0BA3E83672D9}"/>
            </c:ext>
          </c:extLst>
        </c:ser>
        <c:ser>
          <c:idx val="5"/>
          <c:order val="5"/>
          <c:tx>
            <c:strRef>
              <c:f>'Incidents Monthly View'!$G$125:$G$126</c:f>
              <c:strCache>
                <c:ptCount val="1"/>
                <c:pt idx="0">
                  <c:v>Pending Vendor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View'!$G$127:$G$129</c:f>
              <c:numCache>
                <c:formatCode>General</c:formatCode>
                <c:ptCount val="2"/>
                <c:pt idx="1">
                  <c:v>1</c:v>
                </c:pt>
              </c:numCache>
            </c:numRef>
          </c:val>
          <c:extLst>
            <c:ext xmlns:c16="http://schemas.microsoft.com/office/drawing/2014/chart" uri="{C3380CC4-5D6E-409C-BE32-E72D297353CC}">
              <c16:uniqueId val="{00000004-8736-4A62-8E16-0BA3E83672D9}"/>
            </c:ext>
          </c:extLst>
        </c:ser>
        <c:ser>
          <c:idx val="6"/>
          <c:order val="6"/>
          <c:tx>
            <c:strRef>
              <c:f>'Incidents Monthly View'!$H$125:$H$126</c:f>
              <c:strCache>
                <c:ptCount val="1"/>
                <c:pt idx="0">
                  <c:v>Pending Bug Fix</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View'!$H$127:$H$129</c:f>
              <c:numCache>
                <c:formatCode>General</c:formatCode>
                <c:ptCount val="2"/>
                <c:pt idx="0">
                  <c:v>1</c:v>
                </c:pt>
              </c:numCache>
            </c:numRef>
          </c:val>
          <c:extLst>
            <c:ext xmlns:c16="http://schemas.microsoft.com/office/drawing/2014/chart" uri="{C3380CC4-5D6E-409C-BE32-E72D297353CC}">
              <c16:uniqueId val="{00000005-8736-4A62-8E16-0BA3E83672D9}"/>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View!PivotTable15</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View'!$B$143:$B$144</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View'!$B$145:$B$148</c:f>
              <c:numCache>
                <c:formatCode>General</c:formatCode>
                <c:ptCount val="3"/>
                <c:pt idx="1">
                  <c:v>2</c:v>
                </c:pt>
              </c:numCache>
            </c:numRef>
          </c:val>
          <c:extLst>
            <c:ext xmlns:c16="http://schemas.microsoft.com/office/drawing/2014/chart" uri="{C3380CC4-5D6E-409C-BE32-E72D297353CC}">
              <c16:uniqueId val="{00000000-36B6-4F12-924F-7DB3D81BAA92}"/>
            </c:ext>
          </c:extLst>
        </c:ser>
        <c:ser>
          <c:idx val="1"/>
          <c:order val="1"/>
          <c:tx>
            <c:strRef>
              <c:f>'Incidents Monthly View'!$C$143:$C$144</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View'!$C$145:$C$148</c:f>
              <c:numCache>
                <c:formatCode>General</c:formatCode>
                <c:ptCount val="3"/>
                <c:pt idx="2">
                  <c:v>7</c:v>
                </c:pt>
              </c:numCache>
            </c:numRef>
          </c:val>
          <c:extLst>
            <c:ext xmlns:c16="http://schemas.microsoft.com/office/drawing/2014/chart" uri="{C3380CC4-5D6E-409C-BE32-E72D297353CC}">
              <c16:uniqueId val="{00000001-36B6-4F12-924F-7DB3D81BAA92}"/>
            </c:ext>
          </c:extLst>
        </c:ser>
        <c:ser>
          <c:idx val="2"/>
          <c:order val="2"/>
          <c:tx>
            <c:strRef>
              <c:f>'Incidents Monthly View'!$D$143:$D$144</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View'!$D$145:$D$148</c:f>
              <c:numCache>
                <c:formatCode>General</c:formatCode>
                <c:ptCount val="3"/>
                <c:pt idx="1">
                  <c:v>6</c:v>
                </c:pt>
                <c:pt idx="2">
                  <c:v>13</c:v>
                </c:pt>
              </c:numCache>
            </c:numRef>
          </c:val>
          <c:extLst>
            <c:ext xmlns:c16="http://schemas.microsoft.com/office/drawing/2014/chart" uri="{C3380CC4-5D6E-409C-BE32-E72D297353CC}">
              <c16:uniqueId val="{00000002-36B6-4F12-924F-7DB3D81BAA92}"/>
            </c:ext>
          </c:extLst>
        </c:ser>
        <c:ser>
          <c:idx val="3"/>
          <c:order val="3"/>
          <c:tx>
            <c:strRef>
              <c:f>'Incidents Monthly View'!$E$143:$E$144</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View'!$E$145:$E$148</c:f>
              <c:numCache>
                <c:formatCode>General</c:formatCode>
                <c:ptCount val="3"/>
                <c:pt idx="1">
                  <c:v>1</c:v>
                </c:pt>
                <c:pt idx="2">
                  <c:v>1</c:v>
                </c:pt>
              </c:numCache>
            </c:numRef>
          </c:val>
          <c:extLst>
            <c:ext xmlns:c16="http://schemas.microsoft.com/office/drawing/2014/chart" uri="{C3380CC4-5D6E-409C-BE32-E72D297353CC}">
              <c16:uniqueId val="{00000003-36B6-4F12-924F-7DB3D81BAA92}"/>
            </c:ext>
          </c:extLst>
        </c:ser>
        <c:ser>
          <c:idx val="4"/>
          <c:order val="4"/>
          <c:tx>
            <c:strRef>
              <c:f>'Incidents Monthly View'!$F$143:$F$144</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View'!$F$145:$F$148</c:f>
              <c:numCache>
                <c:formatCode>General</c:formatCode>
                <c:ptCount val="3"/>
                <c:pt idx="0">
                  <c:v>1</c:v>
                </c:pt>
                <c:pt idx="1">
                  <c:v>10</c:v>
                </c:pt>
                <c:pt idx="2">
                  <c:v>11</c:v>
                </c:pt>
              </c:numCache>
            </c:numRef>
          </c:val>
          <c:extLst>
            <c:ext xmlns:c16="http://schemas.microsoft.com/office/drawing/2014/chart" uri="{C3380CC4-5D6E-409C-BE32-E72D297353CC}">
              <c16:uniqueId val="{00000001-B7E8-4C63-873A-D7FB8158CA08}"/>
            </c:ext>
          </c:extLst>
        </c:ser>
        <c:ser>
          <c:idx val="5"/>
          <c:order val="5"/>
          <c:tx>
            <c:strRef>
              <c:f>'Incidents Monthly View'!$G$143:$G$144</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View'!$G$145:$G$148</c:f>
              <c:numCache>
                <c:formatCode>General</c:formatCode>
                <c:ptCount val="3"/>
                <c:pt idx="1">
                  <c:v>7</c:v>
                </c:pt>
                <c:pt idx="2">
                  <c:v>3</c:v>
                </c:pt>
              </c:numCache>
            </c:numRef>
          </c:val>
          <c:extLst>
            <c:ext xmlns:c16="http://schemas.microsoft.com/office/drawing/2014/chart" uri="{C3380CC4-5D6E-409C-BE32-E72D297353CC}">
              <c16:uniqueId val="{00000002-B7E8-4C63-873A-D7FB8158CA08}"/>
            </c:ext>
          </c:extLst>
        </c:ser>
        <c:ser>
          <c:idx val="6"/>
          <c:order val="6"/>
          <c:tx>
            <c:strRef>
              <c:f>'Incidents Monthly View'!$H$143:$H$144</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View'!$H$145:$H$148</c:f>
              <c:numCache>
                <c:formatCode>General</c:formatCode>
                <c:ptCount val="3"/>
                <c:pt idx="0">
                  <c:v>1</c:v>
                </c:pt>
                <c:pt idx="1">
                  <c:v>16</c:v>
                </c:pt>
                <c:pt idx="2">
                  <c:v>25</c:v>
                </c:pt>
              </c:numCache>
            </c:numRef>
          </c:val>
          <c:extLst>
            <c:ext xmlns:c16="http://schemas.microsoft.com/office/drawing/2014/chart" uri="{C3380CC4-5D6E-409C-BE32-E72D297353CC}">
              <c16:uniqueId val="{00000003-B7E8-4C63-873A-D7FB8158CA08}"/>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View!PivotTable16</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View'!$B$162:$B$163</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View'!$B$164:$B$166</c:f>
              <c:numCache>
                <c:formatCode>General</c:formatCode>
                <c:ptCount val="2"/>
                <c:pt idx="1">
                  <c:v>1</c:v>
                </c:pt>
              </c:numCache>
            </c:numRef>
          </c:val>
          <c:extLst>
            <c:ext xmlns:c16="http://schemas.microsoft.com/office/drawing/2014/chart" uri="{C3380CC4-5D6E-409C-BE32-E72D297353CC}">
              <c16:uniqueId val="{00000000-B536-48A3-B62C-5FC27CB7D5D3}"/>
            </c:ext>
          </c:extLst>
        </c:ser>
        <c:ser>
          <c:idx val="1"/>
          <c:order val="1"/>
          <c:tx>
            <c:strRef>
              <c:f>'Incidents Monthly View'!$C$162:$C$163</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View'!$C$164:$C$166</c:f>
              <c:numCache>
                <c:formatCode>General</c:formatCode>
                <c:ptCount val="2"/>
                <c:pt idx="0">
                  <c:v>1</c:v>
                </c:pt>
              </c:numCache>
            </c:numRef>
          </c:val>
          <c:extLst>
            <c:ext xmlns:c16="http://schemas.microsoft.com/office/drawing/2014/chart" uri="{C3380CC4-5D6E-409C-BE32-E72D297353CC}">
              <c16:uniqueId val="{00000001-B536-48A3-B62C-5FC27CB7D5D3}"/>
            </c:ext>
          </c:extLst>
        </c:ser>
        <c:ser>
          <c:idx val="2"/>
          <c:order val="2"/>
          <c:tx>
            <c:strRef>
              <c:f>'Incidents Monthly View'!$D$162:$D$163</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View'!$D$164:$D$166</c:f>
              <c:numCache>
                <c:formatCode>General</c:formatCode>
                <c:ptCount val="2"/>
                <c:pt idx="0">
                  <c:v>4</c:v>
                </c:pt>
                <c:pt idx="1">
                  <c:v>2</c:v>
                </c:pt>
              </c:numCache>
            </c:numRef>
          </c:val>
          <c:extLst>
            <c:ext xmlns:c16="http://schemas.microsoft.com/office/drawing/2014/chart" uri="{C3380CC4-5D6E-409C-BE32-E72D297353CC}">
              <c16:uniqueId val="{00000002-B536-48A3-B62C-5FC27CB7D5D3}"/>
            </c:ext>
          </c:extLst>
        </c:ser>
        <c:ser>
          <c:idx val="3"/>
          <c:order val="3"/>
          <c:tx>
            <c:strRef>
              <c:f>'Incidents Monthly View'!$E$162:$E$163</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View'!$E$164:$E$166</c:f>
              <c:numCache>
                <c:formatCode>General</c:formatCode>
                <c:ptCount val="2"/>
                <c:pt idx="0">
                  <c:v>1</c:v>
                </c:pt>
                <c:pt idx="1">
                  <c:v>1</c:v>
                </c:pt>
              </c:numCache>
            </c:numRef>
          </c:val>
          <c:extLst>
            <c:ext xmlns:c16="http://schemas.microsoft.com/office/drawing/2014/chart" uri="{C3380CC4-5D6E-409C-BE32-E72D297353CC}">
              <c16:uniqueId val="{00000003-B536-48A3-B62C-5FC27CB7D5D3}"/>
            </c:ext>
          </c:extLst>
        </c:ser>
        <c:ser>
          <c:idx val="4"/>
          <c:order val="4"/>
          <c:tx>
            <c:strRef>
              <c:f>'Incidents Monthly View'!$F$162:$F$163</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View'!$F$164:$F$166</c:f>
              <c:numCache>
                <c:formatCode>General</c:formatCode>
                <c:ptCount val="2"/>
                <c:pt idx="0">
                  <c:v>8</c:v>
                </c:pt>
                <c:pt idx="1">
                  <c:v>1</c:v>
                </c:pt>
              </c:numCache>
            </c:numRef>
          </c:val>
          <c:extLst>
            <c:ext xmlns:c16="http://schemas.microsoft.com/office/drawing/2014/chart" uri="{C3380CC4-5D6E-409C-BE32-E72D297353CC}">
              <c16:uniqueId val="{00000004-B536-48A3-B62C-5FC27CB7D5D3}"/>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View!PivotTable17</c:name>
    <c:fmtId val="5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View'!$B$184:$B$185</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View'!$B$186:$B$192</c:f>
              <c:numCache>
                <c:formatCode>General</c:formatCode>
                <c:ptCount val="6"/>
                <c:pt idx="0">
                  <c:v>1</c:v>
                </c:pt>
              </c:numCache>
            </c:numRef>
          </c:val>
          <c:extLst>
            <c:ext xmlns:c16="http://schemas.microsoft.com/office/drawing/2014/chart" uri="{C3380CC4-5D6E-409C-BE32-E72D297353CC}">
              <c16:uniqueId val="{00000000-E78A-4AC9-8CFA-3BE8DB0484AE}"/>
            </c:ext>
          </c:extLst>
        </c:ser>
        <c:ser>
          <c:idx val="1"/>
          <c:order val="1"/>
          <c:tx>
            <c:strRef>
              <c:f>'Incidents Monthly View'!$C$184:$C$185</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View'!$C$186:$C$192</c:f>
              <c:numCache>
                <c:formatCode>General</c:formatCode>
                <c:ptCount val="6"/>
                <c:pt idx="0">
                  <c:v>1</c:v>
                </c:pt>
                <c:pt idx="1">
                  <c:v>5</c:v>
                </c:pt>
                <c:pt idx="3">
                  <c:v>6</c:v>
                </c:pt>
                <c:pt idx="4">
                  <c:v>6</c:v>
                </c:pt>
                <c:pt idx="5">
                  <c:v>14</c:v>
                </c:pt>
              </c:numCache>
            </c:numRef>
          </c:val>
          <c:extLst>
            <c:ext xmlns:c16="http://schemas.microsoft.com/office/drawing/2014/chart" uri="{C3380CC4-5D6E-409C-BE32-E72D297353CC}">
              <c16:uniqueId val="{00000001-E78A-4AC9-8CFA-3BE8DB0484AE}"/>
            </c:ext>
          </c:extLst>
        </c:ser>
        <c:ser>
          <c:idx val="2"/>
          <c:order val="2"/>
          <c:tx>
            <c:strRef>
              <c:f>'Incidents Monthly View'!$D$184:$D$185</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View'!$D$186:$D$192</c:f>
              <c:numCache>
                <c:formatCode>General</c:formatCode>
                <c:ptCount val="6"/>
                <c:pt idx="1">
                  <c:v>1</c:v>
                </c:pt>
                <c:pt idx="2">
                  <c:v>1</c:v>
                </c:pt>
                <c:pt idx="3">
                  <c:v>1</c:v>
                </c:pt>
                <c:pt idx="4">
                  <c:v>1</c:v>
                </c:pt>
              </c:numCache>
            </c:numRef>
          </c:val>
          <c:extLst>
            <c:ext xmlns:c16="http://schemas.microsoft.com/office/drawing/2014/chart" uri="{C3380CC4-5D6E-409C-BE32-E72D297353CC}">
              <c16:uniqueId val="{00000002-E78A-4AC9-8CFA-3BE8DB0484AE}"/>
            </c:ext>
          </c:extLst>
        </c:ser>
        <c:ser>
          <c:idx val="3"/>
          <c:order val="3"/>
          <c:tx>
            <c:strRef>
              <c:f>'Incidents Monthly View'!$E$184:$E$185</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View'!$E$186:$E$192</c:f>
              <c:numCache>
                <c:formatCode>General</c:formatCode>
                <c:ptCount val="6"/>
                <c:pt idx="3">
                  <c:v>2</c:v>
                </c:pt>
                <c:pt idx="5">
                  <c:v>2</c:v>
                </c:pt>
              </c:numCache>
            </c:numRef>
          </c:val>
          <c:extLst>
            <c:ext xmlns:c16="http://schemas.microsoft.com/office/drawing/2014/chart" uri="{C3380CC4-5D6E-409C-BE32-E72D297353CC}">
              <c16:uniqueId val="{00000000-A8A9-482C-BF12-A9FD9154FD6D}"/>
            </c:ext>
          </c:extLst>
        </c:ser>
        <c:ser>
          <c:idx val="4"/>
          <c:order val="4"/>
          <c:tx>
            <c:strRef>
              <c:f>'Incidents Monthly View'!$F$184:$F$185</c:f>
              <c:strCache>
                <c:ptCount val="1"/>
                <c:pt idx="0">
                  <c:v>Pending User Info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View'!$F$186:$F$192</c:f>
              <c:numCache>
                <c:formatCode>General</c:formatCode>
                <c:ptCount val="6"/>
                <c:pt idx="3">
                  <c:v>1</c:v>
                </c:pt>
              </c:numCache>
            </c:numRef>
          </c:val>
          <c:extLst>
            <c:ext xmlns:c16="http://schemas.microsoft.com/office/drawing/2014/chart" uri="{C3380CC4-5D6E-409C-BE32-E72D297353CC}">
              <c16:uniqueId val="{00000001-A8A9-482C-BF12-A9FD9154FD6D}"/>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View!PivotTable18</c:name>
    <c:fmtId val="6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View'!$B$200:$B$201</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View'!$B$202:$B$207</c:f>
              <c:numCache>
                <c:formatCode>General</c:formatCode>
                <c:ptCount val="5"/>
                <c:pt idx="0">
                  <c:v>1</c:v>
                </c:pt>
                <c:pt idx="1">
                  <c:v>1</c:v>
                </c:pt>
                <c:pt idx="2">
                  <c:v>4</c:v>
                </c:pt>
                <c:pt idx="3">
                  <c:v>1</c:v>
                </c:pt>
                <c:pt idx="4">
                  <c:v>3</c:v>
                </c:pt>
              </c:numCache>
            </c:numRef>
          </c:val>
          <c:extLst>
            <c:ext xmlns:c16="http://schemas.microsoft.com/office/drawing/2014/chart" uri="{C3380CC4-5D6E-409C-BE32-E72D297353CC}">
              <c16:uniqueId val="{00000000-E3ED-494F-B180-A143C46ABA6A}"/>
            </c:ext>
          </c:extLst>
        </c:ser>
        <c:ser>
          <c:idx val="1"/>
          <c:order val="1"/>
          <c:tx>
            <c:strRef>
              <c:f>'Incidents Monthly View'!$C$200:$C$201</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View'!$C$202:$C$207</c:f>
              <c:numCache>
                <c:formatCode>General</c:formatCode>
                <c:ptCount val="5"/>
                <c:pt idx="4">
                  <c:v>2</c:v>
                </c:pt>
              </c:numCache>
            </c:numRef>
          </c:val>
          <c:extLst>
            <c:ext xmlns:c16="http://schemas.microsoft.com/office/drawing/2014/chart" uri="{C3380CC4-5D6E-409C-BE32-E72D297353CC}">
              <c16:uniqueId val="{00000001-E3ED-494F-B180-A143C46ABA6A}"/>
            </c:ext>
          </c:extLst>
        </c:ser>
        <c:ser>
          <c:idx val="2"/>
          <c:order val="2"/>
          <c:tx>
            <c:strRef>
              <c:f>'Incidents Monthly View'!$D$200:$D$201</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View'!$D$202:$D$207</c:f>
              <c:numCache>
                <c:formatCode>General</c:formatCode>
                <c:ptCount val="5"/>
                <c:pt idx="2">
                  <c:v>2</c:v>
                </c:pt>
                <c:pt idx="3">
                  <c:v>1</c:v>
                </c:pt>
                <c:pt idx="4">
                  <c:v>4</c:v>
                </c:pt>
              </c:numCache>
            </c:numRef>
          </c:val>
          <c:extLst>
            <c:ext xmlns:c16="http://schemas.microsoft.com/office/drawing/2014/chart" uri="{C3380CC4-5D6E-409C-BE32-E72D297353CC}">
              <c16:uniqueId val="{00000002-E3ED-494F-B180-A143C46ABA6A}"/>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View!PivotTable19</c:name>
    <c:fmtId val="7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View'!$B$249:$B$250</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View'!$B$251:$B$257</c:f>
              <c:numCache>
                <c:formatCode>#,##0.00</c:formatCode>
                <c:ptCount val="6"/>
                <c:pt idx="1">
                  <c:v>0.22222222222626442</c:v>
                </c:pt>
                <c:pt idx="3">
                  <c:v>1.3173611111124046</c:v>
                </c:pt>
                <c:pt idx="4">
                  <c:v>19.019637731478724</c:v>
                </c:pt>
                <c:pt idx="5">
                  <c:v>4.4615740740749361</c:v>
                </c:pt>
              </c:numCache>
            </c:numRef>
          </c:val>
          <c:extLst>
            <c:ext xmlns:c16="http://schemas.microsoft.com/office/drawing/2014/chart" uri="{C3380CC4-5D6E-409C-BE32-E72D297353CC}">
              <c16:uniqueId val="{00000000-BF13-4B70-BB00-CF862696C448}"/>
            </c:ext>
          </c:extLst>
        </c:ser>
        <c:ser>
          <c:idx val="1"/>
          <c:order val="1"/>
          <c:tx>
            <c:strRef>
              <c:f>'Incidents Monthly View'!$C$249:$C$250</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View'!$C$251:$C$257</c:f>
              <c:numCache>
                <c:formatCode>#,##0.00</c:formatCode>
                <c:ptCount val="6"/>
                <c:pt idx="0">
                  <c:v>20.156192708334856</c:v>
                </c:pt>
                <c:pt idx="1">
                  <c:v>16.619977083335108</c:v>
                </c:pt>
                <c:pt idx="2">
                  <c:v>47.801968749998196</c:v>
                </c:pt>
                <c:pt idx="3">
                  <c:v>20.507202160494572</c:v>
                </c:pt>
                <c:pt idx="4">
                  <c:v>3.6187499999996362</c:v>
                </c:pt>
                <c:pt idx="5">
                  <c:v>14.6132332175924</c:v>
                </c:pt>
              </c:numCache>
            </c:numRef>
          </c:val>
          <c:extLst>
            <c:ext xmlns:c16="http://schemas.microsoft.com/office/drawing/2014/chart" uri="{C3380CC4-5D6E-409C-BE32-E72D297353CC}">
              <c16:uniqueId val="{00000001-BF13-4B70-BB00-CF862696C448}"/>
            </c:ext>
          </c:extLst>
        </c:ser>
        <c:ser>
          <c:idx val="2"/>
          <c:order val="2"/>
          <c:tx>
            <c:strRef>
              <c:f>'Incidents Monthly View'!$D$249:$D$250</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View'!$D$251:$D$257</c:f>
              <c:numCache>
                <c:formatCode>#,##0.00</c:formatCode>
                <c:ptCount val="6"/>
                <c:pt idx="5">
                  <c:v>47.806944444448163</c:v>
                </c:pt>
              </c:numCache>
            </c:numRef>
          </c:val>
          <c:extLst>
            <c:ext xmlns:c16="http://schemas.microsoft.com/office/drawing/2014/chart" uri="{C3380CC4-5D6E-409C-BE32-E72D297353CC}">
              <c16:uniqueId val="{00000000-EEB5-4BA6-9004-486B68D811EE}"/>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View!PivotTable20</c:name>
    <c:fmtId val="7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View'!$B$266:$B$267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View'!$A$268:$A$273</c:f>
              <c:strCache>
                <c:ptCount val="5"/>
                <c:pt idx="0">
                  <c:v>Management</c:v>
                </c:pt>
                <c:pt idx="1">
                  <c:v>Power Platform/SharePoint</c:v>
                </c:pt>
                <c:pt idx="2">
                  <c:v>SAP FICO</c:v>
                </c:pt>
                <c:pt idx="3">
                  <c:v>SAP PP</c:v>
                </c:pt>
                <c:pt idx="4">
                  <c:v>SAP SD</c:v>
                </c:pt>
              </c:strCache>
            </c:strRef>
          </c:cat>
          <c:val>
            <c:numRef>
              <c:f>'Incidents Monthly View'!$B$268:$B$273</c:f>
              <c:numCache>
                <c:formatCode>#,##0.00</c:formatCode>
                <c:ptCount val="5"/>
                <c:pt idx="0">
                  <c:v>41.261111111110949</c:v>
                </c:pt>
                <c:pt idx="2">
                  <c:v>68.223206597220269</c:v>
                </c:pt>
                <c:pt idx="3">
                  <c:v>97.083218749998196</c:v>
                </c:pt>
                <c:pt idx="4">
                  <c:v>58.529427951389152</c:v>
                </c:pt>
              </c:numCache>
            </c:numRef>
          </c:val>
          <c:extLst>
            <c:ext xmlns:c16="http://schemas.microsoft.com/office/drawing/2014/chart" uri="{C3380CC4-5D6E-409C-BE32-E72D297353CC}">
              <c16:uniqueId val="{00000000-6FAD-43CD-8941-3F71E969C06C}"/>
            </c:ext>
          </c:extLst>
        </c:ser>
        <c:ser>
          <c:idx val="1"/>
          <c:order val="1"/>
          <c:tx>
            <c:strRef>
              <c:f>'Incidents Monthly View'!$C$266:$C$267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View'!$A$268:$A$273</c:f>
              <c:strCache>
                <c:ptCount val="5"/>
                <c:pt idx="0">
                  <c:v>Management</c:v>
                </c:pt>
                <c:pt idx="1">
                  <c:v>Power Platform/SharePoint</c:v>
                </c:pt>
                <c:pt idx="2">
                  <c:v>SAP FICO</c:v>
                </c:pt>
                <c:pt idx="3">
                  <c:v>SAP PP</c:v>
                </c:pt>
                <c:pt idx="4">
                  <c:v>SAP SD</c:v>
                </c:pt>
              </c:strCache>
            </c:strRef>
          </c:cat>
          <c:val>
            <c:numRef>
              <c:f>'Incidents Monthly View'!$C$268:$C$273</c:f>
              <c:numCache>
                <c:formatCode>#,##0.00</c:formatCode>
                <c:ptCount val="5"/>
                <c:pt idx="1">
                  <c:v>41.202777777776646</c:v>
                </c:pt>
                <c:pt idx="2">
                  <c:v>68.963165798611954</c:v>
                </c:pt>
                <c:pt idx="3">
                  <c:v>46.244444444448163</c:v>
                </c:pt>
                <c:pt idx="4">
                  <c:v>61.343959027779057</c:v>
                </c:pt>
              </c:numCache>
            </c:numRef>
          </c:val>
          <c:extLst>
            <c:ext xmlns:c16="http://schemas.microsoft.com/office/drawing/2014/chart" uri="{C3380CC4-5D6E-409C-BE32-E72D297353CC}">
              <c16:uniqueId val="{00000001-6FAD-43CD-8941-3F71E969C06C}"/>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View!PivotTable12</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View'!$B$92:$B$93</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View'!$B$94:$B$96</c:f>
              <c:numCache>
                <c:formatCode>General</c:formatCode>
                <c:ptCount val="2"/>
                <c:pt idx="0">
                  <c:v>3</c:v>
                </c:pt>
                <c:pt idx="1">
                  <c:v>7</c:v>
                </c:pt>
              </c:numCache>
            </c:numRef>
          </c:val>
          <c:extLst>
            <c:ext xmlns:c16="http://schemas.microsoft.com/office/drawing/2014/chart" uri="{C3380CC4-5D6E-409C-BE32-E72D297353CC}">
              <c16:uniqueId val="{00000000-493C-4FEC-8AD8-F8BD41EBAD9C}"/>
            </c:ext>
          </c:extLst>
        </c:ser>
        <c:ser>
          <c:idx val="1"/>
          <c:order val="1"/>
          <c:tx>
            <c:strRef>
              <c:f>'Incidents Monthly View'!$C$92:$C$93</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View'!$C$94:$C$96</c:f>
              <c:numCache>
                <c:formatCode>General</c:formatCode>
                <c:ptCount val="2"/>
                <c:pt idx="0">
                  <c:v>1</c:v>
                </c:pt>
                <c:pt idx="1">
                  <c:v>1</c:v>
                </c:pt>
              </c:numCache>
            </c:numRef>
          </c:val>
          <c:extLst>
            <c:ext xmlns:c16="http://schemas.microsoft.com/office/drawing/2014/chart" uri="{C3380CC4-5D6E-409C-BE32-E72D297353CC}">
              <c16:uniqueId val="{00000001-493C-4FEC-8AD8-F8BD41EBAD9C}"/>
            </c:ext>
          </c:extLst>
        </c:ser>
        <c:ser>
          <c:idx val="2"/>
          <c:order val="2"/>
          <c:tx>
            <c:strRef>
              <c:f>'Incidents Monthly View'!$D$92:$D$93</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View'!$D$94:$D$96</c:f>
              <c:numCache>
                <c:formatCode>General</c:formatCode>
                <c:ptCount val="2"/>
                <c:pt idx="0">
                  <c:v>4</c:v>
                </c:pt>
                <c:pt idx="1">
                  <c:v>3</c:v>
                </c:pt>
              </c:numCache>
            </c:numRef>
          </c:val>
          <c:extLst>
            <c:ext xmlns:c16="http://schemas.microsoft.com/office/drawing/2014/chart" uri="{C3380CC4-5D6E-409C-BE32-E72D297353CC}">
              <c16:uniqueId val="{00000002-493C-4FEC-8AD8-F8BD41EBAD9C}"/>
            </c:ext>
          </c:extLst>
        </c:ser>
        <c:dLbls>
          <c:dLblPos val="ctr"/>
          <c:showLegendKey val="0"/>
          <c:showVal val="1"/>
          <c:showCatName val="0"/>
          <c:showSerName val="0"/>
          <c:showPercent val="0"/>
          <c:showBubbleSize val="0"/>
        </c:dLbls>
        <c:gapWidth val="150"/>
        <c:overlap val="100"/>
        <c:axId val="830446544"/>
        <c:axId val="830448704"/>
      </c:barChart>
      <c:catAx>
        <c:axId val="83044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448704"/>
        <c:crosses val="autoZero"/>
        <c:auto val="1"/>
        <c:lblAlgn val="ctr"/>
        <c:lblOffset val="100"/>
        <c:noMultiLvlLbl val="0"/>
      </c:catAx>
      <c:valAx>
        <c:axId val="83044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44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View!PivotTable13</c:name>
    <c:fmtId val="7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View'!$B$109:$B$110</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View'!$B$111:$B$114</c:f>
              <c:numCache>
                <c:formatCode>General</c:formatCode>
                <c:ptCount val="3"/>
                <c:pt idx="1">
                  <c:v>1</c:v>
                </c:pt>
              </c:numCache>
            </c:numRef>
          </c:val>
          <c:extLst>
            <c:ext xmlns:c16="http://schemas.microsoft.com/office/drawing/2014/chart" uri="{C3380CC4-5D6E-409C-BE32-E72D297353CC}">
              <c16:uniqueId val="{00000000-B35E-4C93-88EC-BB3FFD9F28D8}"/>
            </c:ext>
          </c:extLst>
        </c:ser>
        <c:ser>
          <c:idx val="1"/>
          <c:order val="1"/>
          <c:tx>
            <c:strRef>
              <c:f>'Incidents Monthly View'!$C$109:$C$110</c:f>
              <c:strCache>
                <c:ptCount val="1"/>
                <c:pt idx="0">
                  <c:v>No CG Status Found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View'!$C$111:$C$114</c:f>
              <c:numCache>
                <c:formatCode>General</c:formatCode>
                <c:ptCount val="3"/>
                <c:pt idx="0">
                  <c:v>1</c:v>
                </c:pt>
                <c:pt idx="1">
                  <c:v>11</c:v>
                </c:pt>
              </c:numCache>
            </c:numRef>
          </c:val>
          <c:extLst>
            <c:ext xmlns:c16="http://schemas.microsoft.com/office/drawing/2014/chart" uri="{C3380CC4-5D6E-409C-BE32-E72D297353CC}">
              <c16:uniqueId val="{00000000-5472-42DD-9FAF-791BAA3F17B3}"/>
            </c:ext>
          </c:extLst>
        </c:ser>
        <c:ser>
          <c:idx val="2"/>
          <c:order val="2"/>
          <c:tx>
            <c:strRef>
              <c:f>'Incidents Monthly View'!$D$109:$D$110</c:f>
              <c:strCache>
                <c:ptCount val="1"/>
                <c:pt idx="0">
                  <c:v>Pending User Confirmation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View'!$D$111:$D$114</c:f>
              <c:numCache>
                <c:formatCode>General</c:formatCode>
                <c:ptCount val="3"/>
                <c:pt idx="1">
                  <c:v>8</c:v>
                </c:pt>
              </c:numCache>
            </c:numRef>
          </c:val>
          <c:extLst>
            <c:ext xmlns:c16="http://schemas.microsoft.com/office/drawing/2014/chart" uri="{C3380CC4-5D6E-409C-BE32-E72D297353CC}">
              <c16:uniqueId val="{00000001-5472-42DD-9FAF-791BAA3F17B3}"/>
            </c:ext>
          </c:extLst>
        </c:ser>
        <c:ser>
          <c:idx val="3"/>
          <c:order val="3"/>
          <c:tx>
            <c:strRef>
              <c:f>'Incidents Monthly View'!$E$109:$E$110</c:f>
              <c:strCache>
                <c:ptCount val="1"/>
                <c:pt idx="0">
                  <c:v>Pending User Information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View'!$E$111:$E$114</c:f>
              <c:numCache>
                <c:formatCode>General</c:formatCode>
                <c:ptCount val="3"/>
                <c:pt idx="1">
                  <c:v>1</c:v>
                </c:pt>
                <c:pt idx="2">
                  <c:v>1</c:v>
                </c:pt>
              </c:numCache>
            </c:numRef>
          </c:val>
          <c:extLst>
            <c:ext xmlns:c16="http://schemas.microsoft.com/office/drawing/2014/chart" uri="{C3380CC4-5D6E-409C-BE32-E72D297353CC}">
              <c16:uniqueId val="{00000002-5472-42DD-9FAF-791BAA3F17B3}"/>
            </c:ext>
          </c:extLst>
        </c:ser>
        <c:ser>
          <c:idx val="4"/>
          <c:order val="4"/>
          <c:tx>
            <c:strRef>
              <c:f>'Incidents Monthly View'!$F$109:$F$110</c:f>
              <c:strCache>
                <c:ptCount val="1"/>
                <c:pt idx="0">
                  <c:v>Resolved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View'!$F$111:$F$114</c:f>
              <c:numCache>
                <c:formatCode>General</c:formatCode>
                <c:ptCount val="3"/>
                <c:pt idx="0">
                  <c:v>11</c:v>
                </c:pt>
                <c:pt idx="1">
                  <c:v>52</c:v>
                </c:pt>
                <c:pt idx="2">
                  <c:v>3</c:v>
                </c:pt>
              </c:numCache>
            </c:numRef>
          </c:val>
          <c:extLst>
            <c:ext xmlns:c16="http://schemas.microsoft.com/office/drawing/2014/chart" uri="{C3380CC4-5D6E-409C-BE32-E72D297353CC}">
              <c16:uniqueId val="{00000003-5472-42DD-9FAF-791BAA3F17B3}"/>
            </c:ext>
          </c:extLst>
        </c:ser>
        <c:ser>
          <c:idx val="5"/>
          <c:order val="5"/>
          <c:tx>
            <c:strRef>
              <c:f>'Incidents Monthly View'!$G$109:$G$110</c:f>
              <c:strCache>
                <c:ptCount val="1"/>
                <c:pt idx="0">
                  <c:v>In Progress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View'!$G$111:$G$114</c:f>
              <c:numCache>
                <c:formatCode>General</c:formatCode>
                <c:ptCount val="3"/>
                <c:pt idx="0">
                  <c:v>1</c:v>
                </c:pt>
                <c:pt idx="1">
                  <c:v>4</c:v>
                </c:pt>
                <c:pt idx="2">
                  <c:v>1</c:v>
                </c:pt>
              </c:numCache>
            </c:numRef>
          </c:val>
          <c:extLst>
            <c:ext xmlns:c16="http://schemas.microsoft.com/office/drawing/2014/chart" uri="{C3380CC4-5D6E-409C-BE32-E72D297353CC}">
              <c16:uniqueId val="{00000004-5472-42DD-9FAF-791BAA3F17B3}"/>
            </c:ext>
          </c:extLst>
        </c:ser>
        <c:ser>
          <c:idx val="6"/>
          <c:order val="6"/>
          <c:tx>
            <c:strRef>
              <c:f>'Incidents Monthly View'!$H$109:$H$110</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View'!$H$111:$H$114</c:f>
              <c:numCache>
                <c:formatCode>General</c:formatCode>
                <c:ptCount val="3"/>
                <c:pt idx="0">
                  <c:v>2</c:v>
                </c:pt>
                <c:pt idx="1">
                  <c:v>2</c:v>
                </c:pt>
              </c:numCache>
            </c:numRef>
          </c:val>
          <c:extLst>
            <c:ext xmlns:c16="http://schemas.microsoft.com/office/drawing/2014/chart" uri="{C3380CC4-5D6E-409C-BE32-E72D297353CC}">
              <c16:uniqueId val="{00000005-5472-42DD-9FAF-791BAA3F17B3}"/>
            </c:ext>
          </c:extLst>
        </c:ser>
        <c:ser>
          <c:idx val="7"/>
          <c:order val="7"/>
          <c:tx>
            <c:strRef>
              <c:f>'Incidents Monthly View'!$I$109:$I$110</c:f>
              <c:strCache>
                <c:ptCount val="1"/>
                <c:pt idx="0">
                  <c:v>Pending Vendor</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View'!$I$111:$I$114</c:f>
              <c:numCache>
                <c:formatCode>General</c:formatCode>
                <c:ptCount val="3"/>
                <c:pt idx="1">
                  <c:v>2</c:v>
                </c:pt>
              </c:numCache>
            </c:numRef>
          </c:val>
          <c:extLst>
            <c:ext xmlns:c16="http://schemas.microsoft.com/office/drawing/2014/chart" uri="{C3380CC4-5D6E-409C-BE32-E72D297353CC}">
              <c16:uniqueId val="{00000006-5472-42DD-9FAF-791BAA3F17B3}"/>
            </c:ext>
          </c:extLst>
        </c:ser>
        <c:ser>
          <c:idx val="8"/>
          <c:order val="8"/>
          <c:tx>
            <c:strRef>
              <c:f>'Incidents Monthly View'!$J$109:$J$110</c:f>
              <c:strCache>
                <c:ptCount val="1"/>
                <c:pt idx="0">
                  <c:v>Pending Code Investigation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View'!$J$111:$J$114</c:f>
              <c:numCache>
                <c:formatCode>General</c:formatCode>
                <c:ptCount val="3"/>
                <c:pt idx="1">
                  <c:v>1</c:v>
                </c:pt>
              </c:numCache>
            </c:numRef>
          </c:val>
          <c:extLst>
            <c:ext xmlns:c16="http://schemas.microsoft.com/office/drawing/2014/chart" uri="{C3380CC4-5D6E-409C-BE32-E72D297353CC}">
              <c16:uniqueId val="{00000007-5472-42DD-9FAF-791BAA3F17B3}"/>
            </c:ext>
          </c:extLst>
        </c:ser>
        <c:ser>
          <c:idx val="9"/>
          <c:order val="9"/>
          <c:tx>
            <c:strRef>
              <c:f>'Incidents Monthly View'!$K$109:$K$110</c:f>
              <c:strCache>
                <c:ptCount val="1"/>
                <c:pt idx="0">
                  <c:v>Cancelled</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View'!$K$111:$K$114</c:f>
              <c:numCache>
                <c:formatCode>General</c:formatCode>
                <c:ptCount val="3"/>
                <c:pt idx="1">
                  <c:v>1</c:v>
                </c:pt>
              </c:numCache>
            </c:numRef>
          </c:val>
          <c:extLst>
            <c:ext xmlns:c16="http://schemas.microsoft.com/office/drawing/2014/chart" uri="{C3380CC4-5D6E-409C-BE32-E72D297353CC}">
              <c16:uniqueId val="{00000008-5472-42DD-9FAF-791BAA3F17B3}"/>
            </c:ext>
          </c:extLst>
        </c:ser>
        <c:ser>
          <c:idx val="10"/>
          <c:order val="10"/>
          <c:tx>
            <c:strRef>
              <c:f>'Incidents Monthly View'!$L$109:$L$110</c:f>
              <c:strCache>
                <c:ptCount val="1"/>
                <c:pt idx="0">
                  <c:v>Pending Bug Fix</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View'!$L$111:$L$114</c:f>
              <c:numCache>
                <c:formatCode>General</c:formatCode>
                <c:ptCount val="3"/>
                <c:pt idx="1">
                  <c:v>1</c:v>
                </c:pt>
              </c:numCache>
            </c:numRef>
          </c:val>
          <c:extLst>
            <c:ext xmlns:c16="http://schemas.microsoft.com/office/drawing/2014/chart" uri="{C3380CC4-5D6E-409C-BE32-E72D297353CC}">
              <c16:uniqueId val="{00000000-949B-48B1-9879-B9ECFDE7FF91}"/>
            </c:ext>
          </c:extLst>
        </c:ser>
        <c:dLbls>
          <c:dLblPos val="ctr"/>
          <c:showLegendKey val="0"/>
          <c:showVal val="1"/>
          <c:showCatName val="0"/>
          <c:showSerName val="0"/>
          <c:showPercent val="0"/>
          <c:showBubbleSize val="0"/>
        </c:dLbls>
        <c:gapWidth val="150"/>
        <c:overlap val="100"/>
        <c:axId val="1912792200"/>
        <c:axId val="1912786440"/>
      </c:barChart>
      <c:catAx>
        <c:axId val="191279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86440"/>
        <c:crosses val="autoZero"/>
        <c:auto val="1"/>
        <c:lblAlgn val="ctr"/>
        <c:lblOffset val="100"/>
        <c:noMultiLvlLbl val="0"/>
      </c:catAx>
      <c:valAx>
        <c:axId val="1912786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9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View!PivotTable22</c:name>
    <c:fmtId val="9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View'!$B$220:$B$221</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View'!$B$222:$B$224</c:f>
              <c:numCache>
                <c:formatCode>#,##0.00</c:formatCode>
                <c:ptCount val="2"/>
                <c:pt idx="1">
                  <c:v>8.9979023437499563</c:v>
                </c:pt>
              </c:numCache>
            </c:numRef>
          </c:val>
          <c:extLst>
            <c:ext xmlns:c16="http://schemas.microsoft.com/office/drawing/2014/chart" uri="{C3380CC4-5D6E-409C-BE32-E72D297353CC}">
              <c16:uniqueId val="{00000000-F4AD-4110-AAC8-C4C1394DF6B0}"/>
            </c:ext>
          </c:extLst>
        </c:ser>
        <c:ser>
          <c:idx val="1"/>
          <c:order val="1"/>
          <c:tx>
            <c:strRef>
              <c:f>'Incidents Monthly View'!$C$220:$C$221</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View'!$C$222:$C$224</c:f>
              <c:numCache>
                <c:formatCode>#,##0.00</c:formatCode>
                <c:ptCount val="2"/>
                <c:pt idx="0">
                  <c:v>22.958333333335759</c:v>
                </c:pt>
                <c:pt idx="1">
                  <c:v>16.533722958754602</c:v>
                </c:pt>
              </c:numCache>
            </c:numRef>
          </c:val>
          <c:extLst>
            <c:ext xmlns:c16="http://schemas.microsoft.com/office/drawing/2014/chart" uri="{C3380CC4-5D6E-409C-BE32-E72D297353CC}">
              <c16:uniqueId val="{00000001-F4AD-4110-AAC8-C4C1394DF6B0}"/>
            </c:ext>
          </c:extLst>
        </c:ser>
        <c:ser>
          <c:idx val="2"/>
          <c:order val="2"/>
          <c:tx>
            <c:strRef>
              <c:f>'Incidents Monthly View'!$D$220:$D$221</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View'!$D$222:$D$224</c:f>
              <c:numCache>
                <c:formatCode>#,##0.00</c:formatCode>
                <c:ptCount val="2"/>
                <c:pt idx="1">
                  <c:v>47.806944444448163</c:v>
                </c:pt>
              </c:numCache>
            </c:numRef>
          </c:val>
          <c:extLst>
            <c:ext xmlns:c16="http://schemas.microsoft.com/office/drawing/2014/chart" uri="{C3380CC4-5D6E-409C-BE32-E72D297353CC}">
              <c16:uniqueId val="{00000000-DEFE-426A-BB25-DF5B8A8C7EA1}"/>
            </c:ext>
          </c:extLst>
        </c:ser>
        <c:dLbls>
          <c:dLblPos val="ctr"/>
          <c:showLegendKey val="0"/>
          <c:showVal val="1"/>
          <c:showCatName val="0"/>
          <c:showSerName val="0"/>
          <c:showPercent val="0"/>
          <c:showBubbleSize val="0"/>
        </c:dLbls>
        <c:gapWidth val="150"/>
        <c:overlap val="100"/>
        <c:axId val="1104085960"/>
        <c:axId val="1104094600"/>
      </c:barChart>
      <c:catAx>
        <c:axId val="110408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94600"/>
        <c:crosses val="autoZero"/>
        <c:auto val="1"/>
        <c:lblAlgn val="ctr"/>
        <c:lblOffset val="100"/>
        <c:noMultiLvlLbl val="0"/>
      </c:catAx>
      <c:valAx>
        <c:axId val="1104094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85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View!PivotTable24</c:name>
    <c:fmtId val="9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View'!$B$234:$B$235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View'!$A$236:$A$238</c:f>
              <c:strCache>
                <c:ptCount val="2"/>
                <c:pt idx="0">
                  <c:v>2024-M10</c:v>
                </c:pt>
                <c:pt idx="1">
                  <c:v>2024-M9</c:v>
                </c:pt>
              </c:strCache>
            </c:strRef>
          </c:cat>
          <c:val>
            <c:numRef>
              <c:f>'Incidents Monthly View'!$B$236:$B$238</c:f>
              <c:numCache>
                <c:formatCode>#,##0.00</c:formatCode>
                <c:ptCount val="2"/>
                <c:pt idx="0">
                  <c:v>61.760687499999527</c:v>
                </c:pt>
                <c:pt idx="1">
                  <c:v>69.172164930554572</c:v>
                </c:pt>
              </c:numCache>
            </c:numRef>
          </c:val>
          <c:extLst>
            <c:ext xmlns:c16="http://schemas.microsoft.com/office/drawing/2014/chart" uri="{C3380CC4-5D6E-409C-BE32-E72D297353CC}">
              <c16:uniqueId val="{00000000-1E83-450A-89C1-591F2D802B62}"/>
            </c:ext>
          </c:extLst>
        </c:ser>
        <c:ser>
          <c:idx val="1"/>
          <c:order val="1"/>
          <c:tx>
            <c:strRef>
              <c:f>'Incidents Monthly View'!$C$234:$C$235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View'!$A$236:$A$238</c:f>
              <c:strCache>
                <c:ptCount val="2"/>
                <c:pt idx="0">
                  <c:v>2024-M10</c:v>
                </c:pt>
                <c:pt idx="1">
                  <c:v>2024-M9</c:v>
                </c:pt>
              </c:strCache>
            </c:strRef>
          </c:cat>
          <c:val>
            <c:numRef>
              <c:f>'Incidents Monthly View'!$C$236:$C$238</c:f>
              <c:numCache>
                <c:formatCode>#,##0.00</c:formatCode>
                <c:ptCount val="2"/>
                <c:pt idx="0">
                  <c:v>54.957783854168156</c:v>
                </c:pt>
                <c:pt idx="1">
                  <c:v>76.78580324074089</c:v>
                </c:pt>
              </c:numCache>
            </c:numRef>
          </c:val>
          <c:extLst>
            <c:ext xmlns:c16="http://schemas.microsoft.com/office/drawing/2014/chart" uri="{C3380CC4-5D6E-409C-BE32-E72D297353CC}">
              <c16:uniqueId val="{00000001-1E83-450A-89C1-591F2D802B62}"/>
            </c:ext>
          </c:extLst>
        </c:ser>
        <c:dLbls>
          <c:dLblPos val="ctr"/>
          <c:showLegendKey val="0"/>
          <c:showVal val="1"/>
          <c:showCatName val="0"/>
          <c:showSerName val="0"/>
          <c:showPercent val="0"/>
          <c:showBubbleSize val="0"/>
        </c:dLbls>
        <c:gapWidth val="150"/>
        <c:overlap val="100"/>
        <c:axId val="1116712752"/>
        <c:axId val="1116713112"/>
      </c:barChart>
      <c:catAx>
        <c:axId val="111671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13112"/>
        <c:crosses val="autoZero"/>
        <c:auto val="1"/>
        <c:lblAlgn val="ctr"/>
        <c:lblOffset val="100"/>
        <c:noMultiLvlLbl val="0"/>
      </c:catAx>
      <c:valAx>
        <c:axId val="1116713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1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[Test.xlsx]Incidents Monthly View!PivotTable28</c:name>
    <c:fmtId val="8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Monthly View'!$B$284:$B$285</c:f>
              <c:strCache>
                <c:ptCount val="1"/>
                <c:pt idx="0">
                  <c:v>Management</c:v>
                </c:pt>
              </c:strCache>
            </c:strRef>
          </c:tx>
          <c:spPr>
            <a:solidFill>
              <a:schemeClr val="accent1"/>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View'!$B$286:$B$290</c:f>
              <c:numCache>
                <c:formatCode>General</c:formatCode>
                <c:ptCount val="4"/>
                <c:pt idx="1">
                  <c:v>1</c:v>
                </c:pt>
                <c:pt idx="3">
                  <c:v>1</c:v>
                </c:pt>
              </c:numCache>
            </c:numRef>
          </c:val>
          <c:extLst>
            <c:ext xmlns:c16="http://schemas.microsoft.com/office/drawing/2014/chart" uri="{C3380CC4-5D6E-409C-BE32-E72D297353CC}">
              <c16:uniqueId val="{00000000-0FBE-453F-BC59-2337D0296DEA}"/>
            </c:ext>
          </c:extLst>
        </c:ser>
        <c:ser>
          <c:idx val="1"/>
          <c:order val="1"/>
          <c:tx>
            <c:strRef>
              <c:f>'Incidents Monthly View'!$C$284:$C$285</c:f>
              <c:strCache>
                <c:ptCount val="1"/>
                <c:pt idx="0">
                  <c:v>SAP ABAP</c:v>
                </c:pt>
              </c:strCache>
            </c:strRef>
          </c:tx>
          <c:spPr>
            <a:solidFill>
              <a:schemeClr val="accent2"/>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View'!$C$286:$C$290</c:f>
              <c:numCache>
                <c:formatCode>General</c:formatCode>
                <c:ptCount val="4"/>
                <c:pt idx="0">
                  <c:v>5</c:v>
                </c:pt>
                <c:pt idx="1">
                  <c:v>1</c:v>
                </c:pt>
                <c:pt idx="3">
                  <c:v>1</c:v>
                </c:pt>
              </c:numCache>
            </c:numRef>
          </c:val>
          <c:extLst>
            <c:ext xmlns:c16="http://schemas.microsoft.com/office/drawing/2014/chart" uri="{C3380CC4-5D6E-409C-BE32-E72D297353CC}">
              <c16:uniqueId val="{00000001-0FBE-453F-BC59-2337D0296DEA}"/>
            </c:ext>
          </c:extLst>
        </c:ser>
        <c:ser>
          <c:idx val="2"/>
          <c:order val="2"/>
          <c:tx>
            <c:strRef>
              <c:f>'Incidents Monthly View'!$D$284:$D$285</c:f>
              <c:strCache>
                <c:ptCount val="1"/>
                <c:pt idx="0">
                  <c:v>SAP FICO</c:v>
                </c:pt>
              </c:strCache>
            </c:strRef>
          </c:tx>
          <c:spPr>
            <a:solidFill>
              <a:schemeClr val="accent3"/>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View'!$D$286:$D$290</c:f>
              <c:numCache>
                <c:formatCode>General</c:formatCode>
                <c:ptCount val="4"/>
                <c:pt idx="0">
                  <c:v>5</c:v>
                </c:pt>
                <c:pt idx="1">
                  <c:v>2</c:v>
                </c:pt>
                <c:pt idx="2">
                  <c:v>5</c:v>
                </c:pt>
                <c:pt idx="3">
                  <c:v>7</c:v>
                </c:pt>
              </c:numCache>
            </c:numRef>
          </c:val>
          <c:extLst>
            <c:ext xmlns:c16="http://schemas.microsoft.com/office/drawing/2014/chart" uri="{C3380CC4-5D6E-409C-BE32-E72D297353CC}">
              <c16:uniqueId val="{00000002-0FBE-453F-BC59-2337D0296DEA}"/>
            </c:ext>
          </c:extLst>
        </c:ser>
        <c:ser>
          <c:idx val="3"/>
          <c:order val="3"/>
          <c:tx>
            <c:strRef>
              <c:f>'Incidents Monthly View'!$E$284:$E$285</c:f>
              <c:strCache>
                <c:ptCount val="1"/>
                <c:pt idx="0">
                  <c:v>SAP HCM</c:v>
                </c:pt>
              </c:strCache>
            </c:strRef>
          </c:tx>
          <c:spPr>
            <a:solidFill>
              <a:schemeClr val="accent4"/>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View'!$E$286:$E$290</c:f>
              <c:numCache>
                <c:formatCode>General</c:formatCode>
                <c:ptCount val="4"/>
                <c:pt idx="3">
                  <c:v>2</c:v>
                </c:pt>
              </c:numCache>
            </c:numRef>
          </c:val>
          <c:extLst>
            <c:ext xmlns:c16="http://schemas.microsoft.com/office/drawing/2014/chart" uri="{C3380CC4-5D6E-409C-BE32-E72D297353CC}">
              <c16:uniqueId val="{00000003-0FBE-453F-BC59-2337D0296DEA}"/>
            </c:ext>
          </c:extLst>
        </c:ser>
        <c:ser>
          <c:idx val="4"/>
          <c:order val="4"/>
          <c:tx>
            <c:strRef>
              <c:f>'Incidents Monthly View'!$F$284:$F$285</c:f>
              <c:strCache>
                <c:ptCount val="1"/>
                <c:pt idx="0">
                  <c:v>SAP MM</c:v>
                </c:pt>
              </c:strCache>
            </c:strRef>
          </c:tx>
          <c:spPr>
            <a:solidFill>
              <a:schemeClr val="accent5"/>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View'!$F$286:$F$290</c:f>
              <c:numCache>
                <c:formatCode>General</c:formatCode>
                <c:ptCount val="4"/>
                <c:pt idx="0">
                  <c:v>4</c:v>
                </c:pt>
                <c:pt idx="1">
                  <c:v>5</c:v>
                </c:pt>
                <c:pt idx="2">
                  <c:v>5</c:v>
                </c:pt>
                <c:pt idx="3">
                  <c:v>8</c:v>
                </c:pt>
              </c:numCache>
            </c:numRef>
          </c:val>
          <c:extLst>
            <c:ext xmlns:c16="http://schemas.microsoft.com/office/drawing/2014/chart" uri="{C3380CC4-5D6E-409C-BE32-E72D297353CC}">
              <c16:uniqueId val="{00000000-D35C-4404-995A-263C16ED72BF}"/>
            </c:ext>
          </c:extLst>
        </c:ser>
        <c:ser>
          <c:idx val="5"/>
          <c:order val="5"/>
          <c:tx>
            <c:strRef>
              <c:f>'Incidents Monthly View'!$G$284:$G$285</c:f>
              <c:strCache>
                <c:ptCount val="1"/>
                <c:pt idx="0">
                  <c:v>SAP PP</c:v>
                </c:pt>
              </c:strCache>
            </c:strRef>
          </c:tx>
          <c:spPr>
            <a:solidFill>
              <a:schemeClr val="accent6"/>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View'!$G$286:$G$290</c:f>
              <c:numCache>
                <c:formatCode>General</c:formatCode>
                <c:ptCount val="4"/>
                <c:pt idx="0">
                  <c:v>4</c:v>
                </c:pt>
                <c:pt idx="1">
                  <c:v>2</c:v>
                </c:pt>
                <c:pt idx="2">
                  <c:v>3</c:v>
                </c:pt>
                <c:pt idx="3">
                  <c:v>1</c:v>
                </c:pt>
              </c:numCache>
            </c:numRef>
          </c:val>
          <c:extLst>
            <c:ext xmlns:c16="http://schemas.microsoft.com/office/drawing/2014/chart" uri="{C3380CC4-5D6E-409C-BE32-E72D297353CC}">
              <c16:uniqueId val="{00000001-D35C-4404-995A-263C16ED72BF}"/>
            </c:ext>
          </c:extLst>
        </c:ser>
        <c:ser>
          <c:idx val="6"/>
          <c:order val="6"/>
          <c:tx>
            <c:strRef>
              <c:f>'Incidents Monthly View'!$H$284:$H$285</c:f>
              <c:strCache>
                <c:ptCount val="1"/>
                <c:pt idx="0">
                  <c:v>SAP SD</c:v>
                </c:pt>
              </c:strCache>
            </c:strRef>
          </c:tx>
          <c:spPr>
            <a:solidFill>
              <a:schemeClr val="accent1">
                <a:lumMod val="60000"/>
              </a:schemeClr>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View'!$H$286:$H$290</c:f>
              <c:numCache>
                <c:formatCode>General</c:formatCode>
                <c:ptCount val="4"/>
                <c:pt idx="0">
                  <c:v>8</c:v>
                </c:pt>
                <c:pt idx="1">
                  <c:v>13</c:v>
                </c:pt>
                <c:pt idx="2">
                  <c:v>6</c:v>
                </c:pt>
                <c:pt idx="3">
                  <c:v>15</c:v>
                </c:pt>
              </c:numCache>
            </c:numRef>
          </c:val>
          <c:extLst>
            <c:ext xmlns:c16="http://schemas.microsoft.com/office/drawing/2014/chart" uri="{C3380CC4-5D6E-409C-BE32-E72D297353CC}">
              <c16:uniqueId val="{00000002-D35C-4404-995A-263C16ED72BF}"/>
            </c:ext>
          </c:extLst>
        </c:ser>
        <c:dLbls>
          <c:showLegendKey val="0"/>
          <c:showVal val="0"/>
          <c:showCatName val="0"/>
          <c:showSerName val="0"/>
          <c:showPercent val="0"/>
          <c:showBubbleSize val="0"/>
        </c:dLbls>
        <c:gapWidth val="150"/>
        <c:overlap val="100"/>
        <c:axId val="1198039696"/>
        <c:axId val="1198042216"/>
      </c:barChart>
      <c:catAx>
        <c:axId val="1198039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42216"/>
        <c:crosses val="autoZero"/>
        <c:auto val="1"/>
        <c:lblAlgn val="ctr"/>
        <c:lblOffset val="100"/>
        <c:noMultiLvlLbl val="0"/>
      </c:catAx>
      <c:valAx>
        <c:axId val="1198042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3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c:name>
    <c:fmtId val="30"/>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View'!$B$6:$B$7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View'!$B$8:$B$11</c:f>
              <c:numCache>
                <c:formatCode>General</c:formatCode>
                <c:ptCount val="3"/>
                <c:pt idx="0">
                  <c:v>1</c:v>
                </c:pt>
                <c:pt idx="1">
                  <c:v>2</c:v>
                </c:pt>
                <c:pt idx="2">
                  <c:v>5</c:v>
                </c:pt>
              </c:numCache>
            </c:numRef>
          </c:val>
          <c:extLst>
            <c:ext xmlns:c16="http://schemas.microsoft.com/office/drawing/2014/chart" uri="{C3380CC4-5D6E-409C-BE32-E72D297353CC}">
              <c16:uniqueId val="{00000000-F31B-47D9-8342-DF6D081700E9}"/>
            </c:ext>
          </c:extLst>
        </c:ser>
        <c:ser>
          <c:idx val="1"/>
          <c:order val="1"/>
          <c:tx>
            <c:strRef>
              <c:f>'SR Monthly View'!$C$6:$C$7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View'!$C$8:$C$11</c:f>
              <c:numCache>
                <c:formatCode>General</c:formatCode>
                <c:ptCount val="3"/>
                <c:pt idx="1">
                  <c:v>11</c:v>
                </c:pt>
                <c:pt idx="2">
                  <c:v>3</c:v>
                </c:pt>
              </c:numCache>
            </c:numRef>
          </c:val>
          <c:extLst>
            <c:ext xmlns:c16="http://schemas.microsoft.com/office/drawing/2014/chart" uri="{C3380CC4-5D6E-409C-BE32-E72D297353CC}">
              <c16:uniqueId val="{00000001-48DC-414C-B4ED-D73003F7E73A}"/>
            </c:ext>
          </c:extLst>
        </c:ser>
        <c:ser>
          <c:idx val="2"/>
          <c:order val="2"/>
          <c:tx>
            <c:strRef>
              <c:f>'SR Monthly View'!$D$6:$D$7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View'!$D$8:$D$11</c:f>
              <c:numCache>
                <c:formatCode>General</c:formatCode>
                <c:ptCount val="3"/>
                <c:pt idx="1">
                  <c:v>1</c:v>
                </c:pt>
              </c:numCache>
            </c:numRef>
          </c:val>
          <c:extLst>
            <c:ext xmlns:c16="http://schemas.microsoft.com/office/drawing/2014/chart" uri="{C3380CC4-5D6E-409C-BE32-E72D297353CC}">
              <c16:uniqueId val="{00000002-48DC-414C-B4ED-D73003F7E73A}"/>
            </c:ext>
          </c:extLst>
        </c:ser>
        <c:ser>
          <c:idx val="3"/>
          <c:order val="3"/>
          <c:tx>
            <c:strRef>
              <c:f>'SR Monthly View'!$E$6:$E$7</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View'!$E$8:$E$11</c:f>
              <c:numCache>
                <c:formatCode>General</c:formatCode>
                <c:ptCount val="3"/>
                <c:pt idx="0">
                  <c:v>1</c:v>
                </c:pt>
                <c:pt idx="1">
                  <c:v>4</c:v>
                </c:pt>
              </c:numCache>
            </c:numRef>
          </c:val>
          <c:extLst>
            <c:ext xmlns:c16="http://schemas.microsoft.com/office/drawing/2014/chart" uri="{C3380CC4-5D6E-409C-BE32-E72D297353CC}">
              <c16:uniqueId val="{00000000-EBD6-4140-B735-4B38A0D444B7}"/>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View!PivotTable8</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View'!$B$22:$B$23</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View'!$B$24:$B$28</c:f>
              <c:numCache>
                <c:formatCode>General</c:formatCode>
                <c:ptCount val="4"/>
                <c:pt idx="0">
                  <c:v>2</c:v>
                </c:pt>
                <c:pt idx="1">
                  <c:v>2</c:v>
                </c:pt>
                <c:pt idx="2">
                  <c:v>5</c:v>
                </c:pt>
                <c:pt idx="3">
                  <c:v>3</c:v>
                </c:pt>
              </c:numCache>
            </c:numRef>
          </c:val>
          <c:extLst>
            <c:ext xmlns:c16="http://schemas.microsoft.com/office/drawing/2014/chart" uri="{C3380CC4-5D6E-409C-BE32-E72D297353CC}">
              <c16:uniqueId val="{00000000-13CC-4D7C-A519-8D460E523542}"/>
            </c:ext>
          </c:extLst>
        </c:ser>
        <c:ser>
          <c:idx val="1"/>
          <c:order val="1"/>
          <c:tx>
            <c:strRef>
              <c:f>'SR Monthly View'!$C$22:$C$23</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View'!$C$24:$C$28</c:f>
              <c:numCache>
                <c:formatCode>General</c:formatCode>
                <c:ptCount val="4"/>
                <c:pt idx="0">
                  <c:v>4</c:v>
                </c:pt>
                <c:pt idx="1">
                  <c:v>5</c:v>
                </c:pt>
                <c:pt idx="3">
                  <c:v>5</c:v>
                </c:pt>
              </c:numCache>
            </c:numRef>
          </c:val>
          <c:extLst>
            <c:ext xmlns:c16="http://schemas.microsoft.com/office/drawing/2014/chart" uri="{C3380CC4-5D6E-409C-BE32-E72D297353CC}">
              <c16:uniqueId val="{00000001-13CC-4D7C-A519-8D460E523542}"/>
            </c:ext>
          </c:extLst>
        </c:ser>
        <c:ser>
          <c:idx val="2"/>
          <c:order val="2"/>
          <c:tx>
            <c:strRef>
              <c:f>'SR Monthly View'!$D$22:$D$23</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View'!$D$24:$D$28</c:f>
              <c:numCache>
                <c:formatCode>General</c:formatCode>
                <c:ptCount val="4"/>
                <c:pt idx="1">
                  <c:v>6</c:v>
                </c:pt>
                <c:pt idx="2">
                  <c:v>1</c:v>
                </c:pt>
              </c:numCache>
            </c:numRef>
          </c:val>
          <c:extLst>
            <c:ext xmlns:c16="http://schemas.microsoft.com/office/drawing/2014/chart" uri="{C3380CC4-5D6E-409C-BE32-E72D297353CC}">
              <c16:uniqueId val="{00000001-3356-43B5-B7BA-EE952DEDBF3B}"/>
            </c:ext>
          </c:extLst>
        </c:ser>
        <c:ser>
          <c:idx val="3"/>
          <c:order val="3"/>
          <c:tx>
            <c:strRef>
              <c:f>'SR Monthly View'!$E$22:$E$23</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View'!$E$24:$E$28</c:f>
              <c:numCache>
                <c:formatCode>General</c:formatCode>
                <c:ptCount val="4"/>
                <c:pt idx="3">
                  <c:v>1</c:v>
                </c:pt>
              </c:numCache>
            </c:numRef>
          </c:val>
          <c:extLst>
            <c:ext xmlns:c16="http://schemas.microsoft.com/office/drawing/2014/chart" uri="{C3380CC4-5D6E-409C-BE32-E72D297353CC}">
              <c16:uniqueId val="{00000001-1949-4013-842F-55C76EC18FC2}"/>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View!PivotTable9</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View'!$B$41:$B$42</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View'!$B$43:$B$46</c:f>
              <c:numCache>
                <c:formatCode>General</c:formatCode>
                <c:ptCount val="3"/>
                <c:pt idx="0">
                  <c:v>1</c:v>
                </c:pt>
                <c:pt idx="1">
                  <c:v>7</c:v>
                </c:pt>
                <c:pt idx="2">
                  <c:v>1</c:v>
                </c:pt>
              </c:numCache>
            </c:numRef>
          </c:val>
          <c:extLst>
            <c:ext xmlns:c16="http://schemas.microsoft.com/office/drawing/2014/chart" uri="{C3380CC4-5D6E-409C-BE32-E72D297353CC}">
              <c16:uniqueId val="{00000000-4CCA-42B6-BF48-663251A58A5C}"/>
            </c:ext>
          </c:extLst>
        </c:ser>
        <c:ser>
          <c:idx val="1"/>
          <c:order val="1"/>
          <c:tx>
            <c:strRef>
              <c:f>'SR Monthly View'!$C$41:$C$42</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View'!$C$43:$C$46</c:f>
              <c:numCache>
                <c:formatCode>General</c:formatCode>
                <c:ptCount val="3"/>
                <c:pt idx="0">
                  <c:v>1</c:v>
                </c:pt>
                <c:pt idx="1">
                  <c:v>5</c:v>
                </c:pt>
                <c:pt idx="2">
                  <c:v>5</c:v>
                </c:pt>
              </c:numCache>
            </c:numRef>
          </c:val>
          <c:extLst>
            <c:ext xmlns:c16="http://schemas.microsoft.com/office/drawing/2014/chart" uri="{C3380CC4-5D6E-409C-BE32-E72D297353CC}">
              <c16:uniqueId val="{00000001-5E74-417A-9D1A-44EB5F47A912}"/>
            </c:ext>
          </c:extLst>
        </c:ser>
        <c:ser>
          <c:idx val="2"/>
          <c:order val="2"/>
          <c:tx>
            <c:strRef>
              <c:f>'SR Monthly View'!$D$41:$D$42</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View'!$D$43:$D$46</c:f>
              <c:numCache>
                <c:formatCode>General</c:formatCode>
                <c:ptCount val="3"/>
                <c:pt idx="1">
                  <c:v>1</c:v>
                </c:pt>
              </c:numCache>
            </c:numRef>
          </c:val>
          <c:extLst>
            <c:ext xmlns:c16="http://schemas.microsoft.com/office/drawing/2014/chart" uri="{C3380CC4-5D6E-409C-BE32-E72D297353CC}">
              <c16:uniqueId val="{00000002-5E74-417A-9D1A-44EB5F47A912}"/>
            </c:ext>
          </c:extLst>
        </c:ser>
        <c:ser>
          <c:idx val="3"/>
          <c:order val="3"/>
          <c:tx>
            <c:strRef>
              <c:f>'SR Monthly View'!$E$41:$E$42</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View'!$E$43:$E$46</c:f>
              <c:numCache>
                <c:formatCode>General</c:formatCode>
                <c:ptCount val="3"/>
                <c:pt idx="1">
                  <c:v>4</c:v>
                </c:pt>
                <c:pt idx="2">
                  <c:v>1</c:v>
                </c:pt>
              </c:numCache>
            </c:numRef>
          </c:val>
          <c:extLst>
            <c:ext xmlns:c16="http://schemas.microsoft.com/office/drawing/2014/chart" uri="{C3380CC4-5D6E-409C-BE32-E72D297353CC}">
              <c16:uniqueId val="{00000000-0CDD-4575-BAD8-E367A8A991AF}"/>
            </c:ext>
          </c:extLst>
        </c:ser>
        <c:ser>
          <c:idx val="4"/>
          <c:order val="4"/>
          <c:tx>
            <c:strRef>
              <c:f>'SR Monthly View'!$F$41:$F$42</c:f>
              <c:strCache>
                <c:ptCount val="1"/>
                <c:pt idx="0">
                  <c:v>Pending User Info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View'!$F$43:$F$46</c:f>
              <c:numCache>
                <c:formatCode>General</c:formatCode>
                <c:ptCount val="3"/>
                <c:pt idx="1">
                  <c:v>1</c:v>
                </c:pt>
                <c:pt idx="2">
                  <c:v>1</c:v>
                </c:pt>
              </c:numCache>
            </c:numRef>
          </c:val>
          <c:extLst>
            <c:ext xmlns:c16="http://schemas.microsoft.com/office/drawing/2014/chart" uri="{C3380CC4-5D6E-409C-BE32-E72D297353CC}">
              <c16:uniqueId val="{00000001-0CDD-4575-BAD8-E367A8A991AF}"/>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View!PivotTable10</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View'!$B$56:$B$57</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View'!$B$58:$B$62</c:f>
              <c:numCache>
                <c:formatCode>General</c:formatCode>
                <c:ptCount val="4"/>
                <c:pt idx="0">
                  <c:v>3</c:v>
                </c:pt>
                <c:pt idx="1">
                  <c:v>3</c:v>
                </c:pt>
                <c:pt idx="2">
                  <c:v>2</c:v>
                </c:pt>
                <c:pt idx="3">
                  <c:v>5</c:v>
                </c:pt>
              </c:numCache>
            </c:numRef>
          </c:val>
          <c:extLst>
            <c:ext xmlns:c16="http://schemas.microsoft.com/office/drawing/2014/chart" uri="{C3380CC4-5D6E-409C-BE32-E72D297353CC}">
              <c16:uniqueId val="{00000000-2C9E-48EF-B25D-BC21ED19068C}"/>
            </c:ext>
          </c:extLst>
        </c:ser>
        <c:ser>
          <c:idx val="1"/>
          <c:order val="1"/>
          <c:tx>
            <c:strRef>
              <c:f>'SR Monthly View'!$C$56:$C$57</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View'!$C$58:$C$62</c:f>
              <c:numCache>
                <c:formatCode>General</c:formatCode>
                <c:ptCount val="4"/>
                <c:pt idx="0">
                  <c:v>1</c:v>
                </c:pt>
                <c:pt idx="1">
                  <c:v>3</c:v>
                </c:pt>
                <c:pt idx="2">
                  <c:v>3</c:v>
                </c:pt>
                <c:pt idx="3">
                  <c:v>2</c:v>
                </c:pt>
              </c:numCache>
            </c:numRef>
          </c:val>
          <c:extLst>
            <c:ext xmlns:c16="http://schemas.microsoft.com/office/drawing/2014/chart" uri="{C3380CC4-5D6E-409C-BE32-E72D297353CC}">
              <c16:uniqueId val="{00000001-2C9E-48EF-B25D-BC21ED19068C}"/>
            </c:ext>
          </c:extLst>
        </c:ser>
        <c:ser>
          <c:idx val="2"/>
          <c:order val="2"/>
          <c:tx>
            <c:strRef>
              <c:f>'SR Monthly View'!$D$56:$D$57</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View'!$D$58:$D$62</c:f>
              <c:numCache>
                <c:formatCode>General</c:formatCode>
                <c:ptCount val="4"/>
                <c:pt idx="0">
                  <c:v>2</c:v>
                </c:pt>
                <c:pt idx="1">
                  <c:v>7</c:v>
                </c:pt>
                <c:pt idx="2">
                  <c:v>1</c:v>
                </c:pt>
                <c:pt idx="3">
                  <c:v>2</c:v>
                </c:pt>
              </c:numCache>
            </c:numRef>
          </c:val>
          <c:extLst>
            <c:ext xmlns:c16="http://schemas.microsoft.com/office/drawing/2014/chart" uri="{C3380CC4-5D6E-409C-BE32-E72D297353CC}">
              <c16:uniqueId val="{00000002-2C9E-48EF-B25D-BC21ED19068C}"/>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View!PivotTable11</c:name>
    <c:fmtId val="5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View'!$B$73:$B$74</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View'!$A$75:$A$79</c:f>
              <c:strCache>
                <c:ptCount val="4"/>
                <c:pt idx="0">
                  <c:v>2. High</c:v>
                </c:pt>
                <c:pt idx="1">
                  <c:v>3. Normal</c:v>
                </c:pt>
                <c:pt idx="2">
                  <c:v>4. Low</c:v>
                </c:pt>
                <c:pt idx="3">
                  <c:v>Not Assigned</c:v>
                </c:pt>
              </c:strCache>
            </c:strRef>
          </c:cat>
          <c:val>
            <c:numRef>
              <c:f>'SR Monthly View'!$B$75:$B$79</c:f>
              <c:numCache>
                <c:formatCode>General</c:formatCode>
                <c:ptCount val="4"/>
                <c:pt idx="0">
                  <c:v>4</c:v>
                </c:pt>
                <c:pt idx="1">
                  <c:v>5</c:v>
                </c:pt>
              </c:numCache>
            </c:numRef>
          </c:val>
          <c:extLst>
            <c:ext xmlns:c16="http://schemas.microsoft.com/office/drawing/2014/chart" uri="{C3380CC4-5D6E-409C-BE32-E72D297353CC}">
              <c16:uniqueId val="{00000000-BD33-4A67-8BE5-75B0F765B2CD}"/>
            </c:ext>
          </c:extLst>
        </c:ser>
        <c:ser>
          <c:idx val="1"/>
          <c:order val="1"/>
          <c:tx>
            <c:strRef>
              <c:f>'SR Monthly View'!$C$73:$C$74</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View'!$A$75:$A$79</c:f>
              <c:strCache>
                <c:ptCount val="4"/>
                <c:pt idx="0">
                  <c:v>2. High</c:v>
                </c:pt>
                <c:pt idx="1">
                  <c:v>3. Normal</c:v>
                </c:pt>
                <c:pt idx="2">
                  <c:v>4. Low</c:v>
                </c:pt>
                <c:pt idx="3">
                  <c:v>Not Assigned</c:v>
                </c:pt>
              </c:strCache>
            </c:strRef>
          </c:cat>
          <c:val>
            <c:numRef>
              <c:f>'SR Monthly View'!$C$75:$C$79</c:f>
              <c:numCache>
                <c:formatCode>General</c:formatCode>
                <c:ptCount val="4"/>
                <c:pt idx="0">
                  <c:v>3</c:v>
                </c:pt>
                <c:pt idx="1">
                  <c:v>2</c:v>
                </c:pt>
                <c:pt idx="2">
                  <c:v>1</c:v>
                </c:pt>
                <c:pt idx="3">
                  <c:v>5</c:v>
                </c:pt>
              </c:numCache>
            </c:numRef>
          </c:val>
          <c:extLst>
            <c:ext xmlns:c16="http://schemas.microsoft.com/office/drawing/2014/chart" uri="{C3380CC4-5D6E-409C-BE32-E72D297353CC}">
              <c16:uniqueId val="{00000001-1D69-4D57-8452-C0137BE8D1F0}"/>
            </c:ext>
          </c:extLst>
        </c:ser>
        <c:ser>
          <c:idx val="2"/>
          <c:order val="2"/>
          <c:tx>
            <c:strRef>
              <c:f>'SR Monthly View'!$D$73:$D$74</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View'!$A$75:$A$79</c:f>
              <c:strCache>
                <c:ptCount val="4"/>
                <c:pt idx="0">
                  <c:v>2. High</c:v>
                </c:pt>
                <c:pt idx="1">
                  <c:v>3. Normal</c:v>
                </c:pt>
                <c:pt idx="2">
                  <c:v>4. Low</c:v>
                </c:pt>
                <c:pt idx="3">
                  <c:v>Not Assigned</c:v>
                </c:pt>
              </c:strCache>
            </c:strRef>
          </c:cat>
          <c:val>
            <c:numRef>
              <c:f>'SR Monthly View'!$D$75:$D$79</c:f>
              <c:numCache>
                <c:formatCode>General</c:formatCode>
                <c:ptCount val="4"/>
                <c:pt idx="1">
                  <c:v>1</c:v>
                </c:pt>
              </c:numCache>
            </c:numRef>
          </c:val>
          <c:extLst>
            <c:ext xmlns:c16="http://schemas.microsoft.com/office/drawing/2014/chart" uri="{C3380CC4-5D6E-409C-BE32-E72D297353CC}">
              <c16:uniqueId val="{00000002-1D69-4D57-8452-C0137BE8D1F0}"/>
            </c:ext>
          </c:extLst>
        </c:ser>
        <c:ser>
          <c:idx val="3"/>
          <c:order val="3"/>
          <c:tx>
            <c:strRef>
              <c:f>'SR Monthly View'!$E$73:$E$74</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View'!$A$75:$A$79</c:f>
              <c:strCache>
                <c:ptCount val="4"/>
                <c:pt idx="0">
                  <c:v>2. High</c:v>
                </c:pt>
                <c:pt idx="1">
                  <c:v>3. Normal</c:v>
                </c:pt>
                <c:pt idx="2">
                  <c:v>4. Low</c:v>
                </c:pt>
                <c:pt idx="3">
                  <c:v>Not Assigned</c:v>
                </c:pt>
              </c:strCache>
            </c:strRef>
          </c:cat>
          <c:val>
            <c:numRef>
              <c:f>'SR Monthly View'!$E$75:$E$79</c:f>
              <c:numCache>
                <c:formatCode>General</c:formatCode>
                <c:ptCount val="4"/>
                <c:pt idx="1">
                  <c:v>5</c:v>
                </c:pt>
              </c:numCache>
            </c:numRef>
          </c:val>
          <c:extLst>
            <c:ext xmlns:c16="http://schemas.microsoft.com/office/drawing/2014/chart" uri="{C3380CC4-5D6E-409C-BE32-E72D297353CC}">
              <c16:uniqueId val="{00000000-1B6D-4A79-AB0A-7344B1F896F8}"/>
            </c:ext>
          </c:extLst>
        </c:ser>
        <c:ser>
          <c:idx val="4"/>
          <c:order val="4"/>
          <c:tx>
            <c:strRef>
              <c:f>'SR Monthly View'!$F$73:$F$74</c:f>
              <c:strCache>
                <c:ptCount val="1"/>
                <c:pt idx="0">
                  <c:v>Pending User Info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View'!$A$75:$A$79</c:f>
              <c:strCache>
                <c:ptCount val="4"/>
                <c:pt idx="0">
                  <c:v>2. High</c:v>
                </c:pt>
                <c:pt idx="1">
                  <c:v>3. Normal</c:v>
                </c:pt>
                <c:pt idx="2">
                  <c:v>4. Low</c:v>
                </c:pt>
                <c:pt idx="3">
                  <c:v>Not Assigned</c:v>
                </c:pt>
              </c:strCache>
            </c:strRef>
          </c:cat>
          <c:val>
            <c:numRef>
              <c:f>'SR Monthly View'!$F$75:$F$79</c:f>
              <c:numCache>
                <c:formatCode>General</c:formatCode>
                <c:ptCount val="4"/>
                <c:pt idx="0">
                  <c:v>1</c:v>
                </c:pt>
                <c:pt idx="1">
                  <c:v>1</c:v>
                </c:pt>
              </c:numCache>
            </c:numRef>
          </c:val>
          <c:extLst>
            <c:ext xmlns:c16="http://schemas.microsoft.com/office/drawing/2014/chart" uri="{C3380CC4-5D6E-409C-BE32-E72D297353CC}">
              <c16:uniqueId val="{00000001-1B6D-4A79-AB0A-7344B1F896F8}"/>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View!PivotTable12</c:name>
    <c:fmtId val="6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View'!$B$87:$B$88</c:f>
              <c:strCache>
                <c:ptCount val="1"/>
                <c:pt idx="0">
                  <c:v>Closed</c:v>
                </c:pt>
              </c:strCache>
            </c:strRef>
          </c:tx>
          <c:spPr>
            <a:solidFill>
              <a:schemeClr val="accent1"/>
            </a:solidFill>
            <a:ln>
              <a:noFill/>
            </a:ln>
            <a:effectLst/>
          </c:spPr>
          <c:invertIfNegative val="0"/>
          <c:cat>
            <c:strRef>
              <c:f>'SR Monthly View'!$A$89:$A$93</c:f>
              <c:strCache>
                <c:ptCount val="4"/>
                <c:pt idx="0">
                  <c:v>2. High</c:v>
                </c:pt>
                <c:pt idx="1">
                  <c:v>3. Normal</c:v>
                </c:pt>
                <c:pt idx="2">
                  <c:v>4. Low</c:v>
                </c:pt>
                <c:pt idx="3">
                  <c:v>Not Assigned</c:v>
                </c:pt>
              </c:strCache>
            </c:strRef>
          </c:cat>
          <c:val>
            <c:numRef>
              <c:f>'SR Monthly View'!$B$89:$B$93</c:f>
              <c:numCache>
                <c:formatCode>General</c:formatCode>
                <c:ptCount val="4"/>
                <c:pt idx="0">
                  <c:v>6</c:v>
                </c:pt>
                <c:pt idx="1">
                  <c:v>6</c:v>
                </c:pt>
                <c:pt idx="2">
                  <c:v>1</c:v>
                </c:pt>
              </c:numCache>
            </c:numRef>
          </c:val>
          <c:extLst>
            <c:ext xmlns:c16="http://schemas.microsoft.com/office/drawing/2014/chart" uri="{C3380CC4-5D6E-409C-BE32-E72D297353CC}">
              <c16:uniqueId val="{00000000-78D6-4CFF-B7E1-229659B2D2CF}"/>
            </c:ext>
          </c:extLst>
        </c:ser>
        <c:ser>
          <c:idx val="1"/>
          <c:order val="1"/>
          <c:tx>
            <c:strRef>
              <c:f>'SR Monthly View'!$C$87:$C$88</c:f>
              <c:strCache>
                <c:ptCount val="1"/>
                <c:pt idx="0">
                  <c:v>In Progress</c:v>
                </c:pt>
              </c:strCache>
            </c:strRef>
          </c:tx>
          <c:spPr>
            <a:solidFill>
              <a:schemeClr val="accent2"/>
            </a:solidFill>
            <a:ln>
              <a:noFill/>
            </a:ln>
            <a:effectLst/>
          </c:spPr>
          <c:invertIfNegative val="0"/>
          <c:cat>
            <c:strRef>
              <c:f>'SR Monthly View'!$A$89:$A$93</c:f>
              <c:strCache>
                <c:ptCount val="4"/>
                <c:pt idx="0">
                  <c:v>2. High</c:v>
                </c:pt>
                <c:pt idx="1">
                  <c:v>3. Normal</c:v>
                </c:pt>
                <c:pt idx="2">
                  <c:v>4. Low</c:v>
                </c:pt>
                <c:pt idx="3">
                  <c:v>Not Assigned</c:v>
                </c:pt>
              </c:strCache>
            </c:strRef>
          </c:cat>
          <c:val>
            <c:numRef>
              <c:f>'SR Monthly View'!$C$89:$C$93</c:f>
              <c:numCache>
                <c:formatCode>General</c:formatCode>
                <c:ptCount val="4"/>
                <c:pt idx="0">
                  <c:v>3</c:v>
                </c:pt>
                <c:pt idx="1">
                  <c:v>4</c:v>
                </c:pt>
                <c:pt idx="2">
                  <c:v>1</c:v>
                </c:pt>
                <c:pt idx="3">
                  <c:v>1</c:v>
                </c:pt>
              </c:numCache>
            </c:numRef>
          </c:val>
          <c:extLst>
            <c:ext xmlns:c16="http://schemas.microsoft.com/office/drawing/2014/chart" uri="{C3380CC4-5D6E-409C-BE32-E72D297353CC}">
              <c16:uniqueId val="{00000001-78D6-4CFF-B7E1-229659B2D2CF}"/>
            </c:ext>
          </c:extLst>
        </c:ser>
        <c:ser>
          <c:idx val="2"/>
          <c:order val="2"/>
          <c:tx>
            <c:strRef>
              <c:f>'SR Monthly View'!$D$87:$D$88</c:f>
              <c:strCache>
                <c:ptCount val="1"/>
                <c:pt idx="0">
                  <c:v>User acceptance</c:v>
                </c:pt>
              </c:strCache>
            </c:strRef>
          </c:tx>
          <c:spPr>
            <a:solidFill>
              <a:schemeClr val="accent3"/>
            </a:solidFill>
            <a:ln>
              <a:noFill/>
            </a:ln>
            <a:effectLst/>
          </c:spPr>
          <c:invertIfNegative val="0"/>
          <c:cat>
            <c:strRef>
              <c:f>'SR Monthly View'!$A$89:$A$93</c:f>
              <c:strCache>
                <c:ptCount val="4"/>
                <c:pt idx="0">
                  <c:v>2. High</c:v>
                </c:pt>
                <c:pt idx="1">
                  <c:v>3. Normal</c:v>
                </c:pt>
                <c:pt idx="2">
                  <c:v>4. Low</c:v>
                </c:pt>
                <c:pt idx="3">
                  <c:v>Not Assigned</c:v>
                </c:pt>
              </c:strCache>
            </c:strRef>
          </c:cat>
          <c:val>
            <c:numRef>
              <c:f>'SR Monthly View'!$D$89:$D$93</c:f>
              <c:numCache>
                <c:formatCode>General</c:formatCode>
                <c:ptCount val="4"/>
                <c:pt idx="0">
                  <c:v>3</c:v>
                </c:pt>
                <c:pt idx="1">
                  <c:v>4</c:v>
                </c:pt>
                <c:pt idx="2">
                  <c:v>5</c:v>
                </c:pt>
              </c:numCache>
            </c:numRef>
          </c:val>
          <c:extLst>
            <c:ext xmlns:c16="http://schemas.microsoft.com/office/drawing/2014/chart" uri="{C3380CC4-5D6E-409C-BE32-E72D297353CC}">
              <c16:uniqueId val="{00000002-78D6-4CFF-B7E1-229659B2D2CF}"/>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View!PivotTable13</c:name>
    <c:fmtId val="73"/>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View'!$B$104:$B$105</c:f>
              <c:strCache>
                <c:ptCount val="1"/>
                <c:pt idx="0">
                  <c:v>No CG Status Found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View'!$B$106:$B$110</c:f>
              <c:numCache>
                <c:formatCode>General</c:formatCode>
                <c:ptCount val="4"/>
                <c:pt idx="1">
                  <c:v>1</c:v>
                </c:pt>
              </c:numCache>
            </c:numRef>
          </c:val>
          <c:extLst>
            <c:ext xmlns:c16="http://schemas.microsoft.com/office/drawing/2014/chart" uri="{C3380CC4-5D6E-409C-BE32-E72D297353CC}">
              <c16:uniqueId val="{00000000-283E-4570-B050-00BF9E122C37}"/>
            </c:ext>
          </c:extLst>
        </c:ser>
        <c:ser>
          <c:idx val="1"/>
          <c:order val="1"/>
          <c:tx>
            <c:strRef>
              <c:f>'SR Monthly View'!$C$104:$C$105</c:f>
              <c:strCache>
                <c:ptCount val="1"/>
                <c:pt idx="0">
                  <c:v>Completed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View'!$C$106:$C$110</c:f>
              <c:numCache>
                <c:formatCode>General</c:formatCode>
                <c:ptCount val="4"/>
                <c:pt idx="0">
                  <c:v>3</c:v>
                </c:pt>
                <c:pt idx="1">
                  <c:v>6</c:v>
                </c:pt>
                <c:pt idx="2">
                  <c:v>1</c:v>
                </c:pt>
              </c:numCache>
            </c:numRef>
          </c:val>
          <c:extLst>
            <c:ext xmlns:c16="http://schemas.microsoft.com/office/drawing/2014/chart" uri="{C3380CC4-5D6E-409C-BE32-E72D297353CC}">
              <c16:uniqueId val="{00000000-28BA-4F78-952B-2D1D0C76D909}"/>
            </c:ext>
          </c:extLst>
        </c:ser>
        <c:ser>
          <c:idx val="2"/>
          <c:order val="2"/>
          <c:tx>
            <c:strRef>
              <c:f>'SR Monthly View'!$D$104:$D$105</c:f>
              <c:strCache>
                <c:ptCount val="1"/>
                <c:pt idx="0">
                  <c:v>Under Requirements Gathering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View'!$D$106:$D$110</c:f>
              <c:numCache>
                <c:formatCode>General</c:formatCode>
                <c:ptCount val="4"/>
                <c:pt idx="1">
                  <c:v>2</c:v>
                </c:pt>
                <c:pt idx="3">
                  <c:v>2</c:v>
                </c:pt>
              </c:numCache>
            </c:numRef>
          </c:val>
          <c:extLst>
            <c:ext xmlns:c16="http://schemas.microsoft.com/office/drawing/2014/chart" uri="{C3380CC4-5D6E-409C-BE32-E72D297353CC}">
              <c16:uniqueId val="{00000001-28BA-4F78-952B-2D1D0C76D909}"/>
            </c:ext>
          </c:extLst>
        </c:ser>
        <c:ser>
          <c:idx val="3"/>
          <c:order val="3"/>
          <c:tx>
            <c:strRef>
              <c:f>'SR Monthly View'!$E$104:$E$105</c:f>
              <c:strCache>
                <c:ptCount val="1"/>
                <c:pt idx="0">
                  <c:v>Under UAT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View'!$E$106:$E$110</c:f>
              <c:numCache>
                <c:formatCode>General</c:formatCode>
                <c:ptCount val="4"/>
                <c:pt idx="0">
                  <c:v>1</c:v>
                </c:pt>
                <c:pt idx="1">
                  <c:v>3</c:v>
                </c:pt>
              </c:numCache>
            </c:numRef>
          </c:val>
          <c:extLst>
            <c:ext xmlns:c16="http://schemas.microsoft.com/office/drawing/2014/chart" uri="{C3380CC4-5D6E-409C-BE32-E72D297353CC}">
              <c16:uniqueId val="{00000002-28BA-4F78-952B-2D1D0C76D909}"/>
            </c:ext>
          </c:extLst>
        </c:ser>
        <c:ser>
          <c:idx val="4"/>
          <c:order val="4"/>
          <c:tx>
            <c:strRef>
              <c:f>'SR Monthly View'!$F$104:$F$105</c:f>
              <c:strCache>
                <c:ptCount val="1"/>
                <c:pt idx="0">
                  <c:v>Under Analysis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View'!$F$106:$F$110</c:f>
              <c:numCache>
                <c:formatCode>General</c:formatCode>
                <c:ptCount val="4"/>
                <c:pt idx="0">
                  <c:v>1</c:v>
                </c:pt>
                <c:pt idx="3">
                  <c:v>1</c:v>
                </c:pt>
              </c:numCache>
            </c:numRef>
          </c:val>
          <c:extLst>
            <c:ext xmlns:c16="http://schemas.microsoft.com/office/drawing/2014/chart" uri="{C3380CC4-5D6E-409C-BE32-E72D297353CC}">
              <c16:uniqueId val="{00000003-28BA-4F78-952B-2D1D0C76D909}"/>
            </c:ext>
          </c:extLst>
        </c:ser>
        <c:ser>
          <c:idx val="5"/>
          <c:order val="5"/>
          <c:tx>
            <c:strRef>
              <c:f>'SR Monthly View'!$G$104:$G$105</c:f>
              <c:strCache>
                <c:ptCount val="1"/>
                <c:pt idx="0">
                  <c:v>Under Development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View'!$G$106:$G$110</c:f>
              <c:numCache>
                <c:formatCode>General</c:formatCode>
                <c:ptCount val="4"/>
                <c:pt idx="0">
                  <c:v>3</c:v>
                </c:pt>
                <c:pt idx="3">
                  <c:v>2</c:v>
                </c:pt>
              </c:numCache>
            </c:numRef>
          </c:val>
          <c:extLst>
            <c:ext xmlns:c16="http://schemas.microsoft.com/office/drawing/2014/chart" uri="{C3380CC4-5D6E-409C-BE32-E72D297353CC}">
              <c16:uniqueId val="{00000004-28BA-4F78-952B-2D1D0C76D909}"/>
            </c:ext>
          </c:extLst>
        </c:ser>
        <c:ser>
          <c:idx val="6"/>
          <c:order val="6"/>
          <c:tx>
            <c:strRef>
              <c:f>'SR Monthly View'!$H$104:$H$105</c:f>
              <c:strCache>
                <c:ptCount val="1"/>
                <c:pt idx="0">
                  <c:v>In Progress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View'!$H$106:$H$110</c:f>
              <c:numCache>
                <c:formatCode>General</c:formatCode>
                <c:ptCount val="4"/>
                <c:pt idx="1">
                  <c:v>1</c:v>
                </c:pt>
              </c:numCache>
            </c:numRef>
          </c:val>
          <c:extLst>
            <c:ext xmlns:c16="http://schemas.microsoft.com/office/drawing/2014/chart" uri="{C3380CC4-5D6E-409C-BE32-E72D297353CC}">
              <c16:uniqueId val="{00000000-2CC6-4631-8746-94BEA28D5730}"/>
            </c:ext>
          </c:extLst>
        </c:ser>
        <c:ser>
          <c:idx val="7"/>
          <c:order val="7"/>
          <c:tx>
            <c:strRef>
              <c:f>'SR Monthly View'!$I$104:$I$105</c:f>
              <c:strCache>
                <c:ptCount val="1"/>
                <c:pt idx="0">
                  <c:v>Pending RAK Ceramics Action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View'!$A$106:$A$110</c:f>
              <c:strCache>
                <c:ptCount val="4"/>
                <c:pt idx="0">
                  <c:v>2. High</c:v>
                </c:pt>
                <c:pt idx="1">
                  <c:v>3. Normal</c:v>
                </c:pt>
                <c:pt idx="2">
                  <c:v>4. Low</c:v>
                </c:pt>
                <c:pt idx="3">
                  <c:v>Not Assigned</c:v>
                </c:pt>
              </c:strCache>
            </c:strRef>
          </c:cat>
          <c:val>
            <c:numRef>
              <c:f>'SR Monthly View'!$I$106:$I$110</c:f>
              <c:numCache>
                <c:formatCode>General</c:formatCode>
                <c:ptCount val="4"/>
                <c:pt idx="1">
                  <c:v>1</c:v>
                </c:pt>
              </c:numCache>
            </c:numRef>
          </c:val>
          <c:extLst>
            <c:ext xmlns:c16="http://schemas.microsoft.com/office/drawing/2014/chart" uri="{C3380CC4-5D6E-409C-BE32-E72D297353CC}">
              <c16:uniqueId val="{00000000-8D13-4319-9976-4DC7CAA2763E}"/>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View!PivotTable14</c:name>
    <c:fmtId val="83"/>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View'!$B$120:$B$121</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2. High</c:v>
                </c:pt>
                <c:pt idx="1">
                  <c:v>3. Normal</c:v>
                </c:pt>
                <c:pt idx="2">
                  <c:v>4. Low</c:v>
                </c:pt>
                <c:pt idx="3">
                  <c:v>Not Assigned</c:v>
                </c:pt>
              </c:strCache>
            </c:strRef>
          </c:cat>
          <c:val>
            <c:numRef>
              <c:f>'SR Monthly View'!$B$122:$B$126</c:f>
              <c:numCache>
                <c:formatCode>General</c:formatCode>
                <c:ptCount val="4"/>
                <c:pt idx="0">
                  <c:v>6</c:v>
                </c:pt>
                <c:pt idx="1">
                  <c:v>7</c:v>
                </c:pt>
                <c:pt idx="2">
                  <c:v>1</c:v>
                </c:pt>
              </c:numCache>
            </c:numRef>
          </c:val>
          <c:extLst>
            <c:ext xmlns:c16="http://schemas.microsoft.com/office/drawing/2014/chart" uri="{C3380CC4-5D6E-409C-BE32-E72D297353CC}">
              <c16:uniqueId val="{00000000-BE44-4F75-A887-C9922E98998F}"/>
            </c:ext>
          </c:extLst>
        </c:ser>
        <c:ser>
          <c:idx val="1"/>
          <c:order val="1"/>
          <c:tx>
            <c:strRef>
              <c:f>'SR Monthly View'!$C$120:$C$121</c:f>
              <c:strCache>
                <c:ptCount val="1"/>
                <c:pt idx="0">
                  <c:v>Under Requirements Gathering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2. High</c:v>
                </c:pt>
                <c:pt idx="1">
                  <c:v>3. Normal</c:v>
                </c:pt>
                <c:pt idx="2">
                  <c:v>4. Low</c:v>
                </c:pt>
                <c:pt idx="3">
                  <c:v>Not Assigned</c:v>
                </c:pt>
              </c:strCache>
            </c:strRef>
          </c:cat>
          <c:val>
            <c:numRef>
              <c:f>'SR Monthly View'!$C$122:$C$126</c:f>
              <c:numCache>
                <c:formatCode>General</c:formatCode>
                <c:ptCount val="4"/>
                <c:pt idx="0">
                  <c:v>2</c:v>
                </c:pt>
                <c:pt idx="2">
                  <c:v>1</c:v>
                </c:pt>
                <c:pt idx="3">
                  <c:v>1</c:v>
                </c:pt>
              </c:numCache>
            </c:numRef>
          </c:val>
          <c:extLst>
            <c:ext xmlns:c16="http://schemas.microsoft.com/office/drawing/2014/chart" uri="{C3380CC4-5D6E-409C-BE32-E72D297353CC}">
              <c16:uniqueId val="{00000000-6E98-43D2-9D65-499F408592F6}"/>
            </c:ext>
          </c:extLst>
        </c:ser>
        <c:ser>
          <c:idx val="2"/>
          <c:order val="2"/>
          <c:tx>
            <c:strRef>
              <c:f>'SR Monthly View'!$D$120:$D$121</c:f>
              <c:strCache>
                <c:ptCount val="1"/>
                <c:pt idx="0">
                  <c:v>Under UAT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2. High</c:v>
                </c:pt>
                <c:pt idx="1">
                  <c:v>3. Normal</c:v>
                </c:pt>
                <c:pt idx="2">
                  <c:v>4. Low</c:v>
                </c:pt>
                <c:pt idx="3">
                  <c:v>Not Assigned</c:v>
                </c:pt>
              </c:strCache>
            </c:strRef>
          </c:cat>
          <c:val>
            <c:numRef>
              <c:f>'SR Monthly View'!$D$122:$D$126</c:f>
              <c:numCache>
                <c:formatCode>General</c:formatCode>
                <c:ptCount val="4"/>
                <c:pt idx="0">
                  <c:v>3</c:v>
                </c:pt>
                <c:pt idx="1">
                  <c:v>3</c:v>
                </c:pt>
                <c:pt idx="2">
                  <c:v>5</c:v>
                </c:pt>
              </c:numCache>
            </c:numRef>
          </c:val>
          <c:extLst>
            <c:ext xmlns:c16="http://schemas.microsoft.com/office/drawing/2014/chart" uri="{C3380CC4-5D6E-409C-BE32-E72D297353CC}">
              <c16:uniqueId val="{00000000-B1F9-4037-8D8D-5B25866003A6}"/>
            </c:ext>
          </c:extLst>
        </c:ser>
        <c:ser>
          <c:idx val="3"/>
          <c:order val="3"/>
          <c:tx>
            <c:strRef>
              <c:f>'SR Monthly View'!$E$120:$E$121</c:f>
              <c:strCache>
                <c:ptCount val="1"/>
                <c:pt idx="0">
                  <c:v>Under Design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2. High</c:v>
                </c:pt>
                <c:pt idx="1">
                  <c:v>3. Normal</c:v>
                </c:pt>
                <c:pt idx="2">
                  <c:v>4. Low</c:v>
                </c:pt>
                <c:pt idx="3">
                  <c:v>Not Assigned</c:v>
                </c:pt>
              </c:strCache>
            </c:strRef>
          </c:cat>
          <c:val>
            <c:numRef>
              <c:f>'SR Monthly View'!$E$122:$E$126</c:f>
              <c:numCache>
                <c:formatCode>General</c:formatCode>
                <c:ptCount val="4"/>
                <c:pt idx="0">
                  <c:v>1</c:v>
                </c:pt>
              </c:numCache>
            </c:numRef>
          </c:val>
          <c:extLst>
            <c:ext xmlns:c16="http://schemas.microsoft.com/office/drawing/2014/chart" uri="{C3380CC4-5D6E-409C-BE32-E72D297353CC}">
              <c16:uniqueId val="{00000001-B1F9-4037-8D8D-5B25866003A6}"/>
            </c:ext>
          </c:extLst>
        </c:ser>
        <c:ser>
          <c:idx val="4"/>
          <c:order val="4"/>
          <c:tx>
            <c:strRef>
              <c:f>'SR Monthly View'!$F$120:$F$121</c:f>
              <c:strCache>
                <c:ptCount val="1"/>
                <c:pt idx="0">
                  <c:v>Under Development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2. High</c:v>
                </c:pt>
                <c:pt idx="1">
                  <c:v>3. Normal</c:v>
                </c:pt>
                <c:pt idx="2">
                  <c:v>4. Low</c:v>
                </c:pt>
                <c:pt idx="3">
                  <c:v>Not Assigned</c:v>
                </c:pt>
              </c:strCache>
            </c:strRef>
          </c:cat>
          <c:val>
            <c:numRef>
              <c:f>'SR Monthly View'!$F$122:$F$126</c:f>
              <c:numCache>
                <c:formatCode>General</c:formatCode>
                <c:ptCount val="4"/>
                <c:pt idx="1">
                  <c:v>1</c:v>
                </c:pt>
              </c:numCache>
            </c:numRef>
          </c:val>
          <c:extLst>
            <c:ext xmlns:c16="http://schemas.microsoft.com/office/drawing/2014/chart" uri="{C3380CC4-5D6E-409C-BE32-E72D297353CC}">
              <c16:uniqueId val="{00000002-B1F9-4037-8D8D-5B25866003A6}"/>
            </c:ext>
          </c:extLst>
        </c:ser>
        <c:ser>
          <c:idx val="5"/>
          <c:order val="5"/>
          <c:tx>
            <c:strRef>
              <c:f>'SR Monthly View'!$G$120:$G$121</c:f>
              <c:strCache>
                <c:ptCount val="1"/>
                <c:pt idx="0">
                  <c:v>In Progress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2. High</c:v>
                </c:pt>
                <c:pt idx="1">
                  <c:v>3. Normal</c:v>
                </c:pt>
                <c:pt idx="2">
                  <c:v>4. Low</c:v>
                </c:pt>
                <c:pt idx="3">
                  <c:v>Not Assigned</c:v>
                </c:pt>
              </c:strCache>
            </c:strRef>
          </c:cat>
          <c:val>
            <c:numRef>
              <c:f>'SR Monthly View'!$G$122:$G$126</c:f>
              <c:numCache>
                <c:formatCode>General</c:formatCode>
                <c:ptCount val="4"/>
                <c:pt idx="1">
                  <c:v>1</c:v>
                </c:pt>
              </c:numCache>
            </c:numRef>
          </c:val>
          <c:extLst>
            <c:ext xmlns:c16="http://schemas.microsoft.com/office/drawing/2014/chart" uri="{C3380CC4-5D6E-409C-BE32-E72D297353CC}">
              <c16:uniqueId val="{00000003-B1F9-4037-8D8D-5B25866003A6}"/>
            </c:ext>
          </c:extLst>
        </c:ser>
        <c:ser>
          <c:idx val="6"/>
          <c:order val="6"/>
          <c:tx>
            <c:strRef>
              <c:f>'SR Monthly View'!$H$120:$H$121</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2. High</c:v>
                </c:pt>
                <c:pt idx="1">
                  <c:v>3. Normal</c:v>
                </c:pt>
                <c:pt idx="2">
                  <c:v>4. Low</c:v>
                </c:pt>
                <c:pt idx="3">
                  <c:v>Not Assigned</c:v>
                </c:pt>
              </c:strCache>
            </c:strRef>
          </c:cat>
          <c:val>
            <c:numRef>
              <c:f>'SR Monthly View'!$H$122:$H$126</c:f>
              <c:numCache>
                <c:formatCode>General</c:formatCode>
                <c:ptCount val="4"/>
                <c:pt idx="1">
                  <c:v>2</c:v>
                </c:pt>
              </c:numCache>
            </c:numRef>
          </c:val>
          <c:extLst>
            <c:ext xmlns:c16="http://schemas.microsoft.com/office/drawing/2014/chart" uri="{C3380CC4-5D6E-409C-BE32-E72D297353CC}">
              <c16:uniqueId val="{00000000-0E5C-41C8-B5DB-AA80BFC8FDE7}"/>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View!PivotTable15</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View'!$B$138:$B$139</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View'!$B$140:$B$143</c:f>
              <c:numCache>
                <c:formatCode>General</c:formatCode>
                <c:ptCount val="3"/>
                <c:pt idx="1">
                  <c:v>3</c:v>
                </c:pt>
              </c:numCache>
            </c:numRef>
          </c:val>
          <c:extLst>
            <c:ext xmlns:c16="http://schemas.microsoft.com/office/drawing/2014/chart" uri="{C3380CC4-5D6E-409C-BE32-E72D297353CC}">
              <c16:uniqueId val="{00000000-BCAE-4328-B0E5-C3540B41753C}"/>
            </c:ext>
          </c:extLst>
        </c:ser>
        <c:ser>
          <c:idx val="1"/>
          <c:order val="1"/>
          <c:tx>
            <c:strRef>
              <c:f>'SR Monthly View'!$C$138:$C$139</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View'!$C$140:$C$143</c:f>
              <c:numCache>
                <c:formatCode>General</c:formatCode>
                <c:ptCount val="3"/>
                <c:pt idx="0">
                  <c:v>1</c:v>
                </c:pt>
                <c:pt idx="1">
                  <c:v>2</c:v>
                </c:pt>
              </c:numCache>
            </c:numRef>
          </c:val>
          <c:extLst>
            <c:ext xmlns:c16="http://schemas.microsoft.com/office/drawing/2014/chart" uri="{C3380CC4-5D6E-409C-BE32-E72D297353CC}">
              <c16:uniqueId val="{00000001-4A0E-4297-87D3-C3DC9AA0FD06}"/>
            </c:ext>
          </c:extLst>
        </c:ser>
        <c:ser>
          <c:idx val="2"/>
          <c:order val="2"/>
          <c:tx>
            <c:strRef>
              <c:f>'SR Monthly View'!$D$138:$D$139</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View'!$D$140:$D$143</c:f>
              <c:numCache>
                <c:formatCode>General</c:formatCode>
                <c:ptCount val="3"/>
                <c:pt idx="1">
                  <c:v>8</c:v>
                </c:pt>
                <c:pt idx="2">
                  <c:v>3</c:v>
                </c:pt>
              </c:numCache>
            </c:numRef>
          </c:val>
          <c:extLst>
            <c:ext xmlns:c16="http://schemas.microsoft.com/office/drawing/2014/chart" uri="{C3380CC4-5D6E-409C-BE32-E72D297353CC}">
              <c16:uniqueId val="{00000002-4A0E-4297-87D3-C3DC9AA0FD06}"/>
            </c:ext>
          </c:extLst>
        </c:ser>
        <c:ser>
          <c:idx val="3"/>
          <c:order val="3"/>
          <c:tx>
            <c:strRef>
              <c:f>'SR Monthly View'!$E$138:$E$139</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View'!$E$140:$E$143</c:f>
              <c:numCache>
                <c:formatCode>General</c:formatCode>
                <c:ptCount val="3"/>
                <c:pt idx="1">
                  <c:v>2</c:v>
                </c:pt>
                <c:pt idx="2">
                  <c:v>3</c:v>
                </c:pt>
              </c:numCache>
            </c:numRef>
          </c:val>
          <c:extLst>
            <c:ext xmlns:c16="http://schemas.microsoft.com/office/drawing/2014/chart" uri="{C3380CC4-5D6E-409C-BE32-E72D297353CC}">
              <c16:uniqueId val="{00000003-4A0E-4297-87D3-C3DC9AA0FD06}"/>
            </c:ext>
          </c:extLst>
        </c:ser>
        <c:ser>
          <c:idx val="4"/>
          <c:order val="4"/>
          <c:tx>
            <c:strRef>
              <c:f>'SR Monthly View'!$F$138:$F$139</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View'!$F$140:$F$143</c:f>
              <c:numCache>
                <c:formatCode>General</c:formatCode>
                <c:ptCount val="3"/>
                <c:pt idx="0">
                  <c:v>1</c:v>
                </c:pt>
                <c:pt idx="1">
                  <c:v>3</c:v>
                </c:pt>
                <c:pt idx="2">
                  <c:v>2</c:v>
                </c:pt>
              </c:numCache>
            </c:numRef>
          </c:val>
          <c:extLst>
            <c:ext xmlns:c16="http://schemas.microsoft.com/office/drawing/2014/chart" uri="{C3380CC4-5D6E-409C-BE32-E72D297353CC}">
              <c16:uniqueId val="{00000004-4A0E-4297-87D3-C3DC9AA0FD06}"/>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View!PivotTable16</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View'!$B$157:$B$158</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View'!$B$159:$B$163</c:f>
              <c:numCache>
                <c:formatCode>General</c:formatCode>
                <c:ptCount val="4"/>
                <c:pt idx="0">
                  <c:v>2</c:v>
                </c:pt>
                <c:pt idx="1">
                  <c:v>2</c:v>
                </c:pt>
                <c:pt idx="2">
                  <c:v>2</c:v>
                </c:pt>
                <c:pt idx="3">
                  <c:v>4</c:v>
                </c:pt>
              </c:numCache>
            </c:numRef>
          </c:val>
          <c:extLst>
            <c:ext xmlns:c16="http://schemas.microsoft.com/office/drawing/2014/chart" uri="{C3380CC4-5D6E-409C-BE32-E72D297353CC}">
              <c16:uniqueId val="{00000000-07F4-4315-BA29-38C48CC58F60}"/>
            </c:ext>
          </c:extLst>
        </c:ser>
        <c:ser>
          <c:idx val="1"/>
          <c:order val="1"/>
          <c:tx>
            <c:strRef>
              <c:f>'SR Monthly View'!$C$157:$C$158</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View'!$C$159:$C$163</c:f>
              <c:numCache>
                <c:formatCode>General</c:formatCode>
                <c:ptCount val="4"/>
                <c:pt idx="0">
                  <c:v>1</c:v>
                </c:pt>
                <c:pt idx="1">
                  <c:v>1</c:v>
                </c:pt>
              </c:numCache>
            </c:numRef>
          </c:val>
          <c:extLst>
            <c:ext xmlns:c16="http://schemas.microsoft.com/office/drawing/2014/chart" uri="{C3380CC4-5D6E-409C-BE32-E72D297353CC}">
              <c16:uniqueId val="{00000001-07F4-4315-BA29-38C48CC58F60}"/>
            </c:ext>
          </c:extLst>
        </c:ser>
        <c:ser>
          <c:idx val="2"/>
          <c:order val="2"/>
          <c:tx>
            <c:strRef>
              <c:f>'SR Monthly View'!$D$157:$D$158</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View'!$D$159:$D$163</c:f>
              <c:numCache>
                <c:formatCode>General</c:formatCode>
                <c:ptCount val="4"/>
                <c:pt idx="1">
                  <c:v>1</c:v>
                </c:pt>
                <c:pt idx="3">
                  <c:v>1</c:v>
                </c:pt>
              </c:numCache>
            </c:numRef>
          </c:val>
          <c:extLst>
            <c:ext xmlns:c16="http://schemas.microsoft.com/office/drawing/2014/chart" uri="{C3380CC4-5D6E-409C-BE32-E72D297353CC}">
              <c16:uniqueId val="{00000002-07F4-4315-BA29-38C48CC58F60}"/>
            </c:ext>
          </c:extLst>
        </c:ser>
        <c:ser>
          <c:idx val="3"/>
          <c:order val="3"/>
          <c:tx>
            <c:strRef>
              <c:f>'SR Monthly View'!$E$157:$E$158</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View'!$E$159:$E$163</c:f>
              <c:numCache>
                <c:formatCode>General</c:formatCode>
                <c:ptCount val="4"/>
                <c:pt idx="0">
                  <c:v>1</c:v>
                </c:pt>
                <c:pt idx="2">
                  <c:v>1</c:v>
                </c:pt>
                <c:pt idx="3">
                  <c:v>3</c:v>
                </c:pt>
              </c:numCache>
            </c:numRef>
          </c:val>
          <c:extLst>
            <c:ext xmlns:c16="http://schemas.microsoft.com/office/drawing/2014/chart" uri="{C3380CC4-5D6E-409C-BE32-E72D297353CC}">
              <c16:uniqueId val="{00000003-07F4-4315-BA29-38C48CC58F60}"/>
            </c:ext>
          </c:extLst>
        </c:ser>
        <c:ser>
          <c:idx val="4"/>
          <c:order val="4"/>
          <c:tx>
            <c:strRef>
              <c:f>'SR Monthly View'!$F$157:$F$158</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View'!$F$159:$F$163</c:f>
              <c:numCache>
                <c:formatCode>General</c:formatCode>
                <c:ptCount val="4"/>
                <c:pt idx="0">
                  <c:v>2</c:v>
                </c:pt>
                <c:pt idx="1">
                  <c:v>9</c:v>
                </c:pt>
                <c:pt idx="2">
                  <c:v>3</c:v>
                </c:pt>
                <c:pt idx="3">
                  <c:v>1</c:v>
                </c:pt>
              </c:numCache>
            </c:numRef>
          </c:val>
          <c:extLst>
            <c:ext xmlns:c16="http://schemas.microsoft.com/office/drawing/2014/chart" uri="{C3380CC4-5D6E-409C-BE32-E72D297353CC}">
              <c16:uniqueId val="{00000004-07F4-4315-BA29-38C48CC58F60}"/>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View!PivotTable17</c:name>
    <c:fmtId val="57"/>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View'!$B$179:$B$180</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View'!$A$181:$A$186</c:f>
              <c:strCache>
                <c:ptCount val="5"/>
                <c:pt idx="0">
                  <c:v>SAP FICO</c:v>
                </c:pt>
                <c:pt idx="1">
                  <c:v>SAP HCM</c:v>
                </c:pt>
                <c:pt idx="2">
                  <c:v>SAP MM</c:v>
                </c:pt>
                <c:pt idx="3">
                  <c:v>SAP PP</c:v>
                </c:pt>
                <c:pt idx="4">
                  <c:v>SAP SD</c:v>
                </c:pt>
              </c:strCache>
            </c:strRef>
          </c:cat>
          <c:val>
            <c:numRef>
              <c:f>'SR Monthly View'!$B$181:$B$186</c:f>
              <c:numCache>
                <c:formatCode>General</c:formatCode>
                <c:ptCount val="5"/>
                <c:pt idx="1">
                  <c:v>1</c:v>
                </c:pt>
                <c:pt idx="2">
                  <c:v>3</c:v>
                </c:pt>
                <c:pt idx="3">
                  <c:v>1</c:v>
                </c:pt>
                <c:pt idx="4">
                  <c:v>2</c:v>
                </c:pt>
              </c:numCache>
            </c:numRef>
          </c:val>
          <c:extLst>
            <c:ext xmlns:c16="http://schemas.microsoft.com/office/drawing/2014/chart" uri="{C3380CC4-5D6E-409C-BE32-E72D297353CC}">
              <c16:uniqueId val="{00000000-3DB9-403A-89DC-B945BF54E693}"/>
            </c:ext>
          </c:extLst>
        </c:ser>
        <c:ser>
          <c:idx val="1"/>
          <c:order val="1"/>
          <c:tx>
            <c:strRef>
              <c:f>'SR Monthly View'!$C$179:$C$180</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View'!$A$181:$A$186</c:f>
              <c:strCache>
                <c:ptCount val="5"/>
                <c:pt idx="0">
                  <c:v>SAP FICO</c:v>
                </c:pt>
                <c:pt idx="1">
                  <c:v>SAP HCM</c:v>
                </c:pt>
                <c:pt idx="2">
                  <c:v>SAP MM</c:v>
                </c:pt>
                <c:pt idx="3">
                  <c:v>SAP PP</c:v>
                </c:pt>
                <c:pt idx="4">
                  <c:v>SAP SD</c:v>
                </c:pt>
              </c:strCache>
            </c:strRef>
          </c:cat>
          <c:val>
            <c:numRef>
              <c:f>'SR Monthly View'!$C$181:$C$186</c:f>
              <c:numCache>
                <c:formatCode>General</c:formatCode>
                <c:ptCount val="5"/>
                <c:pt idx="0">
                  <c:v>3</c:v>
                </c:pt>
                <c:pt idx="3">
                  <c:v>1</c:v>
                </c:pt>
                <c:pt idx="4">
                  <c:v>1</c:v>
                </c:pt>
              </c:numCache>
            </c:numRef>
          </c:val>
          <c:extLst>
            <c:ext xmlns:c16="http://schemas.microsoft.com/office/drawing/2014/chart" uri="{C3380CC4-5D6E-409C-BE32-E72D297353CC}">
              <c16:uniqueId val="{00000001-1CBA-4B8F-82F0-79A26895A8D2}"/>
            </c:ext>
          </c:extLst>
        </c:ser>
        <c:ser>
          <c:idx val="2"/>
          <c:order val="2"/>
          <c:tx>
            <c:strRef>
              <c:f>'SR Monthly View'!$D$179:$D$180</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View'!$A$181:$A$186</c:f>
              <c:strCache>
                <c:ptCount val="5"/>
                <c:pt idx="0">
                  <c:v>SAP FICO</c:v>
                </c:pt>
                <c:pt idx="1">
                  <c:v>SAP HCM</c:v>
                </c:pt>
                <c:pt idx="2">
                  <c:v>SAP MM</c:v>
                </c:pt>
                <c:pt idx="3">
                  <c:v>SAP PP</c:v>
                </c:pt>
                <c:pt idx="4">
                  <c:v>SAP SD</c:v>
                </c:pt>
              </c:strCache>
            </c:strRef>
          </c:cat>
          <c:val>
            <c:numRef>
              <c:f>'SR Monthly View'!$D$181:$D$186</c:f>
              <c:numCache>
                <c:formatCode>General</c:formatCode>
                <c:ptCount val="5"/>
                <c:pt idx="2">
                  <c:v>1</c:v>
                </c:pt>
              </c:numCache>
            </c:numRef>
          </c:val>
          <c:extLst>
            <c:ext xmlns:c16="http://schemas.microsoft.com/office/drawing/2014/chart" uri="{C3380CC4-5D6E-409C-BE32-E72D297353CC}">
              <c16:uniqueId val="{00000002-1CBA-4B8F-82F0-79A26895A8D2}"/>
            </c:ext>
          </c:extLst>
        </c:ser>
        <c:ser>
          <c:idx val="3"/>
          <c:order val="3"/>
          <c:tx>
            <c:strRef>
              <c:f>'SR Monthly View'!$E$179:$E$180</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View'!$A$181:$A$186</c:f>
              <c:strCache>
                <c:ptCount val="5"/>
                <c:pt idx="0">
                  <c:v>SAP FICO</c:v>
                </c:pt>
                <c:pt idx="1">
                  <c:v>SAP HCM</c:v>
                </c:pt>
                <c:pt idx="2">
                  <c:v>SAP MM</c:v>
                </c:pt>
                <c:pt idx="3">
                  <c:v>SAP PP</c:v>
                </c:pt>
                <c:pt idx="4">
                  <c:v>SAP SD</c:v>
                </c:pt>
              </c:strCache>
            </c:strRef>
          </c:cat>
          <c:val>
            <c:numRef>
              <c:f>'SR Monthly View'!$E$181:$E$186</c:f>
              <c:numCache>
                <c:formatCode>General</c:formatCode>
                <c:ptCount val="5"/>
                <c:pt idx="1">
                  <c:v>1</c:v>
                </c:pt>
                <c:pt idx="2">
                  <c:v>3</c:v>
                </c:pt>
              </c:numCache>
            </c:numRef>
          </c:val>
          <c:extLst>
            <c:ext xmlns:c16="http://schemas.microsoft.com/office/drawing/2014/chart" uri="{C3380CC4-5D6E-409C-BE32-E72D297353CC}">
              <c16:uniqueId val="{00000000-434E-4FB2-B382-04AE14B0BD1B}"/>
            </c:ext>
          </c:extLst>
        </c:ser>
        <c:ser>
          <c:idx val="4"/>
          <c:order val="4"/>
          <c:tx>
            <c:strRef>
              <c:f>'SR Monthly View'!$F$179:$F$180</c:f>
              <c:strCache>
                <c:ptCount val="1"/>
                <c:pt idx="0">
                  <c:v>Pending User Info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View'!$A$181:$A$186</c:f>
              <c:strCache>
                <c:ptCount val="5"/>
                <c:pt idx="0">
                  <c:v>SAP FICO</c:v>
                </c:pt>
                <c:pt idx="1">
                  <c:v>SAP HCM</c:v>
                </c:pt>
                <c:pt idx="2">
                  <c:v>SAP MM</c:v>
                </c:pt>
                <c:pt idx="3">
                  <c:v>SAP PP</c:v>
                </c:pt>
                <c:pt idx="4">
                  <c:v>SAP SD</c:v>
                </c:pt>
              </c:strCache>
            </c:strRef>
          </c:cat>
          <c:val>
            <c:numRef>
              <c:f>'SR Monthly View'!$F$181:$F$186</c:f>
              <c:numCache>
                <c:formatCode>General</c:formatCode>
                <c:ptCount val="5"/>
                <c:pt idx="2">
                  <c:v>1</c:v>
                </c:pt>
              </c:numCache>
            </c:numRef>
          </c:val>
          <c:extLst>
            <c:ext xmlns:c16="http://schemas.microsoft.com/office/drawing/2014/chart" uri="{C3380CC4-5D6E-409C-BE32-E72D297353CC}">
              <c16:uniqueId val="{00000001-434E-4FB2-B382-04AE14B0BD1B}"/>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View!PivotTable18</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View'!$B$195:$B$196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View'!$B$197:$B$202</c:f>
              <c:numCache>
                <c:formatCode>General</c:formatCode>
                <c:ptCount val="5"/>
                <c:pt idx="0">
                  <c:v>7</c:v>
                </c:pt>
                <c:pt idx="2">
                  <c:v>2</c:v>
                </c:pt>
                <c:pt idx="4">
                  <c:v>4</c:v>
                </c:pt>
              </c:numCache>
            </c:numRef>
          </c:val>
          <c:extLst>
            <c:ext xmlns:c16="http://schemas.microsoft.com/office/drawing/2014/chart" uri="{C3380CC4-5D6E-409C-BE32-E72D297353CC}">
              <c16:uniqueId val="{00000000-7F1E-4915-A715-F473BBAECB54}"/>
            </c:ext>
          </c:extLst>
        </c:ser>
        <c:ser>
          <c:idx val="1"/>
          <c:order val="1"/>
          <c:tx>
            <c:strRef>
              <c:f>'SR Monthly View'!$C$195:$C$196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View'!$C$197:$C$202</c:f>
              <c:numCache>
                <c:formatCode>General</c:formatCode>
                <c:ptCount val="5"/>
                <c:pt idx="0">
                  <c:v>1</c:v>
                </c:pt>
                <c:pt idx="3">
                  <c:v>4</c:v>
                </c:pt>
                <c:pt idx="4">
                  <c:v>4</c:v>
                </c:pt>
              </c:numCache>
            </c:numRef>
          </c:val>
          <c:extLst>
            <c:ext xmlns:c16="http://schemas.microsoft.com/office/drawing/2014/chart" uri="{C3380CC4-5D6E-409C-BE32-E72D297353CC}">
              <c16:uniqueId val="{00000001-7F1E-4915-A715-F473BBAECB54}"/>
            </c:ext>
          </c:extLst>
        </c:ser>
        <c:ser>
          <c:idx val="2"/>
          <c:order val="2"/>
          <c:tx>
            <c:strRef>
              <c:f>'SR Monthly View'!$D$195:$D$196</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View'!$D$197:$D$202</c:f>
              <c:numCache>
                <c:formatCode>General</c:formatCode>
                <c:ptCount val="5"/>
                <c:pt idx="0">
                  <c:v>2</c:v>
                </c:pt>
                <c:pt idx="1">
                  <c:v>2</c:v>
                </c:pt>
                <c:pt idx="3">
                  <c:v>1</c:v>
                </c:pt>
                <c:pt idx="4">
                  <c:v>7</c:v>
                </c:pt>
              </c:numCache>
            </c:numRef>
          </c:val>
          <c:extLst>
            <c:ext xmlns:c16="http://schemas.microsoft.com/office/drawing/2014/chart" uri="{C3380CC4-5D6E-409C-BE32-E72D297353CC}">
              <c16:uniqueId val="{00000002-7F1E-4915-A715-F473BBAECB54}"/>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View!PivotTable19</c:name>
    <c:fmtId val="7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View'!$B$251:$B$252</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View'!$A$253:$A$258</c:f>
              <c:strCache>
                <c:ptCount val="5"/>
                <c:pt idx="0">
                  <c:v>SAP FICO</c:v>
                </c:pt>
                <c:pt idx="1">
                  <c:v>SAP HCM</c:v>
                </c:pt>
                <c:pt idx="2">
                  <c:v>SAP MM</c:v>
                </c:pt>
                <c:pt idx="3">
                  <c:v>SAP PP</c:v>
                </c:pt>
                <c:pt idx="4">
                  <c:v>SAP SD</c:v>
                </c:pt>
              </c:strCache>
            </c:strRef>
          </c:cat>
          <c:val>
            <c:numRef>
              <c:f>'SR Monthly View'!$B$253:$B$258</c:f>
              <c:numCache>
                <c:formatCode>#,##0.00</c:formatCode>
                <c:ptCount val="5"/>
                <c:pt idx="2">
                  <c:v>21.830555555556202</c:v>
                </c:pt>
                <c:pt idx="4">
                  <c:v>20.775000000001455</c:v>
                </c:pt>
              </c:numCache>
            </c:numRef>
          </c:val>
          <c:extLst>
            <c:ext xmlns:c16="http://schemas.microsoft.com/office/drawing/2014/chart" uri="{C3380CC4-5D6E-409C-BE32-E72D297353CC}">
              <c16:uniqueId val="{00000000-6AA8-4CCE-A48E-E1BA0F7AF636}"/>
            </c:ext>
          </c:extLst>
        </c:ser>
        <c:ser>
          <c:idx val="1"/>
          <c:order val="1"/>
          <c:tx>
            <c:strRef>
              <c:f>'SR Monthly View'!$C$251:$C$252</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View'!$A$253:$A$258</c:f>
              <c:strCache>
                <c:ptCount val="5"/>
                <c:pt idx="0">
                  <c:v>SAP FICO</c:v>
                </c:pt>
                <c:pt idx="1">
                  <c:v>SAP HCM</c:v>
                </c:pt>
                <c:pt idx="2">
                  <c:v>SAP MM</c:v>
                </c:pt>
                <c:pt idx="3">
                  <c:v>SAP PP</c:v>
                </c:pt>
                <c:pt idx="4">
                  <c:v>SAP SD</c:v>
                </c:pt>
              </c:strCache>
            </c:strRef>
          </c:cat>
          <c:val>
            <c:numRef>
              <c:f>'SR Monthly View'!$C$253:$C$258</c:f>
              <c:numCache>
                <c:formatCode>#,##0.00</c:formatCode>
                <c:ptCount val="5"/>
                <c:pt idx="1">
                  <c:v>20.568345486113685</c:v>
                </c:pt>
                <c:pt idx="2">
                  <c:v>43.652117063491978</c:v>
                </c:pt>
                <c:pt idx="3">
                  <c:v>16.057638888887595</c:v>
                </c:pt>
                <c:pt idx="4">
                  <c:v>35.651388888887595</c:v>
                </c:pt>
              </c:numCache>
            </c:numRef>
          </c:val>
          <c:extLst>
            <c:ext xmlns:c16="http://schemas.microsoft.com/office/drawing/2014/chart" uri="{C3380CC4-5D6E-409C-BE32-E72D297353CC}">
              <c16:uniqueId val="{00000001-1D43-4667-A341-7732C670AD2F}"/>
            </c:ext>
          </c:extLst>
        </c:ser>
        <c:ser>
          <c:idx val="2"/>
          <c:order val="2"/>
          <c:tx>
            <c:strRef>
              <c:f>'SR Monthly View'!$D$251:$D$252</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View'!$A$253:$A$258</c:f>
              <c:strCache>
                <c:ptCount val="5"/>
                <c:pt idx="0">
                  <c:v>SAP FICO</c:v>
                </c:pt>
                <c:pt idx="1">
                  <c:v>SAP HCM</c:v>
                </c:pt>
                <c:pt idx="2">
                  <c:v>SAP MM</c:v>
                </c:pt>
                <c:pt idx="3">
                  <c:v>SAP PP</c:v>
                </c:pt>
                <c:pt idx="4">
                  <c:v>SAP SD</c:v>
                </c:pt>
              </c:strCache>
            </c:strRef>
          </c:cat>
          <c:val>
            <c:numRef>
              <c:f>'SR Monthly View'!$D$253:$D$258</c:f>
              <c:numCache>
                <c:formatCode>#,##0.00</c:formatCode>
                <c:ptCount val="5"/>
                <c:pt idx="0">
                  <c:v>42.973496527774842</c:v>
                </c:pt>
              </c:numCache>
            </c:numRef>
          </c:val>
          <c:extLst>
            <c:ext xmlns:c16="http://schemas.microsoft.com/office/drawing/2014/chart" uri="{C3380CC4-5D6E-409C-BE32-E72D297353CC}">
              <c16:uniqueId val="{00000002-1D43-4667-A341-7732C670AD2F}"/>
            </c:ext>
          </c:extLst>
        </c:ser>
        <c:ser>
          <c:idx val="3"/>
          <c:order val="3"/>
          <c:tx>
            <c:strRef>
              <c:f>'SR Monthly View'!$E$251:$E$252</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View'!$A$253:$A$258</c:f>
              <c:strCache>
                <c:ptCount val="5"/>
                <c:pt idx="0">
                  <c:v>SAP FICO</c:v>
                </c:pt>
                <c:pt idx="1">
                  <c:v>SAP HCM</c:v>
                </c:pt>
                <c:pt idx="2">
                  <c:v>SAP MM</c:v>
                </c:pt>
                <c:pt idx="3">
                  <c:v>SAP PP</c:v>
                </c:pt>
                <c:pt idx="4">
                  <c:v>SAP SD</c:v>
                </c:pt>
              </c:strCache>
            </c:strRef>
          </c:cat>
          <c:val>
            <c:numRef>
              <c:f>'SR Monthly View'!$E$253:$E$258</c:f>
              <c:numCache>
                <c:formatCode>#,##0.00</c:formatCode>
                <c:ptCount val="5"/>
                <c:pt idx="0">
                  <c:v>36.973149305555125</c:v>
                </c:pt>
                <c:pt idx="3">
                  <c:v>42.087385416663892</c:v>
                </c:pt>
                <c:pt idx="4">
                  <c:v>30.913079861114966</c:v>
                </c:pt>
              </c:numCache>
            </c:numRef>
          </c:val>
          <c:extLst>
            <c:ext xmlns:c16="http://schemas.microsoft.com/office/drawing/2014/chart" uri="{C3380CC4-5D6E-409C-BE32-E72D297353CC}">
              <c16:uniqueId val="{00000000-17BB-4DDC-8BA1-020E90B85C44}"/>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View!PivotTable20</c:name>
    <c:fmtId val="7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View'!$B$268:$B$269</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View'!$B$270:$B$275</c:f>
              <c:numCache>
                <c:formatCode>#,##0.00</c:formatCode>
                <c:ptCount val="5"/>
                <c:pt idx="0">
                  <c:v>107.24615190972145</c:v>
                </c:pt>
                <c:pt idx="2">
                  <c:v>64.952777777783922</c:v>
                </c:pt>
                <c:pt idx="3">
                  <c:v>121.09988541666826</c:v>
                </c:pt>
                <c:pt idx="4">
                  <c:v>117.74668287037032</c:v>
                </c:pt>
              </c:numCache>
            </c:numRef>
          </c:val>
          <c:extLst>
            <c:ext xmlns:c16="http://schemas.microsoft.com/office/drawing/2014/chart" uri="{C3380CC4-5D6E-409C-BE32-E72D297353CC}">
              <c16:uniqueId val="{00000000-02A1-4552-94E9-E3E18B409837}"/>
            </c:ext>
          </c:extLst>
        </c:ser>
        <c:ser>
          <c:idx val="1"/>
          <c:order val="1"/>
          <c:tx>
            <c:strRef>
              <c:f>'SR Monthly View'!$C$268:$C$269</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View'!$C$270:$C$275</c:f>
              <c:numCache>
                <c:formatCode>#,##0.00</c:formatCode>
                <c:ptCount val="5"/>
                <c:pt idx="0">
                  <c:v>71.102604166666424</c:v>
                </c:pt>
                <c:pt idx="1">
                  <c:v>78.156135416669713</c:v>
                </c:pt>
                <c:pt idx="2">
                  <c:v>136.0715277777781</c:v>
                </c:pt>
                <c:pt idx="3">
                  <c:v>81.53067245370282</c:v>
                </c:pt>
                <c:pt idx="4">
                  <c:v>148.82032500000059</c:v>
                </c:pt>
              </c:numCache>
            </c:numRef>
          </c:val>
          <c:extLst>
            <c:ext xmlns:c16="http://schemas.microsoft.com/office/drawing/2014/chart" uri="{C3380CC4-5D6E-409C-BE32-E72D297353CC}">
              <c16:uniqueId val="{00000001-02A1-4552-94E9-E3E18B409837}"/>
            </c:ext>
          </c:extLst>
        </c:ser>
        <c:ser>
          <c:idx val="2"/>
          <c:order val="2"/>
          <c:tx>
            <c:strRef>
              <c:f>'SR Monthly View'!$D$268:$D$269</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View'!$D$270:$D$275</c:f>
              <c:numCache>
                <c:formatCode>#,##0.00</c:formatCode>
                <c:ptCount val="5"/>
                <c:pt idx="0">
                  <c:v>149.90821875000256</c:v>
                </c:pt>
                <c:pt idx="1">
                  <c:v>149.90821875000256</c:v>
                </c:pt>
                <c:pt idx="4">
                  <c:v>140.75720572916725</c:v>
                </c:pt>
              </c:numCache>
            </c:numRef>
          </c:val>
          <c:extLst>
            <c:ext xmlns:c16="http://schemas.microsoft.com/office/drawing/2014/chart" uri="{C3380CC4-5D6E-409C-BE32-E72D297353CC}">
              <c16:uniqueId val="{00000001-FD4E-4734-AB82-282FED8DDC2E}"/>
            </c:ext>
          </c:extLst>
        </c:ser>
        <c:ser>
          <c:idx val="3"/>
          <c:order val="3"/>
          <c:tx>
            <c:strRef>
              <c:f>'SR Monthly View'!$E$268:$E$269</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View'!$E$270:$E$275</c:f>
              <c:numCache>
                <c:formatCode>#,##0.00</c:formatCode>
                <c:ptCount val="5"/>
                <c:pt idx="3">
                  <c:v>98.831829861112055</c:v>
                </c:pt>
              </c:numCache>
            </c:numRef>
          </c:val>
          <c:extLst>
            <c:ext xmlns:c16="http://schemas.microsoft.com/office/drawing/2014/chart" uri="{C3380CC4-5D6E-409C-BE32-E72D297353CC}">
              <c16:uniqueId val="{00000001-0699-42DC-8EED-838EEC9DD427}"/>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View!PivotTable12</c:name>
    <c:fmtId val="6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View'!$B$87:$B$88</c:f>
              <c:strCache>
                <c:ptCount val="1"/>
                <c:pt idx="0">
                  <c:v>Closed</c:v>
                </c:pt>
              </c:strCache>
            </c:strRef>
          </c:tx>
          <c:spPr>
            <a:solidFill>
              <a:schemeClr val="accent1"/>
            </a:solidFill>
            <a:ln>
              <a:noFill/>
            </a:ln>
            <a:effectLst/>
          </c:spPr>
          <c:invertIfNegative val="0"/>
          <c:cat>
            <c:strRef>
              <c:f>'SR Monthly View'!$A$89:$A$93</c:f>
              <c:strCache>
                <c:ptCount val="4"/>
                <c:pt idx="0">
                  <c:v>2. High</c:v>
                </c:pt>
                <c:pt idx="1">
                  <c:v>3. Normal</c:v>
                </c:pt>
                <c:pt idx="2">
                  <c:v>4. Low</c:v>
                </c:pt>
                <c:pt idx="3">
                  <c:v>Not Assigned</c:v>
                </c:pt>
              </c:strCache>
            </c:strRef>
          </c:cat>
          <c:val>
            <c:numRef>
              <c:f>'SR Monthly View'!$B$89:$B$93</c:f>
              <c:numCache>
                <c:formatCode>General</c:formatCode>
                <c:ptCount val="4"/>
                <c:pt idx="0">
                  <c:v>6</c:v>
                </c:pt>
                <c:pt idx="1">
                  <c:v>6</c:v>
                </c:pt>
                <c:pt idx="2">
                  <c:v>1</c:v>
                </c:pt>
              </c:numCache>
            </c:numRef>
          </c:val>
          <c:extLst>
            <c:ext xmlns:c16="http://schemas.microsoft.com/office/drawing/2014/chart" uri="{C3380CC4-5D6E-409C-BE32-E72D297353CC}">
              <c16:uniqueId val="{00000000-A323-4543-8D03-D73EE2252437}"/>
            </c:ext>
          </c:extLst>
        </c:ser>
        <c:ser>
          <c:idx val="1"/>
          <c:order val="1"/>
          <c:tx>
            <c:strRef>
              <c:f>'SR Monthly View'!$C$87:$C$88</c:f>
              <c:strCache>
                <c:ptCount val="1"/>
                <c:pt idx="0">
                  <c:v>In Progress</c:v>
                </c:pt>
              </c:strCache>
            </c:strRef>
          </c:tx>
          <c:spPr>
            <a:solidFill>
              <a:schemeClr val="accent2"/>
            </a:solidFill>
            <a:ln>
              <a:noFill/>
            </a:ln>
            <a:effectLst/>
          </c:spPr>
          <c:invertIfNegative val="0"/>
          <c:cat>
            <c:strRef>
              <c:f>'SR Monthly View'!$A$89:$A$93</c:f>
              <c:strCache>
                <c:ptCount val="4"/>
                <c:pt idx="0">
                  <c:v>2. High</c:v>
                </c:pt>
                <c:pt idx="1">
                  <c:v>3. Normal</c:v>
                </c:pt>
                <c:pt idx="2">
                  <c:v>4. Low</c:v>
                </c:pt>
                <c:pt idx="3">
                  <c:v>Not Assigned</c:v>
                </c:pt>
              </c:strCache>
            </c:strRef>
          </c:cat>
          <c:val>
            <c:numRef>
              <c:f>'SR Monthly View'!$C$89:$C$93</c:f>
              <c:numCache>
                <c:formatCode>General</c:formatCode>
                <c:ptCount val="4"/>
                <c:pt idx="0">
                  <c:v>3</c:v>
                </c:pt>
                <c:pt idx="1">
                  <c:v>4</c:v>
                </c:pt>
                <c:pt idx="2">
                  <c:v>1</c:v>
                </c:pt>
                <c:pt idx="3">
                  <c:v>1</c:v>
                </c:pt>
              </c:numCache>
            </c:numRef>
          </c:val>
          <c:extLst>
            <c:ext xmlns:c16="http://schemas.microsoft.com/office/drawing/2014/chart" uri="{C3380CC4-5D6E-409C-BE32-E72D297353CC}">
              <c16:uniqueId val="{00000001-A323-4543-8D03-D73EE2252437}"/>
            </c:ext>
          </c:extLst>
        </c:ser>
        <c:ser>
          <c:idx val="2"/>
          <c:order val="2"/>
          <c:tx>
            <c:strRef>
              <c:f>'SR Monthly View'!$D$87:$D$88</c:f>
              <c:strCache>
                <c:ptCount val="1"/>
                <c:pt idx="0">
                  <c:v>User acceptance</c:v>
                </c:pt>
              </c:strCache>
            </c:strRef>
          </c:tx>
          <c:spPr>
            <a:solidFill>
              <a:schemeClr val="accent3"/>
            </a:solidFill>
            <a:ln>
              <a:noFill/>
            </a:ln>
            <a:effectLst/>
          </c:spPr>
          <c:invertIfNegative val="0"/>
          <c:cat>
            <c:strRef>
              <c:f>'SR Monthly View'!$A$89:$A$93</c:f>
              <c:strCache>
                <c:ptCount val="4"/>
                <c:pt idx="0">
                  <c:v>2. High</c:v>
                </c:pt>
                <c:pt idx="1">
                  <c:v>3. Normal</c:v>
                </c:pt>
                <c:pt idx="2">
                  <c:v>4. Low</c:v>
                </c:pt>
                <c:pt idx="3">
                  <c:v>Not Assigned</c:v>
                </c:pt>
              </c:strCache>
            </c:strRef>
          </c:cat>
          <c:val>
            <c:numRef>
              <c:f>'SR Monthly View'!$D$89:$D$93</c:f>
              <c:numCache>
                <c:formatCode>General</c:formatCode>
                <c:ptCount val="4"/>
                <c:pt idx="0">
                  <c:v>3</c:v>
                </c:pt>
                <c:pt idx="1">
                  <c:v>4</c:v>
                </c:pt>
                <c:pt idx="2">
                  <c:v>5</c:v>
                </c:pt>
              </c:numCache>
            </c:numRef>
          </c:val>
          <c:extLst>
            <c:ext xmlns:c16="http://schemas.microsoft.com/office/drawing/2014/chart" uri="{C3380CC4-5D6E-409C-BE32-E72D297353CC}">
              <c16:uniqueId val="{00000002-A323-4543-8D03-D73EE2252437}"/>
            </c:ext>
          </c:extLst>
        </c:ser>
        <c:dLbls>
          <c:showLegendKey val="0"/>
          <c:showVal val="0"/>
          <c:showCatName val="0"/>
          <c:showSerName val="0"/>
          <c:showPercent val="0"/>
          <c:showBubbleSize val="0"/>
        </c:dLbls>
        <c:gapWidth val="150"/>
        <c:overlap val="100"/>
        <c:axId val="175415143"/>
        <c:axId val="175415503"/>
      </c:barChart>
      <c:catAx>
        <c:axId val="175415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5503"/>
        <c:crosses val="autoZero"/>
        <c:auto val="1"/>
        <c:lblAlgn val="ctr"/>
        <c:lblOffset val="100"/>
        <c:noMultiLvlLbl val="0"/>
      </c:catAx>
      <c:valAx>
        <c:axId val="175415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5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View!PivotTable6</c:name>
    <c:fmtId val="8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View'!$B$214:$B$215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View'!$B$216:$B$218</c:f>
              <c:numCache>
                <c:formatCode>#,##0.00</c:formatCode>
                <c:ptCount val="2"/>
                <c:pt idx="0">
                  <c:v>25.615277777775191</c:v>
                </c:pt>
                <c:pt idx="1">
                  <c:v>21.302777777778829</c:v>
                </c:pt>
              </c:numCache>
            </c:numRef>
          </c:val>
          <c:extLst>
            <c:ext xmlns:c16="http://schemas.microsoft.com/office/drawing/2014/chart" uri="{C3380CC4-5D6E-409C-BE32-E72D297353CC}">
              <c16:uniqueId val="{00000000-E66D-4BB2-8DA3-D930FC14B553}"/>
            </c:ext>
          </c:extLst>
        </c:ser>
        <c:ser>
          <c:idx val="1"/>
          <c:order val="1"/>
          <c:tx>
            <c:strRef>
              <c:f>'SR Monthly View'!$C$214:$C$215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View'!$C$216:$C$218</c:f>
              <c:numCache>
                <c:formatCode>#,##0.00</c:formatCode>
                <c:ptCount val="2"/>
                <c:pt idx="1">
                  <c:v>36.219139835858762</c:v>
                </c:pt>
              </c:numCache>
            </c:numRef>
          </c:val>
          <c:extLst>
            <c:ext xmlns:c16="http://schemas.microsoft.com/office/drawing/2014/chart" uri="{C3380CC4-5D6E-409C-BE32-E72D297353CC}">
              <c16:uniqueId val="{00000001-5165-4A5E-AD96-CE4107988A9A}"/>
            </c:ext>
          </c:extLst>
        </c:ser>
        <c:ser>
          <c:idx val="2"/>
          <c:order val="2"/>
          <c:tx>
            <c:strRef>
              <c:f>'SR Monthly View'!$D$214:$D$215</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View'!$D$216:$D$218</c:f>
              <c:numCache>
                <c:formatCode>#,##0.00</c:formatCode>
                <c:ptCount val="2"/>
                <c:pt idx="1">
                  <c:v>42.973496527774842</c:v>
                </c:pt>
              </c:numCache>
            </c:numRef>
          </c:val>
          <c:extLst>
            <c:ext xmlns:c16="http://schemas.microsoft.com/office/drawing/2014/chart" uri="{C3380CC4-5D6E-409C-BE32-E72D297353CC}">
              <c16:uniqueId val="{00000002-5165-4A5E-AD96-CE4107988A9A}"/>
            </c:ext>
          </c:extLst>
        </c:ser>
        <c:ser>
          <c:idx val="3"/>
          <c:order val="3"/>
          <c:tx>
            <c:strRef>
              <c:f>'SR Monthly View'!$E$214:$E$215</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View'!$E$216:$E$218</c:f>
              <c:numCache>
                <c:formatCode>#,##0.00</c:formatCode>
                <c:ptCount val="2"/>
                <c:pt idx="0">
                  <c:v>57.895718749998196</c:v>
                </c:pt>
                <c:pt idx="1">
                  <c:v>36.736690972222277</c:v>
                </c:pt>
              </c:numCache>
            </c:numRef>
          </c:val>
          <c:extLst>
            <c:ext xmlns:c16="http://schemas.microsoft.com/office/drawing/2014/chart" uri="{C3380CC4-5D6E-409C-BE32-E72D297353CC}">
              <c16:uniqueId val="{00000000-2C09-4F0E-9BB7-205D4A86FBC9}"/>
            </c:ext>
          </c:extLst>
        </c:ser>
        <c:dLbls>
          <c:dLblPos val="ctr"/>
          <c:showLegendKey val="0"/>
          <c:showVal val="1"/>
          <c:showCatName val="0"/>
          <c:showSerName val="0"/>
          <c:showPercent val="0"/>
          <c:showBubbleSize val="0"/>
        </c:dLbls>
        <c:gapWidth val="150"/>
        <c:overlap val="100"/>
        <c:axId val="1225795504"/>
        <c:axId val="1225796224"/>
      </c:barChart>
      <c:catAx>
        <c:axId val="122579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6224"/>
        <c:crosses val="autoZero"/>
        <c:auto val="1"/>
        <c:lblAlgn val="ctr"/>
        <c:lblOffset val="100"/>
        <c:noMultiLvlLbl val="0"/>
      </c:catAx>
      <c:valAx>
        <c:axId val="1225796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View!PivotTable7</c:name>
    <c:fmtId val="8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View'!$B$233:$B$234</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View'!$B$235:$B$239</c:f>
              <c:numCache>
                <c:formatCode>#,##0.00</c:formatCode>
                <c:ptCount val="4"/>
                <c:pt idx="0">
                  <c:v>56.489178819443623</c:v>
                </c:pt>
                <c:pt idx="1">
                  <c:v>155.23501215277793</c:v>
                </c:pt>
                <c:pt idx="2">
                  <c:v>126.43768611111155</c:v>
                </c:pt>
                <c:pt idx="3">
                  <c:v>88.626851851853033</c:v>
                </c:pt>
              </c:numCache>
            </c:numRef>
          </c:val>
          <c:extLst>
            <c:ext xmlns:c16="http://schemas.microsoft.com/office/drawing/2014/chart" uri="{C3380CC4-5D6E-409C-BE32-E72D297353CC}">
              <c16:uniqueId val="{00000000-C57B-4B1D-9131-25CD62A954D7}"/>
            </c:ext>
          </c:extLst>
        </c:ser>
        <c:ser>
          <c:idx val="1"/>
          <c:order val="1"/>
          <c:tx>
            <c:strRef>
              <c:f>'SR Monthly View'!$C$233:$C$234</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View'!$C$235:$C$239</c:f>
              <c:numCache>
                <c:formatCode>#,##0.00</c:formatCode>
                <c:ptCount val="4"/>
                <c:pt idx="0">
                  <c:v>66.115914930554936</c:v>
                </c:pt>
                <c:pt idx="1">
                  <c:v>155.24534791666665</c:v>
                </c:pt>
                <c:pt idx="3">
                  <c:v>89.328264583334388</c:v>
                </c:pt>
              </c:numCache>
            </c:numRef>
          </c:val>
          <c:extLst>
            <c:ext xmlns:c16="http://schemas.microsoft.com/office/drawing/2014/chart" uri="{C3380CC4-5D6E-409C-BE32-E72D297353CC}">
              <c16:uniqueId val="{00000001-C57B-4B1D-9131-25CD62A954D7}"/>
            </c:ext>
          </c:extLst>
        </c:ser>
        <c:ser>
          <c:idx val="2"/>
          <c:order val="2"/>
          <c:tx>
            <c:strRef>
              <c:f>'SR Monthly View'!$D$233:$D$234</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View'!$D$235:$D$239</c:f>
              <c:numCache>
                <c:formatCode>#,##0.00</c:formatCode>
                <c:ptCount val="4"/>
                <c:pt idx="1">
                  <c:v>152.77581134259526</c:v>
                </c:pt>
                <c:pt idx="2">
                  <c:v>96.098611111105129</c:v>
                </c:pt>
              </c:numCache>
            </c:numRef>
          </c:val>
          <c:extLst>
            <c:ext xmlns:c16="http://schemas.microsoft.com/office/drawing/2014/chart" uri="{C3380CC4-5D6E-409C-BE32-E72D297353CC}">
              <c16:uniqueId val="{00000002-C57B-4B1D-9131-25CD62A954D7}"/>
            </c:ext>
          </c:extLst>
        </c:ser>
        <c:ser>
          <c:idx val="3"/>
          <c:order val="3"/>
          <c:tx>
            <c:strRef>
              <c:f>'SR Monthly View'!$E$233:$E$234</c:f>
              <c:strCache>
                <c:ptCount val="1"/>
                <c:pt idx="0">
                  <c:v>Not Assigned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View'!$E$235:$E$239</c:f>
              <c:numCache>
                <c:formatCode>#,##0.00</c:formatCode>
                <c:ptCount val="4"/>
                <c:pt idx="3">
                  <c:v>98.831829861112055</c:v>
                </c:pt>
              </c:numCache>
            </c:numRef>
          </c:val>
          <c:extLst>
            <c:ext xmlns:c16="http://schemas.microsoft.com/office/drawing/2014/chart" uri="{C3380CC4-5D6E-409C-BE32-E72D297353CC}">
              <c16:uniqueId val="{00000001-92B7-4463-A8BA-426DCC03E189}"/>
            </c:ext>
          </c:extLst>
        </c:ser>
        <c:dLbls>
          <c:dLblPos val="ctr"/>
          <c:showLegendKey val="0"/>
          <c:showVal val="1"/>
          <c:showCatName val="0"/>
          <c:showSerName val="0"/>
          <c:showPercent val="0"/>
          <c:showBubbleSize val="0"/>
        </c:dLbls>
        <c:gapWidth val="150"/>
        <c:overlap val="100"/>
        <c:axId val="1264821760"/>
        <c:axId val="1264825000"/>
      </c:barChart>
      <c:catAx>
        <c:axId val="126482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25000"/>
        <c:crosses val="autoZero"/>
        <c:auto val="1"/>
        <c:lblAlgn val="ctr"/>
        <c:lblOffset val="100"/>
        <c:noMultiLvlLbl val="0"/>
      </c:catAx>
      <c:valAx>
        <c:axId val="1264825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2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[Test.xlsx]SR Monthly View!PivotTable29</c:name>
    <c:fmtId val="8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 Monthly View'!$B$287:$B$288</c:f>
              <c:strCache>
                <c:ptCount val="1"/>
                <c:pt idx="0">
                  <c:v>SAP FICO</c:v>
                </c:pt>
              </c:strCache>
            </c:strRef>
          </c:tx>
          <c:spPr>
            <a:solidFill>
              <a:schemeClr val="accent1"/>
            </a:solidFill>
            <a:ln>
              <a:noFill/>
            </a:ln>
            <a:effectLst/>
          </c:spPr>
          <c:invertIfNegative val="0"/>
          <c:cat>
            <c:strRef>
              <c:f>'SR Monthly View'!$A$289:$A$291</c:f>
              <c:strCache>
                <c:ptCount val="2"/>
                <c:pt idx="0">
                  <c:v>From 2 to 5</c:v>
                </c:pt>
                <c:pt idx="1">
                  <c:v>More than 10</c:v>
                </c:pt>
              </c:strCache>
            </c:strRef>
          </c:cat>
          <c:val>
            <c:numRef>
              <c:f>'SR Monthly View'!$B$289:$B$291</c:f>
              <c:numCache>
                <c:formatCode>General</c:formatCode>
                <c:ptCount val="2"/>
                <c:pt idx="1">
                  <c:v>3</c:v>
                </c:pt>
              </c:numCache>
            </c:numRef>
          </c:val>
          <c:extLst>
            <c:ext xmlns:c16="http://schemas.microsoft.com/office/drawing/2014/chart" uri="{C3380CC4-5D6E-409C-BE32-E72D297353CC}">
              <c16:uniqueId val="{00000000-1265-4367-83E6-40DAB5A29C51}"/>
            </c:ext>
          </c:extLst>
        </c:ser>
        <c:ser>
          <c:idx val="1"/>
          <c:order val="1"/>
          <c:tx>
            <c:strRef>
              <c:f>'SR Monthly View'!$C$287:$C$288</c:f>
              <c:strCache>
                <c:ptCount val="1"/>
                <c:pt idx="0">
                  <c:v>SAP HCM</c:v>
                </c:pt>
              </c:strCache>
            </c:strRef>
          </c:tx>
          <c:spPr>
            <a:solidFill>
              <a:schemeClr val="accent2"/>
            </a:solidFill>
            <a:ln>
              <a:noFill/>
            </a:ln>
            <a:effectLst/>
          </c:spPr>
          <c:invertIfNegative val="0"/>
          <c:cat>
            <c:strRef>
              <c:f>'SR Monthly View'!$A$289:$A$291</c:f>
              <c:strCache>
                <c:ptCount val="2"/>
                <c:pt idx="0">
                  <c:v>From 2 to 5</c:v>
                </c:pt>
                <c:pt idx="1">
                  <c:v>More than 10</c:v>
                </c:pt>
              </c:strCache>
            </c:strRef>
          </c:cat>
          <c:val>
            <c:numRef>
              <c:f>'SR Monthly View'!$C$289:$C$291</c:f>
              <c:numCache>
                <c:formatCode>General</c:formatCode>
                <c:ptCount val="2"/>
                <c:pt idx="1">
                  <c:v>3</c:v>
                </c:pt>
              </c:numCache>
            </c:numRef>
          </c:val>
          <c:extLst>
            <c:ext xmlns:c16="http://schemas.microsoft.com/office/drawing/2014/chart" uri="{C3380CC4-5D6E-409C-BE32-E72D297353CC}">
              <c16:uniqueId val="{00000001-1265-4367-83E6-40DAB5A29C51}"/>
            </c:ext>
          </c:extLst>
        </c:ser>
        <c:ser>
          <c:idx val="2"/>
          <c:order val="2"/>
          <c:tx>
            <c:strRef>
              <c:f>'SR Monthly View'!$D$287:$D$288</c:f>
              <c:strCache>
                <c:ptCount val="1"/>
                <c:pt idx="0">
                  <c:v>SAP MM</c:v>
                </c:pt>
              </c:strCache>
            </c:strRef>
          </c:tx>
          <c:spPr>
            <a:solidFill>
              <a:schemeClr val="accent3"/>
            </a:solidFill>
            <a:ln>
              <a:noFill/>
            </a:ln>
            <a:effectLst/>
          </c:spPr>
          <c:invertIfNegative val="0"/>
          <c:cat>
            <c:strRef>
              <c:f>'SR Monthly View'!$A$289:$A$291</c:f>
              <c:strCache>
                <c:ptCount val="2"/>
                <c:pt idx="0">
                  <c:v>From 2 to 5</c:v>
                </c:pt>
                <c:pt idx="1">
                  <c:v>More than 10</c:v>
                </c:pt>
              </c:strCache>
            </c:strRef>
          </c:cat>
          <c:val>
            <c:numRef>
              <c:f>'SR Monthly View'!$D$289:$D$291</c:f>
              <c:numCache>
                <c:formatCode>General</c:formatCode>
                <c:ptCount val="2"/>
                <c:pt idx="0">
                  <c:v>1</c:v>
                </c:pt>
                <c:pt idx="1">
                  <c:v>10</c:v>
                </c:pt>
              </c:numCache>
            </c:numRef>
          </c:val>
          <c:extLst>
            <c:ext xmlns:c16="http://schemas.microsoft.com/office/drawing/2014/chart" uri="{C3380CC4-5D6E-409C-BE32-E72D297353CC}">
              <c16:uniqueId val="{00000002-1265-4367-83E6-40DAB5A29C51}"/>
            </c:ext>
          </c:extLst>
        </c:ser>
        <c:ser>
          <c:idx val="3"/>
          <c:order val="3"/>
          <c:tx>
            <c:strRef>
              <c:f>'SR Monthly View'!$E$287:$E$288</c:f>
              <c:strCache>
                <c:ptCount val="1"/>
                <c:pt idx="0">
                  <c:v>SAP PP</c:v>
                </c:pt>
              </c:strCache>
            </c:strRef>
          </c:tx>
          <c:spPr>
            <a:solidFill>
              <a:schemeClr val="accent4"/>
            </a:solidFill>
            <a:ln>
              <a:noFill/>
            </a:ln>
            <a:effectLst/>
          </c:spPr>
          <c:invertIfNegative val="0"/>
          <c:cat>
            <c:strRef>
              <c:f>'SR Monthly View'!$A$289:$A$291</c:f>
              <c:strCache>
                <c:ptCount val="2"/>
                <c:pt idx="0">
                  <c:v>From 2 to 5</c:v>
                </c:pt>
                <c:pt idx="1">
                  <c:v>More than 10</c:v>
                </c:pt>
              </c:strCache>
            </c:strRef>
          </c:cat>
          <c:val>
            <c:numRef>
              <c:f>'SR Monthly View'!$E$289:$E$291</c:f>
              <c:numCache>
                <c:formatCode>General</c:formatCode>
                <c:ptCount val="2"/>
                <c:pt idx="1">
                  <c:v>5</c:v>
                </c:pt>
              </c:numCache>
            </c:numRef>
          </c:val>
          <c:extLst>
            <c:ext xmlns:c16="http://schemas.microsoft.com/office/drawing/2014/chart" uri="{C3380CC4-5D6E-409C-BE32-E72D297353CC}">
              <c16:uniqueId val="{00000001-C556-407A-BF96-6066B203D6AC}"/>
            </c:ext>
          </c:extLst>
        </c:ser>
        <c:ser>
          <c:idx val="4"/>
          <c:order val="4"/>
          <c:tx>
            <c:strRef>
              <c:f>'SR Monthly View'!$F$287:$F$288</c:f>
              <c:strCache>
                <c:ptCount val="1"/>
                <c:pt idx="0">
                  <c:v>SAP SD</c:v>
                </c:pt>
              </c:strCache>
            </c:strRef>
          </c:tx>
          <c:spPr>
            <a:solidFill>
              <a:schemeClr val="accent5"/>
            </a:solidFill>
            <a:ln>
              <a:noFill/>
            </a:ln>
            <a:effectLst/>
          </c:spPr>
          <c:invertIfNegative val="0"/>
          <c:cat>
            <c:strRef>
              <c:f>'SR Monthly View'!$A$289:$A$291</c:f>
              <c:strCache>
                <c:ptCount val="2"/>
                <c:pt idx="0">
                  <c:v>From 2 to 5</c:v>
                </c:pt>
                <c:pt idx="1">
                  <c:v>More than 10</c:v>
                </c:pt>
              </c:strCache>
            </c:strRef>
          </c:cat>
          <c:val>
            <c:numRef>
              <c:f>'SR Monthly View'!$F$289:$F$291</c:f>
              <c:numCache>
                <c:formatCode>General</c:formatCode>
                <c:ptCount val="2"/>
                <c:pt idx="1">
                  <c:v>6</c:v>
                </c:pt>
              </c:numCache>
            </c:numRef>
          </c:val>
          <c:extLst>
            <c:ext xmlns:c16="http://schemas.microsoft.com/office/drawing/2014/chart" uri="{C3380CC4-5D6E-409C-BE32-E72D297353CC}">
              <c16:uniqueId val="{00000002-C556-407A-BF96-6066B203D6AC}"/>
            </c:ext>
          </c:extLst>
        </c:ser>
        <c:dLbls>
          <c:showLegendKey val="0"/>
          <c:showVal val="0"/>
          <c:showCatName val="0"/>
          <c:showSerName val="0"/>
          <c:showPercent val="0"/>
          <c:showBubbleSize val="0"/>
        </c:dLbls>
        <c:gapWidth val="150"/>
        <c:overlap val="100"/>
        <c:axId val="1887453520"/>
        <c:axId val="1887454960"/>
      </c:barChart>
      <c:catAx>
        <c:axId val="188745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54960"/>
        <c:crosses val="autoZero"/>
        <c:auto val="1"/>
        <c:lblAlgn val="ctr"/>
        <c:lblOffset val="100"/>
        <c:noMultiLvlLbl val="0"/>
      </c:catAx>
      <c:valAx>
        <c:axId val="188745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5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18" Type="http://schemas.openxmlformats.org/officeDocument/2006/relationships/chart" Target="../charts/chart3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17" Type="http://schemas.openxmlformats.org/officeDocument/2006/relationships/chart" Target="../charts/chart36.xml"/><Relationship Id="rId2" Type="http://schemas.openxmlformats.org/officeDocument/2006/relationships/chart" Target="../charts/chart21.xml"/><Relationship Id="rId16" Type="http://schemas.openxmlformats.org/officeDocument/2006/relationships/chart" Target="../charts/chart35.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5" Type="http://schemas.openxmlformats.org/officeDocument/2006/relationships/chart" Target="../charts/chart3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5.xml"/><Relationship Id="rId13" Type="http://schemas.openxmlformats.org/officeDocument/2006/relationships/chart" Target="../charts/chart50.xml"/><Relationship Id="rId18" Type="http://schemas.openxmlformats.org/officeDocument/2006/relationships/chart" Target="../charts/chart55.xml"/><Relationship Id="rId3" Type="http://schemas.openxmlformats.org/officeDocument/2006/relationships/chart" Target="../charts/chart40.xml"/><Relationship Id="rId7" Type="http://schemas.openxmlformats.org/officeDocument/2006/relationships/chart" Target="../charts/chart44.xml"/><Relationship Id="rId12" Type="http://schemas.openxmlformats.org/officeDocument/2006/relationships/chart" Target="../charts/chart49.xml"/><Relationship Id="rId17" Type="http://schemas.openxmlformats.org/officeDocument/2006/relationships/chart" Target="../charts/chart54.xml"/><Relationship Id="rId2" Type="http://schemas.openxmlformats.org/officeDocument/2006/relationships/chart" Target="../charts/chart39.xml"/><Relationship Id="rId16" Type="http://schemas.openxmlformats.org/officeDocument/2006/relationships/chart" Target="../charts/chart53.xml"/><Relationship Id="rId1" Type="http://schemas.openxmlformats.org/officeDocument/2006/relationships/chart" Target="../charts/chart38.xml"/><Relationship Id="rId6" Type="http://schemas.openxmlformats.org/officeDocument/2006/relationships/chart" Target="../charts/chart43.xml"/><Relationship Id="rId11" Type="http://schemas.openxmlformats.org/officeDocument/2006/relationships/chart" Target="../charts/chart48.xml"/><Relationship Id="rId5" Type="http://schemas.openxmlformats.org/officeDocument/2006/relationships/chart" Target="../charts/chart42.xml"/><Relationship Id="rId15" Type="http://schemas.openxmlformats.org/officeDocument/2006/relationships/chart" Target="../charts/chart52.xml"/><Relationship Id="rId10" Type="http://schemas.openxmlformats.org/officeDocument/2006/relationships/chart" Target="../charts/chart47.xml"/><Relationship Id="rId19" Type="http://schemas.openxmlformats.org/officeDocument/2006/relationships/chart" Target="../charts/chart56.xml"/><Relationship Id="rId4" Type="http://schemas.openxmlformats.org/officeDocument/2006/relationships/chart" Target="../charts/chart41.xml"/><Relationship Id="rId9" Type="http://schemas.openxmlformats.org/officeDocument/2006/relationships/chart" Target="../charts/chart46.xml"/><Relationship Id="rId14" Type="http://schemas.openxmlformats.org/officeDocument/2006/relationships/chart" Target="../charts/chart5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4.xml"/><Relationship Id="rId13" Type="http://schemas.openxmlformats.org/officeDocument/2006/relationships/chart" Target="../charts/chart69.xml"/><Relationship Id="rId18" Type="http://schemas.openxmlformats.org/officeDocument/2006/relationships/chart" Target="../charts/chart74.xml"/><Relationship Id="rId3" Type="http://schemas.openxmlformats.org/officeDocument/2006/relationships/chart" Target="../charts/chart59.xml"/><Relationship Id="rId7" Type="http://schemas.openxmlformats.org/officeDocument/2006/relationships/chart" Target="../charts/chart63.xml"/><Relationship Id="rId12" Type="http://schemas.openxmlformats.org/officeDocument/2006/relationships/chart" Target="../charts/chart68.xml"/><Relationship Id="rId17" Type="http://schemas.openxmlformats.org/officeDocument/2006/relationships/chart" Target="../charts/chart73.xml"/><Relationship Id="rId2" Type="http://schemas.openxmlformats.org/officeDocument/2006/relationships/chart" Target="../charts/chart58.xml"/><Relationship Id="rId16" Type="http://schemas.openxmlformats.org/officeDocument/2006/relationships/chart" Target="../charts/chart72.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5" Type="http://schemas.openxmlformats.org/officeDocument/2006/relationships/chart" Target="../charts/chart61.xml"/><Relationship Id="rId15" Type="http://schemas.openxmlformats.org/officeDocument/2006/relationships/chart" Target="../charts/chart71.xml"/><Relationship Id="rId10" Type="http://schemas.openxmlformats.org/officeDocument/2006/relationships/chart" Target="../charts/chart66.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5</xdr:col>
      <xdr:colOff>469899</xdr:colOff>
      <xdr:row>2</xdr:row>
      <xdr:rowOff>95250</xdr:rowOff>
    </xdr:from>
    <xdr:to>
      <xdr:col>10</xdr:col>
      <xdr:colOff>279400</xdr:colOff>
      <xdr:row>13</xdr:row>
      <xdr:rowOff>25400</xdr:rowOff>
    </xdr:to>
    <xdr:graphicFrame macro="">
      <xdr:nvGraphicFramePr>
        <xdr:cNvPr id="4" name="Chart 3">
          <a:extLst>
            <a:ext uri="{FF2B5EF4-FFF2-40B4-BE49-F238E27FC236}">
              <a16:creationId xmlns:a16="http://schemas.microsoft.com/office/drawing/2014/main" id="{64CB3F12-6D1E-3126-2632-4D0A40891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873125</xdr:colOff>
      <xdr:row>19</xdr:row>
      <xdr:rowOff>171450</xdr:rowOff>
    </xdr:from>
    <xdr:to>
      <xdr:col>13</xdr:col>
      <xdr:colOff>1120775</xdr:colOff>
      <xdr:row>35</xdr:row>
      <xdr:rowOff>152400</xdr:rowOff>
    </xdr:to>
    <xdr:graphicFrame macro="">
      <xdr:nvGraphicFramePr>
        <xdr:cNvPr id="5" name="Chart 5">
          <a:extLst>
            <a:ext uri="{FF2B5EF4-FFF2-40B4-BE49-F238E27FC236}">
              <a16:creationId xmlns:a16="http://schemas.microsoft.com/office/drawing/2014/main" id="{6CA0AA4D-F45A-C457-CDF9-73BA40623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3175</xdr:colOff>
      <xdr:row>45</xdr:row>
      <xdr:rowOff>107950</xdr:rowOff>
    </xdr:from>
    <xdr:to>
      <xdr:col>14</xdr:col>
      <xdr:colOff>355600</xdr:colOff>
      <xdr:row>61</xdr:row>
      <xdr:rowOff>127000</xdr:rowOff>
    </xdr:to>
    <xdr:graphicFrame macro="">
      <xdr:nvGraphicFramePr>
        <xdr:cNvPr id="22" name="Chart 6">
          <a:extLst>
            <a:ext uri="{FF2B5EF4-FFF2-40B4-BE49-F238E27FC236}">
              <a16:creationId xmlns:a16="http://schemas.microsoft.com/office/drawing/2014/main" id="{CDF18950-AD51-1B48-0F7D-6CD92FEFB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104775</xdr:colOff>
      <xdr:row>66</xdr:row>
      <xdr:rowOff>69850</xdr:rowOff>
    </xdr:from>
    <xdr:to>
      <xdr:col>13</xdr:col>
      <xdr:colOff>682625</xdr:colOff>
      <xdr:row>81</xdr:row>
      <xdr:rowOff>50800</xdr:rowOff>
    </xdr:to>
    <xdr:graphicFrame macro="">
      <xdr:nvGraphicFramePr>
        <xdr:cNvPr id="8" name="Chart 7">
          <a:extLst>
            <a:ext uri="{FF2B5EF4-FFF2-40B4-BE49-F238E27FC236}">
              <a16:creationId xmlns:a16="http://schemas.microsoft.com/office/drawing/2014/main" id="{7CEB47D8-BB3A-2A14-C5B0-CA439A192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68</xdr:col>
      <xdr:colOff>368300</xdr:colOff>
      <xdr:row>101</xdr:row>
      <xdr:rowOff>127000</xdr:rowOff>
    </xdr:from>
    <xdr:to>
      <xdr:col>76</xdr:col>
      <xdr:colOff>577850</xdr:colOff>
      <xdr:row>116</xdr:row>
      <xdr:rowOff>107950</xdr:rowOff>
    </xdr:to>
    <xdr:graphicFrame macro="">
      <xdr:nvGraphicFramePr>
        <xdr:cNvPr id="21" name="Chart 9">
          <a:extLst>
            <a:ext uri="{FF2B5EF4-FFF2-40B4-BE49-F238E27FC236}">
              <a16:creationId xmlns:a16="http://schemas.microsoft.com/office/drawing/2014/main" id="{8FCD5DD1-7B08-72B8-2A4C-46EF87CD5AD8}"/>
            </a:ext>
            <a:ext uri="{147F2762-F138-4A5C-976F-8EAC2B608ADB}">
              <a16:predDERef xmlns:a16="http://schemas.microsoft.com/office/drawing/2014/main" pred="{1EDD75FE-C829-637C-677A-FF3CC3500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438149</xdr:colOff>
      <xdr:row>119</xdr:row>
      <xdr:rowOff>57150</xdr:rowOff>
    </xdr:from>
    <xdr:to>
      <xdr:col>22</xdr:col>
      <xdr:colOff>555624</xdr:colOff>
      <xdr:row>139</xdr:row>
      <xdr:rowOff>158750</xdr:rowOff>
    </xdr:to>
    <xdr:graphicFrame macro="">
      <xdr:nvGraphicFramePr>
        <xdr:cNvPr id="43" name="Chart 11">
          <a:extLst>
            <a:ext uri="{FF2B5EF4-FFF2-40B4-BE49-F238E27FC236}">
              <a16:creationId xmlns:a16="http://schemas.microsoft.com/office/drawing/2014/main" id="{2D3BA692-CA2F-C241-E947-2E0917D6C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336550</xdr:colOff>
      <xdr:row>144</xdr:row>
      <xdr:rowOff>0</xdr:rowOff>
    </xdr:from>
    <xdr:to>
      <xdr:col>18</xdr:col>
      <xdr:colOff>415924</xdr:colOff>
      <xdr:row>158</xdr:row>
      <xdr:rowOff>165100</xdr:rowOff>
    </xdr:to>
    <xdr:graphicFrame macro="">
      <xdr:nvGraphicFramePr>
        <xdr:cNvPr id="3" name="Chart 12">
          <a:extLst>
            <a:ext uri="{FF2B5EF4-FFF2-40B4-BE49-F238E27FC236}">
              <a16:creationId xmlns:a16="http://schemas.microsoft.com/office/drawing/2014/main" id="{109E92A5-6913-1FED-9B2B-584E759DC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431800</xdr:colOff>
      <xdr:row>162</xdr:row>
      <xdr:rowOff>50800</xdr:rowOff>
    </xdr:from>
    <xdr:to>
      <xdr:col>16</xdr:col>
      <xdr:colOff>228600</xdr:colOff>
      <xdr:row>177</xdr:row>
      <xdr:rowOff>31750</xdr:rowOff>
    </xdr:to>
    <xdr:graphicFrame macro="">
      <xdr:nvGraphicFramePr>
        <xdr:cNvPr id="14" name="Chart 13">
          <a:extLst>
            <a:ext uri="{FF2B5EF4-FFF2-40B4-BE49-F238E27FC236}">
              <a16:creationId xmlns:a16="http://schemas.microsoft.com/office/drawing/2014/main" id="{B8623AF2-9AD9-6A9C-B4C0-7BE35D3B9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187325</xdr:colOff>
      <xdr:row>187</xdr:row>
      <xdr:rowOff>107950</xdr:rowOff>
    </xdr:from>
    <xdr:to>
      <xdr:col>14</xdr:col>
      <xdr:colOff>454025</xdr:colOff>
      <xdr:row>202</xdr:row>
      <xdr:rowOff>88900</xdr:rowOff>
    </xdr:to>
    <xdr:graphicFrame macro="">
      <xdr:nvGraphicFramePr>
        <xdr:cNvPr id="15" name="Chart 14">
          <a:extLst>
            <a:ext uri="{FF2B5EF4-FFF2-40B4-BE49-F238E27FC236}">
              <a16:creationId xmlns:a16="http://schemas.microsoft.com/office/drawing/2014/main" id="{815923A1-019F-7EE9-736B-9CEFBC917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454025</xdr:colOff>
      <xdr:row>212</xdr:row>
      <xdr:rowOff>171450</xdr:rowOff>
    </xdr:from>
    <xdr:to>
      <xdr:col>15</xdr:col>
      <xdr:colOff>111125</xdr:colOff>
      <xdr:row>227</xdr:row>
      <xdr:rowOff>152400</xdr:rowOff>
    </xdr:to>
    <xdr:graphicFrame macro="">
      <xdr:nvGraphicFramePr>
        <xdr:cNvPr id="16" name="Chart 15">
          <a:extLst>
            <a:ext uri="{FF2B5EF4-FFF2-40B4-BE49-F238E27FC236}">
              <a16:creationId xmlns:a16="http://schemas.microsoft.com/office/drawing/2014/main" id="{91591A20-72D6-C7D2-8749-71A4D516B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139699</xdr:colOff>
      <xdr:row>232</xdr:row>
      <xdr:rowOff>0</xdr:rowOff>
    </xdr:from>
    <xdr:to>
      <xdr:col>12</xdr:col>
      <xdr:colOff>269874</xdr:colOff>
      <xdr:row>244</xdr:row>
      <xdr:rowOff>171450</xdr:rowOff>
    </xdr:to>
    <xdr:graphicFrame macro="">
      <xdr:nvGraphicFramePr>
        <xdr:cNvPr id="17" name="Chart 16">
          <a:extLst>
            <a:ext uri="{FF2B5EF4-FFF2-40B4-BE49-F238E27FC236}">
              <a16:creationId xmlns:a16="http://schemas.microsoft.com/office/drawing/2014/main" id="{026E6972-DC1F-533A-71DA-0B3A0E420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514350</xdr:colOff>
      <xdr:row>291</xdr:row>
      <xdr:rowOff>50800</xdr:rowOff>
    </xdr:from>
    <xdr:to>
      <xdr:col>11</xdr:col>
      <xdr:colOff>552450</xdr:colOff>
      <xdr:row>307</xdr:row>
      <xdr:rowOff>31750</xdr:rowOff>
    </xdr:to>
    <xdr:graphicFrame macro="">
      <xdr:nvGraphicFramePr>
        <xdr:cNvPr id="18" name="Chart 17">
          <a:extLst>
            <a:ext uri="{FF2B5EF4-FFF2-40B4-BE49-F238E27FC236}">
              <a16:creationId xmlns:a16="http://schemas.microsoft.com/office/drawing/2014/main" id="{F9422B78-9E02-C2F2-D16F-A7FF2E762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438150</xdr:colOff>
      <xdr:row>308</xdr:row>
      <xdr:rowOff>171450</xdr:rowOff>
    </xdr:from>
    <xdr:to>
      <xdr:col>11</xdr:col>
      <xdr:colOff>368300</xdr:colOff>
      <xdr:row>323</xdr:row>
      <xdr:rowOff>152400</xdr:rowOff>
    </xdr:to>
    <xdr:graphicFrame macro="">
      <xdr:nvGraphicFramePr>
        <xdr:cNvPr id="19" name="Chart 18">
          <a:extLst>
            <a:ext uri="{FF2B5EF4-FFF2-40B4-BE49-F238E27FC236}">
              <a16:creationId xmlns:a16="http://schemas.microsoft.com/office/drawing/2014/main" id="{1E547111-FC6A-C0C8-22C4-0BB532504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606425</xdr:colOff>
      <xdr:row>271</xdr:row>
      <xdr:rowOff>44450</xdr:rowOff>
    </xdr:from>
    <xdr:to>
      <xdr:col>9</xdr:col>
      <xdr:colOff>828675</xdr:colOff>
      <xdr:row>286</xdr:row>
      <xdr:rowOff>25400</xdr:rowOff>
    </xdr:to>
    <xdr:graphicFrame macro="">
      <xdr:nvGraphicFramePr>
        <xdr:cNvPr id="10" name="Chart 9">
          <a:extLst>
            <a:ext uri="{FF2B5EF4-FFF2-40B4-BE49-F238E27FC236}">
              <a16:creationId xmlns:a16="http://schemas.microsoft.com/office/drawing/2014/main" id="{CA12D826-3BAA-A6E7-700E-DD0E3ACDC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603250</xdr:colOff>
      <xdr:row>326</xdr:row>
      <xdr:rowOff>69850</xdr:rowOff>
    </xdr:from>
    <xdr:to>
      <xdr:col>16</xdr:col>
      <xdr:colOff>495300</xdr:colOff>
      <xdr:row>341</xdr:row>
      <xdr:rowOff>50800</xdr:rowOff>
    </xdr:to>
    <xdr:graphicFrame macro="">
      <xdr:nvGraphicFramePr>
        <xdr:cNvPr id="11" name="Chart 10">
          <a:extLst>
            <a:ext uri="{FF2B5EF4-FFF2-40B4-BE49-F238E27FC236}">
              <a16:creationId xmlns:a16="http://schemas.microsoft.com/office/drawing/2014/main" id="{4C1D462E-543D-701F-7529-28898310E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606425</xdr:colOff>
      <xdr:row>87</xdr:row>
      <xdr:rowOff>101600</xdr:rowOff>
    </xdr:from>
    <xdr:to>
      <xdr:col>13</xdr:col>
      <xdr:colOff>784225</xdr:colOff>
      <xdr:row>102</xdr:row>
      <xdr:rowOff>82550</xdr:rowOff>
    </xdr:to>
    <xdr:graphicFrame macro="">
      <xdr:nvGraphicFramePr>
        <xdr:cNvPr id="23" name="Chart 11">
          <a:extLst>
            <a:ext uri="{FF2B5EF4-FFF2-40B4-BE49-F238E27FC236}">
              <a16:creationId xmlns:a16="http://schemas.microsoft.com/office/drawing/2014/main" id="{87F94BA3-45FD-220C-10C8-8C5B99948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123825</xdr:colOff>
      <xdr:row>252</xdr:row>
      <xdr:rowOff>12700</xdr:rowOff>
    </xdr:from>
    <xdr:to>
      <xdr:col>12</xdr:col>
      <xdr:colOff>41275</xdr:colOff>
      <xdr:row>266</xdr:row>
      <xdr:rowOff>177800</xdr:rowOff>
    </xdr:to>
    <xdr:graphicFrame macro="">
      <xdr:nvGraphicFramePr>
        <xdr:cNvPr id="47" name="Chart 22">
          <a:extLst>
            <a:ext uri="{FF2B5EF4-FFF2-40B4-BE49-F238E27FC236}">
              <a16:creationId xmlns:a16="http://schemas.microsoft.com/office/drawing/2014/main" id="{616BAADB-C4EA-1DD4-C072-375A2F9F8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314325</xdr:colOff>
      <xdr:row>344</xdr:row>
      <xdr:rowOff>76200</xdr:rowOff>
    </xdr:from>
    <xdr:to>
      <xdr:col>11</xdr:col>
      <xdr:colOff>219075</xdr:colOff>
      <xdr:row>359</xdr:row>
      <xdr:rowOff>57150</xdr:rowOff>
    </xdr:to>
    <xdr:graphicFrame macro="">
      <xdr:nvGraphicFramePr>
        <xdr:cNvPr id="2" name="Chart 1">
          <a:extLst>
            <a:ext uri="{FF2B5EF4-FFF2-40B4-BE49-F238E27FC236}">
              <a16:creationId xmlns:a16="http://schemas.microsoft.com/office/drawing/2014/main" id="{C221903D-F3A4-7295-8C29-F144DAA6B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168275</xdr:colOff>
      <xdr:row>104</xdr:row>
      <xdr:rowOff>171450</xdr:rowOff>
    </xdr:from>
    <xdr:to>
      <xdr:col>10</xdr:col>
      <xdr:colOff>415925</xdr:colOff>
      <xdr:row>119</xdr:row>
      <xdr:rowOff>152400</xdr:rowOff>
    </xdr:to>
    <xdr:graphicFrame macro="">
      <xdr:nvGraphicFramePr>
        <xdr:cNvPr id="6" name="Chart 5">
          <a:extLst>
            <a:ext uri="{FF2B5EF4-FFF2-40B4-BE49-F238E27FC236}">
              <a16:creationId xmlns:a16="http://schemas.microsoft.com/office/drawing/2014/main" id="{50E23A1F-2867-A9CA-5176-ED32B602F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603249</xdr:colOff>
      <xdr:row>0</xdr:row>
      <xdr:rowOff>0</xdr:rowOff>
    </xdr:from>
    <xdr:to>
      <xdr:col>10</xdr:col>
      <xdr:colOff>704850</xdr:colOff>
      <xdr:row>10</xdr:row>
      <xdr:rowOff>114300</xdr:rowOff>
    </xdr:to>
    <xdr:graphicFrame macro="">
      <xdr:nvGraphicFramePr>
        <xdr:cNvPr id="20" name="Chart 1">
          <a:extLst>
            <a:ext uri="{FF2B5EF4-FFF2-40B4-BE49-F238E27FC236}">
              <a16:creationId xmlns:a16="http://schemas.microsoft.com/office/drawing/2014/main" id="{0E9A1F9F-D864-42EB-B901-01943676F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346075</xdr:colOff>
      <xdr:row>15</xdr:row>
      <xdr:rowOff>158750</xdr:rowOff>
    </xdr:from>
    <xdr:to>
      <xdr:col>13</xdr:col>
      <xdr:colOff>422275</xdr:colOff>
      <xdr:row>30</xdr:row>
      <xdr:rowOff>139700</xdr:rowOff>
    </xdr:to>
    <xdr:graphicFrame macro="">
      <xdr:nvGraphicFramePr>
        <xdr:cNvPr id="3" name="Chart 2">
          <a:extLst>
            <a:ext uri="{FF2B5EF4-FFF2-40B4-BE49-F238E27FC236}">
              <a16:creationId xmlns:a16="http://schemas.microsoft.com/office/drawing/2014/main" id="{C5F78328-3E94-4E36-8546-B3F2127AC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79375</xdr:colOff>
      <xdr:row>40</xdr:row>
      <xdr:rowOff>114300</xdr:rowOff>
    </xdr:from>
    <xdr:to>
      <xdr:col>11</xdr:col>
      <xdr:colOff>279400</xdr:colOff>
      <xdr:row>55</xdr:row>
      <xdr:rowOff>95250</xdr:rowOff>
    </xdr:to>
    <xdr:graphicFrame macro="">
      <xdr:nvGraphicFramePr>
        <xdr:cNvPr id="22" name="Chart 3">
          <a:extLst>
            <a:ext uri="{FF2B5EF4-FFF2-40B4-BE49-F238E27FC236}">
              <a16:creationId xmlns:a16="http://schemas.microsoft.com/office/drawing/2014/main" id="{CFE0CE5E-5541-4637-B839-D488B1D4B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62</xdr:row>
      <xdr:rowOff>0</xdr:rowOff>
    </xdr:from>
    <xdr:to>
      <xdr:col>13</xdr:col>
      <xdr:colOff>428625</xdr:colOff>
      <xdr:row>76</xdr:row>
      <xdr:rowOff>165100</xdr:rowOff>
    </xdr:to>
    <xdr:graphicFrame macro="">
      <xdr:nvGraphicFramePr>
        <xdr:cNvPr id="32" name="Chart 4">
          <a:extLst>
            <a:ext uri="{FF2B5EF4-FFF2-40B4-BE49-F238E27FC236}">
              <a16:creationId xmlns:a16="http://schemas.microsoft.com/office/drawing/2014/main" id="{EDEDC29D-C8EB-400F-9C07-F871B8EE5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444500</xdr:colOff>
      <xdr:row>84</xdr:row>
      <xdr:rowOff>95250</xdr:rowOff>
    </xdr:from>
    <xdr:to>
      <xdr:col>10</xdr:col>
      <xdr:colOff>1187450</xdr:colOff>
      <xdr:row>96</xdr:row>
      <xdr:rowOff>139700</xdr:rowOff>
    </xdr:to>
    <xdr:graphicFrame macro="">
      <xdr:nvGraphicFramePr>
        <xdr:cNvPr id="27" name="Chart 5">
          <a:extLst>
            <a:ext uri="{FF2B5EF4-FFF2-40B4-BE49-F238E27FC236}">
              <a16:creationId xmlns:a16="http://schemas.microsoft.com/office/drawing/2014/main" id="{3FD6ADA4-3D15-4472-BE39-D22B869B4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625475</xdr:colOff>
      <xdr:row>101</xdr:row>
      <xdr:rowOff>101600</xdr:rowOff>
    </xdr:from>
    <xdr:to>
      <xdr:col>14</xdr:col>
      <xdr:colOff>206375</xdr:colOff>
      <xdr:row>116</xdr:row>
      <xdr:rowOff>82550</xdr:rowOff>
    </xdr:to>
    <xdr:graphicFrame macro="">
      <xdr:nvGraphicFramePr>
        <xdr:cNvPr id="33" name="Chart 6">
          <a:extLst>
            <a:ext uri="{FF2B5EF4-FFF2-40B4-BE49-F238E27FC236}">
              <a16:creationId xmlns:a16="http://schemas.microsoft.com/office/drawing/2014/main" id="{B00B3E8F-4A95-4B9C-9730-8B9B854F4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1190625</xdr:colOff>
      <xdr:row>117</xdr:row>
      <xdr:rowOff>177800</xdr:rowOff>
    </xdr:from>
    <xdr:to>
      <xdr:col>15</xdr:col>
      <xdr:colOff>469900</xdr:colOff>
      <xdr:row>132</xdr:row>
      <xdr:rowOff>158750</xdr:rowOff>
    </xdr:to>
    <xdr:graphicFrame macro="">
      <xdr:nvGraphicFramePr>
        <xdr:cNvPr id="31" name="Chart 7">
          <a:extLst>
            <a:ext uri="{FF2B5EF4-FFF2-40B4-BE49-F238E27FC236}">
              <a16:creationId xmlns:a16="http://schemas.microsoft.com/office/drawing/2014/main" id="{CE20FDCA-F4AB-49F0-9CC4-71D41285C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66675</xdr:colOff>
      <xdr:row>137</xdr:row>
      <xdr:rowOff>0</xdr:rowOff>
    </xdr:from>
    <xdr:to>
      <xdr:col>17</xdr:col>
      <xdr:colOff>142875</xdr:colOff>
      <xdr:row>151</xdr:row>
      <xdr:rowOff>165100</xdr:rowOff>
    </xdr:to>
    <xdr:graphicFrame macro="">
      <xdr:nvGraphicFramePr>
        <xdr:cNvPr id="9" name="Chart 8">
          <a:extLst>
            <a:ext uri="{FF2B5EF4-FFF2-40B4-BE49-F238E27FC236}">
              <a16:creationId xmlns:a16="http://schemas.microsoft.com/office/drawing/2014/main" id="{4FFAA60E-014B-4DCB-BC2C-86612689B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444500</xdr:colOff>
      <xdr:row>153</xdr:row>
      <xdr:rowOff>158750</xdr:rowOff>
    </xdr:from>
    <xdr:to>
      <xdr:col>15</xdr:col>
      <xdr:colOff>101600</xdr:colOff>
      <xdr:row>168</xdr:row>
      <xdr:rowOff>139700</xdr:rowOff>
    </xdr:to>
    <xdr:graphicFrame macro="">
      <xdr:nvGraphicFramePr>
        <xdr:cNvPr id="10" name="Chart 9">
          <a:extLst>
            <a:ext uri="{FF2B5EF4-FFF2-40B4-BE49-F238E27FC236}">
              <a16:creationId xmlns:a16="http://schemas.microsoft.com/office/drawing/2014/main" id="{F708E782-F887-411A-BF25-BE6CEBF6E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173</xdr:row>
      <xdr:rowOff>107950</xdr:rowOff>
    </xdr:from>
    <xdr:to>
      <xdr:col>14</xdr:col>
      <xdr:colOff>454025</xdr:colOff>
      <xdr:row>188</xdr:row>
      <xdr:rowOff>88900</xdr:rowOff>
    </xdr:to>
    <xdr:graphicFrame macro="">
      <xdr:nvGraphicFramePr>
        <xdr:cNvPr id="11" name="Chart 10">
          <a:extLst>
            <a:ext uri="{FF2B5EF4-FFF2-40B4-BE49-F238E27FC236}">
              <a16:creationId xmlns:a16="http://schemas.microsoft.com/office/drawing/2014/main" id="{A767DB4B-AF05-44DE-93F7-EA17E2FC7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193</xdr:row>
      <xdr:rowOff>171450</xdr:rowOff>
    </xdr:from>
    <xdr:to>
      <xdr:col>15</xdr:col>
      <xdr:colOff>111125</xdr:colOff>
      <xdr:row>208</xdr:row>
      <xdr:rowOff>152400</xdr:rowOff>
    </xdr:to>
    <xdr:graphicFrame macro="">
      <xdr:nvGraphicFramePr>
        <xdr:cNvPr id="12" name="Chart 11">
          <a:extLst>
            <a:ext uri="{FF2B5EF4-FFF2-40B4-BE49-F238E27FC236}">
              <a16:creationId xmlns:a16="http://schemas.microsoft.com/office/drawing/2014/main" id="{90490BF2-16C2-4BAB-B6BF-C13050F2A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31749</xdr:colOff>
      <xdr:row>213</xdr:row>
      <xdr:rowOff>0</xdr:rowOff>
    </xdr:from>
    <xdr:to>
      <xdr:col>12</xdr:col>
      <xdr:colOff>269874</xdr:colOff>
      <xdr:row>225</xdr:row>
      <xdr:rowOff>38100</xdr:rowOff>
    </xdr:to>
    <xdr:graphicFrame macro="">
      <xdr:nvGraphicFramePr>
        <xdr:cNvPr id="13" name="Chart 12">
          <a:extLst>
            <a:ext uri="{FF2B5EF4-FFF2-40B4-BE49-F238E27FC236}">
              <a16:creationId xmlns:a16="http://schemas.microsoft.com/office/drawing/2014/main" id="{6DCDD534-E20F-49E7-8F1D-F865A300F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609600</xdr:colOff>
      <xdr:row>276</xdr:row>
      <xdr:rowOff>31750</xdr:rowOff>
    </xdr:from>
    <xdr:to>
      <xdr:col>13</xdr:col>
      <xdr:colOff>241300</xdr:colOff>
      <xdr:row>287</xdr:row>
      <xdr:rowOff>25400</xdr:rowOff>
    </xdr:to>
    <xdr:graphicFrame macro="">
      <xdr:nvGraphicFramePr>
        <xdr:cNvPr id="14" name="Chart 13">
          <a:extLst>
            <a:ext uri="{FF2B5EF4-FFF2-40B4-BE49-F238E27FC236}">
              <a16:creationId xmlns:a16="http://schemas.microsoft.com/office/drawing/2014/main" id="{7EE8E5CF-6404-4264-95D1-415B55E18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295</xdr:row>
      <xdr:rowOff>63500</xdr:rowOff>
    </xdr:from>
    <xdr:to>
      <xdr:col>13</xdr:col>
      <xdr:colOff>330200</xdr:colOff>
      <xdr:row>310</xdr:row>
      <xdr:rowOff>44450</xdr:rowOff>
    </xdr:to>
    <xdr:graphicFrame macro="">
      <xdr:nvGraphicFramePr>
        <xdr:cNvPr id="15" name="Chart 14">
          <a:extLst>
            <a:ext uri="{FF2B5EF4-FFF2-40B4-BE49-F238E27FC236}">
              <a16:creationId xmlns:a16="http://schemas.microsoft.com/office/drawing/2014/main" id="{F5339B76-E6B7-4328-BF0A-AA6B7652B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184150</xdr:colOff>
      <xdr:row>227</xdr:row>
      <xdr:rowOff>177800</xdr:rowOff>
    </xdr:from>
    <xdr:to>
      <xdr:col>11</xdr:col>
      <xdr:colOff>107950</xdr:colOff>
      <xdr:row>243</xdr:row>
      <xdr:rowOff>165100</xdr:rowOff>
    </xdr:to>
    <xdr:graphicFrame macro="">
      <xdr:nvGraphicFramePr>
        <xdr:cNvPr id="16" name="Chart 15">
          <a:extLst>
            <a:ext uri="{FF2B5EF4-FFF2-40B4-BE49-F238E27FC236}">
              <a16:creationId xmlns:a16="http://schemas.microsoft.com/office/drawing/2014/main" id="{4D941E23-411F-49AF-C421-FA019C0EE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34924</xdr:colOff>
      <xdr:row>248</xdr:row>
      <xdr:rowOff>95250</xdr:rowOff>
    </xdr:from>
    <xdr:to>
      <xdr:col>10</xdr:col>
      <xdr:colOff>939799</xdr:colOff>
      <xdr:row>263</xdr:row>
      <xdr:rowOff>76200</xdr:rowOff>
    </xdr:to>
    <xdr:graphicFrame macro="">
      <xdr:nvGraphicFramePr>
        <xdr:cNvPr id="17" name="Chart 16">
          <a:extLst>
            <a:ext uri="{FF2B5EF4-FFF2-40B4-BE49-F238E27FC236}">
              <a16:creationId xmlns:a16="http://schemas.microsoft.com/office/drawing/2014/main" id="{C0C7922F-4D08-23B1-5DFD-7B2765212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244475</xdr:colOff>
      <xdr:row>314</xdr:row>
      <xdr:rowOff>158750</xdr:rowOff>
    </xdr:from>
    <xdr:to>
      <xdr:col>10</xdr:col>
      <xdr:colOff>555625</xdr:colOff>
      <xdr:row>329</xdr:row>
      <xdr:rowOff>139700</xdr:rowOff>
    </xdr:to>
    <xdr:graphicFrame macro="">
      <xdr:nvGraphicFramePr>
        <xdr:cNvPr id="18" name="Chart 17">
          <a:extLst>
            <a:ext uri="{FF2B5EF4-FFF2-40B4-BE49-F238E27FC236}">
              <a16:creationId xmlns:a16="http://schemas.microsoft.com/office/drawing/2014/main" id="{5F143A75-3240-5ABB-9CFB-7710681ED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231775</xdr:colOff>
      <xdr:row>341</xdr:row>
      <xdr:rowOff>101600</xdr:rowOff>
    </xdr:from>
    <xdr:to>
      <xdr:col>10</xdr:col>
      <xdr:colOff>638175</xdr:colOff>
      <xdr:row>356</xdr:row>
      <xdr:rowOff>82550</xdr:rowOff>
    </xdr:to>
    <xdr:graphicFrame macro="">
      <xdr:nvGraphicFramePr>
        <xdr:cNvPr id="43" name="Chart 5">
          <a:extLst>
            <a:ext uri="{FF2B5EF4-FFF2-40B4-BE49-F238E27FC236}">
              <a16:creationId xmlns:a16="http://schemas.microsoft.com/office/drawing/2014/main" id="{F4818EE9-474D-77A8-D67A-612842144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698499</xdr:colOff>
      <xdr:row>0</xdr:row>
      <xdr:rowOff>82550</xdr:rowOff>
    </xdr:from>
    <xdr:to>
      <xdr:col>13</xdr:col>
      <xdr:colOff>425450</xdr:colOff>
      <xdr:row>11</xdr:row>
      <xdr:rowOff>12700</xdr:rowOff>
    </xdr:to>
    <xdr:graphicFrame macro="">
      <xdr:nvGraphicFramePr>
        <xdr:cNvPr id="16" name="Chart 1">
          <a:extLst>
            <a:ext uri="{FF2B5EF4-FFF2-40B4-BE49-F238E27FC236}">
              <a16:creationId xmlns:a16="http://schemas.microsoft.com/office/drawing/2014/main" id="{C89481D3-C153-4AB0-8CDC-751EE1751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53975</xdr:colOff>
      <xdr:row>14</xdr:row>
      <xdr:rowOff>165100</xdr:rowOff>
    </xdr:from>
    <xdr:to>
      <xdr:col>14</xdr:col>
      <xdr:colOff>555625</xdr:colOff>
      <xdr:row>29</xdr:row>
      <xdr:rowOff>146050</xdr:rowOff>
    </xdr:to>
    <xdr:graphicFrame macro="">
      <xdr:nvGraphicFramePr>
        <xdr:cNvPr id="17" name="Chart 2">
          <a:extLst>
            <a:ext uri="{FF2B5EF4-FFF2-40B4-BE49-F238E27FC236}">
              <a16:creationId xmlns:a16="http://schemas.microsoft.com/office/drawing/2014/main" id="{8932FE87-6CF3-4650-B879-77B4BFB07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123825</xdr:colOff>
      <xdr:row>33</xdr:row>
      <xdr:rowOff>6350</xdr:rowOff>
    </xdr:from>
    <xdr:to>
      <xdr:col>14</xdr:col>
      <xdr:colOff>428625</xdr:colOff>
      <xdr:row>47</xdr:row>
      <xdr:rowOff>171450</xdr:rowOff>
    </xdr:to>
    <xdr:graphicFrame macro="">
      <xdr:nvGraphicFramePr>
        <xdr:cNvPr id="18" name="Chart 3">
          <a:extLst>
            <a:ext uri="{FF2B5EF4-FFF2-40B4-BE49-F238E27FC236}">
              <a16:creationId xmlns:a16="http://schemas.microsoft.com/office/drawing/2014/main" id="{FA720EA5-9F7C-4219-9943-1AEB51EB3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52</xdr:row>
      <xdr:rowOff>146050</xdr:rowOff>
    </xdr:from>
    <xdr:to>
      <xdr:col>14</xdr:col>
      <xdr:colOff>428625</xdr:colOff>
      <xdr:row>67</xdr:row>
      <xdr:rowOff>127000</xdr:rowOff>
    </xdr:to>
    <xdr:graphicFrame macro="">
      <xdr:nvGraphicFramePr>
        <xdr:cNvPr id="19" name="Chart 4">
          <a:extLst>
            <a:ext uri="{FF2B5EF4-FFF2-40B4-BE49-F238E27FC236}">
              <a16:creationId xmlns:a16="http://schemas.microsoft.com/office/drawing/2014/main" id="{A65FA432-9C0A-44D8-A401-19E2A9048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12700</xdr:colOff>
      <xdr:row>75</xdr:row>
      <xdr:rowOff>19050</xdr:rowOff>
    </xdr:from>
    <xdr:to>
      <xdr:col>14</xdr:col>
      <xdr:colOff>215900</xdr:colOff>
      <xdr:row>87</xdr:row>
      <xdr:rowOff>177800</xdr:rowOff>
    </xdr:to>
    <xdr:graphicFrame macro="">
      <xdr:nvGraphicFramePr>
        <xdr:cNvPr id="20" name="Chart 8">
          <a:extLst>
            <a:ext uri="{FF2B5EF4-FFF2-40B4-BE49-F238E27FC236}">
              <a16:creationId xmlns:a16="http://schemas.microsoft.com/office/drawing/2014/main" id="{65F4F886-7130-48B8-B4B2-1E5E6AA0F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368300</xdr:colOff>
      <xdr:row>78</xdr:row>
      <xdr:rowOff>127000</xdr:rowOff>
    </xdr:from>
    <xdr:to>
      <xdr:col>76</xdr:col>
      <xdr:colOff>577850</xdr:colOff>
      <xdr:row>93</xdr:row>
      <xdr:rowOff>107950</xdr:rowOff>
    </xdr:to>
    <xdr:graphicFrame macro="">
      <xdr:nvGraphicFramePr>
        <xdr:cNvPr id="21" name="Chart 9">
          <a:extLst>
            <a:ext uri="{FF2B5EF4-FFF2-40B4-BE49-F238E27FC236}">
              <a16:creationId xmlns:a16="http://schemas.microsoft.com/office/drawing/2014/main" id="{877F77AB-E344-4F31-BD3B-A562571597F5}"/>
            </a:ext>
            <a:ext uri="{147F2762-F138-4A5C-976F-8EAC2B608ADB}">
              <a16:predDERef xmlns:a16="http://schemas.microsoft.com/office/drawing/2014/main" pred="{1EDD75FE-C829-637C-677A-FF3CC350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438149</xdr:colOff>
      <xdr:row>99</xdr:row>
      <xdr:rowOff>76200</xdr:rowOff>
    </xdr:from>
    <xdr:to>
      <xdr:col>22</xdr:col>
      <xdr:colOff>555624</xdr:colOff>
      <xdr:row>114</xdr:row>
      <xdr:rowOff>57150</xdr:rowOff>
    </xdr:to>
    <xdr:graphicFrame macro="">
      <xdr:nvGraphicFramePr>
        <xdr:cNvPr id="22" name="Chart 7">
          <a:extLst>
            <a:ext uri="{FF2B5EF4-FFF2-40B4-BE49-F238E27FC236}">
              <a16:creationId xmlns:a16="http://schemas.microsoft.com/office/drawing/2014/main" id="{C4B167C5-85F2-492D-B3AD-D18566FF3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121</xdr:row>
      <xdr:rowOff>0</xdr:rowOff>
    </xdr:from>
    <xdr:to>
      <xdr:col>18</xdr:col>
      <xdr:colOff>415924</xdr:colOff>
      <xdr:row>135</xdr:row>
      <xdr:rowOff>165100</xdr:rowOff>
    </xdr:to>
    <xdr:graphicFrame macro="">
      <xdr:nvGraphicFramePr>
        <xdr:cNvPr id="23" name="Chart 12">
          <a:extLst>
            <a:ext uri="{FF2B5EF4-FFF2-40B4-BE49-F238E27FC236}">
              <a16:creationId xmlns:a16="http://schemas.microsoft.com/office/drawing/2014/main" id="{F05449AB-76B2-419D-9D3B-8F968B43B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431800</xdr:colOff>
      <xdr:row>139</xdr:row>
      <xdr:rowOff>50800</xdr:rowOff>
    </xdr:from>
    <xdr:to>
      <xdr:col>16</xdr:col>
      <xdr:colOff>228600</xdr:colOff>
      <xdr:row>154</xdr:row>
      <xdr:rowOff>31750</xdr:rowOff>
    </xdr:to>
    <xdr:graphicFrame macro="">
      <xdr:nvGraphicFramePr>
        <xdr:cNvPr id="24" name="Chart 13">
          <a:extLst>
            <a:ext uri="{FF2B5EF4-FFF2-40B4-BE49-F238E27FC236}">
              <a16:creationId xmlns:a16="http://schemas.microsoft.com/office/drawing/2014/main" id="{F866FBC3-693A-4264-B857-BC809B123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158</xdr:row>
      <xdr:rowOff>107950</xdr:rowOff>
    </xdr:from>
    <xdr:to>
      <xdr:col>14</xdr:col>
      <xdr:colOff>454025</xdr:colOff>
      <xdr:row>173</xdr:row>
      <xdr:rowOff>88900</xdr:rowOff>
    </xdr:to>
    <xdr:graphicFrame macro="">
      <xdr:nvGraphicFramePr>
        <xdr:cNvPr id="25" name="Chart 10">
          <a:extLst>
            <a:ext uri="{FF2B5EF4-FFF2-40B4-BE49-F238E27FC236}">
              <a16:creationId xmlns:a16="http://schemas.microsoft.com/office/drawing/2014/main" id="{B3BED078-8CE9-47BE-9046-867E19669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176</xdr:row>
      <xdr:rowOff>171450</xdr:rowOff>
    </xdr:from>
    <xdr:to>
      <xdr:col>15</xdr:col>
      <xdr:colOff>111125</xdr:colOff>
      <xdr:row>191</xdr:row>
      <xdr:rowOff>152400</xdr:rowOff>
    </xdr:to>
    <xdr:graphicFrame macro="">
      <xdr:nvGraphicFramePr>
        <xdr:cNvPr id="26" name="Chart 11">
          <a:extLst>
            <a:ext uri="{FF2B5EF4-FFF2-40B4-BE49-F238E27FC236}">
              <a16:creationId xmlns:a16="http://schemas.microsoft.com/office/drawing/2014/main" id="{E56A320E-2F10-4482-A744-8D715F400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231775</xdr:colOff>
      <xdr:row>196</xdr:row>
      <xdr:rowOff>0</xdr:rowOff>
    </xdr:from>
    <xdr:to>
      <xdr:col>12</xdr:col>
      <xdr:colOff>269875</xdr:colOff>
      <xdr:row>210</xdr:row>
      <xdr:rowOff>165100</xdr:rowOff>
    </xdr:to>
    <xdr:graphicFrame macro="">
      <xdr:nvGraphicFramePr>
        <xdr:cNvPr id="27" name="Chart 12">
          <a:extLst>
            <a:ext uri="{FF2B5EF4-FFF2-40B4-BE49-F238E27FC236}">
              <a16:creationId xmlns:a16="http://schemas.microsoft.com/office/drawing/2014/main" id="{70548DC1-E6F8-4F71-B895-BC81A181F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482600</xdr:colOff>
      <xdr:row>242</xdr:row>
      <xdr:rowOff>146050</xdr:rowOff>
    </xdr:from>
    <xdr:to>
      <xdr:col>12</xdr:col>
      <xdr:colOff>355600</xdr:colOff>
      <xdr:row>257</xdr:row>
      <xdr:rowOff>152400</xdr:rowOff>
    </xdr:to>
    <xdr:graphicFrame macro="">
      <xdr:nvGraphicFramePr>
        <xdr:cNvPr id="28" name="Chart 13">
          <a:extLst>
            <a:ext uri="{FF2B5EF4-FFF2-40B4-BE49-F238E27FC236}">
              <a16:creationId xmlns:a16="http://schemas.microsoft.com/office/drawing/2014/main" id="{EAE533A7-2A20-4B0B-AAAE-A849D4870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260</xdr:row>
      <xdr:rowOff>63500</xdr:rowOff>
    </xdr:from>
    <xdr:to>
      <xdr:col>13</xdr:col>
      <xdr:colOff>330200</xdr:colOff>
      <xdr:row>275</xdr:row>
      <xdr:rowOff>44450</xdr:rowOff>
    </xdr:to>
    <xdr:graphicFrame macro="">
      <xdr:nvGraphicFramePr>
        <xdr:cNvPr id="29" name="Chart 14">
          <a:extLst>
            <a:ext uri="{FF2B5EF4-FFF2-40B4-BE49-F238E27FC236}">
              <a16:creationId xmlns:a16="http://schemas.microsoft.com/office/drawing/2014/main" id="{814AAA32-555C-48E5-A3A0-9C759010A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504825</xdr:colOff>
      <xdr:row>89</xdr:row>
      <xdr:rowOff>19050</xdr:rowOff>
    </xdr:from>
    <xdr:to>
      <xdr:col>9</xdr:col>
      <xdr:colOff>942975</xdr:colOff>
      <xdr:row>104</xdr:row>
      <xdr:rowOff>0</xdr:rowOff>
    </xdr:to>
    <xdr:graphicFrame macro="">
      <xdr:nvGraphicFramePr>
        <xdr:cNvPr id="4" name="Chart 15">
          <a:extLst>
            <a:ext uri="{FF2B5EF4-FFF2-40B4-BE49-F238E27FC236}">
              <a16:creationId xmlns:a16="http://schemas.microsoft.com/office/drawing/2014/main" id="{3CDC4B7A-FB08-4B89-9BC9-1751E4304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1343024</xdr:colOff>
      <xdr:row>102</xdr:row>
      <xdr:rowOff>152400</xdr:rowOff>
    </xdr:from>
    <xdr:to>
      <xdr:col>14</xdr:col>
      <xdr:colOff>438150</xdr:colOff>
      <xdr:row>120</xdr:row>
      <xdr:rowOff>6350</xdr:rowOff>
    </xdr:to>
    <xdr:graphicFrame macro="">
      <xdr:nvGraphicFramePr>
        <xdr:cNvPr id="9" name="Chart 16">
          <a:extLst>
            <a:ext uri="{FF2B5EF4-FFF2-40B4-BE49-F238E27FC236}">
              <a16:creationId xmlns:a16="http://schemas.microsoft.com/office/drawing/2014/main" id="{1AACDE71-7163-7081-A9D6-CC1282EF5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371475</xdr:colOff>
      <xdr:row>212</xdr:row>
      <xdr:rowOff>133350</xdr:rowOff>
    </xdr:from>
    <xdr:to>
      <xdr:col>11</xdr:col>
      <xdr:colOff>603250</xdr:colOff>
      <xdr:row>224</xdr:row>
      <xdr:rowOff>95250</xdr:rowOff>
    </xdr:to>
    <xdr:graphicFrame macro="">
      <xdr:nvGraphicFramePr>
        <xdr:cNvPr id="3" name="Chart 2">
          <a:extLst>
            <a:ext uri="{FF2B5EF4-FFF2-40B4-BE49-F238E27FC236}">
              <a16:creationId xmlns:a16="http://schemas.microsoft.com/office/drawing/2014/main" id="{82C136A2-5EB2-3D2D-42F5-80122D918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676275</xdr:colOff>
      <xdr:row>226</xdr:row>
      <xdr:rowOff>95250</xdr:rowOff>
    </xdr:from>
    <xdr:to>
      <xdr:col>11</xdr:col>
      <xdr:colOff>19050</xdr:colOff>
      <xdr:row>240</xdr:row>
      <xdr:rowOff>50800</xdr:rowOff>
    </xdr:to>
    <xdr:graphicFrame macro="">
      <xdr:nvGraphicFramePr>
        <xdr:cNvPr id="6" name="Chart 5">
          <a:extLst>
            <a:ext uri="{FF2B5EF4-FFF2-40B4-BE49-F238E27FC236}">
              <a16:creationId xmlns:a16="http://schemas.microsoft.com/office/drawing/2014/main" id="{5AB3422D-5094-4376-20DE-69E56B229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123825</xdr:colOff>
      <xdr:row>277</xdr:row>
      <xdr:rowOff>76200</xdr:rowOff>
    </xdr:from>
    <xdr:to>
      <xdr:col>13</xdr:col>
      <xdr:colOff>555625</xdr:colOff>
      <xdr:row>292</xdr:row>
      <xdr:rowOff>57150</xdr:rowOff>
    </xdr:to>
    <xdr:graphicFrame macro="">
      <xdr:nvGraphicFramePr>
        <xdr:cNvPr id="2" name="Chart 1">
          <a:extLst>
            <a:ext uri="{FF2B5EF4-FFF2-40B4-BE49-F238E27FC236}">
              <a16:creationId xmlns:a16="http://schemas.microsoft.com/office/drawing/2014/main" id="{4560AAA1-1D69-2B45-ED2C-754AC16C9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698499</xdr:colOff>
      <xdr:row>0</xdr:row>
      <xdr:rowOff>82550</xdr:rowOff>
    </xdr:from>
    <xdr:to>
      <xdr:col>13</xdr:col>
      <xdr:colOff>425450</xdr:colOff>
      <xdr:row>11</xdr:row>
      <xdr:rowOff>12700</xdr:rowOff>
    </xdr:to>
    <xdr:graphicFrame macro="">
      <xdr:nvGraphicFramePr>
        <xdr:cNvPr id="16" name="Chart 1">
          <a:extLst>
            <a:ext uri="{FF2B5EF4-FFF2-40B4-BE49-F238E27FC236}">
              <a16:creationId xmlns:a16="http://schemas.microsoft.com/office/drawing/2014/main" id="{F5C2641B-E469-4981-9DFC-7A33F5CB8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53975</xdr:colOff>
      <xdr:row>14</xdr:row>
      <xdr:rowOff>165100</xdr:rowOff>
    </xdr:from>
    <xdr:to>
      <xdr:col>14</xdr:col>
      <xdr:colOff>555625</xdr:colOff>
      <xdr:row>29</xdr:row>
      <xdr:rowOff>146050</xdr:rowOff>
    </xdr:to>
    <xdr:graphicFrame macro="">
      <xdr:nvGraphicFramePr>
        <xdr:cNvPr id="17" name="Chart 2">
          <a:extLst>
            <a:ext uri="{FF2B5EF4-FFF2-40B4-BE49-F238E27FC236}">
              <a16:creationId xmlns:a16="http://schemas.microsoft.com/office/drawing/2014/main" id="{5C36F90F-EEAD-473A-B70F-AD55909FA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123825</xdr:colOff>
      <xdr:row>33</xdr:row>
      <xdr:rowOff>6350</xdr:rowOff>
    </xdr:from>
    <xdr:to>
      <xdr:col>14</xdr:col>
      <xdr:colOff>428625</xdr:colOff>
      <xdr:row>47</xdr:row>
      <xdr:rowOff>171450</xdr:rowOff>
    </xdr:to>
    <xdr:graphicFrame macro="">
      <xdr:nvGraphicFramePr>
        <xdr:cNvPr id="18" name="Chart 3">
          <a:extLst>
            <a:ext uri="{FF2B5EF4-FFF2-40B4-BE49-F238E27FC236}">
              <a16:creationId xmlns:a16="http://schemas.microsoft.com/office/drawing/2014/main" id="{F6BF73DB-4E97-4C89-8207-335FB6AD5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50</xdr:row>
      <xdr:rowOff>146050</xdr:rowOff>
    </xdr:from>
    <xdr:to>
      <xdr:col>14</xdr:col>
      <xdr:colOff>428625</xdr:colOff>
      <xdr:row>65</xdr:row>
      <xdr:rowOff>127000</xdr:rowOff>
    </xdr:to>
    <xdr:graphicFrame macro="">
      <xdr:nvGraphicFramePr>
        <xdr:cNvPr id="19" name="Chart 4">
          <a:extLst>
            <a:ext uri="{FF2B5EF4-FFF2-40B4-BE49-F238E27FC236}">
              <a16:creationId xmlns:a16="http://schemas.microsoft.com/office/drawing/2014/main" id="{2D4852D8-3236-4F68-B0FB-20119C153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736600</xdr:colOff>
      <xdr:row>66</xdr:row>
      <xdr:rowOff>95250</xdr:rowOff>
    </xdr:from>
    <xdr:to>
      <xdr:col>14</xdr:col>
      <xdr:colOff>203200</xdr:colOff>
      <xdr:row>79</xdr:row>
      <xdr:rowOff>69850</xdr:rowOff>
    </xdr:to>
    <xdr:graphicFrame macro="">
      <xdr:nvGraphicFramePr>
        <xdr:cNvPr id="20" name="Chart 8">
          <a:extLst>
            <a:ext uri="{FF2B5EF4-FFF2-40B4-BE49-F238E27FC236}">
              <a16:creationId xmlns:a16="http://schemas.microsoft.com/office/drawing/2014/main" id="{0B1A7877-DD7C-48A6-AAD9-BB0BA395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368300</xdr:colOff>
      <xdr:row>73</xdr:row>
      <xdr:rowOff>127000</xdr:rowOff>
    </xdr:from>
    <xdr:to>
      <xdr:col>76</xdr:col>
      <xdr:colOff>577850</xdr:colOff>
      <xdr:row>88</xdr:row>
      <xdr:rowOff>107950</xdr:rowOff>
    </xdr:to>
    <xdr:graphicFrame macro="">
      <xdr:nvGraphicFramePr>
        <xdr:cNvPr id="21" name="Chart 9">
          <a:extLst>
            <a:ext uri="{FF2B5EF4-FFF2-40B4-BE49-F238E27FC236}">
              <a16:creationId xmlns:a16="http://schemas.microsoft.com/office/drawing/2014/main" id="{46BDE35A-389D-4C15-BD0D-288CB58B02F2}"/>
            </a:ext>
            <a:ext uri="{147F2762-F138-4A5C-976F-8EAC2B608ADB}">
              <a16:predDERef xmlns:a16="http://schemas.microsoft.com/office/drawing/2014/main" pred="{1EDD75FE-C829-637C-677A-FF3CC350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438149</xdr:colOff>
      <xdr:row>94</xdr:row>
      <xdr:rowOff>76200</xdr:rowOff>
    </xdr:from>
    <xdr:to>
      <xdr:col>22</xdr:col>
      <xdr:colOff>555624</xdr:colOff>
      <xdr:row>109</xdr:row>
      <xdr:rowOff>57150</xdr:rowOff>
    </xdr:to>
    <xdr:graphicFrame macro="">
      <xdr:nvGraphicFramePr>
        <xdr:cNvPr id="22" name="Chart 7">
          <a:extLst>
            <a:ext uri="{FF2B5EF4-FFF2-40B4-BE49-F238E27FC236}">
              <a16:creationId xmlns:a16="http://schemas.microsoft.com/office/drawing/2014/main" id="{F1199C8A-CB7C-49BD-A31C-56DE21E2F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116</xdr:row>
      <xdr:rowOff>0</xdr:rowOff>
    </xdr:from>
    <xdr:to>
      <xdr:col>18</xdr:col>
      <xdr:colOff>415924</xdr:colOff>
      <xdr:row>130</xdr:row>
      <xdr:rowOff>165100</xdr:rowOff>
    </xdr:to>
    <xdr:graphicFrame macro="">
      <xdr:nvGraphicFramePr>
        <xdr:cNvPr id="23" name="Chart 12">
          <a:extLst>
            <a:ext uri="{FF2B5EF4-FFF2-40B4-BE49-F238E27FC236}">
              <a16:creationId xmlns:a16="http://schemas.microsoft.com/office/drawing/2014/main" id="{7E18DBE7-F48C-4CBA-BAF1-6BB5E7F3B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25400</xdr:colOff>
      <xdr:row>131</xdr:row>
      <xdr:rowOff>139700</xdr:rowOff>
    </xdr:from>
    <xdr:to>
      <xdr:col>11</xdr:col>
      <xdr:colOff>355600</xdr:colOff>
      <xdr:row>144</xdr:row>
      <xdr:rowOff>107950</xdr:rowOff>
    </xdr:to>
    <xdr:graphicFrame macro="">
      <xdr:nvGraphicFramePr>
        <xdr:cNvPr id="24" name="Chart 13">
          <a:extLst>
            <a:ext uri="{FF2B5EF4-FFF2-40B4-BE49-F238E27FC236}">
              <a16:creationId xmlns:a16="http://schemas.microsoft.com/office/drawing/2014/main" id="{1DE9ADA1-9B3E-4028-918F-E4C91D7EC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153</xdr:row>
      <xdr:rowOff>107950</xdr:rowOff>
    </xdr:from>
    <xdr:to>
      <xdr:col>14</xdr:col>
      <xdr:colOff>454025</xdr:colOff>
      <xdr:row>168</xdr:row>
      <xdr:rowOff>88900</xdr:rowOff>
    </xdr:to>
    <xdr:graphicFrame macro="">
      <xdr:nvGraphicFramePr>
        <xdr:cNvPr id="25" name="Chart 10">
          <a:extLst>
            <a:ext uri="{FF2B5EF4-FFF2-40B4-BE49-F238E27FC236}">
              <a16:creationId xmlns:a16="http://schemas.microsoft.com/office/drawing/2014/main" id="{405FD8B2-51D6-48F9-BD1C-EAFF84E3A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171</xdr:row>
      <xdr:rowOff>171450</xdr:rowOff>
    </xdr:from>
    <xdr:to>
      <xdr:col>15</xdr:col>
      <xdr:colOff>111125</xdr:colOff>
      <xdr:row>186</xdr:row>
      <xdr:rowOff>152400</xdr:rowOff>
    </xdr:to>
    <xdr:graphicFrame macro="">
      <xdr:nvGraphicFramePr>
        <xdr:cNvPr id="26" name="Chart 11">
          <a:extLst>
            <a:ext uri="{FF2B5EF4-FFF2-40B4-BE49-F238E27FC236}">
              <a16:creationId xmlns:a16="http://schemas.microsoft.com/office/drawing/2014/main" id="{5E4AF66B-F8EB-4C1F-9DD9-F1E9192BC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231775</xdr:colOff>
      <xdr:row>191</xdr:row>
      <xdr:rowOff>0</xdr:rowOff>
    </xdr:from>
    <xdr:to>
      <xdr:col>12</xdr:col>
      <xdr:colOff>269875</xdr:colOff>
      <xdr:row>205</xdr:row>
      <xdr:rowOff>165100</xdr:rowOff>
    </xdr:to>
    <xdr:graphicFrame macro="">
      <xdr:nvGraphicFramePr>
        <xdr:cNvPr id="27" name="Chart 12">
          <a:extLst>
            <a:ext uri="{FF2B5EF4-FFF2-40B4-BE49-F238E27FC236}">
              <a16:creationId xmlns:a16="http://schemas.microsoft.com/office/drawing/2014/main" id="{0573D86B-D5CA-45ED-97B6-1D236BEE6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431800</xdr:colOff>
      <xdr:row>244</xdr:row>
      <xdr:rowOff>146050</xdr:rowOff>
    </xdr:from>
    <xdr:to>
      <xdr:col>11</xdr:col>
      <xdr:colOff>1193800</xdr:colOff>
      <xdr:row>259</xdr:row>
      <xdr:rowOff>127000</xdr:rowOff>
    </xdr:to>
    <xdr:graphicFrame macro="">
      <xdr:nvGraphicFramePr>
        <xdr:cNvPr id="28" name="Chart 13">
          <a:extLst>
            <a:ext uri="{FF2B5EF4-FFF2-40B4-BE49-F238E27FC236}">
              <a16:creationId xmlns:a16="http://schemas.microsoft.com/office/drawing/2014/main" id="{CC46FE8E-9BF8-43F7-BA46-AA6E4569B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262</xdr:row>
      <xdr:rowOff>63500</xdr:rowOff>
    </xdr:from>
    <xdr:to>
      <xdr:col>13</xdr:col>
      <xdr:colOff>330200</xdr:colOff>
      <xdr:row>277</xdr:row>
      <xdr:rowOff>44450</xdr:rowOff>
    </xdr:to>
    <xdr:graphicFrame macro="">
      <xdr:nvGraphicFramePr>
        <xdr:cNvPr id="29" name="Chart 14">
          <a:extLst>
            <a:ext uri="{FF2B5EF4-FFF2-40B4-BE49-F238E27FC236}">
              <a16:creationId xmlns:a16="http://schemas.microsoft.com/office/drawing/2014/main" id="{B48B03CA-EE32-4DB9-8D4E-C30CF8281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238125</xdr:colOff>
      <xdr:row>81</xdr:row>
      <xdr:rowOff>57150</xdr:rowOff>
    </xdr:from>
    <xdr:to>
      <xdr:col>10</xdr:col>
      <xdr:colOff>149225</xdr:colOff>
      <xdr:row>96</xdr:row>
      <xdr:rowOff>38100</xdr:rowOff>
    </xdr:to>
    <xdr:graphicFrame macro="">
      <xdr:nvGraphicFramePr>
        <xdr:cNvPr id="3" name="Chart 15">
          <a:extLst>
            <a:ext uri="{FF2B5EF4-FFF2-40B4-BE49-F238E27FC236}">
              <a16:creationId xmlns:a16="http://schemas.microsoft.com/office/drawing/2014/main" id="{A7621542-2D41-29CE-9B53-BBDF3051D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298450</xdr:colOff>
      <xdr:row>207</xdr:row>
      <xdr:rowOff>114300</xdr:rowOff>
    </xdr:from>
    <xdr:to>
      <xdr:col>10</xdr:col>
      <xdr:colOff>565150</xdr:colOff>
      <xdr:row>222</xdr:row>
      <xdr:rowOff>95250</xdr:rowOff>
    </xdr:to>
    <xdr:graphicFrame macro="">
      <xdr:nvGraphicFramePr>
        <xdr:cNvPr id="2" name="Chart 1">
          <a:extLst>
            <a:ext uri="{FF2B5EF4-FFF2-40B4-BE49-F238E27FC236}">
              <a16:creationId xmlns:a16="http://schemas.microsoft.com/office/drawing/2014/main" id="{A0651221-FE29-E7C6-6F27-41A2224B6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485775</xdr:colOff>
      <xdr:row>226</xdr:row>
      <xdr:rowOff>25400</xdr:rowOff>
    </xdr:from>
    <xdr:to>
      <xdr:col>10</xdr:col>
      <xdr:colOff>752475</xdr:colOff>
      <xdr:row>241</xdr:row>
      <xdr:rowOff>158750</xdr:rowOff>
    </xdr:to>
    <xdr:graphicFrame macro="">
      <xdr:nvGraphicFramePr>
        <xdr:cNvPr id="4" name="Chart 3">
          <a:extLst>
            <a:ext uri="{FF2B5EF4-FFF2-40B4-BE49-F238E27FC236}">
              <a16:creationId xmlns:a16="http://schemas.microsoft.com/office/drawing/2014/main" id="{0EE7CD2F-F31F-1305-A44A-AB408996C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149225</xdr:colOff>
      <xdr:row>279</xdr:row>
      <xdr:rowOff>88900</xdr:rowOff>
    </xdr:from>
    <xdr:to>
      <xdr:col>10</xdr:col>
      <xdr:colOff>1273175</xdr:colOff>
      <xdr:row>294</xdr:row>
      <xdr:rowOff>69850</xdr:rowOff>
    </xdr:to>
    <xdr:graphicFrame macro="">
      <xdr:nvGraphicFramePr>
        <xdr:cNvPr id="5" name="Chart 4">
          <a:extLst>
            <a:ext uri="{FF2B5EF4-FFF2-40B4-BE49-F238E27FC236}">
              <a16:creationId xmlns:a16="http://schemas.microsoft.com/office/drawing/2014/main" id="{E92D3388-93FC-480C-E254-C1D1FF24F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Technicians" id="{D8C9B58E-7407-48D7-A06F-0298D5A702D9}">
    <nsvFilter filterId="{D402C87F-AAE8-47D2-92B4-B8B44643F164}" ref="A2:C29" tableId="2"/>
    <nsvFilter filterId="{3754CAD8-B5F4-47FB-A56C-91A94923932F}" ref="E3:G7" tableId="8"/>
  </namedSheetView>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h, Shoaib" refreshedDate="45652.647124189818" createdVersion="8" refreshedVersion="8" minRefreshableVersion="3" recordCount="1133" xr:uid="{3E8E034B-32EF-44BB-A8A3-0A8812F13A22}">
  <cacheSource type="worksheet">
    <worksheetSource name="HelpMe"/>
  </cacheSource>
  <cacheFields count="37">
    <cacheField name="ID" numFmtId="49">
      <sharedItems containsSemiMixedTypes="0" containsString="0" containsNumber="1" containsInteger="1" minValue="4000000019" maxValue="4000006281"/>
    </cacheField>
    <cacheField name="Request Type" numFmtId="0">
      <sharedItems count="2">
        <s v="Incident"/>
        <s v="Service Request"/>
      </sharedItems>
    </cacheField>
    <cacheField name="Urgency" numFmtId="0">
      <sharedItems/>
    </cacheField>
    <cacheField name="Subject" numFmtId="0">
      <sharedItems/>
    </cacheField>
    <cacheField name="Requester Name" numFmtId="0">
      <sharedItems/>
    </cacheField>
    <cacheField name="Technician" numFmtId="0">
      <sharedItems/>
    </cacheField>
    <cacheField name="Group" numFmtId="0">
      <sharedItems/>
    </cacheField>
    <cacheField name="Status" numFmtId="0">
      <sharedItems count="8">
        <s v="Closed"/>
        <s v="Cancelled"/>
        <s v="User acceptance"/>
        <s v="In Progress"/>
        <s v="Resolved"/>
        <s v="Pending User Info"/>
        <s v="New"/>
        <s v="Pending User Info " u="1"/>
      </sharedItems>
    </cacheField>
    <cacheField name="Created Date" numFmtId="164">
      <sharedItems containsNonDate="0"/>
    </cacheField>
    <cacheField name="Due by date" numFmtId="0">
      <sharedItems/>
    </cacheField>
    <cacheField name="Category" numFmtId="0">
      <sharedItems/>
    </cacheField>
    <cacheField name="Completed Time" numFmtId="0">
      <sharedItems/>
    </cacheField>
    <cacheField name="Created By" numFmtId="0">
      <sharedItems/>
    </cacheField>
    <cacheField name="Department" numFmtId="0">
      <sharedItems/>
    </cacheField>
    <cacheField name="Impact" numFmtId="0">
      <sharedItems/>
    </cacheField>
    <cacheField name="Last Updated Time" numFmtId="164">
      <sharedItems containsNonDate="0"/>
    </cacheField>
    <cacheField name="Priority" numFmtId="0">
      <sharedItems count="6">
        <s v="4. Low"/>
        <s v="3. Normal"/>
        <s v="2. High"/>
        <s v="1. Critical"/>
        <s v="Not Assigned"/>
        <s v="-" u="1"/>
      </sharedItems>
    </cacheField>
    <cacheField name="Resolved Time" numFmtId="164">
      <sharedItems containsNonDate="0"/>
    </cacheField>
    <cacheField name="Responded Time" numFmtId="0">
      <sharedItems/>
    </cacheField>
    <cacheField name="Response Due Date" numFmtId="0">
      <sharedItems/>
    </cacheField>
    <cacheField name="Service Category" numFmtId="0">
      <sharedItems/>
    </cacheField>
    <cacheField name="Solman Ticket Number" numFmtId="0">
      <sharedItems/>
    </cacheField>
    <cacheField name="Sub Category" numFmtId="0">
      <sharedItems/>
    </cacheField>
    <cacheField name="Region" numFmtId="0">
      <sharedItems/>
    </cacheField>
    <cacheField name="Technician Organization" numFmtId="0">
      <sharedItems count="4">
        <s v="RAK Ceramics"/>
        <s v="Capgemini"/>
        <s v="Unkown"/>
        <e v="#N/A" u="1"/>
      </sharedItems>
    </cacheField>
    <cacheField name="Technician Domain" numFmtId="0">
      <sharedItems containsMixedTypes="1" containsNumber="1" containsInteger="1" minValue="0" maxValue="0" count="17">
        <s v="SAP SD"/>
        <s v="SAP ABAP"/>
        <s v="SAP Basis"/>
        <s v="Business Head India"/>
        <s v="SAP PP"/>
        <s v="SAP Integration"/>
        <s v="SharePoint"/>
        <s v="SAP MM"/>
        <s v="SAP HCM"/>
        <s v="SAP FICO"/>
        <s v="SAP Kludi"/>
        <s v="Management"/>
        <s v="Power Platform/SharePoint"/>
        <s v="Business Head Bangladesh"/>
        <s v="Unkown"/>
        <s v="Sarfraz Khan"/>
        <n v="0" u="1"/>
      </sharedItems>
    </cacheField>
    <cacheField name="Is Backlog?" numFmtId="164">
      <sharedItems containsNonDate="0" count="3">
        <s v="Yes"/>
        <s v="No"/>
        <e v="#VALUE!" u="1"/>
      </sharedItems>
    </cacheField>
    <cacheField name="Age" numFmtId="2">
      <sharedItems containsSemiMixedTypes="0" containsString="0" containsNumber="1" minValue="1.3888888861401938E-3" maxValue="178.12627430555585"/>
    </cacheField>
    <cacheField name="Year" numFmtId="1">
      <sharedItems containsSemiMixedTypes="0" containsString="0" containsNumber="1" containsInteger="1" minValue="2024" maxValue="2024"/>
    </cacheField>
    <cacheField name="Week#" numFmtId="0">
      <sharedItems containsSemiMixedTypes="0" containsString="0" containsNumber="1" containsInteger="1" minValue="27" maxValue="52"/>
    </cacheField>
    <cacheField name="Year-Week#" numFmtId="0">
      <sharedItems count="59">
        <s v="2024-W27"/>
        <s v="2024-W28"/>
        <s v="2024-W29"/>
        <s v="2024-W30"/>
        <s v="2024-W31"/>
        <s v="2024-W32"/>
        <s v="2024-W33"/>
        <s v="2024-W34"/>
        <s v="2024-W35"/>
        <s v="2024-W36"/>
        <s v="2024-W37"/>
        <s v="2024-W38"/>
        <s v="2024-W39"/>
        <s v="2024-W40"/>
        <s v="2024-W41"/>
        <s v="2024-W42"/>
        <s v="2024-W43"/>
        <s v="2024-W44"/>
        <s v="2024-W45"/>
        <s v="2024-W46"/>
        <s v="2024-W47"/>
        <s v="2024-W48"/>
        <s v="2024-W49"/>
        <s v="2024-W50"/>
        <s v="2024-W51"/>
        <s v="2024-W52"/>
        <s v="2024-W1" u="1"/>
        <s v="2024-W6" u="1"/>
        <s v="2024-W10" u="1"/>
        <s v="2024-W19" u="1"/>
        <s v="2024-W14" u="1"/>
        <e v="#VALUE!" u="1"/>
        <s v="2024-W2" u="1"/>
        <s v="2024-W23" u="1"/>
        <s v="2024-W15" u="1"/>
        <s v="2024-W11" u="1"/>
        <s v="2024-W24" u="1"/>
        <s v="2024-W7" u="1"/>
        <s v="2024-27" u="1"/>
        <s v="2024-28" u="1"/>
        <s v="2024-29" u="1"/>
        <s v="2024-30" u="1"/>
        <s v="2024-31" u="1"/>
        <s v="2024-32" u="1"/>
        <s v="2024-33" u="1"/>
        <s v="2024-34" u="1"/>
        <s v="2024-35" u="1"/>
        <s v="2024-36" u="1"/>
        <s v="2024-37" u="1"/>
        <s v="2024-38" u="1"/>
        <s v="2024-39" u="1"/>
        <s v="2024-40" u="1"/>
        <s v="2024-41" u="1"/>
        <s v="2024-42" u="1"/>
        <s v="2024-43" u="1"/>
        <s v="2024-44" u="1"/>
        <s v="2024-45" u="1"/>
        <s v="2024-46" u="1"/>
        <s v="2024-47" u="1"/>
      </sharedItems>
    </cacheField>
    <cacheField name="Capgemini Status" numFmtId="0">
      <sharedItems containsMixedTypes="1" containsNumber="1" containsInteger="1" minValue="0" maxValue="0" count="18">
        <s v="No CG Status Found"/>
        <s v="Completed"/>
        <s v="In Progress"/>
        <s v="Under UAT"/>
        <s v="Under FUT"/>
        <s v="Pending RAK Ceramics Action"/>
        <n v="0"/>
        <s v="Under Analysis"/>
        <s v="Under Requirements Gathering"/>
        <s v="Under Development"/>
        <s v="Under Design"/>
        <s v="Pending User Confirmation"/>
        <s v="Resolved"/>
        <s v="Pending User Information"/>
        <s v="Pending Vendor"/>
        <s v="Pending Bug Fix"/>
        <s v="Cancelled"/>
        <s v="Pending Code Investigation"/>
      </sharedItems>
    </cacheField>
    <cacheField name="Month" numFmtId="0">
      <sharedItems containsSemiMixedTypes="0" containsString="0" containsNumber="1" containsInteger="1" minValue="7" maxValue="12"/>
    </cacheField>
    <cacheField name="Year-Month" numFmtId="0">
      <sharedItems count="13">
        <s v="2024-M7"/>
        <s v="2024-M8"/>
        <s v="2024-M9"/>
        <s v="2024-M10"/>
        <s v="2024-M11"/>
        <s v="2024-M12"/>
        <s v="2024-M1" u="1"/>
        <s v="2024-M2" u="1"/>
        <s v="2024-M3" u="1"/>
        <s v="2024-M5" u="1"/>
        <s v="2024-M4" u="1"/>
        <e v="#VALUE!" u="1"/>
        <s v="2024-M6" u="1"/>
      </sharedItems>
    </cacheField>
    <cacheField name="Aging Slab" numFmtId="0">
      <sharedItems count="5">
        <s v="From 5 to 10"/>
        <s v="More than 10"/>
        <s v="Less than 2"/>
        <s v="From 2 to 5"/>
        <e v="#VALUE!" u="1"/>
      </sharedItems>
    </cacheField>
    <cacheField name="Updated Created Date" numFmtId="167">
      <sharedItems containsSemiMixedTypes="0" containsNonDate="0" containsDate="1" containsString="0" minDate="2024-07-01T12:14:00" maxDate="2024-12-26T12:25:00"/>
    </cacheField>
    <cacheField name="Updated Resolved Time" numFmtId="164">
      <sharedItems containsSemiMixedTypes="0" containsNonDate="0" containsDate="1" containsString="0" minDate="2024-07-01T12:26:00" maxDate="2024-12-26T15:3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3">
  <r>
    <n v="4000000040"/>
    <x v="0"/>
    <s v="4. Low"/>
    <s v="BOM INVOICE ERROR"/>
    <s v="Smitha Nair"/>
    <s v="Dinesh Sharma"/>
    <s v="SAP Functional-SD"/>
    <x v="0"/>
    <s v="01-07-2024 14:26"/>
    <s v="08-07-2024 14:26"/>
    <s v="Applications"/>
    <s v="11-07-2024 16:42"/>
    <s v="Service Desk Admin"/>
    <s v="Local Sales"/>
    <s v="4. Affects User"/>
    <s v="15-08-2024 11:30"/>
    <x v="0"/>
    <s v="09-07-2024 15:42"/>
    <s v="01-07-2024 18:59"/>
    <s v="01-07-2024 18:26"/>
    <s v="Not Assigned"/>
    <s v="2000064005"/>
    <s v="CRM"/>
    <s v="UAE"/>
    <x v="0"/>
    <x v="0"/>
    <x v="0"/>
    <n v="8.0527777777751908"/>
    <n v="2024"/>
    <n v="27"/>
    <x v="0"/>
    <x v="0"/>
    <n v="7"/>
    <x v="0"/>
    <x v="0"/>
    <d v="2024-07-01T14:26:00"/>
    <d v="2024-07-09T15:42:00"/>
  </r>
  <r>
    <n v="4000000073"/>
    <x v="0"/>
    <s v="3. Normal"/>
    <s v="ERRRO IN PAYMENT POSTING - RP01 - Sol#:  2000064467"/>
    <s v="Abdul Basith"/>
    <s v="Ajay Bose Sukumaran"/>
    <s v="SAP Functional-Fiori/ABAP"/>
    <x v="0"/>
    <s v="01-07-2024 14:26"/>
    <s v="03-07-2024 14:26"/>
    <s v="Applications"/>
    <s v="15-07-2024 1:50"/>
    <s v="Service Desk Admin"/>
    <s v="UAE Sales -Retail Operations"/>
    <s v="4. Affects User"/>
    <s v="15-08-2024 12:38"/>
    <x v="1"/>
    <s v="12-07-2024 1:5"/>
    <s v="02-07-2024 0:37"/>
    <s v="01-07-2024 16:26"/>
    <s v="Not Assigned"/>
    <s v="2000064467"/>
    <s v="SAP S/4 ERP"/>
    <s v="UAE"/>
    <x v="0"/>
    <x v="1"/>
    <x v="0"/>
    <n v="10.443749999998545"/>
    <n v="2024"/>
    <n v="27"/>
    <x v="0"/>
    <x v="0"/>
    <n v="7"/>
    <x v="0"/>
    <x v="1"/>
    <d v="2024-07-01T14:26:00"/>
    <d v="2024-07-12T01:05:00"/>
  </r>
  <r>
    <n v="4000000107"/>
    <x v="1"/>
    <s v="3. Normal"/>
    <s v="Need to bring the columns from material master to sales register &amp; to set the new Rule Sol#: 3000052515"/>
    <s v="Rajesh Sawant"/>
    <s v="Kamal Kondapalli"/>
    <s v="SAP Functional-SD"/>
    <x v="0"/>
    <s v="01-07-2024 19:2"/>
    <s v="04-07-2024 10:30"/>
    <s v="Applications"/>
    <s v="20-12-2024 20:14"/>
    <s v="Rajesh Sawant"/>
    <s v="Commercial Accounts"/>
    <s v="4. Affects User"/>
    <s v="20-12-2024 20:14"/>
    <x v="1"/>
    <s v="17-12-2024 19:48"/>
    <s v="10-07-2024 17:10"/>
    <s v="02-07-2024 12:30"/>
    <s v="Applications"/>
    <s v="Not Assigned"/>
    <s v="SAP S/4 ERP"/>
    <s v="IND"/>
    <x v="1"/>
    <x v="0"/>
    <x v="0"/>
    <n v="169.03194444443943"/>
    <n v="2024"/>
    <n v="27"/>
    <x v="0"/>
    <x v="1"/>
    <n v="7"/>
    <x v="0"/>
    <x v="1"/>
    <d v="2024-07-01T19:02:00"/>
    <d v="2024-12-17T19:48:00"/>
  </r>
  <r>
    <n v="4000000105"/>
    <x v="1"/>
    <s v="3. Normal"/>
    <s v="SAP Authorization Access Req -  (Kludi Ger)"/>
    <s v="Raziye Kabakci"/>
    <s v="Amit Yadav"/>
    <s v="SAP Technical"/>
    <x v="0"/>
    <s v="01-07-2024 18:54"/>
    <s v="12-07-2024 19:14"/>
    <s v="Applications"/>
    <s v="14-07-2024 16:50"/>
    <s v="Raziye Kabakci"/>
    <s v="Information Technology"/>
    <s v="4. Affects User"/>
    <s v="14-07-2024 16:50"/>
    <x v="1"/>
    <s v="11-07-2024 16:32"/>
    <s v="02-07-2024 16:12"/>
    <s v="02-07-2024 11:54"/>
    <s v="Access &amp; Security"/>
    <s v="Not Assigned"/>
    <s v="SAP S/4 ERP"/>
    <s v="GER"/>
    <x v="0"/>
    <x v="2"/>
    <x v="0"/>
    <n v="9.9013888888875954"/>
    <n v="2024"/>
    <n v="27"/>
    <x v="0"/>
    <x v="0"/>
    <n v="7"/>
    <x v="0"/>
    <x v="0"/>
    <d v="2024-07-01T18:54:00"/>
    <d v="2024-07-11T16:32:00"/>
  </r>
  <r>
    <n v="4000000029"/>
    <x v="1"/>
    <s v="2. High"/>
    <s v="Vendor With holding Tax Rate Change Required for Bangladesh - 3000052497"/>
    <s v="Shydur Rahaman"/>
    <s v="Dinesh Sharma"/>
    <s v="SAP Functional"/>
    <x v="0"/>
    <s v="01-07-2024 13:26"/>
    <s v="03-07-2024 13:26"/>
    <s v="Applications"/>
    <s v="07-09-2024 17:18"/>
    <s v="Shydur Rahaman"/>
    <s v="Accounts &amp; Finance"/>
    <s v="4. Affects User"/>
    <s v="07-09-2024 17:18"/>
    <x v="1"/>
    <s v="04-09-2024 17:10"/>
    <s v="10-07-2024 16:58"/>
    <s v="01-07-2024 15:26"/>
    <s v="Applications"/>
    <s v="Not Assigned"/>
    <s v="Accounting &amp; Finance tools"/>
    <s v="BGD"/>
    <x v="0"/>
    <x v="0"/>
    <x v="0"/>
    <n v="65.155555555560568"/>
    <n v="2024"/>
    <n v="27"/>
    <x v="0"/>
    <x v="0"/>
    <n v="7"/>
    <x v="0"/>
    <x v="1"/>
    <d v="2024-07-01T13:26:00"/>
    <d v="2024-09-04T17:10:00"/>
  </r>
  <r>
    <n v="4000000022"/>
    <x v="1"/>
    <s v="3. Normal"/>
    <s v="SAP T-Code Access - Jamshed"/>
    <s v="Jamshed Ali - External"/>
    <s v="Amit Yadav"/>
    <s v="SAP Technical"/>
    <x v="1"/>
    <s v="01-07-2024 12:29"/>
    <s v="03-07-2024 12:29"/>
    <s v="Applications"/>
    <s v="Not Assigned"/>
    <s v="Jamshed Ali - External"/>
    <s v="UAE Sales -Retail Operations"/>
    <s v="4. Affects User"/>
    <s v="05-07-2024 11:40"/>
    <x v="1"/>
    <s v="Not Assigned"/>
    <s v="01-07-2024 19:21"/>
    <s v="01-07-2024 14:29"/>
    <s v="Access &amp; Security"/>
    <s v="Not Assigned"/>
    <s v="SAP S/4 ERP"/>
    <s v="UAE"/>
    <x v="0"/>
    <x v="2"/>
    <x v="0"/>
    <n v="178.12627430555585"/>
    <n v="2024"/>
    <n v="27"/>
    <x v="0"/>
    <x v="0"/>
    <n v="7"/>
    <x v="0"/>
    <x v="1"/>
    <d v="2024-07-01T12:29:00"/>
    <d v="2024-12-26T15:30:50"/>
  </r>
  <r>
    <n v="4000000144"/>
    <x v="0"/>
    <s v="4. Low"/>
    <s v="Stop automatic batch split in DN Level"/>
    <s v="Raghu Ram Neeli"/>
    <s v="Dinesh Sharma"/>
    <s v="SAP Functional-SD"/>
    <x v="1"/>
    <s v="02-07-2024 12:37"/>
    <s v="04-07-2024 12:37"/>
    <s v="Applications"/>
    <s v="Not Assigned"/>
    <s v="Raghu Ram Neeli"/>
    <s v="Supply Chain Management"/>
    <s v="3. Affects Group"/>
    <s v="08-07-2024 12:52"/>
    <x v="1"/>
    <s v="Not Assigned"/>
    <s v="Not Assigned"/>
    <s v="-"/>
    <s v="Not Assigned"/>
    <s v="Not Assigned"/>
    <s v="SAP S/4 ERP"/>
    <s v="IND"/>
    <x v="0"/>
    <x v="0"/>
    <x v="0"/>
    <n v="177.12071875000402"/>
    <n v="2024"/>
    <n v="27"/>
    <x v="0"/>
    <x v="0"/>
    <n v="7"/>
    <x v="0"/>
    <x v="1"/>
    <d v="2024-07-02T12:37:00"/>
    <d v="2024-12-26T15:30:50"/>
  </r>
  <r>
    <n v="4000000106"/>
    <x v="1"/>
    <s v="3. Normal"/>
    <s v="Acccess for the Newly developed report &amp; tables under the role of Account Receivable Manager"/>
    <s v="Guddu Gupta"/>
    <s v="Amit Yadav"/>
    <s v="SAP Technical"/>
    <x v="1"/>
    <s v="01-07-2024 19:1"/>
    <s v="03-07-2024 19:1"/>
    <s v="Applications"/>
    <s v="Not Assigned"/>
    <s v="Guddu Gupta"/>
    <s v="Finance &amp; Accounts"/>
    <s v="4. Affects User"/>
    <s v="16-07-2024 16:15"/>
    <x v="1"/>
    <s v="Not Assigned"/>
    <s v="02-07-2024 16:6"/>
    <s v="02-07-2024 12:1"/>
    <s v="Applications"/>
    <s v="Not Assigned"/>
    <s v="SAP S/4 ERP"/>
    <s v="UAE"/>
    <x v="0"/>
    <x v="2"/>
    <x v="0"/>
    <n v="177.85405208333395"/>
    <n v="2024"/>
    <n v="27"/>
    <x v="0"/>
    <x v="0"/>
    <n v="7"/>
    <x v="0"/>
    <x v="1"/>
    <d v="2024-07-01T19:01:00"/>
    <d v="2024-12-26T15:30:50"/>
  </r>
  <r>
    <n v="4000000028"/>
    <x v="1"/>
    <s v="4. Low"/>
    <s v="SAP password Reset - Sagar"/>
    <s v="Sagar Himanshubhai Bhatt"/>
    <s v="Amit Yadav"/>
    <s v="SAP Technical"/>
    <x v="0"/>
    <s v="01-07-2024 13:9"/>
    <s v="15-07-2024 17:43"/>
    <s v="Access &amp; Security"/>
    <s v="11-07-2024 18:48"/>
    <s v="System"/>
    <s v="Sanitaryware Plant"/>
    <s v="4. Affects User"/>
    <s v="11-07-2024 18:48"/>
    <x v="0"/>
    <s v="08-07-2024 18:27"/>
    <s v="08-07-2024 18:25"/>
    <s v="09-07-2024 12:43"/>
    <s v="Access &amp; Security"/>
    <s v="Not Assigned"/>
    <s v="Access Control"/>
    <s v="UAE"/>
    <x v="0"/>
    <x v="2"/>
    <x v="0"/>
    <n v="7.2208333333328483"/>
    <n v="2024"/>
    <n v="27"/>
    <x v="0"/>
    <x v="0"/>
    <n v="7"/>
    <x v="0"/>
    <x v="0"/>
    <d v="2024-07-01T13:09:00"/>
    <d v="2024-07-08T18:27:00"/>
  </r>
  <r>
    <n v="4000000085"/>
    <x v="0"/>
    <s v="3. Normal"/>
    <s v="SAP- PR APPROVAL ERROR - 2000064526"/>
    <s v="Sugumar Alagarasu"/>
    <s v="Dinesh Sharma"/>
    <s v="SAP Functional-MM"/>
    <x v="0"/>
    <s v="01-07-2024 16:16"/>
    <s v="03-07-2024 16:16"/>
    <s v="Applications"/>
    <s v="13-07-2024 18:49"/>
    <s v="System"/>
    <s v="Marketing"/>
    <s v="4. Affects User"/>
    <s v="13-07-2024 18:49"/>
    <x v="1"/>
    <s v="10-07-2024 18:48"/>
    <s v="02-07-2024 1:43"/>
    <s v="01-07-2024 18:16"/>
    <s v="Not Assigned"/>
    <s v="Not Assigned"/>
    <s v="SAP S/4 ERP"/>
    <s v="UAE"/>
    <x v="0"/>
    <x v="0"/>
    <x v="0"/>
    <n v="9.1055555555576575"/>
    <n v="2024"/>
    <n v="27"/>
    <x v="0"/>
    <x v="0"/>
    <n v="7"/>
    <x v="0"/>
    <x v="0"/>
    <d v="2024-07-01T16:16:00"/>
    <d v="2024-07-10T18:48:00"/>
  </r>
  <r>
    <n v="4000000141"/>
    <x v="1"/>
    <s v="3. Normal"/>
    <s v="SAP S4 Hana/C4C Access - 77002884 || 77002886 || 77002885 (RAKPOR)"/>
    <s v="Aarthi Boddu"/>
    <s v="Amit Yadav"/>
    <s v="SAP Technical"/>
    <x v="0"/>
    <s v="02-07-2024 12:6"/>
    <s v="04-07-2024 12:6"/>
    <s v="Applications"/>
    <s v="14-07-2024 13:50"/>
    <s v="System"/>
    <s v="Marketing"/>
    <s v="4. Affects User"/>
    <s v="14-07-2024 13:50"/>
    <x v="1"/>
    <s v="11-07-2024 13:33"/>
    <s v="02-07-2024 13:4"/>
    <s v="02-07-2024 14:6"/>
    <s v="Access &amp; Security"/>
    <s v="6000022364 || 6000022366 || 6000022630"/>
    <s v="SAP S/4 ERP"/>
    <s v="UAE"/>
    <x v="0"/>
    <x v="2"/>
    <x v="0"/>
    <n v="9.0604166666671517"/>
    <n v="2024"/>
    <n v="27"/>
    <x v="0"/>
    <x v="0"/>
    <n v="7"/>
    <x v="0"/>
    <x v="0"/>
    <d v="2024-07-02T12:06:00"/>
    <d v="2024-07-11T13:33:00"/>
  </r>
  <r>
    <n v="4000000019"/>
    <x v="0"/>
    <s v="3. Normal"/>
    <s v="SAP Login issue ( no need password reset ) - Winsey"/>
    <s v="Winsey Varghese"/>
    <s v="Amit Yadav"/>
    <s v="SAP Technical"/>
    <x v="0"/>
    <s v="01-07-2024 12:14"/>
    <s v="03-07-2024 12:14"/>
    <s v="Applications"/>
    <s v="04-07-2024 12:45"/>
    <s v="Winsey Varghese"/>
    <s v="Asset Management"/>
    <s v="4. Affects User"/>
    <s v="09-07-2024 12:52"/>
    <x v="1"/>
    <s v="01-07-2024 12:26"/>
    <s v="01-07-2024 12:26"/>
    <s v="01-07-2024 14:14"/>
    <s v="Not Assigned"/>
    <s v="Not Assigned"/>
    <s v="SAP S/4 ERP"/>
    <s v="UAE"/>
    <x v="0"/>
    <x v="2"/>
    <x v="0"/>
    <n v="8.333333331393078E-3"/>
    <n v="2024"/>
    <n v="27"/>
    <x v="0"/>
    <x v="0"/>
    <n v="7"/>
    <x v="0"/>
    <x v="2"/>
    <d v="2024-07-01T12:14:00"/>
    <d v="2024-07-01T12:26:00"/>
  </r>
  <r>
    <n v="4000000092"/>
    <x v="0"/>
    <s v="3. Normal"/>
    <s v="Not able to get Print Preview of Sales Order and Invoices in SAP"/>
    <s v="Kailasam Murugappan"/>
    <s v="Amit Yadav"/>
    <s v="SAP Technical"/>
    <x v="0"/>
    <s v="01-07-2024 18:16"/>
    <s v="03-07-2024 18:16"/>
    <s v="Applications"/>
    <s v="14-07-2024 13:50"/>
    <s v="Kailasam Murugappan"/>
    <s v="Sales Coordination"/>
    <s v="4. Affects User"/>
    <s v="14-07-2024 13:50"/>
    <x v="1"/>
    <s v="11-07-2024 12:59"/>
    <s v="09-07-2024 17:21"/>
    <s v="02-07-2024 11:46"/>
    <s v="Not Assigned"/>
    <s v="Not Assigned"/>
    <s v="SAP S/4 ERP"/>
    <s v="IND"/>
    <x v="0"/>
    <x v="2"/>
    <x v="0"/>
    <n v="9.7798611111138598"/>
    <n v="2024"/>
    <n v="27"/>
    <x v="0"/>
    <x v="0"/>
    <n v="7"/>
    <x v="0"/>
    <x v="0"/>
    <d v="2024-07-01T18:16:00"/>
    <d v="2024-07-11T12:59:00"/>
  </r>
  <r>
    <n v="4000000145"/>
    <x v="1"/>
    <s v="4. Low"/>
    <s v="Reset SAP password - Azzah"/>
    <s v="Azzah Subaie"/>
    <s v="Amit Yadav"/>
    <s v="SAP Technical"/>
    <x v="0"/>
    <s v="02-07-2024 12:42"/>
    <s v="21-07-2024 16:57"/>
    <s v="Access &amp; Security"/>
    <s v="18-07-2024 16:52"/>
    <s v="Ali Adheem"/>
    <s v="Retail Sales"/>
    <s v="4. Affects User"/>
    <s v="18-07-2024 16:52"/>
    <x v="0"/>
    <s v="15-07-2024 16:10"/>
    <s v="09-07-2024 12:11"/>
    <s v="15-07-2024 11:56"/>
    <s v="Access &amp; Security"/>
    <s v="Not Assigned"/>
    <s v="Access Control"/>
    <s v="KSA"/>
    <x v="0"/>
    <x v="2"/>
    <x v="0"/>
    <n v="13.144444444442343"/>
    <n v="2024"/>
    <n v="27"/>
    <x v="0"/>
    <x v="0"/>
    <n v="7"/>
    <x v="0"/>
    <x v="1"/>
    <d v="2024-07-02T12:42:00"/>
    <d v="2024-07-15T16:10:00"/>
  </r>
  <r>
    <n v="4000000149"/>
    <x v="1"/>
    <s v="3. Normal"/>
    <s v="Access to SAP S4 Hana - Taher 99017976"/>
    <s v="Taher Bencheikh"/>
    <s v="Amit Yadav"/>
    <s v="SAP Technical"/>
    <x v="1"/>
    <s v="02-07-2024 13:1"/>
    <s v="04-07-2024 13:1"/>
    <s v="Applications"/>
    <s v="Not Assigned"/>
    <s v="System"/>
    <s v="Local Sales"/>
    <s v="4. Affects User"/>
    <s v="10-07-2024 12:55"/>
    <x v="1"/>
    <s v="Not Assigned"/>
    <s v="02-07-2024 13:9"/>
    <s v="02-07-2024 15:1"/>
    <s v="Access &amp; Security"/>
    <s v="Not Assigned"/>
    <s v="SAP S/4 ERP"/>
    <s v="UAE"/>
    <x v="0"/>
    <x v="2"/>
    <x v="0"/>
    <n v="177.10405208333395"/>
    <n v="2024"/>
    <n v="27"/>
    <x v="0"/>
    <x v="0"/>
    <n v="7"/>
    <x v="0"/>
    <x v="1"/>
    <d v="2024-07-02T13:01:00"/>
    <d v="2024-12-26T15:30:50"/>
  </r>
  <r>
    <n v="4000000179"/>
    <x v="1"/>
    <s v="3. Normal"/>
    <s v="MDG Password Reset - 99013582"/>
    <s v="Sugumar Alagarasu"/>
    <s v="Amit Yadav"/>
    <s v="SAP Technical"/>
    <x v="0"/>
    <s v="02-07-2024 16:46"/>
    <s v="05-07-2024 14:37"/>
    <s v="Applications"/>
    <s v="06-07-2024 18:46"/>
    <s v="System"/>
    <s v="Marketing"/>
    <s v="3. Affects Group"/>
    <s v="06-07-2024 18:46"/>
    <x v="1"/>
    <s v="03-07-2024 18:8"/>
    <s v="03-07-2024 11:13"/>
    <s v="02-07-2024 18:46"/>
    <s v="Access &amp; Security"/>
    <s v="Not Assigned"/>
    <s v="SAP S/4 ERP"/>
    <s v="UAE"/>
    <x v="0"/>
    <x v="2"/>
    <x v="0"/>
    <n v="1.0569444444481633"/>
    <n v="2024"/>
    <n v="27"/>
    <x v="0"/>
    <x v="0"/>
    <n v="7"/>
    <x v="0"/>
    <x v="2"/>
    <d v="2024-07-02T16:46:00"/>
    <d v="2024-07-03T18:08:00"/>
  </r>
  <r>
    <n v="4000000222"/>
    <x v="1"/>
    <s v="4. Low"/>
    <s v="SAP Activation - 99018630 Gaurav"/>
    <s v="Gaurav Swansi"/>
    <s v="Amit Yadav"/>
    <s v="SAP Technical"/>
    <x v="0"/>
    <s v="03-07-2024 13:29"/>
    <s v="10-07-2024 13:29"/>
    <s v="Applications"/>
    <s v="15-07-2024 16:50"/>
    <s v="System"/>
    <s v="Customer Advocacy - Tiles"/>
    <s v="4. Affects User"/>
    <s v="15-07-2024 16:50"/>
    <x v="0"/>
    <s v="12-07-2024 16:22"/>
    <s v="03-07-2024 15:43"/>
    <s v="03-07-2024 17:29"/>
    <s v="Access &amp; Security"/>
    <s v="Not Assigned"/>
    <s v="SAP S/4 ERP"/>
    <s v="UAE"/>
    <x v="0"/>
    <x v="2"/>
    <x v="0"/>
    <n v="9.1201388888875954"/>
    <n v="2024"/>
    <n v="27"/>
    <x v="0"/>
    <x v="0"/>
    <n v="7"/>
    <x v="0"/>
    <x v="0"/>
    <d v="2024-07-03T13:29:00"/>
    <d v="2024-07-12T16:22:00"/>
  </r>
  <r>
    <n v="4000000174"/>
    <x v="0"/>
    <s v="3. Normal"/>
    <s v="Unable to capitalize asset"/>
    <s v="Prabhakar Tamada"/>
    <s v="Surya Vegirouthu"/>
    <s v="SAP Functional-FI/CO"/>
    <x v="0"/>
    <s v="02-07-2024 16:28"/>
    <s v="03-07-2024 15:58"/>
    <s v="Applications"/>
    <s v="08-07-2024 14:47"/>
    <s v="Prabhakar Tamada"/>
    <s v="Finance &amp; Accounts"/>
    <s v="2. Affects Department"/>
    <s v="15-08-2024 12:54"/>
    <x v="2"/>
    <s v="05-07-2024 14:25"/>
    <s v="05-07-2024 14:25"/>
    <s v="02-07-2024 17:28"/>
    <s v="Not Assigned"/>
    <s v="Not Assigned"/>
    <s v="SAP S/4 ERP"/>
    <s v="IND"/>
    <x v="0"/>
    <x v="3"/>
    <x v="0"/>
    <n v="2.9145833333313931"/>
    <n v="2024"/>
    <n v="27"/>
    <x v="0"/>
    <x v="0"/>
    <n v="7"/>
    <x v="0"/>
    <x v="3"/>
    <d v="2024-07-02T16:28:00"/>
    <d v="2024-07-05T14:25:00"/>
  </r>
  <r>
    <n v="4000000187"/>
    <x v="1"/>
    <s v="3. Normal"/>
    <s v="SAP T-code Access Request - 96600495 || 96600535  (KSA)"/>
    <s v="Nabhan Omar Nabhani"/>
    <s v="Amit Yadav"/>
    <s v="SAP Technical"/>
    <x v="0"/>
    <s v="02-07-2024 18:24"/>
    <s v="04-07-2024 18:24"/>
    <s v="Applications"/>
    <s v="13-07-2024 17:49"/>
    <s v="Ali Adheem"/>
    <s v="Sales"/>
    <s v="4. Affects User"/>
    <s v="13-07-2024 17:49"/>
    <x v="1"/>
    <s v="10-07-2024 17:38"/>
    <s v="08-07-2024 17:2"/>
    <s v="03-07-2024 11:24"/>
    <s v="Access &amp; Security"/>
    <s v="Not Assigned"/>
    <s v="SAP S/4 ERP"/>
    <s v="KSA"/>
    <x v="0"/>
    <x v="2"/>
    <x v="0"/>
    <n v="7.9680555555532919"/>
    <n v="2024"/>
    <n v="27"/>
    <x v="0"/>
    <x v="0"/>
    <n v="7"/>
    <x v="0"/>
    <x v="0"/>
    <d v="2024-07-02T18:24:00"/>
    <d v="2024-07-10T17:38:00"/>
  </r>
  <r>
    <n v="4000000180"/>
    <x v="1"/>
    <s v="2. High"/>
    <s v="SAP Authorization Modification - Shydur Rahman (BG)"/>
    <s v="Shydur Rahaman"/>
    <s v="Amit Yadav"/>
    <s v="SAP Technical"/>
    <x v="0"/>
    <s v="02-07-2024 16:47"/>
    <s v="04-07-2024 16:47"/>
    <s v="Applications"/>
    <s v="19-07-2024 14:52"/>
    <s v="Shydur Rahaman"/>
    <s v="Accounts &amp; Finance"/>
    <s v="4. Affects User"/>
    <s v="19-07-2024 14:52"/>
    <x v="1"/>
    <s v="16-07-2024 14:11"/>
    <s v="04-07-2024 17:7"/>
    <s v="02-07-2024 18:47"/>
    <s v="Applications"/>
    <s v="Not Assigned"/>
    <s v="SAP S/4 ERP"/>
    <s v="BGD"/>
    <x v="0"/>
    <x v="2"/>
    <x v="0"/>
    <n v="13.891666666662786"/>
    <n v="2024"/>
    <n v="27"/>
    <x v="0"/>
    <x v="0"/>
    <n v="7"/>
    <x v="0"/>
    <x v="1"/>
    <d v="2024-07-02T16:47:00"/>
    <d v="2024-07-16T14:11:00"/>
  </r>
  <r>
    <n v="4000000182"/>
    <x v="0"/>
    <s v="1. Urgent"/>
    <s v="Access denied- Fiori for Transport team"/>
    <s v="David Paul Raj Ponraj Saka"/>
    <s v="Amit Yadav"/>
    <s v="SAP Technical"/>
    <x v="0"/>
    <s v="02-07-2024 17:14"/>
    <s v="03-07-2024 16:21"/>
    <s v="Applications"/>
    <s v="06-07-2024 12:46"/>
    <s v="David Paul Raj Ponraj Saka"/>
    <s v="Personnel &amp; Public Relations"/>
    <s v="4. Affects User"/>
    <s v="06-07-2024 12:46"/>
    <x v="2"/>
    <s v="03-07-2024 11:58"/>
    <s v="03-07-2024 11:15"/>
    <s v="02-07-2024 18:14"/>
    <s v="Not Assigned"/>
    <s v="Not Assigned"/>
    <s v="SAP S/4 ERP"/>
    <s v="UAE"/>
    <x v="0"/>
    <x v="2"/>
    <x v="0"/>
    <n v="0.78055555556056788"/>
    <n v="2024"/>
    <n v="27"/>
    <x v="0"/>
    <x v="0"/>
    <n v="7"/>
    <x v="0"/>
    <x v="2"/>
    <d v="2024-07-02T17:14:00"/>
    <d v="2024-07-03T11:58:00"/>
  </r>
  <r>
    <n v="4000000351"/>
    <x v="0"/>
    <s v="1. Urgent"/>
    <s v="S.O. approval shows error  5799733 - Sol#2000064530"/>
    <s v="Donabella Yalong Ortega"/>
    <s v="Dinesh Sharma"/>
    <s v="SAP Functional-SD"/>
    <x v="0"/>
    <s v="05-07-2024 16:8"/>
    <s v="08-07-2024 15:8"/>
    <s v="Applications"/>
    <s v="15-07-2024 1:50"/>
    <s v="Donabella Yalong Ortega"/>
    <s v="UAE Sales -Retail Operations"/>
    <s v="3. Affects Group"/>
    <s v="15-07-2024 1:50"/>
    <x v="2"/>
    <s v="12-07-2024 1:17"/>
    <s v="10-07-2024 13:31"/>
    <s v="05-07-2024 17:8"/>
    <s v="Not Assigned"/>
    <s v="Not Assigned"/>
    <s v="SAP S/4 ERP"/>
    <s v="UAE"/>
    <x v="0"/>
    <x v="0"/>
    <x v="0"/>
    <n v="6.3812499999985448"/>
    <n v="2024"/>
    <n v="27"/>
    <x v="0"/>
    <x v="0"/>
    <n v="7"/>
    <x v="0"/>
    <x v="0"/>
    <d v="2024-07-05T16:08:00"/>
    <d v="2024-07-12T01:17:00"/>
  </r>
  <r>
    <n v="4000000236"/>
    <x v="1"/>
    <s v="3. Normal"/>
    <s v="Custom report in SAP (FI) - Surbhi RAKPOR  Sol Ref 30000052505 (HTC is working on this ticket)"/>
    <s v="Surbhi Garg"/>
    <s v="Karthick Duraisamy"/>
    <s v="SAP Functional-PP/PM/QS/"/>
    <x v="0"/>
    <s v="03-07-2024 16:15"/>
    <s v="05-07-2024 16:15"/>
    <s v="Applications"/>
    <s v="05-09-2024 14:17"/>
    <s v="System"/>
    <s v="Finance &amp; Accounts"/>
    <s v="4. Affects User"/>
    <s v="05-09-2024 14:17"/>
    <x v="1"/>
    <s v="02-09-2024 13:49"/>
    <s v="20-08-2024 13:38"/>
    <s v="03-07-2024 18:15"/>
    <s v="Access &amp; Security"/>
    <s v="3000052505"/>
    <s v="SAP S/4 ERP"/>
    <s v="UAE"/>
    <x v="0"/>
    <x v="4"/>
    <x v="0"/>
    <n v="60.898611111108039"/>
    <n v="2024"/>
    <n v="27"/>
    <x v="0"/>
    <x v="0"/>
    <n v="7"/>
    <x v="0"/>
    <x v="1"/>
    <d v="2024-07-03T16:15:00"/>
    <d v="2024-09-02T13:49:00"/>
  </r>
  <r>
    <n v="4000000303"/>
    <x v="1"/>
    <s v="3. Normal"/>
    <s v="SAP Authorization Access Req -  PETRONIO  (KLudi Ger)"/>
    <s v="Raziye Kabakci"/>
    <s v="Amit Yadav"/>
    <s v="SAP Technical"/>
    <x v="0"/>
    <s v="04-07-2024 15:9"/>
    <s v="10-07-2024 14:16"/>
    <s v="Applications"/>
    <s v="11-07-2024 16:48"/>
    <s v="Raziye Kabakci"/>
    <s v="Information Technology"/>
    <s v="4. Affects User"/>
    <s v="06-08-2024 4:14"/>
    <x v="1"/>
    <s v="08-07-2024 16:45"/>
    <s v="04-07-2024 16:23"/>
    <s v="08-07-2024 16:16"/>
    <s v="Access &amp; Security"/>
    <s v="Not Assigned"/>
    <s v="SAP S/4 ERP"/>
    <s v="GER"/>
    <x v="0"/>
    <x v="2"/>
    <x v="0"/>
    <n v="4.0666666666656965"/>
    <n v="2024"/>
    <n v="27"/>
    <x v="0"/>
    <x v="0"/>
    <n v="7"/>
    <x v="0"/>
    <x v="3"/>
    <d v="2024-07-04T15:09:00"/>
    <d v="2024-07-08T16:45:00"/>
  </r>
  <r>
    <n v="4000000313"/>
    <x v="1"/>
    <s v="2. High"/>
    <s v="To Add BCM  Option in SAP T_Code  FBL5N - 3000052503"/>
    <s v="Tauseef Gauhar"/>
    <s v="Dinesh Sharma"/>
    <s v="SAP Functional"/>
    <x v="2"/>
    <s v="04-07-2024 16:24"/>
    <s v="08-07-2024 16:24"/>
    <s v="Applications"/>
    <s v="Not Assigned"/>
    <s v="Tauseef Gauhar"/>
    <s v="Finance &amp; Accounts"/>
    <s v="4. Affects User"/>
    <s v="24-10-2024 18:59"/>
    <x v="1"/>
    <s v="Not Assigned"/>
    <s v="23-07-2024 16:3"/>
    <s v="04-07-2024 18:24"/>
    <s v="Applications"/>
    <s v="Not Assigned"/>
    <s v="Accounting &amp; Finance tools"/>
    <s v="UAE"/>
    <x v="0"/>
    <x v="0"/>
    <x v="0"/>
    <n v="174.9630798611106"/>
    <n v="2024"/>
    <n v="27"/>
    <x v="0"/>
    <x v="0"/>
    <n v="7"/>
    <x v="0"/>
    <x v="1"/>
    <d v="2024-07-04T16:24:00"/>
    <d v="2024-12-26T15:30:50"/>
  </r>
  <r>
    <n v="4000000294"/>
    <x v="1"/>
    <s v="2. High"/>
    <s v="SAP Authorization Request ( T- Code ) - Chaitanya"/>
    <s v="Chaitanya Gudla"/>
    <s v="Amit Yadav"/>
    <s v="SAP Technical"/>
    <x v="0"/>
    <s v="04-07-2024 14:4"/>
    <s v="06-07-2024 14:4"/>
    <s v="Access &amp; Security"/>
    <s v="04-07-2024 16:45"/>
    <s v="Chaitanya Gudla"/>
    <s v="SCM"/>
    <s v="4. Affects User"/>
    <s v="04-11-2024 18:58"/>
    <x v="1"/>
    <s v="04-07-2024 16:38"/>
    <s v="04-07-2024 16:38"/>
    <s v="-"/>
    <s v="Access &amp; Security"/>
    <s v="Not Assigned"/>
    <s v="Access Control"/>
    <s v="IND"/>
    <x v="0"/>
    <x v="2"/>
    <x v="0"/>
    <n v="0.10694444445107365"/>
    <n v="2024"/>
    <n v="27"/>
    <x v="0"/>
    <x v="0"/>
    <n v="7"/>
    <x v="0"/>
    <x v="2"/>
    <d v="2024-07-04T14:04:00"/>
    <d v="2024-07-04T16:38:00"/>
  </r>
  <r>
    <n v="4000000332"/>
    <x v="1"/>
    <s v="2. High"/>
    <s v="Modification of Tax invoice in SAP - Sol Ref 3000052502"/>
    <s v="Syed Ahmad Ullah"/>
    <s v="Dinesh Sharma"/>
    <s v="SAP Functional"/>
    <x v="2"/>
    <s v="05-07-2024 12:44"/>
    <s v="09-07-2024 12:44"/>
    <s v="Applications"/>
    <s v="Not Assigned"/>
    <s v="Syed Ahmad Ullah"/>
    <s v="Customer Advocacy - Tiles"/>
    <s v="4. Affects User"/>
    <s v="01-10-2024 17:37"/>
    <x v="1"/>
    <s v="Not Assigned"/>
    <s v="22-08-2024 12:26"/>
    <s v="05-07-2024 14:44"/>
    <s v="Applications"/>
    <s v="Do IT-SAP Change Req: 3000052502, Modification of Tax invoice in SAP"/>
    <s v="SAP S/4 ERP"/>
    <s v="UAE"/>
    <x v="0"/>
    <x v="0"/>
    <x v="0"/>
    <n v="174.11585763889161"/>
    <n v="2024"/>
    <n v="27"/>
    <x v="0"/>
    <x v="0"/>
    <n v="7"/>
    <x v="0"/>
    <x v="1"/>
    <d v="2024-07-05T12:44:00"/>
    <d v="2024-12-26T15:30:50"/>
  </r>
  <r>
    <n v="4000000336"/>
    <x v="1"/>
    <s v="3. Normal"/>
    <s v="SAP Authorization Access - 99018230 | 99018224 | 99018508"/>
    <s v="Mohamed Nasar"/>
    <s v="Amit Yadav"/>
    <s v="SAP Technical"/>
    <x v="0"/>
    <s v="05-07-2024 13:25"/>
    <s v="09-07-2024 13:25"/>
    <s v="Applications"/>
    <s v="08-07-2024 18:47"/>
    <s v="Mohamed Nasar"/>
    <s v="Logistics and Warehouse"/>
    <s v="4. Affects User"/>
    <s v="08-07-2024 18:47"/>
    <x v="1"/>
    <s v="05-07-2024 18:44"/>
    <s v="05-07-2024 18:44"/>
    <s v="05-07-2024 15:25"/>
    <s v="Access &amp; Security"/>
    <s v="Not Assigned"/>
    <s v="SAP S/4 ERP"/>
    <s v="UAE"/>
    <x v="0"/>
    <x v="2"/>
    <x v="0"/>
    <n v="0.22152777777228039"/>
    <n v="2024"/>
    <n v="27"/>
    <x v="0"/>
    <x v="0"/>
    <n v="7"/>
    <x v="0"/>
    <x v="2"/>
    <d v="2024-07-05T13:25:00"/>
    <d v="2024-07-05T18:44:00"/>
  </r>
  <r>
    <n v="4000000337"/>
    <x v="1"/>
    <s v="4. Low"/>
    <s v="SAP Authorization Access - 99017826"/>
    <s v="Mohamed Nasar"/>
    <s v="Amit Yadav"/>
    <s v="SAP Technical"/>
    <x v="0"/>
    <s v="05-07-2024 13:26"/>
    <s v="12-07-2024 13:26"/>
    <s v="Applications"/>
    <s v="08-07-2024 18:47"/>
    <s v="Mohamed Nasar"/>
    <s v="Logistics and Warehouse"/>
    <s v="4. Affects User"/>
    <s v="08-07-2024 18:47"/>
    <x v="0"/>
    <s v="05-07-2024 18:38"/>
    <s v="05-07-2024 18:38"/>
    <s v="05-07-2024 17:26"/>
    <s v="Access &amp; Security"/>
    <s v="Not Assigned"/>
    <s v="SAP S/4 ERP"/>
    <s v="UAE"/>
    <x v="0"/>
    <x v="2"/>
    <x v="0"/>
    <n v="0.21666666666715173"/>
    <n v="2024"/>
    <n v="27"/>
    <x v="0"/>
    <x v="0"/>
    <n v="7"/>
    <x v="0"/>
    <x v="2"/>
    <d v="2024-07-05T13:26:00"/>
    <d v="2024-07-05T18:38:00"/>
  </r>
  <r>
    <n v="4000000338"/>
    <x v="1"/>
    <s v="4. Low"/>
    <s v="SAP Modification access - MCs"/>
    <s v="Mohamed Nasar"/>
    <s v="Amit Yadav"/>
    <s v="SAP Technical"/>
    <x v="0"/>
    <s v="05-07-2024 13:26"/>
    <s v="09-07-2024 13:26"/>
    <s v="Applications"/>
    <s v="08-07-2024 18:47"/>
    <s v="Mohamed Nasar"/>
    <s v="Logistics and Warehouse"/>
    <s v="3. Affects Group"/>
    <s v="08-07-2024 18:47"/>
    <x v="1"/>
    <s v="05-07-2024 18:37"/>
    <s v="05-07-2024 18:37"/>
    <s v="05-07-2024 15:26"/>
    <s v="Access &amp; Security"/>
    <s v="Not Assigned"/>
    <s v="SAP S/4 ERP"/>
    <s v="UAE"/>
    <x v="0"/>
    <x v="2"/>
    <x v="0"/>
    <n v="0.21597222222044365"/>
    <n v="2024"/>
    <n v="27"/>
    <x v="0"/>
    <x v="0"/>
    <n v="7"/>
    <x v="0"/>
    <x v="2"/>
    <d v="2024-07-05T13:26:00"/>
    <d v="2024-07-05T18:37:00"/>
  </r>
  <r>
    <n v="4000000366"/>
    <x v="0"/>
    <s v="2. High"/>
    <s v="T_Code Issue - Richard Pinto"/>
    <s v="Richard Santhosh Pinto"/>
    <s v="Ajay Bose Sukumaran"/>
    <s v="SAP Functional-Fiori/ABAP"/>
    <x v="0"/>
    <s v="05-07-2024 19:27"/>
    <s v="09-07-2024 19:27"/>
    <s v="Applications"/>
    <s v="04-08-2024 12:0"/>
    <s v="Richard Santhosh Pinto"/>
    <s v="Customer Advocacy - Tiles"/>
    <s v="4. Affects User"/>
    <s v="04-08-2024 12:0"/>
    <x v="1"/>
    <s v="01-08-2024 11:13"/>
    <s v="08-07-2024 16:32"/>
    <s v="08-07-2024 12:27"/>
    <s v="Not Assigned"/>
    <s v="Not Assigned"/>
    <s v="SAP S/4 ERP"/>
    <s v="UAE"/>
    <x v="0"/>
    <x v="1"/>
    <x v="0"/>
    <n v="26.656944444446708"/>
    <n v="2024"/>
    <n v="27"/>
    <x v="0"/>
    <x v="0"/>
    <n v="7"/>
    <x v="0"/>
    <x v="1"/>
    <d v="2024-07-05T19:27:00"/>
    <d v="2024-08-01T11:13:00"/>
  </r>
  <r>
    <n v="4000000325"/>
    <x v="0"/>
    <s v="3. Normal"/>
    <s v="ERROR WHILE CREATING PO"/>
    <s v="Satish Marise"/>
    <s v="Dinesh Sharma"/>
    <s v="SAP Functional-MM"/>
    <x v="0"/>
    <s v="05-07-2024 11:6"/>
    <s v="06-07-2024 10:36"/>
    <s v="Applications"/>
    <s v="08-07-2024 14:47"/>
    <s v="Satish Marise"/>
    <s v="Purchase"/>
    <s v="1. Affects Business"/>
    <s v="16-08-2024 11:44"/>
    <x v="2"/>
    <s v="05-07-2024 14:24"/>
    <s v="05-07-2024 12:15"/>
    <s v="05-07-2024 12:6"/>
    <s v="Not Assigned"/>
    <s v="Not Assigned"/>
    <s v="SAP S/4 ERP"/>
    <s v="IND"/>
    <x v="0"/>
    <x v="0"/>
    <x v="0"/>
    <n v="0.13749999999708962"/>
    <n v="2024"/>
    <n v="27"/>
    <x v="0"/>
    <x v="0"/>
    <n v="7"/>
    <x v="0"/>
    <x v="2"/>
    <d v="2024-07-05T11:06:00"/>
    <d v="2024-07-05T14:24:00"/>
  </r>
  <r>
    <n v="4000000280"/>
    <x v="1"/>
    <s v="3. Normal"/>
    <s v="SLP Transition for POD Project - Sol#: 3000052494"/>
    <s v="Aby Mathew"/>
    <s v="Aby Mathew"/>
    <s v="SAP Functional"/>
    <x v="3"/>
    <s v="04-07-2024 11:27"/>
    <s v="04-07-2024 19:27"/>
    <s v="Applications"/>
    <s v="Not Assigned"/>
    <s v="Aby Mathew"/>
    <s v="Information Technology"/>
    <s v="1. Affects Business"/>
    <s v="17-12-2024 15:46"/>
    <x v="2"/>
    <s v="Not Assigned"/>
    <s v="20-08-2024 13:40"/>
    <s v="04-07-2024 12:27"/>
    <s v="Applications"/>
    <s v="3000052494"/>
    <s v="SAP S/4 ERP"/>
    <s v="UAE"/>
    <x v="0"/>
    <x v="5"/>
    <x v="0"/>
    <n v="175.16932986111351"/>
    <n v="2024"/>
    <n v="27"/>
    <x v="0"/>
    <x v="0"/>
    <n v="7"/>
    <x v="0"/>
    <x v="1"/>
    <d v="2024-07-04T11:27:00"/>
    <d v="2024-12-26T15:30:50"/>
  </r>
  <r>
    <n v="4000000258"/>
    <x v="0"/>
    <s v="2. High"/>
    <s v="SAP Incident customer 150213-invoice to wrong printer  (Kludi Ger)"/>
    <s v="Raziye Kabakci"/>
    <s v="Dinesh Sharma"/>
    <s v="SAP Functional-SD"/>
    <x v="0"/>
    <s v="03-07-2024 18:56"/>
    <s v="05-07-2024 18:56"/>
    <s v="Applications"/>
    <s v="14-07-2024 16:50"/>
    <s v="Raziye Kabakci"/>
    <s v="Information Technology"/>
    <s v="4. Affects User"/>
    <s v="14-07-2024 16:50"/>
    <x v="1"/>
    <s v="11-07-2024 16:14"/>
    <s v="09-07-2024 19:4"/>
    <s v="04-07-2024 11:56"/>
    <s v="Not Assigned"/>
    <s v="Not Assigned"/>
    <s v="SAP S/4 ERP"/>
    <s v="GER"/>
    <x v="0"/>
    <x v="0"/>
    <x v="0"/>
    <n v="7.8874999999970896"/>
    <n v="2024"/>
    <n v="27"/>
    <x v="0"/>
    <x v="0"/>
    <n v="7"/>
    <x v="0"/>
    <x v="0"/>
    <d v="2024-07-03T18:56:00"/>
    <d v="2024-07-11T16:14:00"/>
  </r>
  <r>
    <n v="4000000292"/>
    <x v="1"/>
    <s v="4. Low"/>
    <s v="SAP ID creation  - 99202670 (IND)"/>
    <s v="Kahkashan Naaz"/>
    <s v="Amit Yadav"/>
    <s v="SAP Technical"/>
    <x v="0"/>
    <s v="04-07-2024 13:8"/>
    <s v="11-07-2024 11:53"/>
    <s v="Applications"/>
    <s v="26-07-2024 17:56"/>
    <s v="Amit Shigvan - External"/>
    <s v="Purchase"/>
    <s v="4. Affects User"/>
    <s v="26-07-2024 17:56"/>
    <x v="0"/>
    <s v="23-07-2024 17:24"/>
    <s v="04-07-2024 13:18"/>
    <s v="05-07-2024 15:53"/>
    <s v="Access &amp; Security"/>
    <s v="Not Assigned"/>
    <s v="SAP S/4 ERP"/>
    <s v="IND"/>
    <x v="0"/>
    <x v="2"/>
    <x v="0"/>
    <n v="19.177777777775191"/>
    <n v="2024"/>
    <n v="27"/>
    <x v="0"/>
    <x v="0"/>
    <n v="7"/>
    <x v="0"/>
    <x v="1"/>
    <d v="2024-07-04T13:08:00"/>
    <d v="2024-07-23T17:24:00"/>
  </r>
  <r>
    <n v="4000000323"/>
    <x v="1"/>
    <s v="3. Normal"/>
    <s v="SAP Access Modification - DChl: 12—Outlet Showroom"/>
    <s v="Dilya Shlepina"/>
    <s v="Amit Yadav"/>
    <s v="SAP Technical"/>
    <x v="0"/>
    <s v="05-07-2024 10:47"/>
    <s v="10-07-2024 13:35"/>
    <s v="Applications"/>
    <s v="14-07-2024 16:50"/>
    <s v="Asrianti Marta"/>
    <s v="Showroom"/>
    <s v="3. Affects Group"/>
    <s v="14-07-2024 16:50"/>
    <x v="1"/>
    <s v="11-07-2024 16:39"/>
    <s v="05-07-2024 18:47"/>
    <s v="05-07-2024 12:47"/>
    <s v="Access &amp; Security"/>
    <s v="Not Assigned"/>
    <s v="SAP S/4 ERP"/>
    <s v="UAE"/>
    <x v="0"/>
    <x v="2"/>
    <x v="0"/>
    <n v="6.2444444444408873"/>
    <n v="2024"/>
    <n v="27"/>
    <x v="0"/>
    <x v="0"/>
    <n v="7"/>
    <x v="0"/>
    <x v="0"/>
    <d v="2024-07-05T10:47:00"/>
    <d v="2024-07-11T16:39:00"/>
  </r>
  <r>
    <n v="4000000278"/>
    <x v="0"/>
    <s v="3. Normal"/>
    <s v="SAP Access Part of Implementation  3000046501/3000046502 (Trade Receivables Report)"/>
    <s v="Guddu Gupta"/>
    <s v="Amit Yadav"/>
    <s v="SAP Technical"/>
    <x v="0"/>
    <s v="04-07-2024 11:6"/>
    <s v="08-07-2024 11:19"/>
    <s v="Applications"/>
    <s v="07-09-2024 20:18"/>
    <s v="System"/>
    <s v="Finance &amp; Accounts"/>
    <s v="3. Affects Group"/>
    <s v="07-09-2024 20:18"/>
    <x v="1"/>
    <s v="04-09-2024 19:23"/>
    <s v="04-07-2024 11:34"/>
    <s v="04-07-2024 13:19"/>
    <s v="Not Assigned"/>
    <s v="Not Assigned"/>
    <s v="SAP S/4 ERP"/>
    <s v="UAE"/>
    <x v="0"/>
    <x v="2"/>
    <x v="0"/>
    <n v="62.34513888888614"/>
    <n v="2024"/>
    <n v="27"/>
    <x v="0"/>
    <x v="0"/>
    <n v="7"/>
    <x v="0"/>
    <x v="1"/>
    <d v="2024-07-04T11:06:00"/>
    <d v="2024-09-04T19:23:00"/>
  </r>
  <r>
    <n v="4000000289"/>
    <x v="1"/>
    <s v="3. Normal"/>
    <s v="Add location address on  Sales Orders - 30000052495"/>
    <s v="Marie Chebly"/>
    <s v="Dinesh Sharma"/>
    <s v="SAP Functional-SD"/>
    <x v="3"/>
    <s v="04-07-2024 12:52"/>
    <s v="08-07-2024 12:52"/>
    <s v="Applications"/>
    <s v="Not Assigned"/>
    <s v="System"/>
    <s v="Corporate Development"/>
    <s v="3. Affects Group"/>
    <s v="16-10-2024 17:14"/>
    <x v="1"/>
    <s v="Not Assigned"/>
    <s v="04-07-2024 13:50"/>
    <s v="04-07-2024 14:52"/>
    <s v="Access &amp; Security"/>
    <s v="3000052495"/>
    <s v="SAP S/4 ERP"/>
    <s v="UAE"/>
    <x v="0"/>
    <x v="0"/>
    <x v="0"/>
    <n v="175.1103020833325"/>
    <n v="2024"/>
    <n v="27"/>
    <x v="0"/>
    <x v="0"/>
    <n v="7"/>
    <x v="0"/>
    <x v="1"/>
    <d v="2024-07-04T12:52:00"/>
    <d v="2024-12-26T15:30:50"/>
  </r>
  <r>
    <n v="4000000322"/>
    <x v="1"/>
    <s v="3. Normal"/>
    <s v="SAP Authorization Request -  99202666"/>
    <s v="Mohamed Yusuf Sache"/>
    <s v="Amit Yadav"/>
    <s v="SAP Technical"/>
    <x v="0"/>
    <s v="05-07-2024 10:9"/>
    <s v="08-07-2024 10:30"/>
    <s v="Applications"/>
    <s v="28-07-2024 17:57"/>
    <s v="System"/>
    <s v="Sales Cordination"/>
    <s v="4. Affects User"/>
    <s v="28-07-2024 17:57"/>
    <x v="1"/>
    <s v="25-07-2024 17:20"/>
    <s v="08-07-2024 16:43"/>
    <s v="05-07-2024 12:30"/>
    <s v="Access &amp; Security"/>
    <s v="Not Assigned"/>
    <s v="SAP S/4 ERP"/>
    <s v="IND"/>
    <x v="0"/>
    <x v="2"/>
    <x v="0"/>
    <n v="20.299305555548926"/>
    <n v="2024"/>
    <n v="27"/>
    <x v="0"/>
    <x v="0"/>
    <n v="7"/>
    <x v="0"/>
    <x v="1"/>
    <d v="2024-07-05T10:09:00"/>
    <d v="2024-07-25T17:20:00"/>
  </r>
  <r>
    <n v="4000000306"/>
    <x v="1"/>
    <s v="1. Urgent"/>
    <s v="Request/Remove access to an application module/report"/>
    <s v="Shine Shaji"/>
    <s v="Amit Yadav"/>
    <s v="SAP Technical"/>
    <x v="0"/>
    <s v="04-07-2024 15:16"/>
    <s v="05-07-2024 14:16"/>
    <s v="Applications"/>
    <s v="08-07-2024 18:47"/>
    <s v="Shine Shaji"/>
    <s v="Production Planning"/>
    <s v="4. Affects User"/>
    <s v="08-07-2024 18:47"/>
    <x v="2"/>
    <s v="05-07-2024 18:30"/>
    <s v="05-07-2024 18:30"/>
    <s v="04-07-2024 16:16"/>
    <s v="Access &amp; Security"/>
    <s v="Not Assigned"/>
    <s v="CRM"/>
    <s v="UAE"/>
    <x v="0"/>
    <x v="2"/>
    <x v="0"/>
    <n v="1.1347222222248092"/>
    <n v="2024"/>
    <n v="27"/>
    <x v="0"/>
    <x v="0"/>
    <n v="7"/>
    <x v="0"/>
    <x v="2"/>
    <d v="2024-07-04T15:16:00"/>
    <d v="2024-07-05T18:30:00"/>
  </r>
  <r>
    <n v="4000000311"/>
    <x v="1"/>
    <s v="3. Normal"/>
    <s v="t-code access"/>
    <s v="Donabella Yalong Ortega"/>
    <s v="Amit Yadav"/>
    <s v="SAP Technical"/>
    <x v="0"/>
    <s v="04-07-2024 16:16"/>
    <s v="08-07-2024 16:16"/>
    <s v="Applications"/>
    <s v="08-07-2024 16:47"/>
    <s v="Donabella Yalong Ortega"/>
    <s v="UAE Sales -Retail Operations"/>
    <s v="3. Affects Group"/>
    <s v="06-08-2024 4:13"/>
    <x v="1"/>
    <s v="05-07-2024 16:24"/>
    <s v="05-07-2024 16:24"/>
    <s v="04-07-2024 18:16"/>
    <s v="Access &amp; Security"/>
    <s v="Not Assigned"/>
    <s v="SAP S/4 ERP"/>
    <s v="UAE"/>
    <x v="0"/>
    <x v="2"/>
    <x v="0"/>
    <n v="1.0055555555591127"/>
    <n v="2024"/>
    <n v="27"/>
    <x v="0"/>
    <x v="0"/>
    <n v="7"/>
    <x v="0"/>
    <x v="2"/>
    <d v="2024-07-04T16:16:00"/>
    <d v="2024-07-05T16:24:00"/>
  </r>
  <r>
    <n v="4000000288"/>
    <x v="1"/>
    <s v="3. Normal"/>
    <s v="Need authorization for reverse and change under FBCJ"/>
    <s v="Nirmal Chandra  Mondal"/>
    <s v="Amit Yadav"/>
    <s v="SAP Technical"/>
    <x v="0"/>
    <s v="04-07-2024 12:28"/>
    <s v="07-07-2024 12:28"/>
    <s v="Applications"/>
    <s v="12-07-2024 17:49"/>
    <s v="Nirmal Chandra  Mondal"/>
    <s v="Accounts &amp; Finance"/>
    <s v="4. Affects User"/>
    <s v="12-07-2024 17:49"/>
    <x v="1"/>
    <s v="09-07-2024 17:16"/>
    <s v="08-07-2024 16:50"/>
    <s v="04-07-2024 14:28"/>
    <s v="Access &amp; Security"/>
    <s v="Not Assigned"/>
    <s v="SAP S/4 ERP"/>
    <s v="BGD"/>
    <x v="0"/>
    <x v="2"/>
    <x v="0"/>
    <n v="5.2000000000043656"/>
    <n v="2024"/>
    <n v="27"/>
    <x v="0"/>
    <x v="0"/>
    <n v="7"/>
    <x v="0"/>
    <x v="0"/>
    <d v="2024-07-04T12:28:00"/>
    <d v="2024-07-09T17:16:00"/>
  </r>
  <r>
    <n v="4000000291"/>
    <x v="1"/>
    <s v="3. Normal"/>
    <s v="SAP ID Creation  - 88409510"/>
    <s v="Arul Prakash"/>
    <s v="Amit Yadav"/>
    <s v="SAP Technical"/>
    <x v="0"/>
    <s v="04-07-2024 13:5"/>
    <s v="07-07-2024 13:5"/>
    <s v="Applications"/>
    <s v="11-07-2024 16:48"/>
    <s v="Arul Prakash"/>
    <s v="Laboratory"/>
    <s v="4. Affects User"/>
    <s v="11-07-2024 16:48"/>
    <x v="1"/>
    <s v="08-07-2024 16:47"/>
    <s v="08-07-2024 16:47"/>
    <s v="04-07-2024 15:5"/>
    <s v="Access &amp; Security"/>
    <s v="Not Assigned"/>
    <s v="SAP S/4 ERP"/>
    <s v="BGD"/>
    <x v="0"/>
    <x v="2"/>
    <x v="0"/>
    <n v="4.1541666666671517"/>
    <n v="2024"/>
    <n v="27"/>
    <x v="0"/>
    <x v="0"/>
    <n v="7"/>
    <x v="0"/>
    <x v="3"/>
    <d v="2024-07-04T13:05:00"/>
    <d v="2024-07-08T16:47:00"/>
  </r>
  <r>
    <n v="4000000425"/>
    <x v="0"/>
    <s v="3. Normal"/>
    <s v="SAP Incident - Solman Ticket - 2000064529"/>
    <s v="Moti Singh Rathore"/>
    <s v="Dinesh Sharma"/>
    <s v="SAP Functional-MM"/>
    <x v="0"/>
    <s v="09-07-2024 10:40"/>
    <s v="09-07-2024 18:40"/>
    <s v="Applications"/>
    <s v="15-07-2024 1:50"/>
    <s v="Moti Singh Rathore"/>
    <s v="Finance &amp; Accounts"/>
    <s v="1. Affects Business"/>
    <s v="16-08-2024 11:46"/>
    <x v="2"/>
    <s v="12-07-2024 1:28"/>
    <s v="10-07-2024 14:19"/>
    <s v="09-07-2024 11:40"/>
    <s v="Not Assigned"/>
    <s v="Not Assigned"/>
    <s v="SAP S/4 ERP"/>
    <s v="IND"/>
    <x v="0"/>
    <x v="0"/>
    <x v="0"/>
    <n v="2.6166666666686069"/>
    <n v="2024"/>
    <n v="28"/>
    <x v="1"/>
    <x v="0"/>
    <n v="7"/>
    <x v="0"/>
    <x v="3"/>
    <d v="2024-07-09T10:40:00"/>
    <d v="2024-07-12T01:28:00"/>
  </r>
  <r>
    <n v="4000000458"/>
    <x v="1"/>
    <s v="4. Low"/>
    <s v="SLP for Local &amp; Export (New development in SAP) Sol ref#: 3000052550"/>
    <s v="John Romeo Abay"/>
    <s v="Dinesh Sharma"/>
    <s v="SAP Functional-SD"/>
    <x v="3"/>
    <s v="09-07-2024 17:26"/>
    <s v="16-07-2024 17:26"/>
    <s v="Applications"/>
    <s v="Not Assigned"/>
    <s v="John Romeo Abay"/>
    <s v="Logistics and Warehouse"/>
    <s v="4. Affects User"/>
    <s v="28-10-2024 12:10"/>
    <x v="0"/>
    <s v="Not Assigned"/>
    <s v="17-09-2024 11:21"/>
    <s v="10-07-2024 12:26"/>
    <s v="Applications"/>
    <s v="3000052550"/>
    <s v="Logistics &amp; Warehousing tools"/>
    <s v="UAE"/>
    <x v="0"/>
    <x v="0"/>
    <x v="0"/>
    <n v="169.92002430555294"/>
    <n v="2024"/>
    <n v="28"/>
    <x v="1"/>
    <x v="0"/>
    <n v="7"/>
    <x v="0"/>
    <x v="1"/>
    <d v="2024-07-09T17:26:00"/>
    <d v="2024-12-26T15:30:50"/>
  </r>
  <r>
    <n v="4000000390"/>
    <x v="0"/>
    <s v="1. Urgent"/>
    <s v="Assign Delivery Notes in Mentioned SDN-2100041341 not happening - Sol#2000064523"/>
    <s v="Sathish Gogu"/>
    <s v="Dinesh Sharma"/>
    <s v="SAP Functional-SD"/>
    <x v="0"/>
    <s v="08-07-2024 10:44"/>
    <s v="08-07-2024 18:44"/>
    <s v="Applications"/>
    <s v="21-07-2024 0:53"/>
    <s v="Sathish Gogu"/>
    <s v="Customer Advocacy - Tiles"/>
    <s v="3. Affects Group"/>
    <s v="21-07-2024 0:53"/>
    <x v="2"/>
    <s v="18-07-2024 0:50"/>
    <s v="10-07-2024 1:50"/>
    <s v="08-07-2024 11:44"/>
    <s v="Not Assigned"/>
    <s v="Not Assigned"/>
    <s v="SAP S/4 ERP"/>
    <s v="UAE"/>
    <x v="0"/>
    <x v="0"/>
    <x v="0"/>
    <n v="9.5874999999941792"/>
    <n v="2024"/>
    <n v="28"/>
    <x v="1"/>
    <x v="0"/>
    <n v="7"/>
    <x v="0"/>
    <x v="0"/>
    <d v="2024-07-08T10:44:00"/>
    <d v="2024-07-18T00:50:00"/>
  </r>
  <r>
    <n v="4000000427"/>
    <x v="1"/>
    <s v="2. High"/>
    <s v="SAP Authorization Access Req -  99017993"/>
    <s v="Vivek Kannan"/>
    <s v="Amit Yadav"/>
    <s v="SAP Technical"/>
    <x v="0"/>
    <s v="09-07-2024 11:17"/>
    <s v="11-07-2024 11:17"/>
    <s v="Access &amp; Security"/>
    <s v="20-07-2024 13:53"/>
    <s v="Vivek Kannan"/>
    <s v="Tiles Plant"/>
    <s v="4. Affects User"/>
    <s v="04-11-2024 19:0"/>
    <x v="1"/>
    <s v="17-07-2024 13:32"/>
    <s v="09-07-2024 11:43"/>
    <s v="09-07-2024 13:17"/>
    <s v="Access &amp; Security"/>
    <s v="Not Assigned"/>
    <s v="Access Control"/>
    <s v="UAE"/>
    <x v="0"/>
    <x v="2"/>
    <x v="0"/>
    <n v="8.09375"/>
    <n v="2024"/>
    <n v="28"/>
    <x v="1"/>
    <x v="0"/>
    <n v="7"/>
    <x v="0"/>
    <x v="0"/>
    <d v="2024-07-09T11:17:00"/>
    <d v="2024-07-17T13:32:00"/>
  </r>
  <r>
    <n v="4000000466"/>
    <x v="0"/>
    <s v="3. Normal"/>
    <s v="RE: SO#5774148/10 - Sol Ref 2000064533 (HTC Is working on this ticket )"/>
    <s v="Sai Krishna"/>
    <s v="Dinesh Sharma"/>
    <s v="SAP Functional-SD"/>
    <x v="0"/>
    <s v="09-07-2024 19:7"/>
    <s v="11-07-2024 19:7"/>
    <s v="Applications"/>
    <s v="26-07-2024 11:56"/>
    <s v="System"/>
    <s v="Customer Advocacy - Tiles"/>
    <s v="4. Affects User"/>
    <s v="26-07-2024 11:56"/>
    <x v="1"/>
    <s v="23-07-2024 11:43"/>
    <s v="10-07-2024 11:47"/>
    <s v="10-07-2024 12:7"/>
    <s v="Not Assigned"/>
    <s v="2000064533"/>
    <s v="SAP S/4 ERP"/>
    <s v="UAE"/>
    <x v="0"/>
    <x v="0"/>
    <x v="0"/>
    <n v="13.691666666665697"/>
    <n v="2024"/>
    <n v="28"/>
    <x v="1"/>
    <x v="0"/>
    <n v="7"/>
    <x v="0"/>
    <x v="1"/>
    <d v="2024-07-09T19:07:00"/>
    <d v="2024-07-23T11:43:00"/>
  </r>
  <r>
    <n v="4000000440"/>
    <x v="0"/>
    <s v="3. Normal"/>
    <s v="C4C Login issue - Suraj"/>
    <s v="Suraj Singh Bura"/>
    <s v="Amit Yadav"/>
    <s v="SAP Technical"/>
    <x v="0"/>
    <s v="09-07-2024 14:17"/>
    <s v="11-07-2024 14:17"/>
    <s v="Applications"/>
    <s v="15-07-2024 16:50"/>
    <s v="Suraj Singh Bura"/>
    <s v="Local Sales"/>
    <s v="4. Affects User"/>
    <s v="15-07-2024 16:50"/>
    <x v="1"/>
    <s v="12-07-2024 16:20"/>
    <s v="09-07-2024 17:37"/>
    <s v="09-07-2024 16:17"/>
    <s v="Not Assigned"/>
    <s v="Not Assigned"/>
    <s v="SAP S/4 ERP"/>
    <s v="UAE"/>
    <x v="0"/>
    <x v="2"/>
    <x v="0"/>
    <n v="3.0854166666686069"/>
    <n v="2024"/>
    <n v="28"/>
    <x v="1"/>
    <x v="0"/>
    <n v="7"/>
    <x v="0"/>
    <x v="3"/>
    <d v="2024-07-09T14:17:00"/>
    <d v="2024-07-12T16:20:00"/>
  </r>
  <r>
    <n v="4000000398"/>
    <x v="1"/>
    <s v="1. Urgent"/>
    <s v="Request to bring back the same workflow of notification - CTO to Myles"/>
    <s v="Myles Violante"/>
    <s v="Amit Yadav"/>
    <s v="SAP Technical"/>
    <x v="0"/>
    <s v="08-07-2024 13:4"/>
    <s v="11-07-2024 11:53"/>
    <s v="Applications"/>
    <s v="13-07-2024 17:49"/>
    <s v="Myles Violante"/>
    <s v="Tiles Plant"/>
    <s v="3. Affects Group"/>
    <s v="13-07-2024 17:49"/>
    <x v="2"/>
    <s v="10-07-2024 17:31"/>
    <s v="08-07-2024 16:15"/>
    <s v="08-07-2024 14:4"/>
    <s v="Access &amp; Security"/>
    <s v="Not Assigned"/>
    <s v="SAP S/4 ERP"/>
    <s v="UAE"/>
    <x v="0"/>
    <x v="2"/>
    <x v="0"/>
    <n v="2.1854166666671517"/>
    <n v="2024"/>
    <n v="28"/>
    <x v="1"/>
    <x v="0"/>
    <n v="7"/>
    <x v="0"/>
    <x v="3"/>
    <d v="2024-07-08T13:04:00"/>
    <d v="2024-07-10T17:31:00"/>
  </r>
  <r>
    <n v="4000000453"/>
    <x v="1"/>
    <s v="3. Normal"/>
    <s v="SAP Authorization Request -  Dierks"/>
    <s v="Dierks Julia"/>
    <s v="Amit Yadav"/>
    <s v="SAP Technical"/>
    <x v="0"/>
    <s v="09-07-2024 17:6"/>
    <s v="11-07-2024 17:6"/>
    <s v="Applications"/>
    <s v="18-07-2024 17:52"/>
    <s v="Dierks Julia"/>
    <s v="Warehouse &amp; Dispatch"/>
    <s v="4. Affects User"/>
    <s v="18-07-2024 17:52"/>
    <x v="1"/>
    <s v="15-07-2024 17:27"/>
    <s v="15-07-2024 17:27"/>
    <s v="09-07-2024 19:6"/>
    <s v="Access &amp; Security"/>
    <s v="Not Assigned"/>
    <s v="SAP S/4 ERP"/>
    <s v="GER"/>
    <x v="0"/>
    <x v="2"/>
    <x v="0"/>
    <n v="6.0145833333299379"/>
    <n v="2024"/>
    <n v="28"/>
    <x v="1"/>
    <x v="0"/>
    <n v="7"/>
    <x v="0"/>
    <x v="0"/>
    <d v="2024-07-09T17:06:00"/>
    <d v="2024-07-15T17:27:00"/>
  </r>
  <r>
    <n v="4000000481"/>
    <x v="1"/>
    <s v="3. Normal"/>
    <s v="SAP Authorization Access Req -  Require SAP hiring codes"/>
    <s v="Alphonsus Raj"/>
    <s v="Amit Yadav"/>
    <s v="SAP Technical"/>
    <x v="0"/>
    <s v="10-07-2024 10:55"/>
    <s v="12-07-2024 10:55"/>
    <s v="Applications"/>
    <s v="04-08-2024 19:1"/>
    <s v="Alphonsus Raj"/>
    <s v="HR &amp; Admin"/>
    <s v="4. Affects User"/>
    <s v="04-08-2024 19:1"/>
    <x v="1"/>
    <s v="01-08-2024 18:13"/>
    <s v="01-08-2024 18:9"/>
    <s v="10-07-2024 12:55"/>
    <s v="Access &amp; Security"/>
    <s v="Not Assigned"/>
    <s v="SAP S/4 ERP"/>
    <s v="IND"/>
    <x v="0"/>
    <x v="2"/>
    <x v="0"/>
    <n v="22.304166666668607"/>
    <n v="2024"/>
    <n v="28"/>
    <x v="1"/>
    <x v="0"/>
    <n v="7"/>
    <x v="0"/>
    <x v="1"/>
    <d v="2024-07-10T10:55:00"/>
    <d v="2024-08-01T18:13:00"/>
  </r>
  <r>
    <n v="4000000409"/>
    <x v="0"/>
    <s v="2. High"/>
    <s v="State Code is pulling wrongly in the Sales Tax register - 2000064525"/>
    <s v="Raghu Ram Neeli"/>
    <s v="Dinesh Sharma"/>
    <s v="SAP Functional-SD"/>
    <x v="0"/>
    <s v="08-07-2024 15:8"/>
    <s v="10-07-2024 15:8"/>
    <s v="Applications"/>
    <s v="22-07-2024 12:54"/>
    <s v="Raghu Ram Neeli"/>
    <s v="Supply Chain Management"/>
    <s v="4. Affects User"/>
    <s v="22-07-2024 12:54"/>
    <x v="1"/>
    <s v="19-07-2024 12:48"/>
    <s v="19-07-2024 12:48"/>
    <s v="08-07-2024 17:8"/>
    <s v="Not Assigned"/>
    <s v="2000064525"/>
    <s v="SAP S/4 ERP"/>
    <s v="IND"/>
    <x v="0"/>
    <x v="0"/>
    <x v="0"/>
    <n v="10.902777777773736"/>
    <n v="2024"/>
    <n v="28"/>
    <x v="1"/>
    <x v="0"/>
    <n v="7"/>
    <x v="0"/>
    <x v="1"/>
    <d v="2024-07-08T15:08:00"/>
    <d v="2024-07-19T12:48:00"/>
  </r>
  <r>
    <n v="4000000433"/>
    <x v="1"/>
    <s v="3. Normal"/>
    <s v="SAP Authorization Access Req -  MC's"/>
    <s v="Mohamed Nasar"/>
    <s v="Amit Yadav"/>
    <s v="SAP Technical"/>
    <x v="0"/>
    <s v="09-07-2024 12:28"/>
    <s v="11-07-2024 12:28"/>
    <s v="Applications"/>
    <s v="12-07-2024 16:49"/>
    <s v="Mohamed Nasar"/>
    <s v="Logistics and Warehouse"/>
    <s v="4. Affects User"/>
    <s v="12-07-2024 16:49"/>
    <x v="1"/>
    <s v="09-07-2024 16:45"/>
    <s v="09-07-2024 13:43"/>
    <s v="09-07-2024 14:28"/>
    <s v="Access &amp; Security"/>
    <s v="Not Assigned"/>
    <s v="SAP S/4 ERP"/>
    <s v="UAE"/>
    <x v="0"/>
    <x v="2"/>
    <x v="0"/>
    <n v="0.17847222222189885"/>
    <n v="2024"/>
    <n v="28"/>
    <x v="1"/>
    <x v="0"/>
    <n v="7"/>
    <x v="0"/>
    <x v="2"/>
    <d v="2024-07-09T12:28:00"/>
    <d v="2024-07-09T16:45:00"/>
  </r>
  <r>
    <n v="4000000438"/>
    <x v="1"/>
    <s v="3. Normal"/>
    <s v="SAP Authorization Request -  99016196 || 99015597"/>
    <s v="Mohamed Nasar"/>
    <s v="Amit Yadav"/>
    <s v="SAP Technical"/>
    <x v="0"/>
    <s v="09-07-2024 12:50"/>
    <s v="11-07-2024 12:50"/>
    <s v="Applications"/>
    <s v="12-07-2024 17:49"/>
    <s v="Mohamed Nasar"/>
    <s v="Logistics and Warehouse"/>
    <s v="4. Affects User"/>
    <s v="12-07-2024 17:49"/>
    <x v="1"/>
    <s v="09-07-2024 17:13"/>
    <s v="09-07-2024 13:42"/>
    <s v="09-07-2024 14:50"/>
    <s v="Access &amp; Security"/>
    <s v="Not Assigned"/>
    <s v="SAP S/4 ERP"/>
    <s v="UAE"/>
    <x v="0"/>
    <x v="2"/>
    <x v="0"/>
    <n v="0.18263888889487134"/>
    <n v="2024"/>
    <n v="28"/>
    <x v="1"/>
    <x v="0"/>
    <n v="7"/>
    <x v="0"/>
    <x v="2"/>
    <d v="2024-07-09T12:50:00"/>
    <d v="2024-07-09T17:13:00"/>
  </r>
  <r>
    <n v="4000000410"/>
    <x v="1"/>
    <s v="3. Normal"/>
    <s v="SAP Authorization Request - 99017366 || 99000745 || 99000275"/>
    <s v="Abdul Basith"/>
    <s v="Amit Yadav"/>
    <s v="SAP Technical"/>
    <x v="0"/>
    <s v="08-07-2024 15:57"/>
    <s v="10-07-2024 15:57"/>
    <s v="Applications"/>
    <s v="26-07-2024 17:56"/>
    <s v="Abdul Basith"/>
    <s v="UAE Sales -Retail Operations"/>
    <s v="4. Affects User"/>
    <s v="26-07-2024 17:56"/>
    <x v="1"/>
    <s v="23-07-2024 17:14"/>
    <s v="23-07-2024 17:14"/>
    <s v="08-07-2024 17:57"/>
    <s v="Access &amp; Security"/>
    <s v="Not Assigned"/>
    <s v="SAP S/4 ERP"/>
    <s v="UAE"/>
    <x v="0"/>
    <x v="2"/>
    <x v="0"/>
    <n v="15.053472222221899"/>
    <n v="2024"/>
    <n v="28"/>
    <x v="1"/>
    <x v="0"/>
    <n v="7"/>
    <x v="0"/>
    <x v="1"/>
    <d v="2024-07-08T15:57:00"/>
    <d v="2024-07-23T17:14:00"/>
  </r>
  <r>
    <n v="4000000406"/>
    <x v="1"/>
    <s v="2. High"/>
    <s v="SAP Password Reset - 99121904"/>
    <s v="Sastry Varanasi"/>
    <s v="Amit Yadav"/>
    <s v="SAP Technical"/>
    <x v="1"/>
    <s v="08-07-2024 14:57"/>
    <s v="10-07-2024 14:57"/>
    <s v="Applications"/>
    <s v="Not Assigned"/>
    <s v="Sastry Varanasi"/>
    <s v="Finance &amp; Accounts"/>
    <s v="4. Affects User"/>
    <s v="09-07-2024 14:1"/>
    <x v="1"/>
    <s v="Not Assigned"/>
    <s v="Not Assigned"/>
    <s v="08-07-2024 16:57"/>
    <s v="Applications"/>
    <s v="Not Assigned"/>
    <s v="SAP S/4 ERP"/>
    <s v="IND"/>
    <x v="0"/>
    <x v="2"/>
    <x v="0"/>
    <n v="171.02349652777775"/>
    <n v="2024"/>
    <n v="28"/>
    <x v="1"/>
    <x v="0"/>
    <n v="7"/>
    <x v="0"/>
    <x v="1"/>
    <d v="2024-07-08T14:57:00"/>
    <d v="2024-12-26T15:30:50"/>
  </r>
  <r>
    <n v="4000000407"/>
    <x v="1"/>
    <s v="3. Normal"/>
    <s v="Invoice Print Out Option  (Sasrty) - Sol Ref 3000052504  (HTC is working on this ticket)"/>
    <s v="Sastry Varanasi"/>
    <s v="Amit Yadav"/>
    <s v="SAP Technical"/>
    <x v="0"/>
    <s v="08-07-2024 15:3"/>
    <s v="09-07-2024 14:33"/>
    <s v="Applications"/>
    <s v="19-08-2024 12:9"/>
    <s v="Sastry Varanasi"/>
    <s v="Finance &amp; Accounts"/>
    <s v="1. Affects Business"/>
    <s v="19-08-2024 12:9"/>
    <x v="2"/>
    <s v="16-08-2024 11:51"/>
    <s v="17-07-2024 11:9"/>
    <s v="08-07-2024 16:3"/>
    <s v="Applications"/>
    <s v="3000052504"/>
    <s v="SAP S/4 ERP"/>
    <s v="IND"/>
    <x v="0"/>
    <x v="2"/>
    <x v="0"/>
    <n v="38.866666666668607"/>
    <n v="2024"/>
    <n v="28"/>
    <x v="1"/>
    <x v="0"/>
    <n v="7"/>
    <x v="0"/>
    <x v="1"/>
    <d v="2024-07-08T15:03:00"/>
    <d v="2024-08-16T11:51:00"/>
  </r>
  <r>
    <n v="4000000412"/>
    <x v="1"/>
    <s v="2. High"/>
    <s v="SAP Authorization Access Req -  99000656"/>
    <s v="Ravi Teja"/>
    <s v="Amit Yadav"/>
    <s v="SAP Technical"/>
    <x v="0"/>
    <s v="08-07-2024 16:15"/>
    <s v="10-07-2024 16:15"/>
    <s v="Applications"/>
    <s v="14-07-2024 16:45"/>
    <s v="Ravi Teja"/>
    <s v="Tiles Plant"/>
    <s v="4. Affects User"/>
    <s v="14-07-2024 16:45"/>
    <x v="1"/>
    <s v="12-07-2024 16:23"/>
    <s v="08-07-2024 16:19"/>
    <s v="-"/>
    <s v="Access &amp; Security"/>
    <s v="Not Assigned"/>
    <s v="SAP S/4 ERP"/>
    <s v="UAE"/>
    <x v="0"/>
    <x v="2"/>
    <x v="0"/>
    <n v="4.0055555555518367"/>
    <n v="2024"/>
    <n v="28"/>
    <x v="1"/>
    <x v="0"/>
    <n v="7"/>
    <x v="0"/>
    <x v="3"/>
    <d v="2024-07-08T16:15:00"/>
    <d v="2024-07-12T16:23:00"/>
  </r>
  <r>
    <n v="4000000414"/>
    <x v="1"/>
    <s v="2. High"/>
    <s v="SAP Authorization Access Req -  MC's"/>
    <s v="Ravi Teja"/>
    <s v="Amit Yadav"/>
    <s v="SAP Technical"/>
    <x v="1"/>
    <s v="08-07-2024 16:23"/>
    <s v="10-07-2024 16:23"/>
    <s v="Applications"/>
    <s v="Not Assigned"/>
    <s v="Ravi Teja"/>
    <s v="Tiles Plant"/>
    <s v="4. Affects User"/>
    <s v="01-08-2024 16:56"/>
    <x v="1"/>
    <s v="Not Assigned"/>
    <s v="09-07-2024 8:58"/>
    <s v="08-07-2024 18:23"/>
    <s v="Access &amp; Security"/>
    <s v="Not Assigned"/>
    <s v="SAP S/4 ERP"/>
    <s v="UAE"/>
    <x v="0"/>
    <x v="2"/>
    <x v="0"/>
    <n v="170.96377430555731"/>
    <n v="2024"/>
    <n v="28"/>
    <x v="1"/>
    <x v="0"/>
    <n v="7"/>
    <x v="0"/>
    <x v="1"/>
    <d v="2024-07-08T16:23:00"/>
    <d v="2024-12-26T15:30:50"/>
  </r>
  <r>
    <n v="4000000415"/>
    <x v="1"/>
    <s v="2. High"/>
    <s v="SAP Authorization Access Req - 99002328"/>
    <s v="Ravi Teja"/>
    <s v="Amit Yadav"/>
    <s v="SAP Technical"/>
    <x v="0"/>
    <s v="08-07-2024 16:25"/>
    <s v="10-07-2024 16:25"/>
    <s v="Applications"/>
    <s v="04-08-2024 19:1"/>
    <s v="Ravi Teja"/>
    <s v="Tiles Plant"/>
    <s v="4. Affects User"/>
    <s v="04-08-2024 19:1"/>
    <x v="1"/>
    <s v="01-08-2024 18:10"/>
    <s v="10-07-2024 17:42"/>
    <s v="-"/>
    <s v="Access &amp; Security"/>
    <s v="Not Assigned"/>
    <s v="SAP S/4 ERP"/>
    <s v="UAE"/>
    <x v="0"/>
    <x v="2"/>
    <x v="0"/>
    <n v="24.072916666664241"/>
    <n v="2024"/>
    <n v="28"/>
    <x v="1"/>
    <x v="0"/>
    <n v="7"/>
    <x v="0"/>
    <x v="1"/>
    <d v="2024-07-08T16:25:00"/>
    <d v="2024-08-01T18:10:00"/>
  </r>
  <r>
    <n v="4000000416"/>
    <x v="1"/>
    <s v="2. High"/>
    <s v="SAP ID Creation -  99015630"/>
    <s v="Ravi Teja"/>
    <s v="Amit Yadav"/>
    <s v="SAP Technical"/>
    <x v="0"/>
    <s v="08-07-2024 16:33"/>
    <s v="10-07-2024 16:36"/>
    <s v="Applications"/>
    <s v="10-07-2024 18:0"/>
    <s v="Ravi Teja"/>
    <s v="Tiles Plant"/>
    <s v="4. Affects User"/>
    <s v="10-07-2024 18:0"/>
    <x v="1"/>
    <s v="09-07-2024 16:56"/>
    <s v="09-07-2024 16:49"/>
    <s v="-"/>
    <s v="Access &amp; Security"/>
    <s v="Not Assigned"/>
    <s v="SAP S/4 ERP"/>
    <s v="UAE"/>
    <x v="0"/>
    <x v="2"/>
    <x v="0"/>
    <n v="1.015972222223354"/>
    <n v="2024"/>
    <n v="28"/>
    <x v="1"/>
    <x v="0"/>
    <n v="7"/>
    <x v="0"/>
    <x v="2"/>
    <d v="2024-07-08T16:33:00"/>
    <d v="2024-07-09T16:56:00"/>
  </r>
  <r>
    <n v="4000000428"/>
    <x v="1"/>
    <s v="3. Normal"/>
    <s v="ECQ Password Reset - 88202091"/>
    <s v="Shydur Rahaman"/>
    <s v="Amit Yadav"/>
    <s v="SAP Technical"/>
    <x v="0"/>
    <s v="09-07-2024 11:18"/>
    <s v="11-07-2024 11:18"/>
    <s v="Applications"/>
    <s v="12-07-2024 16:49"/>
    <s v="Shydur Rahaman"/>
    <s v="Accounts &amp; Finance"/>
    <s v="4. Affects User"/>
    <s v="12-07-2024 16:49"/>
    <x v="1"/>
    <s v="09-07-2024 16:46"/>
    <s v="09-07-2024 16:46"/>
    <s v="09-07-2024 13:18"/>
    <s v="Access &amp; Security"/>
    <s v="Not Assigned"/>
    <s v="SAP S/4 ERP"/>
    <s v="BGD"/>
    <x v="0"/>
    <x v="2"/>
    <x v="0"/>
    <n v="0.22777777777810115"/>
    <n v="2024"/>
    <n v="28"/>
    <x v="1"/>
    <x v="0"/>
    <n v="7"/>
    <x v="0"/>
    <x v="2"/>
    <d v="2024-07-09T11:18:00"/>
    <d v="2024-07-09T16:46:00"/>
  </r>
  <r>
    <n v="4000000544"/>
    <x v="1"/>
    <s v="2. High"/>
    <s v="Request to configure the approval matrix for Credit Limit Management - Sol Ref 3000052508"/>
    <s v="Paramjeet Singh"/>
    <s v="Kamal Kondapalli"/>
    <s v="SAP Functional-PP/PM/QS/"/>
    <x v="3"/>
    <s v="11-07-2024 11:16"/>
    <s v="15-07-2024 11:16"/>
    <s v="Applications"/>
    <s v="Not Assigned"/>
    <s v="Paramjeet Singh"/>
    <s v="Finance &amp; Accounts"/>
    <s v="4. Affects User"/>
    <s v="25-12-2024 16:49"/>
    <x v="1"/>
    <s v="Not Assigned"/>
    <s v="16-07-2024 17:16"/>
    <s v="11-07-2024 13:16"/>
    <s v="Applications"/>
    <s v="3000052508"/>
    <s v="SAP S/4 ERP"/>
    <s v="UAE"/>
    <x v="1"/>
    <x v="0"/>
    <x v="0"/>
    <n v="168.1769687499982"/>
    <n v="2024"/>
    <n v="28"/>
    <x v="1"/>
    <x v="2"/>
    <n v="7"/>
    <x v="0"/>
    <x v="1"/>
    <d v="2024-07-11T11:16:00"/>
    <d v="2024-12-26T15:30:50"/>
  </r>
  <r>
    <n v="4000000625"/>
    <x v="1"/>
    <s v="4. Low"/>
    <s v="SHIPPING ADDRESS IN STO CHANGE - Moti - Sol Ref 3000052521"/>
    <s v="Moti Singh Rathore"/>
    <s v="Kamal Kondapalli"/>
    <s v="SAP Functional-SD"/>
    <x v="2"/>
    <s v="12-07-2024 12:47"/>
    <s v="18-07-2024 12:47"/>
    <s v="Applications"/>
    <s v="Not Assigned"/>
    <s v="Moti Singh Rathore"/>
    <s v="Finance &amp; Accounts"/>
    <s v="4. Affects User"/>
    <s v="19-12-2024 19:28"/>
    <x v="0"/>
    <s v="Not Assigned"/>
    <s v="20-08-2024 13:33"/>
    <s v="12-07-2024 16:47"/>
    <s v="Applications"/>
    <s v="3000052521"/>
    <s v="SAP S/4 ERP"/>
    <s v="IND"/>
    <x v="1"/>
    <x v="0"/>
    <x v="0"/>
    <n v="167.11377430555876"/>
    <n v="2024"/>
    <n v="28"/>
    <x v="1"/>
    <x v="3"/>
    <n v="7"/>
    <x v="0"/>
    <x v="1"/>
    <d v="2024-07-12T12:47:00"/>
    <d v="2024-12-26T15:30:50"/>
  </r>
  <r>
    <n v="4000000637"/>
    <x v="1"/>
    <s v="3. Normal"/>
    <s v="Production Order Date Change - Sol Ref #:3000052510"/>
    <s v="Kishor Karthikeyan"/>
    <s v="Karthick Duraisamy"/>
    <s v="SAP Functional-PP/PM/QS/"/>
    <x v="0"/>
    <s v="12-07-2024 13:48"/>
    <s v="16-07-2024 13:48"/>
    <s v="Applications"/>
    <s v="16-08-2024 15:7"/>
    <s v="Kishor Karthikeyan"/>
    <s v="Sanitaryware Plant"/>
    <s v="4. Affects User"/>
    <s v="16-08-2024 15:7"/>
    <x v="1"/>
    <s v="13-08-2024 14:24"/>
    <s v="13-08-2024 14:24"/>
    <s v="12-07-2024 15:48"/>
    <s v="Applications"/>
    <s v="3000052510"/>
    <s v="SAP S/4 ERP"/>
    <s v="UAE"/>
    <x v="0"/>
    <x v="4"/>
    <x v="0"/>
    <n v="32.025000000001455"/>
    <n v="2024"/>
    <n v="28"/>
    <x v="1"/>
    <x v="0"/>
    <n v="7"/>
    <x v="0"/>
    <x v="1"/>
    <d v="2024-07-12T13:48:00"/>
    <d v="2024-08-13T14:24:00"/>
  </r>
  <r>
    <n v="4000000624"/>
    <x v="1"/>
    <s v="3. Normal"/>
    <s v="SAP Authorization Request - 99000275 || 99000745 || 99017366"/>
    <s v="Donabella Yalong Ortega"/>
    <s v="Amit Yadav"/>
    <s v="SAP Technical"/>
    <x v="0"/>
    <s v="12-07-2024 12:31"/>
    <s v="16-07-2024 14:32"/>
    <s v="Applications"/>
    <s v="15-07-2024 17:52"/>
    <s v="Donabella Yalong Ortega"/>
    <s v="UAE Sales -Retail Operations"/>
    <s v="4. Affects User"/>
    <s v="15-07-2024 17:52"/>
    <x v="1"/>
    <s v="15-07-2024 17:31"/>
    <s v="12-07-2024 16:13"/>
    <s v="-"/>
    <s v="Access &amp; Security"/>
    <s v="Not Assigned"/>
    <s v="SAP S/4 ERP"/>
    <s v="UAE"/>
    <x v="0"/>
    <x v="2"/>
    <x v="0"/>
    <n v="3.2083333333357587"/>
    <n v="2024"/>
    <n v="28"/>
    <x v="1"/>
    <x v="0"/>
    <n v="7"/>
    <x v="0"/>
    <x v="3"/>
    <d v="2024-07-12T12:31:00"/>
    <d v="2024-07-15T17:31:00"/>
  </r>
  <r>
    <n v="4000000555"/>
    <x v="0"/>
    <s v="2. High"/>
    <s v="ZRK_PLANT_CONS1 Error - Sol Ref 2000064537  with HTC"/>
    <s v="Md Sayadul Islam"/>
    <s v="Dinesh Sharma"/>
    <s v="SAP Functional-SD"/>
    <x v="0"/>
    <s v="11-07-2024 12:46"/>
    <s v="15-07-2024 12:46"/>
    <s v="Applications"/>
    <s v="26-07-2024 12:56"/>
    <s v="Md Sayadul Islam"/>
    <s v="Procurement"/>
    <s v="4. Affects User"/>
    <s v="26-07-2024 12:56"/>
    <x v="1"/>
    <s v="23-07-2024 12:11"/>
    <s v="19-07-2024 13:58"/>
    <s v="11-07-2024 14:46"/>
    <s v="Not Assigned"/>
    <s v="2000064537"/>
    <s v="SAP S/4 ERP"/>
    <s v="UAE"/>
    <x v="0"/>
    <x v="0"/>
    <x v="0"/>
    <n v="11.975694444445253"/>
    <n v="2024"/>
    <n v="28"/>
    <x v="1"/>
    <x v="0"/>
    <n v="7"/>
    <x v="0"/>
    <x v="1"/>
    <d v="2024-07-11T12:46:00"/>
    <d v="2024-07-23T12:11:00"/>
  </r>
  <r>
    <n v="4000000573"/>
    <x v="1"/>
    <s v="3. Normal"/>
    <s v="SAP Authorization Access Req -  99014291 Yasar"/>
    <s v="Mohamed Nasar"/>
    <s v="Amit Yadav"/>
    <s v="SAP Technical"/>
    <x v="0"/>
    <s v="11-07-2024 16:10"/>
    <s v="15-07-2024 16:10"/>
    <s v="Applications"/>
    <s v="15-07-2024 16:50"/>
    <s v="Mohamed Nasar"/>
    <s v="Logistics and Warehouse"/>
    <s v="4. Affects User"/>
    <s v="15-07-2024 16:50"/>
    <x v="1"/>
    <s v="12-07-2024 16:26"/>
    <s v="12-07-2024 14:29"/>
    <s v="11-07-2024 18:10"/>
    <s v="Access &amp; Security"/>
    <s v="Not Assigned"/>
    <s v="SAP S/4 ERP"/>
    <s v="UAE"/>
    <x v="0"/>
    <x v="2"/>
    <x v="0"/>
    <n v="1.0111111111109494"/>
    <n v="2024"/>
    <n v="28"/>
    <x v="1"/>
    <x v="0"/>
    <n v="7"/>
    <x v="0"/>
    <x v="2"/>
    <d v="2024-07-11T16:10:00"/>
    <d v="2024-07-12T16:26:00"/>
  </r>
  <r>
    <n v="4000000518"/>
    <x v="1"/>
    <s v="3. Normal"/>
    <s v="SAP Authorization Request -  Raveendra"/>
    <s v="Raveendra Katta"/>
    <s v="Amit Yadav"/>
    <s v="SAP Technical"/>
    <x v="0"/>
    <s v="10-07-2024 17:29"/>
    <s v="12-07-2024 17:29"/>
    <s v="Applications"/>
    <s v="25-07-2024 17:55"/>
    <s v="Raveendra Katta"/>
    <s v="Costing &amp; MIS"/>
    <s v="4. Affects User"/>
    <s v="25-07-2024 17:55"/>
    <x v="1"/>
    <s v="22-07-2024 17:46"/>
    <s v="16-07-2024 18:25"/>
    <s v="11-07-2024 10:59"/>
    <s v="Access &amp; Security"/>
    <s v="Not Assigned"/>
    <s v="SAP S/4 ERP"/>
    <s v="IND"/>
    <x v="0"/>
    <x v="2"/>
    <x v="0"/>
    <n v="12.011805555550382"/>
    <n v="2024"/>
    <n v="28"/>
    <x v="1"/>
    <x v="0"/>
    <n v="7"/>
    <x v="0"/>
    <x v="1"/>
    <d v="2024-07-10T17:29:00"/>
    <d v="2024-07-22T17:46:00"/>
  </r>
  <r>
    <n v="4000000535"/>
    <x v="1"/>
    <s v="2. High"/>
    <s v="Reset application password (MDG ) - Khalid"/>
    <s v="Md. Khalid  Hossain"/>
    <s v="Amit Yadav"/>
    <s v="SAP Technical"/>
    <x v="0"/>
    <s v="11-07-2024 9:40"/>
    <s v="14-07-2024 10:0"/>
    <s v="Applications"/>
    <s v="14-07-2024 13:50"/>
    <s v="Md. Khalid  Hossain"/>
    <s v="Admin"/>
    <s v="4. Affects User"/>
    <s v="14-07-2024 13:50"/>
    <x v="1"/>
    <s v="11-07-2024 13:0"/>
    <s v="11-07-2024 13:0"/>
    <s v="11-07-2024 12:0"/>
    <s v="Access &amp; Security"/>
    <s v="Not Assigned"/>
    <s v="SAP S/4 ERP"/>
    <s v="BGD"/>
    <x v="0"/>
    <x v="2"/>
    <x v="0"/>
    <n v="0.13888888888322981"/>
    <n v="2024"/>
    <n v="28"/>
    <x v="1"/>
    <x v="0"/>
    <n v="7"/>
    <x v="0"/>
    <x v="2"/>
    <d v="2024-07-11T09:40:00"/>
    <d v="2024-07-11T13:00:00"/>
  </r>
  <r>
    <n v="4000000554"/>
    <x v="0"/>
    <s v="3. Normal"/>
    <s v="5799452 NO ARABIC TRANSLATION AND QR CODE IN SALES ORDER - Sol Ref 2000064536"/>
    <s v="Donabella Yalong Ortega"/>
    <s v="Dinesh Sharma"/>
    <s v="SAP Functional-SD"/>
    <x v="0"/>
    <s v="11-07-2024 12:27"/>
    <s v="15-07-2024 12:27"/>
    <s v="Applications"/>
    <s v="13-09-2024 14:21"/>
    <s v="Donabella Yalong Ortega"/>
    <s v="UAE Sales -Retail Operations"/>
    <s v="4. Affects User"/>
    <s v="28-09-2024 14:24"/>
    <x v="1"/>
    <s v="10-09-2024 13:25"/>
    <s v="22-07-2024 12:54"/>
    <s v="11-07-2024 14:27"/>
    <s v="Not Assigned"/>
    <s v="2000064536"/>
    <s v="SAP S/4 ERP"/>
    <s v="UAE"/>
    <x v="0"/>
    <x v="0"/>
    <x v="0"/>
    <n v="61.040277777778101"/>
    <n v="2024"/>
    <n v="28"/>
    <x v="1"/>
    <x v="0"/>
    <n v="7"/>
    <x v="0"/>
    <x v="1"/>
    <d v="2024-07-11T12:27:00"/>
    <d v="2024-09-10T13:25:00"/>
  </r>
  <r>
    <n v="4000000580"/>
    <x v="1"/>
    <s v="4. Low"/>
    <s v="99001653 SAP Authorization Change from MC-5 to MC-3&amp;4"/>
    <s v="Ravi Teja"/>
    <s v="Amit Yadav"/>
    <s v="SAP Technical"/>
    <x v="0"/>
    <s v="11-07-2024 17:6"/>
    <s v="18-07-2024 17:6"/>
    <s v="Applications"/>
    <s v="23-07-2024 19:4"/>
    <s v="Ravi Teja"/>
    <s v="Tiles Plant"/>
    <s v="4. Affects User"/>
    <s v="23-07-2024 19:4"/>
    <x v="0"/>
    <s v="23-07-2024 19:3"/>
    <s v="11-07-2024 18:44"/>
    <s v="-"/>
    <s v="Access &amp; Security"/>
    <s v="Not Assigned"/>
    <s v="SAP S/4 ERP"/>
    <s v="UAE"/>
    <x v="0"/>
    <x v="2"/>
    <x v="0"/>
    <n v="12.081249999995634"/>
    <n v="2024"/>
    <n v="28"/>
    <x v="1"/>
    <x v="0"/>
    <n v="7"/>
    <x v="0"/>
    <x v="1"/>
    <d v="2024-07-11T17:06:00"/>
    <d v="2024-07-23T19:03:00"/>
  </r>
  <r>
    <n v="4000000632"/>
    <x v="1"/>
    <s v="3. Normal"/>
    <s v="New Report for Spare Parts PR/PO Sol Ref #: 3000052512"/>
    <s v="Ravi Teja"/>
    <s v="Karthick Duraisamy"/>
    <s v="SAP Functional-PP/PM/QS/"/>
    <x v="0"/>
    <s v="12-07-2024 13:14"/>
    <s v="16-07-2024 13:14"/>
    <s v="Applications"/>
    <s v="20-09-2024 17:25"/>
    <s v="Ravi Teja"/>
    <s v="Tiles Plant"/>
    <s v="4. Affects User"/>
    <s v="20-09-2024 17:25"/>
    <x v="1"/>
    <s v="17-09-2024 17:13"/>
    <s v="18-07-2024 12:12"/>
    <s v="12-07-2024 15:14"/>
    <s v="Access &amp; Security"/>
    <s v="Not Assigned"/>
    <s v="SAP S/4 ERP"/>
    <s v="UAE"/>
    <x v="0"/>
    <x v="4"/>
    <x v="0"/>
    <n v="67.165972222224809"/>
    <n v="2024"/>
    <n v="28"/>
    <x v="1"/>
    <x v="0"/>
    <n v="7"/>
    <x v="0"/>
    <x v="1"/>
    <d v="2024-07-12T13:14:00"/>
    <d v="2024-09-17T17:13:00"/>
  </r>
  <r>
    <n v="4000000583"/>
    <x v="1"/>
    <s v="2. High"/>
    <s v="SAP Authorization Access Req -  88202555  Haque (BG)"/>
    <s v="Md. Mahbubul Haque"/>
    <s v="Amit Yadav"/>
    <s v="SAP Technical"/>
    <x v="1"/>
    <s v="11-07-2024 17:19"/>
    <s v="14-07-2024 17:19"/>
    <s v="Applications"/>
    <s v="Not Assigned"/>
    <s v="Md. Mahbubul Haque"/>
    <s v="Purchase"/>
    <s v="4. Affects User"/>
    <s v="01-08-2024 16:55"/>
    <x v="1"/>
    <s v="Not Assigned"/>
    <s v="01-08-2024 16:55"/>
    <s v="11-07-2024 19:19"/>
    <s v="Access &amp; Security"/>
    <s v="Not Assigned"/>
    <s v="SAP S/4 ERP"/>
    <s v="BGD"/>
    <x v="0"/>
    <x v="2"/>
    <x v="0"/>
    <n v="167.92488541666535"/>
    <n v="2024"/>
    <n v="28"/>
    <x v="1"/>
    <x v="0"/>
    <n v="7"/>
    <x v="0"/>
    <x v="1"/>
    <d v="2024-07-11T17:19:00"/>
    <d v="2024-12-26T15:30:50"/>
  </r>
  <r>
    <n v="4000000635"/>
    <x v="1"/>
    <s v="3. Normal"/>
    <s v="SAP Authorization Request - Nasar"/>
    <s v="Nasar Khan"/>
    <s v="Amit Yadav"/>
    <s v="SAP Technical"/>
    <x v="0"/>
    <s v="12-07-2024 13:27"/>
    <s v="25-09-2024 12:11"/>
    <s v="Applications"/>
    <s v="27-09-2024 19:29"/>
    <s v="Nasar Khan"/>
    <s v="Showroom"/>
    <s v="4. Affects User"/>
    <s v="27-09-2024 19:29"/>
    <x v="1"/>
    <s v="24-09-2024 19:15"/>
    <s v="15-07-2024 17:35"/>
    <s v="12-07-2024 15:27"/>
    <s v="Access &amp; Security"/>
    <s v="Not Assigned"/>
    <s v="CRM"/>
    <s v="UAE"/>
    <x v="0"/>
    <x v="2"/>
    <x v="0"/>
    <n v="74.241666666668607"/>
    <n v="2024"/>
    <n v="28"/>
    <x v="1"/>
    <x v="0"/>
    <n v="7"/>
    <x v="0"/>
    <x v="1"/>
    <d v="2024-07-12T13:27:00"/>
    <d v="2024-09-24T19:15:00"/>
  </r>
  <r>
    <n v="4000000646"/>
    <x v="1"/>
    <s v="3. Normal"/>
    <s v="SAP Authorization Request -  Lucky"/>
    <s v="Lucky Varthavani"/>
    <s v="Amit Yadav"/>
    <s v="SAP Technical"/>
    <x v="0"/>
    <s v="12-07-2024 17:1"/>
    <s v="15-07-2024 17:1"/>
    <s v="Applications"/>
    <s v="16-07-2024 10:59"/>
    <s v="Lucky Varthavani"/>
    <s v="Internal Audit"/>
    <s v="4. Affects User"/>
    <s v="16-07-2024 10:59"/>
    <x v="1"/>
    <s v="15-07-2024 17:30"/>
    <s v="15-07-2024 17:30"/>
    <s v="-"/>
    <s v="Access &amp; Security"/>
    <s v="Not Assigned"/>
    <s v="SAP S/4 ERP"/>
    <s v="IND"/>
    <x v="0"/>
    <x v="2"/>
    <x v="0"/>
    <n v="3.0201388888890506"/>
    <n v="2024"/>
    <n v="28"/>
    <x v="1"/>
    <x v="0"/>
    <n v="7"/>
    <x v="0"/>
    <x v="3"/>
    <d v="2024-07-12T17:01:00"/>
    <d v="2024-07-15T17:30:00"/>
  </r>
  <r>
    <n v="4000000520"/>
    <x v="1"/>
    <s v="3. Normal"/>
    <s v="SAP Authorization Request - 99013072"/>
    <s v="Ajaj Kausarkhan Pathan"/>
    <s v="Amit Yadav"/>
    <s v="SAP Technical"/>
    <x v="0"/>
    <s v="10-07-2024 17:53"/>
    <s v="12-07-2024 17:53"/>
    <s v="Applications"/>
    <s v="26-07-2024 17:56"/>
    <s v="Ajaj Kausarkhan Pathan"/>
    <s v="Tiles Plant"/>
    <s v="4. Affects User"/>
    <s v="26-07-2024 17:56"/>
    <x v="1"/>
    <s v="23-07-2024 17:23"/>
    <s v="23-07-2024 17:23"/>
    <s v="11-07-2024 10:53"/>
    <s v="Access &amp; Security"/>
    <s v="Not Assigned"/>
    <s v="SAP S/4 ERP"/>
    <s v="UAE"/>
    <x v="0"/>
    <x v="2"/>
    <x v="0"/>
    <n v="12.979166666671517"/>
    <n v="2024"/>
    <n v="28"/>
    <x v="1"/>
    <x v="0"/>
    <n v="7"/>
    <x v="0"/>
    <x v="1"/>
    <d v="2024-07-10T17:53:00"/>
    <d v="2024-07-23T17:23:00"/>
  </r>
  <r>
    <n v="4000000578"/>
    <x v="1"/>
    <s v="2. High"/>
    <s v="SAP Authorization Access Req -  88200077  Anwar (Dhaka)"/>
    <s v="S. M. Anwarul  Hoque"/>
    <s v="Amit Yadav"/>
    <s v="SAP Technical"/>
    <x v="1"/>
    <s v="11-07-2024 16:56"/>
    <s v="14-07-2024 16:56"/>
    <s v="Applications"/>
    <s v="Not Assigned"/>
    <s v="S. M. Anwarul  Hoque"/>
    <s v="Accounts &amp; Finance"/>
    <s v="4. Affects User"/>
    <s v="01-08-2024 16:55"/>
    <x v="1"/>
    <s v="Not Assigned"/>
    <s v="01-08-2024 16:55"/>
    <s v="11-07-2024 18:56"/>
    <s v="Access &amp; Security"/>
    <s v="Not Assigned"/>
    <s v="SAP S/4 ERP"/>
    <s v="BGD"/>
    <x v="0"/>
    <x v="2"/>
    <x v="0"/>
    <n v="167.9408576388887"/>
    <n v="2024"/>
    <n v="28"/>
    <x v="1"/>
    <x v="0"/>
    <n v="7"/>
    <x v="0"/>
    <x v="1"/>
    <d v="2024-07-11T16:56:00"/>
    <d v="2024-12-26T15:30:50"/>
  </r>
  <r>
    <n v="4000000557"/>
    <x v="1"/>
    <s v="3. Normal"/>
    <s v="SAP Authorization Access Req -  Ralf Kuhl (Kludi Ger)"/>
    <s v="Ralf Kühl"/>
    <s v="Amit Yadav"/>
    <s v="SAP Technical"/>
    <x v="0"/>
    <s v="11-07-2024 13:13"/>
    <s v="15-07-2024 13:13"/>
    <s v="Applications"/>
    <s v="21-07-2024 14:53"/>
    <s v="Ralf Kühl"/>
    <s v="Goods receipt"/>
    <s v="4. Affects User"/>
    <s v="21-07-2024 14:53"/>
    <x v="1"/>
    <s v="18-07-2024 14:2"/>
    <s v="16-07-2024 18:16"/>
    <s v="11-07-2024 15:13"/>
    <s v="Access &amp; Security"/>
    <s v="Not Assigned"/>
    <s v="SAP S/4 ERP"/>
    <s v="GER"/>
    <x v="0"/>
    <x v="2"/>
    <x v="0"/>
    <n v="7.0340277777795563"/>
    <n v="2024"/>
    <n v="28"/>
    <x v="1"/>
    <x v="0"/>
    <n v="7"/>
    <x v="0"/>
    <x v="0"/>
    <d v="2024-07-11T13:13:00"/>
    <d v="2024-07-18T14:02:00"/>
  </r>
  <r>
    <n v="4000000619"/>
    <x v="1"/>
    <s v="3. Normal"/>
    <s v="Request data extraction - PO # 4500033367"/>
    <s v="Naveed Nabi Wani"/>
    <s v="Amit Yadav"/>
    <s v="SAP Technical"/>
    <x v="1"/>
    <s v="12-07-2024 11:21"/>
    <s v="16-07-2024 11:21"/>
    <s v="Applications"/>
    <s v="Not Assigned"/>
    <s v="Naveed Nabi Wani"/>
    <s v="Purchase"/>
    <s v="4. Affects User"/>
    <s v="01-08-2024 16:53"/>
    <x v="1"/>
    <s v="Not Assigned"/>
    <s v="01-08-2024 16:53"/>
    <s v="12-07-2024 13:21"/>
    <s v="Applications"/>
    <s v="Not Assigned"/>
    <s v="SAP S/4 ERP"/>
    <s v="UAE"/>
    <x v="0"/>
    <x v="2"/>
    <x v="0"/>
    <n v="167.17349652777921"/>
    <n v="2024"/>
    <n v="28"/>
    <x v="1"/>
    <x v="0"/>
    <n v="7"/>
    <x v="0"/>
    <x v="1"/>
    <d v="2024-07-12T11:21:00"/>
    <d v="2024-12-26T15:30:50"/>
  </r>
  <r>
    <n v="4000000579"/>
    <x v="1"/>
    <s v="3. Normal"/>
    <s v="SAP Authorization Request -  99002602"/>
    <s v="Vikas Kumara Shetty"/>
    <s v="Amit Yadav"/>
    <s v="SAP Technical"/>
    <x v="0"/>
    <s v="11-07-2024 16:56"/>
    <s v="15-07-2024 16:56"/>
    <s v="Applications"/>
    <s v="04-08-2024 19:1"/>
    <s v="System"/>
    <s v="Tiles Plant"/>
    <s v="4. Affects User"/>
    <s v="04-08-2024 19:1"/>
    <x v="1"/>
    <s v="01-08-2024 18:12"/>
    <s v="26-07-2024 18:12"/>
    <s v="11-07-2024 18:56"/>
    <s v="Access &amp; Security"/>
    <s v="Not Assigned"/>
    <s v="SAP S/4 ERP"/>
    <s v="UAE"/>
    <x v="0"/>
    <x v="2"/>
    <x v="0"/>
    <n v="21.052777777775191"/>
    <n v="2024"/>
    <n v="28"/>
    <x v="1"/>
    <x v="0"/>
    <n v="7"/>
    <x v="0"/>
    <x v="1"/>
    <d v="2024-07-11T16:56:00"/>
    <d v="2024-08-01T18:12:00"/>
  </r>
  <r>
    <n v="4000000585"/>
    <x v="1"/>
    <s v="4. Low"/>
    <s v="Create fiori acct from band1 to band 2  - 99013099"/>
    <s v="Rajesh Jugraj Prajapati"/>
    <s v="Amit Yadav"/>
    <s v="SAP Technical"/>
    <x v="0"/>
    <s v="11-07-2024 17:40"/>
    <s v="18-07-2024 17:40"/>
    <s v="Applications"/>
    <s v="18-07-2024 17:52"/>
    <s v="System"/>
    <s v="Sanitaryware Plant"/>
    <s v="4. Affects User"/>
    <s v="18-07-2024 17:52"/>
    <x v="0"/>
    <s v="15-07-2024 17:21"/>
    <s v="12-07-2024 10:55"/>
    <s v="12-07-2024 12:40"/>
    <s v="Access &amp; Security"/>
    <s v="Not Assigned"/>
    <s v="SAP S/4 ERP"/>
    <s v="UAE"/>
    <x v="0"/>
    <x v="2"/>
    <x v="0"/>
    <n v="3.9868055555562023"/>
    <n v="2024"/>
    <n v="28"/>
    <x v="1"/>
    <x v="0"/>
    <n v="7"/>
    <x v="0"/>
    <x v="3"/>
    <d v="2024-07-11T17:40:00"/>
    <d v="2024-07-15T17:21:00"/>
  </r>
  <r>
    <n v="4000000590"/>
    <x v="0"/>
    <s v="3. Normal"/>
    <s v="SAP Authorization Issue - 99000846"/>
    <s v="Vasu Vanneti"/>
    <s v="Amit Yadav"/>
    <s v="SAP Technical"/>
    <x v="0"/>
    <s v="11-07-2024 18:58"/>
    <s v="15-07-2024 18:58"/>
    <s v="Applications"/>
    <s v="18-07-2024 17:52"/>
    <s v="System"/>
    <s v="Tiles Plant"/>
    <s v="4. Affects User"/>
    <s v="18-07-2024 17:52"/>
    <x v="1"/>
    <s v="15-07-2024 17:24"/>
    <s v="14-07-2024 2:54"/>
    <s v="12-07-2024 11:58"/>
    <s v="Not Assigned"/>
    <s v="Not Assigned"/>
    <s v="SAP S/4 ERP"/>
    <s v="UAE"/>
    <x v="0"/>
    <x v="2"/>
    <x v="0"/>
    <n v="3.9347222222204437"/>
    <n v="2024"/>
    <n v="28"/>
    <x v="1"/>
    <x v="0"/>
    <n v="7"/>
    <x v="0"/>
    <x v="3"/>
    <d v="2024-07-11T18:58:00"/>
    <d v="2024-07-15T17:24:00"/>
  </r>
  <r>
    <n v="4000000652"/>
    <x v="0"/>
    <s v="3. Normal"/>
    <s v="SAP Login error - 99001286"/>
    <s v="Vikas Kumara Shetty"/>
    <s v="Amit Yadav"/>
    <s v="SAP Technical"/>
    <x v="0"/>
    <s v="12-07-2024 18:11"/>
    <s v="16-07-2024 18:11"/>
    <s v="Applications"/>
    <s v="17-07-2024 16:51"/>
    <s v="System"/>
    <s v="Tiles Plant"/>
    <s v="4. Affects User"/>
    <s v="17-07-2024 16:51"/>
    <x v="1"/>
    <s v="14-07-2024 16:27"/>
    <s v="14-07-2024 16:27"/>
    <s v="15-07-2024 11:11"/>
    <s v="Not Assigned"/>
    <s v="Not Assigned"/>
    <s v="SAP S/4 ERP"/>
    <s v="UAE"/>
    <x v="0"/>
    <x v="2"/>
    <x v="0"/>
    <n v="1.9277777777751908"/>
    <n v="2024"/>
    <n v="28"/>
    <x v="1"/>
    <x v="0"/>
    <n v="7"/>
    <x v="0"/>
    <x v="2"/>
    <d v="2024-07-12T18:11:00"/>
    <d v="2024-07-14T16:27:00"/>
  </r>
  <r>
    <n v="4000000543"/>
    <x v="1"/>
    <s v="2. High"/>
    <s v="Generating Automatic Kiln Orders Sol#3000052506"/>
    <s v="Sai Charan Reddy Regatte"/>
    <s v="Karthick Duraisamy"/>
    <s v="SAP Functional-PP/PM/QS/"/>
    <x v="3"/>
    <s v="11-07-2024 11:15"/>
    <s v="15-07-2024 11:15"/>
    <s v="Applications"/>
    <s v="Not Assigned"/>
    <s v="Sai Charan Reddy Regatte"/>
    <s v="Tiles Plant"/>
    <s v="4. Affects User"/>
    <s v="14-12-2024 17:25"/>
    <x v="1"/>
    <s v="Not Assigned"/>
    <s v="11-07-2024 13:47"/>
    <s v="11-07-2024 13:15"/>
    <s v="Applications"/>
    <s v="Not Assigned"/>
    <s v="SAP S/4 ERP"/>
    <s v="UAE"/>
    <x v="0"/>
    <x v="4"/>
    <x v="0"/>
    <n v="168.1776631944449"/>
    <n v="2024"/>
    <n v="28"/>
    <x v="1"/>
    <x v="0"/>
    <n v="7"/>
    <x v="0"/>
    <x v="1"/>
    <d v="2024-07-11T11:15:00"/>
    <d v="2024-12-26T15:30:50"/>
  </r>
  <r>
    <n v="4000000577"/>
    <x v="1"/>
    <s v="3. Normal"/>
    <s v="SAP Authorization Removal  (PR)  - 4 Users Purchase Team"/>
    <s v="Veronica Tapao"/>
    <s v="Amit Yadav"/>
    <s v="SAP Technical"/>
    <x v="0"/>
    <s v="11-07-2024 16:53"/>
    <s v="15-07-2024 16:53"/>
    <s v="Applications"/>
    <s v="25-07-2024 17:55"/>
    <s v="Veronica Tapao"/>
    <s v="Purchase"/>
    <s v="4. Affects User"/>
    <s v="25-07-2024 17:55"/>
    <x v="1"/>
    <s v="22-07-2024 17:42"/>
    <s v="22-07-2024 17:42"/>
    <s v="11-07-2024 18:53"/>
    <s v="Access &amp; Security"/>
    <s v="Not Assigned"/>
    <s v="SAP S/4 ERP"/>
    <s v="UAE"/>
    <x v="0"/>
    <x v="2"/>
    <x v="0"/>
    <n v="11.034027777779556"/>
    <n v="2024"/>
    <n v="28"/>
    <x v="1"/>
    <x v="0"/>
    <n v="7"/>
    <x v="0"/>
    <x v="1"/>
    <d v="2024-07-11T16:53:00"/>
    <d v="2024-07-22T17:42:00"/>
  </r>
  <r>
    <n v="4000000609"/>
    <x v="1"/>
    <s v="4. Low"/>
    <s v="ESS Access  (103 Users)"/>
    <s v="Mohamed Rafiudeen"/>
    <s v="Amit Yadav"/>
    <s v="SAP Technical"/>
    <x v="0"/>
    <s v="12-07-2024 5:18"/>
    <s v="19-07-2024 10:30"/>
    <s v="Applications"/>
    <s v="19-07-2024 18:52"/>
    <s v="Asrianti Marta"/>
    <s v="Human Resources"/>
    <s v="4. Affects User"/>
    <s v="19-07-2024 18:52"/>
    <x v="0"/>
    <s v="16-07-2024 18:35"/>
    <s v="16-07-2024 0:45"/>
    <s v="12-07-2024 14:30"/>
    <s v="Access &amp; Security"/>
    <s v="Not Assigned"/>
    <s v="HR tools"/>
    <s v="UAE"/>
    <x v="0"/>
    <x v="2"/>
    <x v="0"/>
    <n v="4.5534722222218988"/>
    <n v="2024"/>
    <n v="28"/>
    <x v="1"/>
    <x v="0"/>
    <n v="7"/>
    <x v="0"/>
    <x v="3"/>
    <d v="2024-07-12T05:18:00"/>
    <d v="2024-07-16T18:35:00"/>
  </r>
  <r>
    <n v="4000000661"/>
    <x v="0"/>
    <s v="3. Normal"/>
    <s v="Infotype 2001 (leaves), subtype 0900 (maternity leave) is not working - Sol Ref 2000064554"/>
    <s v="Seshayya Anadasu"/>
    <s v="Dinesh Sharma"/>
    <s v="SAP Functional-SD"/>
    <x v="0"/>
    <s v="13-07-2024 14:11"/>
    <s v="15-07-2024 13:41"/>
    <s v="Applications"/>
    <s v="05-09-2024 16:17"/>
    <s v="Seshayya Anadasu"/>
    <s v="HR &amp; Admin"/>
    <s v="1. Affects Business"/>
    <s v="05-09-2024 16:17"/>
    <x v="2"/>
    <s v="02-09-2024 15:59"/>
    <s v="26-07-2024 16:56"/>
    <s v="13-07-2024 15:11"/>
    <s v="Not Assigned"/>
    <s v="2000064554"/>
    <s v="SAP S/4 ERP"/>
    <s v="IND"/>
    <x v="0"/>
    <x v="0"/>
    <x v="0"/>
    <n v="51.075000000004366"/>
    <n v="2024"/>
    <n v="28"/>
    <x v="1"/>
    <x v="0"/>
    <n v="7"/>
    <x v="0"/>
    <x v="1"/>
    <d v="2024-07-13T14:11:00"/>
    <d v="2024-09-02T15:59:00"/>
  </r>
  <r>
    <n v="4000000684"/>
    <x v="1"/>
    <s v="2. High"/>
    <s v="SAP Authorization Request - SAP Password ECD-110"/>
    <s v="Naveen Kumar"/>
    <s v="Amit Yadav"/>
    <s v="SAP Technical"/>
    <x v="0"/>
    <s v="15-07-2024 10:25"/>
    <s v="17-07-2024 10:30"/>
    <s v="Applications"/>
    <s v="18-07-2024 17:52"/>
    <s v="Naveen Kumar"/>
    <s v="Information Technology"/>
    <s v="4. Affects User"/>
    <s v="18-07-2024 17:52"/>
    <x v="1"/>
    <s v="15-07-2024 17:31"/>
    <s v="15-07-2024 17:31"/>
    <s v="15-07-2024 12:30"/>
    <s v="Access &amp; Security"/>
    <s v="Not Assigned"/>
    <s v="SAP S/4 ERP"/>
    <s v="UAE"/>
    <x v="0"/>
    <x v="2"/>
    <x v="0"/>
    <n v="0.29583333332993789"/>
    <n v="2024"/>
    <n v="29"/>
    <x v="2"/>
    <x v="0"/>
    <n v="7"/>
    <x v="0"/>
    <x v="2"/>
    <d v="2024-07-15T10:25:00"/>
    <d v="2024-07-15T17:31:00"/>
  </r>
  <r>
    <n v="4000000724"/>
    <x v="1"/>
    <s v="4. Low"/>
    <s v="On POS, add series name to the list of items (instead of grade) - Sol Ref 3000052532"/>
    <s v="Georges Najib Ghanem"/>
    <s v="Ajay Bose Sukumaran"/>
    <s v="SAP Functional"/>
    <x v="0"/>
    <s v="15-07-2024 18:0"/>
    <s v="17-07-2024 18:0"/>
    <s v="Applications"/>
    <s v="12-09-2024 17:21"/>
    <s v="Georges Najib Ghanem"/>
    <s v="Information Technology"/>
    <s v="2. Affects Department"/>
    <s v="12-09-2024 17:21"/>
    <x v="1"/>
    <s v="09-09-2024 16:25"/>
    <s v="26-08-2024 14:6"/>
    <s v="16-07-2024 11:0"/>
    <s v="Applications"/>
    <s v="300000724"/>
    <s v="POS"/>
    <s v="UAE"/>
    <x v="0"/>
    <x v="1"/>
    <x v="0"/>
    <n v="55.934027777781012"/>
    <n v="2024"/>
    <n v="29"/>
    <x v="2"/>
    <x v="0"/>
    <n v="7"/>
    <x v="0"/>
    <x v="1"/>
    <d v="2024-07-15T18:00:00"/>
    <d v="2024-09-09T16:25:00"/>
  </r>
  <r>
    <n v="4000000725"/>
    <x v="0"/>
    <s v="4. Low"/>
    <s v="On POS, when i search for some series (Example: Elysian Fields) I don't get any search results"/>
    <s v="Georges Najib Ghanem"/>
    <s v="Ajay Bose Sukumaran"/>
    <s v="SAP Functional-Fiori/ABAP"/>
    <x v="0"/>
    <s v="15-07-2024 18:3"/>
    <s v="17-07-2024 18:3"/>
    <s v="Applications"/>
    <s v="12-09-2024 17:21"/>
    <s v="Georges Najib Ghanem"/>
    <s v="Information Technology"/>
    <s v="2. Affects Department"/>
    <s v="12-09-2024 17:21"/>
    <x v="1"/>
    <s v="09-09-2024 16:23"/>
    <s v="24-07-2024 12:37"/>
    <s v="16-07-2024 11:3"/>
    <s v="Not Assigned"/>
    <s v="Not Assigned"/>
    <s v="POS"/>
    <s v="UAE"/>
    <x v="0"/>
    <x v="1"/>
    <x v="0"/>
    <n v="55.930555555554747"/>
    <n v="2024"/>
    <n v="29"/>
    <x v="2"/>
    <x v="0"/>
    <n v="7"/>
    <x v="0"/>
    <x v="1"/>
    <d v="2024-07-15T18:03:00"/>
    <d v="2024-09-09T16:23:00"/>
  </r>
  <r>
    <n v="4000000726"/>
    <x v="0"/>
    <s v="4. Low"/>
    <s v="POS scanning of barcode is not working Sol#: 2000064540"/>
    <s v="Georges Najib Ghanem"/>
    <s v="Ajay Bose Sukumaran"/>
    <s v="SAP Functional-Fiori/ABAP"/>
    <x v="0"/>
    <s v="15-07-2024 18:5"/>
    <s v="17-07-2024 18:5"/>
    <s v="Applications"/>
    <s v="04-11-2024 18:50"/>
    <s v="Georges Najib Ghanem"/>
    <s v="IT Department"/>
    <s v="2. Affects Department"/>
    <s v="04-11-2024 18:50"/>
    <x v="1"/>
    <s v="01-11-2024 18:1"/>
    <s v="18-07-2024 17:57"/>
    <s v="16-07-2024 11:5"/>
    <s v="Not Assigned"/>
    <s v="Not Assigned"/>
    <s v="POS"/>
    <s v="UAE"/>
    <x v="0"/>
    <x v="1"/>
    <x v="0"/>
    <n v="108.99722222222772"/>
    <n v="2024"/>
    <n v="29"/>
    <x v="2"/>
    <x v="0"/>
    <n v="7"/>
    <x v="0"/>
    <x v="1"/>
    <d v="2024-07-15T18:05:00"/>
    <d v="2024-11-01T18:01:00"/>
  </r>
  <r>
    <n v="4000000727"/>
    <x v="0"/>
    <s v="4. Low"/>
    <s v="POS - Walk In customer button not working (One time customer) I am not able to sell to Walk-In customer Sol#: 2000064541"/>
    <s v="Georges Najib Ghanem"/>
    <s v="Ajay Bose Sukumaran"/>
    <s v="SAP Functional-Fiori/ABAP"/>
    <x v="0"/>
    <s v="15-07-2024 18:6"/>
    <s v="17-07-2024 18:6"/>
    <s v="Applications"/>
    <s v="06-10-2024 13:35"/>
    <s v="Georges Najib Ghanem"/>
    <s v="Information Technology"/>
    <s v="2. Affects Department"/>
    <s v="06-10-2024 13:35"/>
    <x v="1"/>
    <s v="03-10-2024 12:40"/>
    <s v="16-07-2024 12:52"/>
    <s v="16-07-2024 11:6"/>
    <s v="Not Assigned"/>
    <s v="Not Assigned"/>
    <s v="POS"/>
    <s v="UAE"/>
    <x v="0"/>
    <x v="1"/>
    <x v="0"/>
    <n v="79.773611111115315"/>
    <n v="2024"/>
    <n v="29"/>
    <x v="2"/>
    <x v="0"/>
    <n v="7"/>
    <x v="0"/>
    <x v="1"/>
    <d v="2024-07-15T18:06:00"/>
    <d v="2024-10-03T12:40:00"/>
  </r>
  <r>
    <n v="4000000728"/>
    <x v="1"/>
    <s v="3. Normal"/>
    <s v="SAP Authorization Request - Unmesh"/>
    <s v="Unmesh Mohan"/>
    <s v="Amit Yadav"/>
    <s v="SAP Technical"/>
    <x v="0"/>
    <s v="15-07-2024 18:10"/>
    <s v="17-07-2024 18:10"/>
    <s v="Applications"/>
    <s v="20-07-2024 13:53"/>
    <s v="Unmesh Mohan"/>
    <s v="Customer Advocacy - Tiles"/>
    <s v="4. Affects User"/>
    <s v="06-08-2024 4:13"/>
    <x v="1"/>
    <s v="17-07-2024 13:21"/>
    <s v="16-07-2024 18:28"/>
    <s v="16-07-2024 11:10"/>
    <s v="Access &amp; Security"/>
    <s v="Not Assigned"/>
    <s v="SAP S/4 ERP"/>
    <s v="UAE"/>
    <x v="0"/>
    <x v="2"/>
    <x v="0"/>
    <n v="1.7993055555562023"/>
    <n v="2024"/>
    <n v="29"/>
    <x v="2"/>
    <x v="0"/>
    <n v="7"/>
    <x v="0"/>
    <x v="2"/>
    <d v="2024-07-15T18:10:00"/>
    <d v="2024-07-17T13:21:00"/>
  </r>
  <r>
    <n v="4000000660"/>
    <x v="1"/>
    <s v="4. Low"/>
    <s v="SAP Authorization Access Req - 99000980"/>
    <s v="Suresh Kumar Annasamy"/>
    <s v="Amit Yadav"/>
    <s v="SAP Technical"/>
    <x v="0"/>
    <s v="13-07-2024 13:47"/>
    <s v="22-07-2024 10:30"/>
    <s v="Applications"/>
    <s v="19-07-2024 18:52"/>
    <s v="Suresh Kumar Annasamy"/>
    <s v="Tiles Plant"/>
    <s v="4. Affects User"/>
    <s v="19-07-2024 18:52"/>
    <x v="0"/>
    <s v="16-07-2024 18:18"/>
    <s v="16-07-2024 18:18"/>
    <s v="15-07-2024 14:30"/>
    <s v="Access &amp; Security"/>
    <s v="Not Assigned"/>
    <s v="SAP S/4 ERP"/>
    <s v="UAE"/>
    <x v="0"/>
    <x v="2"/>
    <x v="0"/>
    <n v="3.1881944444394321"/>
    <n v="2024"/>
    <n v="28"/>
    <x v="1"/>
    <x v="0"/>
    <n v="7"/>
    <x v="0"/>
    <x v="3"/>
    <d v="2024-07-13T13:47:00"/>
    <d v="2024-07-16T18:18:00"/>
  </r>
  <r>
    <n v="4000000689"/>
    <x v="1"/>
    <s v="3. Normal"/>
    <s v="Corrections are required in the attendance upload format"/>
    <s v="Seshayya Anadasu"/>
    <s v="Dinesh Sharma"/>
    <s v="SAP Functional"/>
    <x v="1"/>
    <s v="15-07-2024 11:8"/>
    <s v="17-07-2024 11:8"/>
    <s v="Applications"/>
    <s v="Not Assigned"/>
    <s v="Seshayya Anadasu"/>
    <s v="HR &amp; Admin"/>
    <s v="4. Affects User"/>
    <s v="30-08-2024 18:11"/>
    <x v="1"/>
    <s v="Not Assigned"/>
    <s v="Not Assigned"/>
    <s v="15-07-2024 13:8"/>
    <s v="Applications"/>
    <s v="Not Assigned"/>
    <s v="SAP S/4 ERP"/>
    <s v="IND"/>
    <x v="0"/>
    <x v="0"/>
    <x v="0"/>
    <n v="164.18252430555731"/>
    <n v="2024"/>
    <n v="29"/>
    <x v="2"/>
    <x v="0"/>
    <n v="7"/>
    <x v="0"/>
    <x v="1"/>
    <d v="2024-07-15T11:08:00"/>
    <d v="2024-12-26T15:30:50"/>
  </r>
  <r>
    <n v="4000000704"/>
    <x v="1"/>
    <s v="1. Urgent"/>
    <s v="Request data extraction - Sol#: 3000052513"/>
    <s v="Prabhakar Tamada"/>
    <s v="Amit Yadav"/>
    <s v="SAP Technical"/>
    <x v="0"/>
    <s v="15-07-2024 12:49"/>
    <s v="16-07-2024 12:19"/>
    <s v="Applications"/>
    <s v="21-07-2024 18:53"/>
    <s v="Prabhakar Tamada"/>
    <s v="Finance &amp; Accounts"/>
    <s v="4. Affects User"/>
    <s v="21-07-2024 18:53"/>
    <x v="2"/>
    <s v="18-07-2024 18:32"/>
    <s v="18-07-2024 18:32"/>
    <s v="15-07-2024 13:49"/>
    <s v="Applications"/>
    <s v="Not Assigned"/>
    <s v="SAP S/4 ERP"/>
    <s v="IND"/>
    <x v="0"/>
    <x v="2"/>
    <x v="0"/>
    <n v="3.2381944444423425"/>
    <n v="2024"/>
    <n v="29"/>
    <x v="2"/>
    <x v="0"/>
    <n v="7"/>
    <x v="0"/>
    <x v="3"/>
    <d v="2024-07-15T12:49:00"/>
    <d v="2024-07-18T18:32:00"/>
  </r>
  <r>
    <n v="4000000706"/>
    <x v="1"/>
    <s v="3. Normal"/>
    <s v="SAP Authorization Request -  99202610"/>
    <s v="Piyali Banerjee"/>
    <s v="Amit Yadav"/>
    <s v="SAP Technical"/>
    <x v="0"/>
    <s v="15-07-2024 13:48"/>
    <s v="17-07-2024 13:48"/>
    <s v="Applications"/>
    <s v="19-07-2024 18:52"/>
    <s v="Khulood Husain Alhammadi"/>
    <s v="Customer Services"/>
    <s v="4. Affects User"/>
    <s v="08-08-2024 12:44"/>
    <x v="1"/>
    <s v="16-07-2024 18:21"/>
    <s v="15-07-2024 13:51"/>
    <s v="15-07-2024 15:48"/>
    <s v="Access &amp; Security"/>
    <s v="Not Assigned"/>
    <s v="SAP S/4 ERP"/>
    <s v="IND"/>
    <x v="0"/>
    <x v="2"/>
    <x v="0"/>
    <n v="1.1895833333328483"/>
    <n v="2024"/>
    <n v="29"/>
    <x v="2"/>
    <x v="0"/>
    <n v="7"/>
    <x v="0"/>
    <x v="2"/>
    <d v="2024-07-15T13:48:00"/>
    <d v="2024-07-16T18:21:00"/>
  </r>
  <r>
    <n v="4000000759"/>
    <x v="1"/>
    <s v="3. Normal"/>
    <s v="SAP Authorization Modification - Shydur Rahman (BG)"/>
    <s v="Shydur Rahaman"/>
    <s v="Amit Yadav"/>
    <s v="SAP Technical"/>
    <x v="0"/>
    <s v="16-07-2024 15:53"/>
    <s v="18-07-2024 15:53"/>
    <s v="Applications"/>
    <s v="19-07-2024 18:52"/>
    <s v="Khulood Husain Alhammadi"/>
    <s v="Accounts &amp; Finance"/>
    <s v="4. Affects User"/>
    <s v="19-07-2024 18:52"/>
    <x v="1"/>
    <s v="16-07-2024 18:19"/>
    <s v="Not Assigned"/>
    <s v="16-07-2024 17:53"/>
    <s v="Access &amp; Security"/>
    <s v="Not Assigned"/>
    <s v="SAP S/4 ERP"/>
    <s v="BGD"/>
    <x v="0"/>
    <x v="2"/>
    <x v="0"/>
    <n v="0.101388888884685"/>
    <n v="2024"/>
    <n v="29"/>
    <x v="2"/>
    <x v="0"/>
    <n v="7"/>
    <x v="0"/>
    <x v="2"/>
    <d v="2024-07-16T15:53:00"/>
    <d v="2024-07-16T18:19:00"/>
  </r>
  <r>
    <n v="4000000753"/>
    <x v="1"/>
    <s v="4. Low"/>
    <s v="Need authorization for New Joinee &amp; Exit employee process. - 4000000381"/>
    <s v="Mst. Nasrin  Sultana"/>
    <s v="Amit Yadav"/>
    <s v="SAP Technical"/>
    <x v="0"/>
    <s v="16-07-2024 13:0"/>
    <s v="22-07-2024 13:0"/>
    <s v="Applications"/>
    <s v="19-07-2024 17:52"/>
    <s v="Asrianti Marta"/>
    <s v="Human Resources"/>
    <s v="4. Affects User"/>
    <s v="19-07-2024 17:52"/>
    <x v="0"/>
    <s v="16-07-2024 16:54"/>
    <s v="16-07-2024 16:45"/>
    <s v="16-07-2024 17:0"/>
    <s v="Access &amp; Security"/>
    <s v="Not Assigned"/>
    <s v="SAP S/4 ERP"/>
    <s v="BGD"/>
    <x v="0"/>
    <x v="2"/>
    <x v="0"/>
    <n v="0.16250000000582077"/>
    <n v="2024"/>
    <n v="29"/>
    <x v="2"/>
    <x v="0"/>
    <n v="7"/>
    <x v="0"/>
    <x v="2"/>
    <d v="2024-07-16T13:00:00"/>
    <d v="2024-07-16T16:54:00"/>
  </r>
  <r>
    <n v="4000000757"/>
    <x v="1"/>
    <s v="3. Normal"/>
    <s v="SAP Authorization Request -  Frank (Kludi GER)"/>
    <s v="Frank Sommer"/>
    <s v="Amit Yadav"/>
    <s v="SAP Technical"/>
    <x v="0"/>
    <s v="16-07-2024 15:41"/>
    <s v="18-07-2024 15:41"/>
    <s v="Applications"/>
    <s v="04-08-2024 18:0"/>
    <s v="Frank Sommer"/>
    <s v="Product Development &amp; Engineering"/>
    <s v="4. Affects User"/>
    <s v="04-08-2024 18:0"/>
    <x v="1"/>
    <s v="01-08-2024 17:8"/>
    <s v="17-07-2024 11:16"/>
    <s v="16-07-2024 17:41"/>
    <s v="Access &amp; Security"/>
    <s v="Not Assigned"/>
    <s v="SAP S/4 ERP"/>
    <s v="GER"/>
    <x v="0"/>
    <x v="2"/>
    <x v="0"/>
    <n v="16.060416666667152"/>
    <n v="2024"/>
    <n v="29"/>
    <x v="2"/>
    <x v="0"/>
    <n v="7"/>
    <x v="0"/>
    <x v="1"/>
    <d v="2024-07-16T15:41:00"/>
    <d v="2024-08-01T17:08:00"/>
  </r>
  <r>
    <n v="4000000752"/>
    <x v="1"/>
    <s v="2. High"/>
    <s v="Program in SAP ZIPHONE01 für PD&amp;E erstellen - (Kludi GR ) Sol ref#: 3000052546"/>
    <s v="Julia Lymer"/>
    <s v="Dinesh Sharma"/>
    <s v="SAP Functional-MM"/>
    <x v="3"/>
    <s v="16-07-2024 12:46"/>
    <s v="18-07-2024 12:46"/>
    <s v="Applications"/>
    <s v="Not Assigned"/>
    <s v="Julia Lymer"/>
    <s v="Product Development &amp; Engineering"/>
    <s v="4. Affects User"/>
    <s v="29-10-2024 12:32"/>
    <x v="1"/>
    <s v="Not Assigned"/>
    <s v="Not Assigned"/>
    <s v="16-07-2024 14:46"/>
    <s v="Applications"/>
    <s v="3000052546"/>
    <s v="SAP S/4 ERP"/>
    <s v="GER"/>
    <x v="0"/>
    <x v="0"/>
    <x v="0"/>
    <n v="163.1144687499982"/>
    <n v="2024"/>
    <n v="29"/>
    <x v="2"/>
    <x v="0"/>
    <n v="7"/>
    <x v="0"/>
    <x v="1"/>
    <d v="2024-07-16T12:46:00"/>
    <d v="2024-12-26T15:30:50"/>
  </r>
  <r>
    <n v="4000000762"/>
    <x v="1"/>
    <s v="2. High"/>
    <s v="Need authorization for New Joinee &amp; Exit employee process. - linked to 4000000753"/>
    <s v="Mst. Nasrin  Sultana"/>
    <s v="Amit Yadav"/>
    <s v="SAP Technical"/>
    <x v="1"/>
    <s v="16-07-2024 16:38"/>
    <s v="17-07-2024 12:8"/>
    <s v="Applications"/>
    <s v="Not Assigned"/>
    <s v="Khulood Husain Alhammadi"/>
    <s v="Human Resources"/>
    <s v="2. Affects Department"/>
    <s v="16-07-2024 16:39"/>
    <x v="2"/>
    <s v="Not Assigned"/>
    <s v="Not Assigned"/>
    <s v="16-07-2024 17:38"/>
    <s v="Access &amp; Security"/>
    <s v="Not Assigned"/>
    <s v="HR tools"/>
    <s v="BGD"/>
    <x v="0"/>
    <x v="2"/>
    <x v="0"/>
    <n v="162.95335763888579"/>
    <n v="2024"/>
    <n v="29"/>
    <x v="2"/>
    <x v="0"/>
    <n v="7"/>
    <x v="0"/>
    <x v="1"/>
    <d v="2024-07-16T16:38:00"/>
    <d v="2024-12-26T15:30:50"/>
  </r>
  <r>
    <n v="4000000865"/>
    <x v="1"/>
    <s v="3. Normal"/>
    <s v="SAP Authorization Request - Production Server (ME29N)"/>
    <s v="Rajesh Sawant"/>
    <s v="Amit Yadav"/>
    <s v="SAP Technical"/>
    <x v="0"/>
    <s v="18-07-2024 12:6"/>
    <s v="20-07-2024 12:6"/>
    <s v="Applications"/>
    <s v="26-07-2024 17:56"/>
    <s v="Rajesh Sawant"/>
    <s v="Commercial Accounts"/>
    <s v="4. Affects User"/>
    <s v="26-07-2024 17:56"/>
    <x v="1"/>
    <s v="23-07-2024 17:22"/>
    <s v="23-07-2024 17:22"/>
    <s v="18-07-2024 14:6"/>
    <s v="Access &amp; Security"/>
    <s v="Not Assigned"/>
    <s v="SAP S/4 ERP"/>
    <s v="IND"/>
    <x v="0"/>
    <x v="2"/>
    <x v="0"/>
    <n v="5.2194444444467081"/>
    <n v="2024"/>
    <n v="29"/>
    <x v="2"/>
    <x v="0"/>
    <n v="7"/>
    <x v="0"/>
    <x v="0"/>
    <d v="2024-07-18T12:06:00"/>
    <d v="2024-07-23T17:22:00"/>
  </r>
  <r>
    <n v="4000000951"/>
    <x v="0"/>
    <s v="1. Urgent"/>
    <s v="MC8 Date 01.07.2024 posting error- Old raw material code consumed - Sol#: 2000064555"/>
    <s v="Ramesh Bakthavachalam"/>
    <s v="Karthick Duraisamy"/>
    <s v="SAP Functional-PP/PM/QS/"/>
    <x v="0"/>
    <s v="22-07-2024 14:18"/>
    <s v="23-07-2024 13:18"/>
    <s v="Applications"/>
    <s v="23-07-2024 19:4"/>
    <s v="Ramesh Bakthavachalam"/>
    <s v="Tiles Plant"/>
    <s v="4. Affects User"/>
    <s v="23-07-2024 19:4"/>
    <x v="2"/>
    <s v="23-07-2024 18:59"/>
    <s v="23-07-2024 18:59"/>
    <s v="-"/>
    <s v="Not Assigned"/>
    <s v="2000064555"/>
    <s v="SAP S/4 ERP"/>
    <s v="UAE"/>
    <x v="0"/>
    <x v="4"/>
    <x v="0"/>
    <n v="1.195138888891961"/>
    <n v="2024"/>
    <n v="30"/>
    <x v="3"/>
    <x v="0"/>
    <n v="7"/>
    <x v="0"/>
    <x v="2"/>
    <d v="2024-07-22T14:18:00"/>
    <d v="2024-07-23T18:59:00"/>
  </r>
  <r>
    <n v="4000000816"/>
    <x v="0"/>
    <s v="4. Low"/>
    <s v="Fiori Login access issue - Nihan"/>
    <s v="Nihan Nisar Sheikh"/>
    <s v="Amit Yadav"/>
    <s v="SAP Technical"/>
    <x v="0"/>
    <s v="17-07-2024 15:15"/>
    <s v="24-07-2024 15:20"/>
    <s v="Access &amp; Security"/>
    <s v="21-07-2024 13:53"/>
    <s v="System"/>
    <s v="Not Assigned"/>
    <s v="4. Affects User"/>
    <s v="29-07-2024 15:5"/>
    <x v="0"/>
    <s v="18-07-2024 13:51"/>
    <s v="17-07-2024 19:3"/>
    <s v="17-07-2024 19:20"/>
    <s v="Not Assigned"/>
    <s v="Not Assigned"/>
    <s v="Access Control"/>
    <s v="UAE"/>
    <x v="0"/>
    <x v="2"/>
    <x v="0"/>
    <n v="0.94166666666569654"/>
    <n v="2024"/>
    <n v="29"/>
    <x v="2"/>
    <x v="0"/>
    <n v="7"/>
    <x v="0"/>
    <x v="2"/>
    <d v="2024-07-17T15:15:00"/>
    <d v="2024-07-18T13:51:00"/>
  </r>
  <r>
    <n v="4000000835"/>
    <x v="0"/>
    <s v="3. Normal"/>
    <s v="C4C authorization gone out - Raja"/>
    <s v="Raja Soukhmane"/>
    <s v="Amit Yadav"/>
    <s v="SAP Technical"/>
    <x v="0"/>
    <s v="17-07-2024 18:22"/>
    <s v="19-07-2024 18:22"/>
    <s v="Applications"/>
    <s v="20-07-2024 19:53"/>
    <s v="System"/>
    <s v="Export Tiles"/>
    <s v="4. Affects User"/>
    <s v="20-07-2024 19:53"/>
    <x v="1"/>
    <s v="17-07-2024 19:2"/>
    <s v="17-07-2024 19:2"/>
    <s v="18-07-2024 11:22"/>
    <s v="Not Assigned"/>
    <s v="Not Assigned"/>
    <s v="SAP S/4 ERP"/>
    <s v="UAE"/>
    <x v="0"/>
    <x v="2"/>
    <x v="0"/>
    <n v="2.7777777781011537E-2"/>
    <n v="2024"/>
    <n v="29"/>
    <x v="2"/>
    <x v="0"/>
    <n v="7"/>
    <x v="0"/>
    <x v="2"/>
    <d v="2024-07-17T18:22:00"/>
    <d v="2024-07-17T19:02:00"/>
  </r>
  <r>
    <n v="4000000888"/>
    <x v="1"/>
    <s v="4. Low"/>
    <s v="Report COGS Value in comparison of the Sales"/>
    <s v="Wassim Daye"/>
    <s v="Dinesh Sharma"/>
    <s v="SAP Functional"/>
    <x v="1"/>
    <s v="18-07-2024 16:24"/>
    <s v="25-07-2024 16:24"/>
    <s v="Applications"/>
    <s v="Not Assigned"/>
    <s v="Mohanad Suliman"/>
    <s v="Accounts"/>
    <s v="4. Affects User"/>
    <s v="12-12-2024 18:39"/>
    <x v="0"/>
    <s v="Not Assigned"/>
    <s v="Not Assigned"/>
    <s v="21-07-2024 11:24"/>
    <s v="Applications"/>
    <s v="Not Assigned"/>
    <s v="SAP S/4 ERP"/>
    <s v="KSA"/>
    <x v="0"/>
    <x v="0"/>
    <x v="0"/>
    <n v="160.9630798611106"/>
    <n v="2024"/>
    <n v="29"/>
    <x v="2"/>
    <x v="0"/>
    <n v="7"/>
    <x v="0"/>
    <x v="1"/>
    <d v="2024-07-18T16:24:00"/>
    <d v="2024-12-26T15:30:50"/>
  </r>
  <r>
    <n v="4000000846"/>
    <x v="1"/>
    <s v="4. Low"/>
    <s v="MSS Access - 99001007"/>
    <s v="Haider Ali"/>
    <s v="Amit Yadav"/>
    <s v="SAP Technical"/>
    <x v="0"/>
    <s v="18-07-2024 1:54"/>
    <s v="25-07-2024 10:30"/>
    <s v="Applications"/>
    <s v="26-07-2024 17:56"/>
    <s v="Asrianti Marta"/>
    <s v="Tiles Plant"/>
    <s v="4. Affects User"/>
    <s v="26-07-2024 17:56"/>
    <x v="0"/>
    <s v="23-07-2024 17:9"/>
    <s v="23-07-2024 15:0"/>
    <s v="18-07-2024 14:30"/>
    <s v="Access &amp; Security"/>
    <s v="Not Assigned"/>
    <s v="SAP S/4 ERP"/>
    <s v="UAE"/>
    <x v="0"/>
    <x v="2"/>
    <x v="0"/>
    <n v="5.6354166666642413"/>
    <n v="2024"/>
    <n v="29"/>
    <x v="2"/>
    <x v="0"/>
    <n v="7"/>
    <x v="0"/>
    <x v="0"/>
    <d v="2024-07-18T01:54:00"/>
    <d v="2024-07-23T17:09:00"/>
  </r>
  <r>
    <n v="4000000821"/>
    <x v="1"/>
    <s v="2. High"/>
    <s v="New Requirement for Input Tax Register"/>
    <s v="Sastry Varanasi"/>
    <s v="Dinesh Sharma"/>
    <s v="SAP Functional-MM"/>
    <x v="1"/>
    <s v="17-07-2024 16:29"/>
    <s v="19-07-2024 16:29"/>
    <s v="Applications"/>
    <s v="Not Assigned"/>
    <s v="Sastry Varanasi"/>
    <s v="Finance &amp; Accounts"/>
    <s v="4. Affects User"/>
    <s v="19-11-2024 9:3"/>
    <x v="1"/>
    <s v="Not Assigned"/>
    <s v="13-08-2024 3:6"/>
    <s v="17-07-2024 18:29"/>
    <s v="Applications"/>
    <s v="Not Assigned"/>
    <s v="SAP S/4 ERP"/>
    <s v="IND"/>
    <x v="0"/>
    <x v="0"/>
    <x v="0"/>
    <n v="161.95960763889161"/>
    <n v="2024"/>
    <n v="29"/>
    <x v="2"/>
    <x v="0"/>
    <n v="7"/>
    <x v="0"/>
    <x v="1"/>
    <d v="2024-07-17T16:29:00"/>
    <d v="2024-12-26T15:30:50"/>
  </r>
  <r>
    <n v="4000000856"/>
    <x v="0"/>
    <s v="2. High"/>
    <s v="MC8 IOT Sorting Line-2 data not reflecting in Reports - Sol Ref 2000064547"/>
    <s v="Ravi Teja"/>
    <s v="Karthick Duraisamy"/>
    <s v="SAP Functional-PP/PM/QS/"/>
    <x v="0"/>
    <s v="18-07-2024 11:13"/>
    <s v="18-07-2024 19:13"/>
    <s v="Applications"/>
    <s v="04-08-2024 20:1"/>
    <s v="Ravi Teja"/>
    <s v="Tiles Plant"/>
    <s v="3. Affects Group"/>
    <s v="04-08-2024 20:1"/>
    <x v="2"/>
    <s v="01-08-2024 19:55"/>
    <s v="26-07-2024 16:29"/>
    <s v="18-07-2024 12:13"/>
    <s v="Not Assigned"/>
    <s v="2000064547"/>
    <s v="SAP S/4 ERP"/>
    <s v="UAE"/>
    <x v="0"/>
    <x v="4"/>
    <x v="0"/>
    <n v="14.362499999995634"/>
    <n v="2024"/>
    <n v="29"/>
    <x v="2"/>
    <x v="0"/>
    <n v="7"/>
    <x v="0"/>
    <x v="1"/>
    <d v="2024-07-18T11:13:00"/>
    <d v="2024-08-01T19:55:00"/>
  </r>
  <r>
    <n v="4000001011"/>
    <x v="1"/>
    <s v="1. Urgent"/>
    <s v="SAP Delete Authorization Req - 99003659"/>
    <s v="Suresh Kumar Annasamy"/>
    <s v="Amit Yadav"/>
    <s v="SAP Technical"/>
    <x v="0"/>
    <s v="23-07-2024 12:40"/>
    <s v="24-07-2024 11:40"/>
    <s v="Applications"/>
    <s v="26-07-2024 22:56"/>
    <s v="Suresh Kumar Annasamy"/>
    <s v="Tiles Plant"/>
    <s v="4. Affects User"/>
    <s v="26-07-2024 22:56"/>
    <x v="2"/>
    <s v="23-07-2024 22:39"/>
    <s v="23-07-2024 22:39"/>
    <s v="23-07-2024 13:40"/>
    <s v="Access &amp; Security"/>
    <s v="Not Assigned"/>
    <s v="SAP S/4 ERP"/>
    <s v="UAE"/>
    <x v="0"/>
    <x v="2"/>
    <x v="0"/>
    <n v="0.41597222221753327"/>
    <n v="2024"/>
    <n v="30"/>
    <x v="3"/>
    <x v="0"/>
    <n v="7"/>
    <x v="0"/>
    <x v="2"/>
    <d v="2024-07-23T12:40:00"/>
    <d v="2024-07-23T22:39:00"/>
  </r>
  <r>
    <n v="4000000906"/>
    <x v="0"/>
    <s v="3. Normal"/>
    <s v="SAP Incident - Rounding off Issue for PO# 9400005362 - Sol#: 2000064553"/>
    <s v="Veronica Tapao"/>
    <s v="Dinesh Sharma"/>
    <s v="SAP Functional-MM"/>
    <x v="0"/>
    <s v="19-07-2024 11:46"/>
    <s v="23-07-2024 11:46"/>
    <s v="Applications"/>
    <s v="17-08-2024 20:8"/>
    <s v="Veronica Tapao"/>
    <s v="Purchase"/>
    <s v="4. Affects User"/>
    <s v="20-08-2024 19:23"/>
    <x v="1"/>
    <s v="14-08-2024 19:27"/>
    <s v="14-08-2024 19:27"/>
    <s v="19-07-2024 13:46"/>
    <s v="Not Assigned"/>
    <s v="2000064553"/>
    <s v="SAP S/4 ERP"/>
    <s v="UAE"/>
    <x v="0"/>
    <x v="0"/>
    <x v="0"/>
    <n v="26.320138888891961"/>
    <n v="2024"/>
    <n v="29"/>
    <x v="2"/>
    <x v="0"/>
    <n v="7"/>
    <x v="0"/>
    <x v="1"/>
    <d v="2024-07-19T11:46:00"/>
    <d v="2024-08-14T19:27:00"/>
  </r>
  <r>
    <n v="4000000969"/>
    <x v="0"/>
    <s v="2. High"/>
    <s v="Many users not authorized to create or open SO ( VA01 , VA02 )"/>
    <s v="Ali Mohammed"/>
    <s v="Amit Yadav"/>
    <s v="SAP Technical"/>
    <x v="0"/>
    <s v="22-07-2024 17:16"/>
    <s v="23-07-2024 16:16"/>
    <s v="Applications"/>
    <s v="26-07-2024 16:56"/>
    <s v="Ali Mohammed"/>
    <s v="Information Technology"/>
    <s v="3. Affects Group"/>
    <s v="05-08-2024 13:29"/>
    <x v="2"/>
    <s v="23-07-2024 16:46"/>
    <s v="23-07-2024 16:28"/>
    <s v="22-07-2024 18:16"/>
    <s v="Not Assigned"/>
    <s v="Not Assigned"/>
    <s v="SAP S/4 ERP"/>
    <s v="KSA"/>
    <x v="0"/>
    <x v="2"/>
    <x v="0"/>
    <n v="0.97916666666424135"/>
    <n v="2024"/>
    <n v="30"/>
    <x v="3"/>
    <x v="0"/>
    <n v="7"/>
    <x v="0"/>
    <x v="2"/>
    <d v="2024-07-22T17:16:00"/>
    <d v="2024-07-23T16:46:00"/>
  </r>
  <r>
    <n v="4000000772"/>
    <x v="1"/>
    <s v="3. Normal"/>
    <s v="One time customer code for showroom cust Sol#: 3000052279"/>
    <s v="Varshil Jayantilal Gohil"/>
    <s v="Kamal Kondapalli"/>
    <s v="SAP Functional-SD"/>
    <x v="2"/>
    <s v="17-07-2024 9:10"/>
    <s v="17-07-2024 18:30"/>
    <s v="Applications"/>
    <s v="Not Assigned"/>
    <s v="Surya Vegirouthu"/>
    <s v="Commercial Accounts"/>
    <s v="1. Affects Business"/>
    <s v="17-12-2024 19:42"/>
    <x v="2"/>
    <s v="Not Assigned"/>
    <s v="23-07-2024 13:27"/>
    <s v="17-07-2024 11:30"/>
    <s v="Applications"/>
    <s v="3000052279"/>
    <s v="SAP S/4 ERP"/>
    <s v="IND"/>
    <x v="1"/>
    <x v="0"/>
    <x v="0"/>
    <n v="162.26446874999965"/>
    <n v="2024"/>
    <n v="29"/>
    <x v="2"/>
    <x v="3"/>
    <n v="7"/>
    <x v="0"/>
    <x v="1"/>
    <d v="2024-07-17T09:10:00"/>
    <d v="2024-12-26T15:30:50"/>
  </r>
  <r>
    <n v="4000000773"/>
    <x v="1"/>
    <s v="2. High"/>
    <s v="Slab LOB Bifurcation in One Pager Sol#: 3000052450"/>
    <s v="Rajesh Sawant"/>
    <s v="Dinesh Sharma"/>
    <s v="SAP Functional-SD"/>
    <x v="1"/>
    <s v="17-07-2024 9:14"/>
    <s v="17-07-2024 14:30"/>
    <s v="Applications"/>
    <s v="Not Assigned"/>
    <s v="Surya Vegirouthu"/>
    <s v="Commercial Accounts"/>
    <s v="1. Affects Business"/>
    <s v="29-07-2024 18:29"/>
    <x v="3"/>
    <s v="Not Assigned"/>
    <s v="Not Assigned"/>
    <s v="17-07-2024 10:50"/>
    <s v="Applications"/>
    <s v="3000052450"/>
    <s v="SAP S/4 ERP"/>
    <s v="IND"/>
    <x v="0"/>
    <x v="0"/>
    <x v="0"/>
    <n v="162.26169097222009"/>
    <n v="2024"/>
    <n v="29"/>
    <x v="2"/>
    <x v="0"/>
    <n v="7"/>
    <x v="0"/>
    <x v="1"/>
    <d v="2024-07-17T09:14:00"/>
    <d v="2024-12-26T15:30:50"/>
  </r>
  <r>
    <n v="4000000774"/>
    <x v="1"/>
    <s v="3. Normal"/>
    <s v="Restrict Sales Area &amp; LOB to Users Sol#: 3000051654"/>
    <s v="Rajesh Sawant"/>
    <s v="Dinesh Sharma"/>
    <s v="SAP Functional-SD"/>
    <x v="1"/>
    <s v="17-07-2024 9:18"/>
    <s v="17-07-2024 18:30"/>
    <s v="Applications"/>
    <s v="Not Assigned"/>
    <s v="Surya Vegirouthu"/>
    <s v="Commercial Accounts"/>
    <s v="1. Affects Business"/>
    <s v="27-09-2024 12:29"/>
    <x v="2"/>
    <s v="Not Assigned"/>
    <s v="Not Assigned"/>
    <s v="17-07-2024 11:30"/>
    <s v="Applications"/>
    <s v="3000051654"/>
    <s v="SAP S/4 ERP"/>
    <s v="IND"/>
    <x v="0"/>
    <x v="0"/>
    <x v="0"/>
    <n v="162.25891319444781"/>
    <n v="2024"/>
    <n v="29"/>
    <x v="2"/>
    <x v="0"/>
    <n v="7"/>
    <x v="0"/>
    <x v="1"/>
    <d v="2024-07-17T09:18:00"/>
    <d v="2024-12-26T15:30:50"/>
  </r>
  <r>
    <n v="4000000775"/>
    <x v="1"/>
    <s v="2. High"/>
    <s v="Customer Master Change Log_Credit Limit Sol#: 3000051669"/>
    <s v="Rajesh Sawant"/>
    <s v="Dinesh Sharma"/>
    <s v="SAP Functional-SD"/>
    <x v="1"/>
    <s v="17-07-2024 9:24"/>
    <s v="17-07-2024 18:30"/>
    <s v="Applications"/>
    <s v="Not Assigned"/>
    <s v="Surya Vegirouthu"/>
    <s v="Commercial Accounts"/>
    <s v="2. Affects Department"/>
    <s v="27-09-2024 12:29"/>
    <x v="2"/>
    <s v="Not Assigned"/>
    <s v="24-07-2024 12:54"/>
    <s v="17-07-2024 11:30"/>
    <s v="Applications"/>
    <s v="Not Assigned"/>
    <s v="Accounting &amp; Finance tools"/>
    <s v="IND"/>
    <x v="0"/>
    <x v="0"/>
    <x v="0"/>
    <n v="162.25474652777484"/>
    <n v="2024"/>
    <n v="29"/>
    <x v="2"/>
    <x v="0"/>
    <n v="7"/>
    <x v="0"/>
    <x v="1"/>
    <d v="2024-07-17T09:24:00"/>
    <d v="2024-12-26T15:30:50"/>
  </r>
  <r>
    <n v="4000000776"/>
    <x v="1"/>
    <s v="3. Normal"/>
    <s v="Correction in ZMSTOCK Ref. 3000048804"/>
    <s v="Moti Singh Rathore"/>
    <s v="Dinesh Sharma"/>
    <s v="SAP Functional-MM"/>
    <x v="3"/>
    <s v="17-07-2024 9:26"/>
    <s v="17-07-2024 18:30"/>
    <s v="Applications"/>
    <s v="Not Assigned"/>
    <s v="Surya Vegirouthu"/>
    <s v="Finance &amp; Accounts"/>
    <s v="2. Affects Department"/>
    <s v="28-10-2024 11:31"/>
    <x v="2"/>
    <s v="Not Assigned"/>
    <s v="21-08-2024 13:8"/>
    <s v="17-07-2024 11:30"/>
    <s v="Applications"/>
    <s v="3000051449"/>
    <s v="SAP S/4 ERP"/>
    <s v="IND"/>
    <x v="0"/>
    <x v="0"/>
    <x v="0"/>
    <n v="162.2533576388887"/>
    <n v="2024"/>
    <n v="29"/>
    <x v="2"/>
    <x v="0"/>
    <n v="7"/>
    <x v="0"/>
    <x v="1"/>
    <d v="2024-07-17T09:26:00"/>
    <d v="2024-12-26T15:30:50"/>
  </r>
  <r>
    <n v="4000000777"/>
    <x v="1"/>
    <s v="3. Normal"/>
    <s v="Changes required _ One Pager (zfcustsum) Sol#: 3000051092"/>
    <s v="Rajesh Sawant"/>
    <s v="Dinesh Sharma"/>
    <s v="SAP Functional-SD"/>
    <x v="1"/>
    <s v="17-07-2024 9:28"/>
    <s v="17-07-2024 18:30"/>
    <s v="Applications"/>
    <s v="Not Assigned"/>
    <s v="Surya Vegirouthu"/>
    <s v="Commercial Accounts"/>
    <s v="1. Affects Business"/>
    <s v="29-11-2024 15:43"/>
    <x v="2"/>
    <s v="Not Assigned"/>
    <s v="Not Assigned"/>
    <s v="17-07-2024 11:30"/>
    <s v="Applications"/>
    <s v="3000051092"/>
    <s v="SAP S/4 ERP"/>
    <s v="IND"/>
    <x v="0"/>
    <x v="0"/>
    <x v="0"/>
    <n v="162.25196875000256"/>
    <n v="2024"/>
    <n v="29"/>
    <x v="2"/>
    <x v="4"/>
    <n v="7"/>
    <x v="0"/>
    <x v="1"/>
    <d v="2024-07-17T09:28:00"/>
    <d v="2024-12-26T15:30:50"/>
  </r>
  <r>
    <n v="4000000779"/>
    <x v="1"/>
    <s v="3. Normal"/>
    <s v="Kerala &amp; Tamilnadu State P.Tax Problem Sol#: 3000050906"/>
    <s v="Narayana Podalapu"/>
    <s v="Surya Vegirouthu"/>
    <s v="SAP Functional-HR"/>
    <x v="1"/>
    <s v="17-07-2024 9:33"/>
    <s v="17-07-2024 18:30"/>
    <s v="Applications"/>
    <s v="Not Assigned"/>
    <s v="Surya Vegirouthu"/>
    <s v="HR &amp; Admin"/>
    <s v="2. Affects Department"/>
    <s v="12-12-2024 18:29"/>
    <x v="2"/>
    <s v="Not Assigned"/>
    <s v="06-09-2024 15:50"/>
    <s v="17-07-2024 11:30"/>
    <s v="Applications"/>
    <s v="3000050906"/>
    <s v="SAP S/4 ERP"/>
    <s v="IND"/>
    <x v="0"/>
    <x v="3"/>
    <x v="0"/>
    <n v="162.2484965277763"/>
    <n v="2024"/>
    <n v="29"/>
    <x v="2"/>
    <x v="0"/>
    <n v="7"/>
    <x v="0"/>
    <x v="1"/>
    <d v="2024-07-17T09:33:00"/>
    <d v="2024-12-26T15:30:50"/>
  </r>
  <r>
    <n v="4000000780"/>
    <x v="1"/>
    <s v="3. Normal"/>
    <s v="Single Item code old tkt ref. 3000039659 Sol#: 3000048398"/>
    <s v="Moti Singh Rathore"/>
    <s v="Dinesh Sharma"/>
    <s v="SAP Functional-SD"/>
    <x v="2"/>
    <s v="17-07-2024 9:35"/>
    <s v="17-07-2024 18:30"/>
    <s v="Applications"/>
    <s v="Not Assigned"/>
    <s v="Surya Vegirouthu"/>
    <s v="Finance &amp; Accounts"/>
    <s v="1. Affects Business"/>
    <s v="28-10-2024 11:18"/>
    <x v="2"/>
    <s v="Not Assigned"/>
    <s v="05-09-2024 11:46"/>
    <s v="17-07-2024 11:30"/>
    <s v="Applications"/>
    <s v="3000048398"/>
    <s v="SAP S/4 ERP"/>
    <s v="IND"/>
    <x v="0"/>
    <x v="0"/>
    <x v="0"/>
    <n v="162.24710763889016"/>
    <n v="2024"/>
    <n v="29"/>
    <x v="2"/>
    <x v="0"/>
    <n v="7"/>
    <x v="0"/>
    <x v="1"/>
    <d v="2024-07-17T09:35:00"/>
    <d v="2024-12-26T15:30:50"/>
  </r>
  <r>
    <n v="4000000781"/>
    <x v="1"/>
    <s v="2. High"/>
    <s v="Ageing Report corrections for TL,SW,RM - SOl Ref 3000048008"/>
    <s v="Prabhakar Tamada"/>
    <s v="Dinesh Sharma"/>
    <s v="SAP Functional-MM"/>
    <x v="1"/>
    <s v="17-07-2024 9:38"/>
    <s v="17-07-2024 18:30"/>
    <s v="Applications"/>
    <s v="Not Assigned"/>
    <s v="Surya Vegirouthu"/>
    <s v="Finance &amp; Accounts"/>
    <s v="2. Affects Department"/>
    <s v="12-12-2024 18:31"/>
    <x v="2"/>
    <s v="Not Assigned"/>
    <s v="Not Assigned"/>
    <s v="17-07-2024 11:30"/>
    <s v="Applications"/>
    <s v="Not Assigned"/>
    <s v="SAP S/4 ERP"/>
    <s v="IND"/>
    <x v="0"/>
    <x v="0"/>
    <x v="0"/>
    <n v="162.24502430555731"/>
    <n v="2024"/>
    <n v="29"/>
    <x v="2"/>
    <x v="0"/>
    <n v="7"/>
    <x v="0"/>
    <x v="1"/>
    <d v="2024-07-17T09:38:00"/>
    <d v="2024-12-26T15:30:50"/>
  </r>
  <r>
    <n v="4000000782"/>
    <x v="1"/>
    <s v="3. Normal"/>
    <s v="Statutory Changes in ZRPT Doc/ Type - Old Sol Ref  3000046805"/>
    <s v="Moti Singh Rathore"/>
    <s v="Dinesh Sharma"/>
    <s v="SAP Functional-SD"/>
    <x v="1"/>
    <s v="17-07-2024 9:42"/>
    <s v="17-07-2024 18:30"/>
    <s v="Applications"/>
    <s v="Not Assigned"/>
    <s v="Surya Vegirouthu"/>
    <s v="Finance &amp; Accounts"/>
    <s v="2. Affects Department"/>
    <s v="13-08-2024 3:52"/>
    <x v="2"/>
    <s v="Not Assigned"/>
    <s v="Not Assigned"/>
    <s v="17-07-2024 11:30"/>
    <s v="Applications"/>
    <s v="3000046805"/>
    <s v="SAP S/4 ERP"/>
    <s v="IND"/>
    <x v="0"/>
    <x v="0"/>
    <x v="0"/>
    <n v="162.24224652777775"/>
    <n v="2024"/>
    <n v="29"/>
    <x v="2"/>
    <x v="0"/>
    <n v="7"/>
    <x v="0"/>
    <x v="1"/>
    <d v="2024-07-17T09:42:00"/>
    <d v="2024-12-26T15:30:50"/>
  </r>
  <r>
    <n v="4000000783"/>
    <x v="1"/>
    <s v="3. Normal"/>
    <s v="GL posting in ZRPT - Sol Ref 3000044998"/>
    <s v="Vishal Mestry"/>
    <s v="Dinesh Sharma"/>
    <s v="SAP Functional-SD"/>
    <x v="3"/>
    <s v="17-07-2024 9:45"/>
    <s v="17-07-2024 18:30"/>
    <s v="Applications"/>
    <s v="Not Assigned"/>
    <s v="Surya Vegirouthu"/>
    <s v="Finance &amp; Accounts"/>
    <s v="2. Affects Department"/>
    <s v="28-10-2024 11:8"/>
    <x v="2"/>
    <s v="Not Assigned"/>
    <s v="Not Assigned"/>
    <s v="17-07-2024 11:30"/>
    <s v="Applications"/>
    <s v="3000044998"/>
    <s v="SAP S/4 ERP"/>
    <s v="IND"/>
    <x v="0"/>
    <x v="0"/>
    <x v="0"/>
    <n v="162.2401631944449"/>
    <n v="2024"/>
    <n v="29"/>
    <x v="2"/>
    <x v="0"/>
    <n v="7"/>
    <x v="0"/>
    <x v="1"/>
    <d v="2024-07-17T09:45:00"/>
    <d v="2024-12-26T15:30:50"/>
  </r>
  <r>
    <n v="4000000786"/>
    <x v="1"/>
    <s v="3. Normal"/>
    <s v="Stop auto email invoice to employees Sol#: 3000052044"/>
    <s v="Rajesh Sawant"/>
    <s v="Dinesh Sharma"/>
    <s v="SAP Functional"/>
    <x v="3"/>
    <s v="17-07-2024 10:14"/>
    <s v="17-07-2024 18:30"/>
    <s v="Applications"/>
    <s v="Not Assigned"/>
    <s v="Surya Vegirouthu"/>
    <s v="Commercial Accounts"/>
    <s v="2. Affects Department"/>
    <s v="12-12-2024 18:34"/>
    <x v="2"/>
    <s v="Not Assigned"/>
    <s v="10-12-2024 10:22"/>
    <s v="17-07-2024 11:30"/>
    <s v="Applications"/>
    <s v="3000052044"/>
    <s v="SAP S/4 ERP"/>
    <s v="IND"/>
    <x v="0"/>
    <x v="0"/>
    <x v="0"/>
    <n v="162.22002430555585"/>
    <n v="2024"/>
    <n v="29"/>
    <x v="2"/>
    <x v="0"/>
    <n v="7"/>
    <x v="0"/>
    <x v="1"/>
    <d v="2024-07-17T10:14:00"/>
    <d v="2024-12-26T15:30:50"/>
  </r>
  <r>
    <n v="4000000787"/>
    <x v="1"/>
    <s v="3. Normal"/>
    <s v="New Sales Office Required  Bhutan and Nepal  (Mumbai)   - Old Sol Ref 3000052046"/>
    <s v="Rajesh Sawant"/>
    <s v="Kamal Kondapalli"/>
    <s v="SAP Functional-SD"/>
    <x v="0"/>
    <s v="17-07-2024 10:17"/>
    <s v="17-07-2024 18:30"/>
    <s v="Applications"/>
    <s v="15-12-2024 16:11"/>
    <s v="Surya Vegirouthu"/>
    <s v="Commercial Accounts"/>
    <s v="1. Affects Business"/>
    <s v="15-12-2024 16:11"/>
    <x v="2"/>
    <s v="12-12-2024 15:13"/>
    <s v="13-08-2024 3:14"/>
    <s v="17-07-2024 11:30"/>
    <s v="Applications"/>
    <s v="Not Assigned"/>
    <s v="SAP S/4 ERP"/>
    <s v="IND"/>
    <x v="1"/>
    <x v="0"/>
    <x v="0"/>
    <n v="148.2055555555562"/>
    <n v="2024"/>
    <n v="29"/>
    <x v="2"/>
    <x v="1"/>
    <n v="7"/>
    <x v="0"/>
    <x v="1"/>
    <d v="2024-07-17T10:17:00"/>
    <d v="2024-12-12T15:13:00"/>
  </r>
  <r>
    <n v="4000000788"/>
    <x v="1"/>
    <s v="3. Normal"/>
    <s v="HCM Fiori Application Needs to Enable - Narayana ( IND) - Sol Ref 3000049109"/>
    <s v="Narayana Podalapu"/>
    <s v="Surya Vegirouthu"/>
    <s v="SAP Functional-HR"/>
    <x v="1"/>
    <s v="17-07-2024 10:50"/>
    <s v="17-07-2024 18:50"/>
    <s v="Applications"/>
    <s v="Not Assigned"/>
    <s v="Surya Vegirouthu"/>
    <s v="HR &amp; Admin"/>
    <s v="2. Affects Department"/>
    <s v="12-12-2024 18:37"/>
    <x v="2"/>
    <s v="Not Assigned"/>
    <s v="Not Assigned"/>
    <s v="17-07-2024 11:50"/>
    <s v="Applications"/>
    <s v="3000049109"/>
    <s v="SAP S/4 ERP"/>
    <s v="IND"/>
    <x v="0"/>
    <x v="3"/>
    <x v="0"/>
    <n v="162.1950243055544"/>
    <n v="2024"/>
    <n v="29"/>
    <x v="2"/>
    <x v="0"/>
    <n v="7"/>
    <x v="0"/>
    <x v="1"/>
    <d v="2024-07-17T10:50:00"/>
    <d v="2024-12-26T15:30:50"/>
  </r>
  <r>
    <n v="4000000837"/>
    <x v="1"/>
    <s v="3. Normal"/>
    <s v="SAP Authorization Access Req -   Fujairah SR users"/>
    <s v="Nasar Khan"/>
    <s v="Amit Yadav"/>
    <s v="SAP Technical"/>
    <x v="0"/>
    <s v="17-07-2024 19:1"/>
    <s v="19-07-2024 19:1"/>
    <s v="Applications"/>
    <s v="21-07-2024 18:53"/>
    <s v="Nasar Khan"/>
    <s v="Showroom"/>
    <s v="4. Affects User"/>
    <s v="21-07-2024 18:53"/>
    <x v="1"/>
    <s v="18-07-2024 18:48"/>
    <s v="18-07-2024 18:48"/>
    <s v="18-07-2024 12:1"/>
    <s v="Access &amp; Security"/>
    <s v="Not Assigned"/>
    <s v="SAP S/4 ERP"/>
    <s v="UAE"/>
    <x v="0"/>
    <x v="2"/>
    <x v="0"/>
    <n v="0.99097222222189885"/>
    <n v="2024"/>
    <n v="29"/>
    <x v="2"/>
    <x v="0"/>
    <n v="7"/>
    <x v="0"/>
    <x v="2"/>
    <d v="2024-07-17T19:01:00"/>
    <d v="2024-07-18T18:48:00"/>
  </r>
  <r>
    <n v="4000000794"/>
    <x v="1"/>
    <s v="3. Normal"/>
    <s v="Requesting for Additional Access"/>
    <s v="Mohamed Nasar"/>
    <s v="Amit Yadav"/>
    <s v="SAP Technical"/>
    <x v="0"/>
    <s v="17-07-2024 11:31"/>
    <s v="19-07-2024 11:31"/>
    <s v="Applications"/>
    <s v="20-07-2024 13:53"/>
    <s v="Mohamed Nasar"/>
    <s v="Logistics and Warehouse"/>
    <s v="4. Affects User"/>
    <s v="20-07-2024 13:53"/>
    <x v="1"/>
    <s v="17-07-2024 13:19"/>
    <s v="17-07-2024 13:19"/>
    <s v="17-07-2024 13:31"/>
    <s v="Access &amp; Security"/>
    <s v="Not Assigned"/>
    <s v="SAP S/4 ERP"/>
    <s v="UAE"/>
    <x v="0"/>
    <x v="2"/>
    <x v="0"/>
    <n v="7.4999999997089617E-2"/>
    <n v="2024"/>
    <n v="29"/>
    <x v="2"/>
    <x v="0"/>
    <n v="7"/>
    <x v="0"/>
    <x v="2"/>
    <d v="2024-07-17T11:31:00"/>
    <d v="2024-07-17T13:19:00"/>
  </r>
  <r>
    <n v="4000000908"/>
    <x v="1"/>
    <s v="3. Normal"/>
    <s v="SAP Incident-SAP INVOICE-FOR ALL TAX GROUP CO.TO REMOVE WORD &quot;TAX&quot; IN THE SAP INVOICE - Sol Ref 3000052528"/>
    <s v="Annie Cezar"/>
    <s v="Dinesh Sharma"/>
    <s v="SAP Functional"/>
    <x v="3"/>
    <s v="19-07-2024 12:28"/>
    <s v="23-07-2024 12:28"/>
    <s v="Applications"/>
    <s v="Not Assigned"/>
    <s v="Annie Cezar"/>
    <s v="Accounts"/>
    <s v="4. Affects User"/>
    <s v="06-12-2024 11:34"/>
    <x v="1"/>
    <s v="Not Assigned"/>
    <s v="23-09-2024 14:1"/>
    <s v="19-07-2024 14:28"/>
    <s v="Applications"/>
    <s v="3000052528"/>
    <s v="SAP S/4 ERP"/>
    <s v="UAE"/>
    <x v="0"/>
    <x v="0"/>
    <x v="0"/>
    <n v="160.12696875000256"/>
    <n v="2024"/>
    <n v="29"/>
    <x v="2"/>
    <x v="5"/>
    <n v="7"/>
    <x v="0"/>
    <x v="1"/>
    <d v="2024-07-19T12:28:00"/>
    <d v="2024-12-26T15:30:50"/>
  </r>
  <r>
    <n v="4000000934"/>
    <x v="1"/>
    <s v="1. Urgent"/>
    <s v="Request for access to RMIN &amp; RCON cost centers"/>
    <s v="Sunil Kumar Bernwal"/>
    <s v="Amit Yadav"/>
    <s v="SAP Technical"/>
    <x v="0"/>
    <s v="22-07-2024 12:31"/>
    <s v="23-07-2024 11:31"/>
    <s v="Access &amp; Security"/>
    <s v="05-08-2024 14:1"/>
    <s v="Sunil Kumar Bernwal"/>
    <s v="Tiles Plant"/>
    <s v="4. Affects User"/>
    <s v="04-11-2024 18:47"/>
    <x v="2"/>
    <s v="02-08-2024 13:11"/>
    <s v="31-07-2024 19:8"/>
    <s v="22-07-2024 13:31"/>
    <s v="Access &amp; Security"/>
    <s v="Not Assigned"/>
    <s v="Access Control"/>
    <s v="UAE"/>
    <x v="0"/>
    <x v="2"/>
    <x v="0"/>
    <n v="11.027777777781012"/>
    <n v="2024"/>
    <n v="30"/>
    <x v="3"/>
    <x v="0"/>
    <n v="7"/>
    <x v="0"/>
    <x v="1"/>
    <d v="2024-07-22T12:31:00"/>
    <d v="2024-08-02T13:11:00"/>
  </r>
  <r>
    <n v="4000000988"/>
    <x v="1"/>
    <s v="3. Normal"/>
    <s v="TR for the month of August'24"/>
    <s v="Abbas Gulshane"/>
    <s v="Karthick Duraisamy"/>
    <s v="SAP Functional-PP/PM/QS/"/>
    <x v="1"/>
    <s v="23-07-2024 10:46"/>
    <s v="23-07-2024 18:46"/>
    <s v="Applications"/>
    <s v="Not Assigned"/>
    <s v="Abbas Gulshane"/>
    <s v="Production Planning Tiles &amp; SW"/>
    <s v="2. Affects Department"/>
    <s v="27-09-2024 19:24"/>
    <x v="2"/>
    <s v="Not Assigned"/>
    <s v="04-09-2024 16:24"/>
    <s v="23-07-2024 11:46"/>
    <s v="Applications"/>
    <s v="Not Assigned"/>
    <s v="SAP S/4 ERP"/>
    <s v="IND"/>
    <x v="0"/>
    <x v="4"/>
    <x v="0"/>
    <n v="156.19780208333395"/>
    <n v="2024"/>
    <n v="30"/>
    <x v="3"/>
    <x v="0"/>
    <n v="7"/>
    <x v="0"/>
    <x v="1"/>
    <d v="2024-07-23T10:46:00"/>
    <d v="2024-12-26T15:30:50"/>
  </r>
  <r>
    <n v="4000000815"/>
    <x v="1"/>
    <s v="3. Normal"/>
    <s v="Access for SAP QAS - Ali (KSA)"/>
    <s v="Ali Adheem"/>
    <s v="Amit Yadav"/>
    <s v="SAP Technical"/>
    <x v="0"/>
    <s v="17-07-2024 14:45"/>
    <s v="21-07-2024 14:45"/>
    <s v="Applications"/>
    <s v="25-07-2024 17:55"/>
    <s v="Ali Adheem"/>
    <s v="Information Technology"/>
    <s v="4. Affects User"/>
    <s v="25-07-2024 17:55"/>
    <x v="1"/>
    <s v="22-07-2024 17:53"/>
    <s v="22-07-2024 17:53"/>
    <s v="17-07-2024 16:45"/>
    <s v="Access &amp; Security"/>
    <s v="Not Assigned"/>
    <s v="SAP S/4 ERP"/>
    <s v="KSA"/>
    <x v="0"/>
    <x v="2"/>
    <x v="0"/>
    <n v="5.1305555555518367"/>
    <n v="2024"/>
    <n v="29"/>
    <x v="2"/>
    <x v="0"/>
    <n v="7"/>
    <x v="0"/>
    <x v="0"/>
    <d v="2024-07-17T14:45:00"/>
    <d v="2024-07-22T17:53:00"/>
  </r>
  <r>
    <n v="4000000812"/>
    <x v="1"/>
    <s v="1. Urgent"/>
    <s v="Update on Tenancy Contract Workflow Approval"/>
    <s v="Mustafa Shaban"/>
    <s v="Aafrin Fathima"/>
    <s v="WebSites"/>
    <x v="0"/>
    <s v="17-07-2024 13:39"/>
    <s v="18-07-2024 12:39"/>
    <s v="Applications"/>
    <s v="24-10-2024 13:44"/>
    <s v="Mustafa Shaban"/>
    <s v="Asset Management"/>
    <s v="4. Affects User"/>
    <s v="24-10-2024 13:44"/>
    <x v="2"/>
    <s v="21-10-2024 13:39"/>
    <s v="17-07-2024 17:9"/>
    <s v="17-07-2024 14:39"/>
    <s v="Applications"/>
    <s v="Not Assigned"/>
    <s v="Intranet/Sharepoint"/>
    <s v="UAE"/>
    <x v="0"/>
    <x v="6"/>
    <x v="0"/>
    <n v="96"/>
    <n v="2024"/>
    <n v="29"/>
    <x v="2"/>
    <x v="0"/>
    <n v="7"/>
    <x v="0"/>
    <x v="1"/>
    <d v="2024-07-17T13:39:00"/>
    <d v="2024-10-21T13:39:00"/>
  </r>
  <r>
    <n v="4000000928"/>
    <x v="1"/>
    <s v="1. Urgent"/>
    <s v="Request for zpp00011 - Kludi Ger"/>
    <s v="Dennis Rosier"/>
    <s v="Amit Yadav"/>
    <s v="SAP Technical"/>
    <x v="0"/>
    <s v="22-07-2024 10:34"/>
    <s v="22-07-2024 18:34"/>
    <s v="Applications"/>
    <s v="08-08-2024 17:3"/>
    <s v="Dennis Rosier"/>
    <s v="Warehouse &amp; Dispatch"/>
    <s v="4. Affects User"/>
    <s v="08-08-2024 17:3"/>
    <x v="2"/>
    <s v="05-08-2024 16:26"/>
    <s v="05-08-2024 16:26"/>
    <s v="22-07-2024 11:34"/>
    <s v="Access &amp; Security"/>
    <s v="Not Assigned"/>
    <s v="Other ERP"/>
    <s v="GER"/>
    <x v="0"/>
    <x v="2"/>
    <x v="0"/>
    <n v="14.244444444440887"/>
    <n v="2024"/>
    <n v="30"/>
    <x v="3"/>
    <x v="0"/>
    <n v="7"/>
    <x v="0"/>
    <x v="1"/>
    <d v="2024-07-22T10:34:00"/>
    <d v="2024-08-05T16:26:00"/>
  </r>
  <r>
    <n v="4000001001"/>
    <x v="0"/>
    <s v="2. High"/>
    <s v="SAP Error ( VA01, VA02, VA03 ) is not working - Mohammed"/>
    <s v="Mohammed Mersha"/>
    <s v="Amit Yadav"/>
    <s v="SAP Technical"/>
    <x v="0"/>
    <s v="23-07-2024 12:10"/>
    <s v="25-07-2024 12:10"/>
    <s v="Applications"/>
    <s v="23-07-2024 12:56"/>
    <s v="Mohammed Mersha"/>
    <s v="Sales Department"/>
    <s v="4. Affects User"/>
    <s v="23-07-2024 12:56"/>
    <x v="1"/>
    <s v="23-07-2024 12:35"/>
    <s v="23-07-2024 12:19"/>
    <s v="23-07-2024 14:10"/>
    <s v="Not Assigned"/>
    <s v="Not Assigned"/>
    <s v="SAP S/4 ERP"/>
    <s v="KSA"/>
    <x v="0"/>
    <x v="2"/>
    <x v="0"/>
    <n v="1.7361111109494232E-2"/>
    <n v="2024"/>
    <n v="30"/>
    <x v="3"/>
    <x v="0"/>
    <n v="7"/>
    <x v="0"/>
    <x v="2"/>
    <d v="2024-07-23T12:10:00"/>
    <d v="2024-07-23T12:35:00"/>
  </r>
  <r>
    <n v="4000000870"/>
    <x v="1"/>
    <s v="3. Normal"/>
    <s v="SAP Authorization Request - 99201774"/>
    <s v="Moti Singh Rathore"/>
    <s v="Amit Yadav"/>
    <s v="SAP Technical"/>
    <x v="0"/>
    <s v="18-07-2024 12:30"/>
    <s v="20-07-2024 12:30"/>
    <s v="Applications"/>
    <s v="21-07-2024 14:53"/>
    <s v="Moti Singh Rathore"/>
    <s v="Finance &amp; Accounts"/>
    <s v="4. Affects User"/>
    <s v="21-07-2024 14:53"/>
    <x v="1"/>
    <s v="18-07-2024 14:22"/>
    <s v="18-07-2024 14:22"/>
    <s v="18-07-2024 14:30"/>
    <s v="Access &amp; Security"/>
    <s v="Not Assigned"/>
    <s v="SAP S/4 ERP"/>
    <s v="IND"/>
    <x v="0"/>
    <x v="2"/>
    <x v="0"/>
    <n v="7.7777777776645962E-2"/>
    <n v="2024"/>
    <n v="29"/>
    <x v="2"/>
    <x v="0"/>
    <n v="7"/>
    <x v="0"/>
    <x v="2"/>
    <d v="2024-07-18T12:30:00"/>
    <d v="2024-07-18T14:22:00"/>
  </r>
  <r>
    <n v="4000000876"/>
    <x v="1"/>
    <s v="2. High"/>
    <s v="Create New User in SAP - Raziye ( Kludi  RAK )"/>
    <s v="Raziye Kabakci"/>
    <s v="Amit Yadav"/>
    <s v="SAP Technical"/>
    <x v="0"/>
    <s v="18-07-2024 12:49"/>
    <s v="22-07-2024 12:49"/>
    <s v="Applications"/>
    <s v="21-07-2024 13:53"/>
    <s v="Raziye Kabakci"/>
    <s v="Information Technology"/>
    <s v="4. Affects User"/>
    <s v="21-07-2024 13:53"/>
    <x v="1"/>
    <s v="18-07-2024 13:47"/>
    <s v="18-07-2024 13:47"/>
    <s v="18-07-2024 14:49"/>
    <s v="Access &amp; Security"/>
    <s v="Not Assigned"/>
    <s v="SAP S/4 ERP"/>
    <s v="GER"/>
    <x v="0"/>
    <x v="2"/>
    <x v="0"/>
    <n v="4.0277777778101154E-2"/>
    <n v="2024"/>
    <n v="29"/>
    <x v="2"/>
    <x v="0"/>
    <n v="7"/>
    <x v="0"/>
    <x v="2"/>
    <d v="2024-07-18T12:49:00"/>
    <d v="2024-07-18T13:47:00"/>
  </r>
  <r>
    <n v="4000000884"/>
    <x v="0"/>
    <s v="3. Normal"/>
    <s v="ZSD00056 is showing wrong/ different sales document date Sol#: 2000064567"/>
    <s v="Raziye Kabakci"/>
    <s v="Dinesh Sharma"/>
    <s v="SAP Functional-SD"/>
    <x v="0"/>
    <s v="18-07-2024 14:46"/>
    <s v="22-07-2024 14:46"/>
    <s v="Applications"/>
    <s v="30-08-2024 11:14"/>
    <s v="Raziye Kabakci"/>
    <s v="Information Technology"/>
    <s v="4. Affects User"/>
    <s v="30-08-2024 11:14"/>
    <x v="1"/>
    <s v="27-08-2024 10:45"/>
    <s v="26-07-2024 16:16"/>
    <s v="18-07-2024 16:46"/>
    <s v="Not Assigned"/>
    <s v="2000064567"/>
    <s v="SAP S/4 ERP"/>
    <s v="GER"/>
    <x v="0"/>
    <x v="0"/>
    <x v="0"/>
    <n v="39.832638888889051"/>
    <n v="2024"/>
    <n v="29"/>
    <x v="2"/>
    <x v="0"/>
    <n v="7"/>
    <x v="0"/>
    <x v="1"/>
    <d v="2024-07-18T14:46:00"/>
    <d v="2024-08-27T10:45:00"/>
  </r>
  <r>
    <n v="4000000796"/>
    <x v="0"/>
    <s v="2. High"/>
    <s v="In ZMB5b report for Zero Qty items values is pulling Sol#: 2000064564"/>
    <s v="Raghu Ram Neeli"/>
    <s v="Dinesh Sharma"/>
    <s v="SAP Functional-MM"/>
    <x v="0"/>
    <s v="17-07-2024 11:46"/>
    <s v="18-07-2024 11:16"/>
    <s v="Applications"/>
    <s v="23-08-2024 18:11"/>
    <s v="Raghu Ram Neeli"/>
    <s v="Supply Chain Management"/>
    <s v="2. Affects Department"/>
    <s v="23-08-2024 18:11"/>
    <x v="2"/>
    <s v="20-08-2024 17:20"/>
    <s v="23-07-2024 10:21"/>
    <s v="17-07-2024 12:46"/>
    <s v="Not Assigned"/>
    <s v="2000064564"/>
    <s v="SAP S/4 ERP"/>
    <s v="IND"/>
    <x v="0"/>
    <x v="0"/>
    <x v="0"/>
    <n v="34.231944444443798"/>
    <n v="2024"/>
    <n v="29"/>
    <x v="2"/>
    <x v="0"/>
    <n v="7"/>
    <x v="0"/>
    <x v="1"/>
    <d v="2024-07-17T11:46:00"/>
    <d v="2024-08-20T17:20:00"/>
  </r>
  <r>
    <n v="4000000807"/>
    <x v="1"/>
    <s v="2. High"/>
    <s v="Errors in Slot values in Ageing reports - Tiles and Sanitary ware"/>
    <s v="Raghu Ram Neeli"/>
    <s v="Dinesh Sharma"/>
    <s v="SAP Functional-MM"/>
    <x v="1"/>
    <s v="17-07-2024 12:45"/>
    <s v="19-07-2024 12:45"/>
    <s v="Applications"/>
    <s v="Not Assigned"/>
    <s v="Raghu Ram Neeli"/>
    <s v="Supply Chain Management"/>
    <s v="4. Affects User"/>
    <s v="13-08-2024 3:17"/>
    <x v="1"/>
    <s v="Not Assigned"/>
    <s v="Not Assigned"/>
    <s v="17-07-2024 14:45"/>
    <s v="Applications"/>
    <s v="Not Assigned"/>
    <s v="SAP S/4 ERP"/>
    <s v="IND"/>
    <x v="0"/>
    <x v="0"/>
    <x v="0"/>
    <n v="162.1151631944449"/>
    <n v="2024"/>
    <n v="29"/>
    <x v="2"/>
    <x v="0"/>
    <n v="7"/>
    <x v="0"/>
    <x v="1"/>
    <d v="2024-07-17T12:45:00"/>
    <d v="2024-12-26T15:30:50"/>
  </r>
  <r>
    <n v="4000000936"/>
    <x v="1"/>
    <s v="3. Normal"/>
    <s v="REQUEST ACCES TO SAP-T CODES-CK11 &amp; MM02 - Sourav ( Kludi RAK )"/>
    <s v="Sourav Kochhar"/>
    <s v="Amit Yadav"/>
    <s v="SAP Technical"/>
    <x v="0"/>
    <s v="22-07-2024 13:1"/>
    <s v="24-07-2024 13:1"/>
    <s v="Applications"/>
    <s v="08-08-2024 14:3"/>
    <s v="Sourav Kochhar"/>
    <s v="Accounts"/>
    <s v="4. Affects User"/>
    <s v="08-08-2024 14:3"/>
    <x v="1"/>
    <s v="05-08-2024 13:34"/>
    <s v="24-07-2024 16:29"/>
    <s v="22-07-2024 15:1"/>
    <s v="Access &amp; Security"/>
    <s v="Not Assigned"/>
    <s v="SAP S/4 ERP"/>
    <s v="UAE"/>
    <x v="0"/>
    <x v="2"/>
    <x v="0"/>
    <n v="14.022916666668607"/>
    <n v="2024"/>
    <n v="30"/>
    <x v="3"/>
    <x v="0"/>
    <n v="7"/>
    <x v="0"/>
    <x v="1"/>
    <d v="2024-07-22T13:01:00"/>
    <d v="2024-08-05T13:34:00"/>
  </r>
  <r>
    <n v="4000000836"/>
    <x v="0"/>
    <s v="2. High"/>
    <s v="SAP Incident - BOM HEADER CONFIRMATION Sol#: 2000064566"/>
    <s v="Gwen Camille Pamay"/>
    <s v="Dinesh Sharma"/>
    <s v="SAP Functional-SD"/>
    <x v="0"/>
    <s v="17-07-2024 18:40"/>
    <s v="19-07-2024 18:40"/>
    <s v="Applications"/>
    <s v="17-08-2024 18:8"/>
    <s v="Gwen Camille Pamay"/>
    <s v="UAE Sales -Retail Operations"/>
    <s v="4. Affects User"/>
    <s v="27-08-2024 11:25"/>
    <x v="1"/>
    <s v="14-08-2024 18:7"/>
    <s v="13-08-2024 17:20"/>
    <s v="18-07-2024 11:40"/>
    <s v="Not Assigned"/>
    <s v="2000064566"/>
    <s v="SAP S/4 ERP"/>
    <s v="UAE"/>
    <x v="0"/>
    <x v="0"/>
    <x v="0"/>
    <n v="27.977083333331393"/>
    <n v="2024"/>
    <n v="29"/>
    <x v="2"/>
    <x v="0"/>
    <n v="7"/>
    <x v="0"/>
    <x v="1"/>
    <d v="2024-07-17T18:40:00"/>
    <d v="2024-08-14T18:07:00"/>
  </r>
  <r>
    <n v="4000000935"/>
    <x v="0"/>
    <s v="3. Normal"/>
    <s v="C4C  TICKET ACCESS  APPROVAL DETAILS IS INCORRECT"/>
    <s v="Sara Hasan Ali Alblooshi"/>
    <s v="Amit Yadav"/>
    <s v="SAP Technical"/>
    <x v="0"/>
    <s v="22-07-2024 12:54"/>
    <s v="24-07-2024 16:53"/>
    <s v="Applications"/>
    <s v="27-07-2024 16:57"/>
    <s v="System"/>
    <s v="Customer Care"/>
    <s v="4. Affects User"/>
    <s v="27-07-2024 16:57"/>
    <x v="1"/>
    <s v="24-07-2024 16:26"/>
    <s v="23-07-2024 17:25"/>
    <s v="22-07-2024 14:54"/>
    <s v="Not Assigned"/>
    <s v="Not Assigned"/>
    <s v="SAP S/4 ERP"/>
    <s v="UAE"/>
    <x v="0"/>
    <x v="2"/>
    <x v="0"/>
    <n v="2.1472222222218988"/>
    <n v="2024"/>
    <n v="30"/>
    <x v="3"/>
    <x v="0"/>
    <n v="7"/>
    <x v="0"/>
    <x v="3"/>
    <d v="2024-07-22T12:54:00"/>
    <d v="2024-07-24T16:26:00"/>
  </r>
  <r>
    <n v="4000000942"/>
    <x v="1"/>
    <s v="3. Normal"/>
    <s v="SAP PASSWORD RESET - Diksha (IND)"/>
    <s v="Diksha Jaiswal"/>
    <s v="Amit Yadav"/>
    <s v="SAP Technical"/>
    <x v="0"/>
    <s v="22-07-2024 13:28"/>
    <s v="24-07-2024 18:11"/>
    <s v="Applications"/>
    <s v="27-07-2024 16:57"/>
    <s v="System"/>
    <s v="Sales &amp; Marketing"/>
    <s v="4. Affects User"/>
    <s v="27-07-2024 16:57"/>
    <x v="1"/>
    <s v="24-07-2024 16:36"/>
    <s v="23-07-2024 17:23"/>
    <s v="22-07-2024 15:28"/>
    <s v="Access &amp; Security"/>
    <s v="Not Assigned"/>
    <s v="SAP S/4 ERP"/>
    <s v="IND"/>
    <x v="0"/>
    <x v="2"/>
    <x v="0"/>
    <n v="2.1305555555518367"/>
    <n v="2024"/>
    <n v="30"/>
    <x v="3"/>
    <x v="0"/>
    <n v="7"/>
    <x v="0"/>
    <x v="3"/>
    <d v="2024-07-22T13:28:00"/>
    <d v="2024-07-24T16:36:00"/>
  </r>
  <r>
    <n v="4000000974"/>
    <x v="0"/>
    <s v="3. Normal"/>
    <s v="( VA01 &amp; VA02 ) is not working - Sol# 2000064557"/>
    <s v="Mohamed Raafat"/>
    <s v="Amit Yadav"/>
    <s v="SAP Technical"/>
    <x v="0"/>
    <s v="22-07-2024 19:11"/>
    <s v="25-07-2024 9:30"/>
    <s v="Applications"/>
    <s v="26-07-2024 12:56"/>
    <s v="System"/>
    <s v="Sales"/>
    <s v="4. Affects User"/>
    <s v="26-07-2024 12:56"/>
    <x v="1"/>
    <s v="23-07-2024 12:37"/>
    <s v="23-07-2024 12:37"/>
    <s v="23-07-2024 11:30"/>
    <s v="Not Assigned"/>
    <s v="2000064557"/>
    <s v="SAP S/4 ERP"/>
    <s v="KSA"/>
    <x v="0"/>
    <x v="2"/>
    <x v="0"/>
    <n v="0.726388888884685"/>
    <n v="2024"/>
    <n v="30"/>
    <x v="3"/>
    <x v="0"/>
    <n v="7"/>
    <x v="0"/>
    <x v="2"/>
    <d v="2024-07-22T19:11:00"/>
    <d v="2024-07-23T12:37:00"/>
  </r>
  <r>
    <n v="4000000977"/>
    <x v="0"/>
    <s v="3. Normal"/>
    <s v="VAO1 &amp; VA02 are not working - Sol#: 2000064558"/>
    <s v="Zuhair Elanzy"/>
    <s v="Amit Yadav"/>
    <s v="SAP Technical"/>
    <x v="0"/>
    <s v="22-07-2024 19:20"/>
    <s v="25-07-2024 9:30"/>
    <s v="Applications"/>
    <s v="01-08-2024 12:59"/>
    <s v="System"/>
    <s v="Projects Sales Support"/>
    <s v="4. Affects User"/>
    <s v="01-08-2024 12:59"/>
    <x v="1"/>
    <s v="29-07-2024 12:57"/>
    <s v="29-07-2024 12:57"/>
    <s v="23-07-2024 11:30"/>
    <s v="Not Assigned"/>
    <s v="2000064558"/>
    <s v="SAP S/4 ERP"/>
    <s v="KSA"/>
    <x v="0"/>
    <x v="2"/>
    <x v="0"/>
    <n v="6.734027777776646"/>
    <n v="2024"/>
    <n v="30"/>
    <x v="3"/>
    <x v="0"/>
    <n v="7"/>
    <x v="0"/>
    <x v="0"/>
    <d v="2024-07-22T19:20:00"/>
    <d v="2024-07-29T12:57:00"/>
  </r>
  <r>
    <n v="4000000978"/>
    <x v="0"/>
    <s v="3. Normal"/>
    <s v="Fix IT (Incident): 2000064557, ( VA01 &amp; VA02 ) is not working - 4-974"/>
    <s v="Dinesh Sharma"/>
    <s v="Amit Yadav"/>
    <s v="SAP Technical"/>
    <x v="0"/>
    <s v="22-07-2024 19:51"/>
    <s v="25-07-2024 10:57"/>
    <s v="Applications"/>
    <s v="26-07-2024 13:56"/>
    <s v="System"/>
    <s v="Information Technology"/>
    <s v="4. Affects User"/>
    <s v="26-07-2024 13:56"/>
    <x v="1"/>
    <s v="23-07-2024 13:22"/>
    <s v="23-07-2024 12:38"/>
    <s v="23-07-2024 12:30"/>
    <s v="Not Assigned"/>
    <s v="Not Assigned"/>
    <s v="SAP S/4 ERP"/>
    <s v="UAE"/>
    <x v="0"/>
    <x v="2"/>
    <x v="0"/>
    <n v="0.72986111111094942"/>
    <n v="2024"/>
    <n v="30"/>
    <x v="3"/>
    <x v="0"/>
    <n v="7"/>
    <x v="0"/>
    <x v="2"/>
    <d v="2024-07-22T19:51:00"/>
    <d v="2024-07-23T13:22:00"/>
  </r>
  <r>
    <n v="4000000999"/>
    <x v="0"/>
    <s v="3. Normal"/>
    <s v="Error - VA01 &amp; VA02 - 96600594"/>
    <s v="Meera Thouheed"/>
    <s v="Amit Yadav"/>
    <s v="SAP Technical"/>
    <x v="0"/>
    <s v="23-07-2024 12:6"/>
    <s v="25-07-2024 12:9"/>
    <s v="Applications"/>
    <s v="26-07-2024 12:56"/>
    <s v="System"/>
    <s v="Projects Sales"/>
    <s v="4. Affects User"/>
    <s v="26-07-2024 12:56"/>
    <x v="1"/>
    <s v="23-07-2024 12:48"/>
    <s v="23-07-2024 12:38"/>
    <s v="23-07-2024 14:9"/>
    <s v="Not Assigned"/>
    <s v="Not Assigned"/>
    <s v="SAP S/4 ERP"/>
    <s v="KSA"/>
    <x v="0"/>
    <x v="2"/>
    <x v="0"/>
    <n v="2.9166666667151731E-2"/>
    <n v="2024"/>
    <n v="30"/>
    <x v="3"/>
    <x v="0"/>
    <n v="7"/>
    <x v="0"/>
    <x v="2"/>
    <d v="2024-07-23T12:06:00"/>
    <d v="2024-07-23T12:48:00"/>
  </r>
  <r>
    <n v="4000001004"/>
    <x v="0"/>
    <s v="3. Normal"/>
    <s v="SAP Error (VA01 &amp; VA02 ) - Ahmed"/>
    <s v="Ahmed Elnagdy Ahmed Sarhan"/>
    <s v="Amit Yadav"/>
    <s v="SAP Technical"/>
    <x v="0"/>
    <s v="23-07-2024 12:18"/>
    <s v="25-07-2024 12:18"/>
    <s v="Applications"/>
    <s v="26-07-2024 12:56"/>
    <s v="System"/>
    <s v="Sales Department"/>
    <s v="4. Affects User"/>
    <s v="26-07-2024 12:56"/>
    <x v="1"/>
    <s v="23-07-2024 12:50"/>
    <s v="23-07-2024 12:50"/>
    <s v="23-07-2024 14:18"/>
    <s v="Not Assigned"/>
    <s v="Not Assigned"/>
    <s v="SAP S/4 ERP"/>
    <s v="KSA"/>
    <x v="0"/>
    <x v="2"/>
    <x v="0"/>
    <n v="2.2222222221898846E-2"/>
    <n v="2024"/>
    <n v="30"/>
    <x v="3"/>
    <x v="0"/>
    <n v="7"/>
    <x v="0"/>
    <x v="2"/>
    <d v="2024-07-23T12:18:00"/>
    <d v="2024-07-23T12:50:00"/>
  </r>
  <r>
    <n v="4000001005"/>
    <x v="0"/>
    <s v="3. Normal"/>
    <s v="SAP Error ( VA01, VA02) is not working   - Zuhair"/>
    <s v="Zuhair Elanzy"/>
    <s v="Amit Yadav"/>
    <s v="SAP Technical"/>
    <x v="0"/>
    <s v="23-07-2024 12:21"/>
    <s v="25-07-2024 12:21"/>
    <s v="Applications"/>
    <s v="26-07-2024 12:56"/>
    <s v="System"/>
    <s v="Projects Sales Support"/>
    <s v="4. Affects User"/>
    <s v="26-07-2024 12:56"/>
    <x v="1"/>
    <s v="23-07-2024 12:49"/>
    <s v="23-07-2024 12:49"/>
    <s v="23-07-2024 14:21"/>
    <s v="Not Assigned"/>
    <s v="Not Assigned"/>
    <s v="SAP S/4 ERP"/>
    <s v="KSA"/>
    <x v="0"/>
    <x v="2"/>
    <x v="0"/>
    <n v="1.9444444449618459E-2"/>
    <n v="2024"/>
    <n v="30"/>
    <x v="3"/>
    <x v="0"/>
    <n v="7"/>
    <x v="0"/>
    <x v="2"/>
    <d v="2024-07-23T12:21:00"/>
    <d v="2024-07-23T12:49:00"/>
  </r>
  <r>
    <n v="4000001006"/>
    <x v="0"/>
    <s v="3. Normal"/>
    <s v="SAP Error  (VA01 &amp; VA02 ) - 96600394"/>
    <s v="Mohammed Qudeih"/>
    <s v="Amit Yadav"/>
    <s v="SAP Technical"/>
    <x v="0"/>
    <s v="23-07-2024 12:21"/>
    <s v="25-07-2024 12:22"/>
    <s v="Applications"/>
    <s v="26-07-2024 19:56"/>
    <s v="System"/>
    <s v="Sales Department"/>
    <s v="4. Affects User"/>
    <s v="26-07-2024 19:56"/>
    <x v="1"/>
    <s v="23-07-2024 19:2"/>
    <s v="23-07-2024 19:2"/>
    <s v="23-07-2024 14:21"/>
    <s v="Not Assigned"/>
    <s v="Not Assigned"/>
    <s v="SAP S/4 ERP"/>
    <s v="KSA"/>
    <x v="0"/>
    <x v="2"/>
    <x v="0"/>
    <n v="0.27847222222771961"/>
    <n v="2024"/>
    <n v="30"/>
    <x v="3"/>
    <x v="0"/>
    <n v="7"/>
    <x v="0"/>
    <x v="2"/>
    <d v="2024-07-23T12:21:00"/>
    <d v="2024-07-23T19:02:00"/>
  </r>
  <r>
    <n v="4000001014"/>
    <x v="0"/>
    <s v="3. Normal"/>
    <s v="SAP Error (VA01 &amp; VA02 ) - Fadi &amp; Georges"/>
    <s v="Zuhair Elanzy"/>
    <s v="Amit Yadav"/>
    <s v="SAP Technical"/>
    <x v="0"/>
    <s v="23-07-2024 12:59"/>
    <s v="25-07-2024 12:59"/>
    <s v="Applications"/>
    <s v="26-07-2024 13:56"/>
    <s v="System"/>
    <s v="Projects Sales Support"/>
    <s v="4. Affects User"/>
    <s v="26-07-2024 13:56"/>
    <x v="1"/>
    <s v="23-07-2024 13:21"/>
    <s v="23-07-2024 13:21"/>
    <s v="23-07-2024 14:59"/>
    <s v="Not Assigned"/>
    <s v="Not Assigned"/>
    <s v="SAP S/4 ERP"/>
    <s v="KSA"/>
    <x v="0"/>
    <x v="2"/>
    <x v="0"/>
    <n v="1.5277777776645962E-2"/>
    <n v="2024"/>
    <n v="30"/>
    <x v="3"/>
    <x v="0"/>
    <n v="7"/>
    <x v="0"/>
    <x v="2"/>
    <d v="2024-07-23T12:59:00"/>
    <d v="2024-07-23T13:21:00"/>
  </r>
  <r>
    <n v="4000001017"/>
    <x v="1"/>
    <s v="4. Low"/>
    <s v="New Program for Delivery Dates - Sol Ref 3000051973"/>
    <s v="Raziye Kabakci"/>
    <s v="Dinesh Sharma"/>
    <s v="SAP Functional"/>
    <x v="1"/>
    <s v="23-07-2024 13:8"/>
    <s v="30-07-2024 13:8"/>
    <s v="Applications"/>
    <s v="Not Assigned"/>
    <s v="Asrianti Marta"/>
    <s v="Information Technology"/>
    <s v="4. Affects User"/>
    <s v="05-09-2024 11:42"/>
    <x v="0"/>
    <s v="Not Assigned"/>
    <s v="21-08-2024 12:51"/>
    <s v="23-07-2024 17:8"/>
    <s v="Applications"/>
    <s v="3000051973"/>
    <s v="SAP S/4 ERP"/>
    <s v="GER"/>
    <x v="0"/>
    <x v="0"/>
    <x v="0"/>
    <n v="156.09919097222155"/>
    <n v="2024"/>
    <n v="30"/>
    <x v="3"/>
    <x v="0"/>
    <n v="7"/>
    <x v="0"/>
    <x v="1"/>
    <d v="2024-07-23T13:08:00"/>
    <d v="2024-12-26T15:30:50"/>
  </r>
  <r>
    <n v="4000001018"/>
    <x v="1"/>
    <s v="4. Low"/>
    <s v="Wrong Data in CMBA 0400 - Sol Ref 3000051926"/>
    <s v="Raziye Kabakci"/>
    <s v="Dinesh Sharma"/>
    <s v="SAP Functional"/>
    <x v="3"/>
    <s v="23-07-2024 13:21"/>
    <s v="30-07-2024 13:21"/>
    <s v="Applications"/>
    <s v="Not Assigned"/>
    <s v="Asrianti Marta"/>
    <s v="Information Technology"/>
    <s v="4. Affects User"/>
    <s v="03-10-2024 11:5"/>
    <x v="0"/>
    <s v="Not Assigned"/>
    <s v="09-09-2024 18:24"/>
    <s v="23-07-2024 17:21"/>
    <s v="Applications"/>
    <s v="3000051926"/>
    <s v="SAP S/4 ERP"/>
    <s v="GER"/>
    <x v="0"/>
    <x v="0"/>
    <x v="0"/>
    <n v="156.09016319444345"/>
    <n v="2024"/>
    <n v="30"/>
    <x v="3"/>
    <x v="0"/>
    <n v="7"/>
    <x v="0"/>
    <x v="1"/>
    <d v="2024-07-23T13:21:00"/>
    <d v="2024-12-26T15:30:50"/>
  </r>
  <r>
    <n v="4000001021"/>
    <x v="1"/>
    <s v="4. Low"/>
    <s v="Change of ZSDRAK01 - Sol Ref 3000051928"/>
    <s v="Raziye Kabakci"/>
    <s v="Dinesh Sharma"/>
    <s v="SAP Functional"/>
    <x v="0"/>
    <s v="23-07-2024 13:56"/>
    <s v="30-07-2024 13:56"/>
    <s v="Applications"/>
    <s v="02-11-2024 14:49"/>
    <s v="Asrianti Marta"/>
    <s v="Information Technology"/>
    <s v="4. Affects User"/>
    <s v="02-11-2024 14:49"/>
    <x v="0"/>
    <s v="30-10-2024 14:14"/>
    <s v="23-07-2024 15:59"/>
    <s v="23-07-2024 17:56"/>
    <s v="Applications"/>
    <s v="3000051928"/>
    <s v="SAP S/4 ERP"/>
    <s v="GER"/>
    <x v="0"/>
    <x v="0"/>
    <x v="0"/>
    <n v="99.01249999999709"/>
    <n v="2024"/>
    <n v="30"/>
    <x v="3"/>
    <x v="0"/>
    <n v="7"/>
    <x v="0"/>
    <x v="1"/>
    <d v="2024-07-23T13:56:00"/>
    <d v="2024-10-30T14:14:00"/>
  </r>
  <r>
    <n v="4000001022"/>
    <x v="1"/>
    <s v="4. Low"/>
    <s v="Additional Selction Field from ZMM00002 - Sol Ref 3000052332"/>
    <s v="Raziye Kabakci"/>
    <s v="Dinesh Sharma"/>
    <s v="SAP Functional"/>
    <x v="0"/>
    <s v="23-07-2024 14:11"/>
    <s v="30-07-2024 14:12"/>
    <s v="Applications"/>
    <s v="29-08-2024 11:13"/>
    <s v="Asrianti Marta"/>
    <s v="Information Technology"/>
    <s v="4. Affects User"/>
    <s v="29-08-2024 11:13"/>
    <x v="0"/>
    <s v="26-08-2024 11:3"/>
    <s v="26-08-2024 11:3"/>
    <s v="23-07-2024 18:11"/>
    <s v="Applications"/>
    <s v="3000052332"/>
    <s v="SAP S/4 ERP"/>
    <s v="GER"/>
    <x v="0"/>
    <x v="0"/>
    <x v="0"/>
    <n v="33.869444444448163"/>
    <n v="2024"/>
    <n v="30"/>
    <x v="3"/>
    <x v="0"/>
    <n v="7"/>
    <x v="0"/>
    <x v="1"/>
    <d v="2024-07-23T14:11:00"/>
    <d v="2024-08-26T11:03:00"/>
  </r>
  <r>
    <n v="4000001030"/>
    <x v="1"/>
    <s v="2. High"/>
    <s v="PLEASE RESET THE PASSWORD KLUDI SAP"/>
    <s v="Mohammad Shahnawaz"/>
    <s v="Amit Yadav"/>
    <s v="SAP Technical"/>
    <x v="0"/>
    <s v="23-07-2024 16:29"/>
    <s v="25-07-2024 16:29"/>
    <s v="Access &amp; Security"/>
    <s v="27-07-2024 16:57"/>
    <s v="Mohammad Shahnawaz"/>
    <s v="Local Sales"/>
    <s v="4. Affects User"/>
    <s v="27-07-2024 16:57"/>
    <x v="1"/>
    <s v="24-07-2024 16:38"/>
    <s v="24-07-2024 16:38"/>
    <s v="23-07-2024 18:29"/>
    <s v="Access &amp; Security"/>
    <s v="Not Assigned"/>
    <s v="Access Control"/>
    <s v="UAE"/>
    <x v="0"/>
    <x v="2"/>
    <x v="0"/>
    <n v="1.0062500000058208"/>
    <n v="2024"/>
    <n v="30"/>
    <x v="3"/>
    <x v="0"/>
    <n v="7"/>
    <x v="0"/>
    <x v="2"/>
    <d v="2024-07-23T16:29:00"/>
    <d v="2024-07-24T16:38:00"/>
  </r>
  <r>
    <n v="4000001046"/>
    <x v="1"/>
    <s v="1. Urgent"/>
    <s v="Request for Tcode - MIGO"/>
    <s v="Vivek Kannan"/>
    <s v="Amit Yadav"/>
    <s v="SAP Technical"/>
    <x v="0"/>
    <s v="24-07-2024 10:31"/>
    <s v="24-07-2024 18:31"/>
    <s v="Applications"/>
    <s v="08-08-2024 17:3"/>
    <s v="Vivek Kannan"/>
    <s v="Tiles Plant"/>
    <s v="4. Affects User"/>
    <s v="08-08-2024 17:3"/>
    <x v="2"/>
    <s v="05-08-2024 16:29"/>
    <s v="05-08-2024 16:29"/>
    <s v="24-07-2024 11:31"/>
    <s v="Access &amp; Security"/>
    <s v="Not Assigned"/>
    <s v="SAP S/4 ERP"/>
    <s v="UAE"/>
    <x v="0"/>
    <x v="2"/>
    <x v="0"/>
    <n v="12.248611111106584"/>
    <n v="2024"/>
    <n v="30"/>
    <x v="3"/>
    <x v="0"/>
    <n v="7"/>
    <x v="0"/>
    <x v="1"/>
    <d v="2024-07-24T10:31:00"/>
    <d v="2024-08-05T16:29:00"/>
  </r>
  <r>
    <n v="4000001059"/>
    <x v="0"/>
    <s v="3. Normal"/>
    <s v="SAP Error Authorization ( VA01 ,VA02 ) - 96600335"/>
    <s v="Hossam Barbary"/>
    <s v="Amit Yadav"/>
    <s v="SAP Technical"/>
    <x v="0"/>
    <s v="24-07-2024 13:40"/>
    <s v="28-07-2024 13:40"/>
    <s v="Access &amp; Security"/>
    <s v="27-07-2024 16:57"/>
    <s v="System"/>
    <s v="Wholesales"/>
    <s v="4. Affects User"/>
    <s v="27-07-2024 16:57"/>
    <x v="1"/>
    <s v="24-07-2024 16:36"/>
    <s v="24-07-2024 16:36"/>
    <s v="24-07-2024 15:40"/>
    <s v="Not Assigned"/>
    <s v="Not Assigned"/>
    <s v="Access Control"/>
    <s v="KSA"/>
    <x v="0"/>
    <x v="2"/>
    <x v="0"/>
    <n v="0.12222222222044365"/>
    <n v="2024"/>
    <n v="30"/>
    <x v="3"/>
    <x v="0"/>
    <n v="7"/>
    <x v="0"/>
    <x v="2"/>
    <d v="2024-07-24T13:40:00"/>
    <d v="2024-07-24T16:36:00"/>
  </r>
  <r>
    <n v="4000001056"/>
    <x v="0"/>
    <s v="1. Urgent"/>
    <s v="SAP Authorization Issue - Epifanio"/>
    <s v="Epifanio Malapitan"/>
    <s v="Amit Yadav"/>
    <s v="SAP Technical"/>
    <x v="0"/>
    <s v="24-07-2024 13:26"/>
    <s v="25-07-2024 12:26"/>
    <s v="Applications"/>
    <s v="27-07-2024 16:57"/>
    <s v="Epifanio Malapitan"/>
    <s v="ISO"/>
    <s v="4. Affects User"/>
    <s v="27-07-2024 16:57"/>
    <x v="2"/>
    <s v="24-07-2024 16:35"/>
    <s v="24-07-2024 16:35"/>
    <s v="24-07-2024 14:26"/>
    <s v="Not Assigned"/>
    <s v="Not Assigned"/>
    <s v="SAP S/4 ERP"/>
    <s v="UAE"/>
    <x v="0"/>
    <x v="2"/>
    <x v="0"/>
    <n v="0.13124999999854481"/>
    <n v="2024"/>
    <n v="30"/>
    <x v="3"/>
    <x v="0"/>
    <n v="7"/>
    <x v="0"/>
    <x v="2"/>
    <d v="2024-07-24T13:26:00"/>
    <d v="2024-07-24T16:35:00"/>
  </r>
  <r>
    <n v="4000001070"/>
    <x v="1"/>
    <s v="2. High"/>
    <s v="New Price finding in Header - Raziye Sol ref#: 3000052547"/>
    <s v="Raziye Kabakci"/>
    <s v="Kamal Kondapalli"/>
    <s v="SAP Functional-SD"/>
    <x v="2"/>
    <s v="24-07-2024 18:18"/>
    <s v="26-07-2024 18:18"/>
    <s v="Applications"/>
    <s v="Not Assigned"/>
    <s v="Raziye Kabakci"/>
    <s v="Information Technology"/>
    <s v="4. Affects User"/>
    <s v="19-12-2024 12:38"/>
    <x v="1"/>
    <s v="Not Assigned"/>
    <s v="02-08-2024 17:25"/>
    <s v="25-07-2024 11:18"/>
    <s v="Applications"/>
    <s v="3000052547"/>
    <s v="SAP S/4 ERP"/>
    <s v="GER"/>
    <x v="1"/>
    <x v="0"/>
    <x v="0"/>
    <n v="154.88391319444781"/>
    <n v="2024"/>
    <n v="30"/>
    <x v="3"/>
    <x v="3"/>
    <n v="7"/>
    <x v="0"/>
    <x v="1"/>
    <d v="2024-07-24T18:18:00"/>
    <d v="2024-12-26T15:30:50"/>
  </r>
  <r>
    <n v="4000001072"/>
    <x v="1"/>
    <s v="2. High"/>
    <s v="TRANSFER DATA QUOTATION DONE IN C4C TO NEW POS - Sol Ref 3000052527"/>
    <s v="Cheryl Apostol"/>
    <s v="Dinesh Sharma"/>
    <s v="SAP Functional"/>
    <x v="3"/>
    <s v="24-07-2024 18:52"/>
    <s v="26-07-2024 18:52"/>
    <s v="Applications"/>
    <s v="Not Assigned"/>
    <s v="Cheryl Apostol"/>
    <s v="Showroom"/>
    <s v="4. Affects User"/>
    <s v="30-10-2024 12:50"/>
    <x v="1"/>
    <s v="Not Assigned"/>
    <s v="Not Assigned"/>
    <s v="25-07-2024 11:52"/>
    <s v="Applications"/>
    <s v="3000052527"/>
    <s v="CRM"/>
    <s v="UAE"/>
    <x v="0"/>
    <x v="0"/>
    <x v="0"/>
    <n v="154.8603020833325"/>
    <n v="2024"/>
    <n v="30"/>
    <x v="3"/>
    <x v="0"/>
    <n v="7"/>
    <x v="0"/>
    <x v="1"/>
    <d v="2024-07-24T18:52:00"/>
    <d v="2024-12-26T15:30:50"/>
  </r>
  <r>
    <n v="4000001076"/>
    <x v="0"/>
    <s v="1. Urgent"/>
    <s v="Wrong amount in CN print out - GBP currency Sol#: 2000064568"/>
    <s v="Marie Grace Ujano Serrano"/>
    <s v="Dinesh Sharma"/>
    <s v="SAP Functional-SD"/>
    <x v="0"/>
    <s v="25-07-2024 11:13"/>
    <s v="25-07-2024 19:13"/>
    <s v="Applications"/>
    <s v="08-08-2024 13:3"/>
    <s v="Marie Grace Ujano Serrano"/>
    <s v="Customer Advocacy - Tiles"/>
    <s v="4. Affects User"/>
    <s v="08-08-2024 13:3"/>
    <x v="2"/>
    <s v="05-08-2024 12:20"/>
    <s v="31-07-2024 14:15"/>
    <s v="25-07-2024 12:13"/>
    <s v="Not Assigned"/>
    <s v="2000064568"/>
    <s v="SAP S/4 ERP"/>
    <s v="UAE"/>
    <x v="0"/>
    <x v="0"/>
    <x v="0"/>
    <n v="11.046527777776646"/>
    <n v="2024"/>
    <n v="30"/>
    <x v="3"/>
    <x v="0"/>
    <n v="7"/>
    <x v="0"/>
    <x v="1"/>
    <d v="2024-07-25T11:13:00"/>
    <d v="2024-08-05T12:20:00"/>
  </r>
  <r>
    <n v="4000001087"/>
    <x v="1"/>
    <s v="4. Low"/>
    <s v="SAP Authorization Request Access -  99013913"/>
    <s v="Balaji Govindaswamy"/>
    <s v="Amit Yadav"/>
    <s v="SAP Technical"/>
    <x v="0"/>
    <s v="25-07-2024 17:30"/>
    <s v="01-08-2024 17:30"/>
    <s v="Applications"/>
    <s v="09-08-2024 12:4"/>
    <s v="Balaji Govindaswamy"/>
    <s v="Tiles Plant"/>
    <s v="4. Affects User"/>
    <s v="09-08-2024 12:4"/>
    <x v="0"/>
    <s v="06-08-2024 11:55"/>
    <s v="06-08-2024 11:54"/>
    <s v="26-07-2024 12:30"/>
    <s v="Access &amp; Security"/>
    <s v="Not Assigned"/>
    <s v="SAP S/4 ERP"/>
    <s v="UAE"/>
    <x v="0"/>
    <x v="2"/>
    <x v="0"/>
    <n v="11.76736111111677"/>
    <n v="2024"/>
    <n v="30"/>
    <x v="3"/>
    <x v="0"/>
    <n v="7"/>
    <x v="0"/>
    <x v="1"/>
    <d v="2024-07-25T17:30:00"/>
    <d v="2024-08-06T11:55:00"/>
  </r>
  <r>
    <n v="4000001084"/>
    <x v="1"/>
    <s v="3. Normal"/>
    <s v="new sap user INCOMPLIANCE2 based on user INCOMPLIANCE"/>
    <s v="Raziye Kabakci"/>
    <s v="Amit Yadav"/>
    <s v="SAP Technical"/>
    <x v="0"/>
    <s v="25-07-2024 16:48"/>
    <s v="29-07-2024 16:48"/>
    <s v="Applications"/>
    <s v="16-08-2024 12:7"/>
    <s v="Raziye Kabakci"/>
    <s v="Information Technology"/>
    <s v="4. Affects User"/>
    <s v="16-08-2024 12:7"/>
    <x v="1"/>
    <s v="13-08-2024 11:21"/>
    <s v="29-07-2024 19:6"/>
    <s v="25-07-2024 18:48"/>
    <s v="Access &amp; Security"/>
    <s v="Not Assigned"/>
    <s v="SAP S/4 ERP"/>
    <s v="GER"/>
    <x v="0"/>
    <x v="2"/>
    <x v="0"/>
    <n v="18.772916666668607"/>
    <n v="2024"/>
    <n v="30"/>
    <x v="3"/>
    <x v="0"/>
    <n v="7"/>
    <x v="0"/>
    <x v="1"/>
    <d v="2024-07-25T16:48:00"/>
    <d v="2024-08-13T11:21:00"/>
  </r>
  <r>
    <n v="4000001090"/>
    <x v="1"/>
    <s v="3. Normal"/>
    <s v="co01 - order ZK01 output needs detailed information regarding storage - Sol Ref 3000052526"/>
    <s v="Raziye Kabakci"/>
    <s v="Dinesh Sharma"/>
    <s v="SAP Functional"/>
    <x v="2"/>
    <s v="25-07-2024 18:26"/>
    <s v="29-07-2024 18:26"/>
    <s v="Applications"/>
    <s v="Not Assigned"/>
    <s v="Raziye Kabakci"/>
    <s v="Information Technology"/>
    <s v="4. Affects User"/>
    <s v="27-09-2024 16:13"/>
    <x v="1"/>
    <s v="Not Assigned"/>
    <s v="08-08-2024 13:1"/>
    <s v="26-07-2024 11:26"/>
    <s v="Applications"/>
    <s v="Not Assigned"/>
    <s v="SAP S/4 ERP"/>
    <s v="GER"/>
    <x v="0"/>
    <x v="0"/>
    <x v="0"/>
    <n v="153.8783576388887"/>
    <n v="2024"/>
    <n v="30"/>
    <x v="3"/>
    <x v="0"/>
    <n v="7"/>
    <x v="0"/>
    <x v="1"/>
    <d v="2024-07-25T18:26:00"/>
    <d v="2024-12-26T15:30:50"/>
  </r>
  <r>
    <n v="4000001086"/>
    <x v="1"/>
    <s v="3. Normal"/>
    <s v="TO UPDATE DATA IN SHAREPOINT"/>
    <s v="Arjun Ashok"/>
    <s v="Aafrin Fathima"/>
    <s v="WebSites"/>
    <x v="0"/>
    <s v="25-07-2024 16:50"/>
    <s v="29-07-2024 16:50"/>
    <s v="Applications"/>
    <s v="31-10-2024 16:47"/>
    <s v="Arjun Ashok"/>
    <s v="Customer Advocacy - Tiles"/>
    <s v="3. Affects Group"/>
    <s v="31-10-2024 16:47"/>
    <x v="1"/>
    <s v="31-10-2024 16:47"/>
    <s v="13-08-2024 16:29"/>
    <s v="25-07-2024 18:50"/>
    <s v="Applications"/>
    <s v="Not Assigned"/>
    <s v="SAP S/4 ERP"/>
    <s v="UAE"/>
    <x v="0"/>
    <x v="6"/>
    <x v="0"/>
    <n v="97.997916666667152"/>
    <n v="2024"/>
    <n v="30"/>
    <x v="3"/>
    <x v="0"/>
    <n v="7"/>
    <x v="0"/>
    <x v="1"/>
    <d v="2024-07-25T16:50:00"/>
    <d v="2024-10-31T16:47:00"/>
  </r>
  <r>
    <n v="4000001099"/>
    <x v="1"/>
    <s v="2. High"/>
    <s v="New Brand Key - Sol Ref 3000052530"/>
    <s v="Prasad Kannan Nair"/>
    <s v="Dinesh Sharma"/>
    <s v="SAP Functional"/>
    <x v="0"/>
    <s v="26-07-2024 11:45"/>
    <s v="30-07-2024 11:45"/>
    <s v="Applications"/>
    <s v="11-08-2024 12:5"/>
    <s v="Prasad Kannan Nair"/>
    <s v="Finance &amp; Accounts"/>
    <s v="4. Affects User"/>
    <s v="11-08-2024 12:5"/>
    <x v="1"/>
    <s v="08-08-2024 11:39"/>
    <s v="08-08-2024 11:39"/>
    <s v="26-07-2024 13:45"/>
    <s v="Applications"/>
    <s v="Not Assigned"/>
    <s v="SAP S/4 ERP"/>
    <s v="UAE"/>
    <x v="0"/>
    <x v="0"/>
    <x v="0"/>
    <n v="12.995833333334303"/>
    <n v="2024"/>
    <n v="30"/>
    <x v="3"/>
    <x v="0"/>
    <n v="7"/>
    <x v="0"/>
    <x v="1"/>
    <d v="2024-07-26T11:45:00"/>
    <d v="2024-08-08T11:39:00"/>
  </r>
  <r>
    <n v="4000001100"/>
    <x v="0"/>
    <s v="3. Normal"/>
    <s v="Unable to add profit centre in down payment request F-47 Sol#2000064571"/>
    <s v="G.S.Kumar Vijjapureddi"/>
    <s v="Surya Vegirouthu"/>
    <s v="SAP Functional-FI/CO"/>
    <x v="0"/>
    <s v="26-07-2024 11:57"/>
    <s v="29-07-2024 11:57"/>
    <s v="Applications"/>
    <s v="05-08-2024 15:1"/>
    <s v="G.S.Kumar Vijjapureddi"/>
    <s v="HR &amp; Admin"/>
    <s v="4. Affects User"/>
    <s v="05-08-2024 15:1"/>
    <x v="1"/>
    <s v="02-08-2024 14:26"/>
    <s v="02-08-2024 14:26"/>
    <s v="26-07-2024 13:57"/>
    <s v="Not Assigned"/>
    <s v="2000064571"/>
    <s v="SAP S/4 ERP"/>
    <s v="IND"/>
    <x v="0"/>
    <x v="3"/>
    <x v="0"/>
    <n v="7.1034722222248092"/>
    <n v="2024"/>
    <n v="30"/>
    <x v="3"/>
    <x v="0"/>
    <n v="7"/>
    <x v="0"/>
    <x v="0"/>
    <d v="2024-07-26T11:57:00"/>
    <d v="2024-08-02T14:26:00"/>
  </r>
  <r>
    <n v="4000001162"/>
    <x v="1"/>
    <s v="4. Low"/>
    <s v="Migrated SM#3000045616 Sample Development Accountability - PDI"/>
    <s v="Karthick Duraisamy"/>
    <s v="Karthick Duraisamy"/>
    <s v="SAP Functional-PP/PM/QS"/>
    <x v="3"/>
    <s v="29-07-2024 17:43"/>
    <s v="-"/>
    <s v="Applications"/>
    <s v="Not Assigned"/>
    <s v="Service Desk Admin"/>
    <s v="Information Technology"/>
    <s v="4. Affects User"/>
    <s v="14-10-2024 18:13"/>
    <x v="0"/>
    <s v="Not Assigned"/>
    <s v="19-09-2024 14:17"/>
    <s v="-"/>
    <s v="Not Assigned"/>
    <s v="3000045616"/>
    <s v="SAP S/4 ERP"/>
    <s v="UAE"/>
    <x v="0"/>
    <x v="4"/>
    <x v="0"/>
    <n v="149.90821875000256"/>
    <n v="2024"/>
    <n v="31"/>
    <x v="4"/>
    <x v="0"/>
    <n v="7"/>
    <x v="0"/>
    <x v="1"/>
    <d v="2024-07-29T17:43:00"/>
    <d v="2024-12-26T15:30:50"/>
  </r>
  <r>
    <n v="4000001164"/>
    <x v="1"/>
    <s v="3. Normal"/>
    <s v="Migrated SM#3000045646 To implement FIFO in stock Reservation"/>
    <s v="Hariprakash Padmanabhan"/>
    <s v="Ajay Bose Sukumaran"/>
    <s v="SAP Functional-Fiori/ABAP"/>
    <x v="1"/>
    <s v="29-07-2024 17:43"/>
    <s v="31-07-2024 17:43"/>
    <s v="Applications"/>
    <s v="Not Assigned"/>
    <s v="Service Desk Admin"/>
    <s v="Production Planning"/>
    <s v="3. Affects Group"/>
    <s v="24-09-2024 18:41"/>
    <x v="1"/>
    <s v="Not Assigned"/>
    <s v="19-09-2024 16:41"/>
    <s v="30-07-2024 10:43"/>
    <s v="Not Assigned"/>
    <s v="3000045646"/>
    <s v="SAP S/4 ERP"/>
    <s v="UAE"/>
    <x v="0"/>
    <x v="1"/>
    <x v="0"/>
    <n v="149.90821875000256"/>
    <n v="2024"/>
    <n v="31"/>
    <x v="4"/>
    <x v="0"/>
    <n v="7"/>
    <x v="0"/>
    <x v="1"/>
    <d v="2024-07-29T17:43:00"/>
    <d v="2024-12-26T15:30:50"/>
  </r>
  <r>
    <n v="4000001165"/>
    <x v="1"/>
    <s v="4. Low"/>
    <s v="Migrated SM#3000045789 MoM/ New Plant setup MC2"/>
    <s v="Nageswara Rao Ranga"/>
    <s v="Karthick Duraisamy"/>
    <s v="SAP Functional-PP/PM/QS"/>
    <x v="3"/>
    <s v="29-07-2024 17:43"/>
    <s v="-"/>
    <s v="Applications"/>
    <s v="Not Assigned"/>
    <s v="Service Desk Admin"/>
    <s v="Manufacturing"/>
    <s v="4. Affects User"/>
    <s v="09-10-2024 12:0"/>
    <x v="0"/>
    <s v="Not Assigned"/>
    <s v="19-09-2024 18:46"/>
    <s v="-"/>
    <s v="Not Assigned"/>
    <s v="3000045789"/>
    <s v="SAP S/4 ERP"/>
    <s v="UAE"/>
    <x v="0"/>
    <x v="4"/>
    <x v="0"/>
    <n v="149.90821875000256"/>
    <n v="2024"/>
    <n v="31"/>
    <x v="4"/>
    <x v="0"/>
    <n v="7"/>
    <x v="0"/>
    <x v="1"/>
    <d v="2024-07-29T17:43:00"/>
    <d v="2024-12-26T15:30:50"/>
  </r>
  <r>
    <n v="4000001166"/>
    <x v="1"/>
    <s v="4. Low"/>
    <s v="Migrated SM#3000045790 Prod.KPI Dashboard&amp; Monthly perf. report"/>
    <s v="Nageswara Rao Ranga"/>
    <s v="Karthick Duraisamy"/>
    <s v="SAP Functional-PP/PM/QS"/>
    <x v="2"/>
    <s v="29-07-2024 17:43"/>
    <s v="05-08-2024 17:43"/>
    <s v="Applications"/>
    <s v="Not Assigned"/>
    <s v="Service Desk Admin"/>
    <s v="Manufacturing"/>
    <s v="4. Affects User"/>
    <s v="09-10-2024 16:25"/>
    <x v="0"/>
    <s v="Not Assigned"/>
    <s v="24-09-2024 12:31"/>
    <s v="30-07-2024 12:43"/>
    <s v="Not Assigned"/>
    <s v="3000045790"/>
    <s v="SAP S/4 ERP"/>
    <s v="UAE"/>
    <x v="0"/>
    <x v="4"/>
    <x v="0"/>
    <n v="149.90821875000256"/>
    <n v="2024"/>
    <n v="31"/>
    <x v="4"/>
    <x v="0"/>
    <n v="7"/>
    <x v="0"/>
    <x v="1"/>
    <d v="2024-07-29T17:43:00"/>
    <d v="2024-12-26T15:30:50"/>
  </r>
  <r>
    <n v="4000001167"/>
    <x v="1"/>
    <s v="3. Normal"/>
    <s v="Migrated SM#3000045997 Need to activate DN Release for STO"/>
    <s v="pranav bargode"/>
    <s v="Dinesh Sharma"/>
    <s v="SAP Functional-SD"/>
    <x v="3"/>
    <s v="29-07-2024 17:43"/>
    <s v="25-11-2024 11:12"/>
    <s v="Applications"/>
    <s v="Not Assigned"/>
    <s v="Service Desk Admin"/>
    <s v="Not Assigned"/>
    <s v="3. Affects Group"/>
    <s v="28-11-2024 14:31"/>
    <x v="1"/>
    <s v="Not Assigned"/>
    <s v="31-07-2024 17:0"/>
    <s v="30-07-2024 11:13"/>
    <s v="Not Assigned"/>
    <s v="3000045997"/>
    <s v="SAP S/4 ERP"/>
    <s v="IND"/>
    <x v="0"/>
    <x v="0"/>
    <x v="0"/>
    <n v="149.90821875000256"/>
    <n v="2024"/>
    <n v="31"/>
    <x v="4"/>
    <x v="6"/>
    <n v="7"/>
    <x v="0"/>
    <x v="1"/>
    <d v="2024-07-29T17:43:00"/>
    <d v="2024-12-26T15:30:50"/>
  </r>
  <r>
    <n v="4000001169"/>
    <x v="1"/>
    <s v="4. Low"/>
    <s v="Migrated SM#3000046286 VAT REPORT IN FTA FORMAT"/>
    <s v="Yahiya Faheem"/>
    <s v="Dinesh Sharma"/>
    <s v="SAP Functional-SD"/>
    <x v="3"/>
    <s v="29-07-2024 17:43"/>
    <s v="05-08-2024 17:43"/>
    <s v="Applications"/>
    <s v="Not Assigned"/>
    <s v="Service Desk Admin"/>
    <s v="Finance &amp; Accounts"/>
    <s v="4. Affects User"/>
    <s v="26-11-2024 12:21"/>
    <x v="0"/>
    <s v="Not Assigned"/>
    <s v="24-09-2024 16:16"/>
    <s v="30-07-2024 12:43"/>
    <s v="Not Assigned"/>
    <s v="3000046286"/>
    <s v="SAP S/4 ERP"/>
    <s v="UAE"/>
    <x v="0"/>
    <x v="0"/>
    <x v="0"/>
    <n v="149.90821875000256"/>
    <n v="2024"/>
    <n v="31"/>
    <x v="4"/>
    <x v="4"/>
    <n v="7"/>
    <x v="0"/>
    <x v="1"/>
    <d v="2024-07-29T17:43:00"/>
    <d v="2024-12-26T15:30:50"/>
  </r>
  <r>
    <n v="4000001173"/>
    <x v="1"/>
    <s v="4. Low"/>
    <s v="Migrated SM#3000046805 Statutory Changes in ZRPT Doc. Type"/>
    <s v="Moti Singh Rathore"/>
    <s v="Dinesh Sharma"/>
    <s v="SAP Functional-SD"/>
    <x v="0"/>
    <s v="29-07-2024 17:43"/>
    <s v="03-08-2024 17:43"/>
    <s v="Applications"/>
    <s v="22-09-2024 19:26"/>
    <s v="Service Desk Admin"/>
    <s v="Finance &amp; Accounts"/>
    <s v="4. Affects User"/>
    <s v="22-09-2024 19:26"/>
    <x v="0"/>
    <s v="19-09-2024 19:16"/>
    <s v="19-09-2024 19:16"/>
    <s v="30-07-2024 13:13"/>
    <s v="Not Assigned"/>
    <s v="3000046805"/>
    <s v="SAP S/4 ERP"/>
    <s v="IND"/>
    <x v="0"/>
    <x v="0"/>
    <x v="0"/>
    <n v="52.064583333332848"/>
    <n v="2024"/>
    <n v="31"/>
    <x v="4"/>
    <x v="0"/>
    <n v="7"/>
    <x v="0"/>
    <x v="1"/>
    <d v="2024-07-29T17:43:00"/>
    <d v="2024-09-19T19:16:00"/>
  </r>
  <r>
    <n v="4000001174"/>
    <x v="1"/>
    <s v="4. Low"/>
    <s v="Migrated SM#3000047063 Trading Goods Import &amp; Sales Process-BG"/>
    <s v="Mohammad Tahmul Hossan"/>
    <s v="Dinesh Sharma"/>
    <s v="SAP Functional-SD"/>
    <x v="0"/>
    <s v="29-07-2024 17:43"/>
    <s v="04-08-2024 17:43"/>
    <s v="Applications"/>
    <s v="21-10-2024 18:43"/>
    <s v="Service Desk Admin"/>
    <s v="Not Assigned"/>
    <s v="4. Affects User"/>
    <s v="21-10-2024 18:43"/>
    <x v="0"/>
    <s v="18-10-2024 18:27"/>
    <s v="19-09-2024 19:30"/>
    <s v="29-07-2024 21:43"/>
    <s v="Not Assigned"/>
    <s v="3000047063"/>
    <s v="SAP S/4 ERP"/>
    <s v="BGD"/>
    <x v="0"/>
    <x v="0"/>
    <x v="0"/>
    <n v="81.030555555560568"/>
    <n v="2024"/>
    <n v="31"/>
    <x v="4"/>
    <x v="0"/>
    <n v="7"/>
    <x v="0"/>
    <x v="1"/>
    <d v="2024-07-29T17:43:00"/>
    <d v="2024-10-18T18:27:00"/>
  </r>
  <r>
    <n v="4000001175"/>
    <x v="1"/>
    <s v="4. Low"/>
    <s v="Migrated SM#3000047095 MC2 SAP Plant Maintenance process"/>
    <s v="Nageswara Rao Ranga"/>
    <s v="Karthick Duraisamy"/>
    <s v="SAP Functional-PP/PM/QS"/>
    <x v="0"/>
    <s v="29-07-2024 17:43"/>
    <s v="05-08-2024 17:43"/>
    <s v="Applications"/>
    <s v="13-09-2024 14:21"/>
    <s v="Service Desk Admin"/>
    <s v="Manufacturing"/>
    <s v="4. Affects User"/>
    <s v="13-09-2024 14:21"/>
    <x v="0"/>
    <s v="10-09-2024 14:8"/>
    <s v="10-09-2024 14:7"/>
    <s v="30-07-2024 12:43"/>
    <s v="Not Assigned"/>
    <s v="3000047095"/>
    <s v="SAP S/4 ERP"/>
    <s v="UAE"/>
    <x v="0"/>
    <x v="4"/>
    <x v="0"/>
    <n v="42.850694444445253"/>
    <n v="2024"/>
    <n v="31"/>
    <x v="4"/>
    <x v="0"/>
    <n v="7"/>
    <x v="0"/>
    <x v="1"/>
    <d v="2024-07-29T17:43:00"/>
    <d v="2024-09-10T14:08:00"/>
  </r>
  <r>
    <n v="4000001178"/>
    <x v="1"/>
    <s v="4. Low"/>
    <s v="Migrated SM#3000047232 Credit Control missing"/>
    <s v="Guddu Gupta"/>
    <s v="Dinesh Sharma"/>
    <s v="SAP Functional-SD"/>
    <x v="2"/>
    <s v="29-07-2024 17:43"/>
    <s v="05-08-2024 17:43"/>
    <s v="Applications"/>
    <s v="Not Assigned"/>
    <s v="Service Desk Admin"/>
    <s v="Finance &amp; Accounts"/>
    <s v="4. Affects User"/>
    <s v="28-10-2024 11:12"/>
    <x v="0"/>
    <s v="Not Assigned"/>
    <s v="24-09-2024 19:21"/>
    <s v="30-07-2024 12:43"/>
    <s v="Not Assigned"/>
    <s v="3000047232"/>
    <s v="SAP S/4 ERP"/>
    <s v="UAE"/>
    <x v="0"/>
    <x v="0"/>
    <x v="0"/>
    <n v="149.90821875000256"/>
    <n v="2024"/>
    <n v="31"/>
    <x v="4"/>
    <x v="0"/>
    <n v="7"/>
    <x v="0"/>
    <x v="1"/>
    <d v="2024-07-29T17:43:00"/>
    <d v="2024-12-26T15:30:50"/>
  </r>
  <r>
    <n v="4000001180"/>
    <x v="1"/>
    <s v="3. Normal"/>
    <s v="Migrated SM#3000047469 Asset Management revamp"/>
    <s v="Prasad VN"/>
    <s v="Dinesh Sharma"/>
    <s v="SAP Functional-SD"/>
    <x v="3"/>
    <s v="29-07-2024 17:43"/>
    <s v="-"/>
    <s v="Applications"/>
    <s v="Not Assigned"/>
    <s v="Service Desk Admin"/>
    <s v="Information Technology"/>
    <s v="3. Affects Group"/>
    <s v="24-09-2024 19:27"/>
    <x v="1"/>
    <s v="Not Assigned"/>
    <s v="Not Assigned"/>
    <s v="-"/>
    <s v="Not Assigned"/>
    <s v="3000047469"/>
    <s v="SAP S/4 ERP"/>
    <s v="UAE"/>
    <x v="0"/>
    <x v="0"/>
    <x v="0"/>
    <n v="149.90821875000256"/>
    <n v="2024"/>
    <n v="31"/>
    <x v="4"/>
    <x v="0"/>
    <n v="7"/>
    <x v="0"/>
    <x v="1"/>
    <d v="2024-07-29T17:43:00"/>
    <d v="2024-12-26T15:30:50"/>
  </r>
  <r>
    <n v="4000001181"/>
    <x v="1"/>
    <s v="4. Low"/>
    <s v="Migrated SM#3000047498 Export Price List Category-SW"/>
    <s v="Bhavya Shetty"/>
    <s v="Dinesh Sharma"/>
    <s v="SAP Functional-SD"/>
    <x v="3"/>
    <s v="29-07-2024 17:43"/>
    <s v="-"/>
    <s v="Applications"/>
    <s v="Not Assigned"/>
    <s v="Service Desk Admin"/>
    <s v="Sanitaryware Sales"/>
    <s v="4. Affects User"/>
    <s v="25-09-2024 12:7"/>
    <x v="0"/>
    <s v="Not Assigned"/>
    <s v="25-09-2024 12:7"/>
    <s v="-"/>
    <s v="Not Assigned"/>
    <s v="3000047498"/>
    <s v="SAP S/4 ERP"/>
    <s v="UAE"/>
    <x v="0"/>
    <x v="0"/>
    <x v="0"/>
    <n v="149.90821875000256"/>
    <n v="2024"/>
    <n v="31"/>
    <x v="4"/>
    <x v="0"/>
    <n v="7"/>
    <x v="0"/>
    <x v="1"/>
    <d v="2024-07-29T17:43:00"/>
    <d v="2024-12-26T15:30:50"/>
  </r>
  <r>
    <n v="4000001183"/>
    <x v="1"/>
    <s v="3. Normal"/>
    <s v="Migrated SM#3000047790 New Defects"/>
    <s v="Kishor Karthikeyan"/>
    <s v="Karthick Duraisamy"/>
    <s v="SAP Functional-PP/PM/QS"/>
    <x v="0"/>
    <s v="29-07-2024 17:43"/>
    <s v="31-07-2024 17:43"/>
    <s v="Applications"/>
    <s v="25-11-2024 16:1"/>
    <s v="Service Desk Admin"/>
    <s v="Sanitaryware Plant"/>
    <s v="3. Affects Group"/>
    <s v="25-11-2024 16:1"/>
    <x v="1"/>
    <s v="22-11-2024 15:15"/>
    <s v="20-09-2024 14:11"/>
    <s v="30-07-2024 10:43"/>
    <s v="Not Assigned"/>
    <s v="3000047790"/>
    <s v="SAP S/4 ERP"/>
    <s v="UAE"/>
    <x v="0"/>
    <x v="4"/>
    <x v="0"/>
    <n v="115.8972222222219"/>
    <n v="2024"/>
    <n v="31"/>
    <x v="4"/>
    <x v="0"/>
    <n v="7"/>
    <x v="0"/>
    <x v="1"/>
    <d v="2024-07-29T17:43:00"/>
    <d v="2024-11-22T15:15:00"/>
  </r>
  <r>
    <n v="4000001185"/>
    <x v="1"/>
    <s v="3. Normal"/>
    <s v="Migrated SM#3000048049 SAP Console Change Req."/>
    <s v="Nishar Hameer"/>
    <s v="Dinesh Sharma"/>
    <s v="SAP Functional-SD"/>
    <x v="3"/>
    <s v="29-07-2024 17:43"/>
    <s v="-"/>
    <s v="Applications"/>
    <s v="Not Assigned"/>
    <s v="Service Desk Admin"/>
    <s v="Local Sales"/>
    <s v="3. Affects Group"/>
    <s v="18-10-2024 18:39"/>
    <x v="1"/>
    <s v="Not Assigned"/>
    <s v="20-09-2024 14:14"/>
    <s v="-"/>
    <s v="Not Assigned"/>
    <s v="3000048049"/>
    <s v="SAP S/4 ERP"/>
    <s v="UAE"/>
    <x v="0"/>
    <x v="0"/>
    <x v="0"/>
    <n v="149.90821875000256"/>
    <n v="2024"/>
    <n v="31"/>
    <x v="4"/>
    <x v="0"/>
    <n v="7"/>
    <x v="0"/>
    <x v="1"/>
    <d v="2024-07-29T17:43:00"/>
    <d v="2024-12-26T15:30:50"/>
  </r>
  <r>
    <n v="4000001186"/>
    <x v="1"/>
    <s v="3. Normal"/>
    <s v="Migrated SM#3000048057 Set Wise Report for SW Products"/>
    <s v="Md. Robiul Awal"/>
    <s v="Dinesh Sharma"/>
    <s v="SAP Functional-SD"/>
    <x v="3"/>
    <s v="29-07-2024 17:43"/>
    <s v="-"/>
    <s v="Applications"/>
    <s v="Not Assigned"/>
    <s v="Service Desk Admin"/>
    <s v="Not Assigned"/>
    <s v="3. Affects Group"/>
    <s v="18-10-2024 19:11"/>
    <x v="1"/>
    <s v="Not Assigned"/>
    <s v="09-10-2024 13:25"/>
    <s v="-"/>
    <s v="Not Assigned"/>
    <s v="3000048057"/>
    <s v="SAP S/4 ERP"/>
    <s v="BGD"/>
    <x v="0"/>
    <x v="0"/>
    <x v="0"/>
    <n v="149.90821875000256"/>
    <n v="2024"/>
    <n v="31"/>
    <x v="4"/>
    <x v="0"/>
    <n v="7"/>
    <x v="0"/>
    <x v="1"/>
    <d v="2024-07-29T17:43:00"/>
    <d v="2024-12-26T15:30:50"/>
  </r>
  <r>
    <n v="4000001187"/>
    <x v="1"/>
    <s v="4. Low"/>
    <s v="Migrated SM#3000048157 Report is needed"/>
    <s v="Dennis Nicholls"/>
    <s v="Dinesh Sharma"/>
    <s v="SAP Functional-SD"/>
    <x v="0"/>
    <s v="29-07-2024 17:43"/>
    <s v="05-08-2024 17:43"/>
    <s v="Applications"/>
    <s v="21-10-2024 19:43"/>
    <s v="Service Desk Admin"/>
    <s v="Information Technology"/>
    <s v="4. Affects User"/>
    <s v="21-10-2024 19:43"/>
    <x v="0"/>
    <s v="18-10-2024 19:12"/>
    <s v="20-09-2024 14:19"/>
    <s v="30-07-2024 12:43"/>
    <s v="Not Assigned"/>
    <s v="3000048157"/>
    <s v="SAP S/4 ERP"/>
    <s v="GER"/>
    <x v="0"/>
    <x v="0"/>
    <x v="0"/>
    <n v="81.061805555560568"/>
    <n v="2024"/>
    <n v="31"/>
    <x v="4"/>
    <x v="0"/>
    <n v="7"/>
    <x v="0"/>
    <x v="1"/>
    <d v="2024-07-29T17:43:00"/>
    <d v="2024-10-18T19:12:00"/>
  </r>
  <r>
    <n v="4000001188"/>
    <x v="1"/>
    <s v="3. Normal"/>
    <s v="Migrated SM#3000048222 KRAK Reports needed im Kludi P01"/>
    <s v="Dennis Nicholls"/>
    <s v="Dinesh Sharma"/>
    <s v="SAP Functional-SD"/>
    <x v="2"/>
    <s v="29-07-2024 17:43"/>
    <s v="31-07-2024 17:43"/>
    <s v="Applications"/>
    <s v="Not Assigned"/>
    <s v="Service Desk Admin"/>
    <s v="Information Technology"/>
    <s v="3. Affects Group"/>
    <s v="18-10-2024 19:50"/>
    <x v="1"/>
    <s v="Not Assigned"/>
    <s v="20-09-2024 17:7"/>
    <s v="30-07-2024 10:43"/>
    <s v="Not Assigned"/>
    <s v="3000048222"/>
    <s v="SAP S/4 ERP"/>
    <s v="GER"/>
    <x v="0"/>
    <x v="0"/>
    <x v="0"/>
    <n v="149.90821875000256"/>
    <n v="2024"/>
    <n v="31"/>
    <x v="4"/>
    <x v="0"/>
    <n v="7"/>
    <x v="0"/>
    <x v="1"/>
    <d v="2024-07-29T17:43:00"/>
    <d v="2024-12-26T15:30:50"/>
  </r>
  <r>
    <n v="4000001189"/>
    <x v="1"/>
    <s v="4. Low"/>
    <s v="Migrated SM#3000048268 Kludi HCM Implementation in RAKC S4/HANA"/>
    <s v="Subi Satyan"/>
    <s v="Dinesh Sharma"/>
    <s v="SAP Functional-SD"/>
    <x v="3"/>
    <s v="29-07-2024 17:43"/>
    <s v="-"/>
    <s v="Applications"/>
    <s v="Not Assigned"/>
    <s v="Service Desk Admin"/>
    <s v="Not Assigned"/>
    <s v="4. Affects User"/>
    <s v="18-10-2024 19:21"/>
    <x v="0"/>
    <s v="Not Assigned"/>
    <s v="Not Assigned"/>
    <s v="-"/>
    <s v="Not Assigned"/>
    <s v="3000048268"/>
    <s v="SAP S/4 ERP"/>
    <s v="UAE"/>
    <x v="0"/>
    <x v="0"/>
    <x v="0"/>
    <n v="149.90821875000256"/>
    <n v="2024"/>
    <n v="31"/>
    <x v="4"/>
    <x v="0"/>
    <n v="7"/>
    <x v="0"/>
    <x v="1"/>
    <d v="2024-07-29T17:43:00"/>
    <d v="2024-12-26T15:30:50"/>
  </r>
  <r>
    <n v="4000001190"/>
    <x v="1"/>
    <s v="4. Low"/>
    <s v="Migrated SM#3000048280 Sales-I Mapping Changes"/>
    <s v="Miz Rahman"/>
    <s v="Dinesh Sharma"/>
    <s v="SAP Functional-SD"/>
    <x v="3"/>
    <s v="29-07-2024 17:43"/>
    <s v="05-08-2024 18:13"/>
    <s v="Applications"/>
    <s v="Not Assigned"/>
    <s v="Service Desk Admin"/>
    <s v="Accounts"/>
    <s v="4. Affects User"/>
    <s v="09-10-2024 17:35"/>
    <x v="0"/>
    <s v="Not Assigned"/>
    <s v="Not Assigned"/>
    <s v="30-07-2024 13:13"/>
    <s v="Not Assigned"/>
    <s v="3000048280"/>
    <s v="SAP S/4 ERP"/>
    <s v="UK"/>
    <x v="0"/>
    <x v="0"/>
    <x v="0"/>
    <n v="149.90821875000256"/>
    <n v="2024"/>
    <n v="31"/>
    <x v="4"/>
    <x v="0"/>
    <n v="7"/>
    <x v="0"/>
    <x v="1"/>
    <d v="2024-07-29T17:43:00"/>
    <d v="2024-12-26T15:30:50"/>
  </r>
  <r>
    <n v="4000001191"/>
    <x v="1"/>
    <s v="3. Normal"/>
    <s v="Migrated SM#3000048287 IGAAP Depreciation area need to be activ"/>
    <s v="Prabhakar Tamada"/>
    <s v="Dinesh Sharma"/>
    <s v="SAP Functional-SD"/>
    <x v="1"/>
    <s v="29-07-2024 17:43"/>
    <s v="31-07-2024 17:43"/>
    <s v="Applications"/>
    <s v="Not Assigned"/>
    <s v="Service Desk Admin"/>
    <s v="Finance &amp; Accounts"/>
    <s v="3. Affects Group"/>
    <s v="18-09-2024 19:24"/>
    <x v="1"/>
    <s v="Not Assigned"/>
    <s v="18-09-2024 19:24"/>
    <s v="30-07-2024 11:13"/>
    <s v="Not Assigned"/>
    <s v="3000048287"/>
    <s v="SAP S/4 ERP"/>
    <s v="IND"/>
    <x v="0"/>
    <x v="0"/>
    <x v="0"/>
    <n v="149.90821875000256"/>
    <n v="2024"/>
    <n v="31"/>
    <x v="4"/>
    <x v="0"/>
    <n v="7"/>
    <x v="0"/>
    <x v="1"/>
    <d v="2024-07-29T17:43:00"/>
    <d v="2024-12-26T15:30:50"/>
  </r>
  <r>
    <n v="4000001194"/>
    <x v="1"/>
    <s v="4. Low"/>
    <s v="Migrated SM#3000049012 EDI Process"/>
    <s v="Mizanur Rahman"/>
    <s v="Dinesh Sharma"/>
    <s v="SAP Functional-SD"/>
    <x v="3"/>
    <s v="29-07-2024 17:43"/>
    <s v="-"/>
    <s v="Applications"/>
    <s v="Not Assigned"/>
    <s v="Service Desk Admin"/>
    <s v="Information Technology"/>
    <s v="4. Affects User"/>
    <s v="26-09-2024 13:18"/>
    <x v="0"/>
    <s v="Not Assigned"/>
    <s v="Not Assigned"/>
    <s v="-"/>
    <s v="Not Assigned"/>
    <s v="3000049012"/>
    <s v="SAP S/4 ERP"/>
    <s v="UK"/>
    <x v="0"/>
    <x v="0"/>
    <x v="0"/>
    <n v="149.90821875000256"/>
    <n v="2024"/>
    <n v="31"/>
    <x v="4"/>
    <x v="0"/>
    <n v="7"/>
    <x v="0"/>
    <x v="1"/>
    <d v="2024-07-29T17:43:00"/>
    <d v="2024-12-26T15:30:50"/>
  </r>
  <r>
    <n v="4000001196"/>
    <x v="1"/>
    <s v="4. Low"/>
    <s v="Migrated SM#3000049098 Change Management Activation Procedure"/>
    <s v="Rahul Ghosh"/>
    <s v="Ajay Bose Sukumaran"/>
    <s v="SAP Functional-Fiori/ABAP"/>
    <x v="1"/>
    <s v="29-07-2024 17:43"/>
    <s v="05-08-2024 17:43"/>
    <s v="Applications"/>
    <s v="Not Assigned"/>
    <s v="Service Desk Admin"/>
    <s v="Information Technology"/>
    <s v="4. Affects User"/>
    <s v="24-09-2024 18:4"/>
    <x v="0"/>
    <s v="Not Assigned"/>
    <s v="Not Assigned"/>
    <s v="30-07-2024 12:43"/>
    <s v="Not Assigned"/>
    <s v="3000049098"/>
    <s v="SAP S/4 ERP"/>
    <s v="UAE"/>
    <x v="0"/>
    <x v="1"/>
    <x v="0"/>
    <n v="149.90821875000256"/>
    <n v="2024"/>
    <n v="31"/>
    <x v="4"/>
    <x v="0"/>
    <n v="7"/>
    <x v="0"/>
    <x v="1"/>
    <d v="2024-07-29T17:43:00"/>
    <d v="2024-12-26T15:30:50"/>
  </r>
  <r>
    <n v="4000001197"/>
    <x v="1"/>
    <s v="4. Low"/>
    <s v="Migrated SM#3000049109 HCM Fiori Application needs to enable"/>
    <s v="Surya Vegirouthu"/>
    <s v="Ajay Bose Sukumaran"/>
    <s v="SAP Functional-Fiori/ABAP"/>
    <x v="1"/>
    <s v="29-07-2024 17:43"/>
    <s v="03-08-2024 17:43"/>
    <s v="Applications"/>
    <s v="Not Assigned"/>
    <s v="Service Desk Admin"/>
    <s v="Information Technology"/>
    <s v="4. Affects User"/>
    <s v="04-09-2024 16:18"/>
    <x v="0"/>
    <s v="Not Assigned"/>
    <s v="Not Assigned"/>
    <s v="30-07-2024 13:13"/>
    <s v="Not Assigned"/>
    <s v="3000049109"/>
    <s v="SAP S/4 ERP"/>
    <s v="IND"/>
    <x v="0"/>
    <x v="1"/>
    <x v="0"/>
    <n v="149.90821875000256"/>
    <n v="2024"/>
    <n v="31"/>
    <x v="4"/>
    <x v="0"/>
    <n v="7"/>
    <x v="0"/>
    <x v="1"/>
    <d v="2024-07-29T17:43:00"/>
    <d v="2024-12-26T15:30:50"/>
  </r>
  <r>
    <n v="4000001198"/>
    <x v="1"/>
    <s v="4. Low"/>
    <s v="Migrated SM#3000049114 To Add more fields in VD51"/>
    <s v="Mathews Saji Kannoor Miali"/>
    <s v="Dinesh Sharma"/>
    <s v="SAP Functional-SD"/>
    <x v="2"/>
    <s v="29-07-2024 17:43"/>
    <s v="05-08-2024 17:43"/>
    <s v="Applications"/>
    <s v="Not Assigned"/>
    <s v="Service Desk Admin"/>
    <s v="Sanitaryware Sales"/>
    <s v="4. Affects User"/>
    <s v="15-10-2024 11:31"/>
    <x v="0"/>
    <s v="Not Assigned"/>
    <s v="Not Assigned"/>
    <s v="30-07-2024 12:43"/>
    <s v="Not Assigned"/>
    <s v="3000049114"/>
    <s v="SAP S/4 ERP"/>
    <s v="UAE"/>
    <x v="0"/>
    <x v="0"/>
    <x v="0"/>
    <n v="149.90821875000256"/>
    <n v="2024"/>
    <n v="31"/>
    <x v="4"/>
    <x v="0"/>
    <n v="7"/>
    <x v="0"/>
    <x v="1"/>
    <d v="2024-07-29T17:43:00"/>
    <d v="2024-12-26T15:30:50"/>
  </r>
  <r>
    <n v="4000001199"/>
    <x v="1"/>
    <s v="4. Low"/>
    <s v="Migrated SM#3000049116 Report Required for Physical Inv Report"/>
    <s v="Mizanur Rahman"/>
    <s v="Dinesh Sharma"/>
    <s v="SAP Functional-SD"/>
    <x v="2"/>
    <s v="29-07-2024 17:43"/>
    <s v="05-08-2024 18:13"/>
    <s v="Applications"/>
    <s v="Not Assigned"/>
    <s v="Service Desk Admin"/>
    <s v="Information Technology"/>
    <s v="4. Affects User"/>
    <s v="15-10-2024 11:34"/>
    <x v="0"/>
    <s v="Not Assigned"/>
    <s v="15-10-2024 11:34"/>
    <s v="30-07-2024 13:13"/>
    <s v="Not Assigned"/>
    <s v="3000049116"/>
    <s v="SAP S/4 ERP"/>
    <s v="UK"/>
    <x v="0"/>
    <x v="0"/>
    <x v="0"/>
    <n v="149.90821875000256"/>
    <n v="2024"/>
    <n v="31"/>
    <x v="4"/>
    <x v="0"/>
    <n v="7"/>
    <x v="0"/>
    <x v="1"/>
    <d v="2024-07-29T17:43:00"/>
    <d v="2024-12-26T15:30:50"/>
  </r>
  <r>
    <n v="4000001200"/>
    <x v="1"/>
    <s v="4. Low"/>
    <s v="Migrated SM#3000049321 Project Management Module"/>
    <s v="Sai Charan Reddy Regatte"/>
    <s v="Karthick Duraisamy"/>
    <s v="SAP Functional-PP/PM/QS"/>
    <x v="3"/>
    <s v="29-07-2024 17:43"/>
    <s v="-"/>
    <s v="Applications"/>
    <s v="Not Assigned"/>
    <s v="Service Desk Admin"/>
    <s v="Tiles Plant"/>
    <s v="4. Affects User"/>
    <s v="18-10-2024 19:23"/>
    <x v="0"/>
    <s v="Not Assigned"/>
    <s v="18-10-2024 19:23"/>
    <s v="-"/>
    <s v="Not Assigned"/>
    <s v="3000049321"/>
    <s v="SAP S/4 ERP"/>
    <s v="UAE"/>
    <x v="0"/>
    <x v="4"/>
    <x v="0"/>
    <n v="149.90821875000256"/>
    <n v="2024"/>
    <n v="31"/>
    <x v="4"/>
    <x v="0"/>
    <n v="7"/>
    <x v="0"/>
    <x v="1"/>
    <d v="2024-07-29T17:43:00"/>
    <d v="2024-12-26T15:30:50"/>
  </r>
  <r>
    <n v="4000001201"/>
    <x v="1"/>
    <s v="4. Low"/>
    <s v="Migrated SM#3000049361 Material Weights Plant Level"/>
    <s v="Mizanur Rahman"/>
    <s v="Karthick Duraisamy"/>
    <s v="SAP Functional-PP/PM/QS"/>
    <x v="0"/>
    <s v="29-07-2024 17:43"/>
    <s v="05-08-2024 18:13"/>
    <s v="Applications"/>
    <s v="15-08-2024 19:7"/>
    <s v="Service Desk Admin"/>
    <s v="Information Technology"/>
    <s v="4. Affects User"/>
    <s v="15-08-2024 19:7"/>
    <x v="0"/>
    <s v="12-08-2024 18:59"/>
    <s v="12-08-2024 18:59"/>
    <s v="30-07-2024 13:13"/>
    <s v="Not Assigned"/>
    <s v="3000049361"/>
    <s v="SAP S/4 ERP"/>
    <s v="UK"/>
    <x v="0"/>
    <x v="4"/>
    <x v="0"/>
    <n v="14.052777777782467"/>
    <n v="2024"/>
    <n v="31"/>
    <x v="4"/>
    <x v="0"/>
    <n v="7"/>
    <x v="0"/>
    <x v="1"/>
    <d v="2024-07-29T17:43:00"/>
    <d v="2024-08-12T18:59:00"/>
  </r>
  <r>
    <n v="4000001202"/>
    <x v="1"/>
    <s v="3. Normal"/>
    <s v="Migrated SM#3000049373 AUTO POSTING OF RECEIPTS"/>
    <s v="Sastry Varanasi"/>
    <s v="Dinesh Sharma"/>
    <s v="SAP Functional-SD"/>
    <x v="3"/>
    <s v="29-07-2024 17:43"/>
    <s v="-"/>
    <s v="Applications"/>
    <s v="Not Assigned"/>
    <s v="Service Desk Admin"/>
    <s v="Finance &amp; Accounts"/>
    <s v="3. Affects Group"/>
    <s v="25-10-2024 16:4"/>
    <x v="1"/>
    <s v="Not Assigned"/>
    <s v="25-10-2024 16:4"/>
    <s v="-"/>
    <s v="Not Assigned"/>
    <s v="3000049373"/>
    <s v="SAP S/4 ERP"/>
    <s v="IND"/>
    <x v="0"/>
    <x v="0"/>
    <x v="0"/>
    <n v="149.90821875000256"/>
    <n v="2024"/>
    <n v="31"/>
    <x v="4"/>
    <x v="0"/>
    <n v="7"/>
    <x v="0"/>
    <x v="1"/>
    <d v="2024-07-29T17:43:00"/>
    <d v="2024-12-26T15:30:50"/>
  </r>
  <r>
    <n v="4000001206"/>
    <x v="1"/>
    <s v="4. Low"/>
    <s v="Migrated SM#3000049860 TABLEWARE - intercompany transfer"/>
    <s v="Gwen Camille Pamay"/>
    <s v="Dinesh Sharma"/>
    <s v="SAP Functional-SD"/>
    <x v="3"/>
    <s v="29-07-2024 17:43"/>
    <s v="-"/>
    <s v="Applications"/>
    <s v="Not Assigned"/>
    <s v="Service Desk Admin"/>
    <s v="Not Assigned"/>
    <s v="4. Affects User"/>
    <s v="15-10-2024 12:3"/>
    <x v="0"/>
    <s v="Not Assigned"/>
    <s v="15-10-2024 12:3"/>
    <s v="-"/>
    <s v="Not Assigned"/>
    <s v="3000049860"/>
    <s v="SAP S/4 ERP"/>
    <s v="UAE"/>
    <x v="0"/>
    <x v="0"/>
    <x v="0"/>
    <n v="149.90821875000256"/>
    <n v="2024"/>
    <n v="31"/>
    <x v="4"/>
    <x v="0"/>
    <n v="7"/>
    <x v="0"/>
    <x v="1"/>
    <d v="2024-07-29T17:43:00"/>
    <d v="2024-12-26T15:30:50"/>
  </r>
  <r>
    <n v="4000001207"/>
    <x v="1"/>
    <s v="2. High"/>
    <s v="Migrated SM#3000050126 Tableware Report - Series Name"/>
    <s v="Gwen Camille Pamay"/>
    <s v="Dinesh Sharma"/>
    <s v="SAP Functional-SD"/>
    <x v="3"/>
    <s v="29-07-2024 17:43"/>
    <s v="-"/>
    <s v="Applications"/>
    <s v="Not Assigned"/>
    <s v="Service Desk Admin"/>
    <s v="UAE Sales -Retail Operations"/>
    <s v="2. Affects Department"/>
    <s v="23-09-2024 13:14"/>
    <x v="2"/>
    <s v="Not Assigned"/>
    <s v="Not Assigned"/>
    <s v="-"/>
    <s v="Not Assigned"/>
    <s v="3000050126"/>
    <s v="SAP S/4 ERP"/>
    <s v="UAE"/>
    <x v="0"/>
    <x v="0"/>
    <x v="0"/>
    <n v="149.90821875000256"/>
    <n v="2024"/>
    <n v="31"/>
    <x v="4"/>
    <x v="0"/>
    <n v="7"/>
    <x v="0"/>
    <x v="1"/>
    <d v="2024-07-29T17:43:00"/>
    <d v="2024-12-26T15:30:50"/>
  </r>
  <r>
    <n v="4000001208"/>
    <x v="1"/>
    <s v="4. Low"/>
    <s v="Migrated SM#3000050130 PO AND PR CLOSE REQUEST"/>
    <s v="Karthick Mani Bharanirajan"/>
    <s v="Dinesh Sharma"/>
    <s v="SAP Functional-MM"/>
    <x v="0"/>
    <s v="29-07-2024 17:43"/>
    <s v="05-08-2024 17:43"/>
    <s v="Applications"/>
    <s v="18-10-2024 12:41"/>
    <s v="Service Desk Admin"/>
    <s v="Sanitaryware Sales"/>
    <s v="4. Affects User"/>
    <s v="18-10-2024 12:41"/>
    <x v="0"/>
    <s v="15-10-2024 12:22"/>
    <s v="15-10-2024 12:22"/>
    <s v="30-07-2024 12:43"/>
    <s v="Not Assigned"/>
    <s v="3000050130"/>
    <s v="SAP S/4 ERP"/>
    <s v="UAE"/>
    <x v="0"/>
    <x v="0"/>
    <x v="0"/>
    <n v="77.777083333334303"/>
    <n v="2024"/>
    <n v="31"/>
    <x v="4"/>
    <x v="0"/>
    <n v="7"/>
    <x v="0"/>
    <x v="1"/>
    <d v="2024-07-29T17:43:00"/>
    <d v="2024-10-15T12:22:00"/>
  </r>
  <r>
    <n v="4000001209"/>
    <x v="1"/>
    <s v="4. Low"/>
    <s v="Migrated SM#3000050311 BP Email Telephone Add Delete"/>
    <s v="Prasad Kannan Nair"/>
    <s v="Kamal Kondapalli"/>
    <s v="SAP Functional-SD"/>
    <x v="2"/>
    <s v="29-07-2024 17:43"/>
    <s v="05-08-2024 17:43"/>
    <s v="Applications"/>
    <s v="Not Assigned"/>
    <s v="Service Desk Admin"/>
    <s v="Finance &amp; Accounts"/>
    <s v="4. Affects User"/>
    <s v="12-12-2024 18:21"/>
    <x v="0"/>
    <s v="Not Assigned"/>
    <s v="Not Assigned"/>
    <s v="30-07-2024 12:43"/>
    <s v="Not Assigned"/>
    <s v="3000050311"/>
    <s v="SAP S/4 ERP"/>
    <s v="UAE"/>
    <x v="1"/>
    <x v="0"/>
    <x v="0"/>
    <n v="149.90821875000256"/>
    <n v="2024"/>
    <n v="31"/>
    <x v="4"/>
    <x v="3"/>
    <n v="7"/>
    <x v="0"/>
    <x v="1"/>
    <d v="2024-07-29T17:43:00"/>
    <d v="2024-12-26T15:30:50"/>
  </r>
  <r>
    <n v="4000001210"/>
    <x v="1"/>
    <s v="4. Low"/>
    <s v="Migrated SM#3000050332 Capturing Crusher Process in SAP"/>
    <s v="Md. Ismail Hossain"/>
    <s v="Karthick Duraisamy"/>
    <s v="SAP Functional-PP/PM/QS/"/>
    <x v="3"/>
    <s v="29-07-2024 17:43"/>
    <s v="04-08-2024 17:43"/>
    <s v="Applications"/>
    <s v="Not Assigned"/>
    <s v="Service Desk Admin"/>
    <s v="Mechanical"/>
    <s v="4. Affects User"/>
    <s v="17-10-2024 18:27"/>
    <x v="0"/>
    <s v="Not Assigned"/>
    <s v="Not Assigned"/>
    <s v="29-07-2024 21:43"/>
    <s v="Not Assigned"/>
    <s v="3000050332"/>
    <s v="SAP S/4 ERP"/>
    <s v="BGD"/>
    <x v="0"/>
    <x v="4"/>
    <x v="0"/>
    <n v="149.90821875000256"/>
    <n v="2024"/>
    <n v="31"/>
    <x v="4"/>
    <x v="0"/>
    <n v="7"/>
    <x v="0"/>
    <x v="1"/>
    <d v="2024-07-29T17:43:00"/>
    <d v="2024-12-26T15:30:50"/>
  </r>
  <r>
    <n v="4000001211"/>
    <x v="1"/>
    <s v="4. Low"/>
    <s v="Migrated SM#3000050345 SLP Issue - ELSB access in SLP DN"/>
    <s v="Palani Murugan"/>
    <s v="Ajay Bose Sukumaran"/>
    <s v="SAP Functional-Fiori/ABAP"/>
    <x v="3"/>
    <s v="29-07-2024 17:43"/>
    <s v="-"/>
    <s v="Applications"/>
    <s v="Not Assigned"/>
    <s v="Service Desk Admin"/>
    <s v="Logistics and Warehouse"/>
    <s v="4. Affects User"/>
    <s v="15-11-2024 13:25"/>
    <x v="0"/>
    <s v="Not Assigned"/>
    <s v="23-10-2024 15:54"/>
    <s v="-"/>
    <s v="Not Assigned"/>
    <s v="3000050345"/>
    <s v="SAP S/4 ERP"/>
    <s v="UAE"/>
    <x v="0"/>
    <x v="1"/>
    <x v="0"/>
    <n v="149.90821875000256"/>
    <n v="2024"/>
    <n v="31"/>
    <x v="4"/>
    <x v="0"/>
    <n v="7"/>
    <x v="0"/>
    <x v="1"/>
    <d v="2024-07-29T17:43:00"/>
    <d v="2024-12-26T15:30:50"/>
  </r>
  <r>
    <n v="4000001212"/>
    <x v="1"/>
    <s v="3. Normal"/>
    <s v="Migrated SM#3000050357 AUTO RFQ on the basis of Source list"/>
    <s v="Deepak Goley"/>
    <s v="Pranita Vishvanath Patil"/>
    <s v="SAP Functional-MM"/>
    <x v="0"/>
    <s v="29-07-2024 17:43"/>
    <s v="31-07-2024 17:43"/>
    <s v="Applications"/>
    <s v="15-12-2024 20:11"/>
    <s v="Service Desk Admin"/>
    <s v="Purchase"/>
    <s v="3. Affects Group"/>
    <s v="15-12-2024 20:11"/>
    <x v="1"/>
    <s v="12-12-2024 19:26"/>
    <s v="17-10-2024 18:33"/>
    <s v="30-07-2024 10:43"/>
    <s v="Not Assigned"/>
    <s v="3000050357"/>
    <s v="SAP S/4 ERP"/>
    <s v="UAE"/>
    <x v="1"/>
    <x v="7"/>
    <x v="0"/>
    <n v="136.0715277777781"/>
    <n v="2024"/>
    <n v="31"/>
    <x v="4"/>
    <x v="1"/>
    <n v="7"/>
    <x v="0"/>
    <x v="1"/>
    <d v="2024-07-29T17:43:00"/>
    <d v="2024-12-12T19:26:00"/>
  </r>
  <r>
    <n v="4000001213"/>
    <x v="1"/>
    <s v="3. Normal"/>
    <s v="Migrated SM#3000050388 Stock Confirm Bucket for EXW Incoterms"/>
    <s v="John Romeo Abay"/>
    <s v="Ajay Bose Sukumaran"/>
    <s v="SAP Functional-Fiori/ABAP"/>
    <x v="0"/>
    <s v="29-07-2024 17:43"/>
    <s v="31-07-2024 17:43"/>
    <s v="Applications"/>
    <s v="14-10-2024 13:39"/>
    <s v="Service Desk Admin"/>
    <s v="Logistics and Warehouse"/>
    <s v="3. Affects Group"/>
    <s v="14-10-2024 13:39"/>
    <x v="1"/>
    <s v="11-10-2024 12:54"/>
    <s v="02-10-2024 10:54"/>
    <s v="30-07-2024 10:43"/>
    <s v="Not Assigned"/>
    <s v="3000050388"/>
    <s v="SAP S/4 ERP"/>
    <s v="UAE"/>
    <x v="0"/>
    <x v="1"/>
    <x v="0"/>
    <n v="73.799305555556202"/>
    <n v="2024"/>
    <n v="31"/>
    <x v="4"/>
    <x v="0"/>
    <n v="7"/>
    <x v="0"/>
    <x v="1"/>
    <d v="2024-07-29T17:43:00"/>
    <d v="2024-10-11T12:54:00"/>
  </r>
  <r>
    <n v="4000001214"/>
    <x v="1"/>
    <s v="4. Low"/>
    <s v="Migrated SM#3000050391 SO Workflow VA01 for RPA Ref 3000047769"/>
    <s v="Aby Mathew"/>
    <s v="Dinesh Sharma"/>
    <s v="SAP Functional"/>
    <x v="3"/>
    <s v="29-07-2024 17:43"/>
    <s v="05-08-2024 17:43"/>
    <s v="Applications"/>
    <s v="Not Assigned"/>
    <s v="Service Desk Admin"/>
    <s v="Information Technology"/>
    <s v="4. Affects User"/>
    <s v="28-10-2024 11:28"/>
    <x v="0"/>
    <s v="Not Assigned"/>
    <s v="23-09-2024 14:13"/>
    <s v="30-07-2024 12:43"/>
    <s v="Not Assigned"/>
    <s v="3000050391"/>
    <s v="SAP S/4 ERP"/>
    <s v="UAE"/>
    <x v="0"/>
    <x v="0"/>
    <x v="0"/>
    <n v="149.90821875000256"/>
    <n v="2024"/>
    <n v="31"/>
    <x v="4"/>
    <x v="0"/>
    <n v="7"/>
    <x v="0"/>
    <x v="1"/>
    <d v="2024-07-29T17:43:00"/>
    <d v="2024-12-26T15:30:50"/>
  </r>
  <r>
    <n v="4000001215"/>
    <x v="1"/>
    <s v="4. Low"/>
    <s v="Migrated SM#3000050430 To auto reserve material against SO/line"/>
    <s v="Sai Krishna"/>
    <s v="Dinesh Sharma"/>
    <s v="SAP Functional-SD"/>
    <x v="1"/>
    <s v="29-07-2024 17:43"/>
    <s v="05-08-2024 17:43"/>
    <s v="Applications"/>
    <s v="Not Assigned"/>
    <s v="Service Desk Admin"/>
    <s v="Customer Advocacy - Tiles"/>
    <s v="4. Affects User"/>
    <s v="09-10-2024 13:56"/>
    <x v="0"/>
    <s v="Not Assigned"/>
    <s v="Not Assigned"/>
    <s v="30-07-2024 12:43"/>
    <s v="Not Assigned"/>
    <s v="3000050430"/>
    <s v="SAP S/4 ERP"/>
    <s v="UAE"/>
    <x v="0"/>
    <x v="0"/>
    <x v="0"/>
    <n v="149.90821875000256"/>
    <n v="2024"/>
    <n v="31"/>
    <x v="4"/>
    <x v="0"/>
    <n v="7"/>
    <x v="0"/>
    <x v="1"/>
    <d v="2024-07-29T17:43:00"/>
    <d v="2024-12-26T15:30:50"/>
  </r>
  <r>
    <n v="4000001218"/>
    <x v="1"/>
    <s v="4. Low"/>
    <s v="Migrated SM#3000050659 requesting tcode for demand planning"/>
    <s v="Karthick Mani Bharanirajan"/>
    <s v="Karthick Duraisamy"/>
    <s v="SAP Functional-PP/PM/QS/"/>
    <x v="1"/>
    <s v="29-07-2024 17:43"/>
    <s v="05-08-2024 17:43"/>
    <s v="Applications"/>
    <s v="Not Assigned"/>
    <s v="Service Desk Admin"/>
    <s v="Sanitaryware Sales"/>
    <s v="4. Affects User"/>
    <s v="09-10-2024 13:55"/>
    <x v="0"/>
    <s v="Not Assigned"/>
    <s v="Not Assigned"/>
    <s v="30-07-2024 12:43"/>
    <s v="Not Assigned"/>
    <s v="3000050659"/>
    <s v="SAP S/4 ERP"/>
    <s v="UAE"/>
    <x v="0"/>
    <x v="4"/>
    <x v="0"/>
    <n v="149.90821875000256"/>
    <n v="2024"/>
    <n v="31"/>
    <x v="4"/>
    <x v="0"/>
    <n v="7"/>
    <x v="0"/>
    <x v="1"/>
    <d v="2024-07-29T17:43:00"/>
    <d v="2024-12-26T15:30:50"/>
  </r>
  <r>
    <n v="4000001219"/>
    <x v="1"/>
    <s v="4. Low"/>
    <s v="Migrated SM#3000050664 Define a Power and Water cost in SAP"/>
    <s v="Kasturi Raju Indukuri"/>
    <s v="Karthick Duraisamy"/>
    <s v="SAP Functional-PP/PM/QS"/>
    <x v="3"/>
    <s v="29-07-2024 17:43"/>
    <s v="-"/>
    <s v="Applications"/>
    <s v="Not Assigned"/>
    <s v="Service Desk Admin"/>
    <s v="Not Assigned"/>
    <s v="4. Affects User"/>
    <s v="28-11-2024 12:32"/>
    <x v="0"/>
    <s v="Not Assigned"/>
    <s v="17-10-2024 18:45"/>
    <s v="-"/>
    <s v="Not Assigned"/>
    <s v="3000050664"/>
    <s v="SAP S/4 ERP"/>
    <s v="UAE"/>
    <x v="0"/>
    <x v="4"/>
    <x v="0"/>
    <n v="149.90821875000256"/>
    <n v="2024"/>
    <n v="31"/>
    <x v="4"/>
    <x v="7"/>
    <n v="7"/>
    <x v="0"/>
    <x v="1"/>
    <d v="2024-07-29T17:43:00"/>
    <d v="2024-12-26T15:30:50"/>
  </r>
  <r>
    <n v="4000001220"/>
    <x v="1"/>
    <s v="4. Low"/>
    <s v="Migrated SM#3000050675 Purchase Register Not working"/>
    <s v="Mohammad Rafiquzzaman Khandaker"/>
    <s v="Dinesh Sharma"/>
    <s v="SAP Functional-SD"/>
    <x v="0"/>
    <s v="29-07-2024 17:43"/>
    <s v="04-08-2024 17:43"/>
    <s v="Applications"/>
    <s v="20-10-2024 19:42"/>
    <s v="Service Desk Admin"/>
    <s v="Not Assigned"/>
    <s v="4. Affects User"/>
    <s v="20-10-2024 19:42"/>
    <x v="0"/>
    <s v="17-10-2024 18:48"/>
    <s v="17-10-2024 18:48"/>
    <s v="29-07-2024 21:43"/>
    <s v="Not Assigned"/>
    <s v="3000050675"/>
    <s v="SAP S/4 ERP"/>
    <s v="BGD"/>
    <x v="0"/>
    <x v="0"/>
    <x v="0"/>
    <n v="80.045138888890506"/>
    <n v="2024"/>
    <n v="31"/>
    <x v="4"/>
    <x v="0"/>
    <n v="7"/>
    <x v="0"/>
    <x v="1"/>
    <d v="2024-07-29T17:43:00"/>
    <d v="2024-10-17T18:48:00"/>
  </r>
  <r>
    <n v="4000001222"/>
    <x v="1"/>
    <s v="4. Low"/>
    <s v="Migrated SM#3000050803 Consignment Sales Process for tiles div"/>
    <s v="Sai Krishna"/>
    <s v="Dinesh Sharma"/>
    <s v="SAP Technical-SD"/>
    <x v="3"/>
    <s v="29-07-2024 17:43"/>
    <s v="-"/>
    <s v="Applications"/>
    <s v="Not Assigned"/>
    <s v="Service Desk Admin"/>
    <s v="Customer Advocacy - Tiles"/>
    <s v="4. Affects User"/>
    <s v="18-10-2024 15:47"/>
    <x v="0"/>
    <s v="Not Assigned"/>
    <s v="Not Assigned"/>
    <s v="-"/>
    <s v="Not Assigned"/>
    <s v="3000050803"/>
    <s v="SAP S/4 ERP"/>
    <s v="UAE"/>
    <x v="0"/>
    <x v="0"/>
    <x v="0"/>
    <n v="149.90821875000256"/>
    <n v="2024"/>
    <n v="31"/>
    <x v="4"/>
    <x v="0"/>
    <n v="7"/>
    <x v="0"/>
    <x v="1"/>
    <d v="2024-07-29T17:43:00"/>
    <d v="2024-12-26T15:30:50"/>
  </r>
  <r>
    <n v="4000001224"/>
    <x v="1"/>
    <s v="4. Low"/>
    <s v="Migrated SM#3000050821 Showroom Application-POS Rollout RAKPOR"/>
    <s v="Hagop Balabanian"/>
    <s v="Ajay Bose Sukumaran"/>
    <s v="SAP Functional-Fiori/ABAP"/>
    <x v="0"/>
    <s v="29-07-2024 17:43"/>
    <s v="05-08-2024 17:43"/>
    <s v="Applications"/>
    <s v="11-08-2024 13:5"/>
    <s v="Service Desk Admin"/>
    <s v="UAE Sales -Retail Operations"/>
    <s v="4. Affects User"/>
    <s v="12-08-2024 17:0"/>
    <x v="0"/>
    <s v="08-08-2024 12:53"/>
    <s v="08-08-2024 12:53"/>
    <s v="30-07-2024 12:43"/>
    <s v="Not Assigned"/>
    <s v="3000050821"/>
    <s v="SAP S/4 ERP"/>
    <s v="UAE"/>
    <x v="0"/>
    <x v="1"/>
    <x v="0"/>
    <n v="9.7986111111167702"/>
    <n v="2024"/>
    <n v="31"/>
    <x v="4"/>
    <x v="0"/>
    <n v="7"/>
    <x v="0"/>
    <x v="0"/>
    <d v="2024-07-29T17:43:00"/>
    <d v="2024-08-08T12:53:00"/>
  </r>
  <r>
    <n v="4000001225"/>
    <x v="1"/>
    <s v="4. Low"/>
    <s v="Migrated SM#3000050822 Showroom Application-POS Rollout RAK KSA"/>
    <s v="Hagop Balabanian"/>
    <s v="Ajay Bose Sukumaran"/>
    <s v="SAP Functional-Fiori/ABAP"/>
    <x v="3"/>
    <s v="29-07-2024 17:43"/>
    <s v="30-07-2024 12:43"/>
    <s v="Applications"/>
    <s v="Not Assigned"/>
    <s v="Service Desk Admin"/>
    <s v="UAE Sales -Retail Operations"/>
    <s v="4. Affects User"/>
    <s v="18-10-2024 15:57"/>
    <x v="0"/>
    <s v="Not Assigned"/>
    <s v="Not Assigned"/>
    <s v="29-07-2024 18:3"/>
    <s v="Not Assigned"/>
    <s v="3000050822"/>
    <s v="SAP S/4 ERP"/>
    <s v="UAE"/>
    <x v="0"/>
    <x v="1"/>
    <x v="0"/>
    <n v="149.90821875000256"/>
    <n v="2024"/>
    <n v="31"/>
    <x v="4"/>
    <x v="0"/>
    <n v="7"/>
    <x v="0"/>
    <x v="1"/>
    <d v="2024-07-29T17:43:00"/>
    <d v="2024-12-26T15:30:50"/>
  </r>
  <r>
    <n v="4000001226"/>
    <x v="1"/>
    <s v="4. Low"/>
    <s v="Migrated SM#3000050853 Showroom POS Phase 2 Changes"/>
    <s v="Cheryl Apostol"/>
    <s v="Dinesh Sharma"/>
    <s v="SAP Functional-SD"/>
    <x v="2"/>
    <s v="29-07-2024 17:43"/>
    <s v="05-08-2024 17:43"/>
    <s v="Applications"/>
    <s v="Not Assigned"/>
    <s v="Service Desk Admin"/>
    <s v="Showroom"/>
    <s v="4. Affects User"/>
    <s v="18-10-2024 16:14"/>
    <x v="0"/>
    <s v="Not Assigned"/>
    <s v="Not Assigned"/>
    <s v="30-07-2024 12:43"/>
    <s v="Not Assigned"/>
    <s v="3000050853"/>
    <s v="SAP S/4 ERP"/>
    <s v="UAE"/>
    <x v="0"/>
    <x v="0"/>
    <x v="0"/>
    <n v="149.90821875000256"/>
    <n v="2024"/>
    <n v="31"/>
    <x v="4"/>
    <x v="0"/>
    <n v="7"/>
    <x v="0"/>
    <x v="1"/>
    <d v="2024-07-29T17:43:00"/>
    <d v="2024-12-26T15:30:50"/>
  </r>
  <r>
    <n v="4000001227"/>
    <x v="1"/>
    <s v="4. Low"/>
    <s v="Migrated SM#3000050941 Changes in Batch char. &amp; stock Reports"/>
    <s v="Sai Krishna"/>
    <s v="Dinesh Sharma"/>
    <s v="SAP Functional-SD"/>
    <x v="2"/>
    <s v="29-07-2024 17:43"/>
    <s v="05-08-2024 17:43"/>
    <s v="Applications"/>
    <s v="Not Assigned"/>
    <s v="Service Desk Admin"/>
    <s v="Customer Advocacy - Tiles"/>
    <s v="4. Affects User"/>
    <s v="29-10-2024 12:22"/>
    <x v="0"/>
    <s v="Not Assigned"/>
    <s v="18-10-2024 16:48"/>
    <s v="30-07-2024 12:43"/>
    <s v="Not Assigned"/>
    <s v="3000050941"/>
    <s v="SAP S/4 ERP"/>
    <s v="UAE"/>
    <x v="0"/>
    <x v="0"/>
    <x v="0"/>
    <n v="149.90821875000256"/>
    <n v="2024"/>
    <n v="31"/>
    <x v="4"/>
    <x v="0"/>
    <n v="7"/>
    <x v="0"/>
    <x v="1"/>
    <d v="2024-07-29T17:43:00"/>
    <d v="2024-12-26T15:30:50"/>
  </r>
  <r>
    <n v="4000001228"/>
    <x v="1"/>
    <s v="4. Low"/>
    <s v="Migrated SM#3000050976 Gate pass for Packaging materials"/>
    <s v="Rafath Ali"/>
    <s v="Ajay Bose Sukumaran"/>
    <s v="SAP Functional-Fiori/ABAP"/>
    <x v="0"/>
    <s v="29-07-2024 17:43"/>
    <s v="05-08-2024 17:43"/>
    <s v="Applications"/>
    <s v="01-11-2024 17:49"/>
    <s v="Service Desk Admin"/>
    <s v="Logistics and Warehouse"/>
    <s v="4. Affects User"/>
    <s v="01-11-2024 17:49"/>
    <x v="0"/>
    <s v="29-10-2024 17:40"/>
    <s v="08-08-2024 12:52"/>
    <s v="30-07-2024 12:43"/>
    <s v="Not Assigned"/>
    <s v="3000050976"/>
    <s v="SAP S/4 ERP"/>
    <s v="UAE"/>
    <x v="0"/>
    <x v="1"/>
    <x v="0"/>
    <n v="91.997916666667152"/>
    <n v="2024"/>
    <n v="31"/>
    <x v="4"/>
    <x v="0"/>
    <n v="7"/>
    <x v="0"/>
    <x v="1"/>
    <d v="2024-07-29T17:43:00"/>
    <d v="2024-10-29T17:40:00"/>
  </r>
  <r>
    <n v="4000001229"/>
    <x v="1"/>
    <s v="4. Low"/>
    <s v="Migrated SM#3000051067 Chg in Duty/Comm/Bonus impact final Pric"/>
    <s v="Guddu Gupta"/>
    <s v="Kamal Kondapalli"/>
    <s v="SAP Functional-SD"/>
    <x v="3"/>
    <s v="29-07-2024 17:43"/>
    <s v="05-08-2024 17:43"/>
    <s v="Applications"/>
    <s v="Not Assigned"/>
    <s v="Service Desk Admin"/>
    <s v="Finance &amp; Accounts"/>
    <s v="4. Affects User"/>
    <s v="23-12-2024 16:31"/>
    <x v="0"/>
    <s v="Not Assigned"/>
    <s v="Not Assigned"/>
    <s v="30-07-2024 12:43"/>
    <s v="Not Assigned"/>
    <s v="3000051067"/>
    <s v="SAP S/4 ERP"/>
    <s v="UAE"/>
    <x v="1"/>
    <x v="0"/>
    <x v="0"/>
    <n v="149.90821875000256"/>
    <n v="2024"/>
    <n v="31"/>
    <x v="4"/>
    <x v="8"/>
    <n v="7"/>
    <x v="0"/>
    <x v="1"/>
    <d v="2024-07-29T17:43:00"/>
    <d v="2024-12-26T15:30:50"/>
  </r>
  <r>
    <n v="4000001231"/>
    <x v="1"/>
    <s v="4. Low"/>
    <s v="Migrated SM#3000051095 SAP ESS &amp; MSS for BANGLADESH"/>
    <s v="Abdul Mannan"/>
    <s v="Venkat"/>
    <s v="SAP Functional-SD"/>
    <x v="2"/>
    <s v="29-07-2024 17:43"/>
    <s v="04-08-2024 17:43"/>
    <s v="Applications"/>
    <s v="Not Assigned"/>
    <s v="Service Desk Admin"/>
    <s v="HR &amp; Admin"/>
    <s v="4. Affects User"/>
    <s v="14-12-2024 8:58"/>
    <x v="0"/>
    <s v="Not Assigned"/>
    <s v="13-12-2024 12:27"/>
    <s v="29-07-2024 21:43"/>
    <s v="Not Assigned"/>
    <s v="3000051095"/>
    <s v="SAP S/4 ERP"/>
    <s v="BGD"/>
    <x v="1"/>
    <x v="8"/>
    <x v="0"/>
    <n v="149.90821875000256"/>
    <n v="2024"/>
    <n v="31"/>
    <x v="4"/>
    <x v="3"/>
    <n v="7"/>
    <x v="0"/>
    <x v="1"/>
    <d v="2024-07-29T17:43:00"/>
    <d v="2024-12-26T15:30:50"/>
  </r>
  <r>
    <n v="4000001232"/>
    <x v="1"/>
    <s v="3. Normal"/>
    <s v="Migrated SM#3000051122 Adding Details to Travel desk App"/>
    <s v="Shaikh Siddiq"/>
    <s v="Ajay Bose Sukumaran"/>
    <s v="SAP Functional-Fiori/ABAP"/>
    <x v="0"/>
    <s v="29-07-2024 17:43"/>
    <s v="31-07-2024 17:43"/>
    <s v="Applications"/>
    <s v="23-08-2024 19:11"/>
    <s v="Service Desk Admin"/>
    <s v="Purchase"/>
    <s v="3. Affects Group"/>
    <s v="23-08-2024 19:11"/>
    <x v="1"/>
    <s v="20-08-2024 18:50"/>
    <s v="20-08-2024 18:50"/>
    <s v="30-07-2024 10:43"/>
    <s v="Not Assigned"/>
    <s v="3000051122"/>
    <s v="SAP S/4 ERP"/>
    <s v="UAE"/>
    <x v="0"/>
    <x v="1"/>
    <x v="0"/>
    <n v="22.046527777776646"/>
    <n v="2024"/>
    <n v="31"/>
    <x v="4"/>
    <x v="0"/>
    <n v="7"/>
    <x v="0"/>
    <x v="1"/>
    <d v="2024-07-29T17:43:00"/>
    <d v="2024-08-20T18:50:00"/>
  </r>
  <r>
    <n v="4000001233"/>
    <x v="1"/>
    <s v="4. Low"/>
    <s v="Migrated SM#3000051153 BOM Update and Price Approval"/>
    <s v="Sai Charan Reddy Regatte"/>
    <s v="Karthick Duraisamy"/>
    <s v="SAP Functional-PP/PM/QS"/>
    <x v="3"/>
    <s v="29-07-2024 17:43"/>
    <s v="-"/>
    <s v="Applications"/>
    <s v="Not Assigned"/>
    <s v="Service Desk Admin"/>
    <s v="Plant MC5"/>
    <s v="4. Affects User"/>
    <s v="18-10-2024 17:3"/>
    <x v="0"/>
    <s v="Not Assigned"/>
    <s v="Not Assigned"/>
    <s v="-"/>
    <s v="Not Assigned"/>
    <s v="3000051153"/>
    <s v="SAP S/4 ERP"/>
    <s v="UAE"/>
    <x v="0"/>
    <x v="4"/>
    <x v="0"/>
    <n v="149.90821875000256"/>
    <n v="2024"/>
    <n v="31"/>
    <x v="4"/>
    <x v="0"/>
    <n v="7"/>
    <x v="0"/>
    <x v="1"/>
    <d v="2024-07-29T17:43:00"/>
    <d v="2024-12-26T15:30:50"/>
  </r>
  <r>
    <n v="4000001234"/>
    <x v="1"/>
    <s v="3. Normal"/>
    <s v="Migrated SM#3000051161 Opportunity - Sales Data Mismatch"/>
    <s v="Vinita Acharya"/>
    <s v="Dinesh Sharma"/>
    <s v="SAP Functional-SD"/>
    <x v="0"/>
    <s v="29-07-2024 17:43"/>
    <s v="31-07-2024 17:43"/>
    <s v="Applications"/>
    <s v="15-12-2024 17:11"/>
    <s v="Service Desk Admin"/>
    <s v="Corporate Development"/>
    <s v="3. Affects Group"/>
    <s v="15-12-2024 17:11"/>
    <x v="1"/>
    <s v="12-12-2024 16:14"/>
    <s v="09-10-2024 14:16"/>
    <s v="30-07-2024 10:43"/>
    <s v="Not Assigned"/>
    <s v="3000051161"/>
    <s v="SAP S/4 ERP"/>
    <s v="UAE"/>
    <x v="0"/>
    <x v="0"/>
    <x v="0"/>
    <n v="135.93819444444671"/>
    <n v="2024"/>
    <n v="31"/>
    <x v="4"/>
    <x v="0"/>
    <n v="7"/>
    <x v="0"/>
    <x v="1"/>
    <d v="2024-07-29T17:43:00"/>
    <d v="2024-12-12T16:14:00"/>
  </r>
  <r>
    <n v="4000001235"/>
    <x v="1"/>
    <s v="4. Low"/>
    <s v="Migrated SM#3000051170 New POS Data Report"/>
    <s v="Jamshed Ali - External"/>
    <s v="Ajay Bose Sukumaran"/>
    <s v="SAP Functional-Fiori/ABAP"/>
    <x v="0"/>
    <s v="29-07-2024 17:43"/>
    <s v="05-08-2024 17:43"/>
    <s v="Applications"/>
    <s v="08-08-2024 13:10"/>
    <s v="Service Desk Admin"/>
    <s v="UAE Sales -Retail Operations"/>
    <s v="4. Affects User"/>
    <s v="12-08-2024 17:0"/>
    <x v="0"/>
    <s v="08-08-2024 12:50"/>
    <s v="08-08-2024 12:50"/>
    <s v="30-07-2024 12:43"/>
    <s v="Not Assigned"/>
    <s v="3000051170"/>
    <s v="SAP S/4 ERP"/>
    <s v="UAE"/>
    <x v="0"/>
    <x v="1"/>
    <x v="0"/>
    <n v="9.796527777776646"/>
    <n v="2024"/>
    <n v="31"/>
    <x v="4"/>
    <x v="0"/>
    <n v="7"/>
    <x v="0"/>
    <x v="0"/>
    <d v="2024-07-29T17:43:00"/>
    <d v="2024-08-08T12:50:00"/>
  </r>
  <r>
    <n v="4000001236"/>
    <x v="1"/>
    <s v="4. Low"/>
    <s v="Migrated SM#3000051261 All input and report data should be lock"/>
    <s v="Reynaldo Ayala"/>
    <s v="Karthick Duraisamy"/>
    <s v="SAP Functional-PP/PM/QS/"/>
    <x v="3"/>
    <s v="29-07-2024 17:43"/>
    <s v="05-08-2024 17:43"/>
    <s v="Applications"/>
    <s v="Not Assigned"/>
    <s v="Service Desk Admin"/>
    <s v="Tiles Plant"/>
    <s v="4. Affects User"/>
    <s v="27-11-2024 16:35"/>
    <x v="0"/>
    <s v="Not Assigned"/>
    <s v="Not Assigned"/>
    <s v="30-07-2024 12:43"/>
    <s v="Not Assigned"/>
    <s v="3000051261"/>
    <s v="SAP S/4 ERP"/>
    <s v="UAE"/>
    <x v="0"/>
    <x v="4"/>
    <x v="0"/>
    <n v="149.90821875000256"/>
    <n v="2024"/>
    <n v="31"/>
    <x v="4"/>
    <x v="8"/>
    <n v="7"/>
    <x v="0"/>
    <x v="1"/>
    <d v="2024-07-29T17:43:00"/>
    <d v="2024-12-26T15:30:50"/>
  </r>
  <r>
    <n v="4000001237"/>
    <x v="1"/>
    <s v="2. High"/>
    <s v="Migrated SM#3000051274 cost and time estimate for change reques"/>
    <s v="Raziye Kabakci"/>
    <s v="Dinesh Sharma"/>
    <s v="SAP Functional-SD"/>
    <x v="3"/>
    <s v="29-07-2024 17:43"/>
    <s v="-"/>
    <s v="Applications"/>
    <s v="Not Assigned"/>
    <s v="Service Desk Admin"/>
    <s v="Not Assigned"/>
    <s v="2. Affects Department"/>
    <s v="18-10-2024 17:13"/>
    <x v="2"/>
    <s v="Not Assigned"/>
    <s v="Not Assigned"/>
    <s v="-"/>
    <s v="Not Assigned"/>
    <s v="3000051274"/>
    <s v="SAP S/4 ERP"/>
    <s v="GER"/>
    <x v="0"/>
    <x v="0"/>
    <x v="0"/>
    <n v="149.90821875000256"/>
    <n v="2024"/>
    <n v="31"/>
    <x v="4"/>
    <x v="0"/>
    <n v="7"/>
    <x v="0"/>
    <x v="1"/>
    <d v="2024-07-29T17:43:00"/>
    <d v="2024-12-26T15:30:50"/>
  </r>
  <r>
    <n v="4000001240"/>
    <x v="1"/>
    <s v="4. Low"/>
    <s v="Migrated SM#3000051365 Shipment Process Change - RM Receipts"/>
    <s v="Chandra Shekar Arunachalam"/>
    <s v="Dinesh Sharma"/>
    <s v="SAP Functional-MM"/>
    <x v="3"/>
    <s v="29-07-2024 17:43"/>
    <s v="-"/>
    <s v="Applications"/>
    <s v="Not Assigned"/>
    <s v="Service Desk Admin"/>
    <s v="Central Stores"/>
    <s v="4. Affects User"/>
    <s v="18-10-2024 17:16"/>
    <x v="0"/>
    <s v="Not Assigned"/>
    <s v="Not Assigned"/>
    <s v="-"/>
    <s v="Not Assigned"/>
    <s v="3000051365"/>
    <s v="SAP S/4 ERP"/>
    <s v="UAE"/>
    <x v="0"/>
    <x v="0"/>
    <x v="0"/>
    <n v="149.90821875000256"/>
    <n v="2024"/>
    <n v="31"/>
    <x v="4"/>
    <x v="0"/>
    <n v="7"/>
    <x v="0"/>
    <x v="1"/>
    <d v="2024-07-29T17:43:00"/>
    <d v="2024-12-26T15:30:50"/>
  </r>
  <r>
    <n v="4000001241"/>
    <x v="1"/>
    <s v="4. Low"/>
    <s v="Migrated SM#3000051367 Requesting to modify Gate Pass printout"/>
    <s v="Sreekumar Anandan"/>
    <s v="Dinesh Sharma"/>
    <s v="SAP Functional-SD"/>
    <x v="2"/>
    <s v="29-07-2024 17:43"/>
    <s v="05-08-2024 17:43"/>
    <s v="Applications"/>
    <s v="Not Assigned"/>
    <s v="Service Desk Admin"/>
    <s v="Asset Management"/>
    <s v="4. Affects User"/>
    <s v="23-12-2024 11:28"/>
    <x v="0"/>
    <s v="Not Assigned"/>
    <s v="18-10-2024 17:21"/>
    <s v="30-07-2024 12:43"/>
    <s v="Not Assigned"/>
    <s v="3000051367"/>
    <s v="SAP S/4 ERP"/>
    <s v="UAE"/>
    <x v="0"/>
    <x v="0"/>
    <x v="0"/>
    <n v="149.90821875000256"/>
    <n v="2024"/>
    <n v="31"/>
    <x v="4"/>
    <x v="3"/>
    <n v="7"/>
    <x v="0"/>
    <x v="1"/>
    <d v="2024-07-29T17:43:00"/>
    <d v="2024-12-26T15:30:50"/>
  </r>
  <r>
    <n v="4000001243"/>
    <x v="1"/>
    <s v="4. Low"/>
    <s v="Migrated SM#3000051382 ZRK_SLMOV(Trgt vs Actual)_Changes_V2"/>
    <s v="Sai Krishna"/>
    <s v="Dinesh Sharma"/>
    <s v="SAP Functional-SD"/>
    <x v="0"/>
    <s v="29-07-2024 17:43"/>
    <s v="05-08-2024 17:43"/>
    <s v="Applications"/>
    <s v="05-08-2024 19:44"/>
    <s v="Service Desk Admin"/>
    <s v="Customer Advocacy - Tiles"/>
    <s v="4. Affects User"/>
    <s v="12-08-2024 17:0"/>
    <x v="0"/>
    <s v="05-08-2024 19:44"/>
    <s v="05-08-2024 19:44"/>
    <s v="30-07-2024 12:43"/>
    <s v="Not Assigned"/>
    <s v="3000051382"/>
    <s v="SAP S/4 ERP"/>
    <s v="UAE"/>
    <x v="0"/>
    <x v="0"/>
    <x v="0"/>
    <n v="7.0840277777824667"/>
    <n v="2024"/>
    <n v="31"/>
    <x v="4"/>
    <x v="0"/>
    <n v="7"/>
    <x v="0"/>
    <x v="0"/>
    <d v="2024-07-29T17:43:00"/>
    <d v="2024-08-05T19:44:00"/>
  </r>
  <r>
    <n v="4000001245"/>
    <x v="1"/>
    <s v="4. Low"/>
    <s v="Migrated SM#3000051432 Excel upload program for physical count"/>
    <s v="Palani Murugan"/>
    <s v="Karthick Duraisamy"/>
    <s v="SAP Functional-PP/PM/QS/"/>
    <x v="2"/>
    <s v="29-07-2024 17:43"/>
    <s v="05-08-2024 17:43"/>
    <s v="Applications"/>
    <s v="Not Assigned"/>
    <s v="Service Desk Admin"/>
    <s v="Logistics and Warehouse"/>
    <s v="4. Affects User"/>
    <s v="18-10-2024 17:24"/>
    <x v="0"/>
    <s v="Not Assigned"/>
    <s v="Not Assigned"/>
    <s v="30-07-2024 12:43"/>
    <s v="Not Assigned"/>
    <s v="3000051432"/>
    <s v="SAP S/4 ERP"/>
    <s v="UAE"/>
    <x v="0"/>
    <x v="4"/>
    <x v="0"/>
    <n v="149.90821875000256"/>
    <n v="2024"/>
    <n v="31"/>
    <x v="4"/>
    <x v="0"/>
    <n v="7"/>
    <x v="0"/>
    <x v="1"/>
    <d v="2024-07-29T17:43:00"/>
    <d v="2024-12-26T15:30:50"/>
  </r>
  <r>
    <n v="4000001248"/>
    <x v="1"/>
    <s v="4. Low"/>
    <s v="Migrated SM#3000051485 Cost comp. struc. change for accessories"/>
    <s v="Karthick Duraisamy"/>
    <s v="Dinesh Sharma"/>
    <s v="SAP Functional-SD"/>
    <x v="3"/>
    <s v="29-07-2024 17:43"/>
    <s v="-"/>
    <s v="Applications"/>
    <s v="Not Assigned"/>
    <s v="Service Desk Admin"/>
    <s v="Not Assigned"/>
    <s v="4. Affects User"/>
    <s v="18-10-2024 17:25"/>
    <x v="0"/>
    <s v="Not Assigned"/>
    <s v="18-10-2024 17:25"/>
    <s v="-"/>
    <s v="Not Assigned"/>
    <s v="3000051485"/>
    <s v="SAP S/4 ERP"/>
    <s v="UAE"/>
    <x v="0"/>
    <x v="0"/>
    <x v="0"/>
    <n v="149.90821875000256"/>
    <n v="2024"/>
    <n v="31"/>
    <x v="4"/>
    <x v="0"/>
    <n v="7"/>
    <x v="0"/>
    <x v="1"/>
    <d v="2024-07-29T17:43:00"/>
    <d v="2024-12-26T15:30:50"/>
  </r>
  <r>
    <n v="4000001249"/>
    <x v="1"/>
    <s v="4. Low"/>
    <s v="Migrated SM#3000051562 PO &amp; PR Relea+B95:AC95se Strategy for Kludi RAK"/>
    <s v="Vineeth Nair Ampattuparampil V"/>
    <s v="Dinesh Sharma"/>
    <s v="SAP Functional-MM"/>
    <x v="3"/>
    <s v="29-07-2024 17:43"/>
    <s v="-"/>
    <s v="Applications"/>
    <s v="Not Assigned"/>
    <s v="Service Desk Admin"/>
    <s v="Not Assigned"/>
    <s v="4. Affects User"/>
    <s v="09-10-2024 14:0"/>
    <x v="0"/>
    <s v="Not Assigned"/>
    <s v="Not Assigned"/>
    <s v="-"/>
    <s v="Not Assigned"/>
    <s v="3000051562"/>
    <s v="SAP S/4 ERP"/>
    <s v="UAE"/>
    <x v="0"/>
    <x v="0"/>
    <x v="0"/>
    <n v="149.90821875000256"/>
    <n v="2024"/>
    <n v="31"/>
    <x v="4"/>
    <x v="0"/>
    <n v="7"/>
    <x v="0"/>
    <x v="1"/>
    <d v="2024-07-29T17:43:00"/>
    <d v="2024-12-26T15:30:50"/>
  </r>
  <r>
    <n v="4000001252"/>
    <x v="1"/>
    <s v="4. Low"/>
    <s v="Migrated SM#3000051595 Storage Location for Stock SR"/>
    <s v="Jawaher Mohammed Abdulla"/>
    <s v="Dinesh Sharma"/>
    <s v="SAP Functional-SD"/>
    <x v="3"/>
    <s v="29-07-2024 17:43"/>
    <s v="-"/>
    <s v="Applications"/>
    <s v="Not Assigned"/>
    <s v="Service Desk Admin"/>
    <s v="Not Assigned"/>
    <s v="4. Affects User"/>
    <s v="12-08-2024 17:0"/>
    <x v="0"/>
    <s v="Not Assigned"/>
    <s v="Not Assigned"/>
    <s v="-"/>
    <s v="Not Assigned"/>
    <s v="3000051595"/>
    <s v="SAP S/4 ERP"/>
    <s v="UAE"/>
    <x v="0"/>
    <x v="0"/>
    <x v="0"/>
    <n v="149.90821875000256"/>
    <n v="2024"/>
    <n v="31"/>
    <x v="4"/>
    <x v="0"/>
    <n v="7"/>
    <x v="0"/>
    <x v="1"/>
    <d v="2024-07-29T17:43:00"/>
    <d v="2024-12-26T15:30:50"/>
  </r>
  <r>
    <n v="4000001258"/>
    <x v="1"/>
    <s v="4. Low"/>
    <s v="Migrated SM#3000051708 Accounts Masters Add details in Contact"/>
    <s v="Vinita Acharya"/>
    <s v="Dinesh Sharma"/>
    <s v="SAP Functional-SD"/>
    <x v="2"/>
    <s v="29-07-2024 17:43"/>
    <s v="05-08-2024 17:43"/>
    <s v="Applications"/>
    <s v="Not Assigned"/>
    <s v="Service Desk Admin"/>
    <s v="Corporate Development"/>
    <s v="4. Affects User"/>
    <s v="26-12-2024 13:26"/>
    <x v="0"/>
    <s v="Not Assigned"/>
    <s v="28-10-2024 18:13"/>
    <s v="30-07-2024 12:43"/>
    <s v="Not Assigned"/>
    <s v="3000051708"/>
    <s v="SAP S/4 ERP"/>
    <s v="UAE"/>
    <x v="0"/>
    <x v="0"/>
    <x v="0"/>
    <n v="149.90821875000256"/>
    <n v="2024"/>
    <n v="31"/>
    <x v="4"/>
    <x v="3"/>
    <n v="7"/>
    <x v="0"/>
    <x v="1"/>
    <d v="2024-07-29T17:43:00"/>
    <d v="2024-12-26T15:30:50"/>
  </r>
  <r>
    <n v="4000001261"/>
    <x v="1"/>
    <s v="4. Low"/>
    <s v="Migrated SM#3000051752 Creation of a new Sales Office"/>
    <s v="Mehrdad Karimi"/>
    <s v="Dinesh Sharma"/>
    <s v="SAP Functional-SD"/>
    <x v="3"/>
    <s v="29-07-2024 17:43"/>
    <s v="-"/>
    <s v="Applications"/>
    <s v="Not Assigned"/>
    <s v="Service Desk Admin"/>
    <s v="Corporate Development"/>
    <s v="4. Affects User"/>
    <s v="22-10-2024 17:39"/>
    <x v="0"/>
    <s v="Not Assigned"/>
    <s v="Not Assigned"/>
    <s v="-"/>
    <s v="Not Assigned"/>
    <s v="3000051752"/>
    <s v="SAP S/4 ERP"/>
    <s v="UAE"/>
    <x v="0"/>
    <x v="0"/>
    <x v="0"/>
    <n v="149.90821875000256"/>
    <n v="2024"/>
    <n v="31"/>
    <x v="4"/>
    <x v="0"/>
    <n v="7"/>
    <x v="0"/>
    <x v="1"/>
    <d v="2024-07-29T17:43:00"/>
    <d v="2024-12-26T15:30:50"/>
  </r>
  <r>
    <n v="4000001262"/>
    <x v="1"/>
    <s v="4. Low"/>
    <s v="Migrated SM#3000051757 POS setup for RAK Porcelain retail."/>
    <s v="Gwen Camille Pamay"/>
    <s v="Ajay Bose Sukumaran"/>
    <s v="SAP Functional-Fiori/ABAP"/>
    <x v="0"/>
    <s v="29-07-2024 17:43"/>
    <s v="05-08-2024 17:43"/>
    <s v="Applications"/>
    <s v="11-08-2024 13:5"/>
    <s v="Service Desk Admin"/>
    <s v="UAE Sales -Retail Operations"/>
    <s v="4. Affects User"/>
    <s v="12-08-2024 17:0"/>
    <x v="0"/>
    <s v="08-08-2024 12:48"/>
    <s v="08-08-2024 12:48"/>
    <s v="30-07-2024 12:43"/>
    <s v="Not Assigned"/>
    <s v="3000051757"/>
    <s v="SAP S/4 ERP"/>
    <s v="UAE"/>
    <x v="0"/>
    <x v="1"/>
    <x v="0"/>
    <n v="9.7951388888905058"/>
    <n v="2024"/>
    <n v="31"/>
    <x v="4"/>
    <x v="0"/>
    <n v="7"/>
    <x v="0"/>
    <x v="0"/>
    <d v="2024-07-29T17:43:00"/>
    <d v="2024-08-08T12:48:00"/>
  </r>
  <r>
    <n v="4000001263"/>
    <x v="1"/>
    <s v="4. Low"/>
    <s v="Migrated SM#3000051787 Extra Qty Production Order creation"/>
    <s v="LINDO PAULRAJ"/>
    <s v="Karthick Duraisamy"/>
    <s v="SAP Functional-PP/PM/QS"/>
    <x v="0"/>
    <s v="29-07-2024 17:43"/>
    <s v="05-08-2024 17:43"/>
    <s v="Applications"/>
    <s v="27-09-2024 13:29"/>
    <s v="Service Desk Admin"/>
    <s v="Not Assigned"/>
    <s v="4. Affects User"/>
    <s v="27-09-2024 13:29"/>
    <x v="0"/>
    <s v="24-09-2024 12:30"/>
    <s v="24-09-2024 12:30"/>
    <s v="30-07-2024 12:43"/>
    <s v="Not Assigned"/>
    <s v="3000051787"/>
    <s v="SAP S/4 ERP"/>
    <s v="UAE"/>
    <x v="0"/>
    <x v="4"/>
    <x v="0"/>
    <n v="56.782638888893416"/>
    <n v="2024"/>
    <n v="31"/>
    <x v="4"/>
    <x v="0"/>
    <n v="7"/>
    <x v="0"/>
    <x v="1"/>
    <d v="2024-07-29T17:43:00"/>
    <d v="2024-09-24T12:30:00"/>
  </r>
  <r>
    <n v="4000001267"/>
    <x v="1"/>
    <s v="4. Low"/>
    <s v="Migrated SM#3000051895 Production ODR Fiori ALP Report"/>
    <s v="Aby Mathew"/>
    <s v="Karthick Duraisamy"/>
    <s v="SAP Functional-PP/PM/QS"/>
    <x v="2"/>
    <s v="29-07-2024 17:43"/>
    <s v="05-08-2024 17:44"/>
    <s v="Applications"/>
    <s v="Not Assigned"/>
    <s v="Service Desk Admin"/>
    <s v="Information Technology"/>
    <s v="4. Affects User"/>
    <s v="28-10-2024 19:20"/>
    <x v="0"/>
    <s v="Not Assigned"/>
    <s v="28-10-2024 19:20"/>
    <s v="30-07-2024 12:43"/>
    <s v="Not Assigned"/>
    <s v="3000051895"/>
    <s v="SAP S/4 ERP"/>
    <s v="UAE"/>
    <x v="0"/>
    <x v="4"/>
    <x v="0"/>
    <n v="149.90821875000256"/>
    <n v="2024"/>
    <n v="31"/>
    <x v="4"/>
    <x v="0"/>
    <n v="7"/>
    <x v="0"/>
    <x v="1"/>
    <d v="2024-07-29T17:43:00"/>
    <d v="2024-12-26T15:30:50"/>
  </r>
  <r>
    <n v="4000001268"/>
    <x v="1"/>
    <s v="4. Low"/>
    <s v="Migrated SM#3000051900 Fiori App for Inventory and Sale Data"/>
    <s v="Aby Mathew"/>
    <s v="Ajay Bose Sukumaran"/>
    <s v="SAP Functional-Fiori/ABAP"/>
    <x v="3"/>
    <s v="29-07-2024 17:43"/>
    <s v="05-08-2024 17:44"/>
    <s v="Applications"/>
    <s v="Not Assigned"/>
    <s v="Service Desk Admin"/>
    <s v="Information Technology"/>
    <s v="4. Affects User"/>
    <s v="29-10-2024 13:28"/>
    <x v="0"/>
    <s v="Not Assigned"/>
    <s v="29-10-2024 13:21"/>
    <s v="30-07-2024 12:43"/>
    <s v="Not Assigned"/>
    <s v="3000051900"/>
    <s v="SAP S/4 ERP"/>
    <s v="UAE"/>
    <x v="0"/>
    <x v="1"/>
    <x v="0"/>
    <n v="149.90821875000256"/>
    <n v="2024"/>
    <n v="31"/>
    <x v="4"/>
    <x v="0"/>
    <n v="7"/>
    <x v="0"/>
    <x v="1"/>
    <d v="2024-07-29T17:43:00"/>
    <d v="2024-12-26T15:30:50"/>
  </r>
  <r>
    <n v="4000001269"/>
    <x v="1"/>
    <s v="4. Low"/>
    <s v="Migrated SM#3000051901 Fiori App for Inventory and Sale Data"/>
    <s v="Aby Mathew"/>
    <s v="Ajay Bose Sukumaran"/>
    <s v="SAP Functional-Fiori/ABAP"/>
    <x v="1"/>
    <s v="29-07-2024 17:43"/>
    <s v="05-08-2024 17:44"/>
    <s v="Applications"/>
    <s v="Not Assigned"/>
    <s v="Service Desk Admin"/>
    <s v="Information Technology"/>
    <s v="4. Affects User"/>
    <s v="29-10-2024 13:26"/>
    <x v="0"/>
    <s v="Not Assigned"/>
    <s v="Not Assigned"/>
    <s v="30-07-2024 12:43"/>
    <s v="Not Assigned"/>
    <s v="3000051901"/>
    <s v="SAP S/4 ERP"/>
    <s v="UAE"/>
    <x v="0"/>
    <x v="1"/>
    <x v="0"/>
    <n v="149.90821875000256"/>
    <n v="2024"/>
    <n v="31"/>
    <x v="4"/>
    <x v="0"/>
    <n v="7"/>
    <x v="0"/>
    <x v="1"/>
    <d v="2024-07-29T17:43:00"/>
    <d v="2024-12-26T15:30:50"/>
  </r>
  <r>
    <n v="4000001270"/>
    <x v="1"/>
    <s v="4. Low"/>
    <s v="Migrated SM#3000051925 DELIVER DATE TO BE ADDED QT/SO LEVEL"/>
    <s v="Syed Umair Iftikhar"/>
    <s v="Dinesh Sharma"/>
    <s v="SAP Functional-SD"/>
    <x v="1"/>
    <s v="29-07-2024 17:43"/>
    <s v="05-08-2024 17:44"/>
    <s v="Applications"/>
    <s v="Not Assigned"/>
    <s v="Service Desk Admin"/>
    <s v="Customer Advocacy - Tiles"/>
    <s v="4. Affects User"/>
    <s v="29-10-2024 14:2"/>
    <x v="0"/>
    <s v="Not Assigned"/>
    <s v="Not Assigned"/>
    <s v="30-07-2024 12:43"/>
    <s v="Not Assigned"/>
    <s v="3000051925"/>
    <s v="SAP S/4 ERP"/>
    <s v="UAE"/>
    <x v="0"/>
    <x v="0"/>
    <x v="0"/>
    <n v="149.90821875000256"/>
    <n v="2024"/>
    <n v="31"/>
    <x v="4"/>
    <x v="0"/>
    <n v="7"/>
    <x v="0"/>
    <x v="1"/>
    <d v="2024-07-29T17:43:00"/>
    <d v="2024-12-26T15:30:50"/>
  </r>
  <r>
    <n v="4000001271"/>
    <x v="1"/>
    <s v="2. High"/>
    <s v="Migrated SM#3000051926 wrong data in mcba 0400"/>
    <s v="Raziye Kabakci"/>
    <s v="Dinesh Sharma"/>
    <s v="SAP Functional-SD"/>
    <x v="3"/>
    <s v="29-07-2024 17:43"/>
    <s v="-"/>
    <s v="Applications"/>
    <s v="Not Assigned"/>
    <s v="Service Desk Admin"/>
    <s v="Not Assigned"/>
    <s v="2. Affects Department"/>
    <s v="29-10-2024 14:5"/>
    <x v="2"/>
    <s v="Not Assigned"/>
    <s v="29-10-2024 14:5"/>
    <s v="-"/>
    <s v="Not Assigned"/>
    <s v="3000051926"/>
    <s v="SAP S/4 ERP"/>
    <s v="GER"/>
    <x v="0"/>
    <x v="0"/>
    <x v="0"/>
    <n v="149.90821875000256"/>
    <n v="2024"/>
    <n v="31"/>
    <x v="4"/>
    <x v="0"/>
    <n v="7"/>
    <x v="0"/>
    <x v="1"/>
    <d v="2024-07-29T17:43:00"/>
    <d v="2024-12-26T15:30:50"/>
  </r>
  <r>
    <n v="4000001274"/>
    <x v="1"/>
    <s v="4. Low"/>
    <s v="Migrated SM#3000051946 Change the Description of SG UE9"/>
    <s v="Mehrdad Karimi"/>
    <s v="Dinesh Sharma"/>
    <s v="SAP Functional-SD"/>
    <x v="3"/>
    <s v="29-07-2024 17:43"/>
    <s v="-"/>
    <s v="Applications"/>
    <s v="Not Assigned"/>
    <s v="Service Desk Admin"/>
    <s v="Not Assigned"/>
    <s v="4. Affects User"/>
    <s v="31-10-2024 11:22"/>
    <x v="0"/>
    <s v="Not Assigned"/>
    <s v="30-10-2024 17:23"/>
    <s v="-"/>
    <s v="Not Assigned"/>
    <s v="3000051946"/>
    <s v="SAP S/4 ERP"/>
    <s v="UAE"/>
    <x v="0"/>
    <x v="0"/>
    <x v="0"/>
    <n v="149.90821875000256"/>
    <n v="2024"/>
    <n v="31"/>
    <x v="4"/>
    <x v="0"/>
    <n v="7"/>
    <x v="0"/>
    <x v="1"/>
    <d v="2024-07-29T17:43:00"/>
    <d v="2024-12-26T15:30:50"/>
  </r>
  <r>
    <n v="4000001275"/>
    <x v="1"/>
    <s v="4. Low"/>
    <s v="Migrated SM#3000051973 new report programm for delivery dates"/>
    <s v="Raziye Kabakci"/>
    <s v="Dinesh Sharma"/>
    <s v="SAP Functional-SD"/>
    <x v="1"/>
    <s v="29-07-2024 17:43"/>
    <s v="05-08-2024 17:44"/>
    <s v="Applications"/>
    <s v="Not Assigned"/>
    <s v="Service Desk Admin"/>
    <s v="Information Technology"/>
    <s v="4. Affects User"/>
    <s v="30-10-2024 17:24"/>
    <x v="0"/>
    <s v="Not Assigned"/>
    <s v="Not Assigned"/>
    <s v="30-07-2024 12:43"/>
    <s v="Not Assigned"/>
    <s v="3000051973"/>
    <s v="SAP S/4 ERP"/>
    <s v="GER"/>
    <x v="0"/>
    <x v="0"/>
    <x v="0"/>
    <n v="149.90821875000256"/>
    <n v="2024"/>
    <n v="31"/>
    <x v="4"/>
    <x v="0"/>
    <n v="7"/>
    <x v="0"/>
    <x v="1"/>
    <d v="2024-07-29T17:43:00"/>
    <d v="2024-12-26T15:30:50"/>
  </r>
  <r>
    <n v="4000001276"/>
    <x v="1"/>
    <s v="4. Low"/>
    <s v="Migrated SM#3000052021 FAMS - Phase 2 - Physical Inventory"/>
    <s v="Mujahid Abbas Pathan"/>
    <s v="Rakhi Masand"/>
    <s v="SAP Functional-FI/CO"/>
    <x v="2"/>
    <s v="29-07-2024 17:43"/>
    <s v="05-08-2024 17:44"/>
    <s v="Applications"/>
    <s v="Not Assigned"/>
    <s v="Service Desk Admin"/>
    <s v="Finance &amp; Accounts"/>
    <s v="4. Affects User"/>
    <s v="20-12-2024 15:59"/>
    <x v="0"/>
    <s v="Not Assigned"/>
    <s v="Not Assigned"/>
    <s v="30-07-2024 12:43"/>
    <s v="Not Assigned"/>
    <s v="3000052021"/>
    <s v="SAP S/4 ERP"/>
    <s v="UAE"/>
    <x v="1"/>
    <x v="9"/>
    <x v="0"/>
    <n v="149.90821875000256"/>
    <n v="2024"/>
    <n v="31"/>
    <x v="4"/>
    <x v="3"/>
    <n v="7"/>
    <x v="0"/>
    <x v="1"/>
    <d v="2024-07-29T17:43:00"/>
    <d v="2024-12-26T15:30:50"/>
  </r>
  <r>
    <n v="4000001277"/>
    <x v="1"/>
    <s v="4. Low"/>
    <s v="Migrated SM#3000052026 Tableware: Billing Due list - VF04"/>
    <s v="Gwen Camille Pamay"/>
    <s v="Dinesh Sharma"/>
    <s v="SAP Functional-SD"/>
    <x v="0"/>
    <s v="29-07-2024 17:43"/>
    <s v="05-08-2024 17:44"/>
    <s v="Applications"/>
    <s v="01-11-2024 12:48"/>
    <s v="Service Desk Admin"/>
    <s v="UAE Sales -Retail Operations"/>
    <s v="4. Affects User"/>
    <s v="01-11-2024 12:48"/>
    <x v="0"/>
    <s v="29-10-2024 12:30"/>
    <s v="10-10-2024 13:45"/>
    <s v="30-07-2024 12:43"/>
    <s v="Not Assigned"/>
    <s v="3000052026"/>
    <s v="SAP S/4 ERP"/>
    <s v="UAE"/>
    <x v="0"/>
    <x v="0"/>
    <x v="0"/>
    <n v="91.782638888893416"/>
    <n v="2024"/>
    <n v="31"/>
    <x v="4"/>
    <x v="0"/>
    <n v="7"/>
    <x v="0"/>
    <x v="1"/>
    <d v="2024-07-29T17:43:00"/>
    <d v="2024-10-29T12:30:00"/>
  </r>
  <r>
    <n v="4000001278"/>
    <x v="1"/>
    <s v="4. Low"/>
    <s v="Migrated SM#3000052027 Showroom POS for RAK Porcelain"/>
    <s v="Gwen Camille Pamay"/>
    <s v="Dinesh Sharma"/>
    <s v="SAP Functional-SD"/>
    <x v="0"/>
    <s v="29-07-2024 17:43"/>
    <s v="05-08-2024 17:44"/>
    <s v="Applications"/>
    <s v="02-11-2024 18:49"/>
    <s v="Service Desk Admin"/>
    <s v="UAE Sales -Retail Operations"/>
    <s v="4. Affects User"/>
    <s v="02-11-2024 18:49"/>
    <x v="0"/>
    <s v="30-10-2024 17:58"/>
    <s v="30-10-2024 17:56"/>
    <s v="30-07-2024 12:43"/>
    <s v="Not Assigned"/>
    <s v="3000052027"/>
    <s v="SAP S/4 ERP"/>
    <s v="UAE"/>
    <x v="0"/>
    <x v="0"/>
    <x v="0"/>
    <n v="93.010416666671517"/>
    <n v="2024"/>
    <n v="31"/>
    <x v="4"/>
    <x v="0"/>
    <n v="7"/>
    <x v="0"/>
    <x v="1"/>
    <d v="2024-07-29T17:43:00"/>
    <d v="2024-10-30T17:58:00"/>
  </r>
  <r>
    <n v="4000001281"/>
    <x v="1"/>
    <s v="4. Low"/>
    <s v="Migrated SM#3000052052 Changes- ZS_LONGTERM_FI &amp; ZS_SALES_FI"/>
    <s v="Guddu Gupta"/>
    <s v="Rakhi Masand"/>
    <s v="SAP Functional-FI/CO"/>
    <x v="2"/>
    <s v="29-07-2024 17:43"/>
    <s v="05-08-2024 17:44"/>
    <s v="Applications"/>
    <s v="Not Assigned"/>
    <s v="Service Desk Admin"/>
    <s v="Finance &amp; Accounts"/>
    <s v="4. Affects User"/>
    <s v="26-12-2024 13:19"/>
    <x v="0"/>
    <s v="Not Assigned"/>
    <s v="04-11-2024 11:24"/>
    <s v="30-07-2024 12:43"/>
    <s v="Not Assigned"/>
    <s v="3000052052"/>
    <s v="SAP S/4 ERP"/>
    <s v="UAE"/>
    <x v="1"/>
    <x v="9"/>
    <x v="0"/>
    <n v="149.90821875000256"/>
    <n v="2024"/>
    <n v="31"/>
    <x v="4"/>
    <x v="3"/>
    <n v="7"/>
    <x v="0"/>
    <x v="1"/>
    <d v="2024-07-29T17:43:00"/>
    <d v="2024-12-26T15:30:50"/>
  </r>
  <r>
    <n v="4000001283"/>
    <x v="1"/>
    <s v="4. Low"/>
    <s v="Migrated SM#3000052084 Enable Access for Edit Output Settings"/>
    <s v="Vinita Acharya"/>
    <s v="Dinesh Sharma"/>
    <s v="SAP Functional-SD"/>
    <x v="3"/>
    <s v="29-07-2024 17:43"/>
    <s v="-"/>
    <s v="Applications"/>
    <s v="Not Assigned"/>
    <s v="Service Desk Admin"/>
    <s v="MISC"/>
    <s v="4. Affects User"/>
    <s v="04-11-2024 11:45"/>
    <x v="0"/>
    <s v="Not Assigned"/>
    <s v="04-11-2024 11:26"/>
    <s v="-"/>
    <s v="Not Assigned"/>
    <s v="3000052084"/>
    <s v="SAP S/4 ERP"/>
    <s v="UAE"/>
    <x v="0"/>
    <x v="0"/>
    <x v="0"/>
    <n v="149.90821875000256"/>
    <n v="2024"/>
    <n v="31"/>
    <x v="4"/>
    <x v="0"/>
    <n v="7"/>
    <x v="0"/>
    <x v="1"/>
    <d v="2024-07-29T17:43:00"/>
    <d v="2024-12-26T15:30:50"/>
  </r>
  <r>
    <n v="4000001286"/>
    <x v="1"/>
    <s v="4. Low"/>
    <s v="Migrated SM#3000052148 VF05N - Set to PCS qty - Retail"/>
    <s v="Gwen Camille Pamay"/>
    <s v="Dinesh Sharma"/>
    <s v="SAP Functional-SD"/>
    <x v="3"/>
    <s v="29-07-2024 17:43"/>
    <s v="-"/>
    <s v="Applications"/>
    <s v="Not Assigned"/>
    <s v="Service Desk Admin"/>
    <s v="Not Assigned"/>
    <s v="4. Affects User"/>
    <s v="04-11-2024 11:30"/>
    <x v="0"/>
    <s v="Not Assigned"/>
    <s v="Not Assigned"/>
    <s v="-"/>
    <s v="Not Assigned"/>
    <s v="3000052148"/>
    <s v="SAP S/4 ERP"/>
    <s v="UAE"/>
    <x v="0"/>
    <x v="0"/>
    <x v="0"/>
    <n v="149.90821875000256"/>
    <n v="2024"/>
    <n v="31"/>
    <x v="4"/>
    <x v="0"/>
    <n v="7"/>
    <x v="0"/>
    <x v="1"/>
    <d v="2024-07-29T17:43:00"/>
    <d v="2024-12-26T15:30:50"/>
  </r>
  <r>
    <n v="4000001392"/>
    <x v="1"/>
    <s v="1. Urgent"/>
    <s v="RK05 Authorization for SAP  K.N.SATYANARAYANA &amp; M.VASU"/>
    <s v="Vasu Mummidi"/>
    <s v="Nigam Bairagicharan Das"/>
    <s v="SAP Technical"/>
    <x v="0"/>
    <s v="30-07-2024 11:11"/>
    <s v="31-07-2024 10:41"/>
    <s v="Applications"/>
    <s v="08-08-2024 12:3"/>
    <s v="Vasu Mummidi"/>
    <s v="Finance &amp; Accounts"/>
    <s v="4. Affects User"/>
    <s v="08-08-2024 12:3"/>
    <x v="2"/>
    <s v="05-08-2024 11:35"/>
    <s v="05-08-2024 11:35"/>
    <s v="30-07-2024 12:11"/>
    <s v="Access &amp; Security"/>
    <s v="Not Assigned"/>
    <s v="SAP S/4 ERP"/>
    <s v="IND"/>
    <x v="0"/>
    <x v="2"/>
    <x v="0"/>
    <n v="6.0166666666700621"/>
    <n v="2024"/>
    <n v="31"/>
    <x v="4"/>
    <x v="0"/>
    <n v="7"/>
    <x v="0"/>
    <x v="0"/>
    <d v="2024-07-30T11:11:00"/>
    <d v="2024-08-05T11:35:00"/>
  </r>
  <r>
    <n v="4000001426"/>
    <x v="1"/>
    <s v="3. Normal"/>
    <s v="SAP Authorization Access Req -   99007255"/>
    <s v="Nasar Khan"/>
    <s v="Nigam Bairagicharan Das"/>
    <s v="SAP Technical"/>
    <x v="0"/>
    <s v="30-07-2024 17:51"/>
    <s v="01-08-2024 17:51"/>
    <s v="Applications"/>
    <s v="08-08-2024 12:3"/>
    <s v="Nasar Khan"/>
    <s v="Showroom"/>
    <s v="4. Affects User"/>
    <s v="08-08-2024 12:3"/>
    <x v="1"/>
    <s v="05-08-2024 11:29"/>
    <s v="05-08-2024 11:29"/>
    <s v="31-07-2024 10:51"/>
    <s v="Access &amp; Security"/>
    <s v="Not Assigned"/>
    <s v="SAP S/4 ERP"/>
    <s v="UAE"/>
    <x v="0"/>
    <x v="2"/>
    <x v="0"/>
    <n v="5.734722222223354"/>
    <n v="2024"/>
    <n v="31"/>
    <x v="4"/>
    <x v="0"/>
    <n v="7"/>
    <x v="0"/>
    <x v="0"/>
    <d v="2024-07-30T17:51:00"/>
    <d v="2024-08-05T11:29:00"/>
  </r>
  <r>
    <n v="4000001129"/>
    <x v="1"/>
    <s v="3. Normal"/>
    <s v="SAP Authorization Request  -  Kahkashan"/>
    <s v="Kahkashan Naaz"/>
    <s v="Amit Yadav"/>
    <s v="SAP Technical"/>
    <x v="1"/>
    <s v="29-07-2024 11:14"/>
    <s v="31-07-2024 11:14"/>
    <s v="Applications"/>
    <s v="Not Assigned"/>
    <s v="Kahkashan Naaz"/>
    <s v="Sales Coordinator"/>
    <s v="4. Affects User"/>
    <s v="12-11-2024 10:13"/>
    <x v="1"/>
    <s v="Not Assigned"/>
    <s v="Not Assigned"/>
    <s v="29-07-2024 13:14"/>
    <s v="Access &amp; Security"/>
    <s v="Not Assigned"/>
    <s v="SAP S/4 ERP"/>
    <s v="IND"/>
    <x v="0"/>
    <x v="2"/>
    <x v="0"/>
    <n v="150.17835763889161"/>
    <n v="2024"/>
    <n v="31"/>
    <x v="4"/>
    <x v="0"/>
    <n v="7"/>
    <x v="0"/>
    <x v="1"/>
    <d v="2024-07-29T11:14:00"/>
    <d v="2024-12-26T15:30:50"/>
  </r>
  <r>
    <n v="4000001383"/>
    <x v="1"/>
    <s v="3. Normal"/>
    <s v="SAP ID creation - 99006917 Kumar"/>
    <s v="Anthony Cruz Jobin Cruz"/>
    <s v="Amit Yadav"/>
    <s v="SAP Technical"/>
    <x v="0"/>
    <s v="30-07-2024 10:49"/>
    <s v="01-08-2024 10:49"/>
    <s v="Applications"/>
    <s v="30-08-2024 18:14"/>
    <s v="Anthony Cruz Jobin Cruz"/>
    <s v="QA QC"/>
    <s v="4. Affects User"/>
    <s v="30-08-2024 18:14"/>
    <x v="1"/>
    <s v="27-08-2024 17:39"/>
    <s v="05-08-2024 16:32"/>
    <s v="30-07-2024 12:49"/>
    <s v="Access &amp; Security"/>
    <s v="Not Assigned"/>
    <s v="SAP S/4 ERP"/>
    <s v="UAE"/>
    <x v="0"/>
    <x v="2"/>
    <x v="0"/>
    <n v="28.284722222226264"/>
    <n v="2024"/>
    <n v="31"/>
    <x v="4"/>
    <x v="0"/>
    <n v="7"/>
    <x v="0"/>
    <x v="1"/>
    <d v="2024-07-30T10:49:00"/>
    <d v="2024-08-27T17:39:00"/>
  </r>
  <r>
    <n v="4000001414"/>
    <x v="0"/>
    <s v="2. High"/>
    <s v="SD70AV1A programm does not work - Sol#: 2000064573"/>
    <s v="Raziye Kabakci"/>
    <s v="Dinesh Sharma"/>
    <s v="SAP Functional-SD"/>
    <x v="1"/>
    <s v="30-07-2024 12:10"/>
    <s v="31-07-2024 11:11"/>
    <s v="Applications"/>
    <s v="Not Assigned"/>
    <s v="Raziye Kabakci"/>
    <s v="Information Technology"/>
    <s v="3. Affects Group"/>
    <s v="30-07-2024 13:32"/>
    <x v="2"/>
    <s v="Not Assigned"/>
    <s v="Not Assigned"/>
    <s v="30-07-2024 13:10"/>
    <s v="Not Assigned"/>
    <s v="2000064573"/>
    <s v="SAP S/4 ERP"/>
    <s v="GER"/>
    <x v="0"/>
    <x v="0"/>
    <x v="0"/>
    <n v="149.13946874999965"/>
    <n v="2024"/>
    <n v="31"/>
    <x v="4"/>
    <x v="0"/>
    <n v="7"/>
    <x v="0"/>
    <x v="1"/>
    <d v="2024-07-30T12:10:00"/>
    <d v="2024-12-26T15:30:50"/>
  </r>
  <r>
    <n v="4000001390"/>
    <x v="1"/>
    <s v="3. Normal"/>
    <s v="Migrated SM#3000052451 EMAAR Sales data capture API Solution"/>
    <s v="Hagop Balabanian"/>
    <s v="Ajay Bose Sukumaran"/>
    <s v="SAP Functional-Fiori/ABAP"/>
    <x v="0"/>
    <s v="30-07-2024 11:5"/>
    <s v="01-08-2024 11:5"/>
    <s v="Applications"/>
    <s v="23-08-2024 19:11"/>
    <s v="Cheryl Mortega"/>
    <s v="UAE Sales -Retail Operations"/>
    <s v="3. Affects Group"/>
    <s v="23-08-2024 19:11"/>
    <x v="1"/>
    <s v="20-08-2024 18:51"/>
    <s v="20-08-2024 18:51"/>
    <s v="30-07-2024 13:5"/>
    <s v="Applications"/>
    <s v="3000052551"/>
    <s v="SAP S/4 ERP"/>
    <s v="UAE"/>
    <x v="0"/>
    <x v="1"/>
    <x v="0"/>
    <n v="21.323611111110949"/>
    <n v="2024"/>
    <n v="31"/>
    <x v="4"/>
    <x v="0"/>
    <n v="7"/>
    <x v="0"/>
    <x v="1"/>
    <d v="2024-07-30T11:05:00"/>
    <d v="2024-08-20T18:51:00"/>
  </r>
  <r>
    <n v="4000001399"/>
    <x v="1"/>
    <s v="3. Normal"/>
    <s v="Migrated SM#3000052461 SAP T Code authorization"/>
    <s v="Raghu Ram Neeli"/>
    <s v="Nigam Bairagicharan Das"/>
    <s v="SAP Technical"/>
    <x v="0"/>
    <s v="30-07-2024 11:35"/>
    <s v="01-08-2024 11:35"/>
    <s v="Access &amp; Security"/>
    <s v="08-08-2024 14:3"/>
    <s v="Cheryl Mortega"/>
    <s v="Supply Chain Management"/>
    <s v="4. Affects User"/>
    <s v="08-08-2024 14:3"/>
    <x v="1"/>
    <s v="05-08-2024 13:7"/>
    <s v="05-08-2024 13:7"/>
    <s v="30-07-2024 13:35"/>
    <s v="Access &amp; Security"/>
    <s v="3000052461"/>
    <s v="Access Control"/>
    <s v="IND"/>
    <x v="0"/>
    <x v="2"/>
    <x v="0"/>
    <n v="6.0638888888861402"/>
    <n v="2024"/>
    <n v="31"/>
    <x v="4"/>
    <x v="0"/>
    <n v="7"/>
    <x v="0"/>
    <x v="0"/>
    <d v="2024-07-30T11:35:00"/>
    <d v="2024-08-05T13:07:00"/>
  </r>
  <r>
    <n v="4000001406"/>
    <x v="1"/>
    <s v="3. Normal"/>
    <s v="Migrated SM#3000052464 SAP Access - 99006356"/>
    <s v="Rashim Tamang"/>
    <s v="Nigam Bairagicharan Das"/>
    <s v="SAP Technical"/>
    <x v="0"/>
    <s v="30-07-2024 11:49"/>
    <s v="01-08-2024 11:49"/>
    <s v="Access &amp; Security"/>
    <s v="09-08-2024 16:4"/>
    <s v="Cheryl Mortega"/>
    <s v="Sanitaryware Sales"/>
    <s v="4. Affects User"/>
    <s v="09-08-2024 16:4"/>
    <x v="1"/>
    <s v="06-08-2024 15:44"/>
    <s v="06-08-2024 15:44"/>
    <s v="30-07-2024 13:49"/>
    <s v="Access &amp; Security"/>
    <s v="3000052464"/>
    <s v="Access Control"/>
    <s v="UAE"/>
    <x v="0"/>
    <x v="2"/>
    <x v="0"/>
    <n v="7.1631944444452529"/>
    <n v="2024"/>
    <n v="31"/>
    <x v="4"/>
    <x v="0"/>
    <n v="7"/>
    <x v="0"/>
    <x v="0"/>
    <d v="2024-07-30T11:49:00"/>
    <d v="2024-08-06T15:44:00"/>
  </r>
  <r>
    <n v="4000001298"/>
    <x v="1"/>
    <s v="4. Low"/>
    <s v="Migrated SM#3000052279 One time customer code for showroom cust"/>
    <s v="Varshil Jayantilal Gohil"/>
    <s v="Dinesh Sharma"/>
    <s v="SAP Functional-SD"/>
    <x v="1"/>
    <s v="29-07-2024 17:43"/>
    <s v="-"/>
    <s v="Applications"/>
    <s v="Not Assigned"/>
    <s v="Service Desk Admin"/>
    <s v="Commercial Accounts"/>
    <s v="4. Affects User"/>
    <s v="12-08-2024 17:0"/>
    <x v="0"/>
    <s v="Not Assigned"/>
    <s v="Not Assigned"/>
    <s v="-"/>
    <s v="Not Assigned"/>
    <s v="3000052279"/>
    <s v="SAP S/4 ERP"/>
    <s v="IND"/>
    <x v="0"/>
    <x v="0"/>
    <x v="0"/>
    <n v="149.90821875000256"/>
    <n v="2024"/>
    <n v="31"/>
    <x v="4"/>
    <x v="0"/>
    <n v="7"/>
    <x v="0"/>
    <x v="1"/>
    <d v="2024-07-29T17:43:00"/>
    <d v="2024-12-26T15:30:50"/>
  </r>
  <r>
    <n v="4000001301"/>
    <x v="1"/>
    <s v="4. Low"/>
    <s v="Migrated SM#3000052308 MDG Nested Classifi &amp; Stores Auto Code"/>
    <s v="Dinesh Sharma"/>
    <s v="Dinesh Sharma"/>
    <s v="SAP Functional-SD"/>
    <x v="0"/>
    <s v="29-07-2024 17:44"/>
    <s v="05-08-2024 17:44"/>
    <s v="Applications"/>
    <s v="07-11-2024 12:52"/>
    <s v="Service Desk Admin"/>
    <s v="IT Department"/>
    <s v="4. Affects User"/>
    <s v="08-11-2024 13:50"/>
    <x v="0"/>
    <s v="04-11-2024 12:30"/>
    <s v="10-09-2024 12:49"/>
    <s v="30-07-2024 12:44"/>
    <s v="Not Assigned"/>
    <s v="3000052308"/>
    <s v="SAP S/4 ERP"/>
    <s v="UAE"/>
    <x v="0"/>
    <x v="0"/>
    <x v="0"/>
    <n v="97.781944444446708"/>
    <n v="2024"/>
    <n v="31"/>
    <x v="4"/>
    <x v="1"/>
    <n v="7"/>
    <x v="0"/>
    <x v="1"/>
    <d v="2024-07-29T17:44:00"/>
    <d v="2024-11-04T12:30:00"/>
  </r>
  <r>
    <n v="4000001303"/>
    <x v="1"/>
    <s v="4. Low"/>
    <s v="Migrated SM#3000052332 additional selection field  for ZMM00002"/>
    <s v="Raziye Kabakci"/>
    <s v="Dinesh Sharma"/>
    <s v="SAP Functional-SD"/>
    <x v="0"/>
    <s v="29-07-2024 17:44"/>
    <s v="05-08-2024 17:44"/>
    <s v="Applications"/>
    <s v="07-11-2024 12:52"/>
    <s v="Service Desk Admin"/>
    <s v="Information Technology"/>
    <s v="4. Affects User"/>
    <s v="07-11-2024 12:52"/>
    <x v="0"/>
    <s v="04-11-2024 12:33"/>
    <s v="04-11-2024 12:33"/>
    <s v="30-07-2024 12:44"/>
    <s v="Not Assigned"/>
    <s v="3000052332"/>
    <s v="SAP S/4 ERP"/>
    <s v="GER"/>
    <x v="0"/>
    <x v="0"/>
    <x v="0"/>
    <n v="97.784027777779556"/>
    <n v="2024"/>
    <n v="31"/>
    <x v="4"/>
    <x v="0"/>
    <n v="7"/>
    <x v="0"/>
    <x v="1"/>
    <d v="2024-07-29T17:44:00"/>
    <d v="2024-11-04T12:33:00"/>
  </r>
  <r>
    <n v="4000001306"/>
    <x v="1"/>
    <s v="4. Low"/>
    <s v="Migrated SM#3000052343 Delivery Dispatch Notification"/>
    <s v="Mizanur Rahman"/>
    <s v="Dinesh Sharma"/>
    <s v="SAP Functional-SD"/>
    <x v="3"/>
    <s v="29-07-2024 17:44"/>
    <s v="-"/>
    <s v="Applications"/>
    <s v="Not Assigned"/>
    <s v="Service Desk Admin"/>
    <s v="Not Assigned"/>
    <s v="4. Affects User"/>
    <s v="04-11-2024 12:39"/>
    <x v="0"/>
    <s v="Not Assigned"/>
    <s v="Not Assigned"/>
    <s v="Not Assigned"/>
    <s v="Not Assigned"/>
    <s v="3000052343"/>
    <s v="SAP S/4 ERP"/>
    <s v="UK"/>
    <x v="0"/>
    <x v="0"/>
    <x v="0"/>
    <n v="149.90752430555585"/>
    <n v="2024"/>
    <n v="31"/>
    <x v="4"/>
    <x v="0"/>
    <n v="7"/>
    <x v="0"/>
    <x v="1"/>
    <d v="2024-07-29T17:44:00"/>
    <d v="2024-12-26T15:30:50"/>
  </r>
  <r>
    <n v="4000001307"/>
    <x v="1"/>
    <s v="4. Low"/>
    <s v="Migrated SM#3000052361 RCON &amp; RMIN spares storage location"/>
    <s v="Ramesh Bakthavachalam"/>
    <s v="Karthick Duraisamy"/>
    <s v="SAP Functional-PP/PM/QS"/>
    <x v="0"/>
    <s v="29-07-2024 17:44"/>
    <s v="05-08-2024 17:44"/>
    <s v="Applications"/>
    <s v="15-08-2024 20:7"/>
    <s v="Service Desk Admin"/>
    <s v="Tiles Plant"/>
    <s v="4. Affects User"/>
    <s v="15-08-2024 20:7"/>
    <x v="0"/>
    <s v="12-08-2024 19:39"/>
    <s v="12-08-2024 19:39"/>
    <s v="30-07-2024 12:44"/>
    <s v="Not Assigned"/>
    <s v="3000052361"/>
    <s v="SAP S/4 ERP"/>
    <s v="UAE"/>
    <x v="0"/>
    <x v="4"/>
    <x v="0"/>
    <n v="14.079861111109494"/>
    <n v="2024"/>
    <n v="31"/>
    <x v="4"/>
    <x v="0"/>
    <n v="7"/>
    <x v="0"/>
    <x v="1"/>
    <d v="2024-07-29T17:44:00"/>
    <d v="2024-08-12T19:39:00"/>
  </r>
  <r>
    <n v="4000001309"/>
    <x v="1"/>
    <s v="4. Low"/>
    <s v="Migrated SM#3000052367 Request for Creation of a Sales Group"/>
    <s v="Mehrdad Karimi"/>
    <s v="Dinesh Sharma"/>
    <s v="SAP Functional-SD"/>
    <x v="3"/>
    <s v="29-07-2024 17:44"/>
    <s v="-"/>
    <s v="Applications"/>
    <s v="Not Assigned"/>
    <s v="Service Desk Admin"/>
    <s v="Not Assigned"/>
    <s v="4. Affects User"/>
    <s v="04-11-2024 12:46"/>
    <x v="0"/>
    <s v="Not Assigned"/>
    <s v="Not Assigned"/>
    <s v="Not Assigned"/>
    <s v="Not Assigned"/>
    <s v="3000052367"/>
    <s v="SAP S/4 ERP"/>
    <s v="UAE"/>
    <x v="0"/>
    <x v="0"/>
    <x v="0"/>
    <n v="149.90752430555585"/>
    <n v="2024"/>
    <n v="31"/>
    <x v="4"/>
    <x v="0"/>
    <n v="7"/>
    <x v="0"/>
    <x v="1"/>
    <d v="2024-07-29T17:44:00"/>
    <d v="2024-12-26T15:30:50"/>
  </r>
  <r>
    <n v="4000001312"/>
    <x v="1"/>
    <s v="3. Normal"/>
    <s v="Migrated SM#3000052387 Comment B2B Calls from S4HANA system"/>
    <s v="Ahamed Basheer"/>
    <s v="Dinesh Sharma"/>
    <s v="SAP Functional-SD"/>
    <x v="2"/>
    <s v="29-07-2024 17:44"/>
    <s v="31-07-2024 17:44"/>
    <s v="Applications"/>
    <s v="Not Assigned"/>
    <s v="Service Desk Admin"/>
    <s v="Information Technology"/>
    <s v="3. Affects Group"/>
    <s v="04-11-2024 13:10"/>
    <x v="1"/>
    <s v="Not Assigned"/>
    <s v="04-11-2024 13:9"/>
    <s v="30-07-2024 10:44"/>
    <s v="Not Assigned"/>
    <s v="3000052387"/>
    <s v="SAP S/4 ERP"/>
    <s v="UAE"/>
    <x v="0"/>
    <x v="0"/>
    <x v="0"/>
    <n v="149.90752430555585"/>
    <n v="2024"/>
    <n v="31"/>
    <x v="4"/>
    <x v="0"/>
    <n v="7"/>
    <x v="0"/>
    <x v="1"/>
    <d v="2024-07-29T17:44:00"/>
    <d v="2024-12-26T15:30:50"/>
  </r>
  <r>
    <n v="4000001313"/>
    <x v="1"/>
    <s v="4. Low"/>
    <s v="Migrated SM#3000052389 Need to add in purchasing group"/>
    <s v="Mohammad Shariful Islam Tanim"/>
    <s v="Dinesh Sharma"/>
    <s v="SAP Functional-SD"/>
    <x v="0"/>
    <s v="29-07-2024 17:44"/>
    <s v="04-08-2024 17:44"/>
    <s v="Applications"/>
    <s v="01-09-2024 11:15"/>
    <s v="Service Desk Admin"/>
    <s v="Purchase"/>
    <s v="4. Affects User"/>
    <s v="01-09-2024 11:15"/>
    <x v="0"/>
    <s v="29-08-2024 10:38"/>
    <s v="29-08-2024 10:38"/>
    <s v="29-07-2024 21:44"/>
    <s v="Not Assigned"/>
    <s v="3000052389"/>
    <s v="SAP S/4 ERP"/>
    <s v="BGD"/>
    <x v="0"/>
    <x v="0"/>
    <x v="0"/>
    <n v="30.704166666670062"/>
    <n v="2024"/>
    <n v="31"/>
    <x v="4"/>
    <x v="0"/>
    <n v="7"/>
    <x v="0"/>
    <x v="1"/>
    <d v="2024-07-29T17:44:00"/>
    <d v="2024-08-29T10:38:00"/>
  </r>
  <r>
    <n v="4000001314"/>
    <x v="1"/>
    <s v="4. Low"/>
    <s v="Migrated SM#3000052391 Enable Sales inquires &amp; quotation"/>
    <s v="Md. Hasan Tareq"/>
    <s v="Dinesh Sharma"/>
    <s v="SAP Functional-SD"/>
    <x v="3"/>
    <s v="29-07-2024 17:44"/>
    <s v="-"/>
    <s v="Applications"/>
    <s v="Not Assigned"/>
    <s v="Service Desk Admin"/>
    <s v="Not Assigned"/>
    <s v="4. Affects User"/>
    <s v="04-11-2024 13:15"/>
    <x v="0"/>
    <s v="Not Assigned"/>
    <s v="Not Assigned"/>
    <s v="Not Assigned"/>
    <s v="Not Assigned"/>
    <s v="3000052391"/>
    <s v="SAP S/4 ERP"/>
    <s v="BGD"/>
    <x v="0"/>
    <x v="0"/>
    <x v="0"/>
    <n v="149.90752430555585"/>
    <n v="2024"/>
    <n v="31"/>
    <x v="4"/>
    <x v="0"/>
    <n v="7"/>
    <x v="0"/>
    <x v="1"/>
    <d v="2024-07-29T17:44:00"/>
    <d v="2024-12-26T15:30:50"/>
  </r>
  <r>
    <n v="4000001317"/>
    <x v="1"/>
    <s v="4. Low"/>
    <s v="Migrated SM#3000052428 Bypass Credit Check for POS Sales Orders"/>
    <s v="Cheryl Apostol"/>
    <s v="Dinesh Sharma"/>
    <s v="SAP Functional-SD"/>
    <x v="3"/>
    <s v="29-07-2024 17:44"/>
    <s v="05-08-2024 17:44"/>
    <s v="Applications"/>
    <s v="Not Assigned"/>
    <s v="Service Desk Admin"/>
    <s v="Showroom"/>
    <s v="4. Affects User"/>
    <s v="05-11-2024 13:0"/>
    <x v="0"/>
    <s v="Not Assigned"/>
    <s v="Not Assigned"/>
    <s v="30-07-2024 12:44"/>
    <s v="Not Assigned"/>
    <s v="3000052428"/>
    <s v="SAP S/4 ERP"/>
    <s v="UAE"/>
    <x v="0"/>
    <x v="0"/>
    <x v="0"/>
    <n v="149.90752430555585"/>
    <n v="2024"/>
    <n v="31"/>
    <x v="4"/>
    <x v="0"/>
    <n v="7"/>
    <x v="0"/>
    <x v="1"/>
    <d v="2024-07-29T17:44:00"/>
    <d v="2024-12-26T15:30:50"/>
  </r>
  <r>
    <n v="4000001320"/>
    <x v="1"/>
    <s v="3. Normal"/>
    <s v="Migrated SM#3000052450 Slab LOB Bifurcation in One Pager"/>
    <s v="Rajesh Sawant"/>
    <s v="Dinesh Sharma"/>
    <s v="SAP Functional-SD"/>
    <x v="3"/>
    <s v="29-07-2024 18:22"/>
    <s v="31-07-2024 18:22"/>
    <s v="Applications"/>
    <s v="Not Assigned"/>
    <s v="Cheryl Mortega"/>
    <s v="Commercial Accounts"/>
    <s v="4. Affects User"/>
    <s v="05-11-2024 10:4"/>
    <x v="1"/>
    <s v="Not Assigned"/>
    <s v="30-07-2024 14:32"/>
    <s v="30-07-2024 11:52"/>
    <s v="Applications"/>
    <s v="3000052450"/>
    <s v="Finance tools"/>
    <s v="IND"/>
    <x v="0"/>
    <x v="0"/>
    <x v="0"/>
    <n v="149.88113541666826"/>
    <n v="2024"/>
    <n v="31"/>
    <x v="4"/>
    <x v="0"/>
    <n v="7"/>
    <x v="0"/>
    <x v="1"/>
    <d v="2024-07-29T18:22:00"/>
    <d v="2024-12-26T15:30:50"/>
  </r>
  <r>
    <n v="4000001325"/>
    <x v="1"/>
    <s v="3. Normal"/>
    <s v="Migrated SM#3000052469 Layout active/change"/>
    <s v="Nirmal Chandra  Mondal"/>
    <s v="Dinesh Sharma"/>
    <s v="SAP Functional"/>
    <x v="3"/>
    <s v="29-07-2024 18:58"/>
    <s v="31-07-2024 18:58"/>
    <s v="Applications"/>
    <s v="Not Assigned"/>
    <s v="Cheryl Mortega"/>
    <s v="Accounts &amp; Finance"/>
    <s v="4. Affects User"/>
    <s v="27-08-2024 12:41"/>
    <x v="1"/>
    <s v="Not Assigned"/>
    <s v="27-08-2024 12:41"/>
    <s v="29-07-2024 20:58"/>
    <s v="Applications"/>
    <s v="Not Assigned"/>
    <s v="SAP S/4 ERP"/>
    <s v="BGD"/>
    <x v="0"/>
    <x v="0"/>
    <x v="0"/>
    <n v="149.8561354166668"/>
    <n v="2024"/>
    <n v="31"/>
    <x v="4"/>
    <x v="0"/>
    <n v="7"/>
    <x v="0"/>
    <x v="1"/>
    <d v="2024-07-29T18:58:00"/>
    <d v="2024-12-26T15:30:50"/>
  </r>
  <r>
    <n v="4000001326"/>
    <x v="1"/>
    <s v="3. Normal"/>
    <s v="Migrated SM#3000052481 CRUCIAL CHANGE CMO - RAKPOR"/>
    <s v="Aarthi Boddu"/>
    <s v="Dinesh Sharma"/>
    <s v="SAP Functional"/>
    <x v="1"/>
    <s v="29-07-2024 19:2"/>
    <s v="31-07-2024 19:2"/>
    <s v="Applications"/>
    <s v="Not Assigned"/>
    <s v="Cheryl Mortega"/>
    <s v="Marketing"/>
    <s v="4. Affects User"/>
    <s v="13-08-2024 4:17"/>
    <x v="1"/>
    <s v="Not Assigned"/>
    <s v="Not Assigned"/>
    <s v="30-07-2024 12:2"/>
    <s v="Applications"/>
    <s v="3000052481"/>
    <s v="SAP S/4 ERP"/>
    <s v="UAE"/>
    <x v="0"/>
    <x v="0"/>
    <x v="0"/>
    <n v="149.85335763888725"/>
    <n v="2024"/>
    <n v="31"/>
    <x v="4"/>
    <x v="0"/>
    <n v="7"/>
    <x v="0"/>
    <x v="1"/>
    <d v="2024-07-29T19:02:00"/>
    <d v="2024-12-26T15:30:50"/>
  </r>
  <r>
    <n v="4000001328"/>
    <x v="1"/>
    <s v="3. Normal"/>
    <s v="Migrated SM#3000052427 Option to modify in Fiori"/>
    <s v="Preeth Nair"/>
    <s v="Dinesh Sharma"/>
    <s v="SAP Functional"/>
    <x v="3"/>
    <s v="29-07-2024 19:10"/>
    <s v="31-07-2024 19:10"/>
    <s v="Applications"/>
    <s v="Not Assigned"/>
    <s v="Cheryl Mortega"/>
    <s v="Finance &amp; Accounts"/>
    <s v="4. Affects User"/>
    <s v="12-12-2024 13:58"/>
    <x v="1"/>
    <s v="Not Assigned"/>
    <s v="27-08-2024 12:38"/>
    <s v="30-07-2024 12:10"/>
    <s v="Applications"/>
    <s v="3000052427"/>
    <s v="SAP S/4 ERP"/>
    <s v="UAE"/>
    <x v="0"/>
    <x v="0"/>
    <x v="0"/>
    <n v="149.84780208333541"/>
    <n v="2024"/>
    <n v="31"/>
    <x v="4"/>
    <x v="0"/>
    <n v="7"/>
    <x v="0"/>
    <x v="1"/>
    <d v="2024-07-29T19:10:00"/>
    <d v="2024-12-26T15:30:50"/>
  </r>
  <r>
    <n v="4000001329"/>
    <x v="1"/>
    <s v="3. Normal"/>
    <s v="Migrated SM#3000052428 Bypass Credit Check for POS Sales Orders"/>
    <s v="Cheryl Apostol"/>
    <s v="Ajay Bose Sukumaran"/>
    <s v="SAP Functional"/>
    <x v="1"/>
    <s v="29-07-2024 19:14"/>
    <s v="31-07-2024 19:14"/>
    <s v="Applications"/>
    <s v="Not Assigned"/>
    <s v="Cheryl Mortega"/>
    <s v="Showroom"/>
    <s v="3. Affects Group"/>
    <s v="07-08-2024 16:52"/>
    <x v="1"/>
    <s v="Not Assigned"/>
    <s v="06-08-2024 2:1"/>
    <s v="30-07-2024 12:14"/>
    <s v="Applications"/>
    <s v="3000052428"/>
    <s v="POS"/>
    <s v="UAE"/>
    <x v="0"/>
    <x v="1"/>
    <x v="0"/>
    <n v="149.84502430555585"/>
    <n v="2024"/>
    <n v="31"/>
    <x v="4"/>
    <x v="0"/>
    <n v="7"/>
    <x v="0"/>
    <x v="1"/>
    <d v="2024-07-29T19:14:00"/>
    <d v="2024-12-26T15:30:50"/>
  </r>
  <r>
    <n v="4000001331"/>
    <x v="1"/>
    <s v="3. Normal"/>
    <s v="Migrated SM#3000052444 Implementation of Arabic Invoice in SAP"/>
    <s v="Syed Ahmad Ullah"/>
    <s v="Dinesh Sharma"/>
    <s v="SAP Functional"/>
    <x v="3"/>
    <s v="29-07-2024 19:17"/>
    <s v="31-07-2024 19:17"/>
    <s v="Applications"/>
    <s v="Not Assigned"/>
    <s v="Cheryl Mortega"/>
    <s v="Customer Advocacy - Tiles"/>
    <s v="3. Affects Group"/>
    <s v="06-08-2024 1:59"/>
    <x v="1"/>
    <s v="Not Assigned"/>
    <s v="Not Assigned"/>
    <s v="30-07-2024 12:17"/>
    <s v="Applications"/>
    <s v="300005244"/>
    <s v="SAP S/4 ERP"/>
    <s v="UAE"/>
    <x v="0"/>
    <x v="0"/>
    <x v="0"/>
    <n v="149.842940972223"/>
    <n v="2024"/>
    <n v="31"/>
    <x v="4"/>
    <x v="0"/>
    <n v="7"/>
    <x v="0"/>
    <x v="1"/>
    <d v="2024-07-29T19:17:00"/>
    <d v="2024-12-26T15:30:50"/>
  </r>
  <r>
    <n v="4000001332"/>
    <x v="1"/>
    <s v="3. Normal"/>
    <s v="Migrated SM#3000052451 EMAAR Sales data capture API Solution"/>
    <s v="Hagop Balabanian"/>
    <s v="Ajay Bose Sukumaran"/>
    <s v="SAP Functional"/>
    <x v="1"/>
    <s v="29-07-2024 19:25"/>
    <s v="31-07-2024 19:25"/>
    <s v="Applications"/>
    <s v="Not Assigned"/>
    <s v="Cheryl Mortega"/>
    <s v="UAE Sales -Retail Operations"/>
    <s v="3. Affects Group"/>
    <s v="08-08-2024 11:6"/>
    <x v="1"/>
    <s v="Not Assigned"/>
    <s v="06-08-2024 1:55"/>
    <s v="30-07-2024 12:25"/>
    <s v="Applications"/>
    <s v="3000052451"/>
    <s v="Ecommerce platforms"/>
    <s v="UAE"/>
    <x v="0"/>
    <x v="1"/>
    <x v="0"/>
    <n v="149.83738541666389"/>
    <n v="2024"/>
    <n v="31"/>
    <x v="4"/>
    <x v="0"/>
    <n v="7"/>
    <x v="0"/>
    <x v="1"/>
    <d v="2024-07-29T19:25:00"/>
    <d v="2024-12-26T15:30:50"/>
  </r>
  <r>
    <n v="4000001375"/>
    <x v="1"/>
    <s v="4. Low"/>
    <s v="6000022992 Exit Clearance- 96600662 : MOHAMMED TAH"/>
    <s v="Fathi Galal"/>
    <s v="Nigam Bairagicharan Das"/>
    <s v="SAP Technical"/>
    <x v="0"/>
    <s v="30-07-2024 1:57"/>
    <s v="06-08-2024 9:30"/>
    <s v="Access &amp; Security"/>
    <s v="04-08-2024 12:0"/>
    <s v="Asrianti Marta"/>
    <s v="General"/>
    <s v="4. Affects User"/>
    <s v="04-08-2024 12:0"/>
    <x v="0"/>
    <s v="01-08-2024 11:49"/>
    <s v="01-08-2024 11:49"/>
    <s v="30-07-2024 13:30"/>
    <s v="Access &amp; Security"/>
    <s v="6000022992"/>
    <s v="Access Control"/>
    <s v="KSA"/>
    <x v="0"/>
    <x v="2"/>
    <x v="0"/>
    <n v="2.4111111111051287"/>
    <n v="2024"/>
    <n v="31"/>
    <x v="4"/>
    <x v="0"/>
    <n v="7"/>
    <x v="0"/>
    <x v="3"/>
    <d v="2024-07-30T01:57:00"/>
    <d v="2024-08-01T11:49:00"/>
  </r>
  <r>
    <n v="4000001451"/>
    <x v="1"/>
    <s v="3. Normal"/>
    <s v="ZDSR DAILY SALES LATICRETE Sol#: 3000052537"/>
    <s v="Donabella Yalong Ortega"/>
    <s v="Dinesh Sharma"/>
    <s v="SAP Functional-SD"/>
    <x v="0"/>
    <s v="31-07-2024 16:49"/>
    <s v="01-08-2024 15:49"/>
    <s v="Applications"/>
    <s v="28-09-2024 13:29"/>
    <s v="Donabella Yalong Ortega"/>
    <s v="UAE Sales -Retail Operations"/>
    <s v="1. Affects Business"/>
    <s v="28-09-2024 13:29"/>
    <x v="2"/>
    <s v="25-09-2024 12:34"/>
    <s v="25-09-2024 12:34"/>
    <s v="31-07-2024 17:49"/>
    <s v="Applications"/>
    <s v="3000052537"/>
    <s v="SAP S/4 ERP"/>
    <s v="UAE"/>
    <x v="0"/>
    <x v="0"/>
    <x v="0"/>
    <n v="55.822916666664241"/>
    <n v="2024"/>
    <n v="31"/>
    <x v="4"/>
    <x v="0"/>
    <n v="7"/>
    <x v="0"/>
    <x v="1"/>
    <d v="2024-07-31T16:49:00"/>
    <d v="2024-09-25T12:34:00"/>
  </r>
  <r>
    <n v="4000001439"/>
    <x v="1"/>
    <s v="1. Urgent"/>
    <s v="To update bin number on SAP -  Sandeep (Kludi) - Sol Ref 3000052529"/>
    <s v="Sandeep Kumar"/>
    <s v="Mohanad Suliman"/>
    <s v="SAP Functional-MM"/>
    <x v="0"/>
    <s v="31-07-2024 13:57"/>
    <s v="01-08-2024 12:57"/>
    <s v="Applications"/>
    <s v="24-08-2024 19:11"/>
    <s v="Sandeep Kumar"/>
    <s v="Supply Chain"/>
    <s v="4. Affects User"/>
    <s v="24-08-2024 19:11"/>
    <x v="2"/>
    <s v="21-08-2024 19:3"/>
    <s v="08-08-2024 11:23"/>
    <s v="31-07-2024 14:57"/>
    <s v="Applications"/>
    <s v="3000052529"/>
    <s v="SAP S/4 ERP"/>
    <s v="UAE"/>
    <x v="0"/>
    <x v="10"/>
    <x v="0"/>
    <n v="21.212499999994179"/>
    <n v="2024"/>
    <n v="31"/>
    <x v="4"/>
    <x v="0"/>
    <n v="7"/>
    <x v="0"/>
    <x v="1"/>
    <d v="2024-07-31T13:57:00"/>
    <d v="2024-08-21T19:03:00"/>
  </r>
  <r>
    <n v="4000001440"/>
    <x v="1"/>
    <s v="3. Normal"/>
    <s v="Delivery Note from Dot Matrix to Plain A4 paper_KLUDI RAK - Sol Ref 3000052531"/>
    <s v="Sandeep Kumar"/>
    <s v="Kamal Kondapalli"/>
    <s v="SAP Functional-SD"/>
    <x v="3"/>
    <s v="31-07-2024 14:1"/>
    <s v="02-08-2024 14:1"/>
    <s v="Applications"/>
    <s v="Not Assigned"/>
    <s v="Sandeep Kumar"/>
    <s v="Supply Chain"/>
    <s v="4. Affects User"/>
    <s v="10-12-2024 19:11"/>
    <x v="1"/>
    <s v="Not Assigned"/>
    <s v="31-10-2024 11:50"/>
    <s v="31-07-2024 16:1"/>
    <s v="Applications"/>
    <s v="3000052531"/>
    <s v="SAP S/4 ERP"/>
    <s v="UAE"/>
    <x v="1"/>
    <x v="0"/>
    <x v="0"/>
    <n v="148.06238541666971"/>
    <n v="2024"/>
    <n v="31"/>
    <x v="4"/>
    <x v="9"/>
    <n v="7"/>
    <x v="0"/>
    <x v="1"/>
    <d v="2024-07-31T14:01:00"/>
    <d v="2024-12-26T15:30:50"/>
  </r>
  <r>
    <n v="4000001448"/>
    <x v="1"/>
    <s v="4. Low"/>
    <s v="SAP Authorization Access Req -  99016399 || 99016396"/>
    <s v="Veronica Bermachea"/>
    <s v="Amit Yadav"/>
    <s v="SAP Technical"/>
    <x v="0"/>
    <s v="31-07-2024 16:24"/>
    <s v="07-08-2024 16:24"/>
    <s v="Applications"/>
    <s v="04-08-2024 19:1"/>
    <s v="Asrianti Marta"/>
    <s v="Personnel &amp; Public Relations"/>
    <s v="4. Affects User"/>
    <s v="04-08-2024 19:1"/>
    <x v="0"/>
    <s v="01-08-2024 18:5"/>
    <s v="01-08-2024 18:5"/>
    <s v="01-08-2024 11:24"/>
    <s v="Access &amp; Security"/>
    <s v="Not Assigned"/>
    <s v="SAP S/4 ERP"/>
    <s v="UAE"/>
    <x v="0"/>
    <x v="2"/>
    <x v="0"/>
    <n v="1.070138888884685"/>
    <n v="2024"/>
    <n v="31"/>
    <x v="4"/>
    <x v="0"/>
    <n v="7"/>
    <x v="0"/>
    <x v="2"/>
    <d v="2024-07-31T16:24:00"/>
    <d v="2024-08-01T18:05:00"/>
  </r>
  <r>
    <n v="4000001460"/>
    <x v="0"/>
    <s v="2. High"/>
    <s v="PR#: 500039347 - Department head name &amp; other not displaying Sol#: 2000064577"/>
    <s v="Aji Zacharia"/>
    <s v="Dinesh Sharma"/>
    <s v="SAP Functional-MM"/>
    <x v="0"/>
    <s v="31-07-2024 18:29"/>
    <s v="01-08-2024 17:29"/>
    <s v="Applications"/>
    <s v="16-08-2024 19:7"/>
    <s v="Aji Zacharia"/>
    <s v="Asset Management"/>
    <s v="3. Affects Group"/>
    <s v="16-08-2024 19:7"/>
    <x v="2"/>
    <s v="13-08-2024 18:45"/>
    <s v="31-07-2024 18:44"/>
    <s v="31-07-2024 19:29"/>
    <s v="Not Assigned"/>
    <s v="2000064577"/>
    <s v="SAP S/4 ERP"/>
    <s v="UAE"/>
    <x v="0"/>
    <x v="0"/>
    <x v="0"/>
    <n v="13.011111111110949"/>
    <n v="2024"/>
    <n v="31"/>
    <x v="4"/>
    <x v="0"/>
    <n v="7"/>
    <x v="0"/>
    <x v="1"/>
    <d v="2024-07-31T18:29:00"/>
    <d v="2024-08-13T18:45:00"/>
  </r>
  <r>
    <n v="4000001461"/>
    <x v="0"/>
    <s v="2. High"/>
    <s v="SAP authorization error - Raveendra"/>
    <s v="Raveendra Katta"/>
    <s v="Amit Yadav"/>
    <s v="SAP Technical"/>
    <x v="0"/>
    <s v="31-07-2024 18:36"/>
    <s v="02-08-2024 18:36"/>
    <s v="Applications"/>
    <s v="04-08-2024 19:1"/>
    <s v="Raveendra Katta"/>
    <s v="Costing &amp; MIS"/>
    <s v="4. Affects User"/>
    <s v="15-08-2024 12:52"/>
    <x v="1"/>
    <s v="01-08-2024 18:11"/>
    <s v="01-08-2024 18:11"/>
    <s v="01-08-2024 12:6"/>
    <s v="Not Assigned"/>
    <s v="Not Assigned"/>
    <s v="SAP S/4 ERP"/>
    <s v="IND"/>
    <x v="0"/>
    <x v="2"/>
    <x v="0"/>
    <n v="0.98263888889050577"/>
    <n v="2024"/>
    <n v="31"/>
    <x v="4"/>
    <x v="0"/>
    <n v="7"/>
    <x v="0"/>
    <x v="2"/>
    <d v="2024-07-31T18:36:00"/>
    <d v="2024-08-01T18:11:00"/>
  </r>
  <r>
    <n v="4000001441"/>
    <x v="1"/>
    <s v="3. Normal"/>
    <s v="Reset the MDG login Password - Mohamed"/>
    <s v="Mohamed Abuthahir"/>
    <s v="Amit Yadav"/>
    <s v="SAP Technical"/>
    <x v="0"/>
    <s v="31-07-2024 14:17"/>
    <s v="02-08-2024 14:17"/>
    <s v="Access &amp; Security"/>
    <s v="03-08-2024 20:0"/>
    <s v="Mohamed Abuthahir"/>
    <s v="Customer Advocacy - Tiles"/>
    <s v="4. Affects User"/>
    <s v="03-08-2024 20:0"/>
    <x v="1"/>
    <s v="31-07-2024 19:6"/>
    <s v="31-07-2024 19:6"/>
    <s v="31-07-2024 16:17"/>
    <s v="Access &amp; Security"/>
    <s v="Not Assigned"/>
    <s v="Access Control"/>
    <s v="UAE"/>
    <x v="0"/>
    <x v="2"/>
    <x v="0"/>
    <n v="0.20069444444379769"/>
    <n v="2024"/>
    <n v="31"/>
    <x v="4"/>
    <x v="0"/>
    <n v="7"/>
    <x v="0"/>
    <x v="2"/>
    <d v="2024-07-31T14:17:00"/>
    <d v="2024-07-31T19:06:00"/>
  </r>
  <r>
    <n v="4000001457"/>
    <x v="0"/>
    <s v="1. Urgent"/>
    <s v="Very slow response in SAP or getting stuck"/>
    <s v="Najeeb Mahaboob"/>
    <s v="Amit Yadav"/>
    <s v="SAP Technical"/>
    <x v="0"/>
    <s v="31-07-2024 17:40"/>
    <s v="01-08-2024 16:40"/>
    <s v="Applications"/>
    <s v="05-08-2024 14:1"/>
    <s v="Najeeb Mahaboob"/>
    <s v="Purchase"/>
    <s v="4. Affects User"/>
    <s v="05-08-2024 14:1"/>
    <x v="2"/>
    <s v="02-08-2024 13:12"/>
    <s v="02-08-2024 13:12"/>
    <s v="31-07-2024 18:40"/>
    <s v="Not Assigned"/>
    <s v="Not Assigned"/>
    <s v="SAP S/4 ERP"/>
    <s v="UAE"/>
    <x v="0"/>
    <x v="2"/>
    <x v="0"/>
    <n v="1.8138888888934162"/>
    <n v="2024"/>
    <n v="31"/>
    <x v="4"/>
    <x v="0"/>
    <n v="7"/>
    <x v="0"/>
    <x v="2"/>
    <d v="2024-07-31T17:40:00"/>
    <d v="2024-08-02T13:12:00"/>
  </r>
  <r>
    <n v="4000001463"/>
    <x v="1"/>
    <s v="3. Normal"/>
    <s v="SAP access to t-codes CS11 and CA03"/>
    <s v="Sourav Kochhar"/>
    <s v="Nigam Bairagicharan Das"/>
    <s v="SAP Technical"/>
    <x v="0"/>
    <s v="31-07-2024 18:53"/>
    <s v="02-08-2024 18:53"/>
    <s v="Applications"/>
    <s v="05-08-2024 13:1"/>
    <s v="Sourav Kochhar"/>
    <s v="Accounts"/>
    <s v="4. Affects User"/>
    <s v="05-08-2024 13:1"/>
    <x v="1"/>
    <s v="02-08-2024 12:11"/>
    <s v="02-08-2024 12:11"/>
    <s v="01-08-2024 11:53"/>
    <s v="Access &amp; Security"/>
    <s v="Not Assigned"/>
    <s v="SAP S/4 ERP"/>
    <s v="UAE"/>
    <x v="0"/>
    <x v="2"/>
    <x v="0"/>
    <n v="1.7208333333328483"/>
    <n v="2024"/>
    <n v="31"/>
    <x v="4"/>
    <x v="0"/>
    <n v="7"/>
    <x v="0"/>
    <x v="2"/>
    <d v="2024-07-31T18:53:00"/>
    <d v="2024-08-02T12:11:00"/>
  </r>
  <r>
    <n v="4000001477"/>
    <x v="1"/>
    <s v="1. Urgent"/>
    <s v="Request for T-Code Access ZFI001"/>
    <s v="Sunkara Ramamurthy"/>
    <s v="Amit Yadav"/>
    <s v="SAP Technical"/>
    <x v="1"/>
    <s v="01-08-2024 12:17"/>
    <s v="02-08-2024 11:47"/>
    <s v="Applications"/>
    <s v="Not Assigned"/>
    <s v="Sunkara Ramamurthy"/>
    <s v="Accounts - SSC"/>
    <s v="4. Affects User"/>
    <s v="03-10-2024 16:42"/>
    <x v="2"/>
    <s v="Not Assigned"/>
    <s v="02-08-2024 18:55"/>
    <s v="01-08-2024 13:17"/>
    <s v="Applications"/>
    <s v="Not Assigned"/>
    <s v="SAP S/4 ERP"/>
    <s v="IND"/>
    <x v="0"/>
    <x v="2"/>
    <x v="0"/>
    <n v="147.13460763888725"/>
    <n v="2024"/>
    <n v="31"/>
    <x v="4"/>
    <x v="0"/>
    <n v="8"/>
    <x v="1"/>
    <x v="1"/>
    <d v="2024-08-01T12:17:00"/>
    <d v="2024-12-26T15:30:50"/>
  </r>
  <r>
    <n v="4000001571"/>
    <x v="0"/>
    <s v="2. High"/>
    <s v="Discount approver goes to Dona should be to Dilya Sol#: 2000064587"/>
    <s v="Cheryl Apostol"/>
    <s v="Dinesh Sharma"/>
    <s v="SAP Functional-SD"/>
    <x v="0"/>
    <s v="01-08-2024 13:22"/>
    <s v="05-08-2024 13:22"/>
    <s v="Applications"/>
    <s v="16-08-2024 19:7"/>
    <s v="Cheryl Apostol"/>
    <s v="Showroom"/>
    <s v="4. Affects User"/>
    <s v="16-08-2024 19:7"/>
    <x v="1"/>
    <s v="13-08-2024 18:43"/>
    <s v="12-08-2024 17:45"/>
    <s v="01-08-2024 15:22"/>
    <s v="Not Assigned"/>
    <s v="2000064587"/>
    <s v="SAP S/4 ERP"/>
    <s v="UAE"/>
    <x v="0"/>
    <x v="0"/>
    <x v="0"/>
    <n v="12.222916666672972"/>
    <n v="2024"/>
    <n v="31"/>
    <x v="4"/>
    <x v="0"/>
    <n v="8"/>
    <x v="1"/>
    <x v="1"/>
    <d v="2024-08-01T13:22:00"/>
    <d v="2024-08-13T18:43:00"/>
  </r>
  <r>
    <n v="4000001587"/>
    <x v="1"/>
    <s v="3. Normal"/>
    <s v="SAP Authorization Request -  Nilesh (IND)"/>
    <s v="Nilesh Dabhi"/>
    <s v="Amit Yadav"/>
    <s v="SAP Technical"/>
    <x v="0"/>
    <s v="01-08-2024 16:34"/>
    <s v="03-08-2024 16:34"/>
    <s v="Applications"/>
    <s v="07-10-2024 14:35"/>
    <s v="Nilesh Dabhi"/>
    <s v="Finance &amp; Accounts"/>
    <s v="4. Affects User"/>
    <s v="07-10-2024 14:35"/>
    <x v="1"/>
    <s v="04-10-2024 13:47"/>
    <s v="27-09-2024 14:12"/>
    <s v="01-08-2024 18:34"/>
    <s v="Access &amp; Security"/>
    <s v="Not Assigned"/>
    <s v="SAP S/4 ERP"/>
    <s v="IND"/>
    <x v="0"/>
    <x v="2"/>
    <x v="0"/>
    <n v="63.884027777778101"/>
    <n v="2024"/>
    <n v="31"/>
    <x v="4"/>
    <x v="0"/>
    <n v="8"/>
    <x v="1"/>
    <x v="1"/>
    <d v="2024-08-01T16:34:00"/>
    <d v="2024-10-04T13:47:00"/>
  </r>
  <r>
    <n v="4000001482"/>
    <x v="1"/>
    <s v="3. Normal"/>
    <s v="SAP Authorization VA01 -  Sameh"/>
    <s v="Sameh Adel Abdalla Elabtah"/>
    <s v="Amit Yadav"/>
    <s v="SAP Technical"/>
    <x v="0"/>
    <s v="01-08-2024 12:38"/>
    <s v="05-08-2024 12:38"/>
    <s v="Applications"/>
    <s v="05-08-2024 14:1"/>
    <s v="System"/>
    <s v="Sales"/>
    <s v="4. Affects User"/>
    <s v="05-08-2024 14:1"/>
    <x v="1"/>
    <s v="02-08-2024 13:22"/>
    <s v="01-08-2024 18:27"/>
    <s v="01-08-2024 14:38"/>
    <s v="Access &amp; Security"/>
    <s v="Not Assigned"/>
    <s v="SAP S/4 ERP"/>
    <s v="KSA"/>
    <x v="0"/>
    <x v="2"/>
    <x v="0"/>
    <n v="1.0305555555532919"/>
    <n v="2024"/>
    <n v="31"/>
    <x v="4"/>
    <x v="0"/>
    <n v="8"/>
    <x v="1"/>
    <x v="2"/>
    <d v="2024-08-01T12:38:00"/>
    <d v="2024-08-02T13:22:00"/>
  </r>
  <r>
    <n v="4000001486"/>
    <x v="1"/>
    <s v="3. Normal"/>
    <s v="SAP ACCESS - 23327"/>
    <s v="Surya Vegirouthu"/>
    <s v="Nigam Bairagicharan Das"/>
    <s v="SAP Technical"/>
    <x v="0"/>
    <s v="01-08-2024 12:39"/>
    <s v="03-08-2024 12:39"/>
    <s v="Applications"/>
    <s v="25-08-2024 12:12"/>
    <s v="System"/>
    <s v="Not Assigned"/>
    <s v="4. Affects User"/>
    <s v="25-08-2024 12:12"/>
    <x v="1"/>
    <s v="22-08-2024 11:32"/>
    <s v="05-08-2024 12:55"/>
    <s v="01-08-2024 14:39"/>
    <s v="Access &amp; Security"/>
    <s v="Not Assigned"/>
    <s v="SAP S/4 ERP"/>
    <s v="IND"/>
    <x v="0"/>
    <x v="2"/>
    <x v="0"/>
    <n v="20.953472222223354"/>
    <n v="2024"/>
    <n v="31"/>
    <x v="4"/>
    <x v="0"/>
    <n v="8"/>
    <x v="1"/>
    <x v="1"/>
    <d v="2024-08-01T12:39:00"/>
    <d v="2024-08-22T11:32:00"/>
  </r>
  <r>
    <n v="4000001506"/>
    <x v="0"/>
    <s v="3. Normal"/>
    <s v="System error PO print out - PO 9500016745, 4200021396 Sol#: 2000064569"/>
    <s v="Lumbini Dinesh Fulekar"/>
    <s v="Dinesh Sharma"/>
    <s v="SAP Functional-MM"/>
    <x v="0"/>
    <s v="01-08-2024 12:41"/>
    <s v="05-08-2024 12:41"/>
    <s v="Applications"/>
    <s v="10-08-2024 20:4"/>
    <s v="System"/>
    <s v="Purchase"/>
    <s v="4. Affects User"/>
    <s v="10-08-2024 20:4"/>
    <x v="1"/>
    <s v="07-08-2024 19:25"/>
    <s v="05-08-2024 13:4"/>
    <s v="01-08-2024 14:41"/>
    <s v="Not Assigned"/>
    <s v="2000064569"/>
    <s v="SAP S/4 ERP"/>
    <s v="UAE"/>
    <x v="0"/>
    <x v="0"/>
    <x v="0"/>
    <n v="6.2805555555605679"/>
    <n v="2024"/>
    <n v="31"/>
    <x v="4"/>
    <x v="0"/>
    <n v="8"/>
    <x v="1"/>
    <x v="0"/>
    <d v="2024-08-01T12:41:00"/>
    <d v="2024-08-07T19:25:00"/>
  </r>
  <r>
    <n v="4000001524"/>
    <x v="0"/>
    <s v="3. Normal"/>
    <s v="Recall: System error PO print out - PO 9500016745, 4200021396 || 2000064569"/>
    <s v="Asrianti Marta"/>
    <s v="Dinesh Sharma"/>
    <s v="SAP Functional-MM"/>
    <x v="1"/>
    <s v="01-08-2024 12:42"/>
    <s v="05-08-2024 12:42"/>
    <s v="Applications"/>
    <s v="Not Assigned"/>
    <s v="System"/>
    <s v="Information Technology"/>
    <s v="4. Affects User"/>
    <s v="02-08-2024 12:33"/>
    <x v="1"/>
    <s v="Not Assigned"/>
    <s v="Not Assigned"/>
    <s v="01-08-2024 14:42"/>
    <s v="Not Assigned"/>
    <s v="Not Assigned"/>
    <s v="SAP S/4 ERP"/>
    <s v="UAE"/>
    <x v="0"/>
    <x v="0"/>
    <x v="0"/>
    <n v="147.11724652777775"/>
    <n v="2024"/>
    <n v="31"/>
    <x v="4"/>
    <x v="0"/>
    <n v="8"/>
    <x v="1"/>
    <x v="1"/>
    <d v="2024-08-01T12:42:00"/>
    <d v="2024-12-26T15:30:50"/>
  </r>
  <r>
    <n v="4000001528"/>
    <x v="0"/>
    <s v="3. Normal"/>
    <s v="VA01 SAP authorization lost - Mahmoud"/>
    <s v="Mahmoud Sabry"/>
    <s v="Amit Yadav"/>
    <s v="SAP Technical"/>
    <x v="0"/>
    <s v="01-08-2024 12:43"/>
    <s v="05-08-2024 12:43"/>
    <s v="Applications"/>
    <s v="05-08-2024 12:1"/>
    <s v="System"/>
    <s v="Sales"/>
    <s v="4. Affects User"/>
    <s v="05-08-2024 12:1"/>
    <x v="1"/>
    <s v="02-08-2024 11:11"/>
    <s v="02-08-2024 11:11"/>
    <s v="01-08-2024 14:43"/>
    <s v="Not Assigned"/>
    <s v="Not Assigned"/>
    <s v="SAP S/4 ERP"/>
    <s v="KSA"/>
    <x v="0"/>
    <x v="2"/>
    <x v="0"/>
    <n v="0.93611111110658385"/>
    <n v="2024"/>
    <n v="31"/>
    <x v="4"/>
    <x v="0"/>
    <n v="8"/>
    <x v="1"/>
    <x v="2"/>
    <d v="2024-08-01T12:43:00"/>
    <d v="2024-08-02T11:11:00"/>
  </r>
  <r>
    <n v="4000001532"/>
    <x v="0"/>
    <s v="4. Low"/>
    <s v="Inventory Discrepancy Logs issue - Sai Krishna"/>
    <s v="Sai Krishna"/>
    <s v="Aafrin Fathima"/>
    <s v="WebSites"/>
    <x v="0"/>
    <s v="01-08-2024 12:44"/>
    <s v="08-08-2024 12:44"/>
    <s v="Software"/>
    <s v="05-08-2024 14:1"/>
    <s v="System"/>
    <s v="Customer Advocacy - Tiles"/>
    <s v="4. Affects User"/>
    <s v="05-08-2024 14:1"/>
    <x v="0"/>
    <s v="02-08-2024 13:21"/>
    <s v="02-08-2024 13:21"/>
    <s v="01-08-2024 16:44"/>
    <s v="Not Assigned"/>
    <s v="Not Assigned"/>
    <s v="Office Applications"/>
    <s v="UAE"/>
    <x v="0"/>
    <x v="6"/>
    <x v="0"/>
    <n v="1.0256944444481633"/>
    <n v="2024"/>
    <n v="31"/>
    <x v="4"/>
    <x v="0"/>
    <n v="8"/>
    <x v="1"/>
    <x v="2"/>
    <d v="2024-08-01T12:44:00"/>
    <d v="2024-08-02T13:21:00"/>
  </r>
  <r>
    <n v="4000001541"/>
    <x v="0"/>
    <s v="3. Normal"/>
    <s v="MDG approval for MC5 issue- urgent"/>
    <s v="Selvakumar Rajavel"/>
    <s v="Amit Yadav"/>
    <s v="SAP Technical"/>
    <x v="0"/>
    <s v="01-08-2024 12:44"/>
    <s v="05-08-2024 12:44"/>
    <s v="Applications"/>
    <s v="04-08-2024 18:1"/>
    <s v="System"/>
    <s v="Tiles Plant"/>
    <s v="4. Affects User"/>
    <s v="04-08-2024 18:1"/>
    <x v="1"/>
    <s v="01-08-2024 17:59"/>
    <s v="01-08-2024 17:59"/>
    <s v="01-08-2024 14:44"/>
    <s v="Not Assigned"/>
    <s v="Not Assigned"/>
    <s v="SAP S/4 ERP"/>
    <s v="UAE"/>
    <x v="0"/>
    <x v="2"/>
    <x v="0"/>
    <n v="0.21875"/>
    <n v="2024"/>
    <n v="31"/>
    <x v="4"/>
    <x v="0"/>
    <n v="8"/>
    <x v="1"/>
    <x v="2"/>
    <d v="2024-08-01T12:44:00"/>
    <d v="2024-08-01T17:59:00"/>
  </r>
  <r>
    <n v="4000001560"/>
    <x v="0"/>
    <s v="3. Normal"/>
    <s v="Unable to open CO period - Surya  (IND )"/>
    <s v="Surya Vegirouthu"/>
    <s v="Amit Yadav"/>
    <s v="SAP Technical"/>
    <x v="0"/>
    <s v="01-08-2024 12:47"/>
    <s v="03-08-2024 12:47"/>
    <s v="Applications"/>
    <s v="02-08-2024 6:56"/>
    <s v="System"/>
    <s v="IT Department"/>
    <s v="4. Affects User"/>
    <s v="02-08-2024 6:56"/>
    <x v="1"/>
    <s v="01-08-2024 17:5"/>
    <s v="01-08-2024 17:5"/>
    <s v="01-08-2024 14:47"/>
    <s v="Not Assigned"/>
    <s v="Not Assigned"/>
    <s v="SAP S/4 ERP"/>
    <s v="IND"/>
    <x v="0"/>
    <x v="2"/>
    <x v="0"/>
    <n v="0.17916666666860692"/>
    <n v="2024"/>
    <n v="31"/>
    <x v="4"/>
    <x v="0"/>
    <n v="8"/>
    <x v="1"/>
    <x v="2"/>
    <d v="2024-08-01T12:47:00"/>
    <d v="2024-08-01T17:05:00"/>
  </r>
  <r>
    <n v="4000001574"/>
    <x v="1"/>
    <s v="3. Normal"/>
    <s v="New SAP User for SAP KLUDI P01"/>
    <s v="Raziye Kabakci"/>
    <s v="Nigam Bairagicharan Das"/>
    <s v="SAP Technical"/>
    <x v="0"/>
    <s v="01-08-2024 13:56"/>
    <s v="06-08-2024 13:26"/>
    <s v="Applications"/>
    <s v="08-08-2024 13:3"/>
    <s v="Raziye Kabakci"/>
    <s v="Information Technology"/>
    <s v="4. Affects User"/>
    <s v="08-08-2024 13:3"/>
    <x v="1"/>
    <s v="05-08-2024 12:56"/>
    <s v="02-08-2024 12:27"/>
    <s v="01-08-2024 15:56"/>
    <s v="Access &amp; Security"/>
    <s v="Not Assigned"/>
    <s v="SAP S/4 ERP"/>
    <s v="GER"/>
    <x v="0"/>
    <x v="2"/>
    <x v="0"/>
    <n v="3.9583333333357587"/>
    <n v="2024"/>
    <n v="31"/>
    <x v="4"/>
    <x v="0"/>
    <n v="8"/>
    <x v="1"/>
    <x v="3"/>
    <d v="2024-08-01T13:56:00"/>
    <d v="2024-08-05T12:56:00"/>
  </r>
  <r>
    <n v="4000001586"/>
    <x v="1"/>
    <s v="3. Normal"/>
    <s v="SAP T-code Access Request - Shahid Younis"/>
    <s v="Shahid Younis"/>
    <s v="Amit Yadav"/>
    <s v="SAP Technical"/>
    <x v="0"/>
    <s v="01-08-2024 16:32"/>
    <s v="05-08-2024 16:32"/>
    <s v="Applications"/>
    <s v="22-09-2024 19:26"/>
    <s v="Shahid Younis"/>
    <s v="Finance &amp; Accounts"/>
    <s v="4. Affects User"/>
    <s v="22-09-2024 19:26"/>
    <x v="1"/>
    <s v="19-09-2024 19:26"/>
    <s v="26-08-2024 15:15"/>
    <s v="01-08-2024 18:32"/>
    <s v="Access &amp; Security"/>
    <s v="Not Assigned"/>
    <s v="SAP S/4 ERP"/>
    <s v="UAE"/>
    <x v="0"/>
    <x v="2"/>
    <x v="0"/>
    <n v="49.120833333334303"/>
    <n v="2024"/>
    <n v="31"/>
    <x v="4"/>
    <x v="0"/>
    <n v="8"/>
    <x v="1"/>
    <x v="1"/>
    <d v="2024-08-01T16:32:00"/>
    <d v="2024-09-19T19:26:00"/>
  </r>
  <r>
    <n v="4000001589"/>
    <x v="1"/>
    <s v="3. Normal"/>
    <s v="SAP Authorization Request -  Vijay"/>
    <s v="Vijay Khandla"/>
    <s v="Amit Yadav"/>
    <s v="SAP Technical"/>
    <x v="1"/>
    <s v="01-08-2024 16:48"/>
    <s v="03-08-2024 18:18"/>
    <s v="Applications"/>
    <s v="Not Assigned"/>
    <s v="Vijay Khandla"/>
    <s v="Finance &amp; Accounts"/>
    <s v="4. Affects User"/>
    <s v="01-08-2024 18:27"/>
    <x v="1"/>
    <s v="Not Assigned"/>
    <s v="01-08-2024 16:57"/>
    <s v="02-08-2024 11:48"/>
    <s v="Access &amp; Security"/>
    <s v="Not Assigned"/>
    <s v="SAP S/4 ERP"/>
    <s v="IND"/>
    <x v="0"/>
    <x v="2"/>
    <x v="0"/>
    <n v="146.94641319444781"/>
    <n v="2024"/>
    <n v="31"/>
    <x v="4"/>
    <x v="0"/>
    <n v="8"/>
    <x v="1"/>
    <x v="1"/>
    <d v="2024-08-01T16:48:00"/>
    <d v="2024-12-26T15:30:50"/>
  </r>
  <r>
    <n v="4000001597"/>
    <x v="1"/>
    <s v="2. High"/>
    <s v="Request for New SAP ID Login Credentials (KLUDI RAK KRP)"/>
    <s v="Orly"/>
    <s v="Nigam Bairagicharan Das"/>
    <s v="SAP Technical"/>
    <x v="0"/>
    <s v="01-08-2024 18:28"/>
    <s v="05-08-2024 18:28"/>
    <s v="Applications"/>
    <s v="05-08-2024 17:1"/>
    <s v="Orly"/>
    <s v="Production-Planing"/>
    <s v="4. Affects User"/>
    <s v="05-08-2024 17:1"/>
    <x v="1"/>
    <s v="02-08-2024 16:33"/>
    <s v="02-08-2024 16:33"/>
    <s v="02-08-2024 11:28"/>
    <s v="Access &amp; Security"/>
    <s v="Not Assigned"/>
    <s v="SAP S/4 ERP"/>
    <s v="UAE"/>
    <x v="0"/>
    <x v="2"/>
    <x v="0"/>
    <n v="0.92013888889050577"/>
    <n v="2024"/>
    <n v="31"/>
    <x v="4"/>
    <x v="0"/>
    <n v="8"/>
    <x v="1"/>
    <x v="2"/>
    <d v="2024-08-01T18:28:00"/>
    <d v="2024-08-02T16:33:00"/>
  </r>
  <r>
    <n v="4000001599"/>
    <x v="1"/>
    <s v="3. Normal"/>
    <s v="Request for SAP T-codes access - 99013734"/>
    <s v="Satish Kumar Rajoo"/>
    <s v="Nigam Bairagicharan Das"/>
    <s v="SAP Technical"/>
    <x v="0"/>
    <s v="01-08-2024 18:32"/>
    <s v="05-08-2024 18:32"/>
    <s v="Applications"/>
    <s v="08-08-2024 18:3"/>
    <s v="Satish Kumar Rajoo"/>
    <s v="Tiles Plant"/>
    <s v="4. Affects User"/>
    <s v="08-08-2024 18:3"/>
    <x v="1"/>
    <s v="05-08-2024 17:46"/>
    <s v="05-08-2024 17:46"/>
    <s v="02-08-2024 11:32"/>
    <s v="Access &amp; Security"/>
    <s v="Not Assigned"/>
    <s v="SAP S/4 ERP"/>
    <s v="UAE"/>
    <x v="0"/>
    <x v="2"/>
    <x v="0"/>
    <n v="3.9680555555532919"/>
    <n v="2024"/>
    <n v="31"/>
    <x v="4"/>
    <x v="0"/>
    <n v="8"/>
    <x v="1"/>
    <x v="3"/>
    <d v="2024-08-01T18:32:00"/>
    <d v="2024-08-05T17:46:00"/>
  </r>
  <r>
    <n v="4000001601"/>
    <x v="1"/>
    <s v="2. High"/>
    <s v="Request for SAP T-code access - Sudhir"/>
    <s v="Sujay Deeshan Jathanna"/>
    <s v="Nigam Bairagicharan Das"/>
    <s v="SAP Technical"/>
    <x v="0"/>
    <s v="01-08-2024 19:1"/>
    <s v="05-08-2024 19:1"/>
    <s v="Applications"/>
    <s v="08-08-2024 13:3"/>
    <s v="Sujay Deeshan Jathanna"/>
    <s v="Tiles Plant"/>
    <s v="4. Affects User"/>
    <s v="08-08-2024 13:3"/>
    <x v="1"/>
    <s v="05-08-2024 12:42"/>
    <s v="05-08-2024 12:42"/>
    <s v="02-08-2024 12:1"/>
    <s v="Access &amp; Security"/>
    <s v="Not Assigned"/>
    <s v="SAP S/4 ERP"/>
    <s v="UAE"/>
    <x v="0"/>
    <x v="2"/>
    <x v="0"/>
    <n v="3.7368055555562023"/>
    <n v="2024"/>
    <n v="31"/>
    <x v="4"/>
    <x v="0"/>
    <n v="8"/>
    <x v="1"/>
    <x v="3"/>
    <d v="2024-08-01T19:01:00"/>
    <d v="2024-08-05T12:42:00"/>
  </r>
  <r>
    <n v="4000001619"/>
    <x v="1"/>
    <s v="3. Normal"/>
    <s v="SAP Authorization Request -  99009092 &amp; 99008118"/>
    <s v="Sreekumar Anandan"/>
    <s v="Nigam Bairagicharan Das"/>
    <s v="SAP Technical"/>
    <x v="0"/>
    <s v="02-08-2024 12:34"/>
    <s v="06-08-2024 12:34"/>
    <s v="Applications"/>
    <s v="23-08-2024 16:10"/>
    <s v="Sreekumar Anandan"/>
    <s v="Asset Management"/>
    <s v="4. Affects User"/>
    <s v="23-08-2024 16:10"/>
    <x v="1"/>
    <s v="20-08-2024 16:10"/>
    <s v="20-08-2024 16:10"/>
    <s v="02-08-2024 14:34"/>
    <s v="Access &amp; Security"/>
    <s v="Not Assigned"/>
    <s v="SAP S/4 ERP"/>
    <s v="UAE"/>
    <x v="0"/>
    <x v="2"/>
    <x v="0"/>
    <n v="18.150000000001455"/>
    <n v="2024"/>
    <n v="31"/>
    <x v="4"/>
    <x v="0"/>
    <n v="8"/>
    <x v="1"/>
    <x v="1"/>
    <d v="2024-08-02T12:34:00"/>
    <d v="2024-08-20T16:10:00"/>
  </r>
  <r>
    <n v="4000001624"/>
    <x v="0"/>
    <s v="3. Normal"/>
    <s v="Authorization Issue - Venkatesulu"/>
    <s v="Venkatesulu Yagnam Chetty"/>
    <s v="Amit Yadav"/>
    <s v="SAP Technical"/>
    <x v="0"/>
    <s v="02-08-2024 13:32"/>
    <s v="06-08-2024 13:43"/>
    <s v="Applications"/>
    <s v="05-08-2024 19:1"/>
    <s v="Venkatesulu Yagnam Chetty"/>
    <s v="Sanitaryware Plant"/>
    <s v="4. Affects User"/>
    <s v="05-08-2024 19:1"/>
    <x v="1"/>
    <s v="02-08-2024 18:41"/>
    <s v="02-08-2024 13:43"/>
    <s v="02-08-2024 15:43"/>
    <s v="Not Assigned"/>
    <s v="Not Assigned"/>
    <s v="SAP S/4 ERP"/>
    <s v="UAE"/>
    <x v="0"/>
    <x v="2"/>
    <x v="0"/>
    <n v="0.21458333333430346"/>
    <n v="2024"/>
    <n v="31"/>
    <x v="4"/>
    <x v="0"/>
    <n v="8"/>
    <x v="1"/>
    <x v="2"/>
    <d v="2024-08-02T13:32:00"/>
    <d v="2024-08-02T18:41:00"/>
  </r>
  <r>
    <n v="4000001625"/>
    <x v="1"/>
    <s v="4. Low"/>
    <s v="SAP Access Modification - 99011147 Sathish"/>
    <s v="Sathish Gogu"/>
    <s v="Nigam Bairagicharan Das"/>
    <s v="SAP Technical"/>
    <x v="1"/>
    <s v="02-08-2024 13:58"/>
    <s v="09-08-2024 13:58"/>
    <s v="Applications"/>
    <s v="Not Assigned"/>
    <s v="Asrianti Marta"/>
    <s v="Customer Advocacy - Tiles"/>
    <s v="4. Affects User"/>
    <s v="03-10-2024 13:28"/>
    <x v="0"/>
    <s v="Not Assigned"/>
    <s v="28-08-2024 18:22"/>
    <s v="02-08-2024 17:58"/>
    <s v="Access &amp; Security"/>
    <s v="Not Assigned"/>
    <s v="SAP S/4 ERP"/>
    <s v="UAE"/>
    <x v="0"/>
    <x v="2"/>
    <x v="0"/>
    <n v="146.06446875000256"/>
    <n v="2024"/>
    <n v="31"/>
    <x v="4"/>
    <x v="0"/>
    <n v="8"/>
    <x v="1"/>
    <x v="1"/>
    <d v="2024-08-02T13:58:00"/>
    <d v="2024-12-26T15:30:50"/>
  </r>
  <r>
    <n v="4000001626"/>
    <x v="1"/>
    <s v="1. Urgent"/>
    <s v="Request T-code access of IW32"/>
    <s v="Sujay Deeshan Jathanna"/>
    <s v="Nigam Bairagicharan Das"/>
    <s v="SAP Technical"/>
    <x v="0"/>
    <s v="02-08-2024 14:7"/>
    <s v="05-08-2024 13:7"/>
    <s v="Applications"/>
    <s v="08-08-2024 13:3"/>
    <s v="Sujay Deeshan Jathanna"/>
    <s v="Tiles Plant"/>
    <s v="4. Affects User"/>
    <s v="08-08-2024 13:3"/>
    <x v="2"/>
    <s v="05-08-2024 12:31"/>
    <s v="05-08-2024 12:31"/>
    <s v="02-08-2024 15:7"/>
    <s v="Access &amp; Security"/>
    <s v="Not Assigned"/>
    <s v="SAP S/4 ERP"/>
    <s v="UAE"/>
    <x v="0"/>
    <x v="2"/>
    <x v="0"/>
    <n v="2.9333333333343035"/>
    <n v="2024"/>
    <n v="31"/>
    <x v="4"/>
    <x v="0"/>
    <n v="8"/>
    <x v="1"/>
    <x v="3"/>
    <d v="2024-08-02T14:07:00"/>
    <d v="2024-08-05T12:31:00"/>
  </r>
  <r>
    <n v="4000001627"/>
    <x v="1"/>
    <s v="2. High"/>
    <s v="SAP FIORI ID Password reset (Band 2)"/>
    <s v="Vikas Kumara Shetty"/>
    <s v="Nigam Bairagicharan Das"/>
    <s v="SAP Technical"/>
    <x v="0"/>
    <s v="02-08-2024 14:12"/>
    <s v="09-08-2024 17:23"/>
    <s v="Applications"/>
    <s v="15-08-2024 10:6"/>
    <s v="Vikas Kumara Shetty"/>
    <s v="Tiles Plant"/>
    <s v="4. Affects User"/>
    <s v="15-08-2024 10:6"/>
    <x v="1"/>
    <s v="12-08-2024 10:2"/>
    <s v="02-08-2024 18:39"/>
    <s v="02-08-2024 16:12"/>
    <s v="Access &amp; Security"/>
    <s v="Not Assigned"/>
    <s v="SAP S/4 ERP"/>
    <s v="UAE"/>
    <x v="0"/>
    <x v="2"/>
    <x v="0"/>
    <n v="9.8263888888905058"/>
    <n v="2024"/>
    <n v="31"/>
    <x v="4"/>
    <x v="0"/>
    <n v="8"/>
    <x v="1"/>
    <x v="0"/>
    <d v="2024-08-02T14:12:00"/>
    <d v="2024-08-12T10:02:00"/>
  </r>
  <r>
    <n v="4000001778"/>
    <x v="1"/>
    <s v="2. High"/>
    <s v="Add approver receiving email &amp; option in quotation to have option to attached files Sol Ref: 3000052541"/>
    <s v="Cheryl Apostol"/>
    <s v="Ajay Bose Sukumaran"/>
    <s v="SAP Functional-Fiori/ABAP"/>
    <x v="3"/>
    <s v="07-08-2024 18:49"/>
    <s v="08-08-2024 17:49"/>
    <s v="Applications"/>
    <s v="Not Assigned"/>
    <s v="Cheryl Apostol"/>
    <s v="Showroom"/>
    <s v="3. Affects Group"/>
    <s v="23-10-2024 13:39"/>
    <x v="2"/>
    <s v="Not Assigned"/>
    <s v="28-08-2024 17:44"/>
    <s v="08-08-2024 10:49"/>
    <s v="Applications"/>
    <s v="3000052541"/>
    <s v="POS"/>
    <s v="UAE"/>
    <x v="0"/>
    <x v="1"/>
    <x v="0"/>
    <n v="140.86238541666535"/>
    <n v="2024"/>
    <n v="32"/>
    <x v="5"/>
    <x v="0"/>
    <n v="8"/>
    <x v="1"/>
    <x v="1"/>
    <d v="2024-08-07T18:49:00"/>
    <d v="2024-12-26T15:30:50"/>
  </r>
  <r>
    <n v="4000001636"/>
    <x v="0"/>
    <s v="3. Normal"/>
    <s v="T_Code zc_stores_ageing_n Issue Sol#2000064582"/>
    <s v="Karan Rajawani"/>
    <s v="Dinesh Sharma"/>
    <s v="SAP Functional-MM"/>
    <x v="0"/>
    <s v="02-08-2024 17:6"/>
    <s v="06-08-2024 17:6"/>
    <s v="Applications"/>
    <s v="21-10-2024 0:43"/>
    <s v="Karan Rajawani"/>
    <s v="Finance &amp; Accounts"/>
    <s v="4. Affects User"/>
    <s v="21-10-2024 0:43"/>
    <x v="1"/>
    <s v="18-10-2024 0:10"/>
    <s v="16-08-2024 14:3"/>
    <s v="02-08-2024 19:6"/>
    <s v="Not Assigned"/>
    <s v="2000064582"/>
    <s v="SAP S/4 ERP"/>
    <s v="UAE"/>
    <x v="0"/>
    <x v="0"/>
    <x v="0"/>
    <n v="76.294444444443798"/>
    <n v="2024"/>
    <n v="31"/>
    <x v="4"/>
    <x v="0"/>
    <n v="8"/>
    <x v="1"/>
    <x v="1"/>
    <d v="2024-08-02T17:06:00"/>
    <d v="2024-10-18T00:10:00"/>
  </r>
  <r>
    <n v="4000001631"/>
    <x v="0"/>
    <s v="4. Low"/>
    <s v="Unable to release in 2 plants Sol# 2000064580"/>
    <s v="Karan Rajawani"/>
    <s v="Karthick Duraisamy"/>
    <s v="SAP Functional-PP/PM/QS/"/>
    <x v="0"/>
    <s v="02-08-2024 15:35"/>
    <s v="09-08-2024 15:35"/>
    <s v="Applications"/>
    <s v="16-08-2024 13:7"/>
    <s v="Karan Rajawani"/>
    <s v="Finance &amp; Accounts"/>
    <s v="4. Affects User"/>
    <s v="16-08-2024 13:7"/>
    <x v="0"/>
    <s v="13-08-2024 12:42"/>
    <s v="13-08-2024 12:42"/>
    <s v="05-08-2024 10:35"/>
    <s v="Not Assigned"/>
    <s v="2000064580"/>
    <s v="SAP S/4 ERP"/>
    <s v="UAE"/>
    <x v="0"/>
    <x v="4"/>
    <x v="0"/>
    <n v="10.879861111112405"/>
    <n v="2024"/>
    <n v="31"/>
    <x v="4"/>
    <x v="0"/>
    <n v="8"/>
    <x v="1"/>
    <x v="1"/>
    <d v="2024-08-02T15:35:00"/>
    <d v="2024-08-13T12:42:00"/>
  </r>
  <r>
    <n v="4000001806"/>
    <x v="1"/>
    <s v="2. High"/>
    <s v="SAP Authorization Request ( T- Code )"/>
    <s v="Janice Benny"/>
    <s v="Nigam Bairagicharan Das"/>
    <s v="SAP Technical"/>
    <x v="0"/>
    <s v="08-08-2024 13:46"/>
    <s v="12-08-2024 13:46"/>
    <s v="Applications"/>
    <s v="15-08-2024 12:6"/>
    <s v="Janice Benny"/>
    <s v="E-commerce"/>
    <s v="4. Affects User"/>
    <s v="15-08-2024 12:6"/>
    <x v="1"/>
    <s v="12-08-2024 11:15"/>
    <s v="12-08-2024 11:15"/>
    <s v="08-08-2024 15:46"/>
    <s v="Access &amp; Security"/>
    <s v="Not Assigned"/>
    <s v="SAP S/4 ERP"/>
    <s v="UAE"/>
    <x v="0"/>
    <x v="2"/>
    <x v="0"/>
    <n v="3.8951388888890506"/>
    <n v="2024"/>
    <n v="32"/>
    <x v="5"/>
    <x v="0"/>
    <n v="8"/>
    <x v="1"/>
    <x v="3"/>
    <d v="2024-08-08T13:46:00"/>
    <d v="2024-08-12T11:15:00"/>
  </r>
  <r>
    <n v="4000001815"/>
    <x v="0"/>
    <s v="1. Urgent"/>
    <s v="Unable to log in SAP"/>
    <s v="Mohamed Nasar"/>
    <s v="Nigam Bairagicharan Das"/>
    <s v="SAP Technical"/>
    <x v="0"/>
    <s v="08-08-2024 16:39"/>
    <s v="09-08-2024 15:39"/>
    <s v="Access &amp; Security"/>
    <s v="12-08-2024 13:5"/>
    <s v="Mohamed Nasar"/>
    <s v="Logistics and Warehouse"/>
    <s v="4. Affects User"/>
    <s v="12-08-2024 13:5"/>
    <x v="2"/>
    <s v="09-08-2024 12:7"/>
    <s v="08-08-2024 21:0"/>
    <s v="08-08-2024 17:39"/>
    <s v="Not Assigned"/>
    <s v="Not Assigned"/>
    <s v="Access Control"/>
    <s v="UAE"/>
    <x v="0"/>
    <x v="2"/>
    <x v="0"/>
    <n v="0.81111111111385981"/>
    <n v="2024"/>
    <n v="32"/>
    <x v="5"/>
    <x v="0"/>
    <n v="8"/>
    <x v="1"/>
    <x v="2"/>
    <d v="2024-08-08T16:39:00"/>
    <d v="2024-08-09T12:07:00"/>
  </r>
  <r>
    <n v="4000001713"/>
    <x v="0"/>
    <s v="3. Normal"/>
    <s v="SAP Error while uploading the file Sol#: 2000064584"/>
    <s v="Sai Krishna"/>
    <s v="Dinesh Sharma"/>
    <s v="SAP Functional-SD"/>
    <x v="0"/>
    <s v="05-08-2024 19:4"/>
    <s v="07-08-2024 19:4"/>
    <s v="Applications"/>
    <s v="23-08-2024 19:11"/>
    <s v="System"/>
    <s v="Customer Advocacy - Tiles"/>
    <s v="4. Affects User"/>
    <s v="23-08-2024 19:11"/>
    <x v="1"/>
    <s v="20-08-2024 18:43"/>
    <s v="20-08-2024 18:43"/>
    <s v="06-08-2024 12:4"/>
    <s v="Not Assigned"/>
    <s v="2000064584"/>
    <s v="SAP S/4 ERP"/>
    <s v="UAE"/>
    <x v="0"/>
    <x v="0"/>
    <x v="0"/>
    <n v="14.985416666670062"/>
    <n v="2024"/>
    <n v="32"/>
    <x v="5"/>
    <x v="0"/>
    <n v="8"/>
    <x v="1"/>
    <x v="1"/>
    <d v="2024-08-05T19:04:00"/>
    <d v="2024-08-20T18:43:00"/>
  </r>
  <r>
    <n v="4000001723"/>
    <x v="0"/>
    <s v="3. Normal"/>
    <s v="UNABLE TO CREATE UNDER THIS CUSTOMER - CHINA NATIONAL -2718345 Sol#: 2000064585"/>
    <s v="Abdul Wahab"/>
    <s v="Dinesh Sharma"/>
    <s v="SAP Functional-SD"/>
    <x v="0"/>
    <s v="06-08-2024 12:1"/>
    <s v="08-08-2024 12:1"/>
    <s v="Applications"/>
    <s v="18-08-2024 12:8"/>
    <s v="System"/>
    <s v="Information Technology"/>
    <s v="4. Affects User"/>
    <s v="18-08-2024 12:8"/>
    <x v="1"/>
    <s v="15-08-2024 11:36"/>
    <s v="15-08-2024 11:36"/>
    <s v="06-08-2024 14:1"/>
    <s v="Not Assigned"/>
    <s v="2000064585"/>
    <s v="SAP S/4 ERP"/>
    <s v="UAE"/>
    <x v="0"/>
    <x v="0"/>
    <x v="0"/>
    <n v="8.9826388888832298"/>
    <n v="2024"/>
    <n v="32"/>
    <x v="5"/>
    <x v="0"/>
    <n v="8"/>
    <x v="1"/>
    <x v="0"/>
    <d v="2024-08-06T12:01:00"/>
    <d v="2024-08-15T11:36:00"/>
  </r>
  <r>
    <n v="4000001732"/>
    <x v="0"/>
    <s v="3. Normal"/>
    <s v="PO 4900040113 -  RELEASE STRATEGY TRIGGER ISSUE Sol#: 2000064586"/>
    <s v="Sai Velugula"/>
    <s v="Dinesh Sharma"/>
    <s v="SAP Functional-MM"/>
    <x v="0"/>
    <s v="06-08-2024 14:4"/>
    <s v="08-08-2024 14:4"/>
    <s v="Applications"/>
    <s v="18-08-2024 12:8"/>
    <s v="System"/>
    <s v="Purchase"/>
    <s v="4. Affects User"/>
    <s v="18-08-2024 12:8"/>
    <x v="1"/>
    <s v="15-08-2024 11:13"/>
    <s v="15-08-2024 11:13"/>
    <s v="06-08-2024 16:4"/>
    <s v="Not Assigned"/>
    <s v="2000064586"/>
    <s v="SAP S/4 ERP"/>
    <s v="UAE"/>
    <x v="0"/>
    <x v="0"/>
    <x v="0"/>
    <n v="8.8812500000058208"/>
    <n v="2024"/>
    <n v="32"/>
    <x v="5"/>
    <x v="0"/>
    <n v="8"/>
    <x v="1"/>
    <x v="0"/>
    <d v="2024-08-06T14:04:00"/>
    <d v="2024-08-15T11:13:00"/>
  </r>
  <r>
    <n v="4000001760"/>
    <x v="1"/>
    <s v="4. Low"/>
    <s v="Create ESS Band-2 - 99012239"/>
    <s v="Balakumar Paneerselvam"/>
    <s v="Nigam Bairagicharan Das"/>
    <s v="SAP Technical"/>
    <x v="0"/>
    <s v="07-08-2024 13:53"/>
    <s v="14-08-2024 13:53"/>
    <s v="Access &amp; Security"/>
    <s v="24-08-2024 13:11"/>
    <s v="System"/>
    <s v="Tiles Plant"/>
    <s v="4. Affects User"/>
    <s v="24-08-2024 13:11"/>
    <x v="0"/>
    <s v="21-08-2024 12:23"/>
    <s v="21-08-2024 12:23"/>
    <s v="07-08-2024 17:53"/>
    <s v="Access &amp; Security"/>
    <s v="Not Assigned"/>
    <s v="Access Control"/>
    <s v="UAE"/>
    <x v="0"/>
    <x v="2"/>
    <x v="0"/>
    <n v="13.9375"/>
    <n v="2024"/>
    <n v="32"/>
    <x v="5"/>
    <x v="0"/>
    <n v="8"/>
    <x v="1"/>
    <x v="1"/>
    <d v="2024-08-07T13:53:00"/>
    <d v="2024-08-21T12:23:00"/>
  </r>
  <r>
    <n v="4000001755"/>
    <x v="1"/>
    <s v="3. Normal"/>
    <s v="T-Code Access Request - 99017960 Rebecca"/>
    <s v="Rebecca D'Silva"/>
    <s v="Amit Yadav"/>
    <s v="SAP Technical"/>
    <x v="0"/>
    <s v="07-08-2024 12:51"/>
    <s v="08-08-2024 11:51"/>
    <s v="Applications"/>
    <s v="22-09-2024 18:26"/>
    <s v="Rebecca D'Silva"/>
    <s v="Customer Advocacy - Tiles"/>
    <s v="2. Affects Department"/>
    <s v="22-09-2024 18:26"/>
    <x v="2"/>
    <s v="19-09-2024 17:30"/>
    <s v="26-08-2024 15:17"/>
    <s v="07-08-2024 13:51"/>
    <s v="Access &amp; Security"/>
    <s v="Not Assigned"/>
    <s v="SAP S/4 ERP"/>
    <s v="UAE"/>
    <x v="0"/>
    <x v="2"/>
    <x v="0"/>
    <n v="43.193749999998545"/>
    <n v="2024"/>
    <n v="32"/>
    <x v="5"/>
    <x v="0"/>
    <n v="8"/>
    <x v="1"/>
    <x v="1"/>
    <d v="2024-08-07T12:51:00"/>
    <d v="2024-09-19T17:30:00"/>
  </r>
  <r>
    <n v="4000001780"/>
    <x v="1"/>
    <s v="3. Normal"/>
    <s v="SAP Authorization Request ( only read ) -  Keerthan ( Kludi ERP system )"/>
    <s v="Keerthan Upadhya"/>
    <s v="Nigam Bairagicharan Das"/>
    <s v="SAP Technical"/>
    <x v="0"/>
    <s v="07-08-2024 19:22"/>
    <s v="09-08-2024 19:22"/>
    <s v="Applications"/>
    <s v="19-08-2024 12:9"/>
    <s v="Keerthan Upadhya"/>
    <s v="Information Technology"/>
    <s v="4. Affects User"/>
    <s v="19-08-2024 12:9"/>
    <x v="1"/>
    <s v="16-08-2024 11:27"/>
    <s v="13-08-2024 15:43"/>
    <s v="08-08-2024 12:22"/>
    <s v="Access &amp; Security"/>
    <s v="Not Assigned"/>
    <s v="SAP S/4 ERP"/>
    <s v="UAE"/>
    <x v="0"/>
    <x v="2"/>
    <x v="0"/>
    <n v="8.6701388888905058"/>
    <n v="2024"/>
    <n v="32"/>
    <x v="5"/>
    <x v="0"/>
    <n v="8"/>
    <x v="1"/>
    <x v="0"/>
    <d v="2024-08-07T19:22:00"/>
    <d v="2024-08-16T11:27:00"/>
  </r>
  <r>
    <n v="4000001766"/>
    <x v="1"/>
    <s v="3. Normal"/>
    <s v="Provide the additional access to employees"/>
    <s v="Mohamed Nasar"/>
    <s v="Nigam Bairagicharan Das"/>
    <s v="SAP Technical"/>
    <x v="0"/>
    <s v="07-08-2024 16:13"/>
    <s v="09-08-2024 16:13"/>
    <s v="Applications"/>
    <s v="12-08-2024 13:5"/>
    <s v="Mohamed Nasar"/>
    <s v="Logistics and Warehouse"/>
    <s v="4. Affects User"/>
    <s v="12-08-2024 13:5"/>
    <x v="1"/>
    <s v="09-08-2024 12:5"/>
    <s v="09-08-2024 12:5"/>
    <s v="07-08-2024 18:13"/>
    <s v="Access &amp; Security"/>
    <s v="Not Assigned"/>
    <s v="SAP S/4 ERP"/>
    <s v="UAE"/>
    <x v="0"/>
    <x v="2"/>
    <x v="0"/>
    <n v="1.827777777776646"/>
    <n v="2024"/>
    <n v="32"/>
    <x v="5"/>
    <x v="0"/>
    <n v="8"/>
    <x v="1"/>
    <x v="2"/>
    <d v="2024-08-07T16:13:00"/>
    <d v="2024-08-09T12:05:00"/>
  </r>
  <r>
    <n v="4000001767"/>
    <x v="1"/>
    <s v="3. Normal"/>
    <s v="SAP Authorization Request For Employees"/>
    <s v="Mohamed Nasar"/>
    <s v="Nigam Bairagicharan Das"/>
    <s v="SAP Technical"/>
    <x v="0"/>
    <s v="07-08-2024 16:13"/>
    <s v="09-08-2024 16:13"/>
    <s v="Applications"/>
    <s v="11-08-2024 13:5"/>
    <s v="Mohamed Nasar"/>
    <s v="Logistics and Warehouse"/>
    <s v="4. Affects User"/>
    <s v="11-08-2024 13:5"/>
    <x v="1"/>
    <s v="08-08-2024 12:22"/>
    <s v="08-08-2024 12:22"/>
    <s v="07-08-2024 18:13"/>
    <s v="Access &amp; Security"/>
    <s v="Not Assigned"/>
    <s v="SAP S/4 ERP"/>
    <s v="UAE"/>
    <x v="0"/>
    <x v="2"/>
    <x v="0"/>
    <n v="0.83958333333430346"/>
    <n v="2024"/>
    <n v="32"/>
    <x v="5"/>
    <x v="0"/>
    <n v="8"/>
    <x v="1"/>
    <x v="2"/>
    <d v="2024-08-07T16:13:00"/>
    <d v="2024-08-08T12:22:00"/>
  </r>
  <r>
    <n v="4000001751"/>
    <x v="1"/>
    <s v="3. Normal"/>
    <s v="Give access Authorization -  Kanika ( KLUDI RAK )"/>
    <s v="Ayman Elsonbaty"/>
    <s v="Nigam Bairagicharan Das"/>
    <s v="SAP Technical"/>
    <x v="0"/>
    <s v="07-08-2024 12:6"/>
    <s v="09-08-2024 12:6"/>
    <s v="Applications"/>
    <s v="15-08-2024 18:7"/>
    <s v="Ayman Elsonbaty"/>
    <s v="Supply Chain"/>
    <s v="4. Affects User"/>
    <s v="15-08-2024 18:7"/>
    <x v="1"/>
    <s v="12-08-2024 17:29"/>
    <s v="12-08-2024 17:29"/>
    <s v="07-08-2024 14:6"/>
    <s v="Access &amp; Security"/>
    <s v="Not Assigned"/>
    <s v="SAP S/4 ERP"/>
    <s v="UAE"/>
    <x v="0"/>
    <x v="2"/>
    <x v="0"/>
    <n v="5.2243055555591127"/>
    <n v="2024"/>
    <n v="32"/>
    <x v="5"/>
    <x v="0"/>
    <n v="8"/>
    <x v="1"/>
    <x v="0"/>
    <d v="2024-08-07T12:06:00"/>
    <d v="2024-08-12T17:29:00"/>
  </r>
  <r>
    <n v="4000001805"/>
    <x v="1"/>
    <s v="3. Normal"/>
    <s v="SAP - Tcode ZAEGATEPASS Acess"/>
    <s v="Dilan Thomas"/>
    <s v="Nigam Bairagicharan Das"/>
    <s v="SAP Technical"/>
    <x v="0"/>
    <s v="08-08-2024 13:32"/>
    <s v="12-08-2024 13:32"/>
    <s v="Access &amp; Security"/>
    <s v="15-08-2024 10:6"/>
    <s v="Dilan Thomas"/>
    <s v="Customer Advocacy - Tiles"/>
    <s v="4. Affects User"/>
    <s v="15-08-2024 10:6"/>
    <x v="1"/>
    <s v="12-08-2024 10:5"/>
    <s v="12-08-2024 10:5"/>
    <s v="08-08-2024 15:32"/>
    <s v="Access &amp; Security"/>
    <s v="Not Assigned"/>
    <s v="Access Control"/>
    <s v="UAE"/>
    <x v="0"/>
    <x v="2"/>
    <x v="0"/>
    <n v="3.8562500000043656"/>
    <n v="2024"/>
    <n v="32"/>
    <x v="5"/>
    <x v="0"/>
    <n v="8"/>
    <x v="1"/>
    <x v="3"/>
    <d v="2024-08-08T13:32:00"/>
    <d v="2024-08-12T10:05:00"/>
  </r>
  <r>
    <n v="4000001721"/>
    <x v="1"/>
    <s v="2. High"/>
    <s v="Inclusion of additional mandatory field of &quot;Project name&quot; &amp; &quot;Project site &quot; in sales order of Distri. Channel-32 Sol Ref#: 3000052542"/>
    <s v="Vishal Mestry"/>
    <s v="Kamal Kondapalli"/>
    <s v="SAP Functional-SD"/>
    <x v="3"/>
    <s v="06-08-2024 10:51"/>
    <s v="06-08-2024 18:51"/>
    <s v="Applications"/>
    <s v="Not Assigned"/>
    <s v="Vishal Mestry"/>
    <s v="Finance &amp; Accounts"/>
    <s v="3. Affects Group"/>
    <s v="24-12-2024 9:45"/>
    <x v="2"/>
    <s v="Not Assigned"/>
    <s v="13-08-2024 4:50"/>
    <s v="06-08-2024 11:51"/>
    <s v="Applications"/>
    <s v="3000052542"/>
    <s v="SAP S/4 ERP"/>
    <s v="IND"/>
    <x v="1"/>
    <x v="0"/>
    <x v="0"/>
    <n v="142.19432986111497"/>
    <n v="2024"/>
    <n v="32"/>
    <x v="5"/>
    <x v="3"/>
    <n v="8"/>
    <x v="1"/>
    <x v="1"/>
    <d v="2024-08-06T10:51:00"/>
    <d v="2024-12-26T15:30:50"/>
  </r>
  <r>
    <n v="4000001800"/>
    <x v="1"/>
    <s v="1. Urgent"/>
    <s v="T CODE: F-92 POSTING NOT POSSIBLE"/>
    <s v="Nirmal Chandra  Mondal"/>
    <s v="Nigam Bairagicharan Das"/>
    <s v="SAP Technical"/>
    <x v="1"/>
    <s v="08-08-2024 12:16"/>
    <s v="08-08-2024 20:16"/>
    <s v="Applications"/>
    <s v="Not Assigned"/>
    <s v="Nirmal Chandra  Mondal"/>
    <s v="Accounts &amp; Finance"/>
    <s v="4. Affects User"/>
    <s v="11-09-2024 9:31"/>
    <x v="2"/>
    <s v="Not Assigned"/>
    <s v="28-08-2024 13:29"/>
    <s v="08-08-2024 13:16"/>
    <s v="Access &amp; Security"/>
    <s v="Not Assigned"/>
    <s v="SAP S/4 ERP"/>
    <s v="BGD"/>
    <x v="0"/>
    <x v="2"/>
    <x v="0"/>
    <n v="140.13530208333395"/>
    <n v="2024"/>
    <n v="32"/>
    <x v="5"/>
    <x v="0"/>
    <n v="8"/>
    <x v="1"/>
    <x v="1"/>
    <d v="2024-08-08T12:16:00"/>
    <d v="2024-12-26T15:30:50"/>
  </r>
  <r>
    <n v="4000001707"/>
    <x v="1"/>
    <s v="3. Normal"/>
    <s v="T-Code Access Request - 8 Users AUH SR"/>
    <s v="Nasar Khan"/>
    <s v="Amit Yadav"/>
    <s v="SAP Technical"/>
    <x v="0"/>
    <s v="05-08-2024 17:41"/>
    <s v="07-08-2024 17:41"/>
    <s v="Applications"/>
    <s v="03-10-2024 19:33"/>
    <s v="Nasar Khan"/>
    <s v="Showroom"/>
    <s v="4. Affects User"/>
    <s v="03-10-2024 19:33"/>
    <x v="1"/>
    <s v="30-09-2024 18:46"/>
    <s v="26-08-2024 15:19"/>
    <s v="06-08-2024 10:41"/>
    <s v="Access &amp; Security"/>
    <s v="Not Assigned"/>
    <s v="SAP S/4 ERP"/>
    <s v="UAE"/>
    <x v="0"/>
    <x v="2"/>
    <x v="0"/>
    <n v="56.045138888890506"/>
    <n v="2024"/>
    <n v="32"/>
    <x v="5"/>
    <x v="0"/>
    <n v="8"/>
    <x v="1"/>
    <x v="1"/>
    <d v="2024-08-05T17:41:00"/>
    <d v="2024-09-30T18:46:00"/>
  </r>
  <r>
    <n v="4000001812"/>
    <x v="1"/>
    <s v="3. Normal"/>
    <s v="Request for SAP T-code access"/>
    <s v="Subrahmanyam Pithani"/>
    <s v="Amit Yadav"/>
    <s v="SAP Technical"/>
    <x v="0"/>
    <s v="08-08-2024 14:24"/>
    <s v="10-08-2024 14:24"/>
    <s v="Applications"/>
    <s v="03-10-2024 18:33"/>
    <s v="Subrahmanyam Pithani"/>
    <s v="Purchase"/>
    <s v="4. Affects User"/>
    <s v="03-10-2024 18:33"/>
    <x v="1"/>
    <s v="30-09-2024 18:5"/>
    <s v="30-09-2024 18:5"/>
    <s v="08-08-2024 16:24"/>
    <s v="Access &amp; Security"/>
    <s v="Not Assigned"/>
    <s v="SAP S/4 ERP"/>
    <s v="IND"/>
    <x v="0"/>
    <x v="2"/>
    <x v="0"/>
    <n v="53.153472222220444"/>
    <n v="2024"/>
    <n v="32"/>
    <x v="5"/>
    <x v="0"/>
    <n v="8"/>
    <x v="1"/>
    <x v="1"/>
    <d v="2024-08-08T14:24:00"/>
    <d v="2024-09-30T18:05:00"/>
  </r>
  <r>
    <n v="4000001786"/>
    <x v="1"/>
    <s v="1. Urgent"/>
    <s v="Request Access of MSS Approval"/>
    <s v="Balakumar Paneerselvam"/>
    <s v="Nigam Bairagicharan Das"/>
    <s v="SAP Technical"/>
    <x v="0"/>
    <s v="08-08-2024 10:10"/>
    <s v="08-08-2024 18:30"/>
    <s v="Applications"/>
    <s v="19-08-2024 12:9"/>
    <s v="Balakumar Paneerselvam"/>
    <s v="Tiles Plant"/>
    <s v="4. Affects User"/>
    <s v="19-08-2024 12:9"/>
    <x v="2"/>
    <s v="16-08-2024 11:31"/>
    <s v="16-08-2024 11:31"/>
    <s v="08-08-2024 11:30"/>
    <s v="Access &amp; Security"/>
    <s v="Not Assigned"/>
    <s v="SAP S/4 ERP"/>
    <s v="UAE"/>
    <x v="0"/>
    <x v="2"/>
    <x v="0"/>
    <n v="8.0562500000014552"/>
    <n v="2024"/>
    <n v="32"/>
    <x v="5"/>
    <x v="0"/>
    <n v="8"/>
    <x v="1"/>
    <x v="0"/>
    <d v="2024-08-08T10:10:00"/>
    <d v="2024-08-16T11:31:00"/>
  </r>
  <r>
    <n v="4000001642"/>
    <x v="1"/>
    <s v="1. Urgent"/>
    <s v="Request for Creation of a Sales Group"/>
    <s v="Mehrdad Karimi"/>
    <s v="Dinesh Sharma"/>
    <s v="SAP Functional"/>
    <x v="2"/>
    <s v="02-08-2024 18:50"/>
    <s v="05-08-2024 17:50"/>
    <s v="Applications"/>
    <s v="Not Assigned"/>
    <s v="Mehrdad Karimi"/>
    <s v="Corporate Development Office"/>
    <s v="4. Affects User"/>
    <s v="06-11-2024 18:50"/>
    <x v="2"/>
    <s v="Not Assigned"/>
    <s v="Not Assigned"/>
    <s v="05-08-2024 10:50"/>
    <s v="Applications"/>
    <s v="Not Assigned"/>
    <s v="CRM"/>
    <s v="UAE"/>
    <x v="0"/>
    <x v="0"/>
    <x v="0"/>
    <n v="145.86169097222592"/>
    <n v="2024"/>
    <n v="31"/>
    <x v="4"/>
    <x v="0"/>
    <n v="8"/>
    <x v="1"/>
    <x v="1"/>
    <d v="2024-08-02T18:50:00"/>
    <d v="2024-12-26T15:30:50"/>
  </r>
  <r>
    <n v="4000001679"/>
    <x v="1"/>
    <s v="1. Urgent"/>
    <s v="Create a new SAP ID - 99003031"/>
    <s v="Silambarasan Ravichandran"/>
    <s v="Nigam Bairagicharan Das"/>
    <s v="SAP Technical"/>
    <x v="0"/>
    <s v="05-08-2024 12:1"/>
    <s v="06-08-2024 11:1"/>
    <s v="Applications"/>
    <s v="15-08-2024 10:6"/>
    <s v="Silambarasan Ravichandran"/>
    <s v="ISO"/>
    <s v="4. Affects User"/>
    <s v="15-08-2024 10:6"/>
    <x v="2"/>
    <s v="12-08-2024 10:0"/>
    <s v="12-08-2024 10:0"/>
    <s v="05-08-2024 13:1"/>
    <s v="Access &amp; Security"/>
    <s v="Not Assigned"/>
    <s v="SAP S/4 ERP"/>
    <s v="UAE"/>
    <x v="0"/>
    <x v="2"/>
    <x v="0"/>
    <n v="6.9159722222175333"/>
    <n v="2024"/>
    <n v="32"/>
    <x v="5"/>
    <x v="0"/>
    <n v="8"/>
    <x v="1"/>
    <x v="0"/>
    <d v="2024-08-05T12:01:00"/>
    <d v="2024-08-12T10:00:00"/>
  </r>
  <r>
    <n v="4000001641"/>
    <x v="1"/>
    <s v="4. Low"/>
    <s v="Request for T-Code Access ZFI001"/>
    <s v="Sunkara Ramamurthy"/>
    <s v="Amit Yadav"/>
    <s v="SAP Technical"/>
    <x v="0"/>
    <s v="02-08-2024 18:49"/>
    <s v="08-08-2024 18:49"/>
    <s v="Applications"/>
    <s v="31-08-2024 18:15"/>
    <s v="Khulood Husain Alhammadi"/>
    <s v="Accounts - SSC"/>
    <s v="4. Affects User"/>
    <s v="31-08-2024 18:15"/>
    <x v="0"/>
    <s v="28-08-2024 17:37"/>
    <s v="27-08-2024 17:27"/>
    <s v="03-08-2024 14:19"/>
    <s v="Access &amp; Security"/>
    <s v="Not Assigned"/>
    <s v="SAP S/4 ERP"/>
    <s v="IND"/>
    <x v="0"/>
    <x v="2"/>
    <x v="0"/>
    <n v="25.94999999999709"/>
    <n v="2024"/>
    <n v="31"/>
    <x v="4"/>
    <x v="0"/>
    <n v="8"/>
    <x v="1"/>
    <x v="1"/>
    <d v="2024-08-02T18:49:00"/>
    <d v="2024-08-28T17:37:00"/>
  </r>
  <r>
    <n v="4000001824"/>
    <x v="1"/>
    <s v="3. Normal"/>
    <s v="Need a new mass upload program to change the BOM quantity. - Sol ref#: 3000052535"/>
    <s v="Karthick Duraisamy"/>
    <s v="Karthick Duraisamy"/>
    <s v="SAP Functional-PP/PM/QS/"/>
    <x v="0"/>
    <s v="08-08-2024 18:21"/>
    <s v="12-08-2024 18:21"/>
    <s v="Applications"/>
    <s v="24-08-2024 17:11"/>
    <s v="Karthick Duraisamy"/>
    <s v="Information Technology"/>
    <s v="4. Affects User"/>
    <s v="24-08-2024 17:11"/>
    <x v="1"/>
    <s v="21-08-2024 16:34"/>
    <s v="21-08-2024 16:34"/>
    <s v="09-08-2024 11:21"/>
    <s v="Applications"/>
    <s v="3000052535"/>
    <s v="SAP S/4 ERP"/>
    <s v="UAE"/>
    <x v="0"/>
    <x v="4"/>
    <x v="0"/>
    <n v="12.925694444449618"/>
    <n v="2024"/>
    <n v="32"/>
    <x v="5"/>
    <x v="0"/>
    <n v="8"/>
    <x v="1"/>
    <x v="1"/>
    <d v="2024-08-08T18:21:00"/>
    <d v="2024-08-21T16:34:00"/>
  </r>
  <r>
    <n v="4000001683"/>
    <x v="0"/>
    <s v="3. Normal"/>
    <s v="Unable to run Depreciation GL in FAGLL03 - SOL ref  2000064583"/>
    <s v="Girish Sharma"/>
    <s v="Dinesh Sharma"/>
    <s v="SAP Functional"/>
    <x v="0"/>
    <s v="05-08-2024 13:4"/>
    <s v="07-08-2024 13:4"/>
    <s v="Applications"/>
    <s v="09-08-2024 12:4"/>
    <s v="System"/>
    <s v="Finance &amp; Accounts"/>
    <s v="4. Affects User"/>
    <s v="09-08-2024 12:4"/>
    <x v="1"/>
    <s v="06-08-2024 11:19"/>
    <s v="06-08-2024 11:19"/>
    <s v="05-08-2024 15:4"/>
    <s v="Not Assigned"/>
    <s v="2000064583"/>
    <s v="SAP S/4 ERP"/>
    <s v="UAE"/>
    <x v="0"/>
    <x v="0"/>
    <x v="0"/>
    <n v="0.92708333333575865"/>
    <n v="2024"/>
    <n v="32"/>
    <x v="5"/>
    <x v="0"/>
    <n v="8"/>
    <x v="1"/>
    <x v="2"/>
    <d v="2024-08-05T13:04:00"/>
    <d v="2024-08-06T11:19:00"/>
  </r>
  <r>
    <n v="4000001689"/>
    <x v="1"/>
    <s v="4. Low"/>
    <s v="Normal URL to SSO URL Change  in C4C - Sol Ref 3000052533"/>
    <s v="Bilal Fakhouri"/>
    <s v="Dinesh Sharma"/>
    <s v="SAP Functional-SD"/>
    <x v="0"/>
    <s v="05-08-2024 13:56"/>
    <s v="06-08-2024 12:56"/>
    <s v="Applications"/>
    <s v="30-08-2024 11:14"/>
    <s v="Asrianti Marta"/>
    <s v="Corporate Development"/>
    <s v="1. Affects Business"/>
    <s v="30-08-2024 11:14"/>
    <x v="2"/>
    <s v="27-08-2024 10:52"/>
    <s v="06-08-2024 14:2"/>
    <s v="05-08-2024 14:56"/>
    <s v="Applications"/>
    <s v="3000052533"/>
    <s v="CRM"/>
    <s v="UAE"/>
    <x v="0"/>
    <x v="0"/>
    <x v="0"/>
    <n v="21.872222222220444"/>
    <n v="2024"/>
    <n v="32"/>
    <x v="5"/>
    <x v="0"/>
    <n v="8"/>
    <x v="1"/>
    <x v="1"/>
    <d v="2024-08-05T13:56:00"/>
    <d v="2024-08-27T10:52:00"/>
  </r>
  <r>
    <n v="4000001741"/>
    <x v="0"/>
    <s v="2. High"/>
    <s v="CRM related Issue Sol# 2000064588 || 4000001689"/>
    <s v="Vinita Acharya"/>
    <s v="Dinesh Sharma"/>
    <s v="SAP Functional"/>
    <x v="0"/>
    <s v="06-08-2024 18:40"/>
    <s v="08-08-2024 18:40"/>
    <s v="Applications"/>
    <s v="30-08-2024 11:14"/>
    <s v="Vinita Acharya"/>
    <s v="Corporate Development"/>
    <s v="4. Affects User"/>
    <s v="30-08-2024 11:14"/>
    <x v="1"/>
    <s v="27-08-2024 10:53"/>
    <s v="15-08-2024 11:9"/>
    <s v="07-08-2024 11:40"/>
    <s v="Not Assigned"/>
    <s v="2000064588"/>
    <s v="SAP S/4 ERP"/>
    <s v="UAE"/>
    <x v="0"/>
    <x v="0"/>
    <x v="0"/>
    <n v="20.675694444442343"/>
    <n v="2024"/>
    <n v="32"/>
    <x v="5"/>
    <x v="0"/>
    <n v="8"/>
    <x v="1"/>
    <x v="1"/>
    <d v="2024-08-06T18:40:00"/>
    <d v="2024-08-27T10:53:00"/>
  </r>
  <r>
    <n v="4000001749"/>
    <x v="1"/>
    <s v="2. High"/>
    <s v="SAP Authorization Request ( T- code VA05 )-  Vinita"/>
    <s v="Vinita Acharya"/>
    <s v="Nigam Bairagicharan Das"/>
    <s v="SAP Technical"/>
    <x v="0"/>
    <s v="07-08-2024 11:47"/>
    <s v="07-10-2024 12:38"/>
    <s v="Applications"/>
    <s v="10-10-2024 13:37"/>
    <s v="Vinita Acharya"/>
    <s v="Corporate Development"/>
    <s v="4. Affects User"/>
    <s v="10-10-2024 13:37"/>
    <x v="1"/>
    <s v="07-10-2024 13:28"/>
    <s v="08-08-2024 15:47"/>
    <s v="07-08-2024 13:47"/>
    <s v="Access &amp; Security"/>
    <s v="Not Assigned"/>
    <s v="Sales Software"/>
    <s v="UAE"/>
    <x v="0"/>
    <x v="2"/>
    <x v="0"/>
    <n v="61.070138888891961"/>
    <n v="2024"/>
    <n v="32"/>
    <x v="5"/>
    <x v="0"/>
    <n v="8"/>
    <x v="1"/>
    <x v="1"/>
    <d v="2024-08-07T11:47:00"/>
    <d v="2024-10-07T13:28:00"/>
  </r>
  <r>
    <n v="4000001715"/>
    <x v="1"/>
    <s v="3. Normal"/>
    <s v="NEW COST CENTRE TO ADD FOR &quot;CUSTOMER ADVOCACY&quot; - Sol Ref: 3000052548"/>
    <s v="Meeragani Bakrudeen"/>
    <s v="Dinesh Sharma"/>
    <s v="SAP Functional"/>
    <x v="0"/>
    <s v="05-08-2024 19:19"/>
    <s v="07-08-2024 19:19"/>
    <s v="Applications"/>
    <s v="07-09-2024 14:18"/>
    <s v="Meeragani Bakrudeen"/>
    <s v="Accounts"/>
    <s v="3. Affects Group"/>
    <s v="07-09-2024 14:18"/>
    <x v="1"/>
    <s v="04-09-2024 13:55"/>
    <s v="23-08-2024 16:53"/>
    <s v="06-08-2024 12:19"/>
    <s v="Applications"/>
    <s v="3000052548"/>
    <s v="Finance tools"/>
    <s v="UAE"/>
    <x v="0"/>
    <x v="0"/>
    <x v="0"/>
    <n v="29.775000000001455"/>
    <n v="2024"/>
    <n v="32"/>
    <x v="5"/>
    <x v="0"/>
    <n v="8"/>
    <x v="1"/>
    <x v="1"/>
    <d v="2024-08-05T19:19:00"/>
    <d v="2024-09-04T13:55:00"/>
  </r>
  <r>
    <n v="4000001724"/>
    <x v="1"/>
    <s v="4. Low"/>
    <s v="SAP Authorization Access Req -  99017398"/>
    <s v="Megha Ayeshmini"/>
    <s v="Nigam Bairagicharan Das"/>
    <s v="SAP Technical"/>
    <x v="0"/>
    <s v="06-08-2024 12:10"/>
    <s v="13-08-2024 12:10"/>
    <s v="Applications"/>
    <s v="09-08-2024 13:4"/>
    <s v="Asrianti Marta"/>
    <s v="UAE Sales -Retail Operations"/>
    <s v="4. Affects User"/>
    <s v="09-08-2024 13:4"/>
    <x v="0"/>
    <s v="06-08-2024 12:44"/>
    <s v="06-08-2024 12:44"/>
    <s v="06-08-2024 16:10"/>
    <s v="Access &amp; Security"/>
    <s v="Not Assigned"/>
    <s v="SAP S/4 ERP"/>
    <s v="UAE"/>
    <x v="0"/>
    <x v="2"/>
    <x v="0"/>
    <n v="2.361111110803904E-2"/>
    <n v="2024"/>
    <n v="32"/>
    <x v="5"/>
    <x v="0"/>
    <n v="8"/>
    <x v="1"/>
    <x v="2"/>
    <d v="2024-08-06T12:10:00"/>
    <d v="2024-08-06T12:44:00"/>
  </r>
  <r>
    <n v="4000001781"/>
    <x v="1"/>
    <s v="2. High"/>
    <s v="In POS, add justification field for discount - Sol ref#: 3000052632"/>
    <s v="Vinita Acharya"/>
    <s v="Kamal Kondapalli"/>
    <s v="SAP Functional-SD"/>
    <x v="2"/>
    <s v="07-08-2024 19:25"/>
    <s v="08-08-2024 18:25"/>
    <s v="Applications"/>
    <s v="Not Assigned"/>
    <s v="Cheryl Mortega"/>
    <s v="Corporate Development"/>
    <s v="3. Affects Group"/>
    <s v="26-12-2024 13:6"/>
    <x v="2"/>
    <s v="Not Assigned"/>
    <s v="28-08-2024 17:42"/>
    <s v="08-08-2024 11:25"/>
    <s v="Applications"/>
    <s v="3000052632"/>
    <s v="SAP S/4 ERP"/>
    <s v="UAE"/>
    <x v="1"/>
    <x v="0"/>
    <x v="0"/>
    <n v="140.83738541666389"/>
    <n v="2024"/>
    <n v="32"/>
    <x v="5"/>
    <x v="8"/>
    <n v="8"/>
    <x v="1"/>
    <x v="1"/>
    <d v="2024-08-07T19:25:00"/>
    <d v="2024-12-26T15:30:50"/>
  </r>
  <r>
    <n v="4000001807"/>
    <x v="1"/>
    <s v="4. Low"/>
    <s v="Sales Order Policy Do IT-SAP Change Req: 3000052534, SO Doc type Optimization &amp;Classification"/>
    <s v="Dinesh Sharma"/>
    <s v="Dinesh Sharma"/>
    <s v="SAP Functional-SD"/>
    <x v="0"/>
    <s v="08-08-2024 14:0"/>
    <s v="15-08-2024 14:0"/>
    <s v="Applications"/>
    <s v="29-08-2024 18:14"/>
    <s v="System"/>
    <s v="Information Technology"/>
    <s v="4. Affects User"/>
    <s v="29-08-2024 18:14"/>
    <x v="0"/>
    <s v="26-08-2024 17:27"/>
    <s v="26-08-2024 17:27"/>
    <s v="08-08-2024 18:0"/>
    <s v="Applications"/>
    <s v="3000052534"/>
    <s v="SAP S/4 ERP"/>
    <s v="UAE"/>
    <x v="0"/>
    <x v="0"/>
    <x v="0"/>
    <n v="18.143749999995634"/>
    <n v="2024"/>
    <n v="32"/>
    <x v="5"/>
    <x v="0"/>
    <n v="8"/>
    <x v="1"/>
    <x v="1"/>
    <d v="2024-08-08T14:00:00"/>
    <d v="2024-08-26T17:27:00"/>
  </r>
  <r>
    <n v="4000001828"/>
    <x v="0"/>
    <s v="4. Low"/>
    <s v="SAP Login issue - 99004694"/>
    <s v="Gurumoorthi Kalyanasundaram"/>
    <s v="Nigam Bairagicharan Das"/>
    <s v="SAP Technical"/>
    <x v="0"/>
    <s v="08-08-2024 20:8"/>
    <s v="16-08-2024 10:30"/>
    <s v="Applications"/>
    <s v="12-08-2024 12:5"/>
    <s v="System"/>
    <s v="Tiles Plant"/>
    <s v="4. Affects User"/>
    <s v="12-08-2024 12:5"/>
    <x v="0"/>
    <s v="09-08-2024 12:3"/>
    <s v="09-08-2024 12:3"/>
    <s v="09-08-2024 14:30"/>
    <s v="Not Assigned"/>
    <s v="Not Assigned"/>
    <s v="SAP S/4 ERP"/>
    <s v="UAE"/>
    <x v="0"/>
    <x v="2"/>
    <x v="0"/>
    <n v="0.66319444444525288"/>
    <n v="2024"/>
    <n v="32"/>
    <x v="5"/>
    <x v="0"/>
    <n v="8"/>
    <x v="1"/>
    <x v="2"/>
    <d v="2024-08-08T20:08:00"/>
    <d v="2024-08-09T12:03:00"/>
  </r>
  <r>
    <n v="4000001873"/>
    <x v="1"/>
    <s v="1. Urgent"/>
    <s v="SAP Authorization Request -  99014754 "/>
    <s v="Padam Dev"/>
    <s v="Nigam Bairagicharan Das"/>
    <s v="SAP Technical"/>
    <x v="0"/>
    <s v="12-08-2024 14:23"/>
    <s v="13-08-2024 13:23"/>
    <s v="Applications"/>
    <s v="17-08-2024 13:8"/>
    <s v="Padam Dev"/>
    <s v="Finance &amp; Accounts"/>
    <s v="4. Affects User"/>
    <s v="17-08-2024 13:8"/>
    <x v="2"/>
    <s v="14-08-2024 12:54"/>
    <s v="14-08-2024 12:54"/>
    <s v="12-08-2024 15:23"/>
    <s v="Access &amp; Security"/>
    <s v="Not Assigned"/>
    <s v="SAP S/4 ERP"/>
    <s v="UAE"/>
    <x v="0"/>
    <x v="2"/>
    <x v="0"/>
    <n v="1.9381944444394321"/>
    <n v="2024"/>
    <n v="33"/>
    <x v="6"/>
    <x v="0"/>
    <n v="8"/>
    <x v="1"/>
    <x v="2"/>
    <d v="2024-08-12T14:23:00"/>
    <d v="2024-08-14T12:54:00"/>
  </r>
  <r>
    <n v="4000001874"/>
    <x v="1"/>
    <s v="3. Normal"/>
    <s v="SAP Authorization Request -  Mark (Germany)"/>
    <s v="Mark Rohlfsen"/>
    <s v="Nigam Bairagicharan Das"/>
    <s v="SAP Technical"/>
    <x v="0"/>
    <s v="12-08-2024 14:25"/>
    <s v="14-08-2024 14:25"/>
    <s v="Applications"/>
    <s v="19-08-2024 14:20"/>
    <s v="Mark Rohlfsen"/>
    <s v="Product Development &amp; Engineering"/>
    <s v="4. Affects User"/>
    <s v="19-08-2024 14:20"/>
    <x v="1"/>
    <s v="16-08-2024 16:22"/>
    <s v="16-08-2024 16:22"/>
    <s v="12-08-2024 16:25"/>
    <s v="Access &amp; Security"/>
    <s v="Not Assigned"/>
    <s v="SAP S/4 ERP"/>
    <s v="GER"/>
    <x v="0"/>
    <x v="2"/>
    <x v="0"/>
    <n v="4.0812499999956344"/>
    <n v="2024"/>
    <n v="33"/>
    <x v="6"/>
    <x v="0"/>
    <n v="8"/>
    <x v="1"/>
    <x v="3"/>
    <d v="2024-08-12T14:25:00"/>
    <d v="2024-08-16T16:22:00"/>
  </r>
  <r>
    <n v="4000001867"/>
    <x v="1"/>
    <s v="2. High"/>
    <s v="Upload program for sw production entry - SOl Ref 3000052536"/>
    <s v="Kishor Karthikeyan"/>
    <s v="Karthick Duraisamy"/>
    <s v="SAP Functional"/>
    <x v="0"/>
    <s v="12-08-2024 12:48"/>
    <s v="14-08-2024 12:48"/>
    <s v="Applications"/>
    <s v="25-11-2024 16:1"/>
    <s v="Kishor Karthikeyan"/>
    <s v="Sanitaryware Plant"/>
    <s v="4. Affects User"/>
    <s v="25-11-2024 16:1"/>
    <x v="1"/>
    <s v="22-11-2024 15:16"/>
    <s v="26-08-2024 17:13"/>
    <s v="12-08-2024 14:48"/>
    <s v="Applications"/>
    <s v="3000052536"/>
    <s v="SAP S/4 ERP"/>
    <s v="UAE"/>
    <x v="0"/>
    <x v="4"/>
    <x v="0"/>
    <n v="102.1027777777781"/>
    <n v="2024"/>
    <n v="33"/>
    <x v="6"/>
    <x v="0"/>
    <n v="8"/>
    <x v="1"/>
    <x v="1"/>
    <d v="2024-08-12T12:48:00"/>
    <d v="2024-11-22T15:16:00"/>
  </r>
  <r>
    <n v="4000001863"/>
    <x v="0"/>
    <s v="3. Normal"/>
    <s v="101 movement type missing while validation posting Sol#: 2000064591"/>
    <s v="Md. Rakibul Islam"/>
    <s v="Karthick Duraisamy"/>
    <s v="SAP Functional-PP/PM/QS/"/>
    <x v="0"/>
    <s v="12-08-2024 11:16"/>
    <s v="14-08-2024 11:16"/>
    <s v="Applications"/>
    <s v="23-08-2024 11:10"/>
    <s v="Md. Rakibul Islam"/>
    <s v="SAP PP"/>
    <s v="4. Affects User"/>
    <s v="23-08-2024 11:10"/>
    <x v="1"/>
    <s v="20-08-2024 10:25"/>
    <s v="20-08-2024 10:24"/>
    <s v="12-08-2024 13:16"/>
    <s v="Not Assigned"/>
    <s v="2000064591"/>
    <s v="SAP S/4 ERP"/>
    <s v="BGD"/>
    <x v="0"/>
    <x v="4"/>
    <x v="0"/>
    <n v="7.9645833333343035"/>
    <n v="2024"/>
    <n v="33"/>
    <x v="6"/>
    <x v="0"/>
    <n v="8"/>
    <x v="1"/>
    <x v="0"/>
    <d v="2024-08-12T11:16:00"/>
    <d v="2024-08-20T10:25:00"/>
  </r>
  <r>
    <n v="4000001866"/>
    <x v="1"/>
    <s v="2. High"/>
    <s v="SAP Authorization Request -  Md. Rakibul"/>
    <s v="Md. Rakibul Islam"/>
    <s v="Nigam Bairagicharan Das"/>
    <s v="SAP Technical"/>
    <x v="0"/>
    <s v="12-08-2024 12:47"/>
    <s v="14-08-2024 12:47"/>
    <s v="Applications"/>
    <s v="24-08-2024 16:11"/>
    <s v="Md. Rakibul Islam"/>
    <s v="SAP PP"/>
    <s v="4. Affects User"/>
    <s v="24-08-2024 16:11"/>
    <x v="1"/>
    <s v="21-08-2024 15:17"/>
    <s v="21-08-2024 15:17"/>
    <s v="12-08-2024 14:47"/>
    <s v="Access &amp; Security"/>
    <s v="Not Assigned"/>
    <s v="SAP S/4 ERP"/>
    <s v="UAE"/>
    <x v="0"/>
    <x v="2"/>
    <x v="0"/>
    <n v="9.1041666666715173"/>
    <n v="2024"/>
    <n v="33"/>
    <x v="6"/>
    <x v="0"/>
    <n v="8"/>
    <x v="1"/>
    <x v="0"/>
    <d v="2024-08-12T12:47:00"/>
    <d v="2024-08-21T15:17:00"/>
  </r>
  <r>
    <n v="4000001869"/>
    <x v="1"/>
    <s v="3. Normal"/>
    <s v="ESS ID creation - 99000945 || 99001624"/>
    <s v="Vinodan Chozhiyath"/>
    <s v="Nigam Bairagicharan Das"/>
    <s v="SAP Technical"/>
    <x v="0"/>
    <s v="12-08-2024 13:16"/>
    <s v="14-08-2024 13:16"/>
    <s v="Access &amp; Security"/>
    <s v="26-08-2024 16:12"/>
    <s v="Vinodan Chozhiyath"/>
    <s v="Sanitaryware Plant"/>
    <s v="4. Affects User"/>
    <s v="04-11-2024 18:45"/>
    <x v="1"/>
    <s v="23-08-2024 15:48"/>
    <s v="23-08-2024 15:48"/>
    <s v="12-08-2024 15:16"/>
    <s v="Access &amp; Security"/>
    <s v="Not Assigned"/>
    <s v="Access Control"/>
    <s v="UAE"/>
    <x v="0"/>
    <x v="2"/>
    <x v="0"/>
    <n v="11.105555555557657"/>
    <n v="2024"/>
    <n v="33"/>
    <x v="6"/>
    <x v="0"/>
    <n v="8"/>
    <x v="1"/>
    <x v="1"/>
    <d v="2024-08-12T13:16:00"/>
    <d v="2024-08-23T15:48:00"/>
  </r>
  <r>
    <n v="4000001854"/>
    <x v="1"/>
    <s v="3. Normal"/>
    <s v="SAP Authorization Request -   99007363"/>
    <s v="Nixon Savarimuthu Thiravia"/>
    <s v="Nigam Bairagicharan Das"/>
    <s v="SAP Technical"/>
    <x v="0"/>
    <s v="09-08-2024 19:33"/>
    <s v="14-08-2024 10:30"/>
    <s v="Applications"/>
    <s v="29-08-2024 17:14"/>
    <s v="Nixon Savarimuthu Thiravia"/>
    <s v="QA QC"/>
    <s v="4. Affects User"/>
    <s v="29-08-2024 17:14"/>
    <x v="1"/>
    <s v="26-08-2024 16:42"/>
    <s v="26-08-2024 16:42"/>
    <s v="12-08-2024 12:30"/>
    <s v="Access &amp; Security"/>
    <s v="Not Assigned"/>
    <s v="SAP S/4 ERP"/>
    <s v="UAE"/>
    <x v="0"/>
    <x v="2"/>
    <x v="0"/>
    <n v="16.881249999998545"/>
    <n v="2024"/>
    <n v="32"/>
    <x v="5"/>
    <x v="0"/>
    <n v="8"/>
    <x v="1"/>
    <x v="1"/>
    <d v="2024-08-09T19:33:00"/>
    <d v="2024-08-26T16:42:00"/>
  </r>
  <r>
    <n v="4000001857"/>
    <x v="0"/>
    <s v="2. High"/>
    <s v="Approver not showing n created PR  Sol#2000064589"/>
    <s v="Veera Venkata Satyanarayana Puppala - External"/>
    <s v="Dinesh Sharma"/>
    <s v="SAP Functional-MM"/>
    <x v="0"/>
    <s v="10-08-2024 12:24"/>
    <s v="13-08-2024 12:24"/>
    <s v="Applications"/>
    <s v="16-08-2024 17:7"/>
    <s v="Veera Venkata Satyanarayana Puppala - External"/>
    <s v="Mech Maintainence-Tiles"/>
    <s v="4. Affects User"/>
    <s v="16-08-2024 17:7"/>
    <x v="1"/>
    <s v="13-08-2024 16:38"/>
    <s v="13-08-2024 16:38"/>
    <s v="10-08-2024 14:24"/>
    <s v="Not Assigned"/>
    <s v="2000064589,"/>
    <s v="SAP S/4 ERP"/>
    <s v="IND"/>
    <x v="0"/>
    <x v="0"/>
    <x v="0"/>
    <n v="3.1763888888890506"/>
    <n v="2024"/>
    <n v="32"/>
    <x v="5"/>
    <x v="0"/>
    <n v="8"/>
    <x v="1"/>
    <x v="3"/>
    <d v="2024-08-10T12:24:00"/>
    <d v="2024-08-13T16:38:00"/>
  </r>
  <r>
    <n v="4000001859"/>
    <x v="0"/>
    <s v="2. High"/>
    <s v="Error in no.increment version9.9 Sol# 2000064590"/>
    <s v="Asim Ali"/>
    <s v="Dinesh Sharma"/>
    <s v="SAP Functional-SD"/>
    <x v="0"/>
    <s v="10-08-2024 20:38"/>
    <s v="14-08-2024 10:30"/>
    <s v="Applications"/>
    <s v="15-08-2024 18:7"/>
    <s v="Asim Ali"/>
    <s v="Sales"/>
    <s v="4. Affects User"/>
    <s v="15-08-2024 18:7"/>
    <x v="1"/>
    <s v="12-08-2024 17:28"/>
    <s v="12-08-2024 17:28"/>
    <s v="12-08-2024 12:30"/>
    <s v="Not Assigned"/>
    <s v="2000064590"/>
    <s v="SAP S/4 ERP"/>
    <s v="UAE"/>
    <x v="0"/>
    <x v="0"/>
    <x v="0"/>
    <n v="1.8680555555547471"/>
    <n v="2024"/>
    <n v="32"/>
    <x v="5"/>
    <x v="0"/>
    <n v="8"/>
    <x v="1"/>
    <x v="2"/>
    <d v="2024-08-10T20:38:00"/>
    <d v="2024-08-12T17:28:00"/>
  </r>
  <r>
    <n v="4000001864"/>
    <x v="0"/>
    <s v="3. Normal"/>
    <s v="SAP Incident - ZRKMM006 - Unable to extract report Sol#: 2000064592"/>
    <s v="Veronica Tapao"/>
    <s v="Dinesh Sharma"/>
    <s v="SAP Functional-MM"/>
    <x v="0"/>
    <s v="12-08-2024 11:36"/>
    <s v="14-08-2024 11:36"/>
    <s v="Applications"/>
    <s v="02-09-2024 13:16"/>
    <s v="Veronica Tapao"/>
    <s v="Purchase"/>
    <s v="4. Affects User"/>
    <s v="02-09-2024 13:16"/>
    <x v="1"/>
    <s v="30-08-2024 12:54"/>
    <s v="30-08-2024 12:54"/>
    <s v="12-08-2024 13:36"/>
    <s v="Not Assigned"/>
    <s v="2000064592"/>
    <s v="SAP S/4 ERP"/>
    <s v="UAE"/>
    <x v="0"/>
    <x v="0"/>
    <x v="0"/>
    <n v="18.054166666668607"/>
    <n v="2024"/>
    <n v="33"/>
    <x v="6"/>
    <x v="0"/>
    <n v="8"/>
    <x v="1"/>
    <x v="1"/>
    <d v="2024-08-12T11:36:00"/>
    <d v="2024-08-30T12:54:00"/>
  </r>
  <r>
    <n v="4000001906"/>
    <x v="1"/>
    <s v="2. High"/>
    <s v="SAP Authorization Request For employees"/>
    <s v="Mohamed Nasar"/>
    <s v="Nigam Bairagicharan Das"/>
    <s v="SAP Technical"/>
    <x v="0"/>
    <s v="12-08-2024 17:4"/>
    <s v="14-08-2024 17:4"/>
    <s v="Applications"/>
    <s v="16-08-2024 15:7"/>
    <s v="Mohamed Nasar"/>
    <s v="Logistics and Warehouse"/>
    <s v="4. Affects User"/>
    <s v="16-08-2024 15:7"/>
    <x v="1"/>
    <s v="13-08-2024 15:0"/>
    <s v="13-08-2024 15:0"/>
    <s v="12-08-2024 19:4"/>
    <s v="Access &amp; Security"/>
    <s v="Not Assigned"/>
    <s v="SAP S/4 ERP"/>
    <s v="UAE"/>
    <x v="0"/>
    <x v="2"/>
    <x v="0"/>
    <n v="0.91388888889196096"/>
    <n v="2024"/>
    <n v="33"/>
    <x v="6"/>
    <x v="0"/>
    <n v="8"/>
    <x v="1"/>
    <x v="2"/>
    <d v="2024-08-12T17:04:00"/>
    <d v="2024-08-13T15:00:00"/>
  </r>
  <r>
    <n v="4000001950"/>
    <x v="0"/>
    <s v="3. Normal"/>
    <s v="Urgent Assistance with SO 10094513 SERANIT SOl#: 2000064597"/>
    <s v="IT Service Desk"/>
    <s v="Dinesh Sharma"/>
    <s v="SAP Functional-SD"/>
    <x v="0"/>
    <s v="13-08-2024 16:49"/>
    <s v="15-08-2024 16:49"/>
    <s v="Applications"/>
    <s v="23-08-2024 17:10"/>
    <s v="System"/>
    <s v="Not Assigned"/>
    <s v="4. Affects User"/>
    <s v="23-08-2024 17:10"/>
    <x v="1"/>
    <s v="20-08-2024 17:2"/>
    <s v="20-08-2024 17:2"/>
    <s v="13-08-2024 18:49"/>
    <s v="Not Assigned"/>
    <s v="2000064597"/>
    <s v="SAP S/4 ERP"/>
    <s v="UAE"/>
    <x v="0"/>
    <x v="0"/>
    <x v="0"/>
    <n v="7.0090277777781012"/>
    <n v="2024"/>
    <n v="33"/>
    <x v="6"/>
    <x v="0"/>
    <n v="8"/>
    <x v="1"/>
    <x v="0"/>
    <d v="2024-08-13T16:49:00"/>
    <d v="2024-08-20T17:02:00"/>
  </r>
  <r>
    <n v="4000001951"/>
    <x v="1"/>
    <s v="4. Low"/>
    <s v="SAP Authorization Access Req -  99014010"/>
    <s v="Michel Elias"/>
    <s v="Nigam Bairagicharan Das"/>
    <s v="SAP Technical"/>
    <x v="0"/>
    <s v="13-08-2024 17:1"/>
    <s v="21-08-2024 12:16"/>
    <s v="Applications"/>
    <s v="23-08-2024 12:10"/>
    <s v="System"/>
    <s v="Showroom"/>
    <s v="4. Affects User"/>
    <s v="23-08-2024 12:10"/>
    <x v="0"/>
    <s v="20-08-2024 11:36"/>
    <s v="16-08-2024 18:18"/>
    <s v="14-08-2024 12:1"/>
    <s v="Access &amp; Security"/>
    <s v="Not Assigned"/>
    <s v="SAP S/4 ERP"/>
    <s v="UAE"/>
    <x v="0"/>
    <x v="2"/>
    <x v="0"/>
    <n v="6.7743055555547471"/>
    <n v="2024"/>
    <n v="33"/>
    <x v="6"/>
    <x v="0"/>
    <n v="8"/>
    <x v="1"/>
    <x v="0"/>
    <d v="2024-08-13T17:01:00"/>
    <d v="2024-08-20T11:36:00"/>
  </r>
  <r>
    <n v="4000001948"/>
    <x v="1"/>
    <s v="4. Low"/>
    <s v="Missing Offloading and T&amp;C details in SO first page Sol ref#: 3000052543"/>
    <s v="Dilya Shlepina"/>
    <s v="Dinesh Sharma"/>
    <s v="SAP Functional-SD"/>
    <x v="0"/>
    <s v="13-08-2024 16:24"/>
    <s v="20-08-2024 16:24"/>
    <s v="Applications"/>
    <s v="12-09-2024 17:21"/>
    <s v="System"/>
    <s v="Showroom"/>
    <s v="4. Affects User"/>
    <s v="12-09-2024 17:21"/>
    <x v="0"/>
    <s v="09-09-2024 16:27"/>
    <s v="09-09-2024 16:27"/>
    <s v="14-08-2024 11:24"/>
    <s v="Applications"/>
    <s v="3000052543"/>
    <s v="SAP S/4 ERP"/>
    <s v="UAE"/>
    <x v="0"/>
    <x v="0"/>
    <x v="0"/>
    <n v="27.002083333332848"/>
    <n v="2024"/>
    <n v="33"/>
    <x v="6"/>
    <x v="0"/>
    <n v="8"/>
    <x v="1"/>
    <x v="1"/>
    <d v="2024-08-13T16:24:00"/>
    <d v="2024-09-09T16:27:00"/>
  </r>
  <r>
    <n v="4000001956"/>
    <x v="1"/>
    <s v="3. Normal"/>
    <s v="Requesting same access - ID 99010042"/>
    <s v="Mohamed Suhail"/>
    <s v="Amit Yadav"/>
    <s v="SAP Technical"/>
    <x v="0"/>
    <s v="13-08-2024 17:43"/>
    <s v="15-08-2024 17:43"/>
    <s v="Applications"/>
    <s v="30-08-2024 18:14"/>
    <s v="Mohamed Suhail"/>
    <s v="Customer Advocacy - Tiles"/>
    <s v="4. Affects User"/>
    <s v="30-08-2024 18:14"/>
    <x v="1"/>
    <s v="27-08-2024 17:31"/>
    <s v="26-08-2024 11:25"/>
    <s v="14-08-2024 10:43"/>
    <s v="Access &amp; Security"/>
    <s v="Not Assigned"/>
    <s v="SAP S/4 ERP"/>
    <s v="UAE"/>
    <x v="0"/>
    <x v="2"/>
    <x v="0"/>
    <n v="13.991666666668607"/>
    <n v="2024"/>
    <n v="33"/>
    <x v="6"/>
    <x v="0"/>
    <n v="8"/>
    <x v="1"/>
    <x v="1"/>
    <d v="2024-08-13T17:43:00"/>
    <d v="2024-08-27T17:31:00"/>
  </r>
  <r>
    <n v="4000001924"/>
    <x v="0"/>
    <s v="4. Low"/>
    <s v="SAP Incident - Ajaj"/>
    <s v="Ajaj Kausarkhan Pathan"/>
    <s v="Aby Mathew"/>
    <s v="SAP Functional"/>
    <x v="0"/>
    <s v="13-08-2024 11:3"/>
    <s v="20-08-2024 11:3"/>
    <s v="Applications"/>
    <s v="16-08-2024 11:7"/>
    <s v="Asrianti Marta"/>
    <s v="Tiles Plant"/>
    <s v="4. Affects User"/>
    <s v="16-08-2024 11:7"/>
    <x v="0"/>
    <s v="13-08-2024 11:5"/>
    <s v="13-08-2024 11:5"/>
    <s v="13-08-2024 15:3"/>
    <s v="Not Assigned"/>
    <s v="2000064593"/>
    <s v="SAP S/4 ERP"/>
    <s v="UAE"/>
    <x v="0"/>
    <x v="5"/>
    <x v="0"/>
    <n v="1.3888888861401938E-3"/>
    <n v="2024"/>
    <n v="33"/>
    <x v="6"/>
    <x v="0"/>
    <n v="8"/>
    <x v="1"/>
    <x v="2"/>
    <d v="2024-08-13T11:03:00"/>
    <d v="2024-08-13T11:05:00"/>
  </r>
  <r>
    <n v="4000001939"/>
    <x v="1"/>
    <s v="3. Normal"/>
    <s v="SAP Authorization Request - Reem"/>
    <s v="Reem Abulebda"/>
    <s v="Nigam Bairagicharan Das"/>
    <s v="SAP Technical"/>
    <x v="0"/>
    <s v="13-08-2024 13:57"/>
    <s v="15-08-2024 13:57"/>
    <s v="Applications"/>
    <s v="31-08-2024 13:15"/>
    <s v="Reem Abulebda"/>
    <s v="E-commerce"/>
    <s v="4. Affects User"/>
    <s v="31-08-2024 13:15"/>
    <x v="1"/>
    <s v="28-08-2024 12:27"/>
    <s v="28-08-2024 12:27"/>
    <s v="13-08-2024 15:57"/>
    <s v="Access &amp; Security"/>
    <s v="Not Assigned"/>
    <s v="SAP S/4 ERP"/>
    <s v="UAE"/>
    <x v="0"/>
    <x v="2"/>
    <x v="0"/>
    <n v="14.9375"/>
    <n v="2024"/>
    <n v="33"/>
    <x v="6"/>
    <x v="0"/>
    <n v="8"/>
    <x v="1"/>
    <x v="1"/>
    <d v="2024-08-13T13:57:00"/>
    <d v="2024-08-28T12:27:00"/>
  </r>
  <r>
    <n v="4000001917"/>
    <x v="1"/>
    <s v="3. Normal"/>
    <s v="TR for the month of September'24"/>
    <s v="Abbas Gulshane"/>
    <s v="Karthick Duraisamy"/>
    <s v="SAP Functional-PP/PM/QS/"/>
    <x v="1"/>
    <s v="12-08-2024 19:34"/>
    <s v="13-08-2024 18:30"/>
    <s v="Applications"/>
    <s v="Not Assigned"/>
    <s v="Abbas Gulshane"/>
    <s v="Production Planning Tiles &amp; SW"/>
    <s v="1. Affects Business"/>
    <s v="27-09-2024 19:24"/>
    <x v="2"/>
    <s v="Not Assigned"/>
    <s v="14-08-2024 16:14"/>
    <s v="13-08-2024 11:30"/>
    <s v="Applications"/>
    <s v="Not Assigned"/>
    <s v="SAP S/4 ERP"/>
    <s v="IND"/>
    <x v="0"/>
    <x v="4"/>
    <x v="0"/>
    <n v="135.83113541666535"/>
    <n v="2024"/>
    <n v="33"/>
    <x v="6"/>
    <x v="0"/>
    <n v="8"/>
    <x v="1"/>
    <x v="1"/>
    <d v="2024-08-12T19:34:00"/>
    <d v="2024-12-26T15:30:50"/>
  </r>
  <r>
    <n v="4000001920"/>
    <x v="0"/>
    <s v="2. High"/>
    <s v="Wrong values populated in Slots in Tiles Ageing report :: ZTILES_AGE_NEW Sol#: 2000064594"/>
    <s v="Raghu Ram Neeli"/>
    <s v="Surya Vegirouthu"/>
    <s v="SAP Functional-SD"/>
    <x v="0"/>
    <s v="13-08-2024 9:17"/>
    <s v="15-08-2024 10:30"/>
    <s v="Applications"/>
    <s v="16-08-2024 16:7"/>
    <s v="Raghu Ram Neeli"/>
    <s v="Supply Chain Management"/>
    <s v="4. Affects User"/>
    <s v="16-08-2024 16:7"/>
    <x v="1"/>
    <s v="13-08-2024 15:24"/>
    <s v="13-08-2024 15:22"/>
    <s v="13-08-2024 12:30"/>
    <s v="Not Assigned"/>
    <s v="2000064594"/>
    <s v="SAP S/4 ERP"/>
    <s v="IND"/>
    <x v="0"/>
    <x v="3"/>
    <x v="0"/>
    <n v="0.25486111111240461"/>
    <n v="2024"/>
    <n v="33"/>
    <x v="6"/>
    <x v="0"/>
    <n v="8"/>
    <x v="1"/>
    <x v="2"/>
    <d v="2024-08-13T09:17:00"/>
    <d v="2024-08-13T15:24:00"/>
  </r>
  <r>
    <n v="4000001921"/>
    <x v="0"/>
    <s v="3. Normal"/>
    <s v="Not populating vales in age slots of Sanitary ware Ageing report:: ZSWFGAGE Sol#: 2000064595"/>
    <s v="Raghu Ram Neeli"/>
    <s v="Surya Vegirouthu"/>
    <s v="SAP Functional-SD"/>
    <x v="0"/>
    <s v="13-08-2024 9:29"/>
    <s v="15-08-2024 10:30"/>
    <s v="Applications"/>
    <s v="07-09-2024 19:18"/>
    <s v="Raghu Ram Neeli"/>
    <s v="Supply Chain Management"/>
    <s v="4. Affects User"/>
    <s v="07-09-2024 19:18"/>
    <x v="1"/>
    <s v="04-09-2024 19:18"/>
    <s v="04-09-2024 16:41"/>
    <s v="13-08-2024 12:30"/>
    <s v="Not Assigned"/>
    <s v="2000064595"/>
    <s v="SAP S/4 ERP"/>
    <s v="IND"/>
    <x v="0"/>
    <x v="3"/>
    <x v="0"/>
    <n v="22.409027777779556"/>
    <n v="2024"/>
    <n v="33"/>
    <x v="6"/>
    <x v="0"/>
    <n v="8"/>
    <x v="1"/>
    <x v="1"/>
    <d v="2024-08-13T09:29:00"/>
    <d v="2024-09-04T19:18:00"/>
  </r>
  <r>
    <n v="4000001925"/>
    <x v="1"/>
    <s v="1. Urgent"/>
    <s v="Authorization required for SQ01 - 97010688"/>
    <s v="Heera Mohammed Javeed"/>
    <s v="Amit Yadav"/>
    <s v="SAP Technical"/>
    <x v="0"/>
    <s v="13-08-2024 11:36"/>
    <s v="14-08-2024 10:36"/>
    <s v="Applications"/>
    <s v="25-10-2024 17:45"/>
    <s v="Heera Mohammed Javeed"/>
    <s v="Local Sales"/>
    <s v="4. Affects User"/>
    <s v="25-10-2024 17:45"/>
    <x v="2"/>
    <s v="22-10-2024 17:28"/>
    <s v="02-10-2024 16:6"/>
    <s v="13-08-2024 12:36"/>
    <s v="Access &amp; Security"/>
    <s v="Not Assigned"/>
    <s v="SAP S/4 ERP"/>
    <s v="UAE"/>
    <x v="0"/>
    <x v="2"/>
    <x v="0"/>
    <n v="70.244444444448163"/>
    <n v="2024"/>
    <n v="33"/>
    <x v="6"/>
    <x v="0"/>
    <n v="8"/>
    <x v="1"/>
    <x v="1"/>
    <d v="2024-08-13T11:36:00"/>
    <d v="2024-10-22T17:28:00"/>
  </r>
  <r>
    <n v="4000001966"/>
    <x v="1"/>
    <s v="3. Normal"/>
    <s v="SAP Authorization Access Req -   77000550 , 77000216"/>
    <s v="Durairaj Nagiah"/>
    <s v="Nigam Bairagicharan Das"/>
    <s v="SAP Technical"/>
    <x v="0"/>
    <s v="13-08-2024 19:7"/>
    <s v="15-08-2024 19:7"/>
    <s v="Applications"/>
    <s v="26-08-2024 18:12"/>
    <s v="Durairaj Nagiah"/>
    <s v="Production"/>
    <s v="4. Affects User"/>
    <s v="26-08-2024 18:12"/>
    <x v="1"/>
    <s v="23-08-2024 17:18"/>
    <s v="23-08-2024 17:18"/>
    <s v="14-08-2024 12:7"/>
    <s v="Access &amp; Security"/>
    <s v="Not Assigned"/>
    <s v="SAP S/4 ERP"/>
    <s v="UAE"/>
    <x v="0"/>
    <x v="2"/>
    <x v="0"/>
    <n v="9.9243055555562023"/>
    <n v="2024"/>
    <n v="33"/>
    <x v="6"/>
    <x v="0"/>
    <n v="8"/>
    <x v="1"/>
    <x v="0"/>
    <d v="2024-08-13T19:07:00"/>
    <d v="2024-08-23T17:18:00"/>
  </r>
  <r>
    <n v="4000001953"/>
    <x v="0"/>
    <s v="3. Normal"/>
    <s v="Unable to release PR #500039406"/>
    <s v="Ahamed Basheer"/>
    <s v="Dinesh Sharma"/>
    <s v="SAP Functional-MM"/>
    <x v="0"/>
    <s v="13-08-2024 17:34"/>
    <s v="15-08-2024 17:34"/>
    <s v="Applications"/>
    <s v="16-08-2024 19:7"/>
    <s v="Cheryl Mortega"/>
    <s v="Information Technology"/>
    <s v="4. Affects User"/>
    <s v="16-08-2024 19:7"/>
    <x v="1"/>
    <s v="13-08-2024 18:55"/>
    <s v="13-08-2024 18:55"/>
    <s v="14-08-2024 10:34"/>
    <s v="Not Assigned"/>
    <s v="Not Assigned"/>
    <s v="SAP S/4 ERP"/>
    <s v="UAE"/>
    <x v="0"/>
    <x v="0"/>
    <x v="0"/>
    <n v="5.6250000001455192E-2"/>
    <n v="2024"/>
    <n v="33"/>
    <x v="6"/>
    <x v="0"/>
    <n v="8"/>
    <x v="1"/>
    <x v="2"/>
    <d v="2024-08-13T17:34:00"/>
    <d v="2024-08-13T18:55:00"/>
  </r>
  <r>
    <n v="4000001990"/>
    <x v="0"/>
    <s v="3. Normal"/>
    <s v="Unable to print in SAP - loqman - (KSA)"/>
    <s v="Loqman Ali Alsaleh"/>
    <s v="Nigam Bairagicharan Das"/>
    <s v="SAP Technical"/>
    <x v="0"/>
    <s v="14-08-2024 17:7"/>
    <s v="18-08-2024 17:7"/>
    <s v="Applications"/>
    <s v="25-08-2024 18:12"/>
    <s v="Loqman Ali Alsaleh"/>
    <s v="Finance &amp; Accounts"/>
    <s v="4. Affects User"/>
    <s v="25-08-2024 18:12"/>
    <x v="1"/>
    <s v="22-08-2024 18:6"/>
    <s v="16-08-2024 16:35"/>
    <s v="15-08-2024 10:7"/>
    <s v="Not Assigned"/>
    <s v="Not Assigned"/>
    <s v="SAP S/4 ERP"/>
    <s v="KSA"/>
    <x v="0"/>
    <x v="2"/>
    <x v="0"/>
    <n v="8.0409722222248092"/>
    <n v="2024"/>
    <n v="33"/>
    <x v="6"/>
    <x v="0"/>
    <n v="8"/>
    <x v="1"/>
    <x v="0"/>
    <d v="2024-08-14T17:07:00"/>
    <d v="2024-08-22T18:06:00"/>
  </r>
  <r>
    <n v="4000001973"/>
    <x v="1"/>
    <s v="3. Normal"/>
    <s v="MSS ACCESS File# 99000636"/>
    <s v="Ganapathi Bhatta"/>
    <s v="Nigam Bairagicharan Das"/>
    <s v="SAP Technical"/>
    <x v="0"/>
    <s v="14-08-2024 11:54"/>
    <s v="16-08-2024 11:54"/>
    <s v="Access &amp; Security"/>
    <s v="24-08-2024 12:11"/>
    <s v="System"/>
    <s v="Tiles Plant"/>
    <s v="4. Affects User"/>
    <s v="24-08-2024 12:11"/>
    <x v="1"/>
    <s v="21-08-2024 11:26"/>
    <s v="21-08-2024 11:26"/>
    <s v="14-08-2024 13:54"/>
    <s v="Access &amp; Security"/>
    <s v="Not Assigned"/>
    <s v="Access Control"/>
    <s v="UAE"/>
    <x v="0"/>
    <x v="2"/>
    <x v="0"/>
    <n v="6.9805555555576575"/>
    <n v="2024"/>
    <n v="33"/>
    <x v="6"/>
    <x v="0"/>
    <n v="8"/>
    <x v="1"/>
    <x v="0"/>
    <d v="2024-08-14T11:54:00"/>
    <d v="2024-08-21T11:26:00"/>
  </r>
  <r>
    <n v="4000001978"/>
    <x v="0"/>
    <s v="3. Normal"/>
    <s v="PR notification issue in Fiori -  Sol Ref 2000064527"/>
    <s v="marco.borghi@rakceramics.com"/>
    <s v="Ajay Bose Sukumaran"/>
    <s v="SAP Functional"/>
    <x v="0"/>
    <s v="14-08-2024 12:53"/>
    <s v="16-08-2024 12:53"/>
    <s v="Applications"/>
    <s v="20-08-2024 20:9"/>
    <s v="System"/>
    <s v="Not Assigned"/>
    <s v="4. Affects User"/>
    <s v="20-08-2024 20:9"/>
    <x v="1"/>
    <s v="17-08-2024 19:48"/>
    <s v="17-08-2024 19:48"/>
    <s v="14-08-2024 14:53"/>
    <s v="Not Assigned"/>
    <s v="2000064527"/>
    <s v="SAP S/4 ERP"/>
    <s v="UAE"/>
    <x v="0"/>
    <x v="1"/>
    <x v="0"/>
    <n v="3.2881944444379769"/>
    <n v="2024"/>
    <n v="33"/>
    <x v="6"/>
    <x v="0"/>
    <n v="8"/>
    <x v="1"/>
    <x v="3"/>
    <d v="2024-08-14T12:53:00"/>
    <d v="2024-08-17T19:48:00"/>
  </r>
  <r>
    <n v="4000001984"/>
    <x v="1"/>
    <s v="3. Normal"/>
    <s v="Unnecessary items in SAP Inbox Sol ref#: 3000052555"/>
    <s v="Myles Violante"/>
    <s v="Dinesh Sharma"/>
    <s v="SAP Functional-MM"/>
    <x v="0"/>
    <s v="14-08-2024 13:58"/>
    <s v="16-08-2024 13:58"/>
    <s v="Applications"/>
    <s v="27-09-2024 19:29"/>
    <s v="System"/>
    <s v="Tiles Plant"/>
    <s v="4. Affects User"/>
    <s v="27-09-2024 19:29"/>
    <x v="1"/>
    <s v="24-09-2024 18:51"/>
    <s v="24-09-2024 18:51"/>
    <s v="14-08-2024 15:58"/>
    <s v="Applications"/>
    <s v="3000052555"/>
    <s v="SAP S/4 ERP"/>
    <s v="UAE"/>
    <x v="0"/>
    <x v="0"/>
    <x v="0"/>
    <n v="41.203472222223354"/>
    <n v="2024"/>
    <n v="33"/>
    <x v="6"/>
    <x v="0"/>
    <n v="8"/>
    <x v="1"/>
    <x v="1"/>
    <d v="2024-08-14T13:58:00"/>
    <d v="2024-09-24T18:51:00"/>
  </r>
  <r>
    <n v="4000001980"/>
    <x v="1"/>
    <s v="3. Normal"/>
    <s v="Magento &amp; SAP Integration"/>
    <s v="Mohamed Eltabakh"/>
    <s v="Ajay Bose Sukumaran"/>
    <s v="SAP Functional-Fiori/ABAP"/>
    <x v="3"/>
    <s v="14-08-2024 13:32"/>
    <s v="16-08-2024 13:32"/>
    <s v="Applications"/>
    <s v="Not Assigned"/>
    <s v="Mohamed Eltabakh"/>
    <s v="E-Commerce Division"/>
    <s v="4. Affects User"/>
    <s v="08-11-2024 12:6"/>
    <x v="1"/>
    <s v="Not Assigned"/>
    <s v="Not Assigned"/>
    <s v="14-08-2024 15:32"/>
    <s v="Applications"/>
    <s v="Not Assigned"/>
    <s v="SAP S/4 ERP"/>
    <s v="UAE"/>
    <x v="0"/>
    <x v="1"/>
    <x v="0"/>
    <n v="134.08252430555876"/>
    <n v="2024"/>
    <n v="33"/>
    <x v="6"/>
    <x v="5"/>
    <n v="8"/>
    <x v="1"/>
    <x v="1"/>
    <d v="2024-08-14T13:32:00"/>
    <d v="2024-12-26T15:30:50"/>
  </r>
  <r>
    <n v="4000001972"/>
    <x v="0"/>
    <s v="3. Normal"/>
    <s v="PR approval not showing in Fiori 99015620"/>
    <s v="Georges Najib Ghanem"/>
    <s v="Nigam Bairagicharan Das"/>
    <s v="SAP Technical"/>
    <x v="0"/>
    <s v="14-08-2024 11:33"/>
    <s v="16-08-2024 11:33"/>
    <s v="Applications"/>
    <s v="17-08-2024 13:8"/>
    <s v="Cheryl Mortega"/>
    <s v="Information Technology"/>
    <s v="4. Affects User"/>
    <s v="17-08-2024 13:8"/>
    <x v="1"/>
    <s v="14-08-2024 12:54"/>
    <s v="14-08-2024 12:54"/>
    <s v="14-08-2024 13:33"/>
    <s v="Not Assigned"/>
    <s v="Not Assigned"/>
    <s v="SAP S/4 ERP"/>
    <s v="UAE"/>
    <x v="0"/>
    <x v="2"/>
    <x v="0"/>
    <n v="5.6250000001455192E-2"/>
    <n v="2024"/>
    <n v="33"/>
    <x v="6"/>
    <x v="0"/>
    <n v="8"/>
    <x v="1"/>
    <x v="2"/>
    <d v="2024-08-14T11:33:00"/>
    <d v="2024-08-14T12:54:00"/>
  </r>
  <r>
    <n v="4000001997"/>
    <x v="0"/>
    <s v="3. Normal"/>
    <s v="SAP Issue - Storage Type P01 can not be set for inventory count Sol#: 2000064599"/>
    <s v="Miz Rahman"/>
    <s v="Dinesh Sharma"/>
    <s v="SAP Functional-MM"/>
    <x v="0"/>
    <s v="14-08-2024 18:19"/>
    <s v="16-08-2024 18:19"/>
    <s v="Applications"/>
    <s v="05-09-2024 18:17"/>
    <s v="System"/>
    <s v="Accounts"/>
    <s v="4. Affects User"/>
    <s v="05-09-2024 18:17"/>
    <x v="1"/>
    <s v="02-09-2024 18:13"/>
    <s v="21-08-2024 16:38"/>
    <s v="14-08-2024 20:19"/>
    <s v="Not Assigned"/>
    <s v="2000064599"/>
    <s v="SAP S/4 ERP"/>
    <s v="UK"/>
    <x v="0"/>
    <x v="0"/>
    <x v="0"/>
    <n v="18.995833333334303"/>
    <n v="2024"/>
    <n v="33"/>
    <x v="6"/>
    <x v="0"/>
    <n v="8"/>
    <x v="1"/>
    <x v="1"/>
    <d v="2024-08-14T18:19:00"/>
    <d v="2024-09-02T18:13:00"/>
  </r>
  <r>
    <n v="4000001999"/>
    <x v="1"/>
    <s v="3. Normal"/>
    <s v="T-Code Access Request - 77002049"/>
    <s v="Manish Jindal"/>
    <s v="Amit Yadav"/>
    <s v="SAP Technical"/>
    <x v="0"/>
    <s v="14-08-2024 18:53"/>
    <s v="16-08-2024 18:53"/>
    <s v="Applications"/>
    <s v="03-10-2024 19:33"/>
    <s v="System"/>
    <s v="Finance &amp; Accounts"/>
    <s v="4. Affects User"/>
    <s v="03-10-2024 19:33"/>
    <x v="1"/>
    <s v="30-09-2024 18:41"/>
    <s v="30-09-2024 18:41"/>
    <s v="15-08-2024 11:53"/>
    <s v="Access &amp; Security"/>
    <s v="Not Assigned"/>
    <s v="SAP S/4 ERP"/>
    <s v="UAE"/>
    <x v="0"/>
    <x v="2"/>
    <x v="0"/>
    <n v="46.991666666661331"/>
    <n v="2024"/>
    <n v="33"/>
    <x v="6"/>
    <x v="0"/>
    <n v="8"/>
    <x v="1"/>
    <x v="1"/>
    <d v="2024-08-14T18:53:00"/>
    <d v="2024-09-30T18:41:00"/>
  </r>
  <r>
    <n v="4000002003"/>
    <x v="0"/>
    <s v="4. Low"/>
    <s v="SSO Login issue  - 99008118"/>
    <s v="Control Centre"/>
    <s v="Nigam Bairagicharan Das"/>
    <s v="SAP Technical"/>
    <x v="0"/>
    <s v="14-08-2024 19:18"/>
    <s v="21-08-2024 19:18"/>
    <s v="Applications"/>
    <s v="19-08-2024 11:9"/>
    <s v="System"/>
    <s v="Not Assigned"/>
    <s v="4. Affects User"/>
    <s v="19-08-2024 11:9"/>
    <x v="0"/>
    <s v="16-08-2024 10:58"/>
    <s v="16-08-2024 10:58"/>
    <s v="15-08-2024 14:18"/>
    <s v="Not Assigned"/>
    <s v="Not Assigned"/>
    <s v="SAP S/4 ERP"/>
    <s v="UAE"/>
    <x v="0"/>
    <x v="2"/>
    <x v="0"/>
    <n v="1.6527777777737356"/>
    <n v="2024"/>
    <n v="33"/>
    <x v="6"/>
    <x v="0"/>
    <n v="8"/>
    <x v="1"/>
    <x v="2"/>
    <d v="2024-08-14T19:18:00"/>
    <d v="2024-08-16T10:58:00"/>
  </r>
  <r>
    <n v="4000002004"/>
    <x v="0"/>
    <s v="4. Low"/>
    <s v="SAP Authorization Error - Jürgen ( Kludi Germany )"/>
    <s v="Jürgen Rixen"/>
    <s v="Nigam Bairagicharan Das"/>
    <s v="SAP Technical"/>
    <x v="0"/>
    <s v="14-08-2024 19:37"/>
    <s v="22-08-2024 10:30"/>
    <s v="Applications"/>
    <s v="19-08-2024 11:9"/>
    <s v="System"/>
    <s v="Production Control"/>
    <s v="4. Affects User"/>
    <s v="19-08-2024 11:9"/>
    <x v="0"/>
    <s v="16-08-2024 10:34"/>
    <s v="16-08-2024 10:34"/>
    <s v="15-08-2024 14:30"/>
    <s v="Not Assigned"/>
    <s v="Not Assigned"/>
    <s v="SAP S/4 ERP"/>
    <s v="GER"/>
    <x v="0"/>
    <x v="2"/>
    <x v="0"/>
    <n v="1.6229166666671517"/>
    <n v="2024"/>
    <n v="33"/>
    <x v="6"/>
    <x v="0"/>
    <n v="8"/>
    <x v="1"/>
    <x v="2"/>
    <d v="2024-08-14T19:37:00"/>
    <d v="2024-08-16T10:34:00"/>
  </r>
  <r>
    <n v="4000001995"/>
    <x v="0"/>
    <s v="2. High"/>
    <s v="External ID not getting generated even after two hours Sol#: 2000064600"/>
    <s v="Asim Ali"/>
    <s v="Dinesh Sharma"/>
    <s v="SAP Functional-SD"/>
    <x v="0"/>
    <s v="14-08-2024 18:1"/>
    <s v="16-08-2024 18:1"/>
    <s v="Applications"/>
    <s v="19-08-2024 13:9"/>
    <s v="Asim Ali"/>
    <s v="Sales"/>
    <s v="4. Affects User"/>
    <s v="19-08-2024 13:9"/>
    <x v="1"/>
    <s v="16-08-2024 12:47"/>
    <s v="16-08-2024 12:47"/>
    <s v="15-08-2024 11:1"/>
    <s v="Not Assigned"/>
    <s v="2000064600"/>
    <s v="SAP S/4 ERP"/>
    <s v="UAE"/>
    <x v="0"/>
    <x v="0"/>
    <x v="0"/>
    <n v="1.7819444444394321"/>
    <n v="2024"/>
    <n v="33"/>
    <x v="6"/>
    <x v="0"/>
    <n v="8"/>
    <x v="1"/>
    <x v="2"/>
    <d v="2024-08-14T18:01:00"/>
    <d v="2024-08-16T12:47:00"/>
  </r>
  <r>
    <n v="4000002009"/>
    <x v="0"/>
    <s v="3. Normal"/>
    <s v="FW: URGENT REQUIREMENT ! UNABLE TO ACCESS SQ01"/>
    <s v="Asrianti Marta"/>
    <s v="Nigam Bairagicharan Das"/>
    <s v="SAP Technical"/>
    <x v="0"/>
    <s v="15-08-2024 11:13"/>
    <s v="19-08-2024 11:13"/>
    <s v="Applications"/>
    <s v="19-08-2024 18:9"/>
    <s v="System"/>
    <s v="Information Technology"/>
    <s v="4. Affects User"/>
    <s v="19-08-2024 18:9"/>
    <x v="1"/>
    <s v="16-08-2024 18:1"/>
    <s v="16-08-2024 18:1"/>
    <s v="15-08-2024 13:13"/>
    <s v="Not Assigned"/>
    <s v="Not Assigned"/>
    <s v="Not Assigned"/>
    <s v="UAE"/>
    <x v="0"/>
    <x v="2"/>
    <x v="0"/>
    <n v="1.2833333333328483"/>
    <n v="2024"/>
    <n v="33"/>
    <x v="6"/>
    <x v="0"/>
    <n v="8"/>
    <x v="1"/>
    <x v="2"/>
    <d v="2024-08-15T11:13:00"/>
    <d v="2024-08-16T18:01:00"/>
  </r>
  <r>
    <n v="4000002010"/>
    <x v="1"/>
    <s v="3. Normal"/>
    <s v="To include additional T-Codes (QE-51N, QVM3, QA33) in SAP (99009463)"/>
    <s v="Sk Sakir Ahamed"/>
    <s v="Nigam Bairagicharan Das"/>
    <s v="SAP Technical"/>
    <x v="0"/>
    <s v="15-08-2024 11:35"/>
    <s v="19-08-2024 11:35"/>
    <s v="Applications"/>
    <s v="19-08-2024 11:9"/>
    <s v="System"/>
    <s v="Tiles Plant"/>
    <s v="4. Affects User"/>
    <s v="19-08-2024 11:9"/>
    <x v="1"/>
    <s v="16-08-2024 10:16"/>
    <s v="16-08-2024 10:16"/>
    <s v="15-08-2024 13:35"/>
    <s v="Access &amp; Security"/>
    <s v="Not Assigned"/>
    <s v="SAP S/4 ERP"/>
    <s v="UAE"/>
    <x v="0"/>
    <x v="2"/>
    <x v="0"/>
    <n v="0.945138888884685"/>
    <n v="2024"/>
    <n v="33"/>
    <x v="6"/>
    <x v="0"/>
    <n v="8"/>
    <x v="1"/>
    <x v="2"/>
    <d v="2024-08-15T11:35:00"/>
    <d v="2024-08-16T10:16:00"/>
  </r>
  <r>
    <n v="4000002028"/>
    <x v="1"/>
    <s v="4. Low"/>
    <s v="MDG-auto creation ( Harish Suresh   File No -99014021 )"/>
    <s v="Harish Suresh"/>
    <s v="Amit Yadav"/>
    <s v="SAP Technical"/>
    <x v="0"/>
    <s v="15-08-2024 16:27"/>
    <s v="22-08-2024 16:27"/>
    <s v="Access &amp; Security"/>
    <s v="30-08-2024 18:14"/>
    <s v="System"/>
    <s v="Sanitaryware Plant"/>
    <s v="4. Affects User"/>
    <s v="30-08-2024 18:14"/>
    <x v="0"/>
    <s v="27-08-2024 17:21"/>
    <s v="27-08-2024 17:21"/>
    <s v="16-08-2024 11:27"/>
    <s v="Access &amp; Security"/>
    <s v="Not Assigned"/>
    <s v="Access Control"/>
    <s v="UAE"/>
    <x v="0"/>
    <x v="2"/>
    <x v="0"/>
    <n v="12.037499999998545"/>
    <n v="2024"/>
    <n v="33"/>
    <x v="6"/>
    <x v="0"/>
    <n v="8"/>
    <x v="1"/>
    <x v="1"/>
    <d v="2024-08-15T16:27:00"/>
    <d v="2024-08-27T17:21:00"/>
  </r>
  <r>
    <n v="4000002052"/>
    <x v="0"/>
    <s v="3. Normal"/>
    <s v="Telephone bills: the correct users must be updated in records accordingly - Myles / Roda Sol ref#: 3000043732"/>
    <s v="Myles Violante"/>
    <s v="Ajay Bose Sukumaran"/>
    <s v="SAP Functional-Fiori/ABAP"/>
    <x v="0"/>
    <s v="16-08-2024 11:2"/>
    <s v="20-08-2024 11:2"/>
    <s v="Applications"/>
    <s v="08-09-2024 16:19"/>
    <s v="System"/>
    <s v="Tiles Plant"/>
    <s v="4. Affects User"/>
    <s v="08-09-2024 16:19"/>
    <x v="1"/>
    <s v="05-09-2024 15:38"/>
    <s v="27-08-2024 11:52"/>
    <s v="16-08-2024 13:2"/>
    <s v="Not Assigned"/>
    <s v="3000043732"/>
    <s v="SAP S/4 ERP"/>
    <s v="UAE"/>
    <x v="0"/>
    <x v="1"/>
    <x v="0"/>
    <n v="20.191666666665697"/>
    <n v="2024"/>
    <n v="33"/>
    <x v="6"/>
    <x v="0"/>
    <n v="8"/>
    <x v="1"/>
    <x v="1"/>
    <d v="2024-08-16T11:02:00"/>
    <d v="2024-09-05T15:38:00"/>
  </r>
  <r>
    <n v="4000002057"/>
    <x v="1"/>
    <s v="4. Low"/>
    <s v="Replication of Tcodes ZC_COGM and zck40n for Plant TW01"/>
    <s v="Surbhi Garg"/>
    <s v="Nigam Bairagicharan Das"/>
    <s v="SAP Technical"/>
    <x v="0"/>
    <s v="16-08-2024 11:59"/>
    <s v="23-08-2024 11:59"/>
    <s v="Applications"/>
    <s v="26-08-2024 18:12"/>
    <s v="System"/>
    <s v="Finance &amp; Accounts"/>
    <s v="4. Affects User"/>
    <s v="26-08-2024 18:12"/>
    <x v="0"/>
    <s v="23-08-2024 17:13"/>
    <s v="23-08-2024 17:13"/>
    <s v="16-08-2024 15:59"/>
    <s v="Access &amp; Security"/>
    <s v="Not Assigned"/>
    <s v="SAP S/4 ERP"/>
    <s v="UAE"/>
    <x v="0"/>
    <x v="2"/>
    <x v="0"/>
    <n v="7.2180555555605679"/>
    <n v="2024"/>
    <n v="33"/>
    <x v="6"/>
    <x v="0"/>
    <n v="8"/>
    <x v="1"/>
    <x v="0"/>
    <d v="2024-08-16T11:59:00"/>
    <d v="2024-08-23T17:13:00"/>
  </r>
  <r>
    <n v="4000002060"/>
    <x v="1"/>
    <s v="3. Normal"/>
    <s v="T-code Access Request - Nikoletta Martha (Kludi Germany)"/>
    <s v="Raziye Kabakci"/>
    <s v="Amit Yadav"/>
    <s v="SAP Technical"/>
    <x v="0"/>
    <s v="16-08-2024 12:20"/>
    <s v="20-08-2024 12:20"/>
    <s v="Access &amp; Security"/>
    <s v="17-11-2024 13:57"/>
    <s v="System"/>
    <s v="Information Technology"/>
    <s v="4. Affects User"/>
    <s v="17-11-2024 13:57"/>
    <x v="1"/>
    <s v="14-11-2024 13:41"/>
    <s v="14-11-2024 13:41"/>
    <s v="16-08-2024 14:20"/>
    <s v="Access &amp; Security"/>
    <s v="Not Assigned"/>
    <s v="Access Control"/>
    <s v="GER"/>
    <x v="0"/>
    <x v="2"/>
    <x v="0"/>
    <n v="90.056250000001455"/>
    <n v="2024"/>
    <n v="33"/>
    <x v="6"/>
    <x v="0"/>
    <n v="8"/>
    <x v="1"/>
    <x v="1"/>
    <d v="2024-08-16T12:20:00"/>
    <d v="2024-11-14T13:41:00"/>
  </r>
  <r>
    <n v="4000002071"/>
    <x v="1"/>
    <s v="3. Normal"/>
    <s v="SAP Access for RAK Ceramics UK - Manish Jindal"/>
    <s v="Manish Jindal"/>
    <s v="Amit Yadav"/>
    <s v="SAP Technical"/>
    <x v="0"/>
    <s v="16-08-2024 16:57"/>
    <s v="20-08-2024 16:57"/>
    <s v="Access &amp; Security"/>
    <s v="04-11-2024 17:50"/>
    <s v="System"/>
    <s v="Finance &amp; Accounts"/>
    <s v="4. Affects User"/>
    <s v="04-11-2024 17:50"/>
    <x v="1"/>
    <s v="01-11-2024 17:31"/>
    <s v="01-11-2024 17:31"/>
    <s v="16-08-2024 18:57"/>
    <s v="Access &amp; Security"/>
    <s v="Not Assigned"/>
    <s v="Access Control"/>
    <s v="UAE"/>
    <x v="0"/>
    <x v="2"/>
    <x v="0"/>
    <n v="77.023611111108039"/>
    <n v="2024"/>
    <n v="33"/>
    <x v="6"/>
    <x v="0"/>
    <n v="8"/>
    <x v="1"/>
    <x v="1"/>
    <d v="2024-08-16T16:57:00"/>
    <d v="2024-11-01T17:31:00"/>
  </r>
  <r>
    <n v="4000002045"/>
    <x v="0"/>
    <s v="1. Urgent"/>
    <s v="Error is Scrap Generation - Sol Ref: 2000064603"/>
    <s v="Edward Arul Raj"/>
    <s v="Karthick Duraisamy"/>
    <s v="SAP Functional"/>
    <x v="0"/>
    <s v="15-08-2024 19:33"/>
    <s v="16-08-2024 18:30"/>
    <s v="Applications"/>
    <s v="24-08-2024 17:11"/>
    <s v="Edward Arul Raj"/>
    <s v="Tiles Plant"/>
    <s v="4. Affects User"/>
    <s v="24-08-2024 17:11"/>
    <x v="2"/>
    <s v="21-08-2024 16:51"/>
    <s v="21-08-2024 16:51"/>
    <s v="16-08-2024 11:30"/>
    <s v="Not Assigned"/>
    <s v="2000064603"/>
    <s v="SAP S/4 ERP"/>
    <s v="UAE"/>
    <x v="0"/>
    <x v="4"/>
    <x v="0"/>
    <n v="5.8874999999970896"/>
    <n v="2024"/>
    <n v="33"/>
    <x v="6"/>
    <x v="0"/>
    <n v="8"/>
    <x v="1"/>
    <x v="0"/>
    <d v="2024-08-15T19:33:00"/>
    <d v="2024-08-21T16:51:00"/>
  </r>
  <r>
    <n v="4000002083"/>
    <x v="1"/>
    <s v="3. Normal"/>
    <s v="Authorization to run SQVI in SAP - Server: HANA-UAE-PRD"/>
    <s v="Keerthan Upadhya"/>
    <s v="Nigam Bairagicharan Das"/>
    <s v="SAP Technical"/>
    <x v="0"/>
    <s v="16-08-2024 19:2"/>
    <s v="20-08-2024 19:2"/>
    <s v="Applications"/>
    <s v="13-10-2024 12:39"/>
    <s v="Keerthan Upadhya"/>
    <s v="Information Technology"/>
    <s v="4. Affects User"/>
    <s v="13-10-2024 12:39"/>
    <x v="1"/>
    <s v="10-10-2024 12:3"/>
    <s v="21-08-2024 10:42"/>
    <s v="19-08-2024 12:2"/>
    <s v="Access &amp; Security"/>
    <s v="Not Assigned"/>
    <s v="SAP S/4 ERP"/>
    <s v="UAE"/>
    <x v="0"/>
    <x v="2"/>
    <x v="0"/>
    <n v="54.709027777775191"/>
    <n v="2024"/>
    <n v="33"/>
    <x v="6"/>
    <x v="0"/>
    <n v="8"/>
    <x v="1"/>
    <x v="1"/>
    <d v="2024-08-16T19:02:00"/>
    <d v="2024-10-10T12:03:00"/>
  </r>
  <r>
    <n v="4000002015"/>
    <x v="0"/>
    <s v="1. Urgent"/>
    <s v="Entry screen could delete and 101 moment type missing  -Sol Ref: 2000064602"/>
    <s v="Md. Rakibul Islam"/>
    <s v="Karthick Duraisamy"/>
    <s v="SAP Functional-PP/PM/QS/"/>
    <x v="0"/>
    <s v="15-08-2024 12:55"/>
    <s v="15-08-2024 20:55"/>
    <s v="Applications"/>
    <s v="24-08-2024 13:11"/>
    <s v="Md. Rakibul Islam"/>
    <s v="SAP PP"/>
    <s v="4. Affects User"/>
    <s v="24-08-2024 13:11"/>
    <x v="2"/>
    <s v="21-08-2024 12:29"/>
    <s v="21-08-2024 12:29"/>
    <s v="15-08-2024 13:55"/>
    <s v="Not Assigned"/>
    <s v="2000064602"/>
    <s v="SAP S/4 ERP"/>
    <s v="BGD"/>
    <x v="0"/>
    <x v="4"/>
    <x v="0"/>
    <n v="5.9819444444437977"/>
    <n v="2024"/>
    <n v="33"/>
    <x v="6"/>
    <x v="0"/>
    <n v="8"/>
    <x v="1"/>
    <x v="0"/>
    <d v="2024-08-15T12:55:00"/>
    <d v="2024-08-21T12:29:00"/>
  </r>
  <r>
    <n v="4000002019"/>
    <x v="1"/>
    <s v="1. Urgent"/>
    <s v="Need permission for transaction ZPP00100"/>
    <s v="Dennis Rosier"/>
    <s v="Nigam Bairagicharan Das"/>
    <s v="SAP Technical"/>
    <x v="0"/>
    <s v="15-08-2024 14:44"/>
    <s v="16-08-2024 13:44"/>
    <s v="Applications"/>
    <s v="23-08-2024 12:10"/>
    <s v="Dennis Rosier"/>
    <s v="Warehouse &amp; Dispatch"/>
    <s v="4. Affects User"/>
    <s v="23-08-2024 12:10"/>
    <x v="2"/>
    <s v="20-08-2024 11:24"/>
    <s v="20-08-2024 11:24"/>
    <s v="15-08-2024 15:44"/>
    <s v="Access &amp; Security"/>
    <s v="Not Assigned"/>
    <s v="Logistics &amp; Warehousing tools"/>
    <s v="GER"/>
    <x v="0"/>
    <x v="2"/>
    <x v="0"/>
    <n v="4.8611111111094942"/>
    <n v="2024"/>
    <n v="33"/>
    <x v="6"/>
    <x v="0"/>
    <n v="8"/>
    <x v="1"/>
    <x v="3"/>
    <d v="2024-08-15T14:44:00"/>
    <d v="2024-08-20T11:24:00"/>
  </r>
  <r>
    <n v="4000002059"/>
    <x v="1"/>
    <s v="3. Normal"/>
    <s v="Request SAP ID for 99002886"/>
    <s v="Durairaj Srinivasalu"/>
    <s v="Amit Yadav"/>
    <s v="SAP Technical"/>
    <x v="0"/>
    <s v="16-08-2024 12:11"/>
    <s v="20-08-2024 12:11"/>
    <s v="Applications"/>
    <s v="02-09-2024 16:16"/>
    <s v="Durairaj Srinivasalu"/>
    <s v="Tiles Plant"/>
    <s v="4. Affects User"/>
    <s v="02-09-2024 16:16"/>
    <x v="1"/>
    <s v="30-08-2024 16:3"/>
    <s v="24-08-2024 12:25"/>
    <s v="16-08-2024 14:11"/>
    <s v="Access &amp; Security"/>
    <s v="Not Assigned"/>
    <s v="SAP S/4 ERP"/>
    <s v="UAE"/>
    <x v="0"/>
    <x v="2"/>
    <x v="0"/>
    <n v="14.161111111105129"/>
    <n v="2024"/>
    <n v="33"/>
    <x v="6"/>
    <x v="0"/>
    <n v="8"/>
    <x v="1"/>
    <x v="1"/>
    <d v="2024-08-16T12:11:00"/>
    <d v="2024-08-30T16:03:00"/>
  </r>
  <r>
    <n v="4000002029"/>
    <x v="1"/>
    <s v="3. Normal"/>
    <s v="TO ADD CUSTOMER CODE IN PORTAL"/>
    <s v="Arjun Ashok"/>
    <s v="Aafrin Fathima"/>
    <s v="WebSites"/>
    <x v="1"/>
    <s v="15-08-2024 16:34"/>
    <s v="19-08-2024 16:34"/>
    <s v="Applications"/>
    <s v="Not Assigned"/>
    <s v="Arjun Ashok"/>
    <s v="Customer Advocacy - Tiles"/>
    <s v="Not Assigned"/>
    <s v="16-08-2024 11:21"/>
    <x v="1"/>
    <s v="Not Assigned"/>
    <s v="15-08-2024 16:44"/>
    <s v="15-08-2024 18:34"/>
    <s v="Applications"/>
    <s v="Not Assigned"/>
    <s v="Intranet/Sharepoint"/>
    <s v="UAE"/>
    <x v="0"/>
    <x v="6"/>
    <x v="0"/>
    <n v="132.95613541666535"/>
    <n v="2024"/>
    <n v="33"/>
    <x v="6"/>
    <x v="0"/>
    <n v="8"/>
    <x v="1"/>
    <x v="1"/>
    <d v="2024-08-15T16:34:00"/>
    <d v="2024-12-26T15:30:50"/>
  </r>
  <r>
    <n v="4000002043"/>
    <x v="1"/>
    <s v="3. Normal"/>
    <s v="new fields in report ZSDFR009 - Sol Ref: 3000052549"/>
    <s v="Raziye Kabakci"/>
    <s v="Dinesh Sharma"/>
    <s v="SAP Functional"/>
    <x v="0"/>
    <s v="15-08-2024 18:39"/>
    <s v="19-08-2024 18:39"/>
    <s v="Applications"/>
    <s v="08-09-2024 16:19"/>
    <s v="Raziye Kabakci"/>
    <s v="Information Technology"/>
    <s v="3. Affects Group"/>
    <s v="08-09-2024 16:19"/>
    <x v="1"/>
    <s v="05-09-2024 15:50"/>
    <s v="05-09-2024 15:50"/>
    <s v="16-08-2024 11:39"/>
    <s v="Applications"/>
    <s v="3000062649"/>
    <s v="SAP S/4 ERP"/>
    <s v="GER"/>
    <x v="0"/>
    <x v="0"/>
    <x v="0"/>
    <n v="20.882638888884685"/>
    <n v="2024"/>
    <n v="33"/>
    <x v="6"/>
    <x v="0"/>
    <n v="8"/>
    <x v="1"/>
    <x v="1"/>
    <d v="2024-08-15T18:39:00"/>
    <d v="2024-09-05T15:50:00"/>
  </r>
  <r>
    <n v="4000002078"/>
    <x v="1"/>
    <s v="2. High"/>
    <s v="Request/Remove access to an application module/report"/>
    <s v="Celzenn Jorge"/>
    <s v="Amit Yadav"/>
    <s v="SAP Technical"/>
    <x v="1"/>
    <s v="16-08-2024 17:44"/>
    <s v="-"/>
    <s v="Applications"/>
    <s v="Not Assigned"/>
    <s v="Celzenn Jorge"/>
    <s v="Supply Chain"/>
    <s v="Not Assigned"/>
    <s v="22-10-2024 13:16"/>
    <x v="4"/>
    <s v="Not Assigned"/>
    <s v="Not Assigned"/>
    <s v="-"/>
    <s v="Access &amp; Security"/>
    <s v="Not Assigned"/>
    <s v="SAP S/4 ERP"/>
    <s v="UAE"/>
    <x v="0"/>
    <x v="2"/>
    <x v="0"/>
    <n v="131.90752430555585"/>
    <n v="2024"/>
    <n v="33"/>
    <x v="6"/>
    <x v="0"/>
    <n v="8"/>
    <x v="1"/>
    <x v="1"/>
    <d v="2024-08-16T17:44:00"/>
    <d v="2024-12-26T15:30:50"/>
  </r>
  <r>
    <n v="4000002037"/>
    <x v="0"/>
    <s v="3. Normal"/>
    <s v="SALES ORDER AMOUNT CHANGED // 5902788 // 22522 - FIX ITs 2000064538 ; 2000064543 and 2000064556"/>
    <s v="Dinesh Sharma"/>
    <s v="Dinesh Sharma"/>
    <s v="SAP Functional-SD"/>
    <x v="0"/>
    <s v="15-08-2024 18:13"/>
    <s v="19-08-2024 18:13"/>
    <s v="Applications"/>
    <s v="30-08-2024 13:14"/>
    <s v="System"/>
    <s v="Information Technology"/>
    <s v="4. Affects User"/>
    <s v="30-08-2024 13:14"/>
    <x v="1"/>
    <s v="27-08-2024 12:31"/>
    <s v="23-08-2024 18:10"/>
    <s v="16-08-2024 11:13"/>
    <s v="Not Assigned"/>
    <s v="2000064538"/>
    <s v="SAP S/4 ERP"/>
    <s v="UAE"/>
    <x v="0"/>
    <x v="0"/>
    <x v="0"/>
    <n v="11.76249999999709"/>
    <n v="2024"/>
    <n v="33"/>
    <x v="6"/>
    <x v="0"/>
    <n v="8"/>
    <x v="1"/>
    <x v="1"/>
    <d v="2024-08-15T18:13:00"/>
    <d v="2024-08-27T12:31:00"/>
  </r>
  <r>
    <n v="4000002038"/>
    <x v="0"/>
    <s v="3. Normal"/>
    <s v="2000064598, ABAP Runtime Error - 4000001998"/>
    <s v="Ajenah Sualog"/>
    <s v="Dinesh Sharma"/>
    <s v="SAP Functional-SD"/>
    <x v="0"/>
    <s v="15-08-2024 18:16"/>
    <s v="19-08-2024 18:16"/>
    <s v="Applications"/>
    <s v="19-08-2024 12:9"/>
    <s v="System"/>
    <s v="Finance &amp; Accounts"/>
    <s v="4. Affects User"/>
    <s v="19-08-2024 12:9"/>
    <x v="1"/>
    <s v="16-08-2024 11:38"/>
    <s v="16-08-2024 11:38"/>
    <s v="16-08-2024 11:16"/>
    <s v="Not Assigned"/>
    <s v="Not Assigned"/>
    <s v="SAP S/4 ERP"/>
    <s v="UAE"/>
    <x v="0"/>
    <x v="0"/>
    <x v="0"/>
    <n v="0.72361111111240461"/>
    <n v="2024"/>
    <n v="33"/>
    <x v="6"/>
    <x v="0"/>
    <n v="8"/>
    <x v="1"/>
    <x v="2"/>
    <d v="2024-08-15T18:16:00"/>
    <d v="2024-08-16T11:38:00"/>
  </r>
  <r>
    <n v="4000002107"/>
    <x v="0"/>
    <s v="4. Low"/>
    <s v="Error in SAP (VA01 &amp; VA02) - 96600678 ( KSA )"/>
    <s v="Anvar Samdeen Kunju"/>
    <s v="Nigam Bairagicharan Das"/>
    <s v="SAP Technical"/>
    <x v="0"/>
    <s v="19-08-2024 12:17"/>
    <s v="26-08-2024 12:17"/>
    <s v="Applications"/>
    <s v="29-08-2024 10:13"/>
    <s v="System"/>
    <s v="B2B Sales"/>
    <s v="4. Affects User"/>
    <s v="29-08-2024 10:13"/>
    <x v="0"/>
    <s v="26-08-2024 10:8"/>
    <s v="26-08-2024 10:8"/>
    <s v="19-08-2024 16:17"/>
    <s v="Not Assigned"/>
    <s v="Not Assigned"/>
    <s v="SAP S/4 ERP"/>
    <s v="KSA"/>
    <x v="0"/>
    <x v="2"/>
    <x v="0"/>
    <n v="6.9104166666656965"/>
    <n v="2024"/>
    <n v="34"/>
    <x v="7"/>
    <x v="0"/>
    <n v="8"/>
    <x v="1"/>
    <x v="0"/>
    <d v="2024-08-19T12:17:00"/>
    <d v="2024-08-26T10:08:00"/>
  </r>
  <r>
    <n v="4000002122"/>
    <x v="1"/>
    <s v="2. High"/>
    <s v="SAP Authorization Request -  99017366//99018164//99000745"/>
    <s v="Abdul Basith"/>
    <s v="Nigam Bairagicharan Das"/>
    <s v="SAP Technical"/>
    <x v="0"/>
    <s v="19-08-2024 14:25"/>
    <s v="21-08-2024 14:25"/>
    <s v="Applications"/>
    <s v="25-08-2024 16:12"/>
    <s v="Abdul Basith"/>
    <s v="UAE Sales -Retail Operations"/>
    <s v="4. Affects User"/>
    <s v="25-08-2024 16:12"/>
    <x v="1"/>
    <s v="22-08-2024 16:2"/>
    <s v="22-08-2024 16:2"/>
    <s v="19-08-2024 16:25"/>
    <s v="Access &amp; Security"/>
    <s v="Not Assigned"/>
    <s v="SAP S/4 ERP"/>
    <s v="UAE"/>
    <x v="0"/>
    <x v="2"/>
    <x v="0"/>
    <n v="3.0673611111124046"/>
    <n v="2024"/>
    <n v="34"/>
    <x v="7"/>
    <x v="0"/>
    <n v="8"/>
    <x v="1"/>
    <x v="3"/>
    <d v="2024-08-19T14:25:00"/>
    <d v="2024-08-22T16:02:00"/>
  </r>
  <r>
    <n v="4000002101"/>
    <x v="0"/>
    <s v="2. High"/>
    <s v="Posting reversal issue - Sol ref#: 2000064604"/>
    <s v="Kishor Karthikeyan"/>
    <s v="Karthick Duraisamy"/>
    <s v="SAP Functional-PP/PM/QS/"/>
    <x v="0"/>
    <s v="19-08-2024 11:15"/>
    <s v="21-08-2024 11:15"/>
    <s v="Applications"/>
    <s v="24-08-2024 18:11"/>
    <s v="Kishor Karthikeyan"/>
    <s v="Sanitaryware Plant"/>
    <s v="4. Affects User"/>
    <s v="24-08-2024 18:11"/>
    <x v="1"/>
    <s v="21-08-2024 17:35"/>
    <s v="21-08-2024 17:34"/>
    <s v="19-08-2024 13:15"/>
    <s v="Not Assigned"/>
    <s v="2000064604"/>
    <s v="SAP S/4 ERP"/>
    <s v="UAE"/>
    <x v="0"/>
    <x v="4"/>
    <x v="0"/>
    <n v="2.2638888888905058"/>
    <n v="2024"/>
    <n v="34"/>
    <x v="7"/>
    <x v="0"/>
    <n v="8"/>
    <x v="1"/>
    <x v="3"/>
    <d v="2024-08-19T11:15:00"/>
    <d v="2024-08-21T17:35:00"/>
  </r>
  <r>
    <n v="4000002111"/>
    <x v="1"/>
    <s v="3. Normal"/>
    <s v="new sap kludi p01 user: STOLPE and user: KÄSEBERG"/>
    <s v="Raziye Kabakci"/>
    <s v="Nigam Bairagicharan Das"/>
    <s v="SAP Technical"/>
    <x v="0"/>
    <s v="19-08-2024 12:55"/>
    <s v="21-08-2024 12:55"/>
    <s v="Applications"/>
    <s v="24-08-2024 13:11"/>
    <s v="Raziye Kabakci"/>
    <s v="Information Technology"/>
    <s v="4. Affects User"/>
    <s v="24-08-2024 13:11"/>
    <x v="1"/>
    <s v="21-08-2024 12:38"/>
    <s v="21-08-2024 12:38"/>
    <s v="19-08-2024 14:55"/>
    <s v="Access &amp; Security"/>
    <s v="Not Assigned"/>
    <s v="SAP S/4 ERP"/>
    <s v="GER"/>
    <x v="0"/>
    <x v="2"/>
    <x v="0"/>
    <n v="1.9881944444423425"/>
    <n v="2024"/>
    <n v="34"/>
    <x v="7"/>
    <x v="0"/>
    <n v="8"/>
    <x v="1"/>
    <x v="2"/>
    <d v="2024-08-19T12:55:00"/>
    <d v="2024-08-21T12:38:00"/>
  </r>
  <r>
    <n v="4000002163"/>
    <x v="0"/>
    <s v="1. Urgent"/>
    <s v="BOM Deviation approval Error- Sol Ref: 2000064606"/>
    <s v="Suresh Kumar Annasamy"/>
    <s v="Karthick Duraisamy"/>
    <s v="SAP Functional-PP/PM/QS/"/>
    <x v="0"/>
    <s v="20-08-2024 16:22"/>
    <s v="21-08-2024 15:22"/>
    <s v="Applications"/>
    <s v="30-08-2024 11:14"/>
    <s v="Suresh Kumar Annasamy"/>
    <s v="Tiles Plant"/>
    <s v="4. Affects User"/>
    <s v="30-08-2024 11:14"/>
    <x v="2"/>
    <s v="27-08-2024 11:4"/>
    <s v="27-08-2024 11:3"/>
    <s v="20-08-2024 17:22"/>
    <s v="Not Assigned"/>
    <s v="2000064606"/>
    <s v="SAP S/4 ERP"/>
    <s v="UAE"/>
    <x v="0"/>
    <x v="4"/>
    <x v="0"/>
    <n v="6.7791666666671517"/>
    <n v="2024"/>
    <n v="34"/>
    <x v="7"/>
    <x v="0"/>
    <n v="8"/>
    <x v="1"/>
    <x v="0"/>
    <d v="2024-08-20T16:22:00"/>
    <d v="2024-08-27T11:04:00"/>
  </r>
  <r>
    <n v="4000002109"/>
    <x v="1"/>
    <s v="3. Normal"/>
    <s v="Access to PP module T code ZP_ODR"/>
    <s v="Ramesh Bakthavachalam"/>
    <s v="Amit Yadav"/>
    <s v="SAP Technical"/>
    <x v="0"/>
    <s v="19-08-2024 12:27"/>
    <s v="21-08-2024 12:27"/>
    <s v="Access &amp; Security"/>
    <s v="04-11-2024 18:50"/>
    <s v="Ramesh Bakthavachalam"/>
    <s v="Tiles Plant"/>
    <s v="4. Affects User"/>
    <s v="04-11-2024 18:50"/>
    <x v="1"/>
    <s v="01-11-2024 18:39"/>
    <s v="20-09-2024 10:52"/>
    <s v="19-08-2024 14:27"/>
    <s v="Access &amp; Security"/>
    <s v="Not Assigned"/>
    <s v="Access Control"/>
    <s v="UAE"/>
    <x v="0"/>
    <x v="2"/>
    <x v="0"/>
    <n v="74.258333333331393"/>
    <n v="2024"/>
    <n v="34"/>
    <x v="7"/>
    <x v="0"/>
    <n v="8"/>
    <x v="1"/>
    <x v="1"/>
    <d v="2024-08-19T12:27:00"/>
    <d v="2024-11-01T18:39:00"/>
  </r>
  <r>
    <n v="4000002140"/>
    <x v="1"/>
    <s v="2. High"/>
    <s v="Request access to an application SAP ID - 99004432"/>
    <s v="Vikas Kumara Shetty"/>
    <s v="Amit Yadav"/>
    <s v="SAP Technical"/>
    <x v="0"/>
    <s v="19-08-2024 18:32"/>
    <s v="21-08-2024 18:32"/>
    <s v="Applications"/>
    <s v="13-09-2024 14:21"/>
    <s v="Vikas Kumara Shetty"/>
    <s v="Tiles Plant"/>
    <s v="4. Affects User"/>
    <s v="13-09-2024 14:21"/>
    <x v="1"/>
    <s v="10-09-2024 14:6"/>
    <s v="03-09-2024 17:51"/>
    <s v="20-08-2024 11:32"/>
    <s v="Access &amp; Security"/>
    <s v="Not Assigned"/>
    <s v="SAP S/4 ERP"/>
    <s v="UAE"/>
    <x v="0"/>
    <x v="2"/>
    <x v="0"/>
    <n v="21.815277777779556"/>
    <n v="2024"/>
    <n v="34"/>
    <x v="7"/>
    <x v="0"/>
    <n v="8"/>
    <x v="1"/>
    <x v="1"/>
    <d v="2024-08-19T18:32:00"/>
    <d v="2024-09-10T14:06:00"/>
  </r>
  <r>
    <n v="4000002112"/>
    <x v="1"/>
    <s v="3. Normal"/>
    <s v="SAP ID Creation - 10000099 Lydia (UK)"/>
    <s v="Heather Farnden"/>
    <s v="Amit Yadav"/>
    <s v="SAP Technical"/>
    <x v="1"/>
    <s v="19-08-2024 13:16"/>
    <s v="21-08-2024 13:16"/>
    <s v="Access &amp; Security"/>
    <s v="Not Assigned"/>
    <s v="System"/>
    <s v="Administration"/>
    <s v="4. Affects User"/>
    <s v="14-11-2024 13:43"/>
    <x v="1"/>
    <s v="Not Assigned"/>
    <s v="14-11-2024 13:43"/>
    <s v="19-08-2024 15:16"/>
    <s v="Access &amp; Security"/>
    <s v="Not Assigned"/>
    <s v="Access Control"/>
    <s v="UK"/>
    <x v="0"/>
    <x v="2"/>
    <x v="0"/>
    <n v="129.09363541666971"/>
    <n v="2024"/>
    <n v="34"/>
    <x v="7"/>
    <x v="0"/>
    <n v="8"/>
    <x v="1"/>
    <x v="1"/>
    <d v="2024-08-19T13:16:00"/>
    <d v="2024-12-26T15:30:50"/>
  </r>
  <r>
    <n v="4000002123"/>
    <x v="0"/>
    <s v="3. Normal"/>
    <s v="Error save failed C4C - Saoussen"/>
    <s v="Saoussen Harzi"/>
    <s v="Dinesh Sharma"/>
    <s v="SAP Functional"/>
    <x v="0"/>
    <s v="19-08-2024 14:37"/>
    <s v="21-08-2024 14:37"/>
    <s v="Applications"/>
    <s v="23-08-2024 13:10"/>
    <s v="System"/>
    <s v="Showroom"/>
    <s v="4. Affects User"/>
    <s v="23-08-2024 13:10"/>
    <x v="1"/>
    <s v="20-08-2024 12:46"/>
    <s v="19-08-2024 16:51"/>
    <s v="19-08-2024 16:37"/>
    <s v="Not Assigned"/>
    <s v="Not Assigned"/>
    <s v="SAP S/4 ERP"/>
    <s v="UAE"/>
    <x v="0"/>
    <x v="0"/>
    <x v="0"/>
    <n v="0.92291666667006211"/>
    <n v="2024"/>
    <n v="34"/>
    <x v="7"/>
    <x v="0"/>
    <n v="8"/>
    <x v="1"/>
    <x v="2"/>
    <d v="2024-08-19T14:37:00"/>
    <d v="2024-08-20T12:46:00"/>
  </r>
  <r>
    <n v="4000002194"/>
    <x v="0"/>
    <s v="3. Normal"/>
    <s v="Wrong calc in SW credit note Print ZV13 Sol ref#: 2000064607"/>
    <s v="Dinesh Sharma"/>
    <s v="Dinesh Sharma"/>
    <s v="SAP Functional-SD"/>
    <x v="0"/>
    <s v="20-08-2024 19:38"/>
    <s v="23-08-2024 10:30"/>
    <s v="Applications"/>
    <s v="30-08-2024 11:14"/>
    <s v="System"/>
    <s v="Information Technology"/>
    <s v="3. Affects Group"/>
    <s v="30-08-2024 11:14"/>
    <x v="1"/>
    <s v="27-08-2024 10:57"/>
    <s v="27-08-2024 10:57"/>
    <s v="21-08-2024 12:30"/>
    <s v="Not Assigned"/>
    <s v="2000064607"/>
    <s v="SAP S/4 ERP"/>
    <s v="UAE"/>
    <x v="0"/>
    <x v="0"/>
    <x v="0"/>
    <n v="6.6381944444437977"/>
    <n v="2024"/>
    <n v="34"/>
    <x v="7"/>
    <x v="0"/>
    <n v="8"/>
    <x v="1"/>
    <x v="0"/>
    <d v="2024-08-20T19:38:00"/>
    <d v="2024-08-27T10:57:00"/>
  </r>
  <r>
    <n v="4000002193"/>
    <x v="0"/>
    <s v="3. Normal"/>
    <s v="PRICING ERROR IN DISTRIBUTION CHANNEL 20 IN NEW ORDER TYPE ZAA Sol ref#: 2000064608"/>
    <s v="Heera Mohammed Javeed"/>
    <s v="Dinesh Sharma"/>
    <s v="SAP Functional-SD"/>
    <x v="0"/>
    <s v="20-08-2024 19:7"/>
    <s v="22-08-2024 19:8"/>
    <s v="Applications"/>
    <s v="01-11-2024 12:48"/>
    <s v="Heera Mohammed Javeed"/>
    <s v="Local Sales"/>
    <s v="4. Affects User"/>
    <s v="01-11-2024 12:48"/>
    <x v="1"/>
    <s v="29-10-2024 11:50"/>
    <s v="23-08-2024 16:2"/>
    <s v="21-08-2024 12:8"/>
    <s v="Not Assigned"/>
    <s v="2000064608"/>
    <s v="SAP S/4 ERP"/>
    <s v="UAE"/>
    <x v="0"/>
    <x v="0"/>
    <x v="0"/>
    <n v="69.696527777778101"/>
    <n v="2024"/>
    <n v="34"/>
    <x v="7"/>
    <x v="0"/>
    <n v="8"/>
    <x v="1"/>
    <x v="1"/>
    <d v="2024-08-20T19:07:00"/>
    <d v="2024-10-29T11:50:00"/>
  </r>
  <r>
    <n v="4000002184"/>
    <x v="1"/>
    <s v="1. Urgent"/>
    <s v="Setup the Local printer “PC00” in SAP User Access"/>
    <s v="Orly"/>
    <s v="Amit Yadav"/>
    <s v="SAP Technical"/>
    <x v="0"/>
    <s v="20-08-2024 17:44"/>
    <s v="21-08-2024 16:44"/>
    <s v="Applications"/>
    <s v="30-08-2024 18:14"/>
    <s v="Orly"/>
    <s v="Production-Assembly"/>
    <s v="4. Affects User"/>
    <s v="30-08-2024 18:14"/>
    <x v="2"/>
    <s v="27-08-2024 17:43"/>
    <s v="27-08-2024 17:43"/>
    <s v="20-08-2024 18:44"/>
    <s v="Access &amp; Security"/>
    <s v="Not Assigned"/>
    <s v="SAP S/4 ERP"/>
    <s v="UAE"/>
    <x v="0"/>
    <x v="2"/>
    <x v="0"/>
    <n v="6.9993055555532919"/>
    <n v="2024"/>
    <n v="34"/>
    <x v="7"/>
    <x v="0"/>
    <n v="8"/>
    <x v="1"/>
    <x v="0"/>
    <d v="2024-08-20T17:44:00"/>
    <d v="2024-08-27T17:43:00"/>
  </r>
  <r>
    <n v="4000002211"/>
    <x v="0"/>
    <s v="2. High"/>
    <s v="Unable to process  materials in system  - Sandeep ( Kludi ) Sol ref#: 2000064609"/>
    <s v="Sandeep Kumar"/>
    <s v="Mohanad Suliman"/>
    <s v="SAP Functional-PP/PM/QS/"/>
    <x v="0"/>
    <s v="21-08-2024 17:14"/>
    <s v="23-08-2024 17:14"/>
    <s v="Applications"/>
    <s v="04-11-2024 16:50"/>
    <s v="Sandeep Kumar"/>
    <s v="Supply Chain"/>
    <s v="4. Affects User"/>
    <s v="04-11-2024 16:50"/>
    <x v="1"/>
    <s v="01-11-2024 16:41"/>
    <s v="09-09-2024 13:56"/>
    <s v="21-08-2024 19:14"/>
    <s v="Not Assigned"/>
    <s v="2000064609"/>
    <s v="SAP S/4 ERP"/>
    <s v="UAE"/>
    <x v="0"/>
    <x v="10"/>
    <x v="0"/>
    <n v="71.977083333338669"/>
    <n v="2024"/>
    <n v="34"/>
    <x v="7"/>
    <x v="0"/>
    <n v="8"/>
    <x v="1"/>
    <x v="1"/>
    <d v="2024-08-21T17:14:00"/>
    <d v="2024-11-01T16:41:00"/>
  </r>
  <r>
    <n v="4000002268"/>
    <x v="0"/>
    <s v="2. High"/>
    <s v="SAP Authorization Issue ( VA01 &amp; VA02 ) -  Hemanshu ( IND)"/>
    <s v="Hemanshu Khiraiya"/>
    <s v="Nigam Bairagicharan Das"/>
    <s v="SAP Technical"/>
    <x v="0"/>
    <s v="23-08-2024 9:41"/>
    <s v="23-08-2024 18:30"/>
    <s v="Applications"/>
    <s v="26-08-2024 14:12"/>
    <s v="Hemanshu Khiraiya"/>
    <s v="Finance &amp; Accounts"/>
    <s v="2. Affects Department"/>
    <s v="26-08-2024 14:12"/>
    <x v="2"/>
    <s v="23-08-2024 13:26"/>
    <s v="23-08-2024 13:26"/>
    <s v="23-08-2024 11:30"/>
    <s v="Not Assigned"/>
    <s v="Not Assigned"/>
    <s v="SAP S/4 ERP"/>
    <s v="IND"/>
    <x v="0"/>
    <x v="2"/>
    <x v="0"/>
    <n v="0.15625"/>
    <n v="2024"/>
    <n v="34"/>
    <x v="7"/>
    <x v="0"/>
    <n v="8"/>
    <x v="1"/>
    <x v="2"/>
    <d v="2024-08-23T09:41:00"/>
    <d v="2024-08-23T13:26:00"/>
  </r>
  <r>
    <n v="4000002229"/>
    <x v="1"/>
    <s v="1. Urgent"/>
    <s v="T-code Access - 96600004 Mohammed Ashraf"/>
    <s v="Girish Sharma"/>
    <s v="Amit Yadav"/>
    <s v="SAP Technical"/>
    <x v="0"/>
    <s v="22-08-2024 11:26"/>
    <s v="25-08-2024 10:26"/>
    <s v="Applications"/>
    <s v="18-10-2024 17:41"/>
    <s v="Girish Sharma"/>
    <s v="Accounts"/>
    <s v="4. Affects User"/>
    <s v="18-10-2024 17:41"/>
    <x v="2"/>
    <s v="15-10-2024 16:47"/>
    <s v="15-10-2024 16:47"/>
    <s v="22-08-2024 12:26"/>
    <s v="Access &amp; Security"/>
    <s v="Not Assigned"/>
    <s v="SAP S/4 ERP"/>
    <s v="KSA"/>
    <x v="0"/>
    <x v="2"/>
    <x v="0"/>
    <n v="54.222916666665697"/>
    <n v="2024"/>
    <n v="34"/>
    <x v="7"/>
    <x v="0"/>
    <n v="8"/>
    <x v="1"/>
    <x v="1"/>
    <d v="2024-08-22T11:26:00"/>
    <d v="2024-10-15T16:47:00"/>
  </r>
  <r>
    <n v="4000002298"/>
    <x v="0"/>
    <s v="2. High"/>
    <s v="Value calculated wrongly, shows negative Sol ref#: 2000064614"/>
    <s v="Asim Ali"/>
    <s v="Dinesh Sharma"/>
    <s v="SAP Functional-SD"/>
    <x v="0"/>
    <s v="23-08-2024 15:50"/>
    <s v="27-08-2024 15:50"/>
    <s v="Applications"/>
    <s v="29-08-2024 12:13"/>
    <s v="Asim Ali"/>
    <s v="Sales"/>
    <s v="4. Affects User"/>
    <s v="29-08-2024 12:13"/>
    <x v="1"/>
    <s v="26-08-2024 11:56"/>
    <s v="26-08-2024 11:56"/>
    <s v="23-08-2024 17:50"/>
    <s v="Not Assigned"/>
    <s v="2000064614"/>
    <s v="SAP S/4 ERP"/>
    <s v="UAE"/>
    <x v="0"/>
    <x v="0"/>
    <x v="0"/>
    <n v="2.8375000000014552"/>
    <n v="2024"/>
    <n v="34"/>
    <x v="7"/>
    <x v="0"/>
    <n v="8"/>
    <x v="1"/>
    <x v="3"/>
    <d v="2024-08-23T15:50:00"/>
    <d v="2024-08-26T11:56:00"/>
  </r>
  <r>
    <n v="4000002305"/>
    <x v="0"/>
    <s v="3. Normal"/>
    <s v="Unable to save the change date for the confirmed qty Sol ref#: 2000064617"/>
    <s v="Caroline Yulo"/>
    <s v="Dinesh Sharma"/>
    <s v="SAP Functional-SD"/>
    <x v="0"/>
    <s v="23-08-2024 17:41"/>
    <s v="27-08-2024 17:41"/>
    <s v="Applications"/>
    <s v="26-08-2024 19:12"/>
    <s v="Cheryl Mortega"/>
    <s v="UAE Sales -Retail Operations"/>
    <s v="4. Affects User"/>
    <s v="04-09-2024 11:23"/>
    <x v="1"/>
    <s v="23-08-2024 18:59"/>
    <s v="23-08-2024 18:59"/>
    <s v="26-08-2024 10:41"/>
    <s v="Not Assigned"/>
    <s v="2000064617"/>
    <s v="SAP S/4 ERP"/>
    <s v="UAE"/>
    <x v="0"/>
    <x v="0"/>
    <x v="0"/>
    <n v="5.4166666668606922E-2"/>
    <n v="2024"/>
    <n v="34"/>
    <x v="7"/>
    <x v="0"/>
    <n v="8"/>
    <x v="1"/>
    <x v="2"/>
    <d v="2024-08-23T17:41:00"/>
    <d v="2024-08-23T18:59:00"/>
  </r>
  <r>
    <n v="4000002231"/>
    <x v="1"/>
    <s v="2. High"/>
    <s v="Request data extraction Sol#3000052552"/>
    <s v="Gautam Chand Jain"/>
    <s v="Dinesh Sharma"/>
    <s v="SAP Functional-SD"/>
    <x v="0"/>
    <s v="22-08-2024 11:51"/>
    <s v="26-08-2024 11:51"/>
    <s v="Applications"/>
    <s v="07-09-2024 18:18"/>
    <s v="Gautam Chand Jain"/>
    <s v="Finance &amp; Accounts"/>
    <s v="4. Affects User"/>
    <s v="07-09-2024 18:18"/>
    <x v="1"/>
    <s v="04-09-2024 17:36"/>
    <s v="04-09-2024 17:36"/>
    <s v="22-08-2024 13:51"/>
    <s v="Applications"/>
    <s v="3000052552"/>
    <s v="Reporting &amp; Analytics tools"/>
    <s v="UAE"/>
    <x v="0"/>
    <x v="0"/>
    <x v="0"/>
    <n v="13.239583333328483"/>
    <n v="2024"/>
    <n v="34"/>
    <x v="7"/>
    <x v="0"/>
    <n v="8"/>
    <x v="1"/>
    <x v="1"/>
    <d v="2024-08-22T11:51:00"/>
    <d v="2024-09-04T17:36:00"/>
  </r>
  <r>
    <n v="4000002236"/>
    <x v="1"/>
    <s v="3. Normal"/>
    <s v="SAP authorization access"/>
    <s v="Moti Singh Rathore"/>
    <s v="Nigam Bairagicharan Das"/>
    <s v="SAP Technical"/>
    <x v="0"/>
    <s v="22-08-2024 12:27"/>
    <s v="24-08-2024 12:27"/>
    <s v="Applications"/>
    <s v="29-08-2024 19:14"/>
    <s v="Moti Singh Rathore"/>
    <s v="Finance &amp; Accounts"/>
    <s v="4. Affects User"/>
    <s v="29-08-2024 19:14"/>
    <x v="1"/>
    <s v="26-08-2024 18:59"/>
    <s v="26-08-2024 18:59"/>
    <s v="22-08-2024 14:27"/>
    <s v="Access &amp; Security"/>
    <s v="Not Assigned"/>
    <s v="SAP S/4 ERP"/>
    <s v="IND"/>
    <x v="0"/>
    <x v="2"/>
    <x v="0"/>
    <n v="4.2722222222218988"/>
    <n v="2024"/>
    <n v="34"/>
    <x v="7"/>
    <x v="0"/>
    <n v="8"/>
    <x v="1"/>
    <x v="3"/>
    <d v="2024-08-22T12:27:00"/>
    <d v="2024-08-26T18:59:00"/>
  </r>
  <r>
    <n v="4000002238"/>
    <x v="1"/>
    <s v="3. Normal"/>
    <s v="SAP access for  ID 99310134 (Mr. Nilesh Dabhi)– Copy Role from User ID 99121060 (Mr. Abbas)"/>
    <s v="Moti Singh Rathore"/>
    <s v="Nigam Bairagicharan Das"/>
    <s v="SAP Technical"/>
    <x v="0"/>
    <s v="22-08-2024 12:31"/>
    <s v="24-08-2024 12:31"/>
    <s v="Applications"/>
    <s v="29-08-2024 19:14"/>
    <s v="Moti Singh Rathore"/>
    <s v="Finance &amp; Accounts"/>
    <s v="4. Affects User"/>
    <s v="29-08-2024 19:14"/>
    <x v="1"/>
    <s v="26-08-2024 19:1"/>
    <s v="26-08-2024 19:1"/>
    <s v="22-08-2024 14:31"/>
    <s v="Access &amp; Security"/>
    <s v="Not Assigned"/>
    <s v="SAP S/4 ERP"/>
    <s v="IND"/>
    <x v="0"/>
    <x v="2"/>
    <x v="0"/>
    <n v="4.2708333333357587"/>
    <n v="2024"/>
    <n v="34"/>
    <x v="7"/>
    <x v="0"/>
    <n v="8"/>
    <x v="1"/>
    <x v="3"/>
    <d v="2024-08-22T12:31:00"/>
    <d v="2024-08-26T19:01:00"/>
  </r>
  <r>
    <n v="4000002256"/>
    <x v="1"/>
    <s v="3. Normal"/>
    <s v="Requesting access for VA03 (NOON)"/>
    <s v="Janice Benny"/>
    <s v="Nigam Bairagicharan Das"/>
    <s v="SAP Technical"/>
    <x v="0"/>
    <s v="22-08-2024 18:14"/>
    <s v="26-08-2024 18:14"/>
    <s v="Applications"/>
    <s v="31-08-2024 12:15"/>
    <s v="Janice Benny"/>
    <s v="E-commerce"/>
    <s v="4. Affects User"/>
    <s v="31-08-2024 12:15"/>
    <x v="1"/>
    <s v="28-08-2024 11:31"/>
    <s v="28-08-2024 11:31"/>
    <s v="23-08-2024 11:14"/>
    <s v="Access &amp; Security"/>
    <s v="Not Assigned"/>
    <s v="SAP S/4 ERP"/>
    <s v="UAE"/>
    <x v="0"/>
    <x v="2"/>
    <x v="0"/>
    <n v="5.7201388888861402"/>
    <n v="2024"/>
    <n v="34"/>
    <x v="7"/>
    <x v="0"/>
    <n v="8"/>
    <x v="1"/>
    <x v="0"/>
    <d v="2024-08-22T18:14:00"/>
    <d v="2024-08-28T11:31:00"/>
  </r>
  <r>
    <n v="4000002267"/>
    <x v="1"/>
    <s v="3. Normal"/>
    <s v="Reset application password"/>
    <s v="Durairaj Nagiah"/>
    <s v="Amit Yadav"/>
    <s v="SAP Technical"/>
    <x v="0"/>
    <s v="23-08-2024 9:41"/>
    <s v="27-08-2024 10:30"/>
    <s v="Applications"/>
    <s v="30-08-2024 18:14"/>
    <s v="Durairaj Nagiah"/>
    <s v="Production"/>
    <s v="4. Affects User"/>
    <s v="30-08-2024 18:14"/>
    <x v="1"/>
    <s v="27-08-2024 17:32"/>
    <s v="27-08-2024 17:32"/>
    <s v="23-08-2024 12:30"/>
    <s v="Access &amp; Security"/>
    <s v="Not Assigned"/>
    <s v="SAP S/4 ERP"/>
    <s v="UAE"/>
    <x v="0"/>
    <x v="2"/>
    <x v="0"/>
    <n v="4.3270833333372138"/>
    <n v="2024"/>
    <n v="34"/>
    <x v="7"/>
    <x v="0"/>
    <n v="8"/>
    <x v="1"/>
    <x v="3"/>
    <d v="2024-08-23T09:41:00"/>
    <d v="2024-08-27T17:32:00"/>
  </r>
  <r>
    <n v="4000002277"/>
    <x v="0"/>
    <s v="1. Urgent"/>
    <s v="NEED TO REVERSE PRINTED DOCUMENT IN FBCJ Sol ref#: 2000064615"/>
    <s v="Meeragani Bakrudeen"/>
    <s v="Mohanad Suliman"/>
    <s v="SAP Functional-FI/CO"/>
    <x v="0"/>
    <s v="23-08-2024 11:51"/>
    <s v="26-08-2024 10:51"/>
    <s v="Applications"/>
    <s v="08-09-2024 12:19"/>
    <s v="Meeragani Bakrudeen"/>
    <s v="Accounts"/>
    <s v="4. Affects User"/>
    <s v="08-09-2024 12:19"/>
    <x v="2"/>
    <s v="05-09-2024 11:49"/>
    <s v="28-08-2024 17:54"/>
    <s v="23-08-2024 12:51"/>
    <s v="Not Assigned"/>
    <s v="2000064615"/>
    <s v="SAP S/4 ERP"/>
    <s v="UAE"/>
    <x v="0"/>
    <x v="10"/>
    <x v="0"/>
    <n v="12.998611111106584"/>
    <n v="2024"/>
    <n v="34"/>
    <x v="7"/>
    <x v="0"/>
    <n v="8"/>
    <x v="1"/>
    <x v="1"/>
    <d v="2024-08-23T11:51:00"/>
    <d v="2024-09-05T11:49:00"/>
  </r>
  <r>
    <n v="4000002314"/>
    <x v="1"/>
    <s v="3. Normal"/>
    <s v="SAP Authorization Request -  77000550 //  77000216"/>
    <s v="Durairaj Nagiah"/>
    <s v="Nigam Bairagicharan Das"/>
    <s v="SAP Technical"/>
    <x v="0"/>
    <s v="24-08-2024 12:36"/>
    <s v="28-08-2024 10:30"/>
    <s v="Applications"/>
    <s v="29-08-2024 16:13"/>
    <s v="Durairaj Nagiah"/>
    <s v="Production"/>
    <s v="4. Affects User"/>
    <s v="29-08-2024 16:13"/>
    <x v="1"/>
    <s v="26-08-2024 15:40"/>
    <s v="26-08-2024 15:40"/>
    <s v="26-08-2024 12:30"/>
    <s v="Access &amp; Security"/>
    <s v="Not Assigned"/>
    <s v="Manufacturing tools"/>
    <s v="UAE"/>
    <x v="0"/>
    <x v="2"/>
    <x v="0"/>
    <n v="2.1277777777795563"/>
    <n v="2024"/>
    <n v="34"/>
    <x v="7"/>
    <x v="0"/>
    <n v="8"/>
    <x v="1"/>
    <x v="3"/>
    <d v="2024-08-24T12:36:00"/>
    <d v="2024-08-26T15:40:00"/>
  </r>
  <r>
    <n v="4000002269"/>
    <x v="0"/>
    <s v="2. High"/>
    <s v="SAP Authorization issue (  VA01/ VA02/ VA03)-  Moti (IND)"/>
    <s v="Moti Singh Rathore"/>
    <s v="Nigam Bairagicharan Das"/>
    <s v="SAP Technical"/>
    <x v="0"/>
    <s v="23-08-2024 9:50"/>
    <s v="23-08-2024 18:30"/>
    <s v="Applications"/>
    <s v="26-08-2024 14:12"/>
    <s v="Moti Singh Rathore"/>
    <s v="Finance &amp; Accounts"/>
    <s v="2. Affects Department"/>
    <s v="26-08-2024 14:12"/>
    <x v="2"/>
    <s v="23-08-2024 13:24"/>
    <s v="23-08-2024 13:24"/>
    <s v="23-08-2024 11:30"/>
    <s v="Not Assigned"/>
    <s v="Not Assigned"/>
    <s v="SAP S/4 ERP"/>
    <s v="IND"/>
    <x v="0"/>
    <x v="2"/>
    <x v="0"/>
    <n v="0.148611111115315"/>
    <n v="2024"/>
    <n v="34"/>
    <x v="7"/>
    <x v="0"/>
    <n v="8"/>
    <x v="1"/>
    <x v="2"/>
    <d v="2024-08-23T09:50:00"/>
    <d v="2024-08-23T13:24:00"/>
  </r>
  <r>
    <n v="4000002255"/>
    <x v="0"/>
    <s v="2. High"/>
    <s v="RCON- Frit plant issue- RM not consuming order no 50896085- 83.9 Ton posting Sol ref#: 2000064611"/>
    <s v="Ramesh Bakthavachalam"/>
    <s v="Karthick Duraisamy"/>
    <s v="SAP Functional-PP/PM/QS/"/>
    <x v="0"/>
    <s v="22-08-2024 17:4"/>
    <s v="23-08-2024 16:4"/>
    <s v="Applications"/>
    <s v="31-08-2024 13:15"/>
    <s v="Ramesh Bakthavachalam"/>
    <s v="Tiles Plant"/>
    <s v="3. Affects Group"/>
    <s v="31-08-2024 13:15"/>
    <x v="2"/>
    <s v="28-08-2024 12:49"/>
    <s v="28-08-2024 12:49"/>
    <s v="22-08-2024 18:4"/>
    <s v="Not Assigned"/>
    <s v="2000064611"/>
    <s v="SAP S/4 ERP"/>
    <s v="UAE"/>
    <x v="0"/>
    <x v="4"/>
    <x v="0"/>
    <n v="5.8229166666715173"/>
    <n v="2024"/>
    <n v="34"/>
    <x v="7"/>
    <x v="0"/>
    <n v="8"/>
    <x v="1"/>
    <x v="0"/>
    <d v="2024-08-22T17:04:00"/>
    <d v="2024-08-28T12:49:00"/>
  </r>
  <r>
    <n v="4000002286"/>
    <x v="0"/>
    <s v="1. Urgent"/>
    <s v="SAP Incident - ZRK_CR Report error Sol ref#: 2000064613"/>
    <s v="Ravi Teja"/>
    <s v="Karthick Duraisamy"/>
    <s v="SAP Functional-PP/PM/QS/"/>
    <x v="0"/>
    <s v="23-08-2024 13:0"/>
    <s v="26-08-2024 12:0"/>
    <s v="Applications"/>
    <s v="01-09-2024 11:15"/>
    <s v="Ravi Teja"/>
    <s v="Tiles Plant"/>
    <s v="3. Affects Group"/>
    <s v="01-09-2024 11:15"/>
    <x v="2"/>
    <s v="29-08-2024 10:42"/>
    <s v="29-08-2024 10:42"/>
    <s v="23-08-2024 14:0"/>
    <s v="Not Assigned"/>
    <s v="2000064613"/>
    <s v="SAP S/4 ERP"/>
    <s v="UAE"/>
    <x v="0"/>
    <x v="4"/>
    <x v="0"/>
    <n v="5.9041666666671517"/>
    <n v="2024"/>
    <n v="34"/>
    <x v="7"/>
    <x v="0"/>
    <n v="8"/>
    <x v="1"/>
    <x v="0"/>
    <d v="2024-08-23T13:00:00"/>
    <d v="2024-08-29T10:42:00"/>
  </r>
  <r>
    <n v="4000002287"/>
    <x v="1"/>
    <s v="2. High"/>
    <s v="Request to provide authorization access for MB5B &amp; ZRK_PRPO_EFF"/>
    <s v="Ravi Teja"/>
    <s v="Nigam Bairagicharan Das"/>
    <s v="SAP Technical"/>
    <x v="0"/>
    <s v="23-08-2024 13:5"/>
    <s v="27-08-2024 13:5"/>
    <s v="Applications"/>
    <s v="31-08-2024 12:15"/>
    <s v="Ravi Teja"/>
    <s v="Tiles Plant"/>
    <s v="4. Affects User"/>
    <s v="31-08-2024 12:15"/>
    <x v="1"/>
    <s v="28-08-2024 11:46"/>
    <s v="28-08-2024 11:19"/>
    <s v="23-08-2024 15:5"/>
    <s v="Access &amp; Security"/>
    <s v="Not Assigned"/>
    <s v="SAP S/4 ERP"/>
    <s v="UAE"/>
    <x v="0"/>
    <x v="2"/>
    <x v="0"/>
    <n v="4.945138888884685"/>
    <n v="2024"/>
    <n v="34"/>
    <x v="7"/>
    <x v="0"/>
    <n v="8"/>
    <x v="1"/>
    <x v="3"/>
    <d v="2024-08-23T13:05:00"/>
    <d v="2024-08-28T11:46:00"/>
  </r>
  <r>
    <n v="4000002251"/>
    <x v="0"/>
    <s v="3. Normal"/>
    <s v="Gate pass details printing incorrect in DNs  - Sol Ref: 2000064610"/>
    <s v="Palani Murugan"/>
    <s v="Dinesh Sharma"/>
    <s v="SAP Functional"/>
    <x v="0"/>
    <s v="22-08-2024 16:28"/>
    <s v="23-08-2024 15:28"/>
    <s v="Applications"/>
    <s v="25-08-2024 20:12"/>
    <s v="Palani Murugan"/>
    <s v="Logistics and Warehouse"/>
    <s v="1. Affects Business"/>
    <s v="25-08-2024 20:12"/>
    <x v="2"/>
    <s v="22-08-2024 19:15"/>
    <s v="22-08-2024 19:11"/>
    <s v="22-08-2024 17:28"/>
    <s v="Not Assigned"/>
    <s v="2000064610"/>
    <s v="SAP S/4 ERP"/>
    <s v="UAE"/>
    <x v="0"/>
    <x v="0"/>
    <x v="0"/>
    <n v="0.11597222222189885"/>
    <n v="2024"/>
    <n v="34"/>
    <x v="7"/>
    <x v="0"/>
    <n v="8"/>
    <x v="1"/>
    <x v="2"/>
    <d v="2024-08-22T16:28:00"/>
    <d v="2024-08-22T19:15:00"/>
  </r>
  <r>
    <n v="4000002280"/>
    <x v="0"/>
    <s v="3. Normal"/>
    <s v="Contract items not showing in ZME5A  Sol ref#:  2000064619"/>
    <s v="Veronica Tapao"/>
    <s v="Dinesh Sharma"/>
    <s v="SAP Functional-MM"/>
    <x v="0"/>
    <s v="23-08-2024 12:17"/>
    <s v="27-08-2024 12:17"/>
    <s v="Applications"/>
    <s v="02-09-2024 14:16"/>
    <s v="Veronica Tapao"/>
    <s v="Purchase"/>
    <s v="4. Affects User"/>
    <s v="02-09-2024 14:16"/>
    <x v="1"/>
    <s v="30-08-2024 13:30"/>
    <s v="30-08-2024 12:22"/>
    <s v="23-08-2024 14:17"/>
    <s v="Not Assigned"/>
    <s v="2000064619"/>
    <s v="SAP S/4 ERP"/>
    <s v="UAE"/>
    <x v="0"/>
    <x v="0"/>
    <x v="0"/>
    <n v="7.0506944444423425"/>
    <n v="2024"/>
    <n v="34"/>
    <x v="7"/>
    <x v="0"/>
    <n v="8"/>
    <x v="1"/>
    <x v="0"/>
    <d v="2024-08-23T12:17:00"/>
    <d v="2024-08-30T13:30:00"/>
  </r>
  <r>
    <n v="4000002282"/>
    <x v="1"/>
    <s v="1. Urgent"/>
    <s v="T-Code Access Request - 14 Users (L&amp;W)"/>
    <s v="Palani Murugan"/>
    <s v="Amit Yadav"/>
    <s v="SAP Technical"/>
    <x v="0"/>
    <s v="23-08-2024 12:32"/>
    <s v="26-08-2024 11:32"/>
    <s v="Applications"/>
    <s v="22-09-2024 17:26"/>
    <s v="Palani Murugan"/>
    <s v="Logistics and Warehouse"/>
    <s v="4. Affects User"/>
    <s v="22-09-2024 17:26"/>
    <x v="2"/>
    <s v="19-09-2024 16:53"/>
    <s v="16-09-2024 12:14"/>
    <s v="23-08-2024 13:32"/>
    <s v="Access &amp; Security"/>
    <s v="Not Assigned"/>
    <s v="SAP S/4 ERP"/>
    <s v="UAE"/>
    <x v="0"/>
    <x v="2"/>
    <x v="0"/>
    <n v="27.181250000001455"/>
    <n v="2024"/>
    <n v="34"/>
    <x v="7"/>
    <x v="0"/>
    <n v="8"/>
    <x v="1"/>
    <x v="1"/>
    <d v="2024-08-23T12:32:00"/>
    <d v="2024-09-19T16:53:00"/>
  </r>
  <r>
    <n v="4000002296"/>
    <x v="1"/>
    <s v="2. High"/>
    <s v="T-Code authorization of ZSSALESTAX_REG"/>
    <s v="Sastry Varanasi"/>
    <s v="Amit Yadav"/>
    <s v="SAP Technical"/>
    <x v="0"/>
    <s v="23-08-2024 14:37"/>
    <s v="26-08-2024 14:37"/>
    <s v="Applications"/>
    <s v="08-09-2024 18:19"/>
    <s v="Sastry Varanasi"/>
    <s v="Finance &amp; Accounts"/>
    <s v="4. Affects User"/>
    <s v="08-09-2024 18:19"/>
    <x v="1"/>
    <s v="05-09-2024 17:46"/>
    <s v="05-09-2024 17:46"/>
    <s v="23-08-2024 16:37"/>
    <s v="Access &amp; Security"/>
    <s v="Not Assigned"/>
    <s v="SAP S/4 ERP"/>
    <s v="IND"/>
    <x v="0"/>
    <x v="2"/>
    <x v="0"/>
    <n v="13.131249999998545"/>
    <n v="2024"/>
    <n v="34"/>
    <x v="7"/>
    <x v="0"/>
    <n v="8"/>
    <x v="1"/>
    <x v="1"/>
    <d v="2024-08-23T14:37:00"/>
    <d v="2024-09-05T17:46:00"/>
  </r>
  <r>
    <n v="4000002270"/>
    <x v="0"/>
    <s v="3. Normal"/>
    <s v="Error while running VA01 &amp; VA02"/>
    <s v="Hitesh Saradva"/>
    <s v="Nigam Bairagicharan Das"/>
    <s v="SAP Technical"/>
    <x v="0"/>
    <s v="23-08-2024 9:50"/>
    <s v="23-08-2024 18:30"/>
    <s v="Applications"/>
    <s v="26-08-2024 11:12"/>
    <s v="Hitesh Saradva"/>
    <s v="Finance &amp; Accounts"/>
    <s v="2. Affects Department"/>
    <s v="26-08-2024 11:12"/>
    <x v="2"/>
    <s v="23-08-2024 11:1"/>
    <s v="23-08-2024 11:1"/>
    <s v="23-08-2024 11:30"/>
    <s v="Not Assigned"/>
    <s v="Not Assigned"/>
    <s v="SAP S/4 ERP"/>
    <s v="IND"/>
    <x v="0"/>
    <x v="2"/>
    <x v="0"/>
    <n v="4.9305555556202307E-2"/>
    <n v="2024"/>
    <n v="34"/>
    <x v="7"/>
    <x v="0"/>
    <n v="8"/>
    <x v="1"/>
    <x v="2"/>
    <d v="2024-08-23T09:50:00"/>
    <d v="2024-08-23T11:01:00"/>
  </r>
  <r>
    <n v="4000002271"/>
    <x v="0"/>
    <s v="3. Normal"/>
    <s v="SAP Authorization issue  - Nishant ( IND)"/>
    <s v="Nishant Badrakiya"/>
    <s v="Nigam Bairagicharan Das"/>
    <s v="SAP Technical"/>
    <x v="0"/>
    <s v="23-08-2024 9:59"/>
    <s v="26-08-2024 10:30"/>
    <s v="Applications"/>
    <s v="26-08-2024 14:12"/>
    <s v="Nishant Badrakiya"/>
    <s v="Finance &amp; Accounts"/>
    <s v="4. Affects User"/>
    <s v="26-08-2024 14:12"/>
    <x v="1"/>
    <s v="23-08-2024 13:19"/>
    <s v="23-08-2024 13:19"/>
    <s v="23-08-2024 12:30"/>
    <s v="Not Assigned"/>
    <s v="Not Assigned"/>
    <s v="SAP S/4 ERP"/>
    <s v="IND"/>
    <x v="0"/>
    <x v="2"/>
    <x v="0"/>
    <n v="0.13888888888322981"/>
    <n v="2024"/>
    <n v="34"/>
    <x v="7"/>
    <x v="0"/>
    <n v="8"/>
    <x v="1"/>
    <x v="2"/>
    <d v="2024-08-23T09:59:00"/>
    <d v="2024-08-23T13:19:00"/>
  </r>
  <r>
    <n v="4000002324"/>
    <x v="0"/>
    <s v="2. High"/>
    <s v="Production shows minus values Sol ref#: 2000064618"/>
    <s v="Stephanie Elaine Acera"/>
    <s v="Dinesh Sharma"/>
    <s v="SAP Functional-SD"/>
    <x v="0"/>
    <s v="26-08-2024 11:17"/>
    <s v="28-08-2024 11:17"/>
    <s v="Applications"/>
    <s v="25-10-2024 14:45"/>
    <s v="Stephanie Elaine Acera"/>
    <s v="Production Planning"/>
    <s v="4. Affects User"/>
    <s v="25-10-2024 14:45"/>
    <x v="1"/>
    <s v="22-10-2024 13:57"/>
    <s v="09-09-2024 13:44"/>
    <s v="26-08-2024 13:17"/>
    <s v="Not Assigned"/>
    <s v="2000064618"/>
    <s v="SAP S/4 ERP"/>
    <s v="UAE"/>
    <x v="0"/>
    <x v="0"/>
    <x v="0"/>
    <n v="57.11111111111677"/>
    <n v="2024"/>
    <n v="35"/>
    <x v="8"/>
    <x v="0"/>
    <n v="8"/>
    <x v="1"/>
    <x v="1"/>
    <d v="2024-08-26T11:17:00"/>
    <d v="2024-10-22T13:57:00"/>
  </r>
  <r>
    <n v="4000002265"/>
    <x v="0"/>
    <s v="2. High"/>
    <s v="Unable to transact in MIGO GN Sol ref#: 2000064612"/>
    <s v="George Antony D'Souza"/>
    <s v="Dinesh Sharma"/>
    <s v="SAP Functional-SD"/>
    <x v="0"/>
    <s v="23-08-2024 8:30"/>
    <s v="23-08-2024 18:30"/>
    <s v="Applications"/>
    <s v="26-08-2024 20:12"/>
    <s v="System"/>
    <s v="Procurement"/>
    <s v="2. Affects Department"/>
    <s v="26-08-2024 20:12"/>
    <x v="2"/>
    <s v="23-08-2024 19:26"/>
    <s v="23-08-2024 19:26"/>
    <s v="23-08-2024 11:30"/>
    <s v="Not Assigned"/>
    <s v="2000064612"/>
    <s v="SAP S/4 ERP"/>
    <s v="UAE"/>
    <x v="0"/>
    <x v="0"/>
    <x v="0"/>
    <n v="0.45555555555620231"/>
    <n v="2024"/>
    <n v="34"/>
    <x v="7"/>
    <x v="0"/>
    <n v="8"/>
    <x v="1"/>
    <x v="2"/>
    <d v="2024-08-23T08:30:00"/>
    <d v="2024-08-23T19:26:00"/>
  </r>
  <r>
    <n v="4000002266"/>
    <x v="0"/>
    <s v="3. Normal"/>
    <s v="SAP Authorization Error - Jahangir"/>
    <s v="Jahangir Hussian"/>
    <s v="Nigam Bairagicharan Das"/>
    <s v="SAP Technical"/>
    <x v="0"/>
    <s v="23-08-2024 9:26"/>
    <s v="27-08-2024 10:30"/>
    <s v="Applications"/>
    <s v="26-08-2024 14:12"/>
    <s v="System"/>
    <s v="Procurement"/>
    <s v="4. Affects User"/>
    <s v="26-08-2024 14:12"/>
    <x v="1"/>
    <s v="23-08-2024 13:20"/>
    <s v="23-08-2024 13:20"/>
    <s v="23-08-2024 12:30"/>
    <s v="Not Assigned"/>
    <s v="Not Assigned"/>
    <s v="SAP S/4 ERP"/>
    <s v="UAE"/>
    <x v="0"/>
    <x v="2"/>
    <x v="0"/>
    <n v="0.16249999999854481"/>
    <n v="2024"/>
    <n v="34"/>
    <x v="7"/>
    <x v="0"/>
    <n v="8"/>
    <x v="1"/>
    <x v="2"/>
    <d v="2024-08-23T09:26:00"/>
    <d v="2024-08-23T13:20:00"/>
  </r>
  <r>
    <n v="4000002283"/>
    <x v="1"/>
    <s v="3. Normal"/>
    <s v="SAP Authorization Request -  Ajenah"/>
    <s v="Ajenah Sualog"/>
    <s v="Amit Yadav"/>
    <s v="SAP Technical"/>
    <x v="0"/>
    <s v="23-08-2024 12:38"/>
    <s v="27-08-2024 12:38"/>
    <s v="Applications"/>
    <s v="02-09-2024 17:16"/>
    <s v="System"/>
    <s v="Finance &amp; Accounts"/>
    <s v="4. Affects User"/>
    <s v="02-09-2024 17:16"/>
    <x v="1"/>
    <s v="30-08-2024 16:21"/>
    <s v="30-08-2024 16:21"/>
    <s v="23-08-2024 14:38"/>
    <s v="Access &amp; Security"/>
    <s v="Not Assigned"/>
    <s v="SAP S/4 ERP"/>
    <s v="UAE"/>
    <x v="0"/>
    <x v="2"/>
    <x v="0"/>
    <n v="7.1548611111138598"/>
    <n v="2024"/>
    <n v="34"/>
    <x v="7"/>
    <x v="0"/>
    <n v="8"/>
    <x v="1"/>
    <x v="0"/>
    <d v="2024-08-23T12:38:00"/>
    <d v="2024-08-30T16:21:00"/>
  </r>
  <r>
    <n v="4000002320"/>
    <x v="1"/>
    <s v="3. Normal"/>
    <s v="SAP Authorization Request -  99009463"/>
    <s v="Sk Sakir Ahamed"/>
    <s v="Amit Yadav"/>
    <s v="SAP Technical"/>
    <x v="0"/>
    <s v="26-08-2024 9:59"/>
    <s v="28-08-2024 10:30"/>
    <s v="Applications"/>
    <s v="02-09-2024 16:16"/>
    <s v="System"/>
    <s v="Tiles Plant"/>
    <s v="4. Affects User"/>
    <s v="02-09-2024 16:16"/>
    <x v="1"/>
    <s v="30-08-2024 16:6"/>
    <s v="30-08-2024 16:6"/>
    <s v="26-08-2024 12:30"/>
    <s v="Access &amp; Security"/>
    <s v="Not Assigned"/>
    <s v="SAP S/4 ERP"/>
    <s v="UAE"/>
    <x v="0"/>
    <x v="2"/>
    <x v="0"/>
    <n v="4.2548611111051287"/>
    <n v="2024"/>
    <n v="35"/>
    <x v="8"/>
    <x v="0"/>
    <n v="8"/>
    <x v="1"/>
    <x v="3"/>
    <d v="2024-08-26T09:59:00"/>
    <d v="2024-08-30T16:06:00"/>
  </r>
  <r>
    <n v="4000002321"/>
    <x v="0"/>
    <s v="3. Normal"/>
    <s v="SLP &amp; SDN link is not working - Mohammad"/>
    <s v="IT Service Desk"/>
    <s v="Amit Yadav"/>
    <s v="SAP Technical"/>
    <x v="0"/>
    <s v="26-08-2024 11:1"/>
    <s v="28-08-2024 11:1"/>
    <s v="Access &amp; Security"/>
    <s v="30-08-2024 18:14"/>
    <s v="System"/>
    <s v="Not Assigned"/>
    <s v="4. Affects User"/>
    <s v="30-08-2024 18:14"/>
    <x v="1"/>
    <s v="27-08-2024 17:44"/>
    <s v="27-08-2024 17:44"/>
    <s v="26-08-2024 13:1"/>
    <s v="Not Assigned"/>
    <s v="Not Assigned"/>
    <s v="Access Control"/>
    <s v="UAE"/>
    <x v="0"/>
    <x v="2"/>
    <x v="0"/>
    <n v="1.2798611111138598"/>
    <n v="2024"/>
    <n v="35"/>
    <x v="8"/>
    <x v="0"/>
    <n v="8"/>
    <x v="1"/>
    <x v="2"/>
    <d v="2024-08-26T11:01:00"/>
    <d v="2024-08-27T17:44:00"/>
  </r>
  <r>
    <n v="4000002303"/>
    <x v="1"/>
    <s v="4. Low"/>
    <s v="Distribution Channel Modification - Sol Ref:3000052551"/>
    <s v="Md. Rihan Sharif"/>
    <s v="Kamal Kondapalli"/>
    <s v="SAP Functional-SD"/>
    <x v="0"/>
    <s v="23-08-2024 17:0"/>
    <s v="29-08-2024 10:0"/>
    <s v="Applications"/>
    <s v="30-11-2024 20:4"/>
    <s v="Asrianti Marta"/>
    <s v="Sales &amp; Marketing"/>
    <s v="4. Affects User"/>
    <s v="30-11-2024 20:4"/>
    <x v="0"/>
    <s v="27-11-2024 19:22"/>
    <s v="17-09-2024 11:8"/>
    <s v="24-08-2024 14:0"/>
    <s v="Applications"/>
    <s v="3000052551"/>
    <s v="SAP S/4 ERP"/>
    <s v="BGD"/>
    <x v="1"/>
    <x v="0"/>
    <x v="0"/>
    <n v="96.098611111105129"/>
    <n v="2024"/>
    <n v="34"/>
    <x v="7"/>
    <x v="1"/>
    <n v="8"/>
    <x v="1"/>
    <x v="1"/>
    <d v="2024-08-23T17:00:00"/>
    <d v="2024-11-27T19:22:00"/>
  </r>
  <r>
    <n v="4000002407"/>
    <x v="1"/>
    <s v="3. Normal"/>
    <s v="Kludi Creation User in R3 Prod Cloud"/>
    <s v="Noel Maciej"/>
    <s v="Amit Yadav"/>
    <s v="SAP Technical"/>
    <x v="0"/>
    <s v="27-08-2024 19:4"/>
    <s v="29-08-2024 19:4"/>
    <s v="Applications"/>
    <s v="02-09-2024 16:16"/>
    <s v="Noel Maciej"/>
    <s v="Information Technology"/>
    <s v="4. Affects User"/>
    <s v="02-09-2024 16:16"/>
    <x v="1"/>
    <s v="30-08-2024 15:56"/>
    <s v="30-08-2024 15:56"/>
    <s v="28-08-2024 12:4"/>
    <s v="Access &amp; Security"/>
    <s v="Not Assigned"/>
    <s v="SAP S/4 ERP"/>
    <s v="UAE"/>
    <x v="0"/>
    <x v="2"/>
    <x v="0"/>
    <n v="2.8694444444481633"/>
    <n v="2024"/>
    <n v="35"/>
    <x v="8"/>
    <x v="0"/>
    <n v="8"/>
    <x v="1"/>
    <x v="3"/>
    <d v="2024-08-27T19:04:00"/>
    <d v="2024-08-30T15:56:00"/>
  </r>
  <r>
    <n v="4000002384"/>
    <x v="1"/>
    <s v="3. Normal"/>
    <s v="Creation of Custom Report Sol Ref: 3000052565."/>
    <s v="Surbhi Garg"/>
    <s v="Shaik Chand Basha"/>
    <s v="SAP Functional-PP/PM/QS/"/>
    <x v="3"/>
    <s v="27-08-2024 13:7"/>
    <s v="28-08-2024 12:7"/>
    <s v="Applications"/>
    <s v="Not Assigned"/>
    <s v="System"/>
    <s v="Finance &amp; Accounts"/>
    <s v="1. Affects Business"/>
    <s v="07-11-2024 13:36"/>
    <x v="2"/>
    <s v="Not Assigned"/>
    <s v="04-09-2024 18:41"/>
    <s v="27-08-2024 14:7"/>
    <s v="Applications"/>
    <s v="3000052565"/>
    <s v="SAP S/4 ERP"/>
    <s v="UAE"/>
    <x v="1"/>
    <x v="4"/>
    <x v="0"/>
    <n v="121.09988541666826"/>
    <n v="2024"/>
    <n v="35"/>
    <x v="8"/>
    <x v="10"/>
    <n v="8"/>
    <x v="1"/>
    <x v="1"/>
    <d v="2024-08-27T13:07:00"/>
    <d v="2024-12-26T15:30:50"/>
  </r>
  <r>
    <n v="4000002366"/>
    <x v="1"/>
    <s v="3. Normal"/>
    <s v="Group creation in CA11 &amp; CA12 for the users 77000550 &amp; 77000216 "/>
    <s v="Durairaj Nagiah"/>
    <s v="Amit Yadav"/>
    <s v="SAP Technical"/>
    <x v="0"/>
    <s v="27-08-2024 11:5"/>
    <s v="29-08-2024 11:6"/>
    <s v="Applications"/>
    <s v="02-09-2024 16:16"/>
    <s v="Durairaj Nagiah"/>
    <s v="Production"/>
    <s v="4. Affects User"/>
    <s v="02-09-2024 16:16"/>
    <x v="1"/>
    <s v="30-08-2024 15:50"/>
    <s v="30-08-2024 15:50"/>
    <s v="27-08-2024 13:5"/>
    <s v="Access &amp; Security"/>
    <s v="Not Assigned"/>
    <s v="SAP S/4 ERP"/>
    <s v="UAE"/>
    <x v="0"/>
    <x v="2"/>
    <x v="0"/>
    <n v="3.1979166666642413"/>
    <n v="2024"/>
    <n v="35"/>
    <x v="8"/>
    <x v="0"/>
    <n v="8"/>
    <x v="1"/>
    <x v="3"/>
    <d v="2024-08-27T11:05:00"/>
    <d v="2024-08-30T15:50:00"/>
  </r>
  <r>
    <n v="4000002373"/>
    <x v="1"/>
    <s v="2. High"/>
    <s v="VAT Percentage New Code Requirement in SAP for Natural Gas PO - Sol ref#:"/>
    <s v="Satish Marise"/>
    <s v="Rakhi Masand"/>
    <s v="SAP Functional-FI/CO"/>
    <x v="0"/>
    <s v="27-08-2024 11:58"/>
    <s v="28-08-2024 11:28"/>
    <s v="Applications"/>
    <s v="16-12-2024 17:12"/>
    <s v="Satish Marise"/>
    <s v="Purchase"/>
    <s v="3. Affects Group"/>
    <s v="16-12-2024 17:12"/>
    <x v="2"/>
    <s v="13-12-2024 16:15"/>
    <s v="18-11-2024 12:53"/>
    <s v="27-08-2024 12:58"/>
    <s v="Applications"/>
    <s v="3000052624"/>
    <s v="SAP S/4 ERP"/>
    <s v="IND"/>
    <x v="1"/>
    <x v="9"/>
    <x v="0"/>
    <n v="108.1784722222219"/>
    <n v="2024"/>
    <n v="35"/>
    <x v="8"/>
    <x v="1"/>
    <n v="8"/>
    <x v="1"/>
    <x v="1"/>
    <d v="2024-08-27T11:58:00"/>
    <d v="2024-12-13T16:15:00"/>
  </r>
  <r>
    <n v="4000002410"/>
    <x v="1"/>
    <s v="3. Normal"/>
    <s v="Sharepoint shortcuts"/>
    <s v="Aafrin Fathima"/>
    <s v="Aafrin Fathima"/>
    <s v="WebSites"/>
    <x v="0"/>
    <s v="28-08-2024 11:1"/>
    <s v="30-08-2024 11:1"/>
    <s v="Applications"/>
    <s v="05-10-2024 13:34"/>
    <s v="Aafrin Fathima"/>
    <s v="Information Technology"/>
    <s v="4. Affects User"/>
    <s v="05-10-2024 13:34"/>
    <x v="1"/>
    <s v="02-10-2024 13:21"/>
    <s v="16-09-2024 12:57"/>
    <s v="28-08-2024 13:1"/>
    <s v="Applications"/>
    <s v="Not Assigned"/>
    <s v="Intranet/Sharepoint"/>
    <s v="UAE"/>
    <x v="0"/>
    <x v="6"/>
    <x v="0"/>
    <n v="35.097222222226264"/>
    <n v="2024"/>
    <n v="35"/>
    <x v="8"/>
    <x v="0"/>
    <n v="8"/>
    <x v="1"/>
    <x v="1"/>
    <d v="2024-08-28T11:01:00"/>
    <d v="2024-10-02T13:21:00"/>
  </r>
  <r>
    <n v="4000002361"/>
    <x v="1"/>
    <s v="3. Normal"/>
    <s v="KSA TABLEWARE Sol Ref#: 3000052553"/>
    <s v="Marie Chebly"/>
    <s v="Dinesh Sharma"/>
    <s v="SAP Functional-SD"/>
    <x v="0"/>
    <s v="26-08-2024 18:54"/>
    <s v="28-08-2024 18:54"/>
    <s v="Applications"/>
    <s v="10-10-2024 13:37"/>
    <s v="System"/>
    <s v="Corporate Development"/>
    <s v="4. Affects User"/>
    <s v="10-10-2024 13:37"/>
    <x v="1"/>
    <s v="07-10-2024 12:48"/>
    <s v="07-10-2024 12:48"/>
    <s v="27-08-2024 11:54"/>
    <s v="Applications"/>
    <s v="3000052553"/>
    <s v="SAP S/4 ERP"/>
    <s v="UAE"/>
    <x v="0"/>
    <x v="0"/>
    <x v="0"/>
    <n v="41.745833333334303"/>
    <n v="2024"/>
    <n v="35"/>
    <x v="8"/>
    <x v="0"/>
    <n v="8"/>
    <x v="1"/>
    <x v="1"/>
    <d v="2024-08-26T18:54:00"/>
    <d v="2024-10-07T12:48:00"/>
  </r>
  <r>
    <n v="4000002387"/>
    <x v="1"/>
    <s v="1. Urgent"/>
    <s v="Authorization required for T-Codes to SAP ID - 99120442"/>
    <s v="Raghu Ram Neeli"/>
    <s v="Amit Yadav"/>
    <s v="SAP Technical"/>
    <x v="0"/>
    <s v="27-08-2024 15:35"/>
    <s v="28-08-2024 15:5"/>
    <s v="Access &amp; Security"/>
    <s v="12-09-2024 19:21"/>
    <s v="Raghu Ram Neeli"/>
    <s v="Supply Chain Management"/>
    <s v="4. Affects User"/>
    <s v="04-11-2024 18:44"/>
    <x v="2"/>
    <s v="09-09-2024 18:31"/>
    <s v="09-09-2024 18:31"/>
    <s v="27-08-2024 16:35"/>
    <s v="Access &amp; Security"/>
    <s v="Not Assigned"/>
    <s v="Access Control"/>
    <s v="IND"/>
    <x v="0"/>
    <x v="2"/>
    <x v="0"/>
    <n v="13.122222222220444"/>
    <n v="2024"/>
    <n v="35"/>
    <x v="8"/>
    <x v="0"/>
    <n v="8"/>
    <x v="1"/>
    <x v="1"/>
    <d v="2024-08-27T15:35:00"/>
    <d v="2024-09-09T18:31:00"/>
  </r>
  <r>
    <n v="4000002398"/>
    <x v="1"/>
    <s v="3. Normal"/>
    <s v="T-Code Access Request - Priti Naryanan"/>
    <s v="Priti Naryanan Manjarekar"/>
    <s v="Amit Yadav"/>
    <s v="SAP Technical"/>
    <x v="0"/>
    <s v="27-08-2024 17:42"/>
    <s v="29-08-2024 17:42"/>
    <s v="Applications"/>
    <s v="31-08-2024 17:15"/>
    <s v="Priti Naryanan Manjarekar"/>
    <s v="Sanitaryware Sales"/>
    <s v="4. Affects User"/>
    <s v="31-08-2024 17:15"/>
    <x v="1"/>
    <s v="28-08-2024 17:10"/>
    <s v="28-08-2024 17:10"/>
    <s v="28-08-2024 10:42"/>
    <s v="Access &amp; Security"/>
    <s v="Not Assigned"/>
    <s v="SAP S/4 ERP"/>
    <s v="UAE"/>
    <x v="0"/>
    <x v="2"/>
    <x v="0"/>
    <n v="0.97777777777810115"/>
    <n v="2024"/>
    <n v="35"/>
    <x v="8"/>
    <x v="0"/>
    <n v="8"/>
    <x v="1"/>
    <x v="2"/>
    <d v="2024-08-27T17:42:00"/>
    <d v="2024-08-28T17:10:00"/>
  </r>
  <r>
    <n v="4000002435"/>
    <x v="0"/>
    <s v="3. Normal"/>
    <s v="SAP Login issue - 99013576"/>
    <s v="Mohamed Nasar"/>
    <s v="Amit Yadav"/>
    <s v="SAP Technical"/>
    <x v="0"/>
    <s v="29-08-2024 10:26"/>
    <s v="02-09-2024 10:30"/>
    <s v="Access &amp; Security"/>
    <s v="02-09-2024 17:16"/>
    <s v="System"/>
    <s v="Logistics and Warehouse"/>
    <s v="4. Affects User"/>
    <s v="03-09-2024 12:0"/>
    <x v="1"/>
    <s v="30-08-2024 16:26"/>
    <s v="30-08-2024 16:26"/>
    <s v="29-08-2024 12:30"/>
    <s v="Not Assigned"/>
    <s v="Not Assigned"/>
    <s v="Access Control"/>
    <s v="UAE"/>
    <x v="0"/>
    <x v="2"/>
    <x v="0"/>
    <n v="1.25"/>
    <n v="2024"/>
    <n v="35"/>
    <x v="8"/>
    <x v="0"/>
    <n v="8"/>
    <x v="1"/>
    <x v="2"/>
    <d v="2024-08-29T10:26:00"/>
    <d v="2024-08-30T16:26:00"/>
  </r>
  <r>
    <n v="4000002492"/>
    <x v="0"/>
    <s v="3. Normal"/>
    <s v="SAP Login issue - Mahendhar"/>
    <s v="Mahendhar Bobbala"/>
    <s v="Nigam Bairagicharan Das"/>
    <s v="SAP Technical"/>
    <x v="0"/>
    <s v="30-08-2024 13:25"/>
    <s v="03-09-2024 13:25"/>
    <s v="Access &amp; Security"/>
    <s v="05-09-2024 11:17"/>
    <s v="System"/>
    <s v="Not Assigned"/>
    <s v="4. Affects User"/>
    <s v="05-09-2024 11:17"/>
    <x v="1"/>
    <s v="02-09-2024 10:24"/>
    <s v="30-08-2024 15:48"/>
    <s v="30-08-2024 15:25"/>
    <s v="Not Assigned"/>
    <s v="Not Assigned"/>
    <s v="Access Control"/>
    <s v="UAE"/>
    <x v="0"/>
    <x v="2"/>
    <x v="0"/>
    <n v="2.8743055555532919"/>
    <n v="2024"/>
    <n v="35"/>
    <x v="8"/>
    <x v="0"/>
    <n v="8"/>
    <x v="1"/>
    <x v="3"/>
    <d v="2024-08-30T13:25:00"/>
    <d v="2024-09-02T10:24:00"/>
  </r>
  <r>
    <n v="4000002499"/>
    <x v="0"/>
    <s v="3. Normal"/>
    <s v="SAP ERROR_DN PERIOD DOES NOT FALL IN OPEN PERIOD Sol ref#: 2000064629"/>
    <s v="Nino Manalungsung"/>
    <s v="Dinesh Sharma"/>
    <s v="SAP Functional-SD"/>
    <x v="1"/>
    <s v="30-08-2024 16:23"/>
    <s v="03-09-2024 16:23"/>
    <s v="Applications"/>
    <s v="Not Assigned"/>
    <s v="System"/>
    <s v="Sanitaryware Sales"/>
    <s v="4. Affects User"/>
    <s v="06-09-2024 13:28"/>
    <x v="1"/>
    <s v="Not Assigned"/>
    <s v="Not Assigned"/>
    <s v="30-08-2024 18:23"/>
    <s v="Not Assigned"/>
    <s v="2000064629"/>
    <s v="SAP S/4 ERP"/>
    <s v="UAE"/>
    <x v="0"/>
    <x v="0"/>
    <x v="0"/>
    <n v="117.96377430555731"/>
    <n v="2024"/>
    <n v="35"/>
    <x v="8"/>
    <x v="0"/>
    <n v="8"/>
    <x v="1"/>
    <x v="1"/>
    <d v="2024-08-30T16:23:00"/>
    <d v="2024-12-26T15:30:50"/>
  </r>
  <r>
    <n v="4000002423"/>
    <x v="1"/>
    <s v="2. High"/>
    <s v="SAP Authorization Request ( T-code ) -Kludi"/>
    <s v="Orly"/>
    <s v="Amit Yadav"/>
    <s v="SAP Technical"/>
    <x v="0"/>
    <s v="28-08-2024 15:55"/>
    <s v="30-08-2024 15:55"/>
    <s v="Applications"/>
    <s v="20-09-2024 11:25"/>
    <s v="Orly"/>
    <s v="Production-Planing"/>
    <s v="4. Affects User"/>
    <s v="20-09-2024 11:25"/>
    <x v="1"/>
    <s v="17-09-2024 10:50"/>
    <s v="17-09-2024 10:50"/>
    <s v="28-08-2024 17:55"/>
    <s v="Access &amp; Security"/>
    <s v="Not Assigned"/>
    <s v="SAP S/4 ERP"/>
    <s v="UAE"/>
    <x v="0"/>
    <x v="2"/>
    <x v="0"/>
    <n v="19.788194444445253"/>
    <n v="2024"/>
    <n v="35"/>
    <x v="8"/>
    <x v="0"/>
    <n v="8"/>
    <x v="1"/>
    <x v="1"/>
    <d v="2024-08-28T15:55:00"/>
    <d v="2024-09-17T10:50:00"/>
  </r>
  <r>
    <n v="4000002476"/>
    <x v="0"/>
    <s v="3. Normal"/>
    <s v="Contract Release Error - Sol Ref: 2000064627"/>
    <s v="Veronica Tapao"/>
    <s v="Dinesh Sharma"/>
    <s v="SAP Functional-MM"/>
    <x v="0"/>
    <s v="30-08-2024 10:46"/>
    <s v="03-09-2024 10:46"/>
    <s v="Applications"/>
    <s v="14-09-2024 19:22"/>
    <s v="Veronica Tapao"/>
    <s v="Purchase"/>
    <s v="4. Affects User"/>
    <s v="14-09-2024 19:22"/>
    <x v="1"/>
    <s v="11-09-2024 19:13"/>
    <s v="04-09-2024 17:21"/>
    <s v="30-08-2024 12:46"/>
    <s v="Not Assigned"/>
    <s v="2000064627"/>
    <s v="SAP S/4 ERP"/>
    <s v="UAE"/>
    <x v="0"/>
    <x v="0"/>
    <x v="0"/>
    <n v="12.352083333331393"/>
    <n v="2024"/>
    <n v="35"/>
    <x v="8"/>
    <x v="0"/>
    <n v="8"/>
    <x v="1"/>
    <x v="1"/>
    <d v="2024-08-30T10:46:00"/>
    <d v="2024-09-11T19:13:00"/>
  </r>
  <r>
    <n v="4000002427"/>
    <x v="1"/>
    <s v="3. Normal"/>
    <s v="SAP ID Creation Request - 99017598"/>
    <s v="Rajeshkumar Alagumuthu"/>
    <s v="Amit Yadav"/>
    <s v="SAP Technical"/>
    <x v="0"/>
    <s v="28-08-2024 17:10"/>
    <s v="03-09-2024 17:27"/>
    <s v="Applications"/>
    <s v="06-09-2024 18:18"/>
    <s v="Rajeshkumar Alagumuthu"/>
    <s v="Sanitaryware Plant"/>
    <s v="4. Affects User"/>
    <s v="06-09-2024 18:18"/>
    <x v="1"/>
    <s v="03-09-2024 18:0"/>
    <s v="28-08-2024 17:13"/>
    <s v="30-08-2024 19:27"/>
    <s v="Access &amp; Security"/>
    <s v="Not Assigned"/>
    <s v="SAP S/4 ERP"/>
    <s v="UAE"/>
    <x v="0"/>
    <x v="2"/>
    <x v="0"/>
    <n v="6.0347222222189885"/>
    <n v="2024"/>
    <n v="35"/>
    <x v="8"/>
    <x v="0"/>
    <n v="8"/>
    <x v="1"/>
    <x v="0"/>
    <d v="2024-08-28T17:10:00"/>
    <d v="2024-09-03T18:00:00"/>
  </r>
  <r>
    <n v="4000002447"/>
    <x v="0"/>
    <s v="1. Urgent"/>
    <s v="Key Country Extension D. Channel KSA is missing"/>
    <s v="Gwen Camille Pamay"/>
    <s v="Dinesh Sharma"/>
    <s v="SAP Functional-SD"/>
    <x v="0"/>
    <s v="29-08-2024 13:28"/>
    <s v="30-08-2024 12:28"/>
    <s v="Applications"/>
    <s v="07-09-2024 18:18"/>
    <s v="Gwen Camille Pamay"/>
    <s v="UAE Sales -Retail Operations"/>
    <s v="3. Affects Group"/>
    <s v="07-09-2024 18:18"/>
    <x v="2"/>
    <s v="04-09-2024 18:2"/>
    <s v="04-09-2024 18:2"/>
    <s v="29-08-2024 14:28"/>
    <s v="Not Assigned"/>
    <s v="Not Assigned"/>
    <s v="SAP S/4 ERP"/>
    <s v="UAE"/>
    <x v="0"/>
    <x v="0"/>
    <x v="0"/>
    <n v="6.1902777777722804"/>
    <n v="2024"/>
    <n v="35"/>
    <x v="8"/>
    <x v="0"/>
    <n v="8"/>
    <x v="1"/>
    <x v="0"/>
    <d v="2024-08-29T13:28:00"/>
    <d v="2024-09-04T18:02:00"/>
  </r>
  <r>
    <n v="4000002430"/>
    <x v="1"/>
    <s v="2. High"/>
    <s v="COST POSTING via ZFI_REV_REPOST_N - Revenue Posting is incorrect Sol ref#: 2000064622"/>
    <s v="Guddu Gupta"/>
    <s v="Rakhi Masand"/>
    <s v="SAP Functional-FI/CO"/>
    <x v="3"/>
    <s v="28-08-2024 18:26"/>
    <s v="29-08-2024 17:26"/>
    <s v="Applications"/>
    <s v="Not Assigned"/>
    <s v="Guddu Gupta"/>
    <s v="Finance &amp; Accounts"/>
    <s v="Not Assigned"/>
    <s v="18-12-2024 16:7"/>
    <x v="2"/>
    <s v="Not Assigned"/>
    <s v="09-09-2024 13:46"/>
    <s v="28-08-2024 19:26"/>
    <s v="Applications"/>
    <s v="2000064622"/>
    <s v="SAP S/4 ERP"/>
    <s v="UAE"/>
    <x v="1"/>
    <x v="9"/>
    <x v="0"/>
    <n v="119.8783576388887"/>
    <n v="2024"/>
    <n v="35"/>
    <x v="8"/>
    <x v="8"/>
    <n v="8"/>
    <x v="1"/>
    <x v="1"/>
    <d v="2024-08-28T18:26:00"/>
    <d v="2024-12-26T15:30:50"/>
  </r>
  <r>
    <n v="4000002496"/>
    <x v="0"/>
    <s v="3. Normal"/>
    <s v="Sales Quotation /Sales Order created for customer not approved by Legal and Finance Sol ref#: 2000064628"/>
    <s v="Guddu Gupta"/>
    <s v="Dinesh Sharma"/>
    <s v="SAP Functional-SD"/>
    <x v="0"/>
    <s v="30-08-2024 13:42"/>
    <s v="03-09-2024 13:42"/>
    <s v="Applications"/>
    <s v="05-10-2024 19:34"/>
    <s v="Guddu Gupta"/>
    <s v="Finance &amp; Accounts"/>
    <s v="3. Affects Group"/>
    <s v="05-10-2024 19:34"/>
    <x v="1"/>
    <s v="02-10-2024 19:22"/>
    <s v="30-08-2024 16:57"/>
    <s v="30-08-2024 15:42"/>
    <s v="Not Assigned"/>
    <s v="2000064628"/>
    <s v="SAP S/4 ERP"/>
    <s v="UAE"/>
    <x v="0"/>
    <x v="0"/>
    <x v="0"/>
    <n v="33.236111111109494"/>
    <n v="2024"/>
    <n v="35"/>
    <x v="8"/>
    <x v="0"/>
    <n v="8"/>
    <x v="1"/>
    <x v="1"/>
    <d v="2024-08-30T13:42:00"/>
    <d v="2024-10-02T19:22:00"/>
  </r>
  <r>
    <n v="4000002481"/>
    <x v="1"/>
    <s v="1. Urgent"/>
    <s v="C4C - TASK TO ASSIGN TO PETRA"/>
    <s v="Petra Lazar"/>
    <s v="Amit Yadav"/>
    <s v="SAP Technical"/>
    <x v="0"/>
    <s v="30-08-2024 11:5"/>
    <s v="30-08-2024 19:5"/>
    <s v="Applications"/>
    <s v="18-10-2024 16:41"/>
    <s v="Maricel Magundayao"/>
    <s v="Legal"/>
    <s v="4. Affects User"/>
    <s v="18-10-2024 16:41"/>
    <x v="2"/>
    <s v="15-10-2024 15:51"/>
    <s v="15-10-2024 15:51"/>
    <s v="30-08-2024 12:5"/>
    <s v="Access &amp; Security"/>
    <s v="Not Assigned"/>
    <s v="SAP S/4 ERP"/>
    <s v="UAE"/>
    <x v="0"/>
    <x v="2"/>
    <x v="0"/>
    <n v="46.198611111110949"/>
    <n v="2024"/>
    <n v="35"/>
    <x v="8"/>
    <x v="0"/>
    <n v="8"/>
    <x v="1"/>
    <x v="1"/>
    <d v="2024-08-30T11:05:00"/>
    <d v="2024-10-15T15:51:00"/>
  </r>
  <r>
    <n v="4000002519"/>
    <x v="1"/>
    <s v="1. Urgent"/>
    <s v="Request for SAP ID creation - 2639 - IND"/>
    <s v="Paras Kumar Paswan"/>
    <s v="Amit Yadav"/>
    <s v="SAP Technical"/>
    <x v="0"/>
    <s v="31-08-2024 16:0"/>
    <s v="02-09-2024 15:30"/>
    <s v="Applications"/>
    <s v="27-10-2024 12:46"/>
    <s v="Paras Kumar Paswan"/>
    <s v="Marketing &amp; Communications"/>
    <s v="4. Affects User"/>
    <s v="27-10-2024 12:46"/>
    <x v="2"/>
    <s v="24-10-2024 11:47"/>
    <s v="01-09-2024 9:29"/>
    <s v="31-08-2024 17:0"/>
    <s v="Access &amp; Security"/>
    <s v="Not Assigned"/>
    <s v="SAP S/4 ERP"/>
    <s v="IND"/>
    <x v="0"/>
    <x v="2"/>
    <x v="0"/>
    <n v="53.824305555557657"/>
    <n v="2024"/>
    <n v="35"/>
    <x v="8"/>
    <x v="0"/>
    <n v="8"/>
    <x v="1"/>
    <x v="1"/>
    <d v="2024-08-31T16:00:00"/>
    <d v="2024-10-24T11:47:00"/>
  </r>
  <r>
    <n v="4000002520"/>
    <x v="1"/>
    <s v="2. High"/>
    <s v="Request additional for SAP Tcodes"/>
    <s v="Richard Santhosh Pinto"/>
    <s v="Amit Yadav"/>
    <s v="SAP Technical"/>
    <x v="0"/>
    <s v="31-08-2024 16:4"/>
    <s v="04-09-2024 10:30"/>
    <s v="Applications"/>
    <s v="22-09-2024 17:26"/>
    <s v="Richard Santhosh Pinto"/>
    <s v="Customer Advocacy - Tiles"/>
    <s v="4. Affects User"/>
    <s v="22-09-2024 17:26"/>
    <x v="1"/>
    <s v="19-09-2024 16:38"/>
    <s v="19-09-2024 16:38"/>
    <s v="02-09-2024 12:30"/>
    <s v="Access &amp; Security"/>
    <s v="Not Assigned"/>
    <s v="SAP S/4 ERP"/>
    <s v="UAE"/>
    <x v="0"/>
    <x v="2"/>
    <x v="0"/>
    <n v="19.023611111115315"/>
    <n v="2024"/>
    <n v="35"/>
    <x v="8"/>
    <x v="0"/>
    <n v="8"/>
    <x v="1"/>
    <x v="1"/>
    <d v="2024-08-31T16:04:00"/>
    <d v="2024-09-19T16:38:00"/>
  </r>
  <r>
    <n v="4000002538"/>
    <x v="0"/>
    <s v="3. Normal"/>
    <s v="WORKFLOW system email (loading plan)  are currently being routed to the wrong person."/>
    <s v="Mohammad Zeeshan"/>
    <s v="Dinesh Sharma"/>
    <s v="SAP Functional-SD"/>
    <x v="0"/>
    <s v="02-09-2024 12:40"/>
    <s v="04-09-2024 12:40"/>
    <s v="Applications"/>
    <s v="13-09-2024 17:21"/>
    <s v="System"/>
    <s v="Customer Advocacy - Tiles"/>
    <s v="3. Affects Group"/>
    <s v="13-09-2024 17:21"/>
    <x v="1"/>
    <s v="10-09-2024 16:32"/>
    <s v="09-09-2024 14:4"/>
    <s v="02-09-2024 14:40"/>
    <s v="Not Assigned"/>
    <s v="Not Assigned"/>
    <s v="Not Assigned"/>
    <s v="UAE"/>
    <x v="0"/>
    <x v="0"/>
    <x v="0"/>
    <n v="8.1611111111051287"/>
    <n v="2024"/>
    <n v="36"/>
    <x v="9"/>
    <x v="0"/>
    <n v="9"/>
    <x v="2"/>
    <x v="0"/>
    <d v="2024-09-02T12:40:00"/>
    <d v="2024-09-10T16:32:00"/>
  </r>
  <r>
    <n v="4000002539"/>
    <x v="1"/>
    <s v="2. High"/>
    <s v="Frit plant (RCON)- New Process order type (Glaze compound -Weighing)"/>
    <s v="Ramesh Bakthavachalam"/>
    <s v="Karthick Duraisamy"/>
    <s v="SAP Functional-PP/PM/QS/"/>
    <x v="0"/>
    <s v="02-09-2024 12:54"/>
    <s v="03-09-2024 11:54"/>
    <s v="Applications"/>
    <s v="25-11-2024 16:1"/>
    <s v="Ramesh Bakthavachalam"/>
    <s v="Tiles Plant"/>
    <s v="3. Affects Group"/>
    <s v="25-11-2024 16:1"/>
    <x v="2"/>
    <s v="22-11-2024 15:18"/>
    <s v="16-09-2024 11:43"/>
    <s v="02-09-2024 13:54"/>
    <s v="Applications"/>
    <s v="Not Assigned"/>
    <s v="SAP S/4 ERP"/>
    <s v="UAE"/>
    <x v="0"/>
    <x v="4"/>
    <x v="0"/>
    <n v="81.099999999998545"/>
    <n v="2024"/>
    <n v="36"/>
    <x v="9"/>
    <x v="0"/>
    <n v="9"/>
    <x v="2"/>
    <x v="1"/>
    <d v="2024-09-02T12:54:00"/>
    <d v="2024-11-22T15:18:00"/>
  </r>
  <r>
    <n v="4000002536"/>
    <x v="1"/>
    <s v="2. High"/>
    <s v="Request access for ME2N &amp; MB5B"/>
    <s v="Arnaldo Sanvictores"/>
    <s v="Amit Yadav"/>
    <s v="SAP Technical"/>
    <x v="0"/>
    <s v="02-09-2024 12:33"/>
    <s v="04-09-2024 12:33"/>
    <s v="Applications"/>
    <s v="06-09-2024 18:18"/>
    <s v="Arnaldo Sanvictores"/>
    <s v="Tiles Plant"/>
    <s v="4. Affects User"/>
    <s v="06-09-2024 18:18"/>
    <x v="1"/>
    <s v="03-09-2024 17:44"/>
    <s v="03-09-2024 17:44"/>
    <s v="02-09-2024 14:33"/>
    <s v="Access &amp; Security"/>
    <s v="Not Assigned"/>
    <s v="SAP S/4 ERP"/>
    <s v="UAE"/>
    <x v="0"/>
    <x v="2"/>
    <x v="0"/>
    <n v="1.2159722222204437"/>
    <n v="2024"/>
    <n v="36"/>
    <x v="9"/>
    <x v="0"/>
    <n v="9"/>
    <x v="2"/>
    <x v="2"/>
    <d v="2024-09-02T12:33:00"/>
    <d v="2024-09-03T17:44:00"/>
  </r>
  <r>
    <n v="4000002552"/>
    <x v="1"/>
    <s v="3. Normal"/>
    <s v="Additional SAP role access for 88202348"/>
    <s v="Md. Abul Basher Bhuiyan"/>
    <s v="Amit Yadav"/>
    <s v="SAP Technical"/>
    <x v="0"/>
    <s v="02-09-2024 14:42"/>
    <s v="04-09-2024 14:42"/>
    <s v="Applications"/>
    <s v="08-09-2024 18:19"/>
    <s v="Md. Abul Basher Bhuiyan"/>
    <s v="Accounts &amp; Finance"/>
    <s v="4. Affects User"/>
    <s v="08-09-2024 18:19"/>
    <x v="1"/>
    <s v="05-09-2024 17:26"/>
    <s v="05-09-2024 17:26"/>
    <s v="02-09-2024 16:42"/>
    <s v="Access &amp; Security"/>
    <s v="Not Assigned"/>
    <s v="SAP S/4 ERP"/>
    <s v="BGD"/>
    <x v="0"/>
    <x v="2"/>
    <x v="0"/>
    <n v="3.1138888888890506"/>
    <n v="2024"/>
    <n v="36"/>
    <x v="9"/>
    <x v="0"/>
    <n v="9"/>
    <x v="2"/>
    <x v="3"/>
    <d v="2024-09-02T14:42:00"/>
    <d v="2024-09-05T17:26:00"/>
  </r>
  <r>
    <n v="4000002564"/>
    <x v="1"/>
    <s v="2. High"/>
    <s v="SAP Authorization Request -  99017993"/>
    <s v="Vivek Kannan"/>
    <s v="Amit Yadav"/>
    <s v="SAP Technical"/>
    <x v="0"/>
    <s v="02-09-2024 16:16"/>
    <s v="04-09-2024 16:16"/>
    <s v="Applications"/>
    <s v="06-09-2024 18:18"/>
    <s v="Vivek Kannan"/>
    <s v="Tiles Plant"/>
    <s v="4. Affects User"/>
    <s v="06-09-2024 18:18"/>
    <x v="1"/>
    <s v="03-09-2024 17:58"/>
    <s v="03-09-2024 17:58"/>
    <s v="02-09-2024 18:16"/>
    <s v="Access &amp; Security"/>
    <s v="Not Assigned"/>
    <s v="SAP S/4 ERP"/>
    <s v="UAE"/>
    <x v="0"/>
    <x v="2"/>
    <x v="0"/>
    <n v="1.070833333338669"/>
    <n v="2024"/>
    <n v="36"/>
    <x v="9"/>
    <x v="0"/>
    <n v="9"/>
    <x v="2"/>
    <x v="2"/>
    <d v="2024-09-02T16:16:00"/>
    <d v="2024-09-03T17:58:00"/>
  </r>
  <r>
    <n v="4000002570"/>
    <x v="0"/>
    <s v="2. High"/>
    <s v="Mass MRP run is not generating planned order for some sales orders - Sol ref#: 2000064632"/>
    <s v="Stephanie Elaine Acera"/>
    <s v="Karthick Duraisamy"/>
    <s v="SAP Functional-PP/PM/QS/"/>
    <x v="0"/>
    <s v="02-09-2024 18:7"/>
    <s v="04-09-2024 18:7"/>
    <s v="Applications"/>
    <s v="25-10-2024 14:45"/>
    <s v="Stephanie Elaine Acera"/>
    <s v="Production Planning"/>
    <s v="4. Affects User"/>
    <s v="25-10-2024 14:45"/>
    <x v="1"/>
    <s v="22-10-2024 14:0"/>
    <s v="13-09-2024 13:40"/>
    <s v="03-09-2024 11:7"/>
    <s v="Not Assigned"/>
    <s v="2000064632"/>
    <s v="SAP S/4 ERP"/>
    <s v="UAE"/>
    <x v="0"/>
    <x v="4"/>
    <x v="0"/>
    <n v="49.828472222223354"/>
    <n v="2024"/>
    <n v="36"/>
    <x v="9"/>
    <x v="0"/>
    <n v="9"/>
    <x v="2"/>
    <x v="1"/>
    <d v="2024-09-02T18:07:00"/>
    <d v="2024-10-22T14:00:00"/>
  </r>
  <r>
    <n v="4000002571"/>
    <x v="0"/>
    <s v="2. High"/>
    <s v="SO split does not allowed to change to CP Sol#2000064631"/>
    <s v="Stephanie Elaine Acera"/>
    <s v="Karthick Duraisamy"/>
    <s v="SAP Functional-PP/PM/QS/"/>
    <x v="0"/>
    <s v="02-09-2024 18:8"/>
    <s v="04-09-2024 18:9"/>
    <s v="Applications"/>
    <s v="16-09-2024 18:23"/>
    <s v="Stephanie Elaine Acera"/>
    <s v="Production Planning"/>
    <s v="4. Affects User"/>
    <s v="16-09-2024 18:23"/>
    <x v="1"/>
    <s v="13-09-2024 17:56"/>
    <s v="13-09-2024 17:56"/>
    <s v="03-09-2024 11:8"/>
    <s v="Not Assigned"/>
    <s v="2000064631"/>
    <s v="SAP S/4 ERP"/>
    <s v="UAE"/>
    <x v="0"/>
    <x v="4"/>
    <x v="0"/>
    <n v="10.991666666661331"/>
    <n v="2024"/>
    <n v="36"/>
    <x v="9"/>
    <x v="0"/>
    <n v="9"/>
    <x v="2"/>
    <x v="1"/>
    <d v="2024-09-02T18:08:00"/>
    <d v="2024-09-13T17:56:00"/>
  </r>
  <r>
    <n v="4000002645"/>
    <x v="1"/>
    <s v="3. Normal"/>
    <s v="Bolck SAP Access For Sankara Rao Peddinti : 77000124"/>
    <s v="Senthil Kumar"/>
    <s v="Amit Yadav"/>
    <s v="SAP Technical"/>
    <x v="0"/>
    <s v="03-09-2024 21:54"/>
    <s v="06-09-2024 10:30"/>
    <s v="Applications"/>
    <s v="08-09-2024 18:19"/>
    <s v="System"/>
    <s v="Production"/>
    <s v="4. Affects User"/>
    <s v="08-09-2024 18:19"/>
    <x v="1"/>
    <s v="05-09-2024 17:28"/>
    <s v="05-09-2024 17:28"/>
    <s v="04-09-2024 12:30"/>
    <s v="Access &amp; Security"/>
    <s v="Not Assigned"/>
    <s v="SAP S/4 ERP"/>
    <s v="UAE"/>
    <x v="0"/>
    <x v="2"/>
    <x v="0"/>
    <n v="1.8152777777795563"/>
    <n v="2024"/>
    <n v="36"/>
    <x v="9"/>
    <x v="0"/>
    <n v="9"/>
    <x v="2"/>
    <x v="2"/>
    <d v="2024-09-03T21:54:00"/>
    <d v="2024-09-05T17:28:00"/>
  </r>
  <r>
    <n v="4000002663"/>
    <x v="1"/>
    <s v="3. Normal"/>
    <s v="Authorization Required - VF11"/>
    <s v="Dipal Bhavsar"/>
    <s v="Amit Yadav"/>
    <s v="SAP Technical"/>
    <x v="0"/>
    <s v="04-09-2024 13:47"/>
    <s v="06-09-2024 13:47"/>
    <s v="Applications"/>
    <s v="07-09-2024 16:18"/>
    <s v="System"/>
    <s v="Finance &amp; Accounts"/>
    <s v="4. Affects User"/>
    <s v="07-09-2024 16:18"/>
    <x v="1"/>
    <s v="04-09-2024 16:14"/>
    <s v="04-09-2024 16:14"/>
    <s v="04-09-2024 15:47"/>
    <s v="Access &amp; Security"/>
    <s v="Not Assigned"/>
    <s v="SAP S/4 ERP"/>
    <s v="UAE"/>
    <x v="0"/>
    <x v="2"/>
    <x v="0"/>
    <n v="0.10208333333139308"/>
    <n v="2024"/>
    <n v="36"/>
    <x v="9"/>
    <x v="0"/>
    <n v="9"/>
    <x v="2"/>
    <x v="2"/>
    <d v="2024-09-04T13:47:00"/>
    <d v="2024-09-04T16:14:00"/>
  </r>
  <r>
    <n v="4000002667"/>
    <x v="1"/>
    <s v="3. Normal"/>
    <s v="SAP Authorization Request ( T- code) -  Ronny ( IND )"/>
    <s v="Ronny Barua"/>
    <s v="Amit Yadav"/>
    <s v="SAP Technical"/>
    <x v="0"/>
    <s v="04-09-2024 15:11"/>
    <s v="07-09-2024 15:11"/>
    <s v="Applications"/>
    <s v="08-09-2024 18:19"/>
    <s v="Ronny Barua"/>
    <s v="Accounts &amp; Finance"/>
    <s v="4. Affects User"/>
    <s v="08-09-2024 18:19"/>
    <x v="1"/>
    <s v="05-09-2024 17:43"/>
    <s v="05-09-2024 15:57"/>
    <s v="04-09-2024 17:11"/>
    <s v="Access &amp; Security"/>
    <s v="Not Assigned"/>
    <s v="SAP S/4 ERP"/>
    <s v="BGD"/>
    <x v="0"/>
    <x v="2"/>
    <x v="0"/>
    <n v="1.1055555555503815"/>
    <n v="2024"/>
    <n v="36"/>
    <x v="9"/>
    <x v="0"/>
    <n v="9"/>
    <x v="2"/>
    <x v="2"/>
    <d v="2024-09-04T15:11:00"/>
    <d v="2024-09-05T17:43:00"/>
  </r>
  <r>
    <n v="4000002573"/>
    <x v="1"/>
    <s v="3. Normal"/>
    <s v="RE: DUBAI HILLS - DISCOUNT MATRIX"/>
    <s v="Hagop Balabanian"/>
    <s v="Dinesh Sharma"/>
    <s v="SAP Functional"/>
    <x v="3"/>
    <s v="02-09-2024 18:58"/>
    <s v="03-09-2024 17:58"/>
    <s v="Applications"/>
    <s v="Not Assigned"/>
    <s v="System"/>
    <s v="UAE Sales -Retail Operations"/>
    <s v="1. Affects Business"/>
    <s v="12-12-2024 13:36"/>
    <x v="2"/>
    <s v="Not Assigned"/>
    <s v="23-09-2024 11:25"/>
    <s v="03-09-2024 10:58"/>
    <s v="Applications"/>
    <s v="Not Assigned"/>
    <s v="SAP S/4 ERP"/>
    <s v="UAE"/>
    <x v="0"/>
    <x v="0"/>
    <x v="0"/>
    <n v="114.8561354166668"/>
    <n v="2024"/>
    <n v="36"/>
    <x v="9"/>
    <x v="0"/>
    <n v="9"/>
    <x v="2"/>
    <x v="1"/>
    <d v="2024-09-02T18:58:00"/>
    <d v="2024-12-26T15:30:50"/>
  </r>
  <r>
    <n v="4000002575"/>
    <x v="0"/>
    <s v="2. High"/>
    <s v="Unable to create sales order from C4C - Sol Ref: 2000064633"/>
    <s v="Mustafa Mamduh Rebhi"/>
    <s v="Dinesh Sharma"/>
    <s v="SAP Functional"/>
    <x v="0"/>
    <s v="02-09-2024 19:7"/>
    <s v="04-09-2024 19:7"/>
    <s v="Applications"/>
    <s v="13-09-2024 16:21"/>
    <s v="System"/>
    <s v="Showroom"/>
    <s v="4. Affects User"/>
    <s v="13-09-2024 16:21"/>
    <x v="1"/>
    <s v="10-09-2024 16:20"/>
    <s v="10-09-2024 16:20"/>
    <s v="03-09-2024 12:7"/>
    <s v="Not Assigned"/>
    <s v="2000064633"/>
    <s v="SAP S/4 ERP"/>
    <s v="UAE"/>
    <x v="0"/>
    <x v="0"/>
    <x v="0"/>
    <n v="7.8840277777781012"/>
    <n v="2024"/>
    <n v="36"/>
    <x v="9"/>
    <x v="0"/>
    <n v="9"/>
    <x v="2"/>
    <x v="0"/>
    <d v="2024-09-02T19:07:00"/>
    <d v="2024-09-10T16:20:00"/>
  </r>
  <r>
    <n v="4000002576"/>
    <x v="1"/>
    <s v="3. Normal"/>
    <s v="Dubai Deira  Showroom partial Outlet concept / setup for selling process Sol ref#: 3000052556"/>
    <s v="Dilya Shlepina"/>
    <s v="Ajay Bose Sukumaran"/>
    <s v="SAP Functional"/>
    <x v="0"/>
    <s v="02-09-2024 19:10"/>
    <s v="03-09-2024 18:10"/>
    <s v="Applications"/>
    <s v="06-10-2024 13:35"/>
    <s v="System"/>
    <s v="Showroom"/>
    <s v="1. Affects Business"/>
    <s v="06-10-2024 13:35"/>
    <x v="2"/>
    <s v="03-10-2024 12:38"/>
    <s v="23-09-2024 11:2"/>
    <s v="03-09-2024 11:10"/>
    <s v="Applications"/>
    <s v="3000052556"/>
    <s v="SAP S/4 ERP"/>
    <s v="UAE"/>
    <x v="0"/>
    <x v="1"/>
    <x v="0"/>
    <n v="30.727777777778101"/>
    <n v="2024"/>
    <n v="36"/>
    <x v="9"/>
    <x v="0"/>
    <n v="9"/>
    <x v="2"/>
    <x v="1"/>
    <d v="2024-09-02T19:10:00"/>
    <d v="2024-10-03T12:38:00"/>
  </r>
  <r>
    <n v="4000002581"/>
    <x v="1"/>
    <s v="3. Normal"/>
    <s v="SAP Access (ECQ) - 99201258"/>
    <s v="Varshil Jayantilal Gohil"/>
    <s v="Amit Yadav"/>
    <s v="SAP Technical"/>
    <x v="0"/>
    <s v="03-09-2024 11:12"/>
    <s v="05-09-2024 11:12"/>
    <s v="Access &amp; Security"/>
    <s v="12-09-2024 19:21"/>
    <s v="System"/>
    <s v="Commercial Accounts"/>
    <s v="4. Affects User"/>
    <s v="12-09-2024 19:21"/>
    <x v="1"/>
    <s v="09-09-2024 18:44"/>
    <s v="09-09-2024 18:44"/>
    <s v="03-09-2024 13:12"/>
    <s v="Access &amp; Security"/>
    <s v="Not Assigned"/>
    <s v="Access Control"/>
    <s v="IND"/>
    <x v="0"/>
    <x v="2"/>
    <x v="0"/>
    <n v="6.3138888888861402"/>
    <n v="2024"/>
    <n v="36"/>
    <x v="9"/>
    <x v="0"/>
    <n v="9"/>
    <x v="2"/>
    <x v="0"/>
    <d v="2024-09-03T11:12:00"/>
    <d v="2024-09-09T18:44:00"/>
  </r>
  <r>
    <n v="4000002590"/>
    <x v="1"/>
    <s v="3. Normal"/>
    <s v="Authorization to SAP tcode  -  Surbhi"/>
    <s v="Surbhi Garg"/>
    <s v="Amit Yadav"/>
    <s v="SAP Technical"/>
    <x v="0"/>
    <s v="03-09-2024 12:2"/>
    <s v="05-09-2024 12:2"/>
    <s v="Applications"/>
    <s v="08-09-2024 19:19"/>
    <s v="System"/>
    <s v="Finance &amp; Accounts"/>
    <s v="4. Affects User"/>
    <s v="08-09-2024 19:19"/>
    <x v="1"/>
    <s v="05-09-2024 18:39"/>
    <s v="05-09-2024 18:39"/>
    <s v="03-09-2024 14:2"/>
    <s v="Access &amp; Security"/>
    <s v="Not Assigned"/>
    <s v="SAP S/4 ERP"/>
    <s v="UAE"/>
    <x v="0"/>
    <x v="2"/>
    <x v="0"/>
    <n v="2.2756944444481633"/>
    <n v="2024"/>
    <n v="36"/>
    <x v="9"/>
    <x v="0"/>
    <n v="9"/>
    <x v="2"/>
    <x v="3"/>
    <d v="2024-09-03T12:02:00"/>
    <d v="2024-09-05T18:39:00"/>
  </r>
  <r>
    <n v="4000002602"/>
    <x v="0"/>
    <s v="2. High"/>
    <s v="Material Created Without Profit Centre Sol ref#: 2000064636"/>
    <s v="Miz Rahman"/>
    <s v="Dinesh Sharma"/>
    <s v="SAP Functional-MM"/>
    <x v="1"/>
    <s v="03-09-2024 13:43"/>
    <s v="04-09-2024 13:13"/>
    <s v="Applications"/>
    <s v="Not Assigned"/>
    <s v="System"/>
    <s v="Accounts"/>
    <s v="3. Affects Group"/>
    <s v="04-12-2024 17:32"/>
    <x v="2"/>
    <s v="Not Assigned"/>
    <s v="13-09-2024 16:13"/>
    <s v="03-09-2024 14:43"/>
    <s v="Not Assigned"/>
    <s v="2000064636"/>
    <s v="SAP S/4 ERP"/>
    <s v="UK"/>
    <x v="0"/>
    <x v="0"/>
    <x v="0"/>
    <n v="114.0748854166668"/>
    <n v="2024"/>
    <n v="36"/>
    <x v="9"/>
    <x v="0"/>
    <n v="9"/>
    <x v="2"/>
    <x v="1"/>
    <d v="2024-09-03T13:43:00"/>
    <d v="2024-12-26T15:30:50"/>
  </r>
  <r>
    <n v="4000002603"/>
    <x v="0"/>
    <s v="3. Normal"/>
    <s v="SAP Sales support book Party ID 39976 is blocked"/>
    <s v="Vishal Keshri"/>
    <s v="Dinesh Sharma"/>
    <s v="SAP Functional-SD"/>
    <x v="0"/>
    <s v="03-09-2024 14:24"/>
    <s v="05-09-2024 14:24"/>
    <s v="Applications"/>
    <s v="12-09-2024 14:21"/>
    <s v="System"/>
    <s v="Showroom"/>
    <s v="4. Affects User"/>
    <s v="12-09-2024 14:21"/>
    <x v="1"/>
    <s v="09-09-2024 13:58"/>
    <s v="03-09-2024 18:45"/>
    <s v="03-09-2024 16:24"/>
    <s v="Not Assigned"/>
    <s v="Not Assigned"/>
    <s v="SAP S/4 ERP"/>
    <s v="UAE"/>
    <x v="0"/>
    <x v="0"/>
    <x v="0"/>
    <n v="5.9819444444437977"/>
    <n v="2024"/>
    <n v="36"/>
    <x v="9"/>
    <x v="0"/>
    <n v="9"/>
    <x v="2"/>
    <x v="0"/>
    <d v="2024-09-03T14:24:00"/>
    <d v="2024-09-09T13:58:00"/>
  </r>
  <r>
    <n v="4000002673"/>
    <x v="1"/>
    <s v="2. High"/>
    <s v="Reset The MDG Password - 99000462"/>
    <s v="Balakumar Paneerselvam"/>
    <s v="Amit Yadav"/>
    <s v="SAP Technical"/>
    <x v="0"/>
    <s v="04-09-2024 17:14"/>
    <s v="06-09-2024 17:14"/>
    <s v="Access &amp; Security"/>
    <s v="08-09-2024 18:19"/>
    <s v="Balakumar Paneerselvam"/>
    <s v="Tiles Plant"/>
    <s v="4. Affects User"/>
    <s v="08-09-2024 18:19"/>
    <x v="1"/>
    <s v="05-09-2024 17:36"/>
    <s v="05-09-2024 17:36"/>
    <s v="04-09-2024 19:14"/>
    <s v="Access &amp; Security"/>
    <s v="Not Assigned"/>
    <s v="Access Control"/>
    <s v="UAE"/>
    <x v="0"/>
    <x v="2"/>
    <x v="0"/>
    <n v="1.015277777776646"/>
    <n v="2024"/>
    <n v="36"/>
    <x v="9"/>
    <x v="0"/>
    <n v="9"/>
    <x v="2"/>
    <x v="2"/>
    <d v="2024-09-04T17:14:00"/>
    <d v="2024-09-05T17:36:00"/>
  </r>
  <r>
    <n v="4000002598"/>
    <x v="1"/>
    <s v="3. Normal"/>
    <s v="Requesting for Additional Access - 99017832"/>
    <s v="Mohamed Nasar"/>
    <s v="Amit Yadav"/>
    <s v="SAP Technical"/>
    <x v="0"/>
    <s v="03-09-2024 12:58"/>
    <s v="05-09-2024 12:58"/>
    <s v="Applications"/>
    <s v="06-09-2024 18:18"/>
    <s v="Mohamed Nasar"/>
    <s v="Logistics and Warehouse"/>
    <s v="4. Affects User"/>
    <s v="06-09-2024 18:18"/>
    <x v="1"/>
    <s v="03-09-2024 17:55"/>
    <s v="03-09-2024 17:54"/>
    <s v="03-09-2024 14:58"/>
    <s v="Access &amp; Security"/>
    <s v="Not Assigned"/>
    <s v="SAP S/4 ERP"/>
    <s v="UAE"/>
    <x v="0"/>
    <x v="2"/>
    <x v="0"/>
    <n v="0.20625000000291038"/>
    <n v="2024"/>
    <n v="36"/>
    <x v="9"/>
    <x v="0"/>
    <n v="9"/>
    <x v="2"/>
    <x v="2"/>
    <d v="2024-09-03T12:58:00"/>
    <d v="2024-09-03T17:55:00"/>
  </r>
  <r>
    <n v="4000002599"/>
    <x v="1"/>
    <s v="3. Normal"/>
    <s v="Requesting for Additional Access - 99013529"/>
    <s v="Mohamed Nasar"/>
    <s v="Amit Yadav"/>
    <s v="SAP Technical"/>
    <x v="0"/>
    <s v="03-09-2024 12:59"/>
    <s v="05-09-2024 12:59"/>
    <s v="Applications"/>
    <s v="06-09-2024 18:18"/>
    <s v="Mohamed Nasar"/>
    <s v="Logistics and Warehouse"/>
    <s v="4. Affects User"/>
    <s v="06-09-2024 18:18"/>
    <x v="1"/>
    <s v="03-09-2024 17:53"/>
    <s v="03-09-2024 17:52"/>
    <s v="03-09-2024 14:59"/>
    <s v="Access &amp; Security"/>
    <s v="Not Assigned"/>
    <s v="SAP S/4 ERP"/>
    <s v="UAE"/>
    <x v="0"/>
    <x v="2"/>
    <x v="0"/>
    <n v="0.20416666666278616"/>
    <n v="2024"/>
    <n v="36"/>
    <x v="9"/>
    <x v="0"/>
    <n v="9"/>
    <x v="2"/>
    <x v="2"/>
    <d v="2024-09-03T12:59:00"/>
    <d v="2024-09-03T17:53:00"/>
  </r>
  <r>
    <n v="4000002686"/>
    <x v="1"/>
    <s v="3. Normal"/>
    <s v="Request for SAP ID creation for New Stock Keepers from MC4 Stock ( 99014210 &amp; 99017462"/>
    <s v="Mohamed Nasar"/>
    <s v="Amit Yadav"/>
    <s v="SAP Technical"/>
    <x v="0"/>
    <s v="04-09-2024 18:54"/>
    <s v="06-09-2024 18:54"/>
    <s v="Applications"/>
    <s v="08-09-2024 18:19"/>
    <s v="Mohamed Nasar"/>
    <s v="Logistics and Warehouse"/>
    <s v="4. Affects User"/>
    <s v="08-09-2024 18:19"/>
    <x v="1"/>
    <s v="05-09-2024 17:32"/>
    <s v="05-09-2024 17:32"/>
    <s v="05-09-2024 11:54"/>
    <s v="Access &amp; Security"/>
    <s v="Not Assigned"/>
    <s v="SAP S/4 ERP"/>
    <s v="UAE"/>
    <x v="0"/>
    <x v="2"/>
    <x v="0"/>
    <n v="0.94305555555911269"/>
    <n v="2024"/>
    <n v="36"/>
    <x v="9"/>
    <x v="0"/>
    <n v="9"/>
    <x v="2"/>
    <x v="2"/>
    <d v="2024-09-04T18:54:00"/>
    <d v="2024-09-05T17:32:00"/>
  </r>
  <r>
    <n v="4000002580"/>
    <x v="1"/>
    <s v="2. High"/>
    <s v="Request for New Sales Offices/Sales Groups + Configuration Sol ref#:  3000052554"/>
    <s v="Mehrdad Karimi"/>
    <s v="Dinesh Sharma"/>
    <s v="SAP Functional-SD"/>
    <x v="0"/>
    <s v="03-09-2024 11:9"/>
    <s v="05-09-2024 11:9"/>
    <s v="Applications"/>
    <s v="10-10-2024 13:37"/>
    <s v="Mehrdad Karimi"/>
    <s v="Corporate Development"/>
    <s v="4. Affects User"/>
    <s v="10-10-2024 13:37"/>
    <x v="1"/>
    <s v="07-10-2024 12:47"/>
    <s v="07-10-2024 12:47"/>
    <s v="03-09-2024 13:9"/>
    <s v="Applications"/>
    <s v="3000052554"/>
    <s v="SAP S/4 ERP"/>
    <s v="UAE"/>
    <x v="0"/>
    <x v="0"/>
    <x v="0"/>
    <n v="34.068055555551837"/>
    <n v="2024"/>
    <n v="36"/>
    <x v="9"/>
    <x v="0"/>
    <n v="9"/>
    <x v="2"/>
    <x v="1"/>
    <d v="2024-09-03T11:09:00"/>
    <d v="2024-10-07T12:47:00"/>
  </r>
  <r>
    <n v="4000002677"/>
    <x v="1"/>
    <s v="3. Normal"/>
    <s v="SAP T-code role addition for SAP ID 99201774"/>
    <s v="Moti Singh Rathore"/>
    <s v="Nigam Bairagicharan Das"/>
    <s v="SAP Technical"/>
    <x v="0"/>
    <s v="04-09-2024 17:55"/>
    <s v="06-09-2024 17:55"/>
    <s v="Access &amp; Security"/>
    <s v="12-09-2024 13:21"/>
    <s v="Moti Singh Rathore"/>
    <s v="Finance &amp; Accounts"/>
    <s v="4. Affects User"/>
    <s v="12-09-2024 13:21"/>
    <x v="1"/>
    <s v="09-09-2024 12:57"/>
    <s v="09-09-2024 12:57"/>
    <s v="05-09-2024 11:25"/>
    <s v="Access &amp; Security"/>
    <s v="Not Assigned"/>
    <s v="Access Control"/>
    <s v="IND"/>
    <x v="0"/>
    <x v="2"/>
    <x v="0"/>
    <n v="4.7930555555503815"/>
    <n v="2024"/>
    <n v="36"/>
    <x v="9"/>
    <x v="0"/>
    <n v="9"/>
    <x v="2"/>
    <x v="3"/>
    <d v="2024-09-04T17:55:00"/>
    <d v="2024-09-09T12:57:00"/>
  </r>
  <r>
    <n v="4000002624"/>
    <x v="1"/>
    <s v="3. Normal"/>
    <s v="SAP Authorization Request ( IT - code access)-  99202610"/>
    <s v="Dilip Chandra Das"/>
    <s v="Amit Yadav"/>
    <s v="SAP Technical"/>
    <x v="0"/>
    <s v="03-09-2024 17:26"/>
    <s v="05-09-2024 17:26"/>
    <s v="Applications"/>
    <s v="19-09-2024 12:24"/>
    <s v="Dilip Chandra Das"/>
    <s v="Tiles Plant"/>
    <s v="4. Affects User"/>
    <s v="19-09-2024 12:24"/>
    <x v="1"/>
    <s v="16-09-2024 12:18"/>
    <s v="09-09-2024 18:47"/>
    <s v="03-09-2024 19:26"/>
    <s v="Access &amp; Security"/>
    <s v="Not Assigned"/>
    <s v="SAP S/4 ERP"/>
    <s v="UAE"/>
    <x v="0"/>
    <x v="2"/>
    <x v="0"/>
    <n v="12.786111111105129"/>
    <n v="2024"/>
    <n v="36"/>
    <x v="9"/>
    <x v="0"/>
    <n v="9"/>
    <x v="2"/>
    <x v="1"/>
    <d v="2024-09-03T17:26:00"/>
    <d v="2024-09-16T12:18:00"/>
  </r>
  <r>
    <n v="4000002619"/>
    <x v="0"/>
    <s v="3. Normal"/>
    <s v="Error in contract releasing after clicking save icon -Sneha Sol ref#: 2000064635"/>
    <s v="Veronica Tapao"/>
    <s v="Dinesh Sharma"/>
    <s v="SAP Functional-MM"/>
    <x v="0"/>
    <s v="03-09-2024 15:56"/>
    <s v="05-09-2024 15:56"/>
    <s v="Applications"/>
    <s v="27-09-2024 11:29"/>
    <s v="Veronica Tapao"/>
    <s v="Purchase"/>
    <s v="4. Affects User"/>
    <s v="27-09-2024 11:29"/>
    <x v="1"/>
    <s v="24-09-2024 11:12"/>
    <s v="09-09-2024 13:59"/>
    <s v="03-09-2024 17:56"/>
    <s v="Not Assigned"/>
    <s v="2000064635"/>
    <s v="SAP S/4 ERP"/>
    <s v="UAE"/>
    <x v="0"/>
    <x v="0"/>
    <x v="0"/>
    <n v="20.802777777775191"/>
    <n v="2024"/>
    <n v="36"/>
    <x v="9"/>
    <x v="0"/>
    <n v="9"/>
    <x v="2"/>
    <x v="1"/>
    <d v="2024-09-03T15:56:00"/>
    <d v="2024-09-24T11:12:00"/>
  </r>
  <r>
    <n v="4000002675"/>
    <x v="1"/>
    <s v="3. Normal"/>
    <s v="Tcode  access to create and change BP / Customers"/>
    <s v="Prasad Kannan Nair"/>
    <s v="Amit Yadav"/>
    <s v="SAP Technical"/>
    <x v="0"/>
    <s v="04-09-2024 17:48"/>
    <s v="06-09-2024 17:48"/>
    <s v="Applications"/>
    <s v="14-09-2024 19:22"/>
    <s v="Prasad Kannan Nair"/>
    <s v="Finance &amp; Accounts"/>
    <s v="4. Affects User"/>
    <s v="14-09-2024 19:22"/>
    <x v="1"/>
    <s v="11-09-2024 18:32"/>
    <s v="11-09-2024 18:32"/>
    <s v="05-09-2024 10:48"/>
    <s v="Access &amp; Security"/>
    <s v="Not Assigned"/>
    <s v="SAP S/4 ERP"/>
    <s v="UAE"/>
    <x v="0"/>
    <x v="2"/>
    <x v="0"/>
    <n v="7.0305555555532919"/>
    <n v="2024"/>
    <n v="36"/>
    <x v="9"/>
    <x v="0"/>
    <n v="9"/>
    <x v="2"/>
    <x v="0"/>
    <d v="2024-09-04T17:48:00"/>
    <d v="2024-09-11T18:32:00"/>
  </r>
  <r>
    <n v="4000002630"/>
    <x v="1"/>
    <s v="3. Normal"/>
    <s v="SAP Authorization Request -  Amer"/>
    <s v="Amer El Amil"/>
    <s v="Amit Yadav"/>
    <s v="SAP Technical"/>
    <x v="0"/>
    <s v="03-09-2024 18:11"/>
    <s v="05-09-2024 18:11"/>
    <s v="Applications"/>
    <s v="07-11-2024 19:52"/>
    <s v="System"/>
    <s v="Corporate Development"/>
    <s v="4. Affects User"/>
    <s v="07-11-2024 19:52"/>
    <x v="1"/>
    <s v="04-11-2024 19:2"/>
    <s v="04-11-2024 19:2"/>
    <s v="04-09-2024 11:11"/>
    <s v="Access &amp; Security"/>
    <s v="Not Assigned"/>
    <s v="SAP S/4 ERP"/>
    <s v="UAE"/>
    <x v="0"/>
    <x v="2"/>
    <x v="0"/>
    <n v="62.035416666665697"/>
    <n v="2024"/>
    <n v="36"/>
    <x v="9"/>
    <x v="0"/>
    <n v="9"/>
    <x v="2"/>
    <x v="1"/>
    <d v="2024-09-03T18:11:00"/>
    <d v="2024-11-04T19:02:00"/>
  </r>
  <r>
    <n v="4000002691"/>
    <x v="0"/>
    <s v="3. Normal"/>
    <s v="Not able to refresh quotations and invoices in SAP - Sol Ref: 2000064640"/>
    <s v="Sheikh Muhammad Hamza"/>
    <s v="Ajay Bose Sukumaran"/>
    <s v="SAP Functional"/>
    <x v="0"/>
    <s v="04-09-2024 19:55"/>
    <s v="09-09-2024 10:30"/>
    <s v="Applications"/>
    <s v="08-09-2024 18:19"/>
    <s v="System"/>
    <s v="Showroom"/>
    <s v="4. Affects User"/>
    <s v="08-09-2024 18:19"/>
    <x v="1"/>
    <s v="05-09-2024 18:0"/>
    <s v="05-09-2024 18:0"/>
    <s v="05-09-2024 12:30"/>
    <s v="Not Assigned"/>
    <s v="2000064640"/>
    <s v="SAP S/4 ERP"/>
    <s v="UAE"/>
    <x v="0"/>
    <x v="1"/>
    <x v="0"/>
    <n v="0.92013888889050577"/>
    <n v="2024"/>
    <n v="36"/>
    <x v="9"/>
    <x v="0"/>
    <n v="9"/>
    <x v="2"/>
    <x v="2"/>
    <d v="2024-09-04T19:55:00"/>
    <d v="2024-09-05T18:00:00"/>
  </r>
  <r>
    <n v="4000002693"/>
    <x v="1"/>
    <s v="3. Normal"/>
    <s v="Access to Elie Saab  stock of tiles &amp; SW in SAP - 99018311 Raja"/>
    <s v="Raja Soukhmane"/>
    <s v="Amit Yadav"/>
    <s v="SAP Technical"/>
    <x v="0"/>
    <s v="04-09-2024 20:1"/>
    <s v="09-09-2024 10:30"/>
    <s v="Access &amp; Security"/>
    <s v="17-11-2024 13:57"/>
    <s v="System"/>
    <s v="Corporate Development"/>
    <s v="4. Affects User"/>
    <s v="17-11-2024 13:57"/>
    <x v="1"/>
    <s v="14-11-2024 13:37"/>
    <s v="14-11-2024 13:37"/>
    <s v="05-09-2024 12:30"/>
    <s v="Access &amp; Security"/>
    <s v="Not Assigned"/>
    <s v="Access Control"/>
    <s v="UAE"/>
    <x v="0"/>
    <x v="2"/>
    <x v="0"/>
    <n v="70.733333333337214"/>
    <n v="2024"/>
    <n v="36"/>
    <x v="9"/>
    <x v="0"/>
    <n v="9"/>
    <x v="2"/>
    <x v="1"/>
    <d v="2024-09-04T20:01:00"/>
    <d v="2024-11-14T13:37:00"/>
  </r>
  <r>
    <n v="4000002659"/>
    <x v="1"/>
    <s v="1. Urgent"/>
    <s v="ACESS FOR BOTH RP01 &amp; RK01 in SAP - Gwen"/>
    <s v="Gwen Camille Pamay"/>
    <s v="Amit Yadav"/>
    <s v="SAP Technical"/>
    <x v="0"/>
    <s v="04-09-2024 12:50"/>
    <s v="05-09-2024 11:50"/>
    <s v="Applications"/>
    <s v="14-10-2024 18:39"/>
    <s v="Gwen Camille Pamay"/>
    <s v="UAE Sales -Retail Operations"/>
    <s v="4. Affects User"/>
    <s v="14-10-2024 18:39"/>
    <x v="2"/>
    <s v="11-10-2024 18:25"/>
    <s v="11-10-2024 18:25"/>
    <s v="04-09-2024 13:50"/>
    <s v="Access &amp; Security"/>
    <s v="Not Assigned"/>
    <s v="SAP S/4 ERP"/>
    <s v="UAE"/>
    <x v="0"/>
    <x v="2"/>
    <x v="0"/>
    <n v="37.232638888890506"/>
    <n v="2024"/>
    <n v="36"/>
    <x v="9"/>
    <x v="0"/>
    <n v="9"/>
    <x v="2"/>
    <x v="1"/>
    <d v="2024-09-04T12:50:00"/>
    <d v="2024-10-11T18:25:00"/>
  </r>
  <r>
    <n v="4000002683"/>
    <x v="1"/>
    <s v="2. High"/>
    <s v="SAP Authorization Request - 99004694"/>
    <s v="Althmash Shaikh"/>
    <s v="Amit Yadav"/>
    <s v="SAP Technical"/>
    <x v="0"/>
    <s v="04-09-2024 18:25"/>
    <s v="06-09-2024 18:25"/>
    <s v="Applications"/>
    <s v="08-09-2024 18:19"/>
    <s v="Althmash Shaikh"/>
    <s v="QA QC"/>
    <s v="4. Affects User"/>
    <s v="08-09-2024 18:19"/>
    <x v="1"/>
    <s v="05-09-2024 17:44"/>
    <s v="05-09-2024 17:44"/>
    <s v="05-09-2024 11:25"/>
    <s v="Access &amp; Security"/>
    <s v="Not Assigned"/>
    <s v="SAP S/4 ERP"/>
    <s v="UAE"/>
    <x v="0"/>
    <x v="2"/>
    <x v="0"/>
    <n v="0.97152777777955635"/>
    <n v="2024"/>
    <n v="36"/>
    <x v="9"/>
    <x v="0"/>
    <n v="9"/>
    <x v="2"/>
    <x v="2"/>
    <d v="2024-09-04T18:25:00"/>
    <d v="2024-09-05T17:44:00"/>
  </r>
  <r>
    <n v="4000002744"/>
    <x v="1"/>
    <s v="3. Normal"/>
    <s v="Creating of shurtdown orders and understanding of the impact of the same on the books of accounts and COPA"/>
    <s v="Surbhi Garg"/>
    <s v="Rakhi Masand"/>
    <s v="SAP Functional-FI/CO"/>
    <x v="0"/>
    <s v="06-09-2024 11:35"/>
    <s v="09-09-2024 10:35"/>
    <s v="Applications"/>
    <s v="21-12-2024 12:14"/>
    <s v="System"/>
    <s v="Accounts"/>
    <s v="1. Affects Business"/>
    <s v="21-12-2024 12:14"/>
    <x v="2"/>
    <s v="18-12-2024 11:42"/>
    <s v="18-12-2024 11:42"/>
    <s v="06-09-2024 12:35"/>
    <s v="Applications"/>
    <s v="Not Assigned"/>
    <s v="SAP S/4 ERP"/>
    <s v="UAE"/>
    <x v="1"/>
    <x v="9"/>
    <x v="0"/>
    <n v="103.0048611111124"/>
    <n v="2024"/>
    <n v="36"/>
    <x v="9"/>
    <x v="1"/>
    <n v="9"/>
    <x v="2"/>
    <x v="1"/>
    <d v="2024-09-06T11:35:00"/>
    <d v="2024-12-18T11:42:00"/>
  </r>
  <r>
    <n v="4000002762"/>
    <x v="1"/>
    <s v="3. Normal"/>
    <s v="T-code Access Request -  10000098"/>
    <s v="Miz Rahman"/>
    <s v="Amit Yadav"/>
    <s v="SAP Technical"/>
    <x v="0"/>
    <s v="06-09-2024 13:27"/>
    <s v="10-09-2024 13:57"/>
    <s v="Access &amp; Security"/>
    <s v="17-11-2024 13:57"/>
    <s v="System"/>
    <s v="Accounts"/>
    <s v="4. Affects User"/>
    <s v="17-11-2024 13:57"/>
    <x v="1"/>
    <s v="14-11-2024 13:45"/>
    <s v="14-11-2024 13:45"/>
    <s v="06-09-2024 15:27"/>
    <s v="Access &amp; Security"/>
    <s v="Not Assigned"/>
    <s v="Access Control"/>
    <s v="UK"/>
    <x v="0"/>
    <x v="2"/>
    <x v="0"/>
    <n v="69.01249999999709"/>
    <n v="2024"/>
    <n v="36"/>
    <x v="9"/>
    <x v="0"/>
    <n v="9"/>
    <x v="2"/>
    <x v="1"/>
    <d v="2024-09-06T13:27:00"/>
    <d v="2024-11-14T13:45:00"/>
  </r>
  <r>
    <n v="4000002707"/>
    <x v="0"/>
    <s v="2. High"/>
    <s v="SLP error while saving the document - unable to proceed with loading"/>
    <s v="Mohammed Arham Zuberi"/>
    <s v="Ajay Bose Sukumaran"/>
    <s v="SAP Functional-Fiori/ABAP"/>
    <x v="0"/>
    <s v="05-09-2024 12:27"/>
    <s v="06-09-2024 11:27"/>
    <s v="Applications"/>
    <s v="12-09-2024 16:21"/>
    <s v="System"/>
    <s v="Customer Advocacy - Tiles"/>
    <s v="2. Affects Department"/>
    <s v="12-09-2024 16:21"/>
    <x v="2"/>
    <s v="09-09-2024 16:5"/>
    <s v="09-09-2024 14:1"/>
    <s v="05-09-2024 13:27"/>
    <s v="Not Assigned"/>
    <s v="Not Assigned"/>
    <s v="Not Assigned"/>
    <s v="UAE"/>
    <x v="0"/>
    <x v="1"/>
    <x v="0"/>
    <n v="4.1513888888875954"/>
    <n v="2024"/>
    <n v="36"/>
    <x v="9"/>
    <x v="0"/>
    <n v="9"/>
    <x v="2"/>
    <x v="3"/>
    <d v="2024-09-05T12:27:00"/>
    <d v="2024-09-09T16:05:00"/>
  </r>
  <r>
    <n v="4000002713"/>
    <x v="0"/>
    <s v="3. Normal"/>
    <s v="Unable to do the transactions and quotations and unable to create the customer data in SAP"/>
    <s v="Mukhammadaziz Rakhmonaliev"/>
    <s v="Dinesh Sharma"/>
    <s v="SAP Functional-SD"/>
    <x v="0"/>
    <s v="05-09-2024 14:7"/>
    <s v="09-09-2024 14:7"/>
    <s v="Applications"/>
    <s v="13-09-2024 18:21"/>
    <s v="System"/>
    <s v="Not Assigned"/>
    <s v="4. Affects User"/>
    <s v="13-09-2024 18:21"/>
    <x v="1"/>
    <s v="10-09-2024 18:11"/>
    <s v="05-09-2024 15:48"/>
    <s v="05-09-2024 16:7"/>
    <s v="Not Assigned"/>
    <s v="Not Assigned"/>
    <s v="SAP S/4 ERP"/>
    <s v="UAE"/>
    <x v="0"/>
    <x v="0"/>
    <x v="0"/>
    <n v="5.1694444444510737"/>
    <n v="2024"/>
    <n v="36"/>
    <x v="9"/>
    <x v="0"/>
    <n v="9"/>
    <x v="2"/>
    <x v="0"/>
    <d v="2024-09-05T14:07:00"/>
    <d v="2024-09-10T18:11:00"/>
  </r>
  <r>
    <n v="4000002697"/>
    <x v="1"/>
    <s v="3. Normal"/>
    <s v="Reset IRP password - 99121272 ( IND)"/>
    <s v="Surya Vegirouthu"/>
    <s v="Amit Yadav"/>
    <s v="SAP Technical"/>
    <x v="0"/>
    <s v="05-09-2024 10:38"/>
    <s v="07-09-2024 10:38"/>
    <s v="Applications"/>
    <s v="08-09-2024 18:19"/>
    <s v="Surya Vegirouthu"/>
    <s v="Information Technology"/>
    <s v="4. Affects User"/>
    <s v="08-09-2024 18:19"/>
    <x v="1"/>
    <s v="05-09-2024 17:36"/>
    <s v="05-09-2024 17:36"/>
    <s v="05-09-2024 12:38"/>
    <s v="Access &amp; Security"/>
    <s v="Not Assigned"/>
    <s v="SAP S/4 ERP"/>
    <s v="IND"/>
    <x v="0"/>
    <x v="2"/>
    <x v="0"/>
    <n v="0.2902777777708252"/>
    <n v="2024"/>
    <n v="36"/>
    <x v="9"/>
    <x v="0"/>
    <n v="9"/>
    <x v="2"/>
    <x v="2"/>
    <d v="2024-09-05T10:38:00"/>
    <d v="2024-09-05T17:36:00"/>
  </r>
  <r>
    <n v="4000002718"/>
    <x v="0"/>
    <s v="3. Normal"/>
    <s v="ZGBSDVL71 is not Pushing to MaxOptra - Sol Ref: 2000064641"/>
    <s v="Prasad VN"/>
    <s v="Amit Yadav"/>
    <s v="SAP Technical"/>
    <x v="0"/>
    <s v="05-09-2024 16:23"/>
    <s v="12-09-2024 17:15"/>
    <s v="Applications"/>
    <s v="14-09-2024 18:22"/>
    <s v="Asrianti Marta"/>
    <s v="Information Technology"/>
    <s v="4. Affects User"/>
    <s v="14-09-2024 18:22"/>
    <x v="1"/>
    <s v="11-09-2024 18:11"/>
    <s v="06-09-2024 15:42"/>
    <s v="05-09-2024 18:23"/>
    <s v="Not Assigned"/>
    <s v="2000064641"/>
    <s v="SAP S/4 ERP"/>
    <s v="UAE"/>
    <x v="0"/>
    <x v="2"/>
    <x v="0"/>
    <n v="6.0750000000043656"/>
    <n v="2024"/>
    <n v="36"/>
    <x v="9"/>
    <x v="0"/>
    <n v="9"/>
    <x v="2"/>
    <x v="0"/>
    <d v="2024-09-05T16:23:00"/>
    <d v="2024-09-11T18:11:00"/>
  </r>
  <r>
    <n v="4000002741"/>
    <x v="1"/>
    <s v="3. Normal"/>
    <s v="Reset MDG password  - 99000462"/>
    <s v="Balakumar Paneerselvam"/>
    <s v="Amit Yadav"/>
    <s v="SAP Technical"/>
    <x v="0"/>
    <s v="06-09-2024 11:22"/>
    <s v="10-09-2024 11:22"/>
    <s v="Access &amp; Security"/>
    <s v="09-09-2024 16:19"/>
    <s v="Balakumar Paneerselvam"/>
    <s v="Tiles Plant"/>
    <s v="4. Affects User"/>
    <s v="09-09-2024 16:19"/>
    <x v="1"/>
    <s v="06-09-2024 15:42"/>
    <s v="06-09-2024 15:42"/>
    <s v="06-09-2024 13:22"/>
    <s v="Access &amp; Security"/>
    <s v="Not Assigned"/>
    <s v="Access Control"/>
    <s v="UAE"/>
    <x v="0"/>
    <x v="2"/>
    <x v="0"/>
    <n v="0.18055555555474712"/>
    <n v="2024"/>
    <n v="36"/>
    <x v="9"/>
    <x v="0"/>
    <n v="9"/>
    <x v="2"/>
    <x v="2"/>
    <d v="2024-09-06T11:22:00"/>
    <d v="2024-09-06T15:42:00"/>
  </r>
  <r>
    <n v="4000002765"/>
    <x v="1"/>
    <s v="3. Normal"/>
    <s v="SAP T-code Access - 99010885"/>
    <s v="Dinesh Sharma"/>
    <s v="Amit Yadav"/>
    <s v="SAP Technical"/>
    <x v="0"/>
    <s v="06-09-2024 14:26"/>
    <s v="10-09-2024 14:26"/>
    <s v="Applications"/>
    <s v="15-09-2024 20:23"/>
    <s v="Asrianti Marta"/>
    <s v="Information Technology"/>
    <s v="4. Affects User"/>
    <s v="15-09-2024 20:23"/>
    <x v="1"/>
    <s v="12-09-2024 19:29"/>
    <s v="12-09-2024 19:29"/>
    <s v="06-09-2024 16:26"/>
    <s v="Access &amp; Security"/>
    <s v="Not Assigned"/>
    <s v="SAP S/4 ERP"/>
    <s v="UAE"/>
    <x v="0"/>
    <x v="2"/>
    <x v="0"/>
    <n v="6.210416666661331"/>
    <n v="2024"/>
    <n v="36"/>
    <x v="9"/>
    <x v="0"/>
    <n v="9"/>
    <x v="2"/>
    <x v="0"/>
    <d v="2024-09-06T14:26:00"/>
    <d v="2024-09-12T19:29:00"/>
  </r>
  <r>
    <n v="4000002777"/>
    <x v="0"/>
    <s v="3. Normal"/>
    <s v="Do IT-SAP Change Req: 3000052542, Add &quot;Project Name&quot;&amp;&quot;Project site 4-1721"/>
    <s v="Gnanasekar Kulandaivel"/>
    <s v="Dinesh Sharma"/>
    <s v="SAP Functional-MM"/>
    <x v="1"/>
    <s v="06-09-2024 16:55"/>
    <s v="10-09-2024 16:55"/>
    <s v="Applications"/>
    <s v="Not Assigned"/>
    <s v="System"/>
    <s v="Information Technology"/>
    <s v="4. Affects User"/>
    <s v="09-09-2024 12:57"/>
    <x v="1"/>
    <s v="Not Assigned"/>
    <s v="Not Assigned"/>
    <s v="06-09-2024 18:55"/>
    <s v="Not Assigned"/>
    <s v="Not Assigned"/>
    <s v="SAP S/4 ERP"/>
    <s v="UAE"/>
    <x v="0"/>
    <x v="0"/>
    <x v="0"/>
    <n v="110.94155208333541"/>
    <n v="2024"/>
    <n v="36"/>
    <x v="9"/>
    <x v="0"/>
    <n v="9"/>
    <x v="2"/>
    <x v="1"/>
    <d v="2024-09-06T16:55:00"/>
    <d v="2024-12-26T15:30:50"/>
  </r>
  <r>
    <n v="4000002785"/>
    <x v="1"/>
    <s v="3. Normal"/>
    <s v="T-Code access Request - 99001268"/>
    <s v="Himanshu Chandrakant Shah"/>
    <s v="Amit Yadav"/>
    <s v="SAP Technical"/>
    <x v="0"/>
    <s v="06-09-2024 18:9"/>
    <s v="10-09-2024 18:9"/>
    <s v="Applications"/>
    <s v="01-12-2024 17:4"/>
    <s v="Himanshu Chandrakant Shah"/>
    <s v="Finance &amp; Accounts"/>
    <s v="4. Affects User"/>
    <s v="01-12-2024 17:4"/>
    <x v="1"/>
    <s v="28-11-2024 16:45"/>
    <s v="28-11-2024 16:45"/>
    <s v="09-09-2024 11:9"/>
    <s v="Access &amp; Security"/>
    <s v="Not Assigned"/>
    <s v="SAP S/4 ERP"/>
    <s v="UAE"/>
    <x v="0"/>
    <x v="2"/>
    <x v="0"/>
    <n v="82.941666666665697"/>
    <n v="2024"/>
    <n v="36"/>
    <x v="9"/>
    <x v="0"/>
    <n v="9"/>
    <x v="2"/>
    <x v="1"/>
    <d v="2024-09-06T18:09:00"/>
    <d v="2024-11-28T16:45:00"/>
  </r>
  <r>
    <n v="4000002793"/>
    <x v="1"/>
    <s v="4. Low"/>
    <s v="SAP ID Creation  - 97010699 Marishella Valeriano"/>
    <s v="marishella.valeriano@kludi.com"/>
    <s v="Amit Yadav"/>
    <s v="SAP Technical"/>
    <x v="0"/>
    <s v="06-09-2024 19:13"/>
    <s v="13-09-2024 19:13"/>
    <s v="Applications"/>
    <s v="19-09-2024 13:24"/>
    <s v="System"/>
    <s v="Not Assigned"/>
    <s v="4. Affects User"/>
    <s v="19-09-2024 13:24"/>
    <x v="0"/>
    <s v="16-09-2024 12:30"/>
    <s v="08-09-2024 9:14"/>
    <s v="09-09-2024 14:13"/>
    <s v="Access &amp; Security"/>
    <s v="Not Assigned"/>
    <s v="SAP S/4 ERP"/>
    <s v="UAE"/>
    <x v="0"/>
    <x v="2"/>
    <x v="0"/>
    <n v="9.7201388888934162"/>
    <n v="2024"/>
    <n v="36"/>
    <x v="9"/>
    <x v="0"/>
    <n v="9"/>
    <x v="2"/>
    <x v="0"/>
    <d v="2024-09-06T19:13:00"/>
    <d v="2024-09-16T12:30:00"/>
  </r>
  <r>
    <n v="4000002815"/>
    <x v="1"/>
    <s v="3. Normal"/>
    <s v="SAP password  reset - Rekha"/>
    <s v="Rekha Agrawal"/>
    <s v="Amit Yadav"/>
    <s v="SAP Technical"/>
    <x v="0"/>
    <s v="09-09-2024 11:24"/>
    <s v="11-09-2024 11:24"/>
    <s v="Access &amp; Security"/>
    <s v="14-09-2024 14:22"/>
    <s v="System"/>
    <s v="Sales"/>
    <s v="4. Affects User"/>
    <s v="14-09-2024 14:22"/>
    <x v="1"/>
    <s v="11-09-2024 13:58"/>
    <s v="11-09-2024 13:58"/>
    <s v="09-09-2024 13:24"/>
    <s v="Access &amp; Security"/>
    <s v="Not Assigned"/>
    <s v="Access Control"/>
    <s v="IND"/>
    <x v="0"/>
    <x v="2"/>
    <x v="0"/>
    <n v="2.1069444444437977"/>
    <n v="2024"/>
    <n v="37"/>
    <x v="10"/>
    <x v="0"/>
    <n v="9"/>
    <x v="2"/>
    <x v="3"/>
    <d v="2024-09-09T11:24:00"/>
    <d v="2024-09-11T13:58:00"/>
  </r>
  <r>
    <n v="4000002821"/>
    <x v="0"/>
    <s v="3. Normal"/>
    <s v="External ID Issue - not generating in C4C"/>
    <s v="Gunjan Asiwal"/>
    <s v="Dinesh Sharma"/>
    <s v="SAP Functional-SD"/>
    <x v="0"/>
    <s v="09-09-2024 12:29"/>
    <s v="11-09-2024 12:29"/>
    <s v="Applications"/>
    <s v="13-10-2024 18:39"/>
    <s v="System"/>
    <s v="Sales"/>
    <s v="4. Affects User"/>
    <s v="13-10-2024 18:39"/>
    <x v="1"/>
    <s v="10-10-2024 18:5"/>
    <s v="10-10-2024 18:5"/>
    <s v="09-09-2024 14:29"/>
    <s v="Not Assigned"/>
    <s v="Not Assigned"/>
    <s v="SAP S/4 ERP"/>
    <s v="UAE"/>
    <x v="0"/>
    <x v="0"/>
    <x v="0"/>
    <n v="31.233333333329938"/>
    <n v="2024"/>
    <n v="37"/>
    <x v="10"/>
    <x v="0"/>
    <n v="9"/>
    <x v="2"/>
    <x v="1"/>
    <d v="2024-09-09T12:29:00"/>
    <d v="2024-10-10T18:05:00"/>
  </r>
  <r>
    <n v="4000002825"/>
    <x v="1"/>
    <s v="2. High"/>
    <s v="T-Code Access Request - 99123281 &amp; 99213315"/>
    <s v="Satish Mummidi"/>
    <s v="Amit Yadav"/>
    <s v="SAP Technical"/>
    <x v="0"/>
    <s v="09-09-2024 13:4"/>
    <s v="11-09-2024 13:4"/>
    <s v="Applications"/>
    <s v="28-09-2024 16:29"/>
    <s v="Satish Mummidi"/>
    <s v="Finance &amp; Accounts"/>
    <s v="4. Affects User"/>
    <s v="28-09-2024 16:29"/>
    <x v="1"/>
    <s v="25-09-2024 15:48"/>
    <s v="25-09-2024 15:48"/>
    <s v="09-09-2024 15:4"/>
    <s v="Access &amp; Security"/>
    <s v="Not Assigned"/>
    <s v="SAP S/4 ERP"/>
    <s v="IND"/>
    <x v="0"/>
    <x v="2"/>
    <x v="0"/>
    <n v="16.113888888889051"/>
    <n v="2024"/>
    <n v="37"/>
    <x v="10"/>
    <x v="0"/>
    <n v="9"/>
    <x v="2"/>
    <x v="1"/>
    <d v="2024-09-09T13:04:00"/>
    <d v="2024-09-25T15:48:00"/>
  </r>
  <r>
    <n v="4000002855"/>
    <x v="0"/>
    <s v="1. Urgent"/>
    <s v="Sales Order Currency Error in SAP (SD)"/>
    <s v="Gwen Camille Pamay"/>
    <s v="Dinesh Sharma"/>
    <s v="SAP Functional-SD"/>
    <x v="0"/>
    <s v="09-09-2024 17:23"/>
    <s v="10-09-2024 16:23"/>
    <s v="Applications"/>
    <s v="13-10-2024 19:39"/>
    <s v="Gwen Camille Pamay"/>
    <s v="UAE Sales -Retail Operations"/>
    <s v="3. Affects Group"/>
    <s v="13-10-2024 19:39"/>
    <x v="2"/>
    <s v="10-10-2024 18:39"/>
    <s v="03-10-2024 11:48"/>
    <s v="09-09-2024 18:23"/>
    <s v="Not Assigned"/>
    <s v="Not Assigned"/>
    <s v="SAP S/4 ERP"/>
    <s v="UAE"/>
    <x v="0"/>
    <x v="0"/>
    <x v="0"/>
    <n v="31.052777777775191"/>
    <n v="2024"/>
    <n v="37"/>
    <x v="10"/>
    <x v="0"/>
    <n v="9"/>
    <x v="2"/>
    <x v="1"/>
    <d v="2024-09-09T17:23:00"/>
    <d v="2024-10-10T18:39:00"/>
  </r>
  <r>
    <n v="4000002837"/>
    <x v="0"/>
    <s v="2. High"/>
    <s v="UNABLE TO REVERSE/DELETE THE SERVICE ENTRY Sol ref#: 2000064642"/>
    <s v="Damodhara Venkatasuresh Bongu"/>
    <s v="Dinesh Sharma"/>
    <s v="SAP Functional-MM"/>
    <x v="1"/>
    <s v="09-09-2024 15:42"/>
    <s v="11-09-2024 15:42"/>
    <s v="Applications"/>
    <s v="Not Assigned"/>
    <s v="Damodhara Venkatasuresh Bongu"/>
    <s v="Purchase"/>
    <s v="4. Affects User"/>
    <s v="04-11-2024 14:12"/>
    <x v="1"/>
    <s v="Not Assigned"/>
    <s v="23-09-2024 19:8"/>
    <s v="09-09-2024 17:42"/>
    <s v="Not Assigned"/>
    <s v="2000064642"/>
    <s v="SAP S/4 ERP"/>
    <s v="IND"/>
    <x v="0"/>
    <x v="0"/>
    <x v="0"/>
    <n v="107.99224652777775"/>
    <n v="2024"/>
    <n v="37"/>
    <x v="10"/>
    <x v="0"/>
    <n v="9"/>
    <x v="2"/>
    <x v="1"/>
    <d v="2024-09-09T15:42:00"/>
    <d v="2024-12-26T15:30:50"/>
  </r>
  <r>
    <n v="4000002827"/>
    <x v="1"/>
    <s v="3. Normal"/>
    <s v="T-code Access - Kanika Sharma  (KRP System)"/>
    <s v="Kanika Sharma"/>
    <s v="Nigam Bairagicharan Das"/>
    <s v="SAP Technical"/>
    <x v="0"/>
    <s v="09-09-2024 13:10"/>
    <s v="11-09-2024 13:10"/>
    <s v="Applications"/>
    <s v="19-09-2024 17:24"/>
    <s v="Kanika Sharma"/>
    <s v="Supply Chain"/>
    <s v="4. Affects User"/>
    <s v="19-09-2024 17:24"/>
    <x v="1"/>
    <s v="16-09-2024 16:31"/>
    <s v="13-09-2024 18:20"/>
    <s v="09-09-2024 15:10"/>
    <s v="Access &amp; Security"/>
    <s v="Not Assigned"/>
    <s v="SAP S/4 ERP"/>
    <s v="UAE"/>
    <x v="0"/>
    <x v="2"/>
    <x v="0"/>
    <n v="7.1395833333372138"/>
    <n v="2024"/>
    <n v="37"/>
    <x v="10"/>
    <x v="0"/>
    <n v="9"/>
    <x v="2"/>
    <x v="0"/>
    <d v="2024-09-09T13:10:00"/>
    <d v="2024-09-16T16:31:00"/>
  </r>
  <r>
    <n v="4000002832"/>
    <x v="1"/>
    <s v="3. Normal"/>
    <s v="MDG password reset 99007579"/>
    <s v="Stephanie Elaine Acera"/>
    <s v="Amit Yadav"/>
    <s v="SAP Technical"/>
    <x v="0"/>
    <s v="09-09-2024 13:42"/>
    <s v="11-09-2024 13:42"/>
    <s v="Access &amp; Security"/>
    <s v="12-09-2024 19:21"/>
    <s v="Stephanie Elaine Acera"/>
    <s v="Production Planning"/>
    <s v="4. Affects User"/>
    <s v="12-09-2024 19:21"/>
    <x v="1"/>
    <s v="09-09-2024 18:34"/>
    <s v="09-09-2024 18:34"/>
    <s v="09-09-2024 15:42"/>
    <s v="Access &amp; Security"/>
    <s v="Not Assigned"/>
    <s v="Access Control"/>
    <s v="UAE"/>
    <x v="0"/>
    <x v="2"/>
    <x v="0"/>
    <n v="0.20277777777664596"/>
    <n v="2024"/>
    <n v="37"/>
    <x v="10"/>
    <x v="0"/>
    <n v="9"/>
    <x v="2"/>
    <x v="2"/>
    <d v="2024-09-09T13:42:00"/>
    <d v="2024-09-09T18:34:00"/>
  </r>
  <r>
    <n v="4000002884"/>
    <x v="0"/>
    <s v="1. Urgent"/>
    <s v="Sales report is not reflecting the actual sales amount Sol ref#: 2000064643"/>
    <s v="Marie Chebly"/>
    <s v="Ajay Bose Sukumaran"/>
    <s v="SAP Functional-Fiori/ABAP"/>
    <x v="0"/>
    <s v="10-09-2024 14:30"/>
    <s v="11-09-2024 13:30"/>
    <s v="Applications"/>
    <s v="21-09-2024 12:25"/>
    <s v="Marie Chebly"/>
    <s v="Corporate Development"/>
    <s v="3. Affects Group"/>
    <s v="21-09-2024 12:25"/>
    <x v="2"/>
    <s v="18-09-2024 11:36"/>
    <s v="18-09-2024 11:36"/>
    <s v="10-09-2024 15:30"/>
    <s v="Not Assigned"/>
    <s v="2000064643"/>
    <s v="SAP S/4 ERP"/>
    <s v="UAE"/>
    <x v="0"/>
    <x v="1"/>
    <x v="0"/>
    <n v="7.8791666666656965"/>
    <n v="2024"/>
    <n v="37"/>
    <x v="10"/>
    <x v="0"/>
    <n v="9"/>
    <x v="2"/>
    <x v="0"/>
    <d v="2024-09-10T14:30:00"/>
    <d v="2024-09-18T11:36:00"/>
  </r>
  <r>
    <n v="4000002888"/>
    <x v="0"/>
    <s v="3. Normal"/>
    <s v="Unable to do the quality Inspection for the raw material GM02502010 Sol ref#:2000064644"/>
    <s v="Moyinudeen Mutti"/>
    <s v="Karthick Duraisamy"/>
    <s v="SAP Functional-PP/PM/QS/"/>
    <x v="0"/>
    <s v="10-09-2024 15:57"/>
    <s v="12-09-2024 15:57"/>
    <s v="Applications"/>
    <s v="16-09-2024 18:23"/>
    <s v="System"/>
    <s v="Production"/>
    <s v="4. Affects User"/>
    <s v="16-09-2024 18:23"/>
    <x v="1"/>
    <s v="13-09-2024 18:18"/>
    <s v="13-09-2024 18:18"/>
    <s v="10-09-2024 17:57"/>
    <s v="Not Assigned"/>
    <s v="2000064644"/>
    <s v="SAP S/4 ERP"/>
    <s v="UAE"/>
    <x v="0"/>
    <x v="4"/>
    <x v="0"/>
    <n v="3.0979166666656965"/>
    <n v="2024"/>
    <n v="37"/>
    <x v="10"/>
    <x v="0"/>
    <n v="9"/>
    <x v="2"/>
    <x v="3"/>
    <d v="2024-09-10T15:57:00"/>
    <d v="2024-09-13T18:18:00"/>
  </r>
  <r>
    <n v="4000003065"/>
    <x v="1"/>
    <s v="1. Urgent"/>
    <s v="Access restriction in SAP for Kludi RAK Users"/>
    <s v="Vineeth Nair"/>
    <s v="Nigam Bairagicharan Das"/>
    <s v="SAP Technical"/>
    <x v="0"/>
    <s v="16-09-2024 11:45"/>
    <s v="17-09-2024 10:45"/>
    <s v="Applications"/>
    <s v="23-09-2024 13:27"/>
    <s v="Vineeth Nair"/>
    <s v="Information Technology"/>
    <s v="3. Affects Group"/>
    <s v="23-09-2024 13:27"/>
    <x v="2"/>
    <s v="20-09-2024 12:53"/>
    <s v="20-09-2024 12:53"/>
    <s v="16-09-2024 12:45"/>
    <s v="Access &amp; Security"/>
    <s v="Not Assigned"/>
    <s v="SAP S/4 ERP"/>
    <s v="UAE"/>
    <x v="0"/>
    <x v="2"/>
    <x v="0"/>
    <n v="4.047222222223354"/>
    <n v="2024"/>
    <n v="38"/>
    <x v="11"/>
    <x v="0"/>
    <n v="9"/>
    <x v="2"/>
    <x v="3"/>
    <d v="2024-09-16T11:45:00"/>
    <d v="2024-09-20T12:53:00"/>
  </r>
  <r>
    <n v="4000002989"/>
    <x v="1"/>
    <s v="2. High"/>
    <s v="SAP Authorization Request - 99001601 Avinash"/>
    <s v="Avinash Kumar Varma"/>
    <s v="Amit Yadav"/>
    <s v="SAP Technical"/>
    <x v="0"/>
    <s v="12-09-2024 18:26"/>
    <s v="16-09-2024 18:26"/>
    <s v="Applications"/>
    <s v="26-09-2024 17:28"/>
    <s v="Priti Naryanan Manjarekar"/>
    <s v="Customer Advocacy"/>
    <s v="4. Affects User"/>
    <s v="26-09-2024 17:28"/>
    <x v="1"/>
    <s v="23-09-2024 16:48"/>
    <s v="12-09-2024 19:8"/>
    <s v="13-09-2024 11:26"/>
    <s v="Access &amp; Security"/>
    <s v="Not Assigned"/>
    <s v="SAP S/4 ERP"/>
    <s v="UAE"/>
    <x v="0"/>
    <x v="2"/>
    <x v="0"/>
    <n v="10.931944444440887"/>
    <n v="2024"/>
    <n v="37"/>
    <x v="10"/>
    <x v="0"/>
    <n v="9"/>
    <x v="2"/>
    <x v="1"/>
    <d v="2024-09-12T18:26:00"/>
    <d v="2024-09-23T16:48:00"/>
  </r>
  <r>
    <n v="4000002915"/>
    <x v="1"/>
    <s v="3. Normal"/>
    <s v="Request to avail the access for FOL1 in SAP"/>
    <s v="Hisham Farouk"/>
    <s v="Amit Yadav"/>
    <s v="SAP Technical"/>
    <x v="0"/>
    <s v="11-09-2024 12:7"/>
    <s v="13-09-2024 12:7"/>
    <s v="Access &amp; Security"/>
    <s v="14-09-2024 18:22"/>
    <s v="Hisham Farouk"/>
    <s v="Showroom"/>
    <s v="4. Affects User"/>
    <s v="14-09-2024 18:22"/>
    <x v="1"/>
    <s v="11-09-2024 18:11"/>
    <s v="11-09-2024 18:11"/>
    <s v="11-09-2024 14:7"/>
    <s v="Access &amp; Security"/>
    <s v="Not Assigned"/>
    <s v="Access Control"/>
    <s v="UAE"/>
    <x v="0"/>
    <x v="2"/>
    <x v="0"/>
    <n v="0.25277777777955635"/>
    <n v="2024"/>
    <n v="37"/>
    <x v="10"/>
    <x v="0"/>
    <n v="9"/>
    <x v="2"/>
    <x v="2"/>
    <d v="2024-09-11T12:07:00"/>
    <d v="2024-09-11T18:11:00"/>
  </r>
  <r>
    <n v="4000002910"/>
    <x v="0"/>
    <s v="3. Normal"/>
    <s v="SO issue - schedule date from Plant Sol Rf 2000064662"/>
    <s v="Jevelyn Basallo Buan"/>
    <s v="Dinesh Sharma"/>
    <s v="SAP Functional-SD"/>
    <x v="0"/>
    <s v="11-09-2024 11:6"/>
    <s v="13-09-2024 11:6"/>
    <s v="Applications"/>
    <s v="22-09-2024 13:26"/>
    <s v="System"/>
    <s v="Customer Advocacy - Tiles"/>
    <s v="4. Affects User"/>
    <s v="22-09-2024 13:26"/>
    <x v="1"/>
    <s v="19-09-2024 12:28"/>
    <s v="11-09-2024 12:26"/>
    <s v="11-09-2024 13:6"/>
    <s v="Not Assigned"/>
    <s v="2000064662"/>
    <s v="SAP S/4 ERP"/>
    <s v="UAE"/>
    <x v="0"/>
    <x v="0"/>
    <x v="0"/>
    <n v="8.0569444444408873"/>
    <n v="2024"/>
    <n v="37"/>
    <x v="10"/>
    <x v="0"/>
    <n v="9"/>
    <x v="2"/>
    <x v="0"/>
    <d v="2024-09-11T11:06:00"/>
    <d v="2024-09-19T12:28:00"/>
  </r>
  <r>
    <n v="4000002932"/>
    <x v="0"/>
    <s v="4. Low"/>
    <s v="S.O. issue while creating DN  ( NEXT VESSEL TO ROTTERDAM//DXB0888375  -30x20ft )"/>
    <s v="Munish Saini"/>
    <s v="Dinesh Sharma"/>
    <s v="SAP Functional-SD"/>
    <x v="0"/>
    <s v="11-09-2024 16:18"/>
    <s v="18-09-2024 16:18"/>
    <s v="Applications"/>
    <s v="01-11-2024 12:48"/>
    <s v="System"/>
    <s v="Not Assigned"/>
    <s v="4. Affects User"/>
    <s v="01-11-2024 12:48"/>
    <x v="0"/>
    <s v="29-10-2024 12:0"/>
    <s v="12-09-2024 11:14"/>
    <s v="12-09-2024 11:18"/>
    <s v="Not Assigned"/>
    <s v="Not Assigned"/>
    <s v="SAP S/4 ERP"/>
    <s v="UAE"/>
    <x v="0"/>
    <x v="0"/>
    <x v="0"/>
    <n v="47.820833333331393"/>
    <n v="2024"/>
    <n v="37"/>
    <x v="10"/>
    <x v="0"/>
    <n v="9"/>
    <x v="2"/>
    <x v="1"/>
    <d v="2024-09-11T16:18:00"/>
    <d v="2024-10-29T12:00:00"/>
  </r>
  <r>
    <n v="4000002934"/>
    <x v="1"/>
    <s v="4. Low"/>
    <s v="T-Code Access Request -  77001186 Dipal"/>
    <s v="Dipal Bhavsar"/>
    <s v="Amit Yadav"/>
    <s v="SAP Technical"/>
    <x v="0"/>
    <s v="11-09-2024 16:40"/>
    <s v="18-09-2024 16:40"/>
    <s v="Applications"/>
    <s v="22-09-2024 17:26"/>
    <s v="System"/>
    <s v="Finance &amp; Accounts"/>
    <s v="4. Affects User"/>
    <s v="22-09-2024 17:26"/>
    <x v="0"/>
    <s v="19-09-2024 16:49"/>
    <s v="19-09-2024 16:49"/>
    <s v="12-09-2024 11:40"/>
    <s v="Access &amp; Security"/>
    <s v="Not Assigned"/>
    <s v="SAP S/4 ERP"/>
    <s v="UAE"/>
    <x v="0"/>
    <x v="2"/>
    <x v="0"/>
    <n v="8.0062499999985448"/>
    <n v="2024"/>
    <n v="37"/>
    <x v="10"/>
    <x v="0"/>
    <n v="9"/>
    <x v="2"/>
    <x v="0"/>
    <d v="2024-09-11T16:40:00"/>
    <d v="2024-09-19T16:49:00"/>
  </r>
  <r>
    <n v="4000002936"/>
    <x v="0"/>
    <s v="3. Normal"/>
    <s v="Workflow not triggered for BOT SALES ORDER"/>
    <s v="Shine Shaji"/>
    <s v="Dinesh Sharma"/>
    <s v="SAP Functional-SD"/>
    <x v="0"/>
    <s v="11-09-2024 16:49"/>
    <s v="13-09-2024 16:49"/>
    <s v="Applications"/>
    <s v="13-10-2024 14:39"/>
    <s v="System"/>
    <s v="Production Planning"/>
    <s v="4. Affects User"/>
    <s v="13-10-2024 14:39"/>
    <x v="1"/>
    <s v="10-10-2024 14:13"/>
    <s v="12-09-2024 11:10"/>
    <s v="11-09-2024 18:49"/>
    <s v="Not Assigned"/>
    <s v="Not Assigned"/>
    <s v="SAP S/4 ERP"/>
    <s v="UAE"/>
    <x v="0"/>
    <x v="0"/>
    <x v="0"/>
    <n v="28.891666666670062"/>
    <n v="2024"/>
    <n v="37"/>
    <x v="10"/>
    <x v="0"/>
    <n v="9"/>
    <x v="2"/>
    <x v="1"/>
    <d v="2024-09-11T16:49:00"/>
    <d v="2024-10-10T14:13:00"/>
  </r>
  <r>
    <n v="4000002940"/>
    <x v="0"/>
    <s v="3. Normal"/>
    <s v="Error during packing in the HU  ( Error: Select item with stock confirm )"/>
    <s v="Munish Saini"/>
    <s v="Dinesh Sharma"/>
    <s v="SAP Functional-SD"/>
    <x v="0"/>
    <s v="11-09-2024 18:32"/>
    <s v="13-09-2024 18:32"/>
    <s v="Applications"/>
    <s v="01-11-2024 12:48"/>
    <s v="System"/>
    <s v="Not Assigned"/>
    <s v="4. Affects User"/>
    <s v="01-11-2024 12:48"/>
    <x v="1"/>
    <s v="29-10-2024 12:0"/>
    <s v="17-09-2024 12:14"/>
    <s v="12-09-2024 11:32"/>
    <s v="Not Assigned"/>
    <s v="Not Assigned"/>
    <s v="SAP S/4 ERP"/>
    <s v="UAE"/>
    <x v="0"/>
    <x v="0"/>
    <x v="0"/>
    <n v="47.727777777778101"/>
    <n v="2024"/>
    <n v="37"/>
    <x v="10"/>
    <x v="0"/>
    <n v="9"/>
    <x v="2"/>
    <x v="1"/>
    <d v="2024-09-11T18:32:00"/>
    <d v="2024-10-29T12:00:00"/>
  </r>
  <r>
    <n v="4000002941"/>
    <x v="1"/>
    <s v="4. Low"/>
    <s v="T-Code Access Request - 99017960 Rebecca"/>
    <s v="Rebecca D'Silva"/>
    <s v="Amit Yadav"/>
    <s v="SAP Technical"/>
    <x v="0"/>
    <s v="11-09-2024 18:39"/>
    <s v="18-09-2024 18:39"/>
    <s v="Applications"/>
    <s v="12-10-2024 16:38"/>
    <s v="System"/>
    <s v="Customer Advocacy - Tiles"/>
    <s v="4. Affects User"/>
    <s v="12-10-2024 16:38"/>
    <x v="0"/>
    <s v="09-10-2024 16:27"/>
    <s v="09-10-2024 16:27"/>
    <s v="12-09-2024 13:39"/>
    <s v="Access &amp; Security"/>
    <s v="Not Assigned"/>
    <s v="SAP S/4 ERP"/>
    <s v="UAE"/>
    <x v="0"/>
    <x v="2"/>
    <x v="0"/>
    <n v="27.908333333332848"/>
    <n v="2024"/>
    <n v="37"/>
    <x v="10"/>
    <x v="0"/>
    <n v="9"/>
    <x v="2"/>
    <x v="1"/>
    <d v="2024-09-11T18:39:00"/>
    <d v="2024-10-09T16:27:00"/>
  </r>
  <r>
    <n v="4000002943"/>
    <x v="1"/>
    <s v="3. Normal"/>
    <s v="T-Code Access Request - 99018768 Jayanth"/>
    <s v="Jayanth Chavali"/>
    <s v="Amit Yadav"/>
    <s v="SAP Technical"/>
    <x v="0"/>
    <s v="11-09-2024 18:42"/>
    <s v="13-09-2024 18:42"/>
    <s v="Access &amp; Security"/>
    <s v="08-12-2024 13:7"/>
    <s v="System"/>
    <s v="Corporate Development"/>
    <s v="4. Affects User"/>
    <s v="08-12-2024 13:7"/>
    <x v="1"/>
    <s v="05-12-2024 12:14"/>
    <s v="27-11-2024 11:11"/>
    <s v="12-09-2024 11:42"/>
    <s v="Access &amp; Security"/>
    <s v="Not Assigned"/>
    <s v="Access Control"/>
    <s v="UAE"/>
    <x v="0"/>
    <x v="2"/>
    <x v="0"/>
    <n v="84.730555555557657"/>
    <n v="2024"/>
    <n v="37"/>
    <x v="10"/>
    <x v="0"/>
    <n v="9"/>
    <x v="2"/>
    <x v="1"/>
    <d v="2024-09-11T18:42:00"/>
    <d v="2024-12-05T12:14:00"/>
  </r>
  <r>
    <n v="4000002946"/>
    <x v="0"/>
    <s v="3. Normal"/>
    <s v="POS access Issue  for the New Joinee 99018741  Walid Ouamer"/>
    <s v="Walid Ouamer"/>
    <s v="Amit Yadav"/>
    <s v="SAP Technical"/>
    <x v="0"/>
    <s v="11-09-2024 19:23"/>
    <s v="13-09-2024 19:23"/>
    <s v="Applications"/>
    <s v="15-09-2024 12:22"/>
    <s v="System"/>
    <s v="RAK Porcelain Retail"/>
    <s v="4. Affects User"/>
    <s v="15-09-2024 12:22"/>
    <x v="1"/>
    <s v="12-09-2024 12:20"/>
    <s v="12-09-2024 10:53"/>
    <s v="12-09-2024 12:23"/>
    <s v="Not Assigned"/>
    <s v="Not Assigned"/>
    <s v="SAP S/4 ERP"/>
    <s v="UAE"/>
    <x v="0"/>
    <x v="2"/>
    <x v="0"/>
    <n v="0.70625000000291038"/>
    <n v="2024"/>
    <n v="37"/>
    <x v="10"/>
    <x v="0"/>
    <n v="9"/>
    <x v="2"/>
    <x v="2"/>
    <d v="2024-09-11T19:23:00"/>
    <d v="2024-09-12T12:20:00"/>
  </r>
  <r>
    <n v="4000002920"/>
    <x v="1"/>
    <s v="3. Normal"/>
    <s v="T-code Access Request - 99011795"/>
    <s v="Bhavya Shetty"/>
    <s v="Amit Yadav"/>
    <s v="SAP Technical"/>
    <x v="0"/>
    <s v="11-09-2024 12:56"/>
    <s v="13-09-2024 12:56"/>
    <s v="Access &amp; Security"/>
    <s v="22-09-2024 12:26"/>
    <s v="Bhavya Shetty"/>
    <s v="Sanitaryware Sales"/>
    <s v="4. Affects User"/>
    <s v="22-09-2024 12:26"/>
    <x v="1"/>
    <s v="19-09-2024 11:55"/>
    <s v="19-09-2024 11:55"/>
    <s v="11-09-2024 14:56"/>
    <s v="Access &amp; Security"/>
    <s v="Not Assigned"/>
    <s v="Access Control"/>
    <s v="UAE"/>
    <x v="0"/>
    <x v="2"/>
    <x v="0"/>
    <n v="7.9576388888890506"/>
    <n v="2024"/>
    <n v="37"/>
    <x v="10"/>
    <x v="0"/>
    <n v="9"/>
    <x v="2"/>
    <x v="0"/>
    <d v="2024-09-11T12:56:00"/>
    <d v="2024-09-19T11:55:00"/>
  </r>
  <r>
    <n v="4000003013"/>
    <x v="0"/>
    <s v="2. High"/>
    <s v="ZBMM report is not showing properly"/>
    <s v="Veerababu Geddanapalli"/>
    <s v="Surya Vegirouthu"/>
    <s v="SAP Functional-MM"/>
    <x v="0"/>
    <s v="13-09-2024 12:9"/>
    <s v="16-09-2024 12:9"/>
    <s v="Applications"/>
    <s v="13-10-2024 19:39"/>
    <s v="Veerababu Geddanapalli"/>
    <s v="Finance &amp; Accounts"/>
    <s v="4. Affects User"/>
    <s v="23-10-2024 16:19"/>
    <x v="1"/>
    <s v="10-10-2024 18:51"/>
    <s v="13-09-2024 12:19"/>
    <s v="13-09-2024 14:9"/>
    <s v="Not Assigned"/>
    <s v="Not Assigned"/>
    <s v="SAP S/4 ERP"/>
    <s v="IND"/>
    <x v="0"/>
    <x v="3"/>
    <x v="0"/>
    <n v="27.279166666667152"/>
    <n v="2024"/>
    <n v="37"/>
    <x v="10"/>
    <x v="0"/>
    <n v="9"/>
    <x v="2"/>
    <x v="1"/>
    <d v="2024-09-13T12:09:00"/>
    <d v="2024-10-10T18:51:00"/>
  </r>
  <r>
    <n v="4000002909"/>
    <x v="1"/>
    <s v="3. Normal"/>
    <s v="Data transfer from Orion UAE to Oracle EPM platform for Financial Consolidation - EBM"/>
    <s v="Aby Mathew"/>
    <s v="Aby Mathew"/>
    <s v="SAP Functional"/>
    <x v="3"/>
    <s v="10-09-2024 12:16"/>
    <s v="12-09-2024 12:16"/>
    <s v="Applications"/>
    <s v="Not Assigned"/>
    <s v="System"/>
    <s v="Information Technology"/>
    <s v="3. Affects Group"/>
    <s v="12-12-2024 13:57"/>
    <x v="1"/>
    <s v="Not Assigned"/>
    <s v="Not Assigned"/>
    <s v="10-09-2024 14:16"/>
    <s v="Applications"/>
    <s v="Not Assigned"/>
    <s v="Other ERP"/>
    <s v="UAE"/>
    <x v="0"/>
    <x v="5"/>
    <x v="0"/>
    <n v="107.13530208333395"/>
    <n v="2024"/>
    <n v="37"/>
    <x v="10"/>
    <x v="0"/>
    <n v="9"/>
    <x v="2"/>
    <x v="1"/>
    <d v="2024-09-10T12:16:00"/>
    <d v="2024-12-26T15:30:50"/>
  </r>
  <r>
    <n v="4000002914"/>
    <x v="0"/>
    <s v="2. High"/>
    <s v="SAP Incident- Customer Details not Showing in PDF Sol ref#: 2000064645"/>
    <s v="Asim Ali"/>
    <s v="Dinesh Sharma"/>
    <s v="SAP Functional-SD"/>
    <x v="0"/>
    <s v="11-09-2024 11:47"/>
    <s v="13-09-2024 11:47"/>
    <s v="Applications"/>
    <s v="22-09-2024 11:26"/>
    <s v="Asim Ali"/>
    <s v="Sales"/>
    <s v="4. Affects User"/>
    <s v="22-09-2024 11:26"/>
    <x v="1"/>
    <s v="19-09-2024 11:25"/>
    <s v="11-09-2024 12:22"/>
    <s v="11-09-2024 13:47"/>
    <s v="Not Assigned"/>
    <s v="2000064645"/>
    <s v="SAP S/4 ERP"/>
    <s v="UAE"/>
    <x v="0"/>
    <x v="0"/>
    <x v="0"/>
    <n v="7.984722222223354"/>
    <n v="2024"/>
    <n v="37"/>
    <x v="10"/>
    <x v="0"/>
    <n v="9"/>
    <x v="2"/>
    <x v="0"/>
    <d v="2024-09-11T11:47:00"/>
    <d v="2024-09-19T11:25:00"/>
  </r>
  <r>
    <n v="4000002939"/>
    <x v="1"/>
    <s v="2. High"/>
    <s v="Request data extraction"/>
    <s v="Vinita Acharya"/>
    <s v="Dinesh Sharma"/>
    <s v="SAP Functional-SD"/>
    <x v="3"/>
    <s v="11-09-2024 17:35"/>
    <s v="-"/>
    <s v="Applications"/>
    <s v="Not Assigned"/>
    <s v="Vinita Acharya"/>
    <s v="Corporate Development"/>
    <s v="Not Assigned"/>
    <s v="12-09-2024 15:21"/>
    <x v="4"/>
    <s v="Not Assigned"/>
    <s v="Not Assigned"/>
    <s v="-"/>
    <s v="Applications"/>
    <s v="Not Assigned"/>
    <s v="SAP S/4 ERP"/>
    <s v="UAE"/>
    <x v="0"/>
    <x v="0"/>
    <x v="0"/>
    <n v="105.9137743055544"/>
    <n v="2024"/>
    <n v="37"/>
    <x v="10"/>
    <x v="0"/>
    <n v="9"/>
    <x v="2"/>
    <x v="1"/>
    <d v="2024-09-11T17:35:00"/>
    <d v="2024-12-26T15:30:50"/>
  </r>
  <r>
    <n v="4000003069"/>
    <x v="1"/>
    <s v="1. Urgent"/>
    <s v="Adding Purchase Order Number in Report ZSD00056 - Sol Ref: 3000052563"/>
    <s v="Raziye Kabakci"/>
    <s v="Dinesh Sharma"/>
    <s v="SAP Functional-MM"/>
    <x v="0"/>
    <s v="16-09-2024 12:12"/>
    <s v="17-09-2024 11:12"/>
    <s v="Applications"/>
    <s v="27-10-2024 13:46"/>
    <s v="Raziye Kabakci"/>
    <s v="Information Technology"/>
    <s v="4. Affects User"/>
    <s v="27-10-2024 13:46"/>
    <x v="2"/>
    <s v="24-10-2024 13:10"/>
    <s v="23-09-2024 10:15"/>
    <s v="16-09-2024 13:12"/>
    <s v="Applications"/>
    <s v="3000052563"/>
    <s v="SAP S/4 ERP"/>
    <s v="GER"/>
    <x v="0"/>
    <x v="0"/>
    <x v="0"/>
    <n v="38.040277777778101"/>
    <n v="2024"/>
    <n v="38"/>
    <x v="11"/>
    <x v="0"/>
    <n v="9"/>
    <x v="2"/>
    <x v="1"/>
    <d v="2024-09-16T12:12:00"/>
    <d v="2024-10-24T13:10:00"/>
  </r>
  <r>
    <n v="4000002913"/>
    <x v="0"/>
    <s v="3. Normal"/>
    <s v="C4C - SALES ORDER PROCESS ISSUE - SANITARYWARE"/>
    <s v="Joe Pearlson Bebyans"/>
    <s v="Dinesh Sharma"/>
    <s v="SAP Functional"/>
    <x v="0"/>
    <s v="11-09-2024 11:29"/>
    <s v="13-09-2024 11:29"/>
    <s v="Applications"/>
    <s v="03-10-2024 19:33"/>
    <s v="Joe Pearlson Bebyans"/>
    <s v="Local Sales"/>
    <s v="4. Affects User"/>
    <s v="03-10-2024 19:33"/>
    <x v="1"/>
    <s v="30-09-2024 19:32"/>
    <s v="23-09-2024 18:50"/>
    <s v="11-09-2024 13:29"/>
    <s v="Not Assigned"/>
    <s v="Not Assigned"/>
    <s v="SAP S/4 ERP"/>
    <s v="UAE"/>
    <x v="0"/>
    <x v="0"/>
    <x v="0"/>
    <n v="19.335416666661331"/>
    <n v="2024"/>
    <n v="37"/>
    <x v="10"/>
    <x v="0"/>
    <n v="9"/>
    <x v="2"/>
    <x v="1"/>
    <d v="2024-09-11T11:29:00"/>
    <d v="2024-09-30T19:32:00"/>
  </r>
  <r>
    <n v="4000002922"/>
    <x v="0"/>
    <s v="4. Low"/>
    <s v="Report Can't Be Pulled in Bulk from SAP T-code -  Karan (Costing Dept) - Solf Ref 2000064648"/>
    <s v="Karan Rajawani"/>
    <s v="Dinesh Sharma"/>
    <s v="SAP Functional"/>
    <x v="0"/>
    <s v="11-09-2024 13:31"/>
    <s v="18-09-2024 13:31"/>
    <s v="Applications"/>
    <s v="20-09-2024 19:25"/>
    <s v="Karan Rajawani"/>
    <s v="Finance &amp; Accounts"/>
    <s v="4. Affects User"/>
    <s v="20-09-2024 19:25"/>
    <x v="0"/>
    <s v="17-09-2024 19:16"/>
    <s v="17-09-2024 19:16"/>
    <s v="11-09-2024 17:31"/>
    <s v="Not Assigned"/>
    <s v="2000064648"/>
    <s v="SAP S/4 ERP"/>
    <s v="UAE"/>
    <x v="0"/>
    <x v="0"/>
    <x v="0"/>
    <n v="6.2395833333284827"/>
    <n v="2024"/>
    <n v="37"/>
    <x v="10"/>
    <x v="0"/>
    <n v="9"/>
    <x v="2"/>
    <x v="0"/>
    <d v="2024-09-11T13:31:00"/>
    <d v="2024-09-17T19:16:00"/>
  </r>
  <r>
    <n v="4000003019"/>
    <x v="0"/>
    <s v="3. Normal"/>
    <s v="Un Lock Soloman user ID - 21272"/>
    <s v="Surya Vegirouthu"/>
    <s v="Amit Yadav"/>
    <s v="SAP Technical"/>
    <x v="0"/>
    <s v="13-09-2024 12:26"/>
    <s v="17-09-2024 12:26"/>
    <s v="Applications"/>
    <s v="16-09-2024 20:23"/>
    <s v="Surya Vegirouthu"/>
    <s v="Information Technology"/>
    <s v="4. Affects User"/>
    <s v="19-09-2024 11:39"/>
    <x v="1"/>
    <s v="13-09-2024 19:28"/>
    <s v="13-09-2024 19:28"/>
    <s v="13-09-2024 14:26"/>
    <s v="Not Assigned"/>
    <s v="Not Assigned"/>
    <s v="SAP S/4 ERP"/>
    <s v="UAE"/>
    <x v="0"/>
    <x v="2"/>
    <x v="0"/>
    <n v="0.2930555555576575"/>
    <n v="2024"/>
    <n v="37"/>
    <x v="10"/>
    <x v="0"/>
    <n v="9"/>
    <x v="2"/>
    <x v="2"/>
    <d v="2024-09-13T12:26:00"/>
    <d v="2024-09-13T19:28:00"/>
  </r>
  <r>
    <n v="4000002963"/>
    <x v="1"/>
    <s v="1. Urgent"/>
    <s v="TO ADD GLS IN FSV IN F.01 (SAP FI) Sol Rf: 3000052558"/>
    <s v="Meeragani Bakrudeen"/>
    <s v="Rakhi Masand"/>
    <s v="SAP Functional"/>
    <x v="0"/>
    <s v="12-09-2024 13:25"/>
    <s v="13-09-2024 12:25"/>
    <s v="Applications"/>
    <s v="22-12-2024 12:15"/>
    <s v="Meeragani Bakrudeen"/>
    <s v="Accounts"/>
    <s v="4. Affects User"/>
    <s v="22-12-2024 12:15"/>
    <x v="2"/>
    <s v="19-12-2024 11:34"/>
    <s v="24-09-2024 18:11"/>
    <s v="12-09-2024 14:25"/>
    <s v="Applications"/>
    <s v="Not Assigned"/>
    <s v="SAP S/4 ERP"/>
    <s v="UAE"/>
    <x v="1"/>
    <x v="9"/>
    <x v="0"/>
    <n v="97.922916666662786"/>
    <n v="2024"/>
    <n v="37"/>
    <x v="10"/>
    <x v="1"/>
    <n v="9"/>
    <x v="2"/>
    <x v="1"/>
    <d v="2024-09-12T13:25:00"/>
    <d v="2024-12-19T11:34:00"/>
  </r>
  <r>
    <n v="4000003035"/>
    <x v="1"/>
    <s v="3. Normal"/>
    <s v="Billing date is picking up from the PGI instead of the current date"/>
    <s v="Moti Singh Rathore"/>
    <s v="Kamal Kondapalli"/>
    <s v="SAP Functional-SD"/>
    <x v="2"/>
    <s v="13-09-2024 16:48"/>
    <s v="16-09-2024 16:48"/>
    <s v="Applications"/>
    <s v="Not Assigned"/>
    <s v="Moti Singh Rathore"/>
    <s v="Finance &amp; Accounts"/>
    <s v="4. Affects User"/>
    <s v="19-11-2024 11:48"/>
    <x v="1"/>
    <s v="Not Assigned"/>
    <s v="13-09-2024 19:26"/>
    <s v="13-09-2024 18:48"/>
    <s v="Applications"/>
    <s v="Not Assigned"/>
    <s v="SAP S/4 ERP"/>
    <s v="IND"/>
    <x v="1"/>
    <x v="0"/>
    <x v="0"/>
    <n v="103.94641319444781"/>
    <n v="2024"/>
    <n v="37"/>
    <x v="10"/>
    <x v="5"/>
    <n v="9"/>
    <x v="2"/>
    <x v="1"/>
    <d v="2024-09-13T16:48:00"/>
    <d v="2024-12-26T15:30:50"/>
  </r>
  <r>
    <n v="4000002928"/>
    <x v="1"/>
    <s v="3. Normal"/>
    <s v="SAP ID Creation Request - 99014890 Shaik Sorifuddin"/>
    <s v="Mohamed Nasar"/>
    <s v="Amit Yadav"/>
    <s v="SAP Technical"/>
    <x v="0"/>
    <s v="11-09-2024 16:2"/>
    <s v="13-09-2024 16:2"/>
    <s v="Access &amp; Security"/>
    <s v="22-09-2024 17:26"/>
    <s v="Mohamed Nasar"/>
    <s v="Logistics and Warehouse"/>
    <s v="4. Affects User"/>
    <s v="22-09-2024 17:26"/>
    <x v="1"/>
    <s v="19-09-2024 16:47"/>
    <s v="19-09-2024 16:47"/>
    <s v="11-09-2024 18:2"/>
    <s v="Access &amp; Security"/>
    <s v="Not Assigned"/>
    <s v="Access Control"/>
    <s v="UAE"/>
    <x v="0"/>
    <x v="2"/>
    <x v="0"/>
    <n v="8.03125"/>
    <n v="2024"/>
    <n v="37"/>
    <x v="10"/>
    <x v="0"/>
    <n v="9"/>
    <x v="2"/>
    <x v="0"/>
    <d v="2024-09-11T16:02:00"/>
    <d v="2024-09-19T16:47:00"/>
  </r>
  <r>
    <n v="4000002929"/>
    <x v="1"/>
    <s v="3. Normal"/>
    <s v="SAP access Modification Request - 99014040 Jawed Akhtar"/>
    <s v="Mohamed Nasar"/>
    <s v="Amit Yadav"/>
    <s v="SAP Technical"/>
    <x v="0"/>
    <s v="11-09-2024 16:5"/>
    <s v="13-09-2024 16:5"/>
    <s v="Applications"/>
    <s v="22-09-2024 17:26"/>
    <s v="Mohamed Nasar"/>
    <s v="Logistics and Warehouse"/>
    <s v="4. Affects User"/>
    <s v="22-09-2024 17:26"/>
    <x v="1"/>
    <s v="19-09-2024 16:44"/>
    <s v="19-09-2024 16:44"/>
    <s v="11-09-2024 18:5"/>
    <s v="Access &amp; Security"/>
    <s v="Not Assigned"/>
    <s v="SAP S/4 ERP"/>
    <s v="UAE"/>
    <x v="0"/>
    <x v="2"/>
    <x v="0"/>
    <n v="8.0270833333343035"/>
    <n v="2024"/>
    <n v="37"/>
    <x v="10"/>
    <x v="0"/>
    <n v="9"/>
    <x v="2"/>
    <x v="0"/>
    <d v="2024-09-11T16:05:00"/>
    <d v="2024-09-19T16:44:00"/>
  </r>
  <r>
    <n v="4000002925"/>
    <x v="1"/>
    <s v="1. Urgent"/>
    <s v="Software installation (nitro) - Marishella Valeriano "/>
    <s v="Cates Sanvictores"/>
    <s v="Mohanad Suliman"/>
    <s v="SAP Functional-FI/CO"/>
    <x v="1"/>
    <s v="11-09-2024 14:17"/>
    <s v="12-09-2024 13:17"/>
    <s v="Software"/>
    <s v="Not Assigned"/>
    <s v="Cates Sanvictores"/>
    <s v="Projects"/>
    <s v="4. Affects User"/>
    <s v="19-09-2024 12:22"/>
    <x v="2"/>
    <s v="Not Assigned"/>
    <s v="12-09-2024 18:36"/>
    <s v="11-09-2024 15:17"/>
    <s v="Software Installation"/>
    <s v="Not Assigned"/>
    <s v="Document Management tools"/>
    <s v="UAE"/>
    <x v="0"/>
    <x v="10"/>
    <x v="0"/>
    <n v="106.05127430555876"/>
    <n v="2024"/>
    <n v="37"/>
    <x v="10"/>
    <x v="0"/>
    <n v="9"/>
    <x v="2"/>
    <x v="1"/>
    <d v="2024-09-11T14:17:00"/>
    <d v="2024-12-26T15:30:50"/>
  </r>
  <r>
    <n v="4000002991"/>
    <x v="1"/>
    <s v="2. High"/>
    <s v="T-code Access Request - 99002136 Rajalingam"/>
    <s v="Rajalingam Venugopal"/>
    <s v="Amit Yadav"/>
    <s v="SAP Technical"/>
    <x v="0"/>
    <s v="12-09-2024 18:45"/>
    <s v="16-09-2024 18:45"/>
    <s v="Applications"/>
    <s v="20-09-2024 16:25"/>
    <s v="Rajalingam Venugopal"/>
    <s v="Tiles Plant"/>
    <s v="4. Affects User"/>
    <s v="20-09-2024 16:25"/>
    <x v="1"/>
    <s v="17-09-2024 15:53"/>
    <s v="17-09-2024 15:53"/>
    <s v="13-09-2024 11:45"/>
    <s v="Access &amp; Security"/>
    <s v="Not Assigned"/>
    <s v="SAP S/4 ERP"/>
    <s v="UAE"/>
    <x v="0"/>
    <x v="2"/>
    <x v="0"/>
    <n v="4.8805555555591127"/>
    <n v="2024"/>
    <n v="37"/>
    <x v="10"/>
    <x v="0"/>
    <n v="9"/>
    <x v="2"/>
    <x v="3"/>
    <d v="2024-09-12T18:45:00"/>
    <d v="2024-09-17T15:53:00"/>
  </r>
  <r>
    <n v="4000003072"/>
    <x v="1"/>
    <s v="3. Normal"/>
    <s v="Reset MDG password - Maryam"/>
    <s v="Maryam Mohammed Alshehhi"/>
    <s v="Amit Yadav"/>
    <s v="SAP Technical"/>
    <x v="0"/>
    <s v="16-09-2024 12:25"/>
    <s v="18-09-2024 12:25"/>
    <s v="Applications"/>
    <s v="19-09-2024 18:24"/>
    <s v="Maryam Mohammed Alshehhi"/>
    <s v="Marketing"/>
    <s v="4. Affects User"/>
    <s v="19-09-2024 18:24"/>
    <x v="1"/>
    <s v="16-09-2024 18:16"/>
    <s v="16-09-2024 18:16"/>
    <s v="16-09-2024 14:25"/>
    <s v="Access &amp; Security"/>
    <s v="Not Assigned"/>
    <s v="Marketing tools"/>
    <s v="UAE"/>
    <x v="0"/>
    <x v="2"/>
    <x v="0"/>
    <n v="0.24375000000145519"/>
    <n v="2024"/>
    <n v="38"/>
    <x v="11"/>
    <x v="0"/>
    <n v="9"/>
    <x v="2"/>
    <x v="2"/>
    <d v="2024-09-16T12:25:00"/>
    <d v="2024-09-16T18:16:00"/>
  </r>
  <r>
    <n v="4000002935"/>
    <x v="1"/>
    <s v="2. High"/>
    <s v="T-Code Access Request - 99003659 Ramesh"/>
    <s v="Ramesh Bakthavachalam"/>
    <s v="Amit Yadav"/>
    <s v="SAP Technical"/>
    <x v="0"/>
    <s v="11-09-2024 16:46"/>
    <s v="13-09-2024 16:46"/>
    <s v="Applications"/>
    <s v="26-09-2024 17:28"/>
    <s v="Ramesh Bakthavachalam"/>
    <s v="Tiles Plant"/>
    <s v="4. Affects User"/>
    <s v="26-09-2024 17:28"/>
    <x v="1"/>
    <s v="23-09-2024 16:41"/>
    <s v="23-09-2024 16:41"/>
    <s v="11-09-2024 18:46"/>
    <s v="Access &amp; Security"/>
    <s v="Not Assigned"/>
    <s v="SAP S/4 ERP"/>
    <s v="UAE"/>
    <x v="0"/>
    <x v="2"/>
    <x v="0"/>
    <n v="11.996527777781012"/>
    <n v="2024"/>
    <n v="37"/>
    <x v="10"/>
    <x v="0"/>
    <n v="9"/>
    <x v="2"/>
    <x v="1"/>
    <d v="2024-09-11T16:46:00"/>
    <d v="2024-09-23T16:41:00"/>
  </r>
  <r>
    <n v="4000003025"/>
    <x v="1"/>
    <s v="3. Normal"/>
    <s v="T-Code Access Request - 99013072 Ajaj"/>
    <s v="Ajaj Kausarkhan Pathan"/>
    <s v="Amit Yadav"/>
    <s v="SAP Technical"/>
    <x v="0"/>
    <s v="13-09-2024 15:41"/>
    <s v="17-09-2024 15:41"/>
    <s v="Applications"/>
    <s v="22-09-2024 17:26"/>
    <s v="Ajaj Kausarkhan Pathan"/>
    <s v="Tiles Plant"/>
    <s v="4. Affects User"/>
    <s v="22-09-2024 17:26"/>
    <x v="1"/>
    <s v="19-09-2024 16:56"/>
    <s v="19-09-2024 16:56"/>
    <s v="13-09-2024 17:41"/>
    <s v="Access &amp; Security"/>
    <s v="Not Assigned"/>
    <s v="SAP S/4 ERP"/>
    <s v="UAE"/>
    <x v="0"/>
    <x v="2"/>
    <x v="0"/>
    <n v="6.0520833333357587"/>
    <n v="2024"/>
    <n v="37"/>
    <x v="10"/>
    <x v="0"/>
    <n v="9"/>
    <x v="2"/>
    <x v="0"/>
    <d v="2024-09-13T15:41:00"/>
    <d v="2024-09-19T16:56:00"/>
  </r>
  <r>
    <n v="4000002938"/>
    <x v="1"/>
    <s v="1. Urgent"/>
    <s v="T-code Access Request - 12 Users Local Sales"/>
    <s v="Maylene Sagayap"/>
    <s v="Amit Yadav"/>
    <s v="SAP Technical"/>
    <x v="0"/>
    <s v="11-09-2024 17:22"/>
    <s v="12-09-2024 16:23"/>
    <s v="Applications"/>
    <s v="26-09-2024 17:28"/>
    <s v="Maylene Sagayap"/>
    <s v="Local Sales"/>
    <s v="3. Affects Group"/>
    <s v="26-09-2024 17:28"/>
    <x v="2"/>
    <s v="23-09-2024 17:10"/>
    <s v="23-09-2024 17:10"/>
    <s v="11-09-2024 18:22"/>
    <s v="Access &amp; Security"/>
    <s v="Not Assigned"/>
    <s v="SAP S/4 ERP"/>
    <s v="UAE"/>
    <x v="0"/>
    <x v="2"/>
    <x v="0"/>
    <n v="11.991666666668607"/>
    <n v="2024"/>
    <n v="37"/>
    <x v="10"/>
    <x v="0"/>
    <n v="9"/>
    <x v="2"/>
    <x v="1"/>
    <d v="2024-09-11T17:22:00"/>
    <d v="2024-09-23T17:10:00"/>
  </r>
  <r>
    <n v="4000002983"/>
    <x v="1"/>
    <s v="1. Urgent"/>
    <s v="SAP Access Modification - 99001653 Mourouganandame"/>
    <s v="Mourouganandame Kalyanasoundirame"/>
    <s v="Amit Yadav"/>
    <s v="SAP Technical"/>
    <x v="0"/>
    <s v="12-09-2024 16:43"/>
    <s v="13-09-2024 15:43"/>
    <s v="Applications"/>
    <s v="22-09-2024 17:26"/>
    <s v="Suresh Kumar Annasamy"/>
    <s v="Tiles Plant"/>
    <s v="4. Affects User"/>
    <s v="22-09-2024 17:26"/>
    <x v="2"/>
    <s v="19-09-2024 16:41"/>
    <s v="19-09-2024 16:41"/>
    <s v="12-09-2024 17:43"/>
    <s v="Access &amp; Security"/>
    <s v="Not Assigned"/>
    <s v="SAP S/4 ERP"/>
    <s v="UAE"/>
    <x v="0"/>
    <x v="2"/>
    <x v="0"/>
    <n v="6.9986111111138598"/>
    <n v="2024"/>
    <n v="37"/>
    <x v="10"/>
    <x v="0"/>
    <n v="9"/>
    <x v="2"/>
    <x v="0"/>
    <d v="2024-09-12T16:43:00"/>
    <d v="2024-09-19T16:41:00"/>
  </r>
  <r>
    <n v="4000002990"/>
    <x v="1"/>
    <s v="3. Normal"/>
    <s v="SAP Access Modification - 51 Users Tiles Plant"/>
    <s v="Ravi Teja"/>
    <s v="Amit Yadav"/>
    <s v="SAP Technical"/>
    <x v="0"/>
    <s v="12-09-2024 18:38"/>
    <s v="16-09-2024 18:38"/>
    <s v="Applications"/>
    <s v="20-09-2024 16:25"/>
    <s v="Ravi Teja"/>
    <s v="Tiles Plant"/>
    <s v="4. Affects User"/>
    <s v="20-09-2024 16:25"/>
    <x v="1"/>
    <s v="17-09-2024 15:44"/>
    <s v="17-09-2024 15:44"/>
    <s v="13-09-2024 11:38"/>
    <s v="Access &amp; Security"/>
    <s v="Not Assigned"/>
    <s v="SAP S/4 ERP"/>
    <s v="UAE"/>
    <x v="0"/>
    <x v="2"/>
    <x v="0"/>
    <n v="4.8791666666656965"/>
    <n v="2024"/>
    <n v="37"/>
    <x v="10"/>
    <x v="0"/>
    <n v="9"/>
    <x v="2"/>
    <x v="3"/>
    <d v="2024-09-12T18:38:00"/>
    <d v="2024-09-17T15:44:00"/>
  </r>
  <r>
    <n v="4000002954"/>
    <x v="0"/>
    <s v="3. Normal"/>
    <s v="Error in Co88 Transaction in Monthly Closing Sol ref#: 2000064651"/>
    <s v="Surbhi Garg"/>
    <s v="Rakhi Masand"/>
    <s v="SAP Functional-FI/CO"/>
    <x v="2"/>
    <s v="12-09-2024 11:29"/>
    <s v="16-09-2024 11:29"/>
    <s v="Applications"/>
    <s v="Not Assigned"/>
    <s v="System"/>
    <s v="Accounts"/>
    <s v="4. Affects User"/>
    <s v="20-12-2024 14:24"/>
    <x v="1"/>
    <s v="Not Assigned"/>
    <s v="12-09-2024 12:28"/>
    <s v="12-09-2024 13:29"/>
    <s v="Not Assigned"/>
    <s v="2000064651"/>
    <s v="SAP S/4 ERP"/>
    <s v="UAE"/>
    <x v="1"/>
    <x v="9"/>
    <x v="0"/>
    <n v="105.16794097222009"/>
    <n v="2024"/>
    <n v="37"/>
    <x v="10"/>
    <x v="11"/>
    <n v="9"/>
    <x v="2"/>
    <x v="1"/>
    <d v="2024-09-12T11:29:00"/>
    <d v="2024-12-26T15:30:50"/>
  </r>
  <r>
    <n v="4000002959"/>
    <x v="0"/>
    <s v="3. Normal"/>
    <s v="RE: Local and Export Loading plan - Urgent fix needed in ECP Sol ref#: 2000064650"/>
    <s v="Ajay Bose Sukumaran"/>
    <s v="Ajay Bose Sukumaran"/>
    <s v="SAP Functional"/>
    <x v="0"/>
    <s v="12-09-2024 12:20"/>
    <s v="13-09-2024 11:20"/>
    <s v="Applications"/>
    <s v="20-09-2024 14:25"/>
    <s v="System"/>
    <s v="Information Technology"/>
    <s v="1. Affects Business"/>
    <s v="20-09-2024 14:25"/>
    <x v="2"/>
    <s v="17-09-2024 13:41"/>
    <s v="17-09-2024 12:51"/>
    <s v="12-09-2024 13:20"/>
    <s v="Not Assigned"/>
    <s v="2000064650"/>
    <s v="SAP S/4 ERP"/>
    <s v="UAE"/>
    <x v="0"/>
    <x v="1"/>
    <x v="0"/>
    <n v="5.0562500000014552"/>
    <n v="2024"/>
    <n v="37"/>
    <x v="10"/>
    <x v="0"/>
    <n v="9"/>
    <x v="2"/>
    <x v="0"/>
    <d v="2024-09-12T12:20:00"/>
    <d v="2024-09-17T13:41:00"/>
  </r>
  <r>
    <n v="4000002962"/>
    <x v="1"/>
    <s v="3. Normal"/>
    <s v="Master Data Report and T-code Format Modification in SAP (HCM)"/>
    <s v="Mohamed Rafiudeen"/>
    <s v="Dinesh Sharma"/>
    <s v="SAP Functional"/>
    <x v="3"/>
    <s v="12-09-2024 13:20"/>
    <s v="16-09-2024 13:20"/>
    <s v="Applications"/>
    <s v="Not Assigned"/>
    <s v="System"/>
    <s v="Human Resources"/>
    <s v="3. Affects Group"/>
    <s v="29-11-2024 18:48"/>
    <x v="1"/>
    <s v="Not Assigned"/>
    <s v="13-09-2024 10:59"/>
    <s v="12-09-2024 15:20"/>
    <s v="Applications"/>
    <s v="Not Assigned"/>
    <s v="SAP S/4 ERP"/>
    <s v="UAE"/>
    <x v="0"/>
    <x v="0"/>
    <x v="0"/>
    <n v="105.09085763889016"/>
    <n v="2024"/>
    <n v="37"/>
    <x v="10"/>
    <x v="8"/>
    <n v="9"/>
    <x v="2"/>
    <x v="1"/>
    <d v="2024-09-12T13:20:00"/>
    <d v="2024-12-26T15:30:50"/>
  </r>
  <r>
    <n v="4000003050"/>
    <x v="1"/>
    <s v="4. Low"/>
    <s v="Fiori(Band-2) password reset - 77001217"/>
    <s v="Thiruvengadam Sundaralingam"/>
    <s v="Amit Yadav"/>
    <s v="SAP Technical"/>
    <x v="0"/>
    <s v="14-09-2024 12:1"/>
    <s v="07-11-2024 17:43"/>
    <s v="Applications"/>
    <s v="12-12-2024 14:9"/>
    <s v="System"/>
    <s v="Production"/>
    <s v="4. Affects User"/>
    <s v="12-12-2024 14:9"/>
    <x v="0"/>
    <s v="09-12-2024 14:3"/>
    <s v="19-09-2024 15:55"/>
    <s v="16-09-2024 14:30"/>
    <s v="Access &amp; Security"/>
    <s v="Not Assigned"/>
    <s v="SAP S/4 ERP"/>
    <s v="UAE"/>
    <x v="0"/>
    <x v="2"/>
    <x v="0"/>
    <n v="86.084722222221899"/>
    <n v="2024"/>
    <n v="37"/>
    <x v="10"/>
    <x v="0"/>
    <n v="9"/>
    <x v="2"/>
    <x v="1"/>
    <d v="2024-09-14T12:01:00"/>
    <d v="2024-12-09T14:03:00"/>
  </r>
  <r>
    <n v="4000003008"/>
    <x v="0"/>
    <s v="3. Normal"/>
    <s v="SAP log in Issue (SSO)"/>
    <s v="Syed Owais Asad"/>
    <s v="Amit Yadav"/>
    <s v="SAP Technical"/>
    <x v="0"/>
    <s v="13-09-2024 11:47"/>
    <s v="17-09-2024 12:37"/>
    <s v="Access &amp; Security"/>
    <s v="16-09-2024 20:23"/>
    <s v="Asrianti Marta"/>
    <s v="Not Assigned"/>
    <s v="4. Affects User"/>
    <s v="16-09-2024 20:23"/>
    <x v="1"/>
    <s v="13-09-2024 19:28"/>
    <s v="13-09-2024 11:50"/>
    <s v="13-09-2024 14:37"/>
    <s v="Not Assigned"/>
    <s v="Not Assigned"/>
    <s v="Access Control"/>
    <s v="UAE"/>
    <x v="0"/>
    <x v="2"/>
    <x v="0"/>
    <n v="0.32013888889196096"/>
    <n v="2024"/>
    <n v="37"/>
    <x v="10"/>
    <x v="0"/>
    <n v="9"/>
    <x v="2"/>
    <x v="2"/>
    <d v="2024-09-13T11:47:00"/>
    <d v="2024-09-13T19:28:00"/>
  </r>
  <r>
    <n v="4000003103"/>
    <x v="0"/>
    <s v="3. Normal"/>
    <s v="Runtime Error on T-Code MB5B Report for 2019/2020/2021"/>
    <s v="Mohamed Nasar"/>
    <s v="Amit Yadav"/>
    <s v="SAP Technical"/>
    <x v="0"/>
    <s v="16-09-2024 19:30"/>
    <s v="19-09-2024 10:30"/>
    <s v="Applications"/>
    <s v="27-09-2024 19:29"/>
    <s v="Mohamed Nasar"/>
    <s v="Logistics and Warehouse"/>
    <s v="4. Affects User"/>
    <s v="27-09-2024 19:29"/>
    <x v="1"/>
    <s v="24-09-2024 19:1"/>
    <s v="18-09-2024 11:46"/>
    <s v="17-09-2024 12:30"/>
    <s v="Not Assigned"/>
    <s v="Not Assigned"/>
    <s v="SAP S/4 ERP"/>
    <s v="UAE"/>
    <x v="0"/>
    <x v="2"/>
    <x v="0"/>
    <n v="7.9798611111109494"/>
    <n v="2024"/>
    <n v="38"/>
    <x v="11"/>
    <x v="0"/>
    <n v="9"/>
    <x v="2"/>
    <x v="0"/>
    <d v="2024-09-16T19:30:00"/>
    <d v="2024-09-24T19:01:00"/>
  </r>
  <r>
    <n v="4000003075"/>
    <x v="0"/>
    <s v="3. Normal"/>
    <s v="External ID is not generating in C4C"/>
    <s v="Gunjan Asiwal"/>
    <s v="Dinesh Sharma"/>
    <s v="SAP Functional-MM"/>
    <x v="0"/>
    <s v="16-09-2024 13:59"/>
    <s v="18-09-2024 13:59"/>
    <s v="Applications"/>
    <s v="23-09-2024 16:27"/>
    <s v="System"/>
    <s v="Sales"/>
    <s v="4. Affects User"/>
    <s v="23-09-2024 16:27"/>
    <x v="1"/>
    <s v="20-09-2024 16:8"/>
    <s v="19-09-2024 16:24"/>
    <s v="16-09-2024 15:59"/>
    <s v="Not Assigned"/>
    <s v="Not Assigned"/>
    <s v="CRM"/>
    <s v="UAE"/>
    <x v="0"/>
    <x v="0"/>
    <x v="0"/>
    <n v="4.0895833333343035"/>
    <n v="2024"/>
    <n v="38"/>
    <x v="11"/>
    <x v="0"/>
    <n v="9"/>
    <x v="2"/>
    <x v="3"/>
    <d v="2024-09-16T13:59:00"/>
    <d v="2024-09-20T16:08:00"/>
  </r>
  <r>
    <n v="4000003078"/>
    <x v="1"/>
    <s v="3. Normal"/>
    <s v="VA05 report with additional data for RAK Kludi - Sol Ref: 3000052561"/>
    <s v="Dinesh Sharma"/>
    <s v="Dinesh Sharma"/>
    <s v="SAP Functional-MM"/>
    <x v="3"/>
    <s v="16-09-2024 14:0"/>
    <s v="18-09-2024 14:0"/>
    <s v="Applications"/>
    <s v="Not Assigned"/>
    <s v="System"/>
    <s v="Information Technology"/>
    <s v="4. Affects User"/>
    <s v="25-10-2024 17:53"/>
    <x v="1"/>
    <s v="Not Assigned"/>
    <s v="16-09-2024 16:59"/>
    <s v="16-09-2024 16:0"/>
    <s v="Applications"/>
    <s v="3000052561"/>
    <s v="SAP S/4 ERP"/>
    <s v="UAE"/>
    <x v="0"/>
    <x v="0"/>
    <x v="0"/>
    <n v="101.06307986110914"/>
    <n v="2024"/>
    <n v="38"/>
    <x v="11"/>
    <x v="5"/>
    <n v="9"/>
    <x v="2"/>
    <x v="1"/>
    <d v="2024-09-16T14:00:00"/>
    <d v="2024-12-26T15:30:50"/>
  </r>
  <r>
    <n v="4000003101"/>
    <x v="0"/>
    <s v="3. Normal"/>
    <s v="POS Variance Item Error - Walid"/>
    <s v="Walid Ouamer"/>
    <s v="Ajay Bose Sukumaran"/>
    <s v="SAP Functional-Fiori/ABAP"/>
    <x v="0"/>
    <s v="16-09-2024 18:30"/>
    <s v="18-09-2024 18:30"/>
    <s v="Applications"/>
    <s v="29-09-2024 12:30"/>
    <s v="System"/>
    <s v="RAK Porcelain Retail"/>
    <s v="4. Affects User"/>
    <s v="29-09-2024 12:30"/>
    <x v="1"/>
    <s v="26-09-2024 11:37"/>
    <s v="23-09-2024 12:12"/>
    <s v="17-09-2024 11:30"/>
    <s v="Not Assigned"/>
    <s v="Not Assigned"/>
    <s v="POS"/>
    <s v="UAE"/>
    <x v="0"/>
    <x v="1"/>
    <x v="0"/>
    <n v="9.7131944444408873"/>
    <n v="2024"/>
    <n v="38"/>
    <x v="11"/>
    <x v="0"/>
    <n v="9"/>
    <x v="2"/>
    <x v="0"/>
    <d v="2024-09-16T18:30:00"/>
    <d v="2024-09-26T11:37:00"/>
  </r>
  <r>
    <n v="4000003106"/>
    <x v="1"/>
    <s v="4. Low"/>
    <s v="SAP ID unlock &amp; Password Reset 99018244"/>
    <s v="Local Delivery UAE"/>
    <s v="Amit Yadav"/>
    <s v="SAP Technical"/>
    <x v="0"/>
    <s v="17-09-2024 9:51"/>
    <s v="24-09-2024 10:30"/>
    <s v="Access &amp; Security"/>
    <s v="20-09-2024 16:25"/>
    <s v="System"/>
    <s v="Not Assigned"/>
    <s v="4. Affects User"/>
    <s v="20-09-2024 16:25"/>
    <x v="0"/>
    <s v="17-09-2024 15:45"/>
    <s v="17-09-2024 15:45"/>
    <s v="17-09-2024 14:30"/>
    <s v="Access &amp; Security"/>
    <s v="Not Assigned"/>
    <s v="Access Control"/>
    <s v="UAE"/>
    <x v="0"/>
    <x v="2"/>
    <x v="0"/>
    <n v="0.24583333333430346"/>
    <n v="2024"/>
    <n v="38"/>
    <x v="11"/>
    <x v="0"/>
    <n v="9"/>
    <x v="2"/>
    <x v="2"/>
    <d v="2024-09-17T09:51:00"/>
    <d v="2024-09-17T15:45:00"/>
  </r>
  <r>
    <n v="4000003110"/>
    <x v="1"/>
    <s v="3. Normal"/>
    <s v="T-Code Access Request - 99018695 Muhammed"/>
    <s v="Muhammed Salih Nissamudeen"/>
    <s v="Amit Yadav"/>
    <s v="SAP Technical"/>
    <x v="0"/>
    <s v="17-09-2024 10:54"/>
    <s v="19-09-2024 10:54"/>
    <s v="Applications"/>
    <s v="26-10-2024 13:46"/>
    <s v="System"/>
    <s v="Marketing"/>
    <s v="4. Affects User"/>
    <s v="26-10-2024 13:46"/>
    <x v="1"/>
    <s v="23-10-2024 13:45"/>
    <s v="23-10-2024 13:45"/>
    <s v="17-09-2024 12:54"/>
    <s v="Access &amp; Security"/>
    <s v="Not Assigned"/>
    <s v="SAP S/4 ERP"/>
    <s v="UAE"/>
    <x v="0"/>
    <x v="2"/>
    <x v="0"/>
    <n v="36.118749999994179"/>
    <n v="2024"/>
    <n v="38"/>
    <x v="11"/>
    <x v="0"/>
    <n v="9"/>
    <x v="2"/>
    <x v="1"/>
    <d v="2024-09-17T10:54:00"/>
    <d v="2024-10-23T13:45:00"/>
  </r>
  <r>
    <n v="4000003117"/>
    <x v="0"/>
    <s v="3. Normal"/>
    <s v="ERROR IN LINE ITEM 40 - SO 5909301"/>
    <s v="Caroline Yulo"/>
    <s v="Dinesh Sharma"/>
    <s v="SAP Functional-SD"/>
    <x v="0"/>
    <s v="17-09-2024 12:5"/>
    <s v="19-09-2024 12:6"/>
    <s v="Applications"/>
    <s v="05-10-2024 17:34"/>
    <s v="System"/>
    <s v="UAE Sales -Retail Operations"/>
    <s v="4. Affects User"/>
    <s v="05-10-2024 17:34"/>
    <x v="1"/>
    <s v="02-10-2024 17:24"/>
    <s v="18-09-2024 13:50"/>
    <s v="17-09-2024 14:5"/>
    <s v="Not Assigned"/>
    <s v="Not Assigned"/>
    <s v="SAP S/4 ERP"/>
    <s v="UAE"/>
    <x v="0"/>
    <x v="0"/>
    <x v="0"/>
    <n v="15.221527777779556"/>
    <n v="2024"/>
    <n v="38"/>
    <x v="11"/>
    <x v="0"/>
    <n v="9"/>
    <x v="2"/>
    <x v="1"/>
    <d v="2024-09-17T12:05:00"/>
    <d v="2024-10-02T17:24:00"/>
  </r>
  <r>
    <n v="4000003128"/>
    <x v="0"/>
    <s v="3. Normal"/>
    <s v="RE: New Do IT  has been Assigned"/>
    <s v="Nigam Bairagicharan Das"/>
    <s v="Nigam Bairagicharan Das"/>
    <s v="SAP Technical"/>
    <x v="0"/>
    <s v="17-09-2024 13:58"/>
    <s v="19-09-2024 13:58"/>
    <s v="Applications"/>
    <s v="21-09-2024 12:25"/>
    <s v="System"/>
    <s v="Information Technology"/>
    <s v="4. Affects User"/>
    <s v="21-09-2024 12:25"/>
    <x v="1"/>
    <s v="18-09-2024 11:27"/>
    <s v="18-09-2024 11:27"/>
    <s v="17-09-2024 15:58"/>
    <s v="Not Assigned"/>
    <s v="Not Assigned"/>
    <s v="Not Assigned"/>
    <s v="IND"/>
    <x v="0"/>
    <x v="2"/>
    <x v="0"/>
    <n v="0.89513888888905058"/>
    <n v="2024"/>
    <n v="38"/>
    <x v="11"/>
    <x v="0"/>
    <n v="9"/>
    <x v="2"/>
    <x v="2"/>
    <d v="2024-09-17T13:58:00"/>
    <d v="2024-09-18T11:27:00"/>
  </r>
  <r>
    <n v="4000003079"/>
    <x v="1"/>
    <s v="3. Normal"/>
    <s v="Access for SAP Kludi P01: user AZUBI-HR"/>
    <s v="Raziye Kabakci"/>
    <s v="Amit Yadav"/>
    <s v="SAP Technical"/>
    <x v="0"/>
    <s v="16-09-2024 14:16"/>
    <s v="18-09-2024 14:16"/>
    <s v="Applications"/>
    <s v="20-09-2024 16:25"/>
    <s v="Raziye Kabakci"/>
    <s v="Information Technology"/>
    <s v="4. Affects User"/>
    <s v="20-09-2024 16:25"/>
    <x v="1"/>
    <s v="17-09-2024 15:49"/>
    <s v="17-09-2024 15:49"/>
    <s v="16-09-2024 16:16"/>
    <s v="Access &amp; Security"/>
    <s v="Not Assigned"/>
    <s v="SAP S/4 ERP"/>
    <s v="GER"/>
    <x v="0"/>
    <x v="2"/>
    <x v="0"/>
    <n v="1.0645833333328483"/>
    <n v="2024"/>
    <n v="38"/>
    <x v="11"/>
    <x v="0"/>
    <n v="9"/>
    <x v="2"/>
    <x v="2"/>
    <d v="2024-09-16T14:16:00"/>
    <d v="2024-09-17T15:49:00"/>
  </r>
  <r>
    <n v="4000003092"/>
    <x v="1"/>
    <s v="3. Normal"/>
    <s v="Access SAP Kludi p01 for Sabrina"/>
    <s v="Raziye Kabakci"/>
    <s v="Amit Yadav"/>
    <s v="SAP Technical"/>
    <x v="0"/>
    <s v="16-09-2024 17:1"/>
    <s v="18-09-2024 17:1"/>
    <s v="Applications"/>
    <s v="20-09-2024 16:25"/>
    <s v="Raziye Kabakci"/>
    <s v="Information Technology"/>
    <s v="4. Affects User"/>
    <s v="20-09-2024 16:25"/>
    <x v="1"/>
    <s v="17-09-2024 15:47"/>
    <s v="17-09-2024 15:47"/>
    <s v="16-09-2024 19:1"/>
    <s v="Access &amp; Security"/>
    <s v="Not Assigned"/>
    <s v="SAP S/4 ERP"/>
    <s v="GER"/>
    <x v="0"/>
    <x v="2"/>
    <x v="0"/>
    <n v="0.94861111111094942"/>
    <n v="2024"/>
    <n v="38"/>
    <x v="11"/>
    <x v="0"/>
    <n v="9"/>
    <x v="2"/>
    <x v="2"/>
    <d v="2024-09-16T17:01:00"/>
    <d v="2024-09-17T15:47:00"/>
  </r>
  <r>
    <n v="4000003140"/>
    <x v="1"/>
    <s v="2. High"/>
    <s v="Provide access for T-code f-47 - Apurwa (IND)"/>
    <s v="Apurwa Mishra"/>
    <s v="Amit Yadav"/>
    <s v="SAP Technical"/>
    <x v="1"/>
    <s v="17-09-2024 16:3"/>
    <s v="19-09-2024 16:3"/>
    <s v="Applications"/>
    <s v="Not Assigned"/>
    <s v="Apurwa Mishra"/>
    <s v="Accounts - SSC"/>
    <s v="4. Affects User"/>
    <s v="18-09-2024 11:26"/>
    <x v="1"/>
    <s v="Not Assigned"/>
    <s v="Not Assigned"/>
    <s v="17-09-2024 18:3"/>
    <s v="Access &amp; Security"/>
    <s v="Not Assigned"/>
    <s v="Accounting &amp; Finance tools"/>
    <s v="IND"/>
    <x v="0"/>
    <x v="2"/>
    <x v="0"/>
    <n v="99.977663194447814"/>
    <n v="2024"/>
    <n v="38"/>
    <x v="11"/>
    <x v="0"/>
    <n v="9"/>
    <x v="2"/>
    <x v="1"/>
    <d v="2024-09-17T16:03:00"/>
    <d v="2024-12-26T15:30:50"/>
  </r>
  <r>
    <n v="4000003154"/>
    <x v="0"/>
    <s v="1. Urgent"/>
    <s v="Unable to make purchase request from two packing items"/>
    <s v="Silambarasan Ravichandran"/>
    <s v="Dinesh Sharma"/>
    <s v="SAP Functional-MM"/>
    <x v="0"/>
    <s v="17-09-2024 17:19"/>
    <s v="18-09-2024 16:19"/>
    <s v="Applications"/>
    <s v="21-09-2024 14:25"/>
    <s v="Silambarasan Ravichandran"/>
    <s v="ISO"/>
    <s v="3. Affects Group"/>
    <s v="21-09-2024 14:25"/>
    <x v="2"/>
    <s v="18-09-2024 14:0"/>
    <s v="17-09-2024 17:54"/>
    <s v="17-09-2024 18:19"/>
    <s v="Not Assigned"/>
    <s v="Not Assigned"/>
    <s v="SAP S/4 ERP"/>
    <s v="UAE"/>
    <x v="0"/>
    <x v="0"/>
    <x v="0"/>
    <n v="0.86180555555620231"/>
    <n v="2024"/>
    <n v="38"/>
    <x v="11"/>
    <x v="0"/>
    <n v="9"/>
    <x v="2"/>
    <x v="2"/>
    <d v="2024-09-17T17:19:00"/>
    <d v="2024-09-18T14:00:00"/>
  </r>
  <r>
    <n v="4000003172"/>
    <x v="0"/>
    <s v="3. Normal"/>
    <s v="Showing Error When Running RK08 Report in SAP"/>
    <s v="Olivia Robles Cruz"/>
    <s v="Amit Yadav"/>
    <s v="SAP Technical"/>
    <x v="0"/>
    <s v="18-09-2024 10:57"/>
    <s v="20-09-2024 10:57"/>
    <s v="Applications"/>
    <s v="22-09-2024 17:26"/>
    <s v="System"/>
    <s v="Customer Advocacy - Tiles"/>
    <s v="4. Affects User"/>
    <s v="22-09-2024 17:26"/>
    <x v="1"/>
    <s v="19-09-2024 16:48"/>
    <s v="19-09-2024 16:48"/>
    <s v="18-09-2024 12:57"/>
    <s v="Not Assigned"/>
    <s v="Not Assigned"/>
    <s v="SAP S/4 ERP"/>
    <s v="UAE"/>
    <x v="0"/>
    <x v="2"/>
    <x v="0"/>
    <n v="1.2437499999941792"/>
    <n v="2024"/>
    <n v="38"/>
    <x v="11"/>
    <x v="0"/>
    <n v="9"/>
    <x v="2"/>
    <x v="2"/>
    <d v="2024-09-18T10:57:00"/>
    <d v="2024-09-19T16:48:00"/>
  </r>
  <r>
    <n v="4000003174"/>
    <x v="1"/>
    <s v="2. High"/>
    <s v="Assign Prophet Birthday 2024 as a holiday with overtime in SAP for mentioned subgroups"/>
    <s v="Mohamed Rafiudeen"/>
    <s v="Dinesh Sharma"/>
    <s v="SAP Functional"/>
    <x v="3"/>
    <s v="18-09-2024 11:13"/>
    <s v="18-09-2024 19:13"/>
    <s v="Applications"/>
    <s v="Not Assigned"/>
    <s v="System"/>
    <s v="Human Resources"/>
    <s v="3. Affects Group"/>
    <s v="26-09-2024 17:10"/>
    <x v="2"/>
    <s v="Not Assigned"/>
    <s v="Not Assigned"/>
    <s v="18-09-2024 12:13"/>
    <s v="Applications"/>
    <s v="Not Assigned"/>
    <s v="SAP S/4 ERP"/>
    <s v="UAE"/>
    <x v="0"/>
    <x v="0"/>
    <x v="0"/>
    <n v="99.179052083331044"/>
    <n v="2024"/>
    <n v="38"/>
    <x v="11"/>
    <x v="0"/>
    <n v="9"/>
    <x v="2"/>
    <x v="1"/>
    <d v="2024-09-18T11:13:00"/>
    <d v="2024-12-26T15:30:50"/>
  </r>
  <r>
    <n v="4000003197"/>
    <x v="1"/>
    <s v="3. Normal"/>
    <s v="Exchange Rate Issue (FI) - RAKC UK- Sol Ref: 2000064722"/>
    <s v="Miz Rahman"/>
    <s v="Rakhi Masand"/>
    <s v="SAP Functional-FI/CO"/>
    <x v="0"/>
    <s v="18-09-2024 16:49"/>
    <s v="20-09-2024 16:50"/>
    <s v="Applications"/>
    <s v="07-12-2024 18:7"/>
    <s v="System"/>
    <s v="Accounts"/>
    <s v="3. Affects Group"/>
    <s v="07-12-2024 18:7"/>
    <x v="1"/>
    <s v="04-12-2024 17:53"/>
    <s v="18-10-2024 13:12"/>
    <s v="18-09-2024 18:49"/>
    <s v="Not Assigned"/>
    <s v="2000062788 || 2000064722"/>
    <s v="SAP S/4 ERP"/>
    <s v="UK"/>
    <x v="1"/>
    <x v="9"/>
    <x v="0"/>
    <n v="77.044444444443798"/>
    <n v="2024"/>
    <n v="38"/>
    <x v="11"/>
    <x v="1"/>
    <n v="9"/>
    <x v="2"/>
    <x v="1"/>
    <d v="2024-09-18T16:49:00"/>
    <d v="2024-12-04T17:53:00"/>
  </r>
  <r>
    <n v="4000003185"/>
    <x v="1"/>
    <s v="2. High"/>
    <s v="T-Code Access - 99017388"/>
    <s v="Petra Lazar"/>
    <s v="Amit Yadav"/>
    <s v="SAP Technical"/>
    <x v="0"/>
    <s v="18-09-2024 13:2"/>
    <s v="20-09-2024 13:2"/>
    <s v="Access &amp; Security"/>
    <s v="04-11-2024 18:50"/>
    <s v="Petra Lazar"/>
    <s v="Group Legal Counsel"/>
    <s v="4. Affects User"/>
    <s v="04-11-2024 18:50"/>
    <x v="1"/>
    <s v="01-11-2024 18:34"/>
    <s v="14-10-2024 19:4"/>
    <s v="18-09-2024 15:2"/>
    <s v="Access &amp; Security"/>
    <s v="Not Assigned"/>
    <s v="Access Control"/>
    <s v="UAE"/>
    <x v="0"/>
    <x v="2"/>
    <x v="0"/>
    <n v="44.230555555550382"/>
    <n v="2024"/>
    <n v="38"/>
    <x v="11"/>
    <x v="0"/>
    <n v="9"/>
    <x v="2"/>
    <x v="1"/>
    <d v="2024-09-18T13:02:00"/>
    <d v="2024-11-01T18:34:00"/>
  </r>
  <r>
    <n v="4000003158"/>
    <x v="0"/>
    <s v="3. Normal"/>
    <s v="Unable to book Invoice. T- CODE (MIRO)"/>
    <s v="Chaithanya Rumar Dasari"/>
    <s v="Dinesh Sharma"/>
    <s v="SAP Functional-SD"/>
    <x v="0"/>
    <s v="17-09-2024 18:10"/>
    <s v="19-09-2024 18:10"/>
    <s v="Applications"/>
    <s v="01-11-2024 12:48"/>
    <s v="Chaithanya Rumar Dasari"/>
    <s v="Accounts - SSC"/>
    <s v="4. Affects User"/>
    <s v="01-11-2024 12:48"/>
    <x v="1"/>
    <s v="29-10-2024 12:6"/>
    <s v="20-09-2024 13:25"/>
    <s v="18-09-2024 11:40"/>
    <s v="Not Assigned"/>
    <s v="Not Assigned"/>
    <s v="SAP S/4 ERP"/>
    <s v="IND"/>
    <x v="0"/>
    <x v="0"/>
    <x v="0"/>
    <n v="41.747222222220444"/>
    <n v="2024"/>
    <n v="38"/>
    <x v="11"/>
    <x v="0"/>
    <n v="9"/>
    <x v="2"/>
    <x v="1"/>
    <d v="2024-09-17T18:10:00"/>
    <d v="2024-10-29T12:06:00"/>
  </r>
  <r>
    <n v="4000003176"/>
    <x v="1"/>
    <s v="2. High"/>
    <s v="Request for C4C and HANA QAS access for 99018059- Role same as 99010042"/>
    <s v="Mohamed Suhail"/>
    <s v="Nigam Bairagicharan Das"/>
    <s v="SAP Technical"/>
    <x v="0"/>
    <s v="18-09-2024 11:28"/>
    <s v="20-09-2024 11:28"/>
    <s v="Access &amp; Security"/>
    <s v="23-09-2024 16:27"/>
    <s v="Mohamed Suhail"/>
    <s v="Customer Advocacy - Tiles"/>
    <s v="4. Affects User"/>
    <s v="23-09-2024 16:27"/>
    <x v="1"/>
    <s v="20-09-2024 16:5"/>
    <s v="18-09-2024 15:54"/>
    <s v="18-09-2024 13:28"/>
    <s v="Access &amp; Security"/>
    <s v="Not Assigned"/>
    <s v="Access Control"/>
    <s v="UAE"/>
    <x v="0"/>
    <x v="2"/>
    <x v="0"/>
    <n v="2.1923611111124046"/>
    <n v="2024"/>
    <n v="38"/>
    <x v="11"/>
    <x v="0"/>
    <n v="9"/>
    <x v="2"/>
    <x v="3"/>
    <d v="2024-09-18T11:28:00"/>
    <d v="2024-09-20T16:05:00"/>
  </r>
  <r>
    <n v="4000003183"/>
    <x v="0"/>
    <s v="3. Normal"/>
    <s v="PO#5800002832 not getting saved"/>
    <s v="Veronica Tapao"/>
    <s v="Dinesh Sharma"/>
    <s v="SAP Functional-MM"/>
    <x v="0"/>
    <s v="18-09-2024 12:34"/>
    <s v="20-09-2024 12:34"/>
    <s v="Applications"/>
    <s v="22-09-2024 12:26"/>
    <s v="Veronica Tapao"/>
    <s v="Purchase"/>
    <s v="4. Affects User"/>
    <s v="22-09-2024 12:26"/>
    <x v="1"/>
    <s v="19-09-2024 11:33"/>
    <s v="19-09-2024 11:33"/>
    <s v="18-09-2024 14:34"/>
    <s v="Not Assigned"/>
    <s v="Not Assigned"/>
    <s v="SAP S/4 ERP"/>
    <s v="UAE"/>
    <x v="0"/>
    <x v="0"/>
    <x v="0"/>
    <n v="0.95763888888905058"/>
    <n v="2024"/>
    <n v="38"/>
    <x v="11"/>
    <x v="0"/>
    <n v="9"/>
    <x v="2"/>
    <x v="2"/>
    <d v="2024-09-18T12:34:00"/>
    <d v="2024-09-19T11:33:00"/>
  </r>
  <r>
    <n v="4000003212"/>
    <x v="0"/>
    <s v="3. Normal"/>
    <s v="Unable to extract data from SAP"/>
    <s v="Kahkashan Naaz"/>
    <s v="Amit Yadav"/>
    <s v="SAP Technical"/>
    <x v="0"/>
    <s v="19-09-2024 10:58"/>
    <s v="21-09-2024 10:58"/>
    <s v="Applications"/>
    <s v="22-09-2024 17:26"/>
    <s v="Kahkashan Naaz"/>
    <s v="Purchase"/>
    <s v="3. Affects Group"/>
    <s v="22-09-2024 17:26"/>
    <x v="1"/>
    <s v="19-09-2024 16:58"/>
    <s v="19-09-2024 16:58"/>
    <s v="19-09-2024 12:58"/>
    <s v="Not Assigned"/>
    <s v="Not Assigned"/>
    <s v="SAP S/4 ERP"/>
    <s v="IND"/>
    <x v="0"/>
    <x v="2"/>
    <x v="0"/>
    <n v="0.25"/>
    <n v="2024"/>
    <n v="38"/>
    <x v="11"/>
    <x v="0"/>
    <n v="9"/>
    <x v="2"/>
    <x v="2"/>
    <d v="2024-09-19T10:58:00"/>
    <d v="2024-09-19T16:58:00"/>
  </r>
  <r>
    <n v="4000003214"/>
    <x v="1"/>
    <s v="3. Normal"/>
    <s v="Rquest Access to MDG - 99013027"/>
    <s v="Ajaj Kausarkhan Pathan"/>
    <s v="Amit Yadav"/>
    <s v="SAP Technical"/>
    <x v="0"/>
    <s v="19-09-2024 12:7"/>
    <s v="23-09-2024 12:7"/>
    <s v="Applications"/>
    <s v="29-09-2024 16:30"/>
    <s v="Ajaj Kausarkhan Pathan"/>
    <s v="Tiles Plant"/>
    <s v="4. Affects User"/>
    <s v="29-09-2024 16:30"/>
    <x v="1"/>
    <s v="26-09-2024 16:19"/>
    <s v="26-09-2024 16:19"/>
    <s v="19-09-2024 14:7"/>
    <s v="Access &amp; Security"/>
    <s v="Not Assigned"/>
    <s v="SAP S/4 ERP"/>
    <s v="UAE"/>
    <x v="0"/>
    <x v="2"/>
    <x v="0"/>
    <n v="7.1749999999956344"/>
    <n v="2024"/>
    <n v="38"/>
    <x v="11"/>
    <x v="0"/>
    <n v="9"/>
    <x v="2"/>
    <x v="0"/>
    <d v="2024-09-19T12:07:00"/>
    <d v="2024-09-26T16:19:00"/>
  </r>
  <r>
    <n v="4000003180"/>
    <x v="0"/>
    <s v="3. Normal"/>
    <s v="Contract Release Strategy Issue"/>
    <s v="Veronica Tapao"/>
    <s v="Dinesh Sharma"/>
    <s v="SAP Functional-MM"/>
    <x v="0"/>
    <s v="18-09-2024 12:10"/>
    <s v="20-09-2024 12:10"/>
    <s v="Applications"/>
    <s v="28-09-2024 12:29"/>
    <s v="Veronica Tapao"/>
    <s v="Purchase"/>
    <s v="4. Affects User"/>
    <s v="28-09-2024 12:29"/>
    <x v="1"/>
    <s v="25-09-2024 11:46"/>
    <s v="19-09-2024 16:28"/>
    <s v="18-09-2024 14:10"/>
    <s v="Not Assigned"/>
    <s v="Not Assigned"/>
    <s v="SAP S/4 ERP"/>
    <s v="UAE"/>
    <x v="0"/>
    <x v="0"/>
    <x v="0"/>
    <n v="6.9833333333299379"/>
    <n v="2024"/>
    <n v="38"/>
    <x v="11"/>
    <x v="0"/>
    <n v="9"/>
    <x v="2"/>
    <x v="0"/>
    <d v="2024-09-18T12:10:00"/>
    <d v="2024-09-25T11:46:00"/>
  </r>
  <r>
    <n v="4000003211"/>
    <x v="1"/>
    <s v="3. Normal"/>
    <s v="SAP Authorization Request (RK08) - 99003114 // 99001814"/>
    <s v="Olivia Robles Cruz"/>
    <s v="Amit Yadav"/>
    <s v="SAP Technical"/>
    <x v="0"/>
    <s v="19-09-2024 10:53"/>
    <s v="23-09-2024 10:53"/>
    <s v="Applications"/>
    <s v="11-10-2024 18:38"/>
    <s v="System"/>
    <s v="Customer Advocacy - Tiles"/>
    <s v="4. Affects User"/>
    <s v="11-10-2024 18:38"/>
    <x v="1"/>
    <s v="08-10-2024 18:6"/>
    <s v="08-10-2024 18:6"/>
    <s v="19-09-2024 12:53"/>
    <s v="Access &amp; Security"/>
    <s v="Not Assigned"/>
    <s v="SAP S/4 ERP"/>
    <s v="UAE"/>
    <x v="0"/>
    <x v="2"/>
    <x v="0"/>
    <n v="19.300694444442343"/>
    <n v="2024"/>
    <n v="38"/>
    <x v="11"/>
    <x v="0"/>
    <n v="9"/>
    <x v="2"/>
    <x v="1"/>
    <d v="2024-09-19T10:53:00"/>
    <d v="2024-10-08T18:06:00"/>
  </r>
  <r>
    <n v="4000003215"/>
    <x v="1"/>
    <s v="3. Normal"/>
    <s v="Reset SAP Quality Environment  - Gaurav"/>
    <s v="Gaurav Swansi"/>
    <s v="Amit Yadav"/>
    <s v="SAP Technical"/>
    <x v="0"/>
    <s v="19-09-2024 12:20"/>
    <s v="23-09-2024 12:20"/>
    <s v="Access &amp; Security"/>
    <s v="22-09-2024 17:26"/>
    <s v="System"/>
    <s v="Customer Advocacy - Tiles"/>
    <s v="4. Affects User"/>
    <s v="22-09-2024 17:26"/>
    <x v="1"/>
    <s v="19-09-2024 16:39"/>
    <s v="19-09-2024 12:40"/>
    <s v="19-09-2024 14:20"/>
    <s v="Access &amp; Security"/>
    <s v="Not Assigned"/>
    <s v="Access Control"/>
    <s v="UAE"/>
    <x v="0"/>
    <x v="2"/>
    <x v="0"/>
    <n v="0.17986111110803904"/>
    <n v="2024"/>
    <n v="38"/>
    <x v="11"/>
    <x v="0"/>
    <n v="9"/>
    <x v="2"/>
    <x v="2"/>
    <d v="2024-09-19T12:20:00"/>
    <d v="2024-09-19T16:39:00"/>
  </r>
  <r>
    <n v="4000003208"/>
    <x v="1"/>
    <s v="3. Normal"/>
    <s v="New Attributes to add"/>
    <s v="Sulaj Kottukkal"/>
    <s v="Shaik Chand Basha"/>
    <s v="SAP Functional-PP/PM/QS"/>
    <x v="3"/>
    <s v="18-09-2024 19:33"/>
    <s v="-"/>
    <s v="Applications"/>
    <s v="Not Assigned"/>
    <s v="Sulaj Kottukkal"/>
    <s v="Design, Innovation &amp; Product Development"/>
    <s v="Not Assigned"/>
    <s v="23-12-2024 16:6"/>
    <x v="4"/>
    <s v="Not Assigned"/>
    <s v="Not Assigned"/>
    <s v="-"/>
    <s v="Applications"/>
    <s v="Not Assigned"/>
    <s v="SAP S/4 ERP"/>
    <s v="UAE"/>
    <x v="1"/>
    <x v="4"/>
    <x v="0"/>
    <n v="98.831829861112055"/>
    <n v="2024"/>
    <n v="38"/>
    <x v="11"/>
    <x v="8"/>
    <n v="9"/>
    <x v="2"/>
    <x v="1"/>
    <d v="2024-09-18T19:33:00"/>
    <d v="2024-12-26T15:30:50"/>
  </r>
  <r>
    <n v="4000003259"/>
    <x v="1"/>
    <s v="3. Normal"/>
    <s v="Change the Description of Sales Group UU3"/>
    <s v="Mehrdad Karimi"/>
    <s v="Dinesh Sharma"/>
    <s v="SAP Functional-SD"/>
    <x v="0"/>
    <s v="20-09-2024 13:21"/>
    <s v="23-09-2024 12:21"/>
    <s v="Applications"/>
    <s v="21-10-2024 18:43"/>
    <s v="Mehrdad Karimi"/>
    <s v="Corporate Development"/>
    <s v="1. Affects Business"/>
    <s v="21-10-2024 18:43"/>
    <x v="2"/>
    <s v="18-10-2024 18:24"/>
    <s v="18-10-2024 18:24"/>
    <s v="20-09-2024 14:21"/>
    <s v="Applications"/>
    <s v="Not Assigned"/>
    <s v="CRM"/>
    <s v="UAE"/>
    <x v="0"/>
    <x v="0"/>
    <x v="0"/>
    <n v="28.210416666668607"/>
    <n v="2024"/>
    <n v="38"/>
    <x v="11"/>
    <x v="0"/>
    <n v="9"/>
    <x v="2"/>
    <x v="1"/>
    <d v="2024-09-20T13:21:00"/>
    <d v="2024-10-18T18:24:00"/>
  </r>
  <r>
    <n v="4000003358"/>
    <x v="0"/>
    <s v="2. High"/>
    <s v="unable to reverse  the GR/IR - Prabhakar"/>
    <s v="Prabhakar Tamada"/>
    <s v="Dinesh Sharma"/>
    <s v="SAP Functional-MM"/>
    <x v="0"/>
    <s v="25-09-2024 10:0"/>
    <s v="25-09-2024 18:30"/>
    <s v="Applications"/>
    <s v="11-10-2024 16:37"/>
    <s v="Prabhakar Tamada"/>
    <s v="Finance &amp; Accounts"/>
    <s v="3. Affects Group"/>
    <s v="11-10-2024 16:37"/>
    <x v="2"/>
    <s v="08-10-2024 15:39"/>
    <s v="25-09-2024 11:12"/>
    <s v="25-09-2024 11:30"/>
    <s v="Not Assigned"/>
    <s v="Not Assigned"/>
    <s v="SAP S/4 ERP"/>
    <s v="IND"/>
    <x v="0"/>
    <x v="0"/>
    <x v="0"/>
    <n v="13.235416666670062"/>
    <n v="2024"/>
    <n v="39"/>
    <x v="12"/>
    <x v="0"/>
    <n v="9"/>
    <x v="2"/>
    <x v="1"/>
    <d v="2024-09-25T10:00:00"/>
    <d v="2024-10-08T15:39:00"/>
  </r>
  <r>
    <n v="4000003289"/>
    <x v="1"/>
    <s v="1. Urgent"/>
    <s v="T-Code Access Request - 4 users RAKPOR"/>
    <s v="Leslie Lobo"/>
    <s v="Amit Yadav"/>
    <s v="SAP Technical"/>
    <x v="0"/>
    <s v="23-09-2024 12:14"/>
    <s v="24-09-2024 11:14"/>
    <s v="Applications"/>
    <s v="26-09-2024 16:28"/>
    <s v="Leslie Lobo"/>
    <s v="Finance &amp; Accounts"/>
    <s v="4. Affects User"/>
    <s v="26-09-2024 16:28"/>
    <x v="2"/>
    <s v="23-09-2024 16:10"/>
    <s v="23-09-2024 16:10"/>
    <s v="23-09-2024 13:14"/>
    <s v="Access &amp; Security"/>
    <s v="Not Assigned"/>
    <s v="SAP S/4 ERP"/>
    <s v="UAE"/>
    <x v="0"/>
    <x v="2"/>
    <x v="0"/>
    <n v="0.163888888884685"/>
    <n v="2024"/>
    <n v="39"/>
    <x v="12"/>
    <x v="0"/>
    <n v="9"/>
    <x v="2"/>
    <x v="2"/>
    <d v="2024-09-23T12:14:00"/>
    <d v="2024-09-23T16:10:00"/>
  </r>
  <r>
    <n v="4000003344"/>
    <x v="0"/>
    <s v="2. High"/>
    <s v="Unable to save document in long pending order in ECP"/>
    <s v="Moti Singh Rathore"/>
    <s v="Dinesh Sharma"/>
    <s v="SAP Functional-SD"/>
    <x v="0"/>
    <s v="24-09-2024 16:14"/>
    <s v="25-09-2024 15:44"/>
    <s v="Applications"/>
    <s v="13-10-2024 19:39"/>
    <s v="Moti Singh Rathore"/>
    <s v="Finance &amp; Accounts"/>
    <s v="3. Affects Group"/>
    <s v="13-10-2024 19:39"/>
    <x v="2"/>
    <s v="10-10-2024 19:14"/>
    <s v="24-09-2024 17:37"/>
    <s v="24-09-2024 17:14"/>
    <s v="Not Assigned"/>
    <s v="Not Assigned"/>
    <s v="SAP S/4 ERP"/>
    <s v="IND"/>
    <x v="0"/>
    <x v="0"/>
    <x v="0"/>
    <n v="16.125"/>
    <n v="2024"/>
    <n v="39"/>
    <x v="12"/>
    <x v="0"/>
    <n v="9"/>
    <x v="2"/>
    <x v="1"/>
    <d v="2024-09-24T16:14:00"/>
    <d v="2024-10-10T19:14:00"/>
  </r>
  <r>
    <n v="4000003251"/>
    <x v="1"/>
    <s v="2. High"/>
    <s v="Requesting ECI authorization for DMS / SW ADVOCACY TEAM"/>
    <s v="Bhavya Shetty"/>
    <s v="Amit Yadav"/>
    <s v="SAP Technical"/>
    <x v="0"/>
    <s v="20-09-2024 11:58"/>
    <s v="24-09-2024 11:58"/>
    <s v="Applications"/>
    <s v="03-10-2024 18:33"/>
    <s v="Bhavya Shetty"/>
    <s v="Sanitaryware Sales"/>
    <s v="4. Affects User"/>
    <s v="03-10-2024 18:33"/>
    <x v="1"/>
    <s v="30-09-2024 18:25"/>
    <s v="30-09-2024 18:25"/>
    <s v="20-09-2024 13:58"/>
    <s v="Access &amp; Security"/>
    <s v="Not Assigned"/>
    <s v="SAP S/4 ERP"/>
    <s v="UAE"/>
    <x v="0"/>
    <x v="2"/>
    <x v="0"/>
    <n v="10.268749999995634"/>
    <n v="2024"/>
    <n v="38"/>
    <x v="11"/>
    <x v="0"/>
    <n v="9"/>
    <x v="2"/>
    <x v="1"/>
    <d v="2024-09-20T11:58:00"/>
    <d v="2024-09-30T18:25:00"/>
  </r>
  <r>
    <n v="4000003260"/>
    <x v="0"/>
    <s v="2. High"/>
    <s v="While entering Cumulative in Base Production, all scrap line items automatically go to zero"/>
    <s v="Balakumar Paneerselvam"/>
    <s v="Shaik Chand Basha"/>
    <s v="SAP Functional-PP/PM/QS/"/>
    <x v="2"/>
    <s v="20-09-2024 13:31"/>
    <s v="23-09-2024 12:31"/>
    <s v="Applications"/>
    <s v="Not Assigned"/>
    <s v="Balakumar Paneerselvam"/>
    <s v="MC9 - Tiles"/>
    <s v="3. Affects Group"/>
    <s v="18-12-2024 21:2"/>
    <x v="2"/>
    <s v="Not Assigned"/>
    <s v="25-09-2024 18:27"/>
    <s v="20-09-2024 14:31"/>
    <s v="Not Assigned"/>
    <s v="Not Assigned"/>
    <s v="SAP S/4 ERP"/>
    <s v="UAE"/>
    <x v="1"/>
    <x v="4"/>
    <x v="0"/>
    <n v="97.083218749998196"/>
    <n v="2024"/>
    <n v="38"/>
    <x v="11"/>
    <x v="2"/>
    <n v="9"/>
    <x v="2"/>
    <x v="1"/>
    <d v="2024-09-20T13:31:00"/>
    <d v="2024-12-26T15:30:50"/>
  </r>
  <r>
    <n v="4000003314"/>
    <x v="1"/>
    <s v="2. High"/>
    <s v="Request for new SAP(KLUDI) ID - Adnan"/>
    <s v="Sandeep Kumar"/>
    <s v="Amit Yadav"/>
    <s v="SAP Technical"/>
    <x v="0"/>
    <s v="23-09-2024 18:1"/>
    <s v="25-09-2024 18:1"/>
    <s v="Applications"/>
    <s v="25-10-2024 17:45"/>
    <s v="Sandeep Kumar"/>
    <s v="Supply Chain"/>
    <s v="4. Affects User"/>
    <s v="18-11-2024 10:52"/>
    <x v="1"/>
    <s v="22-10-2024 17:32"/>
    <s v="22-10-2024 17:32"/>
    <s v="24-09-2024 11:1"/>
    <s v="Access &amp; Security"/>
    <s v="Not Assigned"/>
    <s v="SAP S/4 ERP"/>
    <s v="UAE"/>
    <x v="0"/>
    <x v="2"/>
    <x v="0"/>
    <n v="28.979861111110949"/>
    <n v="2024"/>
    <n v="39"/>
    <x v="12"/>
    <x v="0"/>
    <n v="9"/>
    <x v="2"/>
    <x v="1"/>
    <d v="2024-09-23T18:01:00"/>
    <d v="2024-10-22T17:32:00"/>
  </r>
  <r>
    <n v="4000003374"/>
    <x v="1"/>
    <s v="2. High"/>
    <s v="T-Code Access - 99017352 || 99016655 || 99014664"/>
    <s v="Hassan Hussein"/>
    <s v="Amit Yadav"/>
    <s v="SAP Technical"/>
    <x v="0"/>
    <s v="25-09-2024 13:38"/>
    <s v="27-09-2024 13:38"/>
    <s v="Access &amp; Security"/>
    <s v="18-10-2024 17:41"/>
    <s v="Hassan Hussein"/>
    <s v="Showroom"/>
    <s v="4. Affects User"/>
    <s v="08-11-2024 12:3"/>
    <x v="1"/>
    <s v="15-10-2024 16:48"/>
    <s v="15-10-2024 16:48"/>
    <s v="25-09-2024 15:38"/>
    <s v="Access &amp; Security"/>
    <s v="Not Assigned"/>
    <s v="Access Control"/>
    <s v="UAE"/>
    <x v="0"/>
    <x v="2"/>
    <x v="0"/>
    <n v="20.131944444437977"/>
    <n v="2024"/>
    <n v="39"/>
    <x v="12"/>
    <x v="0"/>
    <n v="9"/>
    <x v="2"/>
    <x v="1"/>
    <d v="2024-09-25T13:38:00"/>
    <d v="2024-10-15T16:48:00"/>
  </r>
  <r>
    <n v="4000003313"/>
    <x v="1"/>
    <s v="3. Normal"/>
    <s v="Requirement to Include Transporter Name on Delivery Notes"/>
    <s v="Cindy P Guaves"/>
    <s v="Dinesh Sharma"/>
    <s v="SAP Functional"/>
    <x v="3"/>
    <s v="23-09-2024 18:0"/>
    <s v="25-09-2024 18:0"/>
    <s v="Applications"/>
    <s v="Not Assigned"/>
    <s v="Cindy P Guaves"/>
    <s v="Customer Advocacy - Tiles"/>
    <s v="4. Affects User"/>
    <s v="24-10-2024 14:14"/>
    <x v="1"/>
    <s v="Not Assigned"/>
    <s v="Not Assigned"/>
    <s v="24-09-2024 11:0"/>
    <s v="Applications"/>
    <s v="Not Assigned"/>
    <s v="SAP S/4 ERP"/>
    <s v="UAE"/>
    <x v="0"/>
    <x v="0"/>
    <x v="0"/>
    <n v="93.896413194444904"/>
    <n v="2024"/>
    <n v="39"/>
    <x v="12"/>
    <x v="0"/>
    <n v="9"/>
    <x v="2"/>
    <x v="1"/>
    <d v="2024-09-23T18:00:00"/>
    <d v="2024-12-26T15:30:50"/>
  </r>
  <r>
    <n v="4000003348"/>
    <x v="0"/>
    <s v="3. Normal"/>
    <s v="Solman works slower lately"/>
    <s v="Cheryl Mortega"/>
    <s v="Amit Yadav"/>
    <s v="SAP Technical"/>
    <x v="0"/>
    <s v="24-09-2024 17:15"/>
    <s v="26-09-2024 17:15"/>
    <s v="Applications"/>
    <s v="27-09-2024 19:29"/>
    <s v="Cheryl Mortega"/>
    <s v="Information Technology"/>
    <s v="3. Affects Group"/>
    <s v="02-10-2024 12:24"/>
    <x v="1"/>
    <s v="24-09-2024 18:58"/>
    <s v="24-09-2024 18:58"/>
    <s v="24-09-2024 19:15"/>
    <s v="Not Assigned"/>
    <s v="Not Assigned"/>
    <s v="SAP S/4 ERP"/>
    <s v="UAE"/>
    <x v="0"/>
    <x v="2"/>
    <x v="0"/>
    <n v="7.1527777778101154E-2"/>
    <n v="2024"/>
    <n v="39"/>
    <x v="12"/>
    <x v="0"/>
    <n v="9"/>
    <x v="2"/>
    <x v="2"/>
    <d v="2024-09-24T17:15:00"/>
    <d v="2024-09-24T18:58:00"/>
  </r>
  <r>
    <n v="4000003323"/>
    <x v="1"/>
    <s v="3. Normal"/>
    <s v="SAP Access for new territory details - C4C"/>
    <s v="Ishan Jain"/>
    <s v="Amit Yadav"/>
    <s v="SAP Technical"/>
    <x v="0"/>
    <s v="23-09-2024 18:24"/>
    <s v="25-09-2024 18:24"/>
    <s v="Applications"/>
    <s v="29-09-2024 16:30"/>
    <s v="Ishan Jain"/>
    <s v="Sales"/>
    <s v="4. Affects User"/>
    <s v="29-09-2024 16:30"/>
    <x v="1"/>
    <s v="26-09-2024 16:25"/>
    <s v="26-09-2024 16:25"/>
    <s v="24-09-2024 11:24"/>
    <s v="Access &amp; Security"/>
    <s v="Not Assigned"/>
    <s v="SAP S/4 ERP"/>
    <s v="UAE"/>
    <x v="0"/>
    <x v="2"/>
    <x v="0"/>
    <n v="2.9173611111109494"/>
    <n v="2024"/>
    <n v="39"/>
    <x v="12"/>
    <x v="0"/>
    <n v="9"/>
    <x v="2"/>
    <x v="3"/>
    <d v="2024-09-23T18:24:00"/>
    <d v="2024-09-26T16:25:00"/>
  </r>
  <r>
    <n v="4000003304"/>
    <x v="1"/>
    <s v="3. Normal"/>
    <s v="Create a virtual storage location for RAKC in KLUDI System"/>
    <s v="Mohanad Suliman"/>
    <s v="Mohanad Suliman"/>
    <s v="SAP Functional-MM"/>
    <x v="0"/>
    <s v="23-09-2024 16:6"/>
    <s v="24-09-2024 15:6"/>
    <s v="Applications"/>
    <s v="17-11-2024 16:57"/>
    <s v="Mohanad Suliman"/>
    <s v="Information Technology"/>
    <s v="1. Affects Business"/>
    <s v="17-11-2024 16:57"/>
    <x v="2"/>
    <s v="14-11-2024 16:44"/>
    <s v="30-09-2024 11:32"/>
    <s v="23-09-2024 17:6"/>
    <s v="Applications"/>
    <s v="Not Assigned"/>
    <s v="SAP S/4 ERP"/>
    <s v="UAE"/>
    <x v="0"/>
    <x v="10"/>
    <x v="0"/>
    <n v="52.026388888894871"/>
    <n v="2024"/>
    <n v="39"/>
    <x v="12"/>
    <x v="0"/>
    <n v="9"/>
    <x v="2"/>
    <x v="1"/>
    <d v="2024-09-23T16:06:00"/>
    <d v="2024-11-14T16:44:00"/>
  </r>
  <r>
    <n v="4000003241"/>
    <x v="0"/>
    <s v="1. Urgent"/>
    <s v="Cant see any carts in the new POS - Mohab"/>
    <s v="Mohab Elhalawany"/>
    <s v="Ajay Bose Sukumaran"/>
    <s v="SAP Functional"/>
    <x v="0"/>
    <s v="20-09-2024 9:46"/>
    <s v="20-09-2024 18:30"/>
    <s v="Applications"/>
    <s v="05-10-2024 12:34"/>
    <s v="Mohab Elhalawany"/>
    <s v="Showroom"/>
    <s v="3. Affects Group"/>
    <s v="05-10-2024 12:34"/>
    <x v="2"/>
    <s v="02-10-2024 12:6"/>
    <s v="23-09-2024 13:12"/>
    <s v="20-09-2024 11:30"/>
    <s v="Not Assigned"/>
    <s v="Not Assigned"/>
    <s v="POS"/>
    <s v="UAE"/>
    <x v="0"/>
    <x v="1"/>
    <x v="0"/>
    <n v="12.097222222218988"/>
    <n v="2024"/>
    <n v="38"/>
    <x v="11"/>
    <x v="0"/>
    <n v="9"/>
    <x v="2"/>
    <x v="1"/>
    <d v="2024-09-20T09:46:00"/>
    <d v="2024-10-02T12:06:00"/>
  </r>
  <r>
    <n v="4000003324"/>
    <x v="0"/>
    <s v="2. High"/>
    <s v="Deliver Note Pulling Time Stock Issue in SAP (SD)"/>
    <s v="Priti Naryanan Manjarekar"/>
    <s v="Dinesh Sharma"/>
    <s v="SAP Functional"/>
    <x v="0"/>
    <s v="23-09-2024 18:26"/>
    <s v="25-09-2024 18:26"/>
    <s v="Applications"/>
    <s v="01-11-2024 14:49"/>
    <s v="Priti Naryanan Manjarekar"/>
    <s v="Sanitaryware Sales"/>
    <s v="4. Affects User"/>
    <s v="01-11-2024 14:49"/>
    <x v="1"/>
    <s v="29-10-2024 14:13"/>
    <s v="08-10-2024 18:47"/>
    <s v="24-09-2024 11:26"/>
    <s v="Not Assigned"/>
    <s v="Not Assigned"/>
    <s v="SAP S/4 ERP"/>
    <s v="UAE"/>
    <x v="0"/>
    <x v="0"/>
    <x v="0"/>
    <n v="35.824305555557657"/>
    <n v="2024"/>
    <n v="39"/>
    <x v="12"/>
    <x v="0"/>
    <n v="9"/>
    <x v="2"/>
    <x v="1"/>
    <d v="2024-09-23T18:26:00"/>
    <d v="2024-10-29T14:13:00"/>
  </r>
  <r>
    <n v="4000003335"/>
    <x v="1"/>
    <s v="2. High"/>
    <s v="T-Code Access Request - 99003204"/>
    <s v="Balakumar Paneerselvam"/>
    <s v="Amit Yadav"/>
    <s v="SAP Technical"/>
    <x v="0"/>
    <s v="24-09-2024 12:53"/>
    <s v="26-09-2024 12:53"/>
    <s v="Applications"/>
    <s v="21-10-2024 16:43"/>
    <s v="Balakumar Paneerselvam"/>
    <s v="Tiles Plant"/>
    <s v="4. Affects User"/>
    <s v="21-10-2024 16:43"/>
    <x v="1"/>
    <s v="18-10-2024 16:30"/>
    <s v="18-10-2024 16:30"/>
    <s v="24-09-2024 14:53"/>
    <s v="Access &amp; Security"/>
    <s v="Not Assigned"/>
    <s v="SAP S/4 ERP"/>
    <s v="UAE"/>
    <x v="0"/>
    <x v="2"/>
    <x v="0"/>
    <n v="24.150694444440887"/>
    <n v="2024"/>
    <n v="39"/>
    <x v="12"/>
    <x v="0"/>
    <n v="9"/>
    <x v="2"/>
    <x v="1"/>
    <d v="2024-09-24T12:53:00"/>
    <d v="2024-10-18T16:30:00"/>
  </r>
  <r>
    <n v="4000003336"/>
    <x v="1"/>
    <s v="2. High"/>
    <s v="RCON PLANT - Storage location for Spares &amp; packing materials"/>
    <s v="Kalaignardasan Rangasamy"/>
    <s v="Dinesh Sharma"/>
    <s v="SAP Functional-MM"/>
    <x v="1"/>
    <s v="24-09-2024 13:58"/>
    <s v="-"/>
    <s v="Applications"/>
    <s v="Not Assigned"/>
    <s v="Kalaignardasan Rangasamy"/>
    <s v="Tiles Plant"/>
    <s v="Not Assigned"/>
    <s v="25-09-2024 15:45"/>
    <x v="4"/>
    <s v="Not Assigned"/>
    <s v="Not Assigned"/>
    <s v="-"/>
    <s v="Access &amp; Security"/>
    <s v="Not Assigned"/>
    <s v="SAP S/4 ERP"/>
    <s v="UAE"/>
    <x v="0"/>
    <x v="0"/>
    <x v="0"/>
    <n v="93.064468750002561"/>
    <n v="2024"/>
    <n v="39"/>
    <x v="12"/>
    <x v="0"/>
    <n v="9"/>
    <x v="2"/>
    <x v="1"/>
    <d v="2024-09-24T13:58:00"/>
    <d v="2024-12-26T15:30:50"/>
  </r>
  <r>
    <n v="4000003230"/>
    <x v="1"/>
    <s v="2. High"/>
    <s v="Requesting  SAP T - code  access SAP ECP PRD"/>
    <s v="Vikas Kumara Shetty"/>
    <s v="Amit Yadav"/>
    <s v="SAP Technical"/>
    <x v="0"/>
    <s v="19-09-2024 17:52"/>
    <s v="23-09-2024 17:52"/>
    <s v="Applications"/>
    <s v="18-10-2024 16:41"/>
    <s v="Vikas Kumara Shetty"/>
    <s v="Tiles Plant"/>
    <s v="4. Affects User"/>
    <s v="18-10-2024 16:41"/>
    <x v="1"/>
    <s v="15-10-2024 16:27"/>
    <s v="15-10-2024 16:27"/>
    <s v="20-09-2024 10:52"/>
    <s v="Access &amp; Security"/>
    <s v="Not Assigned"/>
    <s v="SAP S/4 ERP"/>
    <s v="UAE"/>
    <x v="0"/>
    <x v="2"/>
    <x v="0"/>
    <n v="25.940972222226264"/>
    <n v="2024"/>
    <n v="38"/>
    <x v="11"/>
    <x v="0"/>
    <n v="9"/>
    <x v="2"/>
    <x v="1"/>
    <d v="2024-09-19T17:52:00"/>
    <d v="2024-10-15T16:27:00"/>
  </r>
  <r>
    <n v="4000003240"/>
    <x v="1"/>
    <s v="3. Normal"/>
    <s v="Production SOP Process for year 2024"/>
    <s v="Abbas Gulshane"/>
    <s v="Shaik Chand Basha"/>
    <s v="SAP Functional-PP/PM/QS/"/>
    <x v="3"/>
    <s v="20-09-2024 7:27"/>
    <s v="23-09-2024 10:30"/>
    <s v="Applications"/>
    <s v="Not Assigned"/>
    <s v="Surya Vegirouthu"/>
    <s v="Production Planning Tiles &amp; SW"/>
    <s v="3. Affects Group"/>
    <s v="20-12-2024 13:19"/>
    <x v="1"/>
    <s v="Not Assigned"/>
    <s v="20-09-2024 7:32"/>
    <s v="20-09-2024 12:30"/>
    <s v="Applications"/>
    <s v="Not Assigned"/>
    <s v="SAP S/4 ERP"/>
    <s v="IND"/>
    <x v="1"/>
    <x v="4"/>
    <x v="0"/>
    <n v="97.335996527777752"/>
    <n v="2024"/>
    <n v="38"/>
    <x v="11"/>
    <x v="1"/>
    <n v="9"/>
    <x v="2"/>
    <x v="1"/>
    <d v="2024-09-20T07:27:00"/>
    <d v="2024-12-26T15:30:50"/>
  </r>
  <r>
    <n v="4000003285"/>
    <x v="1"/>
    <s v="2. High"/>
    <s v="CHANGES REQUIRED IN VAT FILING REPORT"/>
    <s v="Meeragani Bakrudeen"/>
    <s v="Dinesh Sharma"/>
    <s v="SAP Functional"/>
    <x v="3"/>
    <s v="22-09-2024 10:31"/>
    <s v="25-09-2024 10:30"/>
    <s v="Applications"/>
    <s v="Not Assigned"/>
    <s v="Meeragani Bakrudeen"/>
    <s v="Accounts"/>
    <s v="4. Affects User"/>
    <s v="30-10-2024 11:6"/>
    <x v="1"/>
    <s v="Not Assigned"/>
    <s v="22-09-2024 10:42"/>
    <s v="23-09-2024 12:30"/>
    <s v="Applications"/>
    <s v="Not Assigned"/>
    <s v="Finance tools"/>
    <s v="UAE"/>
    <x v="0"/>
    <x v="0"/>
    <x v="0"/>
    <n v="95.208218749998196"/>
    <n v="2024"/>
    <n v="39"/>
    <x v="12"/>
    <x v="0"/>
    <n v="9"/>
    <x v="2"/>
    <x v="1"/>
    <d v="2024-09-22T10:31:00"/>
    <d v="2024-12-26T15:30:50"/>
  </r>
  <r>
    <n v="4000003280"/>
    <x v="1"/>
    <s v="3. Normal"/>
    <s v="Request for CO07 access in ECQ- 77000216"/>
    <s v="Durairaj Nagiah"/>
    <s v="Amit Yadav"/>
    <s v="SAP Technical"/>
    <x v="0"/>
    <s v="21-09-2024 11:47"/>
    <s v="25-09-2024 10:30"/>
    <s v="Applications"/>
    <s v="26-09-2024 16:28"/>
    <s v="Durairaj Nagiah"/>
    <s v="Production"/>
    <s v="4. Affects User"/>
    <s v="26-09-2024 16:28"/>
    <x v="1"/>
    <s v="23-09-2024 16:11"/>
    <s v="23-09-2024 16:11"/>
    <s v="23-09-2024 12:30"/>
    <s v="Access &amp; Security"/>
    <s v="Not Assigned"/>
    <s v="SAP S/4 ERP"/>
    <s v="UAE"/>
    <x v="0"/>
    <x v="2"/>
    <x v="0"/>
    <n v="2.1833333333343035"/>
    <n v="2024"/>
    <n v="38"/>
    <x v="11"/>
    <x v="0"/>
    <n v="9"/>
    <x v="2"/>
    <x v="3"/>
    <d v="2024-09-21T11:47:00"/>
    <d v="2024-09-23T16:11:00"/>
  </r>
  <r>
    <n v="4000003248"/>
    <x v="0"/>
    <s v="2. High"/>
    <s v="SAP Error (unable to run the report ) - Kahkashan (IND)"/>
    <s v="Kahkashan Naaz"/>
    <s v="Dinesh Sharma"/>
    <s v="SAP Functional-SD"/>
    <x v="0"/>
    <s v="20-09-2024 11:40"/>
    <s v="21-09-2024 11:10"/>
    <s v="Applications"/>
    <s v="27-09-2024 10:29"/>
    <s v="Kahkashan Naaz"/>
    <s v="Purchase"/>
    <s v="3. Affects Group"/>
    <s v="27-09-2024 10:29"/>
    <x v="2"/>
    <s v="24-09-2024 9:48"/>
    <s v="20-09-2024 12:41"/>
    <s v="20-09-2024 12:40"/>
    <s v="Not Assigned"/>
    <s v="Not Assigned"/>
    <s v="SAP S/4 ERP"/>
    <s v="IND"/>
    <x v="0"/>
    <x v="0"/>
    <x v="0"/>
    <n v="3.922222222223354"/>
    <n v="2024"/>
    <n v="38"/>
    <x v="11"/>
    <x v="0"/>
    <n v="9"/>
    <x v="2"/>
    <x v="3"/>
    <d v="2024-09-20T11:40:00"/>
    <d v="2024-09-24T09:48:00"/>
  </r>
  <r>
    <n v="4000003332"/>
    <x v="0"/>
    <s v="3. Normal"/>
    <s v="SAP ADDITIONAL VALUE ADDING PO#9400005530 - RAK PORCELAIN"/>
    <s v="Sai Velugula"/>
    <s v="Subrahmanya Santoshkumar Mondi"/>
    <s v="SAP Functional-MM"/>
    <x v="0"/>
    <s v="24-09-2024 11:30"/>
    <s v="25-09-2024 10:30"/>
    <s v="Applications"/>
    <s v="07-11-2024 17:52"/>
    <s v="System"/>
    <s v="Purchase"/>
    <s v="1. Affects Business"/>
    <s v="07-11-2024 17:52"/>
    <x v="2"/>
    <s v="04-11-2024 17:46"/>
    <s v="08-10-2024 18:26"/>
    <s v="24-09-2024 12:30"/>
    <s v="Not Assigned"/>
    <s v="Not Assigned"/>
    <s v="SAP S/4 ERP"/>
    <s v="UAE"/>
    <x v="1"/>
    <x v="11"/>
    <x v="0"/>
    <n v="41.261111111110949"/>
    <n v="2024"/>
    <n v="39"/>
    <x v="12"/>
    <x v="12"/>
    <n v="9"/>
    <x v="2"/>
    <x v="1"/>
    <d v="2024-09-24T11:30:00"/>
    <d v="2024-11-04T17:46:00"/>
  </r>
  <r>
    <n v="4000003375"/>
    <x v="1"/>
    <s v="3. Normal"/>
    <s v="Request to additional SAP S/4HANA access for 88202062"/>
    <s v="Mohammad Rafiquzzaman  Khandaker"/>
    <s v="Amit Yadav"/>
    <s v="SAP Technical"/>
    <x v="0"/>
    <s v="25-09-2024 13:40"/>
    <s v="25-09-2024 21:40"/>
    <s v="Applications"/>
    <s v="29-09-2024 12:30"/>
    <s v="Mohammad Rafiquzzaman  Khandaker"/>
    <s v="Accounts &amp; Finance"/>
    <s v="1. Affects Business"/>
    <s v="29-09-2024 12:30"/>
    <x v="2"/>
    <s v="26-09-2024 12:23"/>
    <s v="26-09-2024 12:23"/>
    <s v="25-09-2024 14:40"/>
    <s v="Applications"/>
    <s v="Not Assigned"/>
    <s v="SAP S/4 ERP"/>
    <s v="BGD"/>
    <x v="0"/>
    <x v="2"/>
    <x v="0"/>
    <n v="0.94652777777810115"/>
    <n v="2024"/>
    <n v="39"/>
    <x v="12"/>
    <x v="0"/>
    <n v="9"/>
    <x v="2"/>
    <x v="2"/>
    <d v="2024-09-25T13:40:00"/>
    <d v="2024-09-26T12:23:00"/>
  </r>
  <r>
    <n v="4000003298"/>
    <x v="0"/>
    <s v="2. High"/>
    <s v="Normal Change: 8000011547, 2000064677:Wrong creation of batch in QA01"/>
    <s v="Ajay Bose Sukumaran"/>
    <s v="Dinesh Sharma"/>
    <s v="SAP Functional-MM"/>
    <x v="0"/>
    <s v="23-09-2024 14:1"/>
    <s v="24-09-2024 13:1"/>
    <s v="Applications"/>
    <s v="23-09-2024 15:54"/>
    <s v="System"/>
    <s v="Information Technology"/>
    <s v="3. Affects Group"/>
    <s v="26-09-2024 12:9"/>
    <x v="2"/>
    <s v="23-09-2024 14:5"/>
    <s v="23-09-2024 14:5"/>
    <s v="23-09-2024 15:1"/>
    <s v="Not Assigned"/>
    <s v="Not Assigned"/>
    <s v="SAP S/4 ERP"/>
    <s v="UAE"/>
    <x v="0"/>
    <x v="0"/>
    <x v="0"/>
    <n v="2.7777777795563452E-3"/>
    <n v="2024"/>
    <n v="39"/>
    <x v="12"/>
    <x v="0"/>
    <n v="9"/>
    <x v="2"/>
    <x v="2"/>
    <d v="2024-09-23T14:01:00"/>
    <d v="2024-09-23T14:05:00"/>
  </r>
  <r>
    <n v="4000003299"/>
    <x v="1"/>
    <s v="3. Normal"/>
    <s v="Request for additional SAP access For - 10655  &amp; 10078"/>
    <s v="Sourav Kochhar"/>
    <s v="Amit Yadav"/>
    <s v="SAP Technical"/>
    <x v="0"/>
    <s v="23-09-2024 14:21"/>
    <s v="25-09-2024 14:21"/>
    <s v="Applications"/>
    <s v="26-09-2024 17:28"/>
    <s v="Sourav Kochhar"/>
    <s v="Accounts"/>
    <s v="4. Affects User"/>
    <s v="26-09-2024 17:28"/>
    <x v="1"/>
    <s v="23-09-2024 17:27"/>
    <s v="23-09-2024 14:26"/>
    <s v="23-09-2024 16:21"/>
    <s v="Access &amp; Security"/>
    <s v="Not Assigned"/>
    <s v="SAP S/4 ERP"/>
    <s v="UAE"/>
    <x v="0"/>
    <x v="2"/>
    <x v="0"/>
    <n v="0.12916666666569654"/>
    <n v="2024"/>
    <n v="39"/>
    <x v="12"/>
    <x v="0"/>
    <n v="9"/>
    <x v="2"/>
    <x v="2"/>
    <d v="2024-09-23T14:21:00"/>
    <d v="2024-09-23T17:27:00"/>
  </r>
  <r>
    <n v="4000003305"/>
    <x v="1"/>
    <s v="3. Normal"/>
    <s v="Add Branch Name on the POS approval Fiori screen"/>
    <s v="Georges Najib Ghanem"/>
    <s v="Ajay Bose Sukumaran"/>
    <s v="SAP Functional-Fiori/ABAP"/>
    <x v="0"/>
    <s v="23-09-2024 16:12"/>
    <s v="25-09-2024 16:12"/>
    <s v="Applications"/>
    <s v="06-10-2024 13:35"/>
    <s v="Cheryl Mortega"/>
    <s v="Information Technology"/>
    <s v="3. Affects Group"/>
    <s v="06-10-2024 13:35"/>
    <x v="1"/>
    <s v="03-10-2024 12:38"/>
    <s v="25-09-2024 6:33"/>
    <s v="23-09-2024 18:12"/>
    <s v="Applications"/>
    <s v="Not Assigned"/>
    <s v="POS"/>
    <s v="UAE"/>
    <x v="0"/>
    <x v="1"/>
    <x v="0"/>
    <n v="9.851388888884685"/>
    <n v="2024"/>
    <n v="39"/>
    <x v="12"/>
    <x v="0"/>
    <n v="9"/>
    <x v="2"/>
    <x v="0"/>
    <d v="2024-09-23T16:12:00"/>
    <d v="2024-10-03T12:38:00"/>
  </r>
  <r>
    <n v="4000003354"/>
    <x v="1"/>
    <s v="3. Normal"/>
    <s v="T-Code Access Request - 99018414"/>
    <s v="Stefano Gaspari"/>
    <s v="Amit Yadav"/>
    <s v="SAP Technical"/>
    <x v="0"/>
    <s v="25-09-2024 7:49"/>
    <s v="27-09-2024 10:30"/>
    <s v="Access &amp; Security"/>
    <s v="04-11-2024 18:50"/>
    <s v="System"/>
    <s v="Corporate Development"/>
    <s v="4. Affects User"/>
    <s v="04-11-2024 18:50"/>
    <x v="1"/>
    <s v="01-11-2024 18:37"/>
    <s v="01-11-2024 18:37"/>
    <s v="25-09-2024 12:30"/>
    <s v="Access &amp; Security"/>
    <s v="Not Assigned"/>
    <s v="Access Control"/>
    <s v="UAE"/>
    <x v="0"/>
    <x v="2"/>
    <x v="0"/>
    <n v="37.44999999999709"/>
    <n v="2024"/>
    <n v="39"/>
    <x v="12"/>
    <x v="0"/>
    <n v="9"/>
    <x v="2"/>
    <x v="1"/>
    <d v="2024-09-25T07:49:00"/>
    <d v="2024-11-01T18:37:00"/>
  </r>
  <r>
    <n v="4000003355"/>
    <x v="1"/>
    <s v="3. Normal"/>
    <s v="Provide access for CA11 in ECQ - 77000216"/>
    <s v="Durairaj Nagiah"/>
    <s v="Amit Yadav"/>
    <s v="SAP Technical"/>
    <x v="0"/>
    <s v="25-09-2024 9:16"/>
    <s v="27-09-2024 10:30"/>
    <s v="Access &amp; Security"/>
    <s v="29-11-2024 20:3"/>
    <s v="System"/>
    <s v="Production"/>
    <s v="4. Affects User"/>
    <s v="29-11-2024 20:3"/>
    <x v="1"/>
    <s v="26-11-2024 19:23"/>
    <s v="26-11-2024 19:23"/>
    <s v="25-09-2024 12:30"/>
    <s v="Access &amp; Security"/>
    <s v="Not Assigned"/>
    <s v="Access Control"/>
    <s v="UAE"/>
    <x v="0"/>
    <x v="2"/>
    <x v="0"/>
    <n v="62.421527777776646"/>
    <n v="2024"/>
    <n v="39"/>
    <x v="12"/>
    <x v="0"/>
    <n v="9"/>
    <x v="2"/>
    <x v="1"/>
    <d v="2024-09-25T09:16:00"/>
    <d v="2024-11-26T19:23:00"/>
  </r>
  <r>
    <n v="4000003359"/>
    <x v="0"/>
    <s v="4. Low"/>
    <s v="Need to Block Customer In SAP"/>
    <s v="Varshil Jayantilal Gohil"/>
    <s v="Dinesh Sharma"/>
    <s v="SAP Functional-SD"/>
    <x v="0"/>
    <s v="25-09-2024 10:43"/>
    <s v="01-10-2024 10:43"/>
    <s v="Applications"/>
    <s v="11-10-2024 14:37"/>
    <s v="System"/>
    <s v="Commercial Accounts"/>
    <s v="4. Affects User"/>
    <s v="11-10-2024 14:37"/>
    <x v="0"/>
    <s v="08-10-2024 14:9"/>
    <s v="27-09-2024 14:14"/>
    <s v="25-09-2024 14:43"/>
    <s v="Not Assigned"/>
    <s v="2000064692"/>
    <s v="SAP S/4 ERP"/>
    <s v="IND"/>
    <x v="0"/>
    <x v="0"/>
    <x v="0"/>
    <n v="13.143055555556202"/>
    <n v="2024"/>
    <n v="39"/>
    <x v="12"/>
    <x v="0"/>
    <n v="9"/>
    <x v="2"/>
    <x v="1"/>
    <d v="2024-09-25T10:43:00"/>
    <d v="2024-10-08T14:09:00"/>
  </r>
  <r>
    <n v="4000003380"/>
    <x v="1"/>
    <s v="3. Normal"/>
    <s v="RCON Plant Material Type Configuration"/>
    <s v="Kalaignardasan Rangasamy"/>
    <s v="Dinesh Sharma"/>
    <s v="SAP Functional-MM"/>
    <x v="3"/>
    <s v="25-09-2024 13:58"/>
    <s v="27-09-2024 13:58"/>
    <s v="Applications"/>
    <s v="Not Assigned"/>
    <s v="System"/>
    <s v="Tiles Plant"/>
    <s v="4. Affects User"/>
    <s v="24-10-2024 13:42"/>
    <x v="1"/>
    <s v="Not Assigned"/>
    <s v="26-09-2024 17:42"/>
    <s v="25-09-2024 15:58"/>
    <s v="Applications"/>
    <s v="Not Assigned"/>
    <s v="SAP S/4 ERP"/>
    <s v="UAE"/>
    <x v="0"/>
    <x v="0"/>
    <x v="0"/>
    <n v="92.064468750002561"/>
    <n v="2024"/>
    <n v="39"/>
    <x v="12"/>
    <x v="0"/>
    <n v="9"/>
    <x v="2"/>
    <x v="1"/>
    <d v="2024-09-25T13:58:00"/>
    <d v="2024-12-26T15:30:50"/>
  </r>
  <r>
    <n v="4000003384"/>
    <x v="0"/>
    <s v="3. Normal"/>
    <s v="C4C Access Issue - 99018742"/>
    <s v="Shyju Thomas"/>
    <s v="Amit Yadav"/>
    <s v="SAP Technical"/>
    <x v="0"/>
    <s v="25-09-2024 15:19"/>
    <s v="27-09-2024 15:19"/>
    <s v="Access &amp; Security"/>
    <s v="03-10-2024 18:33"/>
    <s v="System"/>
    <s v="Showroom"/>
    <s v="4. Affects User"/>
    <s v="03-10-2024 18:33"/>
    <x v="1"/>
    <s v="30-09-2024 17:38"/>
    <s v="27-09-2024 19:12"/>
    <s v="25-09-2024 17:19"/>
    <s v="Not Assigned"/>
    <s v="Not Assigned"/>
    <s v="Access Control"/>
    <s v="UAE"/>
    <x v="0"/>
    <x v="2"/>
    <x v="0"/>
    <n v="5.0965277777795563"/>
    <n v="2024"/>
    <n v="39"/>
    <x v="12"/>
    <x v="0"/>
    <n v="9"/>
    <x v="2"/>
    <x v="0"/>
    <d v="2024-09-25T15:19:00"/>
    <d v="2024-09-30T17:38:00"/>
  </r>
  <r>
    <n v="4000003426"/>
    <x v="0"/>
    <s v="3. Normal"/>
    <s v="QUOTATION NOT UPDATED AS APPROVED 271839"/>
    <s v="Vinita Acharya"/>
    <s v="Dinesh Sharma"/>
    <s v="SAP Functional-SD"/>
    <x v="0"/>
    <s v="26-09-2024 12:47"/>
    <s v="27-09-2024 11:47"/>
    <s v="Applications"/>
    <s v="29-09-2024 14:30"/>
    <s v="System"/>
    <s v="Corporate Development"/>
    <s v="1. Affects Business"/>
    <s v="29-09-2024 14:30"/>
    <x v="2"/>
    <s v="26-09-2024 14:6"/>
    <s v="26-09-2024 13:48"/>
    <s v="26-09-2024 13:47"/>
    <s v="Not Assigned"/>
    <s v="Not Assigned"/>
    <s v="CRM"/>
    <s v="UAE"/>
    <x v="0"/>
    <x v="0"/>
    <x v="0"/>
    <n v="5.4861111115314998E-2"/>
    <n v="2024"/>
    <n v="39"/>
    <x v="12"/>
    <x v="0"/>
    <n v="9"/>
    <x v="2"/>
    <x v="2"/>
    <d v="2024-09-26T12:47:00"/>
    <d v="2024-09-26T14:06:00"/>
  </r>
  <r>
    <n v="4000003427"/>
    <x v="1"/>
    <s v="3. Normal"/>
    <s v="T- Code Access - 10000098"/>
    <s v="Miz Rahman"/>
    <s v="Amit Yadav"/>
    <s v="SAP Technical"/>
    <x v="0"/>
    <s v="26-09-2024 13:18"/>
    <s v="30-09-2024 13:48"/>
    <s v="Applications"/>
    <s v="02-11-2024 11:49"/>
    <s v="System"/>
    <s v="Accounts"/>
    <s v="4. Affects User"/>
    <s v="02-11-2024 11:49"/>
    <x v="1"/>
    <s v="30-10-2024 11:30"/>
    <s v="26-09-2024 17:5"/>
    <s v="26-09-2024 15:18"/>
    <s v="Access &amp; Security"/>
    <s v="Not Assigned"/>
    <s v="SAP S/4 ERP"/>
    <s v="UK"/>
    <x v="0"/>
    <x v="2"/>
    <x v="0"/>
    <n v="33.924999999995634"/>
    <n v="2024"/>
    <n v="39"/>
    <x v="12"/>
    <x v="0"/>
    <n v="9"/>
    <x v="2"/>
    <x v="1"/>
    <d v="2024-09-26T13:18:00"/>
    <d v="2024-10-30T11:30:00"/>
  </r>
  <r>
    <n v="4000003448"/>
    <x v="1"/>
    <s v="3. Normal"/>
    <s v="Request for SAP access- 99007518"/>
    <s v="Nehal Aboushakra"/>
    <s v="Amit Yadav"/>
    <s v="SAP Technical"/>
    <x v="0"/>
    <s v="27-09-2024 10:59"/>
    <s v="01-10-2024 10:59"/>
    <s v="Applications"/>
    <s v="11-10-2024 18:38"/>
    <s v="Nehal Aboushakra"/>
    <s v="Customer Advocacy - Tiles"/>
    <s v="4. Affects User"/>
    <s v="11-10-2024 18:38"/>
    <x v="1"/>
    <s v="08-10-2024 17:49"/>
    <s v="03-10-2024 16:10"/>
    <s v="27-09-2024 12:59"/>
    <s v="Access &amp; Security"/>
    <s v="Not Assigned"/>
    <s v="SAP S/4 ERP"/>
    <s v="UAE"/>
    <x v="0"/>
    <x v="2"/>
    <x v="0"/>
    <n v="11.284722222218988"/>
    <n v="2024"/>
    <n v="39"/>
    <x v="12"/>
    <x v="0"/>
    <n v="9"/>
    <x v="2"/>
    <x v="1"/>
    <d v="2024-09-27T10:59:00"/>
    <d v="2024-10-08T17:49:00"/>
  </r>
  <r>
    <n v="4000003385"/>
    <x v="1"/>
    <s v="1. Urgent"/>
    <s v="SAP Authorization Request - (by Nasar Khan) for the entire Own Retail Sales team."/>
    <s v="Nasar Khan"/>
    <s v="Amit Yadav"/>
    <s v="SAP Technical"/>
    <x v="0"/>
    <s v="25-09-2024 16:1"/>
    <s v="26-09-2024 15:1"/>
    <s v="Applications"/>
    <s v="29-09-2024 17:30"/>
    <s v="Nasar Khan"/>
    <s v="Showroom"/>
    <s v="3. Affects Group"/>
    <s v="29-09-2024 17:30"/>
    <x v="2"/>
    <s v="26-09-2024 16:30"/>
    <s v="26-09-2024 16:30"/>
    <s v="25-09-2024 17:1"/>
    <s v="Access &amp; Security"/>
    <s v="Not Assigned"/>
    <s v="SAP S/4 ERP"/>
    <s v="UAE"/>
    <x v="0"/>
    <x v="2"/>
    <x v="0"/>
    <n v="1.0201388888890506"/>
    <n v="2024"/>
    <n v="39"/>
    <x v="12"/>
    <x v="0"/>
    <n v="9"/>
    <x v="2"/>
    <x v="2"/>
    <d v="2024-09-25T16:01:00"/>
    <d v="2024-09-26T16:30:00"/>
  </r>
  <r>
    <n v="4000003413"/>
    <x v="1"/>
    <s v="3. Normal"/>
    <s v="Request to additional SAP S/4HANA access for 88202543"/>
    <s v="Abul Kalam Azad - SCM"/>
    <s v="Nigam Bairagicharan Das"/>
    <s v="SAP Technical"/>
    <x v="0"/>
    <s v="26-09-2024 10:52"/>
    <s v="29-09-2024 10:52"/>
    <s v="Applications"/>
    <s v="26-10-2024 13:46"/>
    <s v="Abul Kalam Azad - SCM"/>
    <s v="Purchase"/>
    <s v="4. Affects User"/>
    <s v="26-10-2024 13:46"/>
    <x v="1"/>
    <s v="23-10-2024 13:26"/>
    <s v="26-09-2024 10:56"/>
    <s v="26-09-2024 12:52"/>
    <s v="Access &amp; Security"/>
    <s v="Not Assigned"/>
    <s v="SAP S/4 ERP"/>
    <s v="BGD"/>
    <x v="0"/>
    <x v="2"/>
    <x v="0"/>
    <n v="27.106944444443798"/>
    <n v="2024"/>
    <n v="39"/>
    <x v="12"/>
    <x v="0"/>
    <n v="9"/>
    <x v="2"/>
    <x v="1"/>
    <d v="2024-09-26T10:52:00"/>
    <d v="2024-10-23T13:26:00"/>
  </r>
  <r>
    <n v="4000003435"/>
    <x v="1"/>
    <s v="1. Urgent"/>
    <s v="SAP Authorization Request - (by Nasar Khan) for the attached USERS"/>
    <s v="Nasar Khan"/>
    <s v="Amit Yadav"/>
    <s v="SAP Technical"/>
    <x v="0"/>
    <s v="26-09-2024 18:1"/>
    <s v="27-09-2024 17:1"/>
    <s v="Applications"/>
    <s v="18-10-2024 16:41"/>
    <s v="Nasar Khan"/>
    <s v="Showroom"/>
    <s v="4. Affects User"/>
    <s v="18-10-2024 16:41"/>
    <x v="2"/>
    <s v="15-10-2024 16:37"/>
    <s v="15-10-2024 16:37"/>
    <s v="26-09-2024 19:1"/>
    <s v="Access &amp; Security"/>
    <s v="Not Assigned"/>
    <s v="SAP S/4 ERP"/>
    <s v="UAE"/>
    <x v="0"/>
    <x v="2"/>
    <x v="0"/>
    <n v="18.941666666665697"/>
    <n v="2024"/>
    <n v="39"/>
    <x v="12"/>
    <x v="0"/>
    <n v="9"/>
    <x v="2"/>
    <x v="1"/>
    <d v="2024-09-26T18:01:00"/>
    <d v="2024-10-15T16:37:00"/>
  </r>
  <r>
    <n v="4000003388"/>
    <x v="1"/>
    <s v="3. Normal"/>
    <s v="Request to additional SAP S/4HANA access for 88202115"/>
    <s v="Mohammad Tahmul  Hossan"/>
    <s v="Nigam Bairagicharan Das"/>
    <s v="SAP Technical"/>
    <x v="0"/>
    <s v="25-09-2024 16:18"/>
    <s v="28-09-2024 16:18"/>
    <s v="Applications"/>
    <s v="26-10-2024 15:46"/>
    <s v="Mohammad Tahmul  Hossan"/>
    <s v="Purchase"/>
    <s v="4. Affects User"/>
    <s v="26-10-2024 15:46"/>
    <x v="1"/>
    <s v="23-10-2024 15:33"/>
    <s v="29-09-2024 9:10"/>
    <s v="25-09-2024 18:18"/>
    <s v="Access &amp; Security"/>
    <s v="Not Assigned"/>
    <s v="SAP S/4 ERP"/>
    <s v="BGD"/>
    <x v="0"/>
    <x v="2"/>
    <x v="0"/>
    <n v="27.96875"/>
    <n v="2024"/>
    <n v="39"/>
    <x v="12"/>
    <x v="0"/>
    <n v="9"/>
    <x v="2"/>
    <x v="1"/>
    <d v="2024-09-25T16:18:00"/>
    <d v="2024-10-23T15:33:00"/>
  </r>
  <r>
    <n v="4000003415"/>
    <x v="1"/>
    <s v="3. Normal"/>
    <s v="Request additional SAP access for customer advocacy and stock team"/>
    <s v="Hoda Bou Najm"/>
    <s v="Amit Yadav"/>
    <s v="SAP Technical"/>
    <x v="0"/>
    <s v="26-09-2024 11:0"/>
    <s v="30-09-2024 11:0"/>
    <s v="Applications"/>
    <s v="03-10-2024 18:33"/>
    <s v="Hoda Bou Najm"/>
    <s v="Sanitaryware Sales"/>
    <s v="4. Affects User"/>
    <s v="03-10-2024 18:33"/>
    <x v="1"/>
    <s v="30-09-2024 18:20"/>
    <s v="26-09-2024 12:20"/>
    <s v="26-09-2024 13:0"/>
    <s v="Access &amp; Security"/>
    <s v="Not Assigned"/>
    <s v="SAP S/4 ERP"/>
    <s v="UAE"/>
    <x v="0"/>
    <x v="2"/>
    <x v="0"/>
    <n v="4.3055555555547471"/>
    <n v="2024"/>
    <n v="39"/>
    <x v="12"/>
    <x v="0"/>
    <n v="9"/>
    <x v="2"/>
    <x v="3"/>
    <d v="2024-09-26T11:00:00"/>
    <d v="2024-09-30T18:20:00"/>
  </r>
  <r>
    <n v="4000003423"/>
    <x v="0"/>
    <s v="2. High"/>
    <s v="QUOTATION NOT UPDATED AS APPROVED 271839"/>
    <s v="Vinita Acharya"/>
    <s v="Dinesh Sharma"/>
    <s v="SAP Functional-SD"/>
    <x v="0"/>
    <s v="26-09-2024 12:32"/>
    <s v="30-09-2024 12:32"/>
    <s v="Applications"/>
    <s v="11-10-2024 17:37"/>
    <s v="Vinita Acharya"/>
    <s v="Corporate Development"/>
    <s v="4. Affects User"/>
    <s v="11-10-2024 17:37"/>
    <x v="1"/>
    <s v="08-10-2024 17:13"/>
    <s v="08-10-2024 15:51"/>
    <s v="26-09-2024 14:32"/>
    <s v="Not Assigned"/>
    <s v="Not Assigned"/>
    <s v="SAP S/4 ERP"/>
    <s v="UAE"/>
    <x v="0"/>
    <x v="0"/>
    <x v="0"/>
    <n v="12.195138888891961"/>
    <n v="2024"/>
    <n v="39"/>
    <x v="12"/>
    <x v="0"/>
    <n v="9"/>
    <x v="2"/>
    <x v="1"/>
    <d v="2024-09-26T12:32:00"/>
    <d v="2024-10-08T17:13:00"/>
  </r>
  <r>
    <n v="4000003436"/>
    <x v="1"/>
    <s v="1. Urgent"/>
    <s v="Mapping SAP roles of Mr.K Koteswara Rao (99120442) to Mr.Kalyan (99123325)"/>
    <s v="Raghu Ram Neeli"/>
    <s v="Amit Yadav"/>
    <s v="SAP Technical"/>
    <x v="0"/>
    <s v="26-09-2024 18:3"/>
    <s v="27-09-2024 17:33"/>
    <s v="Applications"/>
    <s v="30-09-2024 11:31"/>
    <s v="Raghu Ram Neeli"/>
    <s v="Supply Chain Management"/>
    <s v="4. Affects User"/>
    <s v="30-09-2024 11:31"/>
    <x v="2"/>
    <s v="27-09-2024 10:49"/>
    <s v="27-09-2024 10:49"/>
    <s v="27-09-2024 10:33"/>
    <s v="Access &amp; Security"/>
    <s v="Not Assigned"/>
    <s v="SAP S/4 ERP"/>
    <s v="IND"/>
    <x v="0"/>
    <x v="2"/>
    <x v="0"/>
    <n v="0.69861111111094942"/>
    <n v="2024"/>
    <n v="39"/>
    <x v="12"/>
    <x v="0"/>
    <n v="9"/>
    <x v="2"/>
    <x v="2"/>
    <d v="2024-09-26T18:03:00"/>
    <d v="2024-09-27T10:49:00"/>
  </r>
  <r>
    <n v="4000003453"/>
    <x v="1"/>
    <s v="3. Normal"/>
    <s v="Request SAP ID - Mr. Janardhanan ( 99018418)"/>
    <s v="Sarath Chennanadan Asokan"/>
    <s v="Amit Yadav"/>
    <s v="SAP Technical"/>
    <x v="0"/>
    <s v="27-09-2024 12:11"/>
    <s v="01-10-2024 12:11"/>
    <s v="Applications"/>
    <s v="03-10-2024 18:33"/>
    <s v="System"/>
    <s v="Sanitaryware Plant"/>
    <s v="4. Affects User"/>
    <s v="03-10-2024 18:33"/>
    <x v="1"/>
    <s v="30-09-2024 18:13"/>
    <s v="30-09-2024 18:13"/>
    <s v="27-09-2024 14:11"/>
    <s v="Access &amp; Security"/>
    <s v="Not Assigned"/>
    <s v="SAP S/4 ERP"/>
    <s v="UAE"/>
    <x v="0"/>
    <x v="2"/>
    <x v="0"/>
    <n v="3.2513888888861402"/>
    <n v="2024"/>
    <n v="39"/>
    <x v="12"/>
    <x v="0"/>
    <n v="9"/>
    <x v="2"/>
    <x v="3"/>
    <d v="2024-09-27T12:11:00"/>
    <d v="2024-09-30T18:13:00"/>
  </r>
  <r>
    <n v="4000003454"/>
    <x v="0"/>
    <s v="2. High"/>
    <s v="UNABLE TO MAKE DN FOR NILE HALF FRAME CONC CIST MECHANIC-WH-A"/>
    <s v="Shiv Raghupatruni"/>
    <s v="Surya Vegirouthu"/>
    <s v="SAP Functional-SD"/>
    <x v="0"/>
    <s v="27-09-2024 12:24"/>
    <s v="28-09-2024 11:54"/>
    <s v="Applications"/>
    <s v="27-09-2024 12:49"/>
    <s v="System"/>
    <s v="Supply Chain Management"/>
    <s v="3. Affects Group"/>
    <s v="01-10-2024 13:18"/>
    <x v="2"/>
    <s v="27-09-2024 12:42"/>
    <s v="27-09-2024 12:42"/>
    <s v="27-09-2024 13:24"/>
    <s v="Not Assigned"/>
    <s v="Not Assigned"/>
    <s v="SAP S/4 ERP"/>
    <s v="IND"/>
    <x v="0"/>
    <x v="3"/>
    <x v="0"/>
    <n v="1.2499999997089617E-2"/>
    <n v="2024"/>
    <n v="39"/>
    <x v="12"/>
    <x v="0"/>
    <n v="9"/>
    <x v="2"/>
    <x v="2"/>
    <d v="2024-09-27T12:24:00"/>
    <d v="2024-09-27T12:42:00"/>
  </r>
  <r>
    <n v="4000003592"/>
    <x v="1"/>
    <s v="3. Normal"/>
    <s v="Request to amend  L1 &amp; L2 approvers in mentioned workflow - Sol ref#: 3000052605"/>
    <s v="Rakesh Sharma"/>
    <s v="Rakhi Masand"/>
    <s v="SAP Functional-FI/CO"/>
    <x v="0"/>
    <s v="01-10-2024 16:44"/>
    <s v="03-10-2024 16:44"/>
    <s v="Applications"/>
    <s v="29-11-2024 18:3"/>
    <s v="Rakesh Sharma"/>
    <s v="Accounts"/>
    <s v="3. Affects Group"/>
    <s v="29-11-2024 18:3"/>
    <x v="1"/>
    <s v="26-11-2024 17:58"/>
    <s v="26-11-2024 17:58"/>
    <s v="01-10-2024 18:44"/>
    <s v="Applications"/>
    <s v="3000052605"/>
    <s v="SAP S/4 ERP"/>
    <s v="UAE"/>
    <x v="1"/>
    <x v="9"/>
    <x v="0"/>
    <n v="56.051388888889051"/>
    <n v="2024"/>
    <n v="40"/>
    <x v="13"/>
    <x v="1"/>
    <n v="10"/>
    <x v="3"/>
    <x v="1"/>
    <d v="2024-10-01T16:44:00"/>
    <d v="2024-11-26T17:58:00"/>
  </r>
  <r>
    <n v="4000003519"/>
    <x v="0"/>
    <s v="4. Low"/>
    <s v="MDG Access provided incomplete- 99013072"/>
    <s v="Ajaj Kausarkhan Pathan"/>
    <s v="Amit Yadav"/>
    <s v="SAP Technical"/>
    <x v="0"/>
    <s v="30-09-2024 11:58"/>
    <s v="07-10-2024 11:58"/>
    <s v="Applications"/>
    <s v="03-10-2024 14:33"/>
    <s v="System"/>
    <s v="Tiles Plant"/>
    <s v="4. Affects User"/>
    <s v="03-10-2024 14:33"/>
    <x v="0"/>
    <s v="30-09-2024 13:36"/>
    <s v="30-09-2024 13:36"/>
    <s v="30-09-2024 15:58"/>
    <s v="Not Assigned"/>
    <s v="Not Assigned"/>
    <s v="SAP S/4 ERP"/>
    <s v="UAE"/>
    <x v="0"/>
    <x v="2"/>
    <x v="0"/>
    <n v="6.8055555551836733E-2"/>
    <n v="2024"/>
    <n v="40"/>
    <x v="13"/>
    <x v="0"/>
    <n v="9"/>
    <x v="2"/>
    <x v="2"/>
    <d v="2024-09-30T11:58:00"/>
    <d v="2024-09-30T13:36:00"/>
  </r>
  <r>
    <n v="4000003534"/>
    <x v="0"/>
    <s v="3. Normal"/>
    <s v="Info record Issue in ZME49 Sol Ref -  2000064701"/>
    <s v="Ajay Bose Sukumaran"/>
    <s v="Dinesh Sharma"/>
    <s v="SAP Functional-MM"/>
    <x v="0"/>
    <s v="30-09-2024 13:57"/>
    <s v="02-10-2024 13:57"/>
    <s v="Applications"/>
    <s v="14-10-2024 13:39"/>
    <s v="System"/>
    <s v="Information Technology"/>
    <s v="3. Affects Group"/>
    <s v="14-10-2024 13:39"/>
    <x v="1"/>
    <s v="11-10-2024 12:56"/>
    <s v="11-10-2024 12:56"/>
    <s v="30-09-2024 15:57"/>
    <s v="Not Assigned"/>
    <s v="2000064701"/>
    <s v="SAP S/4 ERP"/>
    <s v="UAE"/>
    <x v="0"/>
    <x v="0"/>
    <x v="0"/>
    <n v="10.957638888889051"/>
    <n v="2024"/>
    <n v="40"/>
    <x v="13"/>
    <x v="0"/>
    <n v="9"/>
    <x v="2"/>
    <x v="1"/>
    <d v="2024-09-30T13:57:00"/>
    <d v="2024-10-11T12:56:00"/>
  </r>
  <r>
    <n v="4000003493"/>
    <x v="1"/>
    <s v="2. High"/>
    <s v="Request to create new house bank accounts &amp; remove unwanted accounts Sol ref#: 3000052613"/>
    <s v="Raju Bonam"/>
    <s v="Rakhi Masand"/>
    <s v="SAP Functional-FI/CO"/>
    <x v="0"/>
    <s v="28-09-2024 11:41"/>
    <s v="01-10-2024 11:41"/>
    <s v="Applications"/>
    <s v="21-12-2024 16:14"/>
    <s v="Raju Bonam"/>
    <s v="Finance &amp; Accounts"/>
    <s v="4. Affects User"/>
    <s v="21-12-2024 16:14"/>
    <x v="1"/>
    <s v="18-12-2024 15:24"/>
    <s v="09-11-2024 10:6"/>
    <s v="28-09-2024 13:41"/>
    <s v="Applications"/>
    <s v="3000052613"/>
    <s v="SAP S/4 ERP"/>
    <s v="IND"/>
    <x v="1"/>
    <x v="9"/>
    <x v="0"/>
    <n v="81.15486111111386"/>
    <n v="2024"/>
    <n v="39"/>
    <x v="12"/>
    <x v="1"/>
    <n v="9"/>
    <x v="2"/>
    <x v="1"/>
    <d v="2024-09-28T11:41:00"/>
    <d v="2024-12-18T15:24:00"/>
  </r>
  <r>
    <n v="4000003506"/>
    <x v="1"/>
    <s v="2. High"/>
    <s v="Request for SAP T-code access"/>
    <s v="Lucky Varthavani"/>
    <s v="Amit Yadav"/>
    <s v="SAP Technical"/>
    <x v="0"/>
    <s v="30-09-2024 10:43"/>
    <s v="02-10-2024 10:43"/>
    <s v="Applications"/>
    <s v="03-10-2024 18:33"/>
    <s v="Lucky Varthavani"/>
    <s v="Internal Audit"/>
    <s v="4. Affects User"/>
    <s v="03-10-2024 18:33"/>
    <x v="1"/>
    <s v="30-09-2024 18:11"/>
    <s v="30-09-2024 18:11"/>
    <s v="30-09-2024 12:43"/>
    <s v="Access &amp; Security"/>
    <s v="Not Assigned"/>
    <s v="SAP S/4 ERP"/>
    <s v="IND"/>
    <x v="0"/>
    <x v="2"/>
    <x v="0"/>
    <n v="0.31111111111385981"/>
    <n v="2024"/>
    <n v="40"/>
    <x v="13"/>
    <x v="0"/>
    <n v="9"/>
    <x v="2"/>
    <x v="2"/>
    <d v="2024-09-30T10:43:00"/>
    <d v="2024-09-30T18:11:00"/>
  </r>
  <r>
    <n v="4000003523"/>
    <x v="1"/>
    <s v="2. High"/>
    <s v="Request for access to an application module"/>
    <s v="Prashobh PK"/>
    <s v="Amit Yadav"/>
    <s v="SAP Technical"/>
    <x v="0"/>
    <s v="30-09-2024 12:26"/>
    <s v="02-10-2024 12:26"/>
    <s v="Applications"/>
    <s v="03-10-2024 18:33"/>
    <s v="Prashobh PK"/>
    <s v="Marketing"/>
    <s v="4. Affects User"/>
    <s v="04-10-2024 11:43"/>
    <x v="1"/>
    <s v="30-09-2024 18:9"/>
    <s v="30-09-2024 18:9"/>
    <s v="30-09-2024 14:26"/>
    <s v="Access &amp; Security"/>
    <s v="Not Assigned"/>
    <s v="SAP S/4 ERP"/>
    <s v="UAE"/>
    <x v="0"/>
    <x v="2"/>
    <x v="0"/>
    <n v="0.2381944444423425"/>
    <n v="2024"/>
    <n v="40"/>
    <x v="13"/>
    <x v="0"/>
    <n v="9"/>
    <x v="2"/>
    <x v="2"/>
    <d v="2024-09-30T12:26:00"/>
    <d v="2024-09-30T18:09:00"/>
  </r>
  <r>
    <n v="4000003561"/>
    <x v="1"/>
    <s v="3. Normal"/>
    <s v="SAP IRP password 99123281"/>
    <s v="Satish Mummidi"/>
    <s v="Nigam Bairagicharan Das"/>
    <s v="SAP Technical"/>
    <x v="0"/>
    <s v="01-10-2024 9:52"/>
    <s v="03-10-2024 10:30"/>
    <s v="Access &amp; Security"/>
    <s v="04-10-2024 13:34"/>
    <s v="Surya Vegirouthu"/>
    <s v="Finance &amp; Accounts"/>
    <s v="4. Affects User"/>
    <s v="04-10-2024 13:34"/>
    <x v="1"/>
    <s v="01-10-2024 13:21"/>
    <s v="01-10-2024 13:21"/>
    <s v="01-10-2024 12:30"/>
    <s v="Access &amp; Security"/>
    <s v="Not Assigned"/>
    <s v="Access Control"/>
    <s v="IND"/>
    <x v="0"/>
    <x v="2"/>
    <x v="0"/>
    <n v="0.14513888888905058"/>
    <n v="2024"/>
    <n v="40"/>
    <x v="13"/>
    <x v="0"/>
    <n v="10"/>
    <x v="3"/>
    <x v="2"/>
    <d v="2024-10-01T09:52:00"/>
    <d v="2024-10-01T13:21:00"/>
  </r>
  <r>
    <n v="4000003518"/>
    <x v="1"/>
    <s v="2. High"/>
    <s v="Requesting additional radio button in ZPM_SPARES T-Code Sol ref#: 3000052601"/>
    <s v="Ravi Teja"/>
    <s v="Shaik Chand Basha"/>
    <s v="SAP Functional-PP/PM/QS"/>
    <x v="2"/>
    <s v="30-09-2024 11:41"/>
    <s v="02-10-2024 11:41"/>
    <s v="Applications"/>
    <s v="Not Assigned"/>
    <s v="Ravi Teja"/>
    <s v="Tiles Plant"/>
    <s v="4. Affects User"/>
    <s v="19-12-2024 17:30"/>
    <x v="1"/>
    <s v="Not Assigned"/>
    <s v="Not Assigned"/>
    <s v="30-09-2024 13:41"/>
    <s v="Applications"/>
    <s v="3000052601"/>
    <s v="SAP S/4 ERP"/>
    <s v="UAE"/>
    <x v="1"/>
    <x v="4"/>
    <x v="0"/>
    <n v="87.159607638888701"/>
    <n v="2024"/>
    <n v="40"/>
    <x v="13"/>
    <x v="3"/>
    <n v="9"/>
    <x v="2"/>
    <x v="1"/>
    <d v="2024-09-30T11:41:00"/>
    <d v="2024-12-26T15:30:50"/>
  </r>
  <r>
    <n v="4000003540"/>
    <x v="1"/>
    <s v="3. Normal"/>
    <s v="Request additional access in SAP - 99017666"/>
    <s v="Rafath Ali"/>
    <s v="Amit Yadav"/>
    <s v="SAP Technical"/>
    <x v="0"/>
    <s v="30-09-2024 16:22"/>
    <s v="02-10-2024 16:22"/>
    <s v="Applications"/>
    <s v="19-10-2024 13:42"/>
    <s v="Rafath Ali"/>
    <s v="Logistics and Warehouse"/>
    <s v="4. Affects User"/>
    <s v="19-10-2024 13:42"/>
    <x v="1"/>
    <s v="16-10-2024 13:4"/>
    <s v="03-10-2024 15:55"/>
    <s v="30-09-2024 18:22"/>
    <s v="Access &amp; Security"/>
    <s v="Not Assigned"/>
    <s v="SAP S/4 ERP"/>
    <s v="UAE"/>
    <x v="0"/>
    <x v="2"/>
    <x v="0"/>
    <n v="15.86250000000291"/>
    <n v="2024"/>
    <n v="40"/>
    <x v="13"/>
    <x v="0"/>
    <n v="9"/>
    <x v="2"/>
    <x v="1"/>
    <d v="2024-09-30T16:22:00"/>
    <d v="2024-10-16T13:04:00"/>
  </r>
  <r>
    <n v="4000003522"/>
    <x v="0"/>
    <s v="2. High"/>
    <s v="Discount Applied in Quotation is 55% must go to Z0 but there is issue"/>
    <s v="Vinita Acharya"/>
    <s v="Kamal Kondapalli"/>
    <s v="SAP Functional-SD"/>
    <x v="2"/>
    <s v="30-09-2024 12:12"/>
    <s v="02-10-2024 12:12"/>
    <s v="Applications"/>
    <s v="Not Assigned"/>
    <s v="Vinita Acharya"/>
    <s v="Corporate Development"/>
    <s v="4. Affects User"/>
    <s v="20-12-2024 19:17"/>
    <x v="1"/>
    <s v="Not Assigned"/>
    <s v="08-10-2024 13:54"/>
    <s v="30-09-2024 14:12"/>
    <s v="Not Assigned"/>
    <s v="Not Assigned"/>
    <s v="CRM"/>
    <s v="UAE"/>
    <x v="1"/>
    <x v="0"/>
    <x v="0"/>
    <n v="87.138079861113511"/>
    <n v="2024"/>
    <n v="40"/>
    <x v="13"/>
    <x v="5"/>
    <n v="9"/>
    <x v="2"/>
    <x v="1"/>
    <d v="2024-09-30T12:12:00"/>
    <d v="2024-12-26T15:30:50"/>
  </r>
  <r>
    <n v="4000003545"/>
    <x v="1"/>
    <s v="3. Normal"/>
    <s v="Request for SAP ID creation - VIELER"/>
    <s v="Raziye Kabakci"/>
    <s v="Amit Yadav"/>
    <s v="SAP Technical"/>
    <x v="0"/>
    <s v="30-09-2024 17:16"/>
    <s v="02-10-2024 17:16"/>
    <s v="Applications"/>
    <s v="05-10-2024 12:34"/>
    <s v="Raziye Kabakci"/>
    <s v="Information Technology"/>
    <s v="4. Affects User"/>
    <s v="05-10-2024 12:34"/>
    <x v="1"/>
    <s v="02-10-2024 11:46"/>
    <s v="02-10-2024 11:46"/>
    <s v="30-09-2024 19:16"/>
    <s v="Access &amp; Security"/>
    <s v="Not Assigned"/>
    <s v="SAP S/4 ERP"/>
    <s v="GER"/>
    <x v="0"/>
    <x v="2"/>
    <x v="0"/>
    <n v="1.7708333333284827"/>
    <n v="2024"/>
    <n v="40"/>
    <x v="13"/>
    <x v="0"/>
    <n v="9"/>
    <x v="2"/>
    <x v="2"/>
    <d v="2024-09-30T17:16:00"/>
    <d v="2024-10-02T11:46:00"/>
  </r>
  <r>
    <n v="4000003557"/>
    <x v="0"/>
    <s v="3. Normal"/>
    <s v="Scrap page empty row found on 27th sept's posting in MC3 plant"/>
    <s v="Edward Arul Raj"/>
    <s v="Karthick Duraisamy"/>
    <s v="SAP Functional-PP/PM/QS/"/>
    <x v="0"/>
    <s v="30-09-2024 19:48"/>
    <s v="03-10-2024 10:30"/>
    <s v="Applications"/>
    <s v="04-10-2024 11:34"/>
    <s v="Edward Arul Raj"/>
    <s v="Tiles Plant"/>
    <s v="4. Affects User"/>
    <s v="04-10-2024 11:34"/>
    <x v="1"/>
    <s v="01-10-2024 10:55"/>
    <s v="01-10-2024 10:55"/>
    <s v="01-10-2024 12:30"/>
    <s v="Not Assigned"/>
    <s v="Not Assigned"/>
    <s v="SAP S/4 ERP"/>
    <s v="UAE"/>
    <x v="0"/>
    <x v="4"/>
    <x v="0"/>
    <n v="0.62986111111240461"/>
    <n v="2024"/>
    <n v="40"/>
    <x v="13"/>
    <x v="0"/>
    <n v="9"/>
    <x v="2"/>
    <x v="2"/>
    <d v="2024-09-30T19:48:00"/>
    <d v="2024-10-01T10:55:00"/>
  </r>
  <r>
    <n v="4000003548"/>
    <x v="1"/>
    <s v="1. Urgent"/>
    <s v="Request to create a new storage location"/>
    <s v="Marie Chebly"/>
    <s v="Pranita Vishvanath Patil"/>
    <s v="SAP Functional-MM"/>
    <x v="0"/>
    <s v="30-09-2024 17:46"/>
    <s v="01-10-2024 16:46"/>
    <s v="Applications"/>
    <s v="07-12-2024 17:7"/>
    <s v="Marie Chebly"/>
    <s v="Corporate Development"/>
    <s v="4. Affects User"/>
    <s v="07-12-2024 17:7"/>
    <x v="2"/>
    <s v="04-12-2024 16:38"/>
    <s v="06-10-2024 15:25"/>
    <s v="30-09-2024 18:46"/>
    <s v="Applications"/>
    <s v="Not Assigned"/>
    <s v="SAP S/4 ERP"/>
    <s v="UAE"/>
    <x v="1"/>
    <x v="7"/>
    <x v="0"/>
    <n v="64.952777777783922"/>
    <n v="2024"/>
    <n v="40"/>
    <x v="13"/>
    <x v="1"/>
    <n v="9"/>
    <x v="2"/>
    <x v="1"/>
    <d v="2024-09-30T17:46:00"/>
    <d v="2024-12-04T16:38:00"/>
  </r>
  <r>
    <n v="4000003550"/>
    <x v="0"/>
    <s v="2. High"/>
    <s v="Error arising when attempting to download the report in SAP"/>
    <s v="Gaurav Swansi"/>
    <s v="Dinesh Sharma"/>
    <s v="SAP Functional-MM"/>
    <x v="0"/>
    <s v="30-09-2024 18:16"/>
    <s v="02-10-2024 18:16"/>
    <s v="Applications"/>
    <s v="21-10-2024 13:43"/>
    <s v="Gaurav Swansi"/>
    <s v="Customer Advocacy - Tiles"/>
    <s v="4. Affects User"/>
    <s v="21-10-2024 13:43"/>
    <x v="1"/>
    <s v="18-10-2024 13:19"/>
    <s v="08-10-2024 14:4"/>
    <s v="01-10-2024 11:16"/>
    <s v="Not Assigned"/>
    <s v="Not Assigned"/>
    <s v="SAP S/4 ERP"/>
    <s v="UAE"/>
    <x v="0"/>
    <x v="0"/>
    <x v="0"/>
    <n v="17.79374999999709"/>
    <n v="2024"/>
    <n v="40"/>
    <x v="13"/>
    <x v="0"/>
    <n v="9"/>
    <x v="2"/>
    <x v="1"/>
    <d v="2024-09-30T18:16:00"/>
    <d v="2024-10-18T13:19:00"/>
  </r>
  <r>
    <n v="4000003574"/>
    <x v="0"/>
    <s v="3. Normal"/>
    <s v="Intranet page not loading in Mobile"/>
    <s v="Aafrin Fathima"/>
    <s v="Mahesh Narveni"/>
    <s v="WebSites"/>
    <x v="0"/>
    <s v="01-10-2024 12:33"/>
    <s v="03-10-2024 12:33"/>
    <s v="Applications"/>
    <s v="14-11-2024 17:55"/>
    <s v="Aafrin Fathima"/>
    <s v="IT Department"/>
    <s v="3. Affects Group"/>
    <s v="14-11-2024 17:55"/>
    <x v="1"/>
    <s v="11-11-2024 17:25"/>
    <s v="02-10-2024 11:14"/>
    <s v="01-10-2024 14:33"/>
    <s v="Not Assigned"/>
    <s v="Not Assigned"/>
    <s v="Intranet/Sharepoint"/>
    <s v="UAE"/>
    <x v="1"/>
    <x v="12"/>
    <x v="0"/>
    <n v="41.202777777776646"/>
    <n v="2024"/>
    <n v="40"/>
    <x v="13"/>
    <x v="12"/>
    <n v="10"/>
    <x v="3"/>
    <x v="1"/>
    <d v="2024-10-01T12:33:00"/>
    <d v="2024-11-11T17:25:00"/>
  </r>
  <r>
    <n v="4000003530"/>
    <x v="0"/>
    <s v="2. High"/>
    <s v="Incorrect Tax Code in Output VAT on Showroom Advance Entries"/>
    <s v="Tauseef Gauhar"/>
    <s v="Rakhi Masand"/>
    <s v="SAP Functional-FI/CO"/>
    <x v="0"/>
    <s v="30-09-2024 13:8"/>
    <s v="02-10-2024 13:8"/>
    <s v="Applications"/>
    <s v="10-11-2024 14:53"/>
    <s v="Tauseef Gauhar"/>
    <s v="Finance &amp; Accounts"/>
    <s v="4. Affects User"/>
    <s v="10-11-2024 14:53"/>
    <x v="1"/>
    <s v="07-11-2024 14:22"/>
    <s v="08-10-2024 13:58"/>
    <s v="30-09-2024 15:8"/>
    <s v="Not Assigned"/>
    <s v="Not Assigned"/>
    <s v="SAP S/4 ERP"/>
    <s v="UAE"/>
    <x v="1"/>
    <x v="9"/>
    <x v="0"/>
    <n v="38.051388888889051"/>
    <n v="2024"/>
    <n v="40"/>
    <x v="13"/>
    <x v="12"/>
    <n v="9"/>
    <x v="2"/>
    <x v="1"/>
    <d v="2024-09-30T13:08:00"/>
    <d v="2024-11-07T14:22:00"/>
  </r>
  <r>
    <n v="4000003565"/>
    <x v="1"/>
    <s v="3. Normal"/>
    <s v="ECP access permission to External Auditors till 31st December 2024"/>
    <s v="Mohammad Rafiquzzaman  Khandaker"/>
    <s v="Amit Yadav"/>
    <s v="SAP Technical"/>
    <x v="0"/>
    <s v="01-10-2024 10:59"/>
    <s v="03-10-2024 10:59"/>
    <s v="Applications"/>
    <s v="05-10-2024 16:34"/>
    <s v="System"/>
    <s v="Accounts &amp; Finance"/>
    <s v="4. Affects User"/>
    <s v="05-10-2024 16:34"/>
    <x v="1"/>
    <s v="02-10-2024 15:56"/>
    <s v="02-10-2024 15:56"/>
    <s v="01-10-2024 12:59"/>
    <s v="Access &amp; Security"/>
    <s v="Not Assigned"/>
    <s v="SAP S/4 ERP"/>
    <s v="BGD"/>
    <x v="0"/>
    <x v="2"/>
    <x v="0"/>
    <n v="1.2062500000029104"/>
    <n v="2024"/>
    <n v="40"/>
    <x v="13"/>
    <x v="0"/>
    <n v="10"/>
    <x v="3"/>
    <x v="2"/>
    <d v="2024-10-01T10:59:00"/>
    <d v="2024-10-02T15:56:00"/>
  </r>
  <r>
    <n v="4000003577"/>
    <x v="1"/>
    <s v="3. Normal"/>
    <s v="Request for Access to EC01 (Elegance Ceramics) - 99001702"/>
    <s v="Fathima Moosa Shah"/>
    <s v="Amit Yadav"/>
    <s v="SAP Technical"/>
    <x v="0"/>
    <s v="01-10-2024 13:12"/>
    <s v="03-10-2024 13:12"/>
    <s v="Access &amp; Security"/>
    <s v="13-10-2024 17:39"/>
    <s v="System"/>
    <s v="Sales Documentation"/>
    <s v="4. Affects User"/>
    <s v="04-11-2024 18:46"/>
    <x v="1"/>
    <s v="10-10-2024 16:53"/>
    <s v="04-10-2024 1:57"/>
    <s v="01-10-2024 15:12"/>
    <s v="Access &amp; Security"/>
    <s v="Not Assigned"/>
    <s v="Access Control"/>
    <s v="UAE"/>
    <x v="0"/>
    <x v="2"/>
    <x v="0"/>
    <n v="9.1534722222204437"/>
    <n v="2024"/>
    <n v="40"/>
    <x v="13"/>
    <x v="0"/>
    <n v="10"/>
    <x v="3"/>
    <x v="0"/>
    <d v="2024-10-01T13:12:00"/>
    <d v="2024-10-10T16:53:00"/>
  </r>
  <r>
    <n v="4000003562"/>
    <x v="1"/>
    <s v="2. High"/>
    <s v="Request additional access in ECP _ 88202521"/>
    <s v="Salahuddin Ahmed"/>
    <s v="Amit Yadav"/>
    <s v="SAP Technical"/>
    <x v="0"/>
    <s v="01-10-2024 10:47"/>
    <s v="03-10-2024 10:47"/>
    <s v="Applications"/>
    <s v="05-10-2024 12:34"/>
    <s v="Salahuddin Ahmed"/>
    <s v="Human Resources"/>
    <s v="4. Affects User"/>
    <s v="05-10-2024 12:34"/>
    <x v="1"/>
    <s v="02-10-2024 11:51"/>
    <s v="02-10-2024 11:51"/>
    <s v="01-10-2024 12:47"/>
    <s v="Access &amp; Security"/>
    <s v="Not Assigned"/>
    <s v="SAP S/4 ERP"/>
    <s v="BGD"/>
    <x v="0"/>
    <x v="2"/>
    <x v="0"/>
    <n v="1.0444444444437977"/>
    <n v="2024"/>
    <n v="40"/>
    <x v="13"/>
    <x v="0"/>
    <n v="10"/>
    <x v="3"/>
    <x v="2"/>
    <d v="2024-10-01T10:47:00"/>
    <d v="2024-10-02T11:51:00"/>
  </r>
  <r>
    <n v="4000003598"/>
    <x v="1"/>
    <s v="2. High"/>
    <s v="Conversion from Box to M2 has to be changed - Sol ref#: 3000052604"/>
    <s v="Olivia Robles Cruz"/>
    <s v="Kamal Kondapalli"/>
    <s v="SAP Functional-SD"/>
    <x v="2"/>
    <s v="01-10-2024 18:56"/>
    <s v="02-10-2024 17:56"/>
    <s v="Applications"/>
    <s v="Not Assigned"/>
    <s v="Olivia Robles Cruz"/>
    <s v="Customer Advocacy - Tiles"/>
    <s v="3. Affects Group"/>
    <s v="23-12-2024 15:6"/>
    <x v="2"/>
    <s v="Not Assigned"/>
    <s v="07-11-2024 12:8"/>
    <s v="02-10-2024 10:56"/>
    <s v="Applications"/>
    <s v="3000052604"/>
    <s v="SAP S/4 ERP"/>
    <s v="UAE"/>
    <x v="1"/>
    <x v="0"/>
    <x v="0"/>
    <n v="85.857524305552943"/>
    <n v="2024"/>
    <n v="40"/>
    <x v="13"/>
    <x v="3"/>
    <n v="10"/>
    <x v="3"/>
    <x v="1"/>
    <d v="2024-10-01T18:56:00"/>
    <d v="2024-12-26T15:30:50"/>
  </r>
  <r>
    <n v="4000003582"/>
    <x v="1"/>
    <s v="1. Urgent"/>
    <s v="ECP password need to reset - 88202056"/>
    <s v="Rashidul Hasan"/>
    <s v="Amit Yadav"/>
    <s v="SAP Technical"/>
    <x v="0"/>
    <s v="01-10-2024 13:52"/>
    <s v="01-10-2024 21:52"/>
    <s v="Access &amp; Security"/>
    <s v="04-10-2024 14:34"/>
    <s v="Rashidul Hasan"/>
    <s v="Audit"/>
    <s v="4. Affects User"/>
    <s v="04-10-2024 14:34"/>
    <x v="2"/>
    <s v="01-10-2024 14:23"/>
    <s v="01-10-2024 14:23"/>
    <s v="01-10-2024 14:52"/>
    <s v="Access &amp; Security"/>
    <s v="Not Assigned"/>
    <s v="Access Control"/>
    <s v="BGD"/>
    <x v="0"/>
    <x v="2"/>
    <x v="0"/>
    <n v="2.1527777782466728E-2"/>
    <n v="2024"/>
    <n v="40"/>
    <x v="13"/>
    <x v="0"/>
    <n v="10"/>
    <x v="3"/>
    <x v="2"/>
    <d v="2024-10-01T13:52:00"/>
    <d v="2024-10-01T14:23:00"/>
  </r>
  <r>
    <n v="4000003615"/>
    <x v="1"/>
    <s v="1. Urgent"/>
    <s v="Request for New Sales Offices/Sales Groups + Configuration - Soll Ref: 3000052598"/>
    <s v="Mehrdad Karimi"/>
    <s v="Dinesh Sharma"/>
    <s v="SAP Functional"/>
    <x v="0"/>
    <s v="02-10-2024 11:20"/>
    <s v="02-10-2024 19:20"/>
    <s v="Applications"/>
    <s v="27-10-2024 13:46"/>
    <s v="Mehrdad Karimi"/>
    <s v="Corporate Development"/>
    <s v="3. Affects Group"/>
    <s v="27-10-2024 13:46"/>
    <x v="2"/>
    <s v="24-10-2024 13:38"/>
    <s v="22-10-2024 13:39"/>
    <s v="02-10-2024 12:20"/>
    <s v="Applications"/>
    <s v="3000052598"/>
    <s v="CRM"/>
    <s v="UAE"/>
    <x v="0"/>
    <x v="0"/>
    <x v="0"/>
    <n v="22.095833333340124"/>
    <n v="2024"/>
    <n v="40"/>
    <x v="13"/>
    <x v="0"/>
    <n v="10"/>
    <x v="3"/>
    <x v="1"/>
    <d v="2024-10-02T11:20:00"/>
    <d v="2024-10-24T13:38:00"/>
  </r>
  <r>
    <n v="4000003605"/>
    <x v="0"/>
    <s v="3. Normal"/>
    <s v="Issue of the order bookings in SAP"/>
    <s v="Guddu Gupta"/>
    <s v="Kamal Kondapalli"/>
    <s v="SAP Functional-SD"/>
    <x v="0"/>
    <s v="01-10-2024 20:57"/>
    <s v="04-10-2024 10:30"/>
    <s v="Applications"/>
    <s v="10-11-2024 10:53"/>
    <s v="System"/>
    <s v="Finance &amp; Accounts"/>
    <s v="4. Affects User"/>
    <s v="10-11-2024 10:53"/>
    <x v="1"/>
    <s v="07-11-2024 10:50"/>
    <s v="10-10-2024 19:8"/>
    <s v="02-10-2024 12:30"/>
    <s v="Not Assigned"/>
    <s v="Not Assigned"/>
    <s v="SAP S/4 ERP"/>
    <s v="UAE"/>
    <x v="1"/>
    <x v="0"/>
    <x v="0"/>
    <n v="36.578472222223354"/>
    <n v="2024"/>
    <n v="40"/>
    <x v="13"/>
    <x v="12"/>
    <n v="10"/>
    <x v="3"/>
    <x v="1"/>
    <d v="2024-10-01T20:57:00"/>
    <d v="2024-11-07T10:50:00"/>
  </r>
  <r>
    <n v="4000003620"/>
    <x v="0"/>
    <s v="3. Normal"/>
    <s v="Unable to Print Credit Release Form from SAP"/>
    <s v="Mohammed Arham Zuberi"/>
    <s v="Dinesh Sharma"/>
    <s v="SAP Functional-MM"/>
    <x v="0"/>
    <s v="02-10-2024 11:50"/>
    <s v="04-10-2024 11:50"/>
    <s v="Applications"/>
    <s v="14-10-2024 13:39"/>
    <s v="System"/>
    <s v="Customer Advocacy - Tiles"/>
    <s v="4. Affects User"/>
    <s v="14-10-2024 13:39"/>
    <x v="1"/>
    <s v="11-10-2024 13:21"/>
    <s v="08-10-2024 16:5"/>
    <s v="02-10-2024 13:50"/>
    <s v="Not Assigned"/>
    <s v="Not Assigned"/>
    <s v="SAP S/4 ERP"/>
    <s v="UAE"/>
    <x v="0"/>
    <x v="0"/>
    <x v="0"/>
    <n v="9.0631944444467081"/>
    <n v="2024"/>
    <n v="40"/>
    <x v="13"/>
    <x v="0"/>
    <n v="10"/>
    <x v="3"/>
    <x v="0"/>
    <d v="2024-10-02T11:50:00"/>
    <d v="2024-10-11T13:21:00"/>
  </r>
  <r>
    <n v="4000003701"/>
    <x v="0"/>
    <s v="3. Normal"/>
    <s v="Unable to create quotation - Price is wrong"/>
    <s v="Meryem Ennachat"/>
    <s v="Dinesh Sharma"/>
    <s v="SAP Functional-SD"/>
    <x v="0"/>
    <s v="04-10-2024 11:3"/>
    <s v="08-10-2024 11:3"/>
    <s v="Applications"/>
    <s v="28-10-2024 18:47"/>
    <s v="System"/>
    <s v="Showroom"/>
    <s v="4. Affects User"/>
    <s v="28-10-2024 18:47"/>
    <x v="1"/>
    <s v="25-10-2024 18:3"/>
    <s v="08-10-2024 16:26"/>
    <s v="04-10-2024 13:3"/>
    <s v="Not Assigned"/>
    <s v="Not Assigned"/>
    <s v="SAP S/4 ERP"/>
    <s v="UAE"/>
    <x v="0"/>
    <x v="0"/>
    <x v="0"/>
    <n v="21.291666666664241"/>
    <n v="2024"/>
    <n v="40"/>
    <x v="13"/>
    <x v="0"/>
    <n v="10"/>
    <x v="3"/>
    <x v="1"/>
    <d v="2024-10-04T11:03:00"/>
    <d v="2024-10-25T18:03:00"/>
  </r>
  <r>
    <n v="4000003704"/>
    <x v="0"/>
    <s v="3. Normal"/>
    <s v="Error while posting the billing for Sept'2024"/>
    <s v="Guddu Gupta"/>
    <s v="Dinesh Sharma"/>
    <s v="SAP Functional-MM"/>
    <x v="0"/>
    <s v="04-10-2024 11:18"/>
    <s v="08-10-2024 11:18"/>
    <s v="Applications"/>
    <s v="13-10-2024 12:39"/>
    <s v="System"/>
    <s v="Finance &amp; Accounts"/>
    <s v="4. Affects User"/>
    <s v="13-10-2024 12:39"/>
    <x v="1"/>
    <s v="10-10-2024 12:3"/>
    <s v="10-10-2024 12:3"/>
    <s v="04-10-2024 13:18"/>
    <s v="Not Assigned"/>
    <s v="Not Assigned"/>
    <s v="SAP S/4 ERP"/>
    <s v="UAE"/>
    <x v="0"/>
    <x v="0"/>
    <x v="0"/>
    <n v="6.03125"/>
    <n v="2024"/>
    <n v="40"/>
    <x v="13"/>
    <x v="0"/>
    <n v="10"/>
    <x v="3"/>
    <x v="0"/>
    <d v="2024-10-04T11:18:00"/>
    <d v="2024-10-10T12:03:00"/>
  </r>
  <r>
    <n v="4000003658"/>
    <x v="1"/>
    <s v="2. High"/>
    <s v="Request access to MR11 in SAP for 99120441, 99121610 &amp; 99123279"/>
    <s v="Prabhakar Tamada"/>
    <s v="Amit Yadav"/>
    <s v="SAP Technical"/>
    <x v="0"/>
    <s v="03-10-2024 10:10"/>
    <s v="05-10-2024 10:30"/>
    <s v="Applications"/>
    <s v="10-10-2024 13:37"/>
    <s v="Prabhakar Tamada"/>
    <s v="Finance &amp; Accounts"/>
    <s v="4. Affects User"/>
    <s v="10-10-2024 13:37"/>
    <x v="1"/>
    <s v="07-10-2024 13:36"/>
    <s v="07-10-2024 13:36"/>
    <s v="03-10-2024 12:30"/>
    <s v="Access &amp; Security"/>
    <s v="Not Assigned"/>
    <s v="SAP S/4 ERP"/>
    <s v="IND"/>
    <x v="0"/>
    <x v="2"/>
    <x v="0"/>
    <n v="4.1430555555562023"/>
    <n v="2024"/>
    <n v="40"/>
    <x v="13"/>
    <x v="0"/>
    <n v="10"/>
    <x v="3"/>
    <x v="3"/>
    <d v="2024-10-03T10:10:00"/>
    <d v="2024-10-07T13:36:00"/>
  </r>
  <r>
    <n v="4000003716"/>
    <x v="1"/>
    <s v="3. Normal"/>
    <s v="Request for T-code access - Darshana"/>
    <s v="Darshana Ranathunga"/>
    <s v="Amit Yadav"/>
    <s v="SAP Technical"/>
    <x v="0"/>
    <s v="04-10-2024 12:26"/>
    <s v="08-10-2024 12:26"/>
    <s v="Applications"/>
    <s v="12-10-2024 16:38"/>
    <s v="System"/>
    <s v="Tiles Plant"/>
    <s v="4. Affects User"/>
    <s v="12-10-2024 16:38"/>
    <x v="1"/>
    <s v="09-10-2024 16:29"/>
    <s v="09-10-2024 16:29"/>
    <s v="04-10-2024 14:26"/>
    <s v="Access &amp; Security"/>
    <s v="Not Assigned"/>
    <s v="SAP S/4 ERP"/>
    <s v="UAE"/>
    <x v="0"/>
    <x v="2"/>
    <x v="0"/>
    <n v="5.1687499999970896"/>
    <n v="2024"/>
    <n v="40"/>
    <x v="13"/>
    <x v="0"/>
    <n v="10"/>
    <x v="3"/>
    <x v="0"/>
    <d v="2024-10-04T12:26:00"/>
    <d v="2024-10-09T16:29:00"/>
  </r>
  <r>
    <n v="4000003623"/>
    <x v="0"/>
    <s v="2. High"/>
    <s v="Net price is showing zero in purchasing document"/>
    <s v="Ayman Elsonbaty"/>
    <s v="Mohanad Suliman"/>
    <s v="SAP Functional-MM"/>
    <x v="0"/>
    <s v="02-10-2024 12:50"/>
    <s v="04-10-2024 12:50"/>
    <s v="Applications"/>
    <s v="11-10-2024 17:37"/>
    <s v="Ayman Elsonbaty"/>
    <s v="Supply Chain"/>
    <s v="4. Affects User"/>
    <s v="11-10-2024 17:37"/>
    <x v="1"/>
    <s v="08-10-2024 17:36"/>
    <s v="08-10-2024 17:36"/>
    <s v="02-10-2024 14:50"/>
    <s v="Not Assigned"/>
    <s v="Not Assigned"/>
    <s v="SAP S/4 ERP"/>
    <s v="UAE"/>
    <x v="0"/>
    <x v="10"/>
    <x v="0"/>
    <n v="6.1986111111109494"/>
    <n v="2024"/>
    <n v="40"/>
    <x v="13"/>
    <x v="0"/>
    <n v="10"/>
    <x v="3"/>
    <x v="0"/>
    <d v="2024-10-02T12:50:00"/>
    <d v="2024-10-08T17:36:00"/>
  </r>
  <r>
    <n v="4000003636"/>
    <x v="0"/>
    <s v="3. Normal"/>
    <s v="Asset Under Construction Settlement posting error in ECP Ref Sol: 2000064707"/>
    <s v="Nirmal Chandra  Mondal"/>
    <s v="Rakhi Masand"/>
    <s v="SAP Functional-FI/CO"/>
    <x v="0"/>
    <s v="02-10-2024 15:10"/>
    <s v="05-10-2024 15:10"/>
    <s v="Applications"/>
    <s v="26-12-2024 12:17"/>
    <s v="Nirmal Chandra  Mondal"/>
    <s v="Accounts &amp; Finance"/>
    <s v="4. Affects User"/>
    <s v="26-12-2024 12:17"/>
    <x v="1"/>
    <s v="23-12-2024 12:1"/>
    <s v="08-10-2024 16:51"/>
    <s v="02-10-2024 17:10"/>
    <s v="Not Assigned"/>
    <s v="2000064707"/>
    <s v="SAP S/4 ERP"/>
    <s v="BGD"/>
    <x v="1"/>
    <x v="9"/>
    <x v="0"/>
    <n v="81.868750000001455"/>
    <n v="2024"/>
    <n v="40"/>
    <x v="13"/>
    <x v="12"/>
    <n v="10"/>
    <x v="3"/>
    <x v="1"/>
    <d v="2024-10-02T15:10:00"/>
    <d v="2024-12-23T12:01:00"/>
  </r>
  <r>
    <n v="4000003646"/>
    <x v="0"/>
    <s v="2. High"/>
    <s v="The quotation and sales ordering Arabic is wrong Ref Sol: 2000064716"/>
    <s v="Marie Chebly"/>
    <s v="Kamal Kondapalli"/>
    <s v="SAP Technical-SD"/>
    <x v="2"/>
    <s v="02-10-2024 17:38"/>
    <s v="03-10-2024 16:38"/>
    <s v="Applications"/>
    <s v="Not Assigned"/>
    <s v="Marie Chebly"/>
    <s v="Tableware"/>
    <s v="3. Affects Group"/>
    <s v="18-12-2024 19:43"/>
    <x v="2"/>
    <s v="Not Assigned"/>
    <s v="21-10-2024 19:4"/>
    <s v="02-10-2024 18:38"/>
    <s v="Not Assigned"/>
    <s v="2000064716"/>
    <s v="SAP S/4 ERP"/>
    <s v="UAE"/>
    <x v="1"/>
    <x v="0"/>
    <x v="0"/>
    <n v="84.91169097222155"/>
    <n v="2024"/>
    <n v="40"/>
    <x v="13"/>
    <x v="13"/>
    <n v="10"/>
    <x v="3"/>
    <x v="1"/>
    <d v="2024-10-02T17:38:00"/>
    <d v="2024-12-26T15:30:50"/>
  </r>
  <r>
    <n v="4000003669"/>
    <x v="0"/>
    <s v="2. High"/>
    <s v="2024 transactions not displayed in report run by user 99001247 (T-Codes: FBL1N, FBL3N and FBL5N)"/>
    <s v="Ajay Diwan"/>
    <s v="Dinesh Sharma"/>
    <s v="SAP Functional-MM"/>
    <x v="0"/>
    <s v="03-10-2024 11:54"/>
    <s v="07-10-2024 11:55"/>
    <s v="Applications"/>
    <s v="13-10-2024 16:39"/>
    <s v="Ajay Diwan"/>
    <s v="Finance &amp; Accounts"/>
    <s v="4. Affects User"/>
    <s v="13-10-2024 16:39"/>
    <x v="1"/>
    <s v="10-10-2024 16:22"/>
    <s v="10-10-2024 16:22"/>
    <s v="03-10-2024 13:54"/>
    <s v="Not Assigned"/>
    <s v="Not Assigned"/>
    <s v="SAP S/4 ERP"/>
    <s v="UAE"/>
    <x v="0"/>
    <x v="0"/>
    <x v="0"/>
    <n v="7.1861111111065838"/>
    <n v="2024"/>
    <n v="40"/>
    <x v="13"/>
    <x v="0"/>
    <n v="10"/>
    <x v="3"/>
    <x v="0"/>
    <d v="2024-10-03T11:54:00"/>
    <d v="2024-10-10T16:22:00"/>
  </r>
  <r>
    <n v="4000003743"/>
    <x v="1"/>
    <s v="4. Low"/>
    <s v="Request for additional role authorization in SAP"/>
    <s v="Sivaprasad K.V"/>
    <s v="Amit Yadav"/>
    <s v="SAP Technical"/>
    <x v="0"/>
    <s v="04-10-2024 16:32"/>
    <s v="10-10-2024 16:32"/>
    <s v="Applications"/>
    <s v="10-10-2024 14:37"/>
    <s v="Sivaprasad K.V"/>
    <s v="Finance &amp; Accounts"/>
    <s v="4. Affects User"/>
    <s v="10-10-2024 14:37"/>
    <x v="0"/>
    <s v="07-10-2024 13:38"/>
    <s v="07-10-2024 13:38"/>
    <s v="05-10-2024 12:2"/>
    <s v="Access &amp; Security"/>
    <s v="Not Assigned"/>
    <s v="SAP S/4 ERP"/>
    <s v="IND"/>
    <x v="0"/>
    <x v="2"/>
    <x v="0"/>
    <n v="2.8791666666729725"/>
    <n v="2024"/>
    <n v="40"/>
    <x v="13"/>
    <x v="0"/>
    <n v="10"/>
    <x v="3"/>
    <x v="3"/>
    <d v="2024-10-04T16:32:00"/>
    <d v="2024-10-07T13:38:00"/>
  </r>
  <r>
    <n v="4000003749"/>
    <x v="1"/>
    <s v="3. Normal"/>
    <s v="SAP Authorization Request For SW Stock Reservation"/>
    <s v="Karthick Mani Bharanirajan"/>
    <s v="Amit Yadav"/>
    <s v="SAP Technical"/>
    <x v="0"/>
    <s v="04-10-2024 17:24"/>
    <s v="08-10-2024 17:26"/>
    <s v="Applications"/>
    <s v="10-10-2024 14:37"/>
    <s v="Karthick Mani Bharanirajan"/>
    <s v="Sanitaryware Sales"/>
    <s v="4. Affects User"/>
    <s v="10-10-2024 14:37"/>
    <x v="1"/>
    <s v="07-10-2024 13:40"/>
    <s v="07-10-2024 13:8"/>
    <s v="04-10-2024 19:24"/>
    <s v="Access &amp; Security"/>
    <s v="Not Assigned"/>
    <s v="SAP S/4 ERP"/>
    <s v="UAE"/>
    <x v="0"/>
    <x v="2"/>
    <x v="0"/>
    <n v="2.8444444444467081"/>
    <n v="2024"/>
    <n v="40"/>
    <x v="13"/>
    <x v="0"/>
    <n v="10"/>
    <x v="3"/>
    <x v="3"/>
    <d v="2024-10-04T17:24:00"/>
    <d v="2024-10-07T13:40:00"/>
  </r>
  <r>
    <n v="4000003679"/>
    <x v="1"/>
    <s v="3. Normal"/>
    <s v="Requesting For Access For Online Order Distribution 14 - KSA - Retails"/>
    <s v="Nabhan Omar Nabhani"/>
    <s v="Amit Yadav"/>
    <s v="SAP Technical"/>
    <x v="0"/>
    <s v="03-10-2024 14:7"/>
    <s v="07-10-2024 14:7"/>
    <s v="Applications"/>
    <s v="26-10-2024 16:46"/>
    <s v="System"/>
    <s v="Sales"/>
    <s v="4. Affects User"/>
    <s v="26-10-2024 16:46"/>
    <x v="1"/>
    <s v="23-10-2024 15:55"/>
    <s v="23-10-2024 15:55"/>
    <s v="03-10-2024 16:7"/>
    <s v="Access &amp; Security"/>
    <s v="Not Assigned"/>
    <s v="SAP S/4 ERP"/>
    <s v="KSA"/>
    <x v="0"/>
    <x v="2"/>
    <x v="0"/>
    <n v="20.075000000004366"/>
    <n v="2024"/>
    <n v="40"/>
    <x v="13"/>
    <x v="0"/>
    <n v="10"/>
    <x v="3"/>
    <x v="1"/>
    <d v="2024-10-03T14:07:00"/>
    <d v="2024-10-23T15:55:00"/>
  </r>
  <r>
    <n v="4000003694"/>
    <x v="0"/>
    <s v="2. High"/>
    <s v="URGENT: SAP PO Release (CPO) on behalf of CLC"/>
    <s v="Veronica Tapao"/>
    <s v="Dinesh Sharma"/>
    <s v="SAP Functional-MM"/>
    <x v="0"/>
    <s v="03-10-2024 19:23"/>
    <s v="04-10-2024 18:23"/>
    <s v="Applications"/>
    <s v="09-11-2024 17:53"/>
    <s v="System"/>
    <s v="Purchase"/>
    <s v="2. Affects Department"/>
    <s v="09-11-2024 17:53"/>
    <x v="2"/>
    <s v="06-11-2024 17:2"/>
    <s v="11-10-2024 12:29"/>
    <s v="04-10-2024 11:23"/>
    <s v="Not Assigned"/>
    <s v="Not Assigned"/>
    <s v="SAP S/4 ERP"/>
    <s v="UAE"/>
    <x v="0"/>
    <x v="0"/>
    <x v="0"/>
    <n v="33.902083333334303"/>
    <n v="2024"/>
    <n v="40"/>
    <x v="13"/>
    <x v="0"/>
    <n v="10"/>
    <x v="3"/>
    <x v="1"/>
    <d v="2024-10-03T19:23:00"/>
    <d v="2024-11-06T17:02:00"/>
  </r>
  <r>
    <n v="4000003731"/>
    <x v="1"/>
    <s v="2. High"/>
    <s v="Request tcode access in SAP"/>
    <s v="Prashobh PK"/>
    <s v="Amit Yadav"/>
    <s v="SAP Technical"/>
    <x v="0"/>
    <s v="04-10-2024 13:34"/>
    <s v="08-10-2024 13:34"/>
    <s v="Applications"/>
    <s v="10-10-2024 13:37"/>
    <s v="Prashobh PK"/>
    <s v="Marketing"/>
    <s v="4. Affects User"/>
    <s v="10-10-2024 13:37"/>
    <x v="1"/>
    <s v="07-10-2024 12:46"/>
    <s v="07-10-2024 12:46"/>
    <s v="04-10-2024 15:34"/>
    <s v="Access &amp; Security"/>
    <s v="Not Assigned"/>
    <s v="SAP S/4 ERP"/>
    <s v="UAE"/>
    <x v="0"/>
    <x v="2"/>
    <x v="0"/>
    <n v="2.9666666666671517"/>
    <n v="2024"/>
    <n v="40"/>
    <x v="13"/>
    <x v="0"/>
    <n v="10"/>
    <x v="3"/>
    <x v="3"/>
    <d v="2024-10-04T13:34:00"/>
    <d v="2024-10-07T12:46:00"/>
  </r>
  <r>
    <n v="4000003734"/>
    <x v="1"/>
    <s v="1. Urgent"/>
    <s v="Warehouse Location in JAWH( Jable Ali Warehouse) on KLUDI  RAK SAP"/>
    <s v="Sandeep Kumar"/>
    <s v="Dinesh Sharma"/>
    <s v="SAP Functional"/>
    <x v="0"/>
    <s v="04-10-2024 14:53"/>
    <s v="07-10-2024 13:53"/>
    <s v="Applications"/>
    <s v="21-10-2024 18:43"/>
    <s v="Sandeep Kumar"/>
    <s v="Supply Chain"/>
    <s v="3. Affects Group"/>
    <s v="21-10-2024 18:43"/>
    <x v="2"/>
    <s v="18-10-2024 18:12"/>
    <s v="18-10-2024 18:12"/>
    <s v="04-10-2024 15:53"/>
    <s v="Applications"/>
    <s v="Not Assigned"/>
    <s v="SAP S/4 ERP"/>
    <s v="UAE"/>
    <x v="0"/>
    <x v="0"/>
    <x v="0"/>
    <n v="14.138194444443798"/>
    <n v="2024"/>
    <n v="40"/>
    <x v="13"/>
    <x v="0"/>
    <n v="10"/>
    <x v="3"/>
    <x v="1"/>
    <d v="2024-10-04T14:53:00"/>
    <d v="2024-10-18T18:12:00"/>
  </r>
  <r>
    <n v="4000003756"/>
    <x v="1"/>
    <s v="3. Normal"/>
    <s v="Request access to an Tcode in SAP for 77000707 - 77001514 - 77001788"/>
    <s v="Durairaj Nagiah"/>
    <s v="Amit Yadav"/>
    <s v="SAP Technical"/>
    <x v="0"/>
    <s v="04-10-2024 18:51"/>
    <s v="08-10-2024 18:51"/>
    <s v="Applications"/>
    <s v="11-10-2024 17:38"/>
    <s v="Durairaj Nagiah"/>
    <s v="Production"/>
    <s v="4. Affects User"/>
    <s v="11-10-2024 17:38"/>
    <x v="1"/>
    <s v="08-10-2024 17:34"/>
    <s v="08-10-2024 17:34"/>
    <s v="07-10-2024 11:51"/>
    <s v="Access &amp; Security"/>
    <s v="Not Assigned"/>
    <s v="SAP S/4 ERP"/>
    <s v="UAE"/>
    <x v="0"/>
    <x v="2"/>
    <x v="0"/>
    <n v="3.9465277777781012"/>
    <n v="2024"/>
    <n v="40"/>
    <x v="13"/>
    <x v="0"/>
    <n v="10"/>
    <x v="3"/>
    <x v="3"/>
    <d v="2024-10-04T18:51:00"/>
    <d v="2024-10-08T17:34:00"/>
  </r>
  <r>
    <n v="4000003693"/>
    <x v="0"/>
    <s v="2. High"/>
    <s v="Quantities are not shown if it's a BOM code - Marie"/>
    <s v="Marie Chebly"/>
    <s v="Dinesh Sharma"/>
    <s v="SAP Functional-MM"/>
    <x v="0"/>
    <s v="03-10-2024 18:17"/>
    <s v="07-10-2024 18:17"/>
    <s v="Applications"/>
    <s v="14-12-2024 13:10"/>
    <s v="Marie Chebly"/>
    <s v="Corporate Development"/>
    <s v="4. Affects User"/>
    <s v="14-12-2024 13:10"/>
    <x v="1"/>
    <s v="11-12-2024 13:10"/>
    <s v="11-10-2024 12:47"/>
    <s v="04-10-2024 11:17"/>
    <s v="Not Assigned"/>
    <s v="Not Assigned"/>
    <s v="SAP S/4 ERP"/>
    <s v="UAE"/>
    <x v="0"/>
    <x v="0"/>
    <x v="0"/>
    <n v="68.786805555551837"/>
    <n v="2024"/>
    <n v="40"/>
    <x v="13"/>
    <x v="12"/>
    <n v="10"/>
    <x v="3"/>
    <x v="1"/>
    <d v="2024-10-03T18:17:00"/>
    <d v="2024-12-11T13:10:00"/>
  </r>
  <r>
    <n v="4000003688"/>
    <x v="1"/>
    <s v="3. Normal"/>
    <s v="T-Code Access - VIVEKKANNAN (99017993)"/>
    <s v="Vivek Kannan"/>
    <s v="Amit Yadav"/>
    <s v="SAP Technical"/>
    <x v="0"/>
    <s v="03-10-2024 17:3"/>
    <s v="07-10-2024 17:9"/>
    <s v="Applications"/>
    <s v="10-10-2024 14:37"/>
    <s v="Khulood Husain Alhammadi"/>
    <s v="Tiles Plant"/>
    <s v="4. Affects User"/>
    <s v="10-10-2024 14:37"/>
    <x v="1"/>
    <s v="07-10-2024 13:43"/>
    <s v="Not Assigned"/>
    <s v="03-10-2024 19:3"/>
    <s v="Access &amp; Security"/>
    <s v="Not Assigned"/>
    <s v="SAP S/4 ERP"/>
    <s v="UAE"/>
    <x v="0"/>
    <x v="2"/>
    <x v="0"/>
    <n v="3.8611111111094942"/>
    <n v="2024"/>
    <n v="40"/>
    <x v="13"/>
    <x v="0"/>
    <n v="10"/>
    <x v="3"/>
    <x v="3"/>
    <d v="2024-10-03T17:03:00"/>
    <d v="2024-10-07T13:43:00"/>
  </r>
  <r>
    <n v="4000003745"/>
    <x v="1"/>
    <s v="3. Normal"/>
    <s v="Provide T- Code Access For 9000884 &amp; 99018058"/>
    <s v="Karthick Mani Bharanirajan"/>
    <s v="Amit Yadav"/>
    <s v="SAP Technical"/>
    <x v="0"/>
    <s v="04-10-2024 17:2"/>
    <s v="08-10-2024 17:2"/>
    <s v="Access &amp; Security"/>
    <s v="11-10-2024 17:38"/>
    <s v="System"/>
    <s v="Sanitaryware Sales"/>
    <s v="4. Affects User"/>
    <s v="08-11-2024 12:12"/>
    <x v="1"/>
    <s v="08-10-2024 17:28"/>
    <s v="08-10-2024 17:28"/>
    <s v="04-10-2024 19:2"/>
    <s v="Access &amp; Security"/>
    <s v="Not Assigned"/>
    <s v="Access Control"/>
    <s v="UAE"/>
    <x v="0"/>
    <x v="2"/>
    <x v="0"/>
    <n v="4.0180555555562023"/>
    <n v="2024"/>
    <n v="40"/>
    <x v="13"/>
    <x v="0"/>
    <n v="10"/>
    <x v="3"/>
    <x v="3"/>
    <d v="2024-10-04T17:02:00"/>
    <d v="2024-10-08T17:28:00"/>
  </r>
  <r>
    <n v="4000003757"/>
    <x v="1"/>
    <s v="1. Urgent"/>
    <s v="SAP Access - 99018626"/>
    <s v="Fasih Syed Uddin"/>
    <s v="Amit Yadav"/>
    <s v="SAP Technical"/>
    <x v="1"/>
    <s v="04-10-2024 19:2"/>
    <s v="07-10-2024 18:2"/>
    <s v="Applications"/>
    <s v="Not Assigned"/>
    <s v="Khulood Husain Alhammadi"/>
    <s v="Sanitaryware Plant"/>
    <s v="4. Affects User"/>
    <s v="18-12-2024 12:29"/>
    <x v="2"/>
    <s v="Not Assigned"/>
    <s v="18-12-2024 12:29"/>
    <s v="07-10-2024 11:2"/>
    <s v="Access &amp; Security"/>
    <s v="Not Assigned"/>
    <s v="SAP S/4 ERP"/>
    <s v="UAE"/>
    <x v="0"/>
    <x v="2"/>
    <x v="0"/>
    <n v="82.853357638887246"/>
    <n v="2024"/>
    <n v="40"/>
    <x v="13"/>
    <x v="0"/>
    <n v="10"/>
    <x v="3"/>
    <x v="1"/>
    <d v="2024-10-04T19:02:00"/>
    <d v="2024-12-26T15:30:50"/>
  </r>
  <r>
    <n v="4000003759"/>
    <x v="1"/>
    <s v="3. Normal"/>
    <s v="SLP Creation Access - 99012232 || 99005288"/>
    <s v="Mahmoud Ibrahim"/>
    <s v="Nigam Bairagicharan Das"/>
    <s v="SAP Technical"/>
    <x v="0"/>
    <s v="04-10-2024 19:9"/>
    <s v="08-10-2024 19:9"/>
    <s v="Applications"/>
    <s v="19-10-2024 16:42"/>
    <s v="Khulood Husain Alhammadi"/>
    <s v="Showroom"/>
    <s v="4. Affects User"/>
    <s v="19-10-2024 16:42"/>
    <x v="1"/>
    <s v="16-10-2024 16:11"/>
    <s v="16-10-2024 16:11"/>
    <s v="07-10-2024 12:9"/>
    <s v="Access &amp; Security"/>
    <s v="Not Assigned"/>
    <s v="SAP S/4 ERP"/>
    <s v="UAE"/>
    <x v="0"/>
    <x v="2"/>
    <x v="0"/>
    <n v="11.87638888888614"/>
    <n v="2024"/>
    <n v="40"/>
    <x v="13"/>
    <x v="0"/>
    <n v="10"/>
    <x v="3"/>
    <x v="1"/>
    <d v="2024-10-04T19:09:00"/>
    <d v="2024-10-16T16:11:00"/>
  </r>
  <r>
    <n v="4000003783"/>
    <x v="1"/>
    <s v="2. High"/>
    <s v="IW33 &amp; KSB1 authorization needed for BP01-BP02 plant to perform month closing activities for 88202147 &amp; 88202149"/>
    <s v="Md. Robiul  Awal"/>
    <s v="Amit Yadav"/>
    <s v="SAP Technical"/>
    <x v="0"/>
    <s v="07-10-2024 9:39"/>
    <s v="09-10-2024 10:0"/>
    <s v="Applications"/>
    <s v="11-10-2024 17:38"/>
    <s v="System"/>
    <s v="Accounts &amp; Finance"/>
    <s v="4. Affects User"/>
    <s v="11-10-2024 17:38"/>
    <x v="1"/>
    <s v="08-10-2024 17:26"/>
    <s v="08-10-2024 17:26"/>
    <s v="07-10-2024 12:0"/>
    <s v="Access &amp; Security"/>
    <s v="Not Assigned"/>
    <s v="SAP S/4 ERP"/>
    <s v="BGD"/>
    <x v="0"/>
    <x v="2"/>
    <x v="0"/>
    <n v="1.3243055555576575"/>
    <n v="2024"/>
    <n v="41"/>
    <x v="14"/>
    <x v="0"/>
    <n v="10"/>
    <x v="3"/>
    <x v="2"/>
    <d v="2024-10-07T09:39:00"/>
    <d v="2024-10-08T17:26:00"/>
  </r>
  <r>
    <n v="4000003795"/>
    <x v="0"/>
    <s v="3. Normal"/>
    <s v="VA02 NOT ABLE TO USE NO AUTHORIZATION"/>
    <s v="Roger Carvalho"/>
    <s v="Amit Yadav"/>
    <s v="SAP Technical"/>
    <x v="0"/>
    <s v="07-10-2024 12:51"/>
    <s v="09-10-2024 12:51"/>
    <s v="Applications"/>
    <s v="10-10-2024 14:37"/>
    <s v="System"/>
    <s v="Sanitaryware Sales"/>
    <s v="4. Affects User"/>
    <s v="10-10-2024 14:37"/>
    <x v="1"/>
    <s v="07-10-2024 13:40"/>
    <s v="07-10-2024 13:40"/>
    <s v="07-10-2024 14:51"/>
    <s v="Not Assigned"/>
    <s v="Not Assigned"/>
    <s v="SAP S/4 ERP"/>
    <s v="UAE"/>
    <x v="0"/>
    <x v="2"/>
    <x v="0"/>
    <n v="3.4027777779556345E-2"/>
    <n v="2024"/>
    <n v="41"/>
    <x v="14"/>
    <x v="0"/>
    <n v="10"/>
    <x v="3"/>
    <x v="2"/>
    <d v="2024-10-07T12:51:00"/>
    <d v="2024-10-07T13:40:00"/>
  </r>
  <r>
    <n v="4000003798"/>
    <x v="1"/>
    <s v="2. High"/>
    <s v="Request to authorization of FB01 for voucher posting- 88202076"/>
    <s v="Abdul Mannan"/>
    <s v="Amit Yadav"/>
    <s v="SAP Technical"/>
    <x v="0"/>
    <s v="07-10-2024 13:47"/>
    <s v="09-10-2024 13:47"/>
    <s v="Applications"/>
    <s v="10-10-2024 17:37"/>
    <s v="System"/>
    <s v="PR &amp; Admin"/>
    <s v="4. Affects User"/>
    <s v="10-10-2024 17:37"/>
    <x v="1"/>
    <s v="07-10-2024 17:12"/>
    <s v="07-10-2024 17:12"/>
    <s v="07-10-2024 15:47"/>
    <s v="Access &amp; Security"/>
    <s v="Not Assigned"/>
    <s v="SAP S/4 ERP"/>
    <s v="BGD"/>
    <x v="0"/>
    <x v="2"/>
    <x v="0"/>
    <n v="0.14236111110949423"/>
    <n v="2024"/>
    <n v="41"/>
    <x v="14"/>
    <x v="0"/>
    <n v="10"/>
    <x v="3"/>
    <x v="2"/>
    <d v="2024-10-07T13:47:00"/>
    <d v="2024-10-07T17:12:00"/>
  </r>
  <r>
    <n v="4000003790"/>
    <x v="1"/>
    <s v="2. High"/>
    <s v="Provide to T-code  ME51N Access"/>
    <s v="Gwen Camille Pamay"/>
    <s v="Amit Yadav"/>
    <s v="SAP Technical"/>
    <x v="0"/>
    <s v="07-10-2024 11:9"/>
    <s v="09-10-2024 11:9"/>
    <s v="Applications"/>
    <s v="24-10-2024 18:45"/>
    <s v="Gwen Camille Pamay"/>
    <s v="UAE Sales -Retail Operations"/>
    <s v="4. Affects User"/>
    <s v="24-10-2024 18:45"/>
    <x v="1"/>
    <s v="21-10-2024 18:9"/>
    <s v="14-10-2024 11:55"/>
    <s v="07-10-2024 13:9"/>
    <s v="Access &amp; Security"/>
    <s v="Not Assigned"/>
    <s v="SAP S/4 ERP"/>
    <s v="UAE"/>
    <x v="0"/>
    <x v="2"/>
    <x v="0"/>
    <n v="14.291666666664241"/>
    <n v="2024"/>
    <n v="41"/>
    <x v="14"/>
    <x v="0"/>
    <n v="10"/>
    <x v="3"/>
    <x v="1"/>
    <d v="2024-10-07T11:09:00"/>
    <d v="2024-10-21T18:09:00"/>
  </r>
  <r>
    <n v="4000003784"/>
    <x v="1"/>
    <s v="3. Normal"/>
    <s v="Request BP access in SAP for 99018195 &amp; 99018039"/>
    <s v="Mohamed Eltabakh"/>
    <s v="Amit Yadav"/>
    <s v="SAP Technical"/>
    <x v="0"/>
    <s v="07-10-2024 10:23"/>
    <s v="09-10-2024 10:30"/>
    <s v="Access &amp; Security"/>
    <s v="07-11-2024 18:52"/>
    <s v="Mohamed Eltabakh"/>
    <s v="E-Commerce Division"/>
    <s v="4. Affects User"/>
    <s v="07-11-2024 18:52"/>
    <x v="1"/>
    <s v="04-11-2024 18:44"/>
    <s v="09-10-2024 16:35"/>
    <s v="07-10-2024 12:30"/>
    <s v="Access &amp; Security"/>
    <s v="Not Assigned"/>
    <s v="Access Control"/>
    <s v="UAE"/>
    <x v="0"/>
    <x v="2"/>
    <x v="0"/>
    <n v="28.347916666665697"/>
    <n v="2024"/>
    <n v="41"/>
    <x v="14"/>
    <x v="0"/>
    <n v="10"/>
    <x v="3"/>
    <x v="1"/>
    <d v="2024-10-07T10:23:00"/>
    <d v="2024-11-04T18:44:00"/>
  </r>
  <r>
    <n v="4000003785"/>
    <x v="1"/>
    <s v="1. Urgent"/>
    <s v="Reset SAP password of 99003889"/>
    <s v="Umamaheswaran Ramasamy"/>
    <s v="Amit Yadav"/>
    <s v="SAP Technical"/>
    <x v="0"/>
    <s v="07-10-2024 10:31"/>
    <s v="07-10-2024 18:31"/>
    <s v="Access &amp; Security"/>
    <s v="10-10-2024 14:37"/>
    <s v="Umamaheswaran Ramasamy"/>
    <s v="Tiles Plant"/>
    <s v="4. Affects User"/>
    <s v="10-10-2024 14:37"/>
    <x v="2"/>
    <s v="07-10-2024 13:39"/>
    <s v="07-10-2024 13:39"/>
    <s v="07-10-2024 11:31"/>
    <s v="Access &amp; Security"/>
    <s v="Not Assigned"/>
    <s v="Access Control"/>
    <s v="UAE"/>
    <x v="0"/>
    <x v="2"/>
    <x v="0"/>
    <n v="0.13055555555183673"/>
    <n v="2024"/>
    <n v="41"/>
    <x v="14"/>
    <x v="0"/>
    <n v="10"/>
    <x v="3"/>
    <x v="2"/>
    <d v="2024-10-07T10:31:00"/>
    <d v="2024-10-07T13:39:00"/>
  </r>
  <r>
    <n v="4000003805"/>
    <x v="1"/>
    <s v="2. High"/>
    <s v="Document type is missing from  ME21N, ME22N, ME23N T codes."/>
    <s v="Prashobh PK"/>
    <s v="Vijay Kumar"/>
    <s v="SAP Functional-MM"/>
    <x v="3"/>
    <s v="07-10-2024 15:37"/>
    <s v="-"/>
    <s v="Applications"/>
    <s v="Not Assigned"/>
    <s v="Prashobh PK"/>
    <s v="Marketing"/>
    <s v="Not Assigned"/>
    <s v="29-10-2024 12:29"/>
    <x v="4"/>
    <s v="Not Assigned"/>
    <s v="14-10-2024 11:52"/>
    <s v="-"/>
    <s v="Access &amp; Security"/>
    <s v="3000052593"/>
    <s v="SAP S/4 ERP"/>
    <s v="UAE"/>
    <x v="0"/>
    <x v="7"/>
    <x v="0"/>
    <n v="79.995718750004016"/>
    <n v="2024"/>
    <n v="41"/>
    <x v="14"/>
    <x v="0"/>
    <n v="10"/>
    <x v="3"/>
    <x v="1"/>
    <d v="2024-10-07T15:37:00"/>
    <d v="2024-12-26T15:30:50"/>
  </r>
  <r>
    <n v="4000003787"/>
    <x v="0"/>
    <s v="3. Normal"/>
    <s v="Error while PO creation"/>
    <s v="Veronica Tapao"/>
    <s v="Vijay Kumar"/>
    <s v="SAP Functional-MM"/>
    <x v="0"/>
    <s v="07-10-2024 10:45"/>
    <s v="09-10-2024 10:45"/>
    <s v="Applications"/>
    <s v="17-10-2024 13:40"/>
    <s v="Veronica Tapao"/>
    <s v="Purchase"/>
    <s v="4. Affects User"/>
    <s v="17-10-2024 13:40"/>
    <x v="1"/>
    <s v="14-10-2024 13:27"/>
    <s v="14-10-2024 13:27"/>
    <s v="07-10-2024 12:45"/>
    <s v="Not Assigned"/>
    <s v="Not Assigned"/>
    <s v="SAP S/4 ERP"/>
    <s v="UAE"/>
    <x v="0"/>
    <x v="7"/>
    <x v="0"/>
    <n v="7.1125000000029104"/>
    <n v="2024"/>
    <n v="41"/>
    <x v="14"/>
    <x v="0"/>
    <n v="10"/>
    <x v="3"/>
    <x v="0"/>
    <d v="2024-10-07T10:45:00"/>
    <d v="2024-10-14T13:27:00"/>
  </r>
  <r>
    <n v="4000003812"/>
    <x v="0"/>
    <s v="2. High"/>
    <s v="Issue in MSC1N - Manojkumar"/>
    <s v="Manojkumar Puthiya Valappil"/>
    <s v="Amit Yadav"/>
    <s v="SAP Technical"/>
    <x v="0"/>
    <s v="07-10-2024 16:12"/>
    <s v="09-10-2024 16:12"/>
    <s v="Applications"/>
    <s v="11-10-2024 17:38"/>
    <s v="Manojkumar Puthiya Valappil"/>
    <s v="Marketing"/>
    <s v="4. Affects User"/>
    <s v="11-10-2024 17:38"/>
    <x v="1"/>
    <s v="08-10-2024 16:58"/>
    <s v="08-10-2024 16:58"/>
    <s v="07-10-2024 18:12"/>
    <s v="Not Assigned"/>
    <s v="Not Assigned"/>
    <s v="SAP S/4 ERP"/>
    <s v="UAE"/>
    <x v="0"/>
    <x v="2"/>
    <x v="0"/>
    <n v="1.0319444444394321"/>
    <n v="2024"/>
    <n v="41"/>
    <x v="14"/>
    <x v="0"/>
    <n v="10"/>
    <x v="3"/>
    <x v="2"/>
    <d v="2024-10-07T16:12:00"/>
    <d v="2024-10-08T16:58:00"/>
  </r>
  <r>
    <n v="4000003806"/>
    <x v="0"/>
    <s v="1. Urgent"/>
    <s v="Unable to reverse an entry - Surbhi"/>
    <s v="Surbhi Garg"/>
    <s v="Swaroop Parimi"/>
    <s v="SAP Functional-FI/CO"/>
    <x v="0"/>
    <s v="07-10-2024 15:39"/>
    <s v="08-10-2024 14:39"/>
    <s v="Applications"/>
    <s v="18-10-2024 19:41"/>
    <s v="Surbhi Garg"/>
    <s v="Finance &amp; Accounts"/>
    <s v="4. Affects User"/>
    <s v="18-10-2024 19:41"/>
    <x v="2"/>
    <s v="15-10-2024 18:42"/>
    <s v="15-10-2024 18:42"/>
    <s v="07-10-2024 16:39"/>
    <s v="Not Assigned"/>
    <s v="Not Assigned"/>
    <s v="SAP S/4 ERP"/>
    <s v="UAE"/>
    <x v="0"/>
    <x v="9"/>
    <x v="0"/>
    <n v="8.1270833333328483"/>
    <n v="2024"/>
    <n v="41"/>
    <x v="14"/>
    <x v="0"/>
    <n v="10"/>
    <x v="3"/>
    <x v="0"/>
    <d v="2024-10-07T15:39:00"/>
    <d v="2024-10-15T18:42:00"/>
  </r>
  <r>
    <n v="4000003810"/>
    <x v="1"/>
    <s v="2. High"/>
    <s v="region of destination in PO is filled with wrong data"/>
    <s v="Raziye Kabakci"/>
    <s v="Vijay Kumar"/>
    <s v="SAP Functional-MM"/>
    <x v="3"/>
    <s v="07-10-2024 16:1"/>
    <s v="-"/>
    <s v="Applications"/>
    <s v="Not Assigned"/>
    <s v="Raziye Kabakci"/>
    <s v="Information Technology"/>
    <s v="Not Assigned"/>
    <s v="24-10-2024 12:54"/>
    <x v="4"/>
    <s v="Not Assigned"/>
    <s v="24-10-2024 12:54"/>
    <s v="-"/>
    <s v="Applications"/>
    <s v="Not Assigned"/>
    <s v="SAP S/4 ERP"/>
    <s v="GER"/>
    <x v="0"/>
    <x v="7"/>
    <x v="0"/>
    <n v="79.979052083333954"/>
    <n v="2024"/>
    <n v="41"/>
    <x v="14"/>
    <x v="0"/>
    <n v="10"/>
    <x v="3"/>
    <x v="1"/>
    <d v="2024-10-07T16:01:00"/>
    <d v="2024-12-26T15:30:50"/>
  </r>
  <r>
    <n v="4000003808"/>
    <x v="1"/>
    <s v="3. Normal"/>
    <s v="AUTHORIZATION FOR MAINTENANCE PLANNER GROUP P02 PPWP"/>
    <s v="Ajaj Kausarkhan Pathan"/>
    <s v="Amit Yadav"/>
    <s v="SAP Technical"/>
    <x v="0"/>
    <s v="07-10-2024 15:53"/>
    <s v="09-10-2024 15:53"/>
    <s v="Applications"/>
    <s v="11-10-2024 17:38"/>
    <s v="Ajaj Kausarkhan Pathan"/>
    <s v="Tiles Plant"/>
    <s v="3. Affects Group"/>
    <s v="11-10-2024 17:38"/>
    <x v="1"/>
    <s v="08-10-2024 17:3"/>
    <s v="08-10-2024 17:3"/>
    <s v="07-10-2024 17:53"/>
    <s v="Access &amp; Security"/>
    <s v="Not Assigned"/>
    <s v="SAP S/4 ERP"/>
    <s v="UAE"/>
    <x v="0"/>
    <x v="2"/>
    <x v="0"/>
    <n v="1.0486111111094942"/>
    <n v="2024"/>
    <n v="41"/>
    <x v="14"/>
    <x v="0"/>
    <n v="10"/>
    <x v="3"/>
    <x v="2"/>
    <d v="2024-10-07T15:53:00"/>
    <d v="2024-10-08T17:03:00"/>
  </r>
  <r>
    <n v="4000003824"/>
    <x v="0"/>
    <s v="3. Normal"/>
    <s v="SAP ERROR - Unable to Execute Sol Ref: 2000064737- Sankaridevi"/>
    <s v="Sankaridevi Selvan"/>
    <s v="Dinesh Sharma"/>
    <s v="SAP Functional-MM"/>
    <x v="0"/>
    <s v="07-10-2024 19:14"/>
    <s v="09-10-2024 19:14"/>
    <s v="Applications"/>
    <s v="02-11-2024 11:49"/>
    <s v="System"/>
    <s v="Customer Advocacy - Tiles"/>
    <s v="4. Affects User"/>
    <s v="02-11-2024 11:49"/>
    <x v="1"/>
    <s v="30-10-2024 11:29"/>
    <s v="30-10-2024 11:29"/>
    <s v="08-10-2024 12:14"/>
    <s v="Not Assigned"/>
    <s v="2000064737"/>
    <s v="SAP S/4 ERP"/>
    <s v="UAE"/>
    <x v="0"/>
    <x v="0"/>
    <x v="0"/>
    <n v="22.677083333335759"/>
    <n v="2024"/>
    <n v="41"/>
    <x v="14"/>
    <x v="0"/>
    <n v="10"/>
    <x v="3"/>
    <x v="1"/>
    <d v="2024-10-07T19:14:00"/>
    <d v="2024-10-30T11:29:00"/>
  </r>
  <r>
    <n v="4000003815"/>
    <x v="0"/>
    <s v="2. High"/>
    <s v="Shopping Cart: YSLO STR-SLOC Not Visible"/>
    <s v="Walid Ouamer"/>
    <s v="Vijay Kumar"/>
    <s v="SAP Functional-MM"/>
    <x v="0"/>
    <s v="07-10-2024 16:20"/>
    <s v="09-10-2024 16:20"/>
    <s v="Applications"/>
    <s v="17-10-2024 15:41"/>
    <s v="System"/>
    <s v="Not Assigned"/>
    <s v="4. Affects User"/>
    <s v="17-10-2024 15:41"/>
    <x v="1"/>
    <s v="14-10-2024 15:33"/>
    <s v="07-10-2024 16:23"/>
    <s v="07-10-2024 18:20"/>
    <s v="Not Assigned"/>
    <s v="Not Assigned"/>
    <s v="POS"/>
    <s v="UAE"/>
    <x v="0"/>
    <x v="7"/>
    <x v="0"/>
    <n v="6.9673611111138598"/>
    <n v="2024"/>
    <n v="41"/>
    <x v="14"/>
    <x v="0"/>
    <n v="10"/>
    <x v="3"/>
    <x v="0"/>
    <d v="2024-10-07T16:20:00"/>
    <d v="2024-10-14T15:33:00"/>
  </r>
  <r>
    <n v="4000003817"/>
    <x v="0"/>
    <s v="3. Normal"/>
    <s v="SAP T-code authorization issue - Surya"/>
    <s v="Surya Vegirouthu"/>
    <s v="Amit Yadav"/>
    <s v="SAP Technical"/>
    <x v="0"/>
    <s v="07-10-2024 17:5"/>
    <s v="09-10-2024 17:5"/>
    <s v="Applications"/>
    <s v="11-10-2024 18:38"/>
    <s v="System"/>
    <s v="Information Technology"/>
    <s v="4. Affects User"/>
    <s v="11-10-2024 18:38"/>
    <x v="1"/>
    <s v="08-10-2024 18:7"/>
    <s v="08-10-2024 18:7"/>
    <s v="08-10-2024 10:35"/>
    <s v="Not Assigned"/>
    <s v="Not Assigned"/>
    <s v="SAP S/4 ERP"/>
    <s v="IND"/>
    <x v="0"/>
    <x v="2"/>
    <x v="0"/>
    <n v="1.0430555555576575"/>
    <n v="2024"/>
    <n v="41"/>
    <x v="14"/>
    <x v="0"/>
    <n v="10"/>
    <x v="3"/>
    <x v="2"/>
    <d v="2024-10-07T17:05:00"/>
    <d v="2024-10-08T18:07:00"/>
  </r>
  <r>
    <n v="4000003840"/>
    <x v="0"/>
    <s v="3. Normal"/>
    <s v="Unable to run the bulk pay slip in background"/>
    <s v="Abdul Mannan"/>
    <s v="Md. Shahinur Alam Shahin"/>
    <s v="SAP Functional-HR"/>
    <x v="0"/>
    <s v="08-10-2024 11:31"/>
    <s v="10-10-2024 11:31"/>
    <s v="Applications"/>
    <s v="17-10-2024 11:40"/>
    <s v="System"/>
    <s v="PR &amp; Admin"/>
    <s v="3. Affects Group"/>
    <s v="17-10-2024 11:40"/>
    <x v="1"/>
    <s v="14-10-2024 11:7"/>
    <s v="11-10-2024 18:44"/>
    <s v="08-10-2024 13:31"/>
    <s v="Not Assigned"/>
    <s v="Not Assigned"/>
    <s v="SAP S/4 ERP"/>
    <s v="BGD"/>
    <x v="0"/>
    <x v="13"/>
    <x v="0"/>
    <n v="5.9833333333299379"/>
    <n v="2024"/>
    <n v="41"/>
    <x v="14"/>
    <x v="0"/>
    <n v="10"/>
    <x v="3"/>
    <x v="0"/>
    <d v="2024-10-08T11:31:00"/>
    <d v="2024-10-14T11:07:00"/>
  </r>
  <r>
    <n v="4000003855"/>
    <x v="0"/>
    <s v="2. High"/>
    <s v="Unable to return order from direct customer(discount) with reference"/>
    <s v="Md Atwar"/>
    <s v="Kamal Kondapalli"/>
    <s v="SAP Functional-SD"/>
    <x v="0"/>
    <s v="08-10-2024 13:49"/>
    <s v="10-10-2024 13:49"/>
    <s v="Applications"/>
    <s v="24-11-2024 18:1"/>
    <s v="Md Atwar"/>
    <s v="Sales &amp; Marketing"/>
    <s v="4. Affects User"/>
    <s v="24-11-2024 18:1"/>
    <x v="1"/>
    <s v="21-11-2024 17:55"/>
    <s v="14-10-2024 13:37"/>
    <s v="08-10-2024 15:49"/>
    <s v="Not Assigned"/>
    <s v="Not Assigned"/>
    <s v="SAP S/4 ERP"/>
    <s v="BGD"/>
    <x v="1"/>
    <x v="0"/>
    <x v="0"/>
    <n v="44.170833333337214"/>
    <n v="2024"/>
    <n v="41"/>
    <x v="14"/>
    <x v="12"/>
    <n v="10"/>
    <x v="3"/>
    <x v="1"/>
    <d v="2024-10-08T13:49:00"/>
    <d v="2024-11-21T17:55:00"/>
  </r>
  <r>
    <n v="4000003833"/>
    <x v="1"/>
    <s v="2. High"/>
    <s v="Request access to MDG for material code creation - Arjun"/>
    <s v="Arjun Nair"/>
    <s v="Amit Yadav"/>
    <s v="SAP Technical"/>
    <x v="0"/>
    <s v="08-10-2024 10:29"/>
    <s v="10-10-2024 10:30"/>
    <s v="Applications"/>
    <s v="14-10-2024 18:39"/>
    <s v="Arjun Nair"/>
    <s v="Tiles Plant"/>
    <s v="4. Affects User"/>
    <s v="14-10-2024 18:39"/>
    <x v="1"/>
    <s v="11-10-2024 18:19"/>
    <s v="11-10-2024 18:19"/>
    <s v="08-10-2024 12:30"/>
    <s v="Access &amp; Security"/>
    <s v="Not Assigned"/>
    <s v="SAP S/4 ERP"/>
    <s v="UAE"/>
    <x v="0"/>
    <x v="2"/>
    <x v="0"/>
    <n v="3.3263888888905058"/>
    <n v="2024"/>
    <n v="41"/>
    <x v="14"/>
    <x v="0"/>
    <n v="10"/>
    <x v="3"/>
    <x v="3"/>
    <d v="2024-10-08T10:29:00"/>
    <d v="2024-10-11T18:19:00"/>
  </r>
  <r>
    <n v="4000003837"/>
    <x v="0"/>
    <s v="3. Normal"/>
    <s v="Error messages received during selecting items in contract for PO creation"/>
    <s v="Veronica Tapao"/>
    <s v="Vijay Kumar"/>
    <s v="SAP Functional-MM"/>
    <x v="0"/>
    <s v="08-10-2024 10:51"/>
    <s v="10-10-2024 10:51"/>
    <s v="Applications"/>
    <s v="18-10-2024 19:41"/>
    <s v="Veronica Tapao"/>
    <s v="Purchase"/>
    <s v="4. Affects User"/>
    <s v="18-10-2024 19:41"/>
    <x v="1"/>
    <s v="15-10-2024 18:47"/>
    <s v="15-10-2024 18:47"/>
    <s v="08-10-2024 12:51"/>
    <s v="Not Assigned"/>
    <s v="Not Assigned"/>
    <s v="SAP S/4 ERP"/>
    <s v="UAE"/>
    <x v="0"/>
    <x v="7"/>
    <x v="0"/>
    <n v="7.3305555555562023"/>
    <n v="2024"/>
    <n v="41"/>
    <x v="14"/>
    <x v="0"/>
    <n v="10"/>
    <x v="3"/>
    <x v="0"/>
    <d v="2024-10-08T10:51:00"/>
    <d v="2024-10-15T18:47:00"/>
  </r>
  <r>
    <n v="4000003860"/>
    <x v="1"/>
    <s v="3. Normal"/>
    <s v="Create New SAP Accounts Basiou,- Laux"/>
    <s v="Raziye Kabakci"/>
    <s v="Amit Yadav"/>
    <s v="SAP Technical"/>
    <x v="0"/>
    <s v="08-10-2024 15:42"/>
    <s v="10-10-2024 15:42"/>
    <s v="Applications"/>
    <s v="14-10-2024 18:39"/>
    <s v="Raziye Kabakci"/>
    <s v="Information Technology"/>
    <s v="4. Affects User"/>
    <s v="14-10-2024 18:39"/>
    <x v="1"/>
    <s v="11-10-2024 18:24"/>
    <s v="11-10-2024 18:24"/>
    <s v="08-10-2024 17:42"/>
    <s v="Access &amp; Security"/>
    <s v="Not Assigned"/>
    <s v="SAP S/4 ERP"/>
    <s v="GER"/>
    <x v="0"/>
    <x v="2"/>
    <x v="0"/>
    <n v="3.1125000000029104"/>
    <n v="2024"/>
    <n v="41"/>
    <x v="14"/>
    <x v="0"/>
    <n v="10"/>
    <x v="3"/>
    <x v="3"/>
    <d v="2024-10-08T15:42:00"/>
    <d v="2024-10-11T18:24:00"/>
  </r>
  <r>
    <n v="4000003861"/>
    <x v="1"/>
    <s v="3. Normal"/>
    <s v="SAP Authorization Request ( T- code ) -  99000846"/>
    <s v="Himanshu Chandrakant Shah"/>
    <s v="Amit Yadav"/>
    <s v="SAP Technical"/>
    <x v="3"/>
    <s v="08-10-2024 15:43"/>
    <s v="-"/>
    <s v="Applications"/>
    <s v="Not Assigned"/>
    <s v="Himanshu Chandrakant Shah"/>
    <s v="Finance &amp; Accounts"/>
    <s v="Not Assigned"/>
    <s v="24-12-2024 19:23"/>
    <x v="4"/>
    <s v="Not Assigned"/>
    <s v="Not Assigned"/>
    <s v="-"/>
    <s v="Access &amp; Security"/>
    <s v="Not Assigned"/>
    <s v="SAP S/4 ERP"/>
    <s v="UAE"/>
    <x v="0"/>
    <x v="2"/>
    <x v="0"/>
    <n v="78.991552083331044"/>
    <n v="2024"/>
    <n v="41"/>
    <x v="14"/>
    <x v="0"/>
    <n v="10"/>
    <x v="3"/>
    <x v="1"/>
    <d v="2024-10-08T15:43:00"/>
    <d v="2024-12-26T15:30:50"/>
  </r>
  <r>
    <n v="4000003866"/>
    <x v="1"/>
    <s v="1. Urgent"/>
    <s v="Request access to  ZSD_DEL_DATE"/>
    <s v="Guddu Gupta"/>
    <s v="Amit Yadav"/>
    <s v="SAP Technical"/>
    <x v="0"/>
    <s v="08-10-2024 16:41"/>
    <s v="09-10-2024 15:41"/>
    <s v="Applications"/>
    <s v="25-10-2024 14:45"/>
    <s v="Guddu Gupta"/>
    <s v="Finance &amp; Accounts"/>
    <s v="4. Affects User"/>
    <s v="25-10-2024 14:45"/>
    <x v="2"/>
    <s v="22-10-2024 13:48"/>
    <s v="15-10-2024 16:14"/>
    <s v="08-10-2024 17:41"/>
    <s v="Access &amp; Security"/>
    <s v="Not Assigned"/>
    <s v="SAP S/4 ERP"/>
    <s v="UAE"/>
    <x v="0"/>
    <x v="2"/>
    <x v="0"/>
    <n v="13.879861111105129"/>
    <n v="2024"/>
    <n v="41"/>
    <x v="14"/>
    <x v="0"/>
    <n v="10"/>
    <x v="3"/>
    <x v="1"/>
    <d v="2024-10-08T16:41:00"/>
    <d v="2024-10-22T13:48:00"/>
  </r>
  <r>
    <n v="4000003876"/>
    <x v="0"/>
    <s v="3. Normal"/>
    <s v="Error occurring while using ZRK_HR002_NEW - Employee Time Data for the user 99001969"/>
    <s v="Edward Arul Raj"/>
    <s v="Amit Yadav"/>
    <s v="SAP Technical"/>
    <x v="0"/>
    <s v="08-10-2024 20:27"/>
    <s v="11-10-2024 10:30"/>
    <s v="Applications"/>
    <s v="12-10-2024 16:38"/>
    <s v="Edward Arul Raj"/>
    <s v="Tiles Plant"/>
    <s v="4. Affects User"/>
    <s v="12-10-2024 16:38"/>
    <x v="1"/>
    <s v="09-10-2024 16:30"/>
    <s v="09-10-2024 16:30"/>
    <s v="09-10-2024 12:30"/>
    <s v="Not Assigned"/>
    <s v="Not Assigned"/>
    <s v="SAP S/4 ERP"/>
    <s v="UAE"/>
    <x v="0"/>
    <x v="2"/>
    <x v="0"/>
    <n v="0.83541666666860692"/>
    <n v="2024"/>
    <n v="41"/>
    <x v="14"/>
    <x v="0"/>
    <n v="10"/>
    <x v="3"/>
    <x v="2"/>
    <d v="2024-10-08T20:27:00"/>
    <d v="2024-10-09T16:30:00"/>
  </r>
  <r>
    <n v="4000003883"/>
    <x v="1"/>
    <s v="3. Normal"/>
    <s v="Creation of new plant codes in sap"/>
    <s v="Sivaprasad K.V"/>
    <s v="Rakhi Masand"/>
    <s v="SAP Functional-MM"/>
    <x v="0"/>
    <s v="09-10-2024 11:3"/>
    <s v="11-10-2024 11:3"/>
    <s v="Applications"/>
    <s v="21-12-2024 15:14"/>
    <s v="System"/>
    <s v="Finance &amp; Accounts"/>
    <s v="4. Affects User"/>
    <s v="21-12-2024 15:14"/>
    <x v="1"/>
    <s v="18-12-2024 14:53"/>
    <s v="16-10-2024 11:49"/>
    <s v="09-10-2024 13:3"/>
    <s v="Applications"/>
    <s v="Not Assigned"/>
    <s v="SAP S/4 ERP"/>
    <s v="IND"/>
    <x v="1"/>
    <x v="9"/>
    <x v="0"/>
    <n v="70.159722222218988"/>
    <n v="2024"/>
    <n v="41"/>
    <x v="14"/>
    <x v="1"/>
    <n v="10"/>
    <x v="3"/>
    <x v="1"/>
    <d v="2024-10-09T11:03:00"/>
    <d v="2024-12-18T14:53:00"/>
  </r>
  <r>
    <n v="4000003890"/>
    <x v="1"/>
    <s v="3. Normal"/>
    <s v="T-Code Access - 99017386 Natalie"/>
    <s v="Nathalie El Kai"/>
    <s v="Amit Yadav"/>
    <s v="SAP Technical"/>
    <x v="0"/>
    <s v="09-10-2024 12:28"/>
    <s v="11-10-2024 12:28"/>
    <s v="Access &amp; Security"/>
    <s v="11-11-2024 12:54"/>
    <s v="System"/>
    <s v="Corporate Showroom"/>
    <s v="4. Affects User"/>
    <s v="11-11-2024 12:54"/>
    <x v="1"/>
    <s v="08-11-2024 12:16"/>
    <s v="07-11-2024 12:39"/>
    <s v="09-10-2024 14:28"/>
    <s v="Access &amp; Security"/>
    <s v="Not Assigned"/>
    <s v="Access Control"/>
    <s v="UAE"/>
    <x v="0"/>
    <x v="2"/>
    <x v="0"/>
    <n v="29.991666666668607"/>
    <n v="2024"/>
    <n v="41"/>
    <x v="14"/>
    <x v="0"/>
    <n v="10"/>
    <x v="3"/>
    <x v="1"/>
    <d v="2024-10-09T12:28:00"/>
    <d v="2024-11-08T12:16:00"/>
  </r>
  <r>
    <n v="4000003906"/>
    <x v="1"/>
    <s v="3. Normal"/>
    <s v="Authorization Request - FI Role - CKMB (UK)"/>
    <s v="Miz Rahman"/>
    <s v="Amit Yadav"/>
    <s v="SAP Technical"/>
    <x v="0"/>
    <s v="09-10-2024 16:50"/>
    <s v="11-10-2024 16:50"/>
    <s v="Applications"/>
    <s v="01-12-2024 20:4"/>
    <s v="System"/>
    <s v="Accounts"/>
    <s v="4. Affects User"/>
    <s v="01-12-2024 20:4"/>
    <x v="1"/>
    <s v="28-11-2024 19:28"/>
    <s v="28-11-2024 19:28"/>
    <s v="09-10-2024 18:50"/>
    <s v="Access &amp; Security"/>
    <s v="Not Assigned"/>
    <s v="SAP S/4 ERP"/>
    <s v="UK"/>
    <x v="0"/>
    <x v="2"/>
    <x v="0"/>
    <n v="50.109722222223354"/>
    <n v="2024"/>
    <n v="41"/>
    <x v="14"/>
    <x v="0"/>
    <n v="10"/>
    <x v="3"/>
    <x v="1"/>
    <d v="2024-10-09T16:50:00"/>
    <d v="2024-11-28T19:28:00"/>
  </r>
  <r>
    <n v="4000003910"/>
    <x v="1"/>
    <s v="3. Normal"/>
    <s v="ACESSS IN ECP FOR 99000884 &amp; 99018058"/>
    <s v="Karthick Mani Bharanirajan"/>
    <s v="Amit Yadav"/>
    <s v="SAP Technical"/>
    <x v="0"/>
    <s v="09-10-2024 17:44"/>
    <s v="11-10-2024 17:44"/>
    <s v="Access &amp; Security"/>
    <s v="23-12-2024 14:15"/>
    <s v="System"/>
    <s v="Production Planning"/>
    <s v="4. Affects User"/>
    <s v="23-12-2024 14:15"/>
    <x v="1"/>
    <s v="20-12-2024 13:50"/>
    <s v="21-10-2024 17:17"/>
    <s v="10-10-2024 10:44"/>
    <s v="Access &amp; Security"/>
    <s v="Not Assigned"/>
    <s v="Access Control"/>
    <s v="UAE"/>
    <x v="0"/>
    <x v="2"/>
    <x v="0"/>
    <n v="71.837500000001455"/>
    <n v="2024"/>
    <n v="41"/>
    <x v="14"/>
    <x v="0"/>
    <n v="10"/>
    <x v="3"/>
    <x v="1"/>
    <d v="2024-10-09T17:44:00"/>
    <d v="2024-12-20T13:50:00"/>
  </r>
  <r>
    <n v="4000003886"/>
    <x v="1"/>
    <s v="3. Normal"/>
    <s v="Report creation and access for taking report from SAP data record"/>
    <s v="Elanie Lorenzo Santos"/>
    <s v="Venkat"/>
    <s v="SAP Functional-HR"/>
    <x v="2"/>
    <s v="09-10-2024 11:46"/>
    <s v="11-10-2024 11:46"/>
    <s v="Applications"/>
    <s v="Not Assigned"/>
    <s v="Elanie Lorenzo Santos"/>
    <s v="PR &amp; Administration"/>
    <s v="4. Affects User"/>
    <s v="23-12-2024 19:6"/>
    <x v="1"/>
    <s v="Not Assigned"/>
    <s v="16-10-2024 11:43"/>
    <s v="09-10-2024 13:46"/>
    <s v="Applications"/>
    <s v="Not Assigned"/>
    <s v="SAP S/4 ERP"/>
    <s v="UAE"/>
    <x v="1"/>
    <x v="8"/>
    <x v="0"/>
    <n v="78.156135416669713"/>
    <n v="2024"/>
    <n v="41"/>
    <x v="14"/>
    <x v="3"/>
    <n v="10"/>
    <x v="3"/>
    <x v="1"/>
    <d v="2024-10-09T11:46:00"/>
    <d v="2024-12-26T15:30:50"/>
  </r>
  <r>
    <n v="4000003887"/>
    <x v="1"/>
    <s v="2. High"/>
    <s v="Remove the DELETE access for all except ADMIN (Ahmed Hassan &amp; Ahmed Zaki)"/>
    <s v="Elanie Lorenzo Santos"/>
    <s v="Ajay Bose Sukumaran"/>
    <s v="SAP Functional-Fiori/ABAP"/>
    <x v="2"/>
    <s v="09-10-2024 11:52"/>
    <s v="11-10-2024 11:52"/>
    <s v="Applications"/>
    <s v="Not Assigned"/>
    <s v="Elanie Lorenzo Santos"/>
    <s v="Personnel &amp; Public Relations"/>
    <s v="4. Affects User"/>
    <s v="29-10-2024 17:37"/>
    <x v="1"/>
    <s v="Not Assigned"/>
    <s v="29-10-2024 17:37"/>
    <s v="09-10-2024 13:52"/>
    <s v="Access &amp; Security"/>
    <s v="Not Assigned"/>
    <s v="SAP S/4 ERP"/>
    <s v="UAE"/>
    <x v="0"/>
    <x v="1"/>
    <x v="0"/>
    <n v="78.151968750004016"/>
    <n v="2024"/>
    <n v="41"/>
    <x v="14"/>
    <x v="0"/>
    <n v="10"/>
    <x v="3"/>
    <x v="1"/>
    <d v="2024-10-09T11:52:00"/>
    <d v="2024-12-26T15:30:50"/>
  </r>
  <r>
    <n v="4000003936"/>
    <x v="1"/>
    <s v="3. Normal"/>
    <s v="SAP Authorization Request ( T-code ) -  77001258"/>
    <s v="Durairaj Nagiah"/>
    <s v="Amit Yadav"/>
    <s v="SAP Technical"/>
    <x v="0"/>
    <s v="10-10-2024 15:53"/>
    <s v="14-10-2024 15:53"/>
    <s v="Access &amp; Security"/>
    <s v="14-10-2024 18:39"/>
    <s v="Durairaj Nagiah"/>
    <s v="Production"/>
    <s v="4. Affects User"/>
    <s v="08-11-2024 11:14"/>
    <x v="1"/>
    <s v="11-10-2024 18:17"/>
    <s v="11-10-2024 18:17"/>
    <s v="10-10-2024 17:53"/>
    <s v="Access &amp; Security"/>
    <s v="Not Assigned"/>
    <s v="Access Control"/>
    <s v="UAE"/>
    <x v="0"/>
    <x v="2"/>
    <x v="0"/>
    <n v="1.0999999999985448"/>
    <n v="2024"/>
    <n v="41"/>
    <x v="14"/>
    <x v="0"/>
    <n v="10"/>
    <x v="3"/>
    <x v="2"/>
    <d v="2024-10-10T15:53:00"/>
    <d v="2024-10-11T18:17:00"/>
  </r>
  <r>
    <n v="4000003904"/>
    <x v="0"/>
    <s v="3. Normal"/>
    <s v="SAP Incident- CRM - Accounts Summary"/>
    <s v="Vinita Acharya"/>
    <s v="Dinesh Sharma"/>
    <s v="SAP Functional-MM"/>
    <x v="0"/>
    <s v="09-10-2024 15:16"/>
    <s v="11-10-2024 15:16"/>
    <s v="Applications"/>
    <s v="17-10-2024 13:40"/>
    <s v="Vinita Acharya"/>
    <s v="Corporate Development"/>
    <s v="4. Affects User"/>
    <s v="17-10-2024 13:40"/>
    <x v="1"/>
    <s v="14-10-2024 13:35"/>
    <s v="14-10-2024 13:35"/>
    <s v="09-10-2024 17:16"/>
    <s v="Not Assigned"/>
    <s v="Not Assigned"/>
    <s v="SAP S/4 ERP"/>
    <s v="UAE"/>
    <x v="0"/>
    <x v="0"/>
    <x v="0"/>
    <n v="4.929861111108039"/>
    <n v="2024"/>
    <n v="41"/>
    <x v="14"/>
    <x v="0"/>
    <n v="10"/>
    <x v="3"/>
    <x v="3"/>
    <d v="2024-10-09T15:16:00"/>
    <d v="2024-10-14T13:35:00"/>
  </r>
  <r>
    <n v="4000003962"/>
    <x v="1"/>
    <s v="2. High"/>
    <s v="Provide Authorization Access to T-code"/>
    <s v="Palani Murugan"/>
    <s v="Amit Yadav"/>
    <s v="SAP Technical"/>
    <x v="0"/>
    <s v="10-10-2024 18:47"/>
    <s v="14-10-2024 18:47"/>
    <s v="Applications"/>
    <s v="14-10-2024 18:39"/>
    <s v="Palani Murugan"/>
    <s v="Logistics and Warehouse"/>
    <s v="4. Affects User"/>
    <s v="14-10-2024 18:39"/>
    <x v="1"/>
    <s v="11-10-2024 18:21"/>
    <s v="11-10-2024 18:21"/>
    <s v="11-10-2024 11:47"/>
    <s v="Access &amp; Security"/>
    <s v="Not Assigned"/>
    <s v="Logistics &amp; Warehousing tools"/>
    <s v="UAE"/>
    <x v="0"/>
    <x v="2"/>
    <x v="0"/>
    <n v="0.98194444444379769"/>
    <n v="2024"/>
    <n v="41"/>
    <x v="14"/>
    <x v="0"/>
    <n v="10"/>
    <x v="3"/>
    <x v="2"/>
    <d v="2024-10-10T18:47:00"/>
    <d v="2024-10-11T18:21:00"/>
  </r>
  <r>
    <n v="4000003922"/>
    <x v="1"/>
    <s v="3. Normal"/>
    <s v="IRP Password Reset 99201258"/>
    <s v="Surya Vegirouthu"/>
    <s v="Amit Yadav"/>
    <s v="SAP Technical"/>
    <x v="0"/>
    <s v="10-10-2024 10:39"/>
    <s v="12-10-2024 10:39"/>
    <s v="Access &amp; Security"/>
    <s v="13-10-2024 17:39"/>
    <s v="System"/>
    <s v="Information Technology"/>
    <s v="4. Affects User"/>
    <s v="13-10-2024 17:39"/>
    <x v="1"/>
    <s v="10-10-2024 16:52"/>
    <s v="10-10-2024 16:52"/>
    <s v="10-10-2024 12:39"/>
    <s v="Access &amp; Security"/>
    <s v="Not Assigned"/>
    <s v="Access Control"/>
    <s v="IND"/>
    <x v="0"/>
    <x v="2"/>
    <x v="0"/>
    <n v="0.25902777777810115"/>
    <n v="2024"/>
    <n v="41"/>
    <x v="14"/>
    <x v="0"/>
    <n v="10"/>
    <x v="3"/>
    <x v="2"/>
    <d v="2024-10-10T10:39:00"/>
    <d v="2024-10-10T16:52:00"/>
  </r>
  <r>
    <n v="4000003926"/>
    <x v="1"/>
    <s v="3. Normal"/>
    <s v="SAP LOGIN BLOCKED | EMP. ID 99017392"/>
    <s v="Jithin Pattalathil"/>
    <s v="Amit Yadav"/>
    <s v="SAP Technical"/>
    <x v="0"/>
    <s v="10-10-2024 11:13"/>
    <s v="14-10-2024 11:13"/>
    <s v="Access &amp; Security"/>
    <s v="18-10-2024 17:41"/>
    <s v="System"/>
    <s v="Purchase"/>
    <s v="4. Affects User"/>
    <s v="18-10-2024 17:41"/>
    <x v="1"/>
    <s v="15-10-2024 16:43"/>
    <s v="15-10-2024 16:43"/>
    <s v="10-10-2024 13:13"/>
    <s v="Access &amp; Security"/>
    <s v="Not Assigned"/>
    <s v="Access Control"/>
    <s v="UAE"/>
    <x v="0"/>
    <x v="2"/>
    <x v="0"/>
    <n v="5.2291666666642413"/>
    <n v="2024"/>
    <n v="41"/>
    <x v="14"/>
    <x v="0"/>
    <n v="10"/>
    <x v="3"/>
    <x v="0"/>
    <d v="2024-10-10T11:13:00"/>
    <d v="2024-10-15T16:43:00"/>
  </r>
  <r>
    <n v="4000003944"/>
    <x v="1"/>
    <s v="3. Normal"/>
    <s v="Request To Provide Access  T-code - Ali"/>
    <s v="Ali Mohammed"/>
    <s v="Amit Yadav"/>
    <s v="SAP Technical"/>
    <x v="0"/>
    <s v="10-10-2024 16:50"/>
    <s v="14-10-2024 16:50"/>
    <s v="Applications"/>
    <s v="14-10-2024 18:39"/>
    <s v="System"/>
    <s v="Information Technology"/>
    <s v="4. Affects User"/>
    <s v="14-10-2024 18:39"/>
    <x v="1"/>
    <s v="11-10-2024 18:16"/>
    <s v="11-10-2024 18:16"/>
    <s v="13-10-2024 9:50"/>
    <s v="Access &amp; Security"/>
    <s v="Not Assigned"/>
    <s v="SAP S/4 ERP"/>
    <s v="KSA"/>
    <x v="0"/>
    <x v="2"/>
    <x v="0"/>
    <n v="1.0597222222204437"/>
    <n v="2024"/>
    <n v="41"/>
    <x v="14"/>
    <x v="0"/>
    <n v="10"/>
    <x v="3"/>
    <x v="2"/>
    <d v="2024-10-10T16:50:00"/>
    <d v="2024-10-11T18:16:00"/>
  </r>
  <r>
    <n v="4000003953"/>
    <x v="1"/>
    <s v="3. Normal"/>
    <s v="6000023468 IDT 99016037 : THANGARAJ JAYAMOORTHY"/>
    <s v="Shaik Sajjad Ali"/>
    <s v="Amit Yadav"/>
    <s v="SAP Technical"/>
    <x v="0"/>
    <s v="10-10-2024 18:44"/>
    <s v="14-10-2024 18:44"/>
    <s v="Access &amp; Security"/>
    <s v="21-10-2024 16:43"/>
    <s v="System"/>
    <s v="Human Resources"/>
    <s v="4. Affects User"/>
    <s v="21-10-2024 16:43"/>
    <x v="1"/>
    <s v="18-10-2024 16:19"/>
    <s v="18-10-2024 16:19"/>
    <s v="11-10-2024 11:44"/>
    <s v="Access &amp; Security"/>
    <s v="6000023468"/>
    <s v="Access Control"/>
    <s v="UAE"/>
    <x v="0"/>
    <x v="2"/>
    <x v="0"/>
    <n v="7.8993055555547471"/>
    <n v="2024"/>
    <n v="41"/>
    <x v="14"/>
    <x v="0"/>
    <n v="10"/>
    <x v="3"/>
    <x v="0"/>
    <d v="2024-10-10T18:44:00"/>
    <d v="2024-10-18T16:19:00"/>
  </r>
  <r>
    <n v="4000003947"/>
    <x v="1"/>
    <s v="3. Normal"/>
    <s v="SAP Authorization Request  - L&amp;W Users"/>
    <s v="Mohamed Nasar"/>
    <s v="Amit Yadav"/>
    <s v="SAP Technical"/>
    <x v="0"/>
    <s v="10-10-2024 17:53"/>
    <s v="15-10-2024 11:44"/>
    <s v="Applications"/>
    <s v="16-11-2024 18:57"/>
    <s v="Mohamed Nasar"/>
    <s v="Logistics and Warehouse"/>
    <s v="4. Affects User"/>
    <s v="16-11-2024 18:57"/>
    <x v="1"/>
    <s v="13-11-2024 18:32"/>
    <s v="11-10-2024 18:22"/>
    <s v="11-10-2024 10:53"/>
    <s v="Access &amp; Security"/>
    <s v="Not Assigned"/>
    <s v="SAP S/4 ERP"/>
    <s v="UAE"/>
    <x v="0"/>
    <x v="2"/>
    <x v="0"/>
    <n v="34.027083333334303"/>
    <n v="2024"/>
    <n v="41"/>
    <x v="14"/>
    <x v="0"/>
    <n v="10"/>
    <x v="3"/>
    <x v="1"/>
    <d v="2024-10-10T17:53:00"/>
    <d v="2024-11-13T18:32:00"/>
  </r>
  <r>
    <n v="4000003920"/>
    <x v="0"/>
    <s v="2. High"/>
    <s v="Mistmatch of Data in ZRKPM0001"/>
    <s v="Sai Charan Reddy Regatte"/>
    <s v="Karthick Duraisamy"/>
    <s v="SAP Functional-PP/PM/QS/"/>
    <x v="0"/>
    <s v="10-10-2024 10:19"/>
    <s v="14-10-2024 10:30"/>
    <s v="Applications"/>
    <s v="09-11-2024 18:53"/>
    <s v="Sai Charan Reddy Regatte"/>
    <s v="Project"/>
    <s v="4. Affects User"/>
    <s v="09-11-2024 18:53"/>
    <x v="1"/>
    <s v="06-11-2024 18:15"/>
    <s v="15-10-2024 18:47"/>
    <s v="10-10-2024 12:30"/>
    <s v="Not Assigned"/>
    <s v="Not Assigned"/>
    <s v="SAP S/4 ERP"/>
    <s v="UAE"/>
    <x v="0"/>
    <x v="4"/>
    <x v="0"/>
    <n v="27.330555555556202"/>
    <n v="2024"/>
    <n v="41"/>
    <x v="14"/>
    <x v="0"/>
    <n v="10"/>
    <x v="3"/>
    <x v="1"/>
    <d v="2024-10-10T10:19:00"/>
    <d v="2024-11-06T18:15:00"/>
  </r>
  <r>
    <n v="4000003968"/>
    <x v="1"/>
    <s v="2. High"/>
    <s v="Fiori Access -  99123257 Jitendra"/>
    <s v="Syed Ahmad Ullah"/>
    <s v="Amit Yadav"/>
    <s v="SAP Technical"/>
    <x v="0"/>
    <s v="10-10-2024 19:47"/>
    <s v="15-10-2024 10:30"/>
    <s v="Applications"/>
    <s v="18-10-2024 16:41"/>
    <s v="Syed Ahmad Ullah"/>
    <s v="Customer Advocacy - Tiles"/>
    <s v="4. Affects User"/>
    <s v="18-10-2024 16:41"/>
    <x v="1"/>
    <s v="15-10-2024 16:7"/>
    <s v="15-10-2024 16:7"/>
    <s v="11-10-2024 12:30"/>
    <s v="Access &amp; Security"/>
    <s v="Not Assigned"/>
    <s v="SAP S/4 ERP"/>
    <s v="UAE"/>
    <x v="0"/>
    <x v="2"/>
    <x v="0"/>
    <n v="4.8472222222189885"/>
    <n v="2024"/>
    <n v="41"/>
    <x v="14"/>
    <x v="0"/>
    <n v="10"/>
    <x v="3"/>
    <x v="3"/>
    <d v="2024-10-10T19:47:00"/>
    <d v="2024-10-15T16:07:00"/>
  </r>
  <r>
    <n v="4000003974"/>
    <x v="1"/>
    <s v="3. Normal"/>
    <s v="Provide  Authorization Access to Sales T- codes"/>
    <s v="Muhammed Salih Nissamudeen"/>
    <s v="Amit Yadav"/>
    <s v="SAP Technical"/>
    <x v="0"/>
    <s v="11-10-2024 11:39"/>
    <s v="15-10-2024 11:39"/>
    <s v="Access &amp; Security"/>
    <s v="18-10-2024 16:41"/>
    <s v="System"/>
    <s v="Marketing"/>
    <s v="4. Affects User"/>
    <s v="08-11-2024 12:2"/>
    <x v="1"/>
    <s v="15-10-2024 16:11"/>
    <s v="15-10-2024 16:11"/>
    <s v="11-10-2024 13:39"/>
    <s v="Access &amp; Security"/>
    <s v="Not Assigned"/>
    <s v="Access Control"/>
    <s v="UAE"/>
    <x v="0"/>
    <x v="2"/>
    <x v="0"/>
    <n v="4.1888888888861402"/>
    <n v="2024"/>
    <n v="41"/>
    <x v="14"/>
    <x v="0"/>
    <n v="10"/>
    <x v="3"/>
    <x v="3"/>
    <d v="2024-10-11T11:39:00"/>
    <d v="2024-10-15T16:11:00"/>
  </r>
  <r>
    <n v="4000004011"/>
    <x v="1"/>
    <s v="3. Normal"/>
    <s v="Request for SAP T-code - Manikanta ( IND)"/>
    <s v="Manikanta Chukka"/>
    <s v="Amit Yadav"/>
    <s v="SAP Technical"/>
    <x v="0"/>
    <s v="14-10-2024 9:58"/>
    <s v="16-10-2024 10:30"/>
    <s v="Applications"/>
    <s v="18-10-2024 16:41"/>
    <s v="System"/>
    <s v="Internal Audit"/>
    <s v="4. Affects User"/>
    <s v="18-10-2024 16:41"/>
    <x v="1"/>
    <s v="15-10-2024 16:18"/>
    <s v="15-10-2024 16:18"/>
    <s v="14-10-2024 12:30"/>
    <s v="Access &amp; Security"/>
    <s v="Not Assigned"/>
    <s v="SAP S/4 ERP"/>
    <s v="IND"/>
    <x v="0"/>
    <x v="2"/>
    <x v="0"/>
    <n v="1.2638888888905058"/>
    <n v="2024"/>
    <n v="42"/>
    <x v="15"/>
    <x v="0"/>
    <n v="10"/>
    <x v="3"/>
    <x v="2"/>
    <d v="2024-10-14T09:58:00"/>
    <d v="2024-10-15T16:18:00"/>
  </r>
  <r>
    <n v="4000004016"/>
    <x v="0"/>
    <s v="2. High"/>
    <s v="Freight Expense is not loaded in total landed cost - Sol Ref : 2000064728"/>
    <s v="Preeth Nair"/>
    <s v="Rakhi Masand"/>
    <s v="SAP Functional-FI/CO"/>
    <x v="2"/>
    <s v="14-10-2024 11:32"/>
    <s v="15-10-2024 10:32"/>
    <s v="Applications"/>
    <s v="Not Assigned"/>
    <s v="System"/>
    <s v="Finance &amp; Accounts"/>
    <s v="3. Affects Group"/>
    <s v="20-12-2024 14:50"/>
    <x v="2"/>
    <s v="Not Assigned"/>
    <s v="14-10-2024 12:58"/>
    <s v="14-10-2024 12:32"/>
    <s v="Not Assigned"/>
    <s v="2000064728"/>
    <s v="SAP S/4 ERP"/>
    <s v="UAE"/>
    <x v="1"/>
    <x v="9"/>
    <x v="0"/>
    <n v="73.165857638887246"/>
    <n v="2024"/>
    <n v="42"/>
    <x v="15"/>
    <x v="11"/>
    <n v="10"/>
    <x v="3"/>
    <x v="1"/>
    <d v="2024-10-14T11:32:00"/>
    <d v="2024-12-26T15:30:50"/>
  </r>
  <r>
    <n v="4000004019"/>
    <x v="1"/>
    <s v="3. Normal"/>
    <s v="Request for SAP T-code : ZSETWISE_UPLD"/>
    <s v="Md. Sohel Rana"/>
    <s v="Amit Yadav"/>
    <s v="SAP Technical"/>
    <x v="0"/>
    <s v="14-10-2024 11:51"/>
    <s v="16-10-2024 11:51"/>
    <s v="Applications"/>
    <s v="24-10-2024 18:45"/>
    <s v="System"/>
    <s v="Accounts &amp; Finance"/>
    <s v="4. Affects User"/>
    <s v="24-10-2024 18:45"/>
    <x v="1"/>
    <s v="21-10-2024 18:13"/>
    <s v="17-10-2024 12:22"/>
    <s v="14-10-2024 13:51"/>
    <s v="Access &amp; Security"/>
    <s v="Not Assigned"/>
    <s v="SAP S/4 ERP"/>
    <s v="BGD"/>
    <x v="0"/>
    <x v="2"/>
    <x v="0"/>
    <n v="7.265277777776646"/>
    <n v="2024"/>
    <n v="42"/>
    <x v="15"/>
    <x v="0"/>
    <n v="10"/>
    <x v="3"/>
    <x v="0"/>
    <d v="2024-10-14T11:51:00"/>
    <d v="2024-10-21T18:13:00"/>
  </r>
  <r>
    <n v="4000003991"/>
    <x v="1"/>
    <s v="3. Normal"/>
    <s v="SAP Authorization Request Access -  99018502 &amp; 99018502"/>
    <s v="Mohamed Nasar"/>
    <s v="Amit Yadav"/>
    <s v="SAP Technical"/>
    <x v="0"/>
    <s v="11-10-2024 19:11"/>
    <s v="15-10-2024 19:11"/>
    <s v="Access &amp; Security"/>
    <s v="18-10-2024 17:41"/>
    <s v="Mohamed Nasar"/>
    <s v="Logistics and Warehouse"/>
    <s v="4. Affects User"/>
    <s v="08-11-2024 11:19"/>
    <x v="1"/>
    <s v="15-10-2024 16:42"/>
    <s v="15-10-2024 16:42"/>
    <s v="14-10-2024 12:11"/>
    <s v="Access &amp; Security"/>
    <s v="Not Assigned"/>
    <s v="Access Control"/>
    <s v="UAE"/>
    <x v="0"/>
    <x v="2"/>
    <x v="0"/>
    <n v="3.8965277777751908"/>
    <n v="2024"/>
    <n v="41"/>
    <x v="14"/>
    <x v="0"/>
    <n v="10"/>
    <x v="3"/>
    <x v="3"/>
    <d v="2024-10-11T19:11:00"/>
    <d v="2024-10-15T16:42:00"/>
  </r>
  <r>
    <n v="4000003970"/>
    <x v="0"/>
    <s v="2. High"/>
    <s v="GL Account Configuration for BIlling in not set correctly for EC01."/>
    <s v="Guddu Gupta"/>
    <s v="Rakhi Masand"/>
    <s v="SAP Functional-FI/CO"/>
    <x v="0"/>
    <s v="11-10-2024 10:50"/>
    <s v="11-10-2024 18:50"/>
    <s v="Applications"/>
    <s v="16-12-2024 18:12"/>
    <s v="Guddu Gupta"/>
    <s v="Finance &amp; Accounts"/>
    <s v="3. Affects Group"/>
    <s v="16-12-2024 18:12"/>
    <x v="2"/>
    <s v="13-12-2024 17:34"/>
    <s v="11-10-2024 10:53"/>
    <s v="11-10-2024 11:50"/>
    <s v="Not Assigned"/>
    <s v="Not Assigned"/>
    <s v="SAP S/4 ERP"/>
    <s v="UAE"/>
    <x v="1"/>
    <x v="9"/>
    <x v="0"/>
    <n v="63.280555555553292"/>
    <n v="2024"/>
    <n v="41"/>
    <x v="14"/>
    <x v="12"/>
    <n v="10"/>
    <x v="3"/>
    <x v="1"/>
    <d v="2024-10-11T10:50:00"/>
    <d v="2024-12-13T17:34:00"/>
  </r>
  <r>
    <n v="4000004021"/>
    <x v="1"/>
    <s v="1. Urgent"/>
    <s v="SAP Authorization Request ( T-code ) -  Reem"/>
    <s v="Reem Abulebda"/>
    <s v="Amit Yadav"/>
    <s v="SAP Technical"/>
    <x v="0"/>
    <s v="14-10-2024 12:7"/>
    <s v="15-10-2024 11:7"/>
    <s v="Applications"/>
    <s v="18-10-2024 16:41"/>
    <s v="Reem Abulebda"/>
    <s v="E-commerce"/>
    <s v="4. Affects User"/>
    <s v="18-10-2024 16:41"/>
    <x v="2"/>
    <s v="15-10-2024 16:30"/>
    <s v="15-10-2024 16:30"/>
    <s v="14-10-2024 13:7"/>
    <s v="Access &amp; Security"/>
    <s v="Not Assigned"/>
    <s v="SAP S/4 ERP"/>
    <s v="UAE"/>
    <x v="0"/>
    <x v="2"/>
    <x v="0"/>
    <n v="1.1826388888875954"/>
    <n v="2024"/>
    <n v="42"/>
    <x v="15"/>
    <x v="0"/>
    <n v="10"/>
    <x v="3"/>
    <x v="2"/>
    <d v="2024-10-14T12:07:00"/>
    <d v="2024-10-15T16:30:00"/>
  </r>
  <r>
    <n v="4000004065"/>
    <x v="1"/>
    <s v="2. High"/>
    <s v="SAP access Modification - 99000664 Oscar"/>
    <s v="Balakumar Paneerselvam"/>
    <s v="Amit Yadav"/>
    <s v="SAP Technical"/>
    <x v="0"/>
    <s v="15-10-2024 11:8"/>
    <s v="17-10-2024 11:8"/>
    <s v="Applications"/>
    <s v="25-10-2024 18:45"/>
    <s v="Balakumar Paneerselvam"/>
    <s v="Tiles Plant"/>
    <s v="4. Affects User"/>
    <s v="25-10-2024 18:45"/>
    <x v="1"/>
    <s v="22-10-2024 17:48"/>
    <s v="22-10-2024 17:48"/>
    <s v="15-10-2024 13:8"/>
    <s v="Access &amp; Security"/>
    <s v="Not Assigned"/>
    <s v="SAP S/4 ERP"/>
    <s v="UAE"/>
    <x v="0"/>
    <x v="2"/>
    <x v="0"/>
    <n v="7.2777777777810115"/>
    <n v="2024"/>
    <n v="42"/>
    <x v="15"/>
    <x v="0"/>
    <n v="10"/>
    <x v="3"/>
    <x v="0"/>
    <d v="2024-10-15T11:08:00"/>
    <d v="2024-10-22T17:48:00"/>
  </r>
  <r>
    <n v="4000003975"/>
    <x v="1"/>
    <s v="3. Normal"/>
    <s v="SAP Authorization Request ( T-Code) -  Kasturi"/>
    <s v="Kasturi Raju Indukuri"/>
    <s v="Amit Yadav"/>
    <s v="SAP Technical"/>
    <x v="0"/>
    <s v="11-10-2024 11:47"/>
    <s v="15-10-2024 11:47"/>
    <s v="Access &amp; Security"/>
    <s v="18-10-2024 16:41"/>
    <s v="Kasturi Raju Indukuri"/>
    <s v="Tiles Plant"/>
    <s v="4. Affects User"/>
    <s v="08-11-2024 11:3"/>
    <x v="1"/>
    <s v="15-10-2024 16:31"/>
    <s v="15-10-2024 16:31"/>
    <s v="11-10-2024 13:47"/>
    <s v="Access &amp; Security"/>
    <s v="Not Assigned"/>
    <s v="Access Control"/>
    <s v="UAE"/>
    <x v="0"/>
    <x v="2"/>
    <x v="0"/>
    <n v="4.1972222222248092"/>
    <n v="2024"/>
    <n v="41"/>
    <x v="14"/>
    <x v="0"/>
    <n v="10"/>
    <x v="3"/>
    <x v="3"/>
    <d v="2024-10-11T11:47:00"/>
    <d v="2024-10-15T16:31:00"/>
  </r>
  <r>
    <n v="4000003980"/>
    <x v="1"/>
    <s v="3. Normal"/>
    <s v="Create a New SAP Account  for Drewes ( Kludi Germany  )"/>
    <s v="Raziye Kabakci"/>
    <s v="Amit Yadav"/>
    <s v="SAP Technical"/>
    <x v="0"/>
    <s v="11-10-2024 14:17"/>
    <s v="15-10-2024 14:17"/>
    <s v="Applications"/>
    <s v="18-10-2024 16:41"/>
    <s v="Raziye Kabakci"/>
    <s v="Information Technology"/>
    <s v="4. Affects User"/>
    <s v="30-10-2024 11:12"/>
    <x v="1"/>
    <s v="15-10-2024 16:4"/>
    <s v="15-10-2024 16:4"/>
    <s v="11-10-2024 16:17"/>
    <s v="Access &amp; Security"/>
    <s v="Not Assigned"/>
    <s v="SAP S/4 ERP"/>
    <s v="GER"/>
    <x v="0"/>
    <x v="2"/>
    <x v="0"/>
    <n v="4.0743055555576575"/>
    <n v="2024"/>
    <n v="41"/>
    <x v="14"/>
    <x v="0"/>
    <n v="10"/>
    <x v="3"/>
    <x v="3"/>
    <d v="2024-10-11T14:17:00"/>
    <d v="2024-10-15T16:04:00"/>
  </r>
  <r>
    <n v="4000004039"/>
    <x v="0"/>
    <s v="3. Normal"/>
    <s v="ZVRPS Field is Missing in Invoice"/>
    <s v="Himanshu Chandrakant Shah"/>
    <s v="Kamal Kondapalli"/>
    <s v="SAP Functional-SD"/>
    <x v="3"/>
    <s v="14-10-2024 15:33"/>
    <s v="16-10-2024 15:33"/>
    <s v="Applications"/>
    <s v="Not Assigned"/>
    <s v="Himanshu Chandrakant Shah"/>
    <s v="Finance &amp; Accounts"/>
    <s v="4. Affects User"/>
    <s v="25-12-2024 15:42"/>
    <x v="1"/>
    <s v="Not Assigned"/>
    <s v="29-10-2024 13:26"/>
    <s v="14-10-2024 17:33"/>
    <s v="Not Assigned"/>
    <s v="Not Assigned"/>
    <s v="SAP S/4 ERP"/>
    <s v="UAE"/>
    <x v="1"/>
    <x v="0"/>
    <x v="0"/>
    <n v="72.998496527776297"/>
    <n v="2024"/>
    <n v="42"/>
    <x v="15"/>
    <x v="14"/>
    <n v="10"/>
    <x v="3"/>
    <x v="1"/>
    <d v="2024-10-14T15:33:00"/>
    <d v="2024-12-26T15:30:50"/>
  </r>
  <r>
    <n v="4000004049"/>
    <x v="1"/>
    <s v="3. Normal"/>
    <s v="SAP T-code Access - 96600472"/>
    <s v="Abdulrahman Albishi"/>
    <s v="Amit Yadav"/>
    <s v="SAP Technical"/>
    <x v="0"/>
    <s v="14-10-2024 17:30"/>
    <s v="16-10-2024 17:30"/>
    <s v="Access &amp; Security"/>
    <s v="19-10-2024 11:42"/>
    <s v="Ali Mohammed"/>
    <s v="Finance &amp; Accounts"/>
    <s v="4. Affects User"/>
    <s v="08-11-2024 12:0"/>
    <x v="1"/>
    <s v="16-10-2024 11:41"/>
    <s v="16-10-2024 11:41"/>
    <s v="15-10-2024 10:30"/>
    <s v="Access &amp; Security"/>
    <s v="Not Assigned"/>
    <s v="Access Control"/>
    <s v="KSA"/>
    <x v="0"/>
    <x v="2"/>
    <x v="0"/>
    <n v="1.757638888891961"/>
    <n v="2024"/>
    <n v="42"/>
    <x v="15"/>
    <x v="0"/>
    <n v="10"/>
    <x v="3"/>
    <x v="2"/>
    <d v="2024-10-14T17:30:00"/>
    <d v="2024-10-16T11:41:00"/>
  </r>
  <r>
    <n v="4000004029"/>
    <x v="0"/>
    <s v="3. Normal"/>
    <s v="Issue With Overlapping Text in Sales Quotation"/>
    <s v="Walid Ouamer"/>
    <s v="Ajay Bose Sukumaran"/>
    <s v="SAP Functional-Fiori/ABAP"/>
    <x v="0"/>
    <s v="14-10-2024 12:54"/>
    <s v="16-10-2024 12:54"/>
    <s v="Applications"/>
    <s v="16-11-2024 14:56"/>
    <s v="System"/>
    <s v="RAK Porcelain Retail"/>
    <s v="4. Affects User"/>
    <s v="16-11-2024 14:56"/>
    <x v="1"/>
    <s v="13-11-2024 14:13"/>
    <s v="14-10-2024 13:7"/>
    <s v="14-10-2024 14:54"/>
    <s v="Not Assigned"/>
    <s v="Not Assigned"/>
    <s v="POS"/>
    <s v="UAE"/>
    <x v="0"/>
    <x v="1"/>
    <x v="0"/>
    <n v="30.054861111115315"/>
    <n v="2024"/>
    <n v="42"/>
    <x v="15"/>
    <x v="12"/>
    <n v="10"/>
    <x v="3"/>
    <x v="1"/>
    <d v="2024-10-14T12:54:00"/>
    <d v="2024-11-13T14:13:00"/>
  </r>
  <r>
    <n v="4000004057"/>
    <x v="0"/>
    <s v="3. Normal"/>
    <s v="Validation check not working for invoice pulling"/>
    <s v="Guddu Gupta"/>
    <s v="Rakhi Masand"/>
    <s v="SAP Functional-FI/CO"/>
    <x v="0"/>
    <s v="14-10-2024 18:51"/>
    <s v="16-10-2024 18:51"/>
    <s v="Applications"/>
    <s v="07-12-2024 14:7"/>
    <s v="System"/>
    <s v="Finance &amp; Accounts"/>
    <s v="3. Affects Group"/>
    <s v="07-12-2024 14:7"/>
    <x v="1"/>
    <s v="04-12-2024 13:12"/>
    <s v="14-10-2024 19:23"/>
    <s v="15-10-2024 11:51"/>
    <s v="Not Assigned"/>
    <s v="Not Assigned"/>
    <s v="SAP S/4 ERP"/>
    <s v="UAE"/>
    <x v="1"/>
    <x v="9"/>
    <x v="0"/>
    <n v="50.764583333337214"/>
    <n v="2024"/>
    <n v="42"/>
    <x v="15"/>
    <x v="12"/>
    <n v="10"/>
    <x v="3"/>
    <x v="1"/>
    <d v="2024-10-14T18:51:00"/>
    <d v="2024-12-04T13:12:00"/>
  </r>
  <r>
    <n v="4000004082"/>
    <x v="0"/>
    <s v="3. Normal"/>
    <s v="Unable to approve the leave request in SAP Fiori - Moyinudeen"/>
    <s v="Moyinudeen Mutti"/>
    <s v="Amit Yadav"/>
    <s v="SAP Technical"/>
    <x v="0"/>
    <s v="15-10-2024 14:7"/>
    <s v="17-10-2024 14:7"/>
    <s v="Applications"/>
    <s v="18-10-2024 17:41"/>
    <s v="System"/>
    <s v="Production"/>
    <s v="4. Affects User"/>
    <s v="18-10-2024 17:41"/>
    <x v="1"/>
    <s v="15-10-2024 16:50"/>
    <s v="15-10-2024 16:50"/>
    <s v="15-10-2024 16:7"/>
    <s v="Not Assigned"/>
    <s v="Not Assigned"/>
    <s v="SAP S/4 ERP"/>
    <s v="UAE"/>
    <x v="0"/>
    <x v="2"/>
    <x v="0"/>
    <n v="0.11319444444961846"/>
    <n v="2024"/>
    <n v="42"/>
    <x v="15"/>
    <x v="0"/>
    <n v="10"/>
    <x v="3"/>
    <x v="2"/>
    <d v="2024-10-15T14:07:00"/>
    <d v="2024-10-15T16:50:00"/>
  </r>
  <r>
    <n v="4000004104"/>
    <x v="0"/>
    <s v="2. High"/>
    <s v="SAP Authorization Issue - 99013278"/>
    <s v="Prashobh PK"/>
    <s v="Amit Yadav"/>
    <s v="SAP Technical"/>
    <x v="0"/>
    <s v="15-10-2024 16:51"/>
    <s v="17-10-2024 16:51"/>
    <s v="Access &amp; Security"/>
    <s v="18-10-2024 19:41"/>
    <s v="Prashobh PK"/>
    <s v="Marketing"/>
    <s v="4. Affects User"/>
    <s v="01-11-2024 16:43"/>
    <x v="1"/>
    <s v="15-10-2024 19:12"/>
    <s v="15-10-2024 19:12"/>
    <s v="15-10-2024 18:51"/>
    <s v="Not Assigned"/>
    <s v="Not Assigned"/>
    <s v="Access Control"/>
    <s v="UAE"/>
    <x v="0"/>
    <x v="2"/>
    <x v="0"/>
    <n v="9.7916666672972497E-2"/>
    <n v="2024"/>
    <n v="42"/>
    <x v="15"/>
    <x v="0"/>
    <n v="10"/>
    <x v="3"/>
    <x v="2"/>
    <d v="2024-10-15T16:51:00"/>
    <d v="2024-10-15T19:12:00"/>
  </r>
  <r>
    <n v="4000004075"/>
    <x v="1"/>
    <s v="3. Normal"/>
    <s v="Request for SAP Kludi account: user ASTER"/>
    <s v="Raziye Kabakci"/>
    <s v="Amit Yadav"/>
    <s v="SAP Technical"/>
    <x v="0"/>
    <s v="15-10-2024 12:52"/>
    <s v="17-10-2024 12:52"/>
    <s v="Applications"/>
    <s v="19-10-2024 11:42"/>
    <s v="Raziye Kabakci"/>
    <s v="Information Technology"/>
    <s v="4. Affects User"/>
    <s v="30-10-2024 11:25"/>
    <x v="1"/>
    <s v="16-10-2024 11:40"/>
    <s v="16-10-2024 11:40"/>
    <s v="15-10-2024 14:52"/>
    <s v="Access &amp; Security"/>
    <s v="Not Assigned"/>
    <s v="SAP S/4 ERP"/>
    <s v="GER"/>
    <x v="0"/>
    <x v="2"/>
    <x v="0"/>
    <n v="0.94999999999708962"/>
    <n v="2024"/>
    <n v="42"/>
    <x v="15"/>
    <x v="0"/>
    <n v="10"/>
    <x v="3"/>
    <x v="2"/>
    <d v="2024-10-15T12:52:00"/>
    <d v="2024-10-16T11:40:00"/>
  </r>
  <r>
    <n v="4000004078"/>
    <x v="1"/>
    <s v="3. Normal"/>
    <s v="Request for sap kludi account: user ADARSH"/>
    <s v="Raziye Kabakci"/>
    <s v="Amit Yadav"/>
    <s v="SAP Technical"/>
    <x v="0"/>
    <s v="15-10-2024 13:5"/>
    <s v="17-10-2024 13:5"/>
    <s v="Applications"/>
    <s v="19-10-2024 11:42"/>
    <s v="Raziye Kabakci"/>
    <s v="Information Technology"/>
    <s v="4. Affects User"/>
    <s v="30-10-2024 11:31"/>
    <x v="1"/>
    <s v="16-10-2024 11:37"/>
    <s v="16-10-2024 11:37"/>
    <s v="15-10-2024 15:5"/>
    <s v="Access &amp; Security"/>
    <s v="Not Assigned"/>
    <s v="SAP S/4 ERP"/>
    <s v="GER"/>
    <x v="0"/>
    <x v="2"/>
    <x v="0"/>
    <n v="0.93888888888614019"/>
    <n v="2024"/>
    <n v="42"/>
    <x v="15"/>
    <x v="0"/>
    <n v="10"/>
    <x v="3"/>
    <x v="2"/>
    <d v="2024-10-15T13:05:00"/>
    <d v="2024-10-16T11:37:00"/>
  </r>
  <r>
    <n v="4000004120"/>
    <x v="0"/>
    <s v="3. Normal"/>
    <s v="SAP ID Login issues - 88408370 (BG)"/>
    <s v="Md.Rejaul Karim"/>
    <s v="Amit Yadav"/>
    <s v="SAP Technical"/>
    <x v="0"/>
    <s v="16-10-2024 11:13"/>
    <s v="19-10-2024 11:13"/>
    <s v="Access &amp; Security"/>
    <s v="20-10-2024 16:42"/>
    <s v="System"/>
    <s v="Seat &amp; Cover"/>
    <s v="4. Affects User"/>
    <s v="20-10-2024 16:42"/>
    <x v="1"/>
    <s v="17-10-2024 16:26"/>
    <s v="17-10-2024 16:26"/>
    <s v="16-10-2024 13:13"/>
    <s v="Not Assigned"/>
    <s v="Not Assigned"/>
    <s v="Access Control"/>
    <s v="BGD"/>
    <x v="0"/>
    <x v="2"/>
    <x v="0"/>
    <n v="1.2173611111065838"/>
    <n v="2024"/>
    <n v="42"/>
    <x v="15"/>
    <x v="0"/>
    <n v="10"/>
    <x v="3"/>
    <x v="2"/>
    <d v="2024-10-16T11:13:00"/>
    <d v="2024-10-17T16:26:00"/>
  </r>
  <r>
    <n v="4000004127"/>
    <x v="1"/>
    <s v="3. Normal"/>
    <s v="Additions - ZSD_EXPORT_SHIPMENT."/>
    <s v="Preeth Nair"/>
    <s v="Amit Yadav"/>
    <s v="SAP Technical"/>
    <x v="3"/>
    <s v="16-10-2024 12:9"/>
    <s v="-"/>
    <s v="Applications"/>
    <s v="Not Assigned"/>
    <s v="System"/>
    <s v="Finance &amp; Accounts"/>
    <s v="Not Assigned"/>
    <s v="24-12-2024 16:45"/>
    <x v="4"/>
    <s v="Not Assigned"/>
    <s v="27-11-2024 16:14"/>
    <s v="-"/>
    <s v="Access &amp; Security"/>
    <s v="Not Assigned"/>
    <s v="SAP S/4 ERP"/>
    <s v="UAE"/>
    <x v="0"/>
    <x v="2"/>
    <x v="0"/>
    <n v="71.140163194446359"/>
    <n v="2024"/>
    <n v="42"/>
    <x v="15"/>
    <x v="0"/>
    <n v="10"/>
    <x v="3"/>
    <x v="1"/>
    <d v="2024-10-16T12:09:00"/>
    <d v="2024-12-26T15:30:50"/>
  </r>
  <r>
    <n v="4000004129"/>
    <x v="0"/>
    <s v="3. Normal"/>
    <s v="SAP Authorization Issue  - 99014012"/>
    <s v="Paul Antony"/>
    <s v="Amit Yadav"/>
    <s v="SAP Technical"/>
    <x v="0"/>
    <s v="16-10-2024 12:31"/>
    <s v="18-10-2024 12:31"/>
    <s v="Applications"/>
    <s v="19-10-2024 15:42"/>
    <s v="System"/>
    <s v="Sanitaryware Plant"/>
    <s v="4. Affects User"/>
    <s v="19-10-2024 15:42"/>
    <x v="1"/>
    <s v="16-10-2024 15:39"/>
    <s v="16-10-2024 15:39"/>
    <s v="16-10-2024 14:31"/>
    <s v="Not Assigned"/>
    <s v="Not Assigned"/>
    <s v="SAP S/4 ERP"/>
    <s v="UAE"/>
    <x v="0"/>
    <x v="2"/>
    <x v="0"/>
    <n v="0.13055555555911269"/>
    <n v="2024"/>
    <n v="42"/>
    <x v="15"/>
    <x v="0"/>
    <n v="10"/>
    <x v="3"/>
    <x v="2"/>
    <d v="2024-10-16T12:31:00"/>
    <d v="2024-10-16T15:39:00"/>
  </r>
  <r>
    <n v="4000004130"/>
    <x v="1"/>
    <s v="3. Normal"/>
    <s v="SAP T-code Access - Mohit Nayyar"/>
    <s v="Mohit Nayyar"/>
    <s v="Amit Yadav"/>
    <s v="SAP Technical"/>
    <x v="0"/>
    <s v="16-10-2024 12:38"/>
    <s v="18-10-2024 12:38"/>
    <s v="Access &amp; Security"/>
    <s v="20-10-2024 19:42"/>
    <s v="System"/>
    <s v="Production Planning"/>
    <s v="4. Affects User"/>
    <s v="08-11-2024 11:2"/>
    <x v="1"/>
    <s v="17-10-2024 19:3"/>
    <s v="17-10-2024 19:3"/>
    <s v="16-10-2024 14:38"/>
    <s v="Access &amp; Security"/>
    <s v="Not Assigned"/>
    <s v="Access Control"/>
    <s v="UAE"/>
    <x v="0"/>
    <x v="2"/>
    <x v="0"/>
    <n v="1.2673611111094942"/>
    <n v="2024"/>
    <n v="42"/>
    <x v="15"/>
    <x v="0"/>
    <n v="10"/>
    <x v="3"/>
    <x v="2"/>
    <d v="2024-10-16T12:38:00"/>
    <d v="2024-10-17T19:03:00"/>
  </r>
  <r>
    <n v="4000004132"/>
    <x v="1"/>
    <s v="3. Normal"/>
    <s v="SAP T-code Access Request -  96600472"/>
    <s v="Abdulrahman Albishi"/>
    <s v="Amit Yadav"/>
    <s v="SAP Technical"/>
    <x v="0"/>
    <s v="16-10-2024 13:0"/>
    <s v="20-10-2024 13:0"/>
    <s v="Applications"/>
    <s v="25-10-2024 17:45"/>
    <s v="System"/>
    <s v="Finance &amp; Accounts"/>
    <s v="4. Affects User"/>
    <s v="25-10-2024 17:45"/>
    <x v="1"/>
    <s v="22-10-2024 17:23"/>
    <s v="22-10-2024 17:23"/>
    <s v="16-10-2024 15:0"/>
    <s v="Access &amp; Security"/>
    <s v="Not Assigned"/>
    <s v="SAP S/4 ERP"/>
    <s v="KSA"/>
    <x v="0"/>
    <x v="2"/>
    <x v="0"/>
    <n v="6.1826388888948713"/>
    <n v="2024"/>
    <n v="42"/>
    <x v="15"/>
    <x v="0"/>
    <n v="10"/>
    <x v="3"/>
    <x v="0"/>
    <d v="2024-10-16T13:00:00"/>
    <d v="2024-10-22T17:23:00"/>
  </r>
  <r>
    <n v="4000004111"/>
    <x v="1"/>
    <s v="1. Urgent"/>
    <s v="Request additional access to SAP- 99000163 &amp; 99002887"/>
    <s v="Palani Murugan"/>
    <s v="Amit Yadav"/>
    <s v="SAP Technical"/>
    <x v="0"/>
    <s v="15-10-2024 19:30"/>
    <s v="16-10-2024 18:30"/>
    <s v="Access &amp; Security"/>
    <s v="11-11-2024 12:54"/>
    <s v="Palani Murugan"/>
    <s v="Logistics and Warehouse"/>
    <s v="4. Affects User"/>
    <s v="11-11-2024 12:54"/>
    <x v="2"/>
    <s v="08-11-2024 12:18"/>
    <s v="08-11-2024 12:18"/>
    <s v="16-10-2024 11:30"/>
    <s v="Access &amp; Security"/>
    <s v="Not Assigned"/>
    <s v="Access Control"/>
    <s v="UAE"/>
    <x v="0"/>
    <x v="2"/>
    <x v="0"/>
    <n v="23.69999999999709"/>
    <n v="2024"/>
    <n v="42"/>
    <x v="15"/>
    <x v="0"/>
    <n v="10"/>
    <x v="3"/>
    <x v="1"/>
    <d v="2024-10-15T19:30:00"/>
    <d v="2024-11-08T12:18:00"/>
  </r>
  <r>
    <n v="4000004144"/>
    <x v="1"/>
    <s v="2. High"/>
    <s v="Change the Description of Sales Group UV5"/>
    <s v="Mehrdad Karimi"/>
    <s v="Dinesh Sharma"/>
    <s v="SAP Functional"/>
    <x v="3"/>
    <s v="16-10-2024 16:8"/>
    <s v="18-10-2024 16:8"/>
    <s v="Applications"/>
    <s v="Not Assigned"/>
    <s v="Mehrdad Karimi"/>
    <s v="Corporate Development"/>
    <s v="4. Affects User"/>
    <s v="28-10-2024 12:38"/>
    <x v="1"/>
    <s v="Not Assigned"/>
    <s v="Not Assigned"/>
    <s v="16-10-2024 18:8"/>
    <s v="Applications"/>
    <s v="Not Assigned"/>
    <s v="CRM"/>
    <s v="UAE"/>
    <x v="0"/>
    <x v="0"/>
    <x v="0"/>
    <n v="70.97419097222155"/>
    <n v="2024"/>
    <n v="42"/>
    <x v="15"/>
    <x v="0"/>
    <n v="10"/>
    <x v="3"/>
    <x v="1"/>
    <d v="2024-10-16T16:08:00"/>
    <d v="2024-12-26T15:30:50"/>
  </r>
  <r>
    <n v="4000004148"/>
    <x v="1"/>
    <s v="3. Normal"/>
    <s v="SAP ID Creation -  DONG (Kludi Germany)"/>
    <s v="Raziye Kabakci"/>
    <s v="Amit Yadav"/>
    <s v="SAP Technical"/>
    <x v="0"/>
    <s v="16-10-2024 16:32"/>
    <s v="18-10-2024 16:32"/>
    <s v="Applications"/>
    <s v="20-10-2024 19:42"/>
    <s v="Raziye Kabakci"/>
    <s v="Information Technology"/>
    <s v="4. Affects User"/>
    <s v="30-10-2024 11:36"/>
    <x v="1"/>
    <s v="17-10-2024 19:1"/>
    <s v="17-10-2024 19:1"/>
    <s v="16-10-2024 18:32"/>
    <s v="Access &amp; Security"/>
    <s v="Not Assigned"/>
    <s v="SAP S/4 ERP"/>
    <s v="GER"/>
    <x v="0"/>
    <x v="2"/>
    <x v="0"/>
    <n v="1.1034722222248092"/>
    <n v="2024"/>
    <n v="42"/>
    <x v="15"/>
    <x v="0"/>
    <n v="10"/>
    <x v="3"/>
    <x v="2"/>
    <d v="2024-10-16T16:32:00"/>
    <d v="2024-10-17T19:01:00"/>
  </r>
  <r>
    <n v="4000004177"/>
    <x v="1"/>
    <s v="3. Normal"/>
    <s v="new sap user ZIEGLER and STEMPHER"/>
    <s v="Raziye Kabakci"/>
    <s v="Amit Yadav"/>
    <s v="SAP Technical"/>
    <x v="0"/>
    <s v="17-10-2024 16:56"/>
    <s v="21-10-2024 16:56"/>
    <s v="Applications"/>
    <s v="21-10-2024 16:43"/>
    <s v="Raziye Kabakci"/>
    <s v="Information Technology"/>
    <s v="4. Affects User"/>
    <s v="30-10-2024 11:13"/>
    <x v="1"/>
    <s v="18-10-2024 16:24"/>
    <s v="18-10-2024 16:24"/>
    <s v="17-10-2024 18:56"/>
    <s v="Access &amp; Security"/>
    <s v="Not Assigned"/>
    <s v="SAP S/4 ERP"/>
    <s v="GER"/>
    <x v="0"/>
    <x v="2"/>
    <x v="0"/>
    <n v="0.97777777777810115"/>
    <n v="2024"/>
    <n v="42"/>
    <x v="15"/>
    <x v="0"/>
    <n v="10"/>
    <x v="3"/>
    <x v="2"/>
    <d v="2024-10-17T16:56:00"/>
    <d v="2024-10-18T16:24:00"/>
  </r>
  <r>
    <n v="4000004197"/>
    <x v="1"/>
    <s v="3. Normal"/>
    <s v="Request T-code  Access - Donabella"/>
    <s v="Donabella Yalong Ortega"/>
    <s v="Amit Yadav"/>
    <s v="SAP Technical"/>
    <x v="0"/>
    <s v="18-10-2024 12:42"/>
    <s v="23-10-2024 15:42"/>
    <s v="Applications"/>
    <s v="24-10-2024 16:44"/>
    <s v="Donabella Yalong Ortega"/>
    <s v="UAE Sales -Retail Operations"/>
    <s v="4. Affects User"/>
    <s v="24-10-2024 16:44"/>
    <x v="1"/>
    <s v="21-10-2024 16:18"/>
    <s v="18-10-2024 13:16"/>
    <s v="21-10-2024 17:42"/>
    <s v="Access &amp; Security"/>
    <s v="Not Assigned"/>
    <s v="SAP S/4 ERP"/>
    <s v="UAE"/>
    <x v="0"/>
    <x v="2"/>
    <x v="0"/>
    <n v="3.1500000000014552"/>
    <n v="2024"/>
    <n v="42"/>
    <x v="15"/>
    <x v="0"/>
    <n v="10"/>
    <x v="3"/>
    <x v="3"/>
    <d v="2024-10-18T12:42:00"/>
    <d v="2024-10-21T16:18:00"/>
  </r>
  <r>
    <n v="4000004165"/>
    <x v="0"/>
    <s v="3. Normal"/>
    <s v="Error while generating report ( ZO_PEND)"/>
    <s v="Priyanka Dedhia"/>
    <s v="Dinesh Sharma"/>
    <s v="SAP Functional-SD"/>
    <x v="0"/>
    <s v="17-10-2024 12:46"/>
    <s v="19-10-2024 12:46"/>
    <s v="Applications"/>
    <s v="02-11-2024 11:49"/>
    <s v="System"/>
    <s v="President’s Office (Sales Cordination)"/>
    <s v="4. Affects User"/>
    <s v="02-11-2024 11:49"/>
    <x v="1"/>
    <s v="30-10-2024 11:31"/>
    <s v="17-10-2024 16:37"/>
    <s v="17-10-2024 14:46"/>
    <s v="Not Assigned"/>
    <s v="Not Assigned"/>
    <s v="SAP S/4 ERP"/>
    <s v="IND"/>
    <x v="0"/>
    <x v="0"/>
    <x v="0"/>
    <n v="12.947916666664241"/>
    <n v="2024"/>
    <n v="42"/>
    <x v="15"/>
    <x v="0"/>
    <n v="10"/>
    <x v="3"/>
    <x v="1"/>
    <d v="2024-10-17T12:46:00"/>
    <d v="2024-10-30T11:31:00"/>
  </r>
  <r>
    <n v="4000004173"/>
    <x v="0"/>
    <s v="3. Normal"/>
    <s v="DELIVERY ORDER HAS ISSUE 7410273225/ SALES ORDER 5920026 / DELIVERY TO RAK SITE 16/10/2024"/>
    <s v="Haitham Safadi"/>
    <s v="Ajay Bose Sukumaran"/>
    <s v="SAP Functional-Fiori/ABAP"/>
    <x v="0"/>
    <s v="17-10-2024 15:50"/>
    <s v="21-10-2024 15:50"/>
    <s v="Applications"/>
    <s v="21-10-2024 17:43"/>
    <s v="System"/>
    <s v="Showroom"/>
    <s v="4. Affects User"/>
    <s v="21-10-2024 17:43"/>
    <x v="1"/>
    <s v="18-10-2024 17:33"/>
    <s v="18-10-2024 12:35"/>
    <s v="17-10-2024 17:50"/>
    <s v="Not Assigned"/>
    <s v="Not Assigned"/>
    <s v="SAP S/4 ERP"/>
    <s v="UAE"/>
    <x v="0"/>
    <x v="1"/>
    <x v="0"/>
    <n v="1.0715277777781012"/>
    <n v="2024"/>
    <n v="42"/>
    <x v="15"/>
    <x v="0"/>
    <n v="10"/>
    <x v="3"/>
    <x v="2"/>
    <d v="2024-10-17T15:50:00"/>
    <d v="2024-10-18T17:33:00"/>
  </r>
  <r>
    <n v="4000004184"/>
    <x v="0"/>
    <s v="3. Normal"/>
    <s v="Missing full Access for Long term new _ SAP"/>
    <s v="Jeng Acuna"/>
    <s v="Amit Yadav"/>
    <s v="SAP Technical"/>
    <x v="0"/>
    <s v="17-10-2024 19:14"/>
    <s v="21-10-2024 19:14"/>
    <s v="Applications"/>
    <s v="21-10-2024 19:43"/>
    <s v="System"/>
    <s v="Customer Advocacy - Tiles"/>
    <s v="4. Affects User"/>
    <s v="21-10-2024 19:43"/>
    <x v="1"/>
    <s v="18-10-2024 19:9"/>
    <s v="18-10-2024 11:7"/>
    <s v="18-10-2024 12:14"/>
    <s v="Not Assigned"/>
    <s v="Not Assigned"/>
    <s v="SAP S/4 ERP"/>
    <s v="UAE"/>
    <x v="0"/>
    <x v="2"/>
    <x v="0"/>
    <n v="0.99652777778101154"/>
    <n v="2024"/>
    <n v="42"/>
    <x v="15"/>
    <x v="0"/>
    <n v="10"/>
    <x v="3"/>
    <x v="2"/>
    <d v="2024-10-17T19:14:00"/>
    <d v="2024-10-18T19:09:00"/>
  </r>
  <r>
    <n v="4000004200"/>
    <x v="1"/>
    <s v="3. Normal"/>
    <s v="Request tcode access to SAP - 99017190, 99017366, 99014047"/>
    <s v="Sherin Sebastian"/>
    <s v="Amit Yadav"/>
    <s v="SAP Technical"/>
    <x v="0"/>
    <s v="18-10-2024 14:2"/>
    <s v="22-10-2024 14:2"/>
    <s v="Access &amp; Security"/>
    <s v="25-10-2024 18:45"/>
    <s v="Sherin Sebastian"/>
    <s v="UAE Sales -Retail Operations"/>
    <s v="4. Affects User"/>
    <s v="08-11-2024 11:22"/>
    <x v="1"/>
    <s v="22-10-2024 17:50"/>
    <s v="21-10-2024 18:17"/>
    <s v="18-10-2024 16:2"/>
    <s v="Access &amp; Security"/>
    <s v="Not Assigned"/>
    <s v="Access Control"/>
    <s v="UAE"/>
    <x v="0"/>
    <x v="2"/>
    <x v="0"/>
    <n v="4.1583333333328483"/>
    <n v="2024"/>
    <n v="42"/>
    <x v="15"/>
    <x v="0"/>
    <n v="10"/>
    <x v="3"/>
    <x v="3"/>
    <d v="2024-10-18T14:02:00"/>
    <d v="2024-10-22T17:50:00"/>
  </r>
  <r>
    <n v="4000004201"/>
    <x v="1"/>
    <s v="3. Normal"/>
    <s v="Request tcode access to SAP - 99004985"/>
    <s v="Sherin Sebastian"/>
    <s v="Amit Yadav"/>
    <s v="SAP Technical"/>
    <x v="0"/>
    <s v="18-10-2024 16:12"/>
    <s v="22-10-2024 16:12"/>
    <s v="Applications"/>
    <s v="25-10-2024 17:45"/>
    <s v="Sherin Sebastian"/>
    <s v="UAE Sales -Retail Operations"/>
    <s v="4. Affects User"/>
    <s v="25-10-2024 17:45"/>
    <x v="1"/>
    <s v="22-10-2024 17:39"/>
    <s v="22-10-2024 17:39"/>
    <s v="18-10-2024 18:12"/>
    <s v="Access &amp; Security"/>
    <s v="Not Assigned"/>
    <s v="SAP S/4 ERP"/>
    <s v="UAE"/>
    <x v="0"/>
    <x v="2"/>
    <x v="0"/>
    <n v="4.0604166666671517"/>
    <n v="2024"/>
    <n v="42"/>
    <x v="15"/>
    <x v="0"/>
    <n v="10"/>
    <x v="3"/>
    <x v="3"/>
    <d v="2024-10-18T16:12:00"/>
    <d v="2024-10-22T17:39:00"/>
  </r>
  <r>
    <n v="4000004258"/>
    <x v="0"/>
    <s v="3. Normal"/>
    <s v="Update the prices of screws and the fixing kit in the POS system at the Rak outlet  uu7 channel 12  as free of charges  "/>
    <s v="Hisham Farouk"/>
    <s v="Dinesh Sharma"/>
    <s v="SAP Functional-SD"/>
    <x v="1"/>
    <s v="21-10-2024 18:1"/>
    <s v="23-10-2024 18:3"/>
    <s v="Applications"/>
    <s v="Not Assigned"/>
    <s v="Hisham Farouk"/>
    <s v="Showroom"/>
    <s v="4. Affects User"/>
    <s v="22-10-2024 12:39"/>
    <x v="1"/>
    <s v="Not Assigned"/>
    <s v="21-10-2024 19:22"/>
    <s v="22-10-2024 11:3"/>
    <s v="Not Assigned"/>
    <s v="Not Assigned"/>
    <s v="POS"/>
    <s v="UAE"/>
    <x v="0"/>
    <x v="0"/>
    <x v="0"/>
    <n v="65.895718749998196"/>
    <n v="2024"/>
    <n v="43"/>
    <x v="16"/>
    <x v="0"/>
    <n v="10"/>
    <x v="3"/>
    <x v="1"/>
    <d v="2024-10-21T18:01:00"/>
    <d v="2024-12-26T15:30:50"/>
  </r>
  <r>
    <n v="4000004175"/>
    <x v="1"/>
    <s v="2. High"/>
    <s v="Request  to reset password"/>
    <s v="Sastry Varanasi"/>
    <s v="Amit Yadav"/>
    <s v="SAP Technical"/>
    <x v="0"/>
    <s v="17-10-2024 16:26"/>
    <s v="19-10-2024 16:26"/>
    <s v="Access &amp; Security"/>
    <s v="20-10-2024 19:42"/>
    <s v="Sastry Varanasi"/>
    <s v="Finance &amp; Accounts"/>
    <s v="4. Affects User"/>
    <s v="20-10-2024 19:42"/>
    <x v="1"/>
    <s v="17-10-2024 18:58"/>
    <s v="17-10-2024 18:58"/>
    <s v="17-10-2024 18:26"/>
    <s v="Access &amp; Security"/>
    <s v="Not Assigned"/>
    <s v="Access Control"/>
    <s v="IND"/>
    <x v="0"/>
    <x v="2"/>
    <x v="0"/>
    <n v="0.1055555555576575"/>
    <n v="2024"/>
    <n v="42"/>
    <x v="15"/>
    <x v="0"/>
    <n v="10"/>
    <x v="3"/>
    <x v="2"/>
    <d v="2024-10-17T16:26:00"/>
    <d v="2024-10-17T18:58:00"/>
  </r>
  <r>
    <n v="4000004225"/>
    <x v="0"/>
    <s v="3. Normal"/>
    <s v="Error wise generating report from T-code S_ALR_87012182 in IRP"/>
    <s v="Vishal Mestry"/>
    <s v="Amit Yadav"/>
    <s v="SAP Technical"/>
    <x v="0"/>
    <s v="21-10-2024 11:14"/>
    <s v="23-10-2024 11:14"/>
    <s v="Applications"/>
    <s v="24-10-2024 18:45"/>
    <s v="Vishal Mestry"/>
    <s v="Finance &amp; Accounts"/>
    <s v="4. Affects User"/>
    <s v="24-10-2024 18:45"/>
    <x v="1"/>
    <s v="21-10-2024 18:5"/>
    <s v="21-10-2024 18:5"/>
    <s v="21-10-2024 13:14"/>
    <s v="Not Assigned"/>
    <s v="Not Assigned"/>
    <s v="SAP S/4 ERP"/>
    <s v="IND"/>
    <x v="0"/>
    <x v="2"/>
    <x v="0"/>
    <n v="0.28541666666569654"/>
    <n v="2024"/>
    <n v="43"/>
    <x v="16"/>
    <x v="0"/>
    <n v="10"/>
    <x v="3"/>
    <x v="2"/>
    <d v="2024-10-21T11:14:00"/>
    <d v="2024-10-21T18:05:00"/>
  </r>
  <r>
    <n v="4000004254"/>
    <x v="1"/>
    <s v="1. Urgent"/>
    <s v="Rquest T-code Access - Vijay ( IND)"/>
    <s v="Vijay Kumar Nakka"/>
    <s v="Nigam Bairagicharan Das"/>
    <s v="SAP Technical"/>
    <x v="0"/>
    <s v="21-10-2024 16:39"/>
    <s v="22-10-2024 16:9"/>
    <s v="Applications"/>
    <s v="25-10-2024 16:45"/>
    <s v="Vijay Kumar Nakka"/>
    <s v="Finance &amp; Accounts"/>
    <s v="4. Affects User"/>
    <s v="25-10-2024 16:45"/>
    <x v="2"/>
    <s v="22-10-2024 16:9"/>
    <s v="22-10-2024 16:9"/>
    <s v="21-10-2024 17:39"/>
    <s v="Access &amp; Security"/>
    <s v="Not Assigned"/>
    <s v="SAP S/4 ERP"/>
    <s v="IND"/>
    <x v="0"/>
    <x v="2"/>
    <x v="0"/>
    <n v="0.97916666667151731"/>
    <n v="2024"/>
    <n v="43"/>
    <x v="16"/>
    <x v="0"/>
    <n v="10"/>
    <x v="3"/>
    <x v="2"/>
    <d v="2024-10-21T16:39:00"/>
    <d v="2024-10-22T16:09:00"/>
  </r>
  <r>
    <n v="4000004253"/>
    <x v="0"/>
    <s v="3. Normal"/>
    <s v="Cost Component Structure (CCS) Error"/>
    <s v="Himanshu Chandrakant Shah"/>
    <s v="Dinesh Sharma"/>
    <s v="SAP Functional-MM"/>
    <x v="0"/>
    <s v="21-10-2024 16:31"/>
    <s v="23-10-2024 16:31"/>
    <s v="Applications"/>
    <s v="25-10-2024 16:45"/>
    <s v="Himanshu Chandrakant Shah"/>
    <s v="Finance &amp; Accounts"/>
    <s v="4. Affects User"/>
    <s v="25-10-2024 16:45"/>
    <x v="1"/>
    <s v="22-10-2024 16:17"/>
    <s v="22-10-2024 16:17"/>
    <s v="21-10-2024 18:31"/>
    <s v="Not Assigned"/>
    <s v="Not Assigned"/>
    <s v="SAP S/4 ERP"/>
    <s v="UAE"/>
    <x v="0"/>
    <x v="0"/>
    <x v="0"/>
    <n v="0.99027777777519077"/>
    <n v="2024"/>
    <n v="43"/>
    <x v="16"/>
    <x v="0"/>
    <n v="10"/>
    <x v="3"/>
    <x v="2"/>
    <d v="2024-10-21T16:31:00"/>
    <d v="2024-10-22T16:17:00"/>
  </r>
  <r>
    <n v="4000004269"/>
    <x v="1"/>
    <s v="1. Urgent"/>
    <s v="Request for additional SAP(KLUDI) access- ROHIT"/>
    <s v="Sourav Kochhar"/>
    <s v="Amit Yadav"/>
    <s v="SAP Technical"/>
    <x v="0"/>
    <s v="22-10-2024 11:1"/>
    <s v="22-10-2024 19:1"/>
    <s v="Access &amp; Security"/>
    <s v="25-10-2024 17:45"/>
    <s v="Sourav Kochhar"/>
    <s v="Accounts"/>
    <s v="4. Affects User"/>
    <s v="08-11-2024 11:19"/>
    <x v="2"/>
    <s v="22-10-2024 17:30"/>
    <s v="22-10-2024 11:41"/>
    <s v="22-10-2024 12:1"/>
    <s v="Access &amp; Security"/>
    <s v="Not Assigned"/>
    <s v="Access Control"/>
    <s v="UAE"/>
    <x v="0"/>
    <x v="2"/>
    <x v="0"/>
    <n v="0.27013888888905058"/>
    <n v="2024"/>
    <n v="43"/>
    <x v="16"/>
    <x v="0"/>
    <n v="10"/>
    <x v="3"/>
    <x v="2"/>
    <d v="2024-10-22T11:01:00"/>
    <d v="2024-10-22T17:30:00"/>
  </r>
  <r>
    <n v="4000004167"/>
    <x v="1"/>
    <s v="1. Urgent"/>
    <s v="SAP return process in POS"/>
    <s v="Marie Chebly"/>
    <s v="Ajay Bose Sukumaran"/>
    <s v="SAP Functional-Fiori/ABAP"/>
    <x v="3"/>
    <s v="17-10-2024 13:15"/>
    <s v="18-10-2024 12:15"/>
    <s v="Applications"/>
    <s v="Not Assigned"/>
    <s v="Marie Chebly"/>
    <s v="Corporate Development"/>
    <s v="3. Affects Group"/>
    <s v="08-12-2024 11:34"/>
    <x v="2"/>
    <s v="Not Assigned"/>
    <s v="17-10-2024 14:15"/>
    <s v="17-10-2024 14:15"/>
    <s v="Applications"/>
    <s v="Not Assigned"/>
    <s v="SAP S/4 ERP"/>
    <s v="UAE"/>
    <x v="0"/>
    <x v="1"/>
    <x v="0"/>
    <n v="70.094329861109145"/>
    <n v="2024"/>
    <n v="42"/>
    <x v="15"/>
    <x v="0"/>
    <n v="10"/>
    <x v="3"/>
    <x v="1"/>
    <d v="2024-10-17T13:15:00"/>
    <d v="2024-12-26T15:30:50"/>
  </r>
  <r>
    <n v="4000004170"/>
    <x v="0"/>
    <s v="3. Normal"/>
    <s v="Material inbound cannot be removed from PO# 9400005365"/>
    <s v="Veronica Tapao"/>
    <s v="Dinesh Sharma"/>
    <s v="SAP Functional-MM"/>
    <x v="0"/>
    <s v="17-10-2024 14:33"/>
    <s v="21-10-2024 14:33"/>
    <s v="Applications"/>
    <s v="21-10-2024 11:43"/>
    <s v="Veronica Tapao"/>
    <s v="Purchase"/>
    <s v="4. Affects User"/>
    <s v="21-10-2024 11:43"/>
    <x v="1"/>
    <s v="18-10-2024 11:34"/>
    <s v="17-10-2024 16:35"/>
    <s v="17-10-2024 16:33"/>
    <s v="Not Assigned"/>
    <s v="Not Assigned"/>
    <s v="SAP S/4 ERP"/>
    <s v="UAE"/>
    <x v="0"/>
    <x v="0"/>
    <x v="0"/>
    <n v="0.87569444444670808"/>
    <n v="2024"/>
    <n v="42"/>
    <x v="15"/>
    <x v="0"/>
    <n v="10"/>
    <x v="3"/>
    <x v="2"/>
    <d v="2024-10-17T14:33:00"/>
    <d v="2024-10-18T11:34:00"/>
  </r>
  <r>
    <n v="4000004292"/>
    <x v="1"/>
    <s v="1. Urgent"/>
    <s v="Request additional access to SAP - S_ALR_87012182"/>
    <s v="Vishal Mestry"/>
    <s v="Amit Yadav"/>
    <s v="SAP Technical"/>
    <x v="0"/>
    <s v="22-10-2024 14:50"/>
    <s v="23-10-2024 14:20"/>
    <s v="Access &amp; Security"/>
    <s v="07-11-2024 19:52"/>
    <s v="Vishal Mestry"/>
    <s v="Finance &amp; Accounts"/>
    <s v="4. Affects User"/>
    <s v="07-11-2024 19:52"/>
    <x v="2"/>
    <s v="04-11-2024 18:57"/>
    <s v="23-10-2024 15:58"/>
    <s v="22-10-2024 15:50"/>
    <s v="Access &amp; Security"/>
    <s v="Not Assigned"/>
    <s v="Access Control"/>
    <s v="IND"/>
    <x v="0"/>
    <x v="2"/>
    <x v="0"/>
    <n v="13.171527777776646"/>
    <n v="2024"/>
    <n v="43"/>
    <x v="16"/>
    <x v="0"/>
    <n v="10"/>
    <x v="3"/>
    <x v="1"/>
    <d v="2024-10-22T14:50:00"/>
    <d v="2024-11-04T18:57:00"/>
  </r>
  <r>
    <n v="4000004242"/>
    <x v="0"/>
    <s v="2. High"/>
    <s v="SAP ECQ Access Error - Mohammad  (BG)"/>
    <s v="Mohammad Ataur Rahman"/>
    <s v="Nigam Bairagicharan Das"/>
    <s v="SAP Technical"/>
    <x v="0"/>
    <s v="21-10-2024 12:52"/>
    <s v="23-10-2024 12:52"/>
    <s v="Applications"/>
    <s v="24-10-2024 13:44"/>
    <s v="Mohammad Ataur Rahman"/>
    <s v="Stock"/>
    <s v="4. Affects User"/>
    <s v="24-10-2024 13:44"/>
    <x v="1"/>
    <s v="21-10-2024 13:7"/>
    <s v="21-10-2024 13:7"/>
    <s v="21-10-2024 14:52"/>
    <s v="Not Assigned"/>
    <s v="Not Assigned"/>
    <s v="SAP S/4 ERP"/>
    <s v="BGD"/>
    <x v="0"/>
    <x v="2"/>
    <x v="0"/>
    <n v="1.0416666664241347E-2"/>
    <n v="2024"/>
    <n v="43"/>
    <x v="16"/>
    <x v="0"/>
    <n v="10"/>
    <x v="3"/>
    <x v="2"/>
    <d v="2024-10-21T12:52:00"/>
    <d v="2024-10-21T13:07:00"/>
  </r>
  <r>
    <n v="4000004283"/>
    <x v="1"/>
    <s v="3. Normal"/>
    <s v="Request additional SAP access - 23281"/>
    <s v="Satish Mummidi"/>
    <s v="Nigam Bairagicharan Das"/>
    <s v="SAP Technical"/>
    <x v="0"/>
    <s v="22-10-2024 13:5"/>
    <s v="24-10-2024 13:5"/>
    <s v="Access &amp; Security"/>
    <s v="25-10-2024 16:45"/>
    <s v="Satish Mummidi"/>
    <s v="Finance &amp; Accounts"/>
    <s v="4. Affects User"/>
    <s v="04-11-2024 16:9"/>
    <x v="1"/>
    <s v="22-10-2024 16:18"/>
    <s v="22-10-2024 16:18"/>
    <s v="22-10-2024 15:5"/>
    <s v="Access &amp; Security"/>
    <s v="Not Assigned"/>
    <s v="Access Control"/>
    <s v="IND"/>
    <x v="0"/>
    <x v="2"/>
    <x v="0"/>
    <n v="0.13402777777810115"/>
    <n v="2024"/>
    <n v="43"/>
    <x v="16"/>
    <x v="0"/>
    <n v="10"/>
    <x v="3"/>
    <x v="2"/>
    <d v="2024-10-22T13:05:00"/>
    <d v="2024-10-22T16:18:00"/>
  </r>
  <r>
    <n v="4000004285"/>
    <x v="0"/>
    <s v="3. Normal"/>
    <s v="Trading Items in DC 12 to change in TANN"/>
    <s v="Donabella Yalong Ortega"/>
    <s v="Dinesh Sharma"/>
    <s v="SAP Functional-SD"/>
    <x v="1"/>
    <s v="22-10-2024 13:15"/>
    <s v="24-10-2024 13:15"/>
    <s v="Applications"/>
    <s v="Not Assigned"/>
    <s v="Donabella Yalong Ortega"/>
    <s v="Showroom"/>
    <s v="4. Affects User"/>
    <s v="30-10-2024 10:28"/>
    <x v="1"/>
    <s v="Not Assigned"/>
    <s v="22-10-2024 13:44"/>
    <s v="22-10-2024 15:15"/>
    <s v="Not Assigned"/>
    <s v="Not Assigned"/>
    <s v="SAP S/4 ERP"/>
    <s v="UAE"/>
    <x v="0"/>
    <x v="0"/>
    <x v="0"/>
    <n v="65.094329861109145"/>
    <n v="2024"/>
    <n v="43"/>
    <x v="16"/>
    <x v="0"/>
    <n v="10"/>
    <x v="3"/>
    <x v="1"/>
    <d v="2024-10-22T13:15:00"/>
    <d v="2024-12-26T15:30:50"/>
  </r>
  <r>
    <n v="4000004203"/>
    <x v="0"/>
    <s v="2. High"/>
    <s v="No notification of the PR's to the Purchaser and not shown in ME5A as well"/>
    <s v="Veronica Tapao"/>
    <s v="Vijay Kumar"/>
    <s v="SAP Functional-MM"/>
    <x v="0"/>
    <s v="18-10-2024 17:14"/>
    <s v="21-10-2024 16:14"/>
    <s v="Applications"/>
    <s v="25-10-2024 18:45"/>
    <s v="Veronica Tapao"/>
    <s v="Purchase"/>
    <s v="3. Affects Group"/>
    <s v="25-10-2024 18:45"/>
    <x v="2"/>
    <s v="22-10-2024 18:12"/>
    <s v="18-10-2024 18:21"/>
    <s v="18-10-2024 18:14"/>
    <s v="Not Assigned"/>
    <s v="Not Assigned"/>
    <s v="SAP S/4 ERP"/>
    <s v="UAE"/>
    <x v="0"/>
    <x v="7"/>
    <x v="0"/>
    <n v="4.0402777777781012"/>
    <n v="2024"/>
    <n v="42"/>
    <x v="15"/>
    <x v="0"/>
    <n v="10"/>
    <x v="3"/>
    <x v="3"/>
    <d v="2024-10-18T17:14:00"/>
    <d v="2024-10-22T18:12:00"/>
  </r>
  <r>
    <n v="4000004263"/>
    <x v="0"/>
    <s v="3. Normal"/>
    <s v="In PDF copy total amount and value showing wrong for all BOT SALES ORDERS Sol Ref: 2000064747"/>
    <s v="Shine Shaji"/>
    <s v="Kamal Kondapalli"/>
    <s v="SAP Functional-SD"/>
    <x v="2"/>
    <s v="21-10-2024 19:30"/>
    <s v="24-10-2024 10:30"/>
    <s v="Applications"/>
    <s v="Not Assigned"/>
    <s v="System"/>
    <s v="Production Planning"/>
    <s v="4. Affects User"/>
    <s v="23-12-2024 18:18"/>
    <x v="1"/>
    <s v="Not Assigned"/>
    <s v="11-12-2024 18:40"/>
    <s v="22-10-2024 12:30"/>
    <s v="Not Assigned"/>
    <s v="Not Assigned"/>
    <s v="SAP S/4 ERP"/>
    <s v="UAE"/>
    <x v="1"/>
    <x v="0"/>
    <x v="0"/>
    <n v="65.833913194444904"/>
    <n v="2024"/>
    <n v="43"/>
    <x v="16"/>
    <x v="5"/>
    <n v="10"/>
    <x v="3"/>
    <x v="1"/>
    <d v="2024-10-21T19:30:00"/>
    <d v="2024-12-26T15:30:50"/>
  </r>
  <r>
    <n v="4000004277"/>
    <x v="0"/>
    <s v="3. Normal"/>
    <s v="Repacking Portal Access_New User"/>
    <s v="Mohammed Arham Zuberi"/>
    <s v="Aafrin Fathima"/>
    <s v="WebSites"/>
    <x v="0"/>
    <s v="22-10-2024 11:43"/>
    <s v="24-10-2024 11:43"/>
    <s v="Applications"/>
    <s v="25-10-2024 12:45"/>
    <s v="System"/>
    <s v="Customer Advocacy - Tiles"/>
    <s v="4. Affects User"/>
    <s v="25-10-2024 12:45"/>
    <x v="1"/>
    <s v="22-10-2024 12:34"/>
    <s v="22-10-2024 12:34"/>
    <s v="22-10-2024 13:43"/>
    <s v="Not Assigned"/>
    <s v="Not Assigned"/>
    <s v="Intranet/Sharepoint"/>
    <s v="UAE"/>
    <x v="0"/>
    <x v="6"/>
    <x v="0"/>
    <n v="3.5416666665696539E-2"/>
    <n v="2024"/>
    <n v="43"/>
    <x v="16"/>
    <x v="0"/>
    <n v="10"/>
    <x v="3"/>
    <x v="2"/>
    <d v="2024-10-22T11:43:00"/>
    <d v="2024-10-22T12:34:00"/>
  </r>
  <r>
    <n v="4000004278"/>
    <x v="1"/>
    <s v="3. Normal"/>
    <s v="Request To Allow Access to MASS T- Code - Varshil  ( IND )"/>
    <s v="Varshil Jayantilal Gohil"/>
    <s v="Amit Yadav"/>
    <s v="SAP Technical"/>
    <x v="0"/>
    <s v="22-10-2024 12:5"/>
    <s v="24-10-2024 12:5"/>
    <s v="Applications"/>
    <s v="26-10-2024 16:46"/>
    <s v="System"/>
    <s v="Commercial Accounts"/>
    <s v="4. Affects User"/>
    <s v="26-10-2024 16:46"/>
    <x v="1"/>
    <s v="23-10-2024 15:54"/>
    <s v="23-10-2024 15:54"/>
    <s v="22-10-2024 14:5"/>
    <s v="Access &amp; Security"/>
    <s v="Not Assigned"/>
    <s v="SAP S/4 ERP"/>
    <s v="IND"/>
    <x v="0"/>
    <x v="2"/>
    <x v="0"/>
    <n v="1.1590277777795563"/>
    <n v="2024"/>
    <n v="43"/>
    <x v="16"/>
    <x v="0"/>
    <n v="10"/>
    <x v="3"/>
    <x v="2"/>
    <d v="2024-10-22T12:05:00"/>
    <d v="2024-10-23T15:54:00"/>
  </r>
  <r>
    <n v="4000004280"/>
    <x v="1"/>
    <s v="3. Normal"/>
    <s v="C4C / SAP approving authority- segregation"/>
    <s v="Angelica Factor"/>
    <s v="Dinesh Sharma"/>
    <s v="SAP Functional-SD"/>
    <x v="3"/>
    <s v="22-10-2024 12:43"/>
    <s v="-"/>
    <s v="Applications"/>
    <s v="Not Assigned"/>
    <s v="System"/>
    <s v="Sanitaryware Plant"/>
    <s v="Not Assigned"/>
    <s v="19-12-2024 11:44"/>
    <x v="4"/>
    <s v="Not Assigned"/>
    <s v="15-11-2024 17:15"/>
    <s v="-"/>
    <s v="Applications"/>
    <s v="Not Assigned"/>
    <s v="CRM"/>
    <s v="UAE"/>
    <x v="0"/>
    <x v="0"/>
    <x v="0"/>
    <n v="65.116552083331044"/>
    <n v="2024"/>
    <n v="43"/>
    <x v="16"/>
    <x v="5"/>
    <n v="10"/>
    <x v="3"/>
    <x v="1"/>
    <d v="2024-10-22T12:43:00"/>
    <d v="2024-12-26T15:30:50"/>
  </r>
  <r>
    <n v="4000004212"/>
    <x v="0"/>
    <s v="3. Normal"/>
    <s v="Faulty Item 261 Movement Error Sol Ref:2000064743 - Md. Rahim (BG)"/>
    <s v="Md. Rahim Ullah"/>
    <s v="Shaik Chand Basha"/>
    <s v="SAP Functional-PP/PM/QS/"/>
    <x v="0"/>
    <s v="20-10-2024 9:22"/>
    <s v="22-10-2024 10:0"/>
    <s v="Applications"/>
    <s v="08-12-2024 16:7"/>
    <s v="System"/>
    <s v="SAP PP"/>
    <s v="4. Affects User"/>
    <s v="08-12-2024 16:7"/>
    <x v="1"/>
    <s v="05-12-2024 15:14"/>
    <s v="11-11-2024 14:16"/>
    <s v="20-10-2024 12:0"/>
    <s v="Not Assigned"/>
    <s v="2000064743"/>
    <s v="SAP S/4 ERP"/>
    <s v="BGD"/>
    <x v="1"/>
    <x v="4"/>
    <x v="0"/>
    <n v="46.244444444448163"/>
    <n v="2024"/>
    <n v="43"/>
    <x v="16"/>
    <x v="12"/>
    <n v="10"/>
    <x v="3"/>
    <x v="1"/>
    <d v="2024-10-20T09:22:00"/>
    <d v="2024-12-05T15:14:00"/>
  </r>
  <r>
    <n v="4000004215"/>
    <x v="0"/>
    <s v="3. Normal"/>
    <s v="Error Message Appears After Done the Order in SAP - Haitham"/>
    <s v="Haitham Safadi"/>
    <s v="Dinesh Sharma"/>
    <s v="SAP Functional-MM"/>
    <x v="0"/>
    <s v="20-10-2024 14:52"/>
    <s v="23-10-2024 10:30"/>
    <s v="Applications"/>
    <s v="27-10-2024 19:46"/>
    <s v="System"/>
    <s v="Showroom"/>
    <s v="4. Affects User"/>
    <s v="27-10-2024 19:46"/>
    <x v="1"/>
    <s v="24-10-2024 19:26"/>
    <s v="23-10-2024 11:19"/>
    <s v="21-10-2024 12:30"/>
    <s v="Not Assigned"/>
    <s v="Not Assigned"/>
    <s v="SAP S/4 ERP"/>
    <s v="UAE"/>
    <x v="0"/>
    <x v="0"/>
    <x v="0"/>
    <n v="4.1902777777795563"/>
    <n v="2024"/>
    <n v="43"/>
    <x v="16"/>
    <x v="0"/>
    <n v="10"/>
    <x v="3"/>
    <x v="3"/>
    <d v="2024-10-20T14:52:00"/>
    <d v="2024-10-24T19:26:00"/>
  </r>
  <r>
    <n v="4000004260"/>
    <x v="1"/>
    <s v="3. Normal"/>
    <s v="Request access to C4C - 99018102"/>
    <s v="Karam Jehad Khlefat"/>
    <s v="Amit Yadav"/>
    <s v="SAP Technical"/>
    <x v="0"/>
    <s v="21-10-2024 18:46"/>
    <s v="23-10-2024 18:46"/>
    <s v="Access &amp; Security"/>
    <s v="02-11-2024 12:49"/>
    <s v="Karam Jehad Khlefat"/>
    <s v="Sanitaryware Sales"/>
    <s v="4. Affects User"/>
    <s v="08-11-2024 11:14"/>
    <x v="1"/>
    <s v="30-10-2024 11:59"/>
    <s v="30-10-2024 11:59"/>
    <s v="22-10-2024 11:46"/>
    <s v="Access &amp; Security"/>
    <s v="Not Assigned"/>
    <s v="Access Control"/>
    <s v="UAE"/>
    <x v="0"/>
    <x v="2"/>
    <x v="0"/>
    <n v="8.7173611111065838"/>
    <n v="2024"/>
    <n v="43"/>
    <x v="16"/>
    <x v="0"/>
    <n v="10"/>
    <x v="3"/>
    <x v="0"/>
    <d v="2024-10-21T18:46:00"/>
    <d v="2024-10-30T11:59:00"/>
  </r>
  <r>
    <n v="4000004264"/>
    <x v="1"/>
    <s v="3. Normal"/>
    <s v="Requesting for Additional SAP Access - 99017268"/>
    <s v="Mohamed Nasar"/>
    <s v="Amit Yadav"/>
    <s v="SAP Technical"/>
    <x v="0"/>
    <s v="21-10-2024 20:1"/>
    <s v="24-10-2024 10:30"/>
    <s v="Applications"/>
    <s v="25-10-2024 17:45"/>
    <s v="Mohamed Nasar"/>
    <s v="Logistics and Warehouse"/>
    <s v="4. Affects User"/>
    <s v="25-10-2024 17:45"/>
    <x v="1"/>
    <s v="22-10-2024 17:41"/>
    <s v="22-10-2024 17:41"/>
    <s v="22-10-2024 12:30"/>
    <s v="Access &amp; Security"/>
    <s v="Not Assigned"/>
    <s v="SAP S/4 ERP"/>
    <s v="UAE"/>
    <x v="0"/>
    <x v="2"/>
    <x v="0"/>
    <n v="0.90277777778101154"/>
    <n v="2024"/>
    <n v="43"/>
    <x v="16"/>
    <x v="0"/>
    <n v="10"/>
    <x v="3"/>
    <x v="2"/>
    <d v="2024-10-21T20:01:00"/>
    <d v="2024-10-22T17:41:00"/>
  </r>
  <r>
    <n v="4000004223"/>
    <x v="0"/>
    <s v="3. Normal"/>
    <s v="SAP Authorization issue -  Haitham"/>
    <s v="Haitham Safadi"/>
    <s v="Amit Yadav"/>
    <s v="SAP Technical"/>
    <x v="0"/>
    <s v="21-10-2024 10:52"/>
    <s v="23-10-2024 10:52"/>
    <s v="Applications"/>
    <s v="02-11-2024 11:49"/>
    <s v="System"/>
    <s v="Showroom"/>
    <s v="3. Affects Group"/>
    <s v="02-11-2024 11:49"/>
    <x v="1"/>
    <s v="30-10-2024 11:40"/>
    <s v="30-10-2024 11:40"/>
    <s v="21-10-2024 12:52"/>
    <s v="Not Assigned"/>
    <s v="Not Assigned"/>
    <s v="SAP S/4 ERP"/>
    <s v="UAE"/>
    <x v="0"/>
    <x v="2"/>
    <x v="0"/>
    <n v="9.0333333333328483"/>
    <n v="2024"/>
    <n v="43"/>
    <x v="16"/>
    <x v="0"/>
    <n v="10"/>
    <x v="3"/>
    <x v="0"/>
    <d v="2024-10-21T10:52:00"/>
    <d v="2024-10-30T11:40:00"/>
  </r>
  <r>
    <n v="4000004224"/>
    <x v="1"/>
    <s v="3. Normal"/>
    <s v="SAP ID request -Rakshit Narendra Tripathi"/>
    <s v="Rajendra Padyal"/>
    <s v="Amit Yadav"/>
    <s v="SAP Technical"/>
    <x v="0"/>
    <s v="21-10-2024 10:52"/>
    <s v="23-10-2024 10:52"/>
    <s v="Applications"/>
    <s v="26-10-2024 16:46"/>
    <s v="System"/>
    <s v="Finance &amp; Accounts"/>
    <s v="4. Affects User"/>
    <s v="26-10-2024 16:46"/>
    <x v="1"/>
    <s v="23-10-2024 16:2"/>
    <s v="23-10-2024 16:2"/>
    <s v="21-10-2024 12:52"/>
    <s v="Access &amp; Security"/>
    <s v="Not Assigned"/>
    <s v="SAP S/4 ERP"/>
    <s v="IND"/>
    <x v="0"/>
    <x v="2"/>
    <x v="0"/>
    <n v="2.2152777777810115"/>
    <n v="2024"/>
    <n v="43"/>
    <x v="16"/>
    <x v="0"/>
    <n v="10"/>
    <x v="3"/>
    <x v="3"/>
    <d v="2024-10-21T10:52:00"/>
    <d v="2024-10-23T16:02:00"/>
  </r>
  <r>
    <n v="4000004226"/>
    <x v="0"/>
    <s v="2. High"/>
    <s v="Quotation Error - Discount is not showing Sol Ref : 2000064745"/>
    <s v="Marie Chebly"/>
    <s v="Kamal Kondapalli"/>
    <s v="SAP Functional-SD"/>
    <x v="2"/>
    <s v="21-10-2024 11:27"/>
    <s v="21-10-2024 19:27"/>
    <s v="Applications"/>
    <s v="Not Assigned"/>
    <s v="System"/>
    <s v="Tableware"/>
    <s v="3. Affects Group"/>
    <s v="19-12-2024 20:53"/>
    <x v="2"/>
    <s v="Not Assigned"/>
    <s v="21-10-2024 12:45"/>
    <s v="21-10-2024 12:27"/>
    <s v="Not Assigned"/>
    <s v="2000064745"/>
    <s v="CRM"/>
    <s v="UAE"/>
    <x v="1"/>
    <x v="0"/>
    <x v="0"/>
    <n v="66.169329861113511"/>
    <n v="2024"/>
    <n v="43"/>
    <x v="16"/>
    <x v="5"/>
    <n v="10"/>
    <x v="3"/>
    <x v="1"/>
    <d v="2024-10-21T11:27:00"/>
    <d v="2024-12-26T15:30:50"/>
  </r>
  <r>
    <n v="4000004237"/>
    <x v="0"/>
    <s v="3. Normal"/>
    <s v="Urgent Assistance Required for SAP Return Invoice Issue."/>
    <s v="Walid Ouamer"/>
    <s v="Dinesh Sharma"/>
    <s v="SAP Functional-MM"/>
    <x v="0"/>
    <s v="21-10-2024 12:36"/>
    <s v="23-10-2024 12:36"/>
    <s v="Applications"/>
    <s v="02-11-2024 11:49"/>
    <s v="System"/>
    <s v="RAK Porcelain Retail"/>
    <s v="4. Affects User"/>
    <s v="02-11-2024 11:49"/>
    <x v="1"/>
    <s v="30-10-2024 11:45"/>
    <s v="29-10-2024 13:9"/>
    <s v="21-10-2024 14:36"/>
    <s v="Not Assigned"/>
    <s v="Not Assigned"/>
    <s v="SAP S/4 ERP"/>
    <s v="UAE"/>
    <x v="0"/>
    <x v="0"/>
    <x v="0"/>
    <n v="8.9645833333343035"/>
    <n v="2024"/>
    <n v="43"/>
    <x v="16"/>
    <x v="0"/>
    <n v="10"/>
    <x v="3"/>
    <x v="0"/>
    <d v="2024-10-21T12:36:00"/>
    <d v="2024-10-30T11:45:00"/>
  </r>
  <r>
    <n v="4000004255"/>
    <x v="1"/>
    <s v="3. Normal"/>
    <s v="SAP Authorization Request -  96600489 &amp; 96600650"/>
    <s v="Nabhan Omar Nabhani"/>
    <s v="Amit Yadav"/>
    <s v="SAP Technical"/>
    <x v="0"/>
    <s v="21-10-2024 16:56"/>
    <s v="10-11-2024 17:40"/>
    <s v="Access &amp; Security"/>
    <s v="12-11-2024 4:54"/>
    <s v="System"/>
    <s v="Sales"/>
    <s v="4. Affects User"/>
    <s v="12-11-2024 4:54"/>
    <x v="1"/>
    <s v="09-11-2024 3:59"/>
    <s v="22-10-2024 17:46"/>
    <s v="22-10-2024 9:56"/>
    <s v="Access &amp; Security"/>
    <s v="Not Assigned"/>
    <s v="Access Control"/>
    <s v="KSA"/>
    <x v="0"/>
    <x v="2"/>
    <x v="0"/>
    <n v="18.460416666668607"/>
    <n v="2024"/>
    <n v="43"/>
    <x v="16"/>
    <x v="0"/>
    <n v="10"/>
    <x v="3"/>
    <x v="1"/>
    <d v="2024-10-21T16:56:00"/>
    <d v="2024-11-09T03:59:00"/>
  </r>
  <r>
    <n v="4000004239"/>
    <x v="0"/>
    <s v="1. Urgent"/>
    <s v="Program ZSDUTI64 not working properly Sol Ref : 2000064749"/>
    <s v="Raziye Kabakci"/>
    <s v="Dinesh Sharma"/>
    <s v="SAP Functional"/>
    <x v="0"/>
    <s v="21-10-2024 12:37"/>
    <s v="22-10-2024 11:37"/>
    <s v="Applications"/>
    <s v="01-11-2024 13:49"/>
    <s v="Raziye Kabakci"/>
    <s v="Information Technology"/>
    <s v="3. Affects Group"/>
    <s v="01-11-2024 13:49"/>
    <x v="2"/>
    <s v="29-10-2024 12:55"/>
    <s v="29-10-2024 12:54"/>
    <s v="21-10-2024 13:37"/>
    <s v="Not Assigned"/>
    <s v="2000064749"/>
    <s v="SAP S/4 ERP"/>
    <s v="GER"/>
    <x v="0"/>
    <x v="0"/>
    <x v="0"/>
    <n v="8.0125000000043656"/>
    <n v="2024"/>
    <n v="43"/>
    <x v="16"/>
    <x v="0"/>
    <n v="10"/>
    <x v="3"/>
    <x v="0"/>
    <d v="2024-10-21T12:37:00"/>
    <d v="2024-10-29T12:55:00"/>
  </r>
  <r>
    <n v="4000004262"/>
    <x v="0"/>
    <s v="1. Urgent"/>
    <s v="Update the prices of screws and the fixing kit in the POS system at the Rak outlet  uu7 channel 12  as free of charges"/>
    <s v="Hisham Farouk"/>
    <s v="Ajay Bose Sukumaran"/>
    <s v="SAP Functional-Fiori/ABAP"/>
    <x v="0"/>
    <s v="21-10-2024 19:28"/>
    <s v="22-10-2024 18:28"/>
    <s v="Applications"/>
    <s v="01-11-2024 17:49"/>
    <s v="Hisham Farouk"/>
    <s v="Showroom"/>
    <s v="3. Affects Group"/>
    <s v="01-11-2024 17:49"/>
    <x v="2"/>
    <s v="29-10-2024 17:36"/>
    <s v="23-10-2024 19:1"/>
    <s v="22-10-2024 11:28"/>
    <s v="Not Assigned"/>
    <s v="Not Assigned"/>
    <s v="POS"/>
    <s v="UAE"/>
    <x v="0"/>
    <x v="1"/>
    <x v="0"/>
    <n v="7.9222222222160781"/>
    <n v="2024"/>
    <n v="43"/>
    <x v="16"/>
    <x v="0"/>
    <n v="10"/>
    <x v="3"/>
    <x v="0"/>
    <d v="2024-10-21T19:28:00"/>
    <d v="2024-10-29T17:36:00"/>
  </r>
  <r>
    <n v="4000004306"/>
    <x v="1"/>
    <s v="4. Low"/>
    <s v="Request for FIORI Password Reset-reg"/>
    <s v="Mahesh Ramasamy"/>
    <s v="Amit Yadav"/>
    <s v="SAP Technical"/>
    <x v="0"/>
    <s v="22-10-2024 18:36"/>
    <s v="29-10-2024 18:36"/>
    <s v="Access &amp; Security"/>
    <s v="26-10-2024 16:46"/>
    <s v="System"/>
    <s v="Sanitaryware Plant"/>
    <s v="4. Affects User"/>
    <s v="26-10-2024 16:46"/>
    <x v="0"/>
    <s v="23-10-2024 15:59"/>
    <s v="23-10-2024 15:59"/>
    <s v="23-10-2024 13:36"/>
    <s v="Access &amp; Security"/>
    <s v="Not Assigned"/>
    <s v="Access Control"/>
    <s v="UAE"/>
    <x v="0"/>
    <x v="2"/>
    <x v="0"/>
    <n v="0.89097222222335404"/>
    <n v="2024"/>
    <n v="43"/>
    <x v="16"/>
    <x v="0"/>
    <n v="10"/>
    <x v="3"/>
    <x v="2"/>
    <d v="2024-10-22T18:36:00"/>
    <d v="2024-10-23T15:59:00"/>
  </r>
  <r>
    <n v="4000004300"/>
    <x v="1"/>
    <s v="3. Normal"/>
    <s v="Reset Hana Quality's Password - Md. Lovelu ( BG )"/>
    <s v="Md. Lovelu Miah"/>
    <s v="Amit Yadav"/>
    <s v="SAP Technical"/>
    <x v="0"/>
    <s v="22-10-2024 17:8"/>
    <s v="24-10-2024 17:8"/>
    <s v="Access &amp; Security"/>
    <s v="25-10-2024 17:45"/>
    <s v="Md. Lovelu Miah"/>
    <s v="Sales &amp; Marketing"/>
    <s v="4. Affects User"/>
    <s v="25-10-2024 17:45"/>
    <x v="1"/>
    <s v="22-10-2024 17:43"/>
    <s v="22-10-2024 17:43"/>
    <s v="22-10-2024 19:8"/>
    <s v="Access &amp; Security"/>
    <s v="Not Assigned"/>
    <s v="Access Control"/>
    <s v="BGD"/>
    <x v="0"/>
    <x v="2"/>
    <x v="0"/>
    <n v="2.4305555554747116E-2"/>
    <n v="2024"/>
    <n v="43"/>
    <x v="16"/>
    <x v="0"/>
    <n v="10"/>
    <x v="3"/>
    <x v="2"/>
    <d v="2024-10-22T17:08:00"/>
    <d v="2024-10-22T17:43:00"/>
  </r>
  <r>
    <n v="4000004312"/>
    <x v="1"/>
    <s v="4. Low"/>
    <s v="Reset pwd-fiori -99012252"/>
    <s v="SAHENDRAN PALANI"/>
    <s v="Amit Yadav"/>
    <s v="SAP Technical"/>
    <x v="0"/>
    <s v="23-10-2024 11:7"/>
    <s v="30-10-2024 11:7"/>
    <s v="Access &amp; Security"/>
    <s v="26-10-2024 16:46"/>
    <s v="System"/>
    <s v="Finance &amp; Accounts"/>
    <s v="4. Affects User"/>
    <s v="26-10-2024 16:46"/>
    <x v="0"/>
    <s v="23-10-2024 15:56"/>
    <s v="23-10-2024 15:56"/>
    <s v="23-10-2024 15:7"/>
    <s v="Access &amp; Security"/>
    <s v="Not Assigned"/>
    <s v="Access Control"/>
    <s v="UAE"/>
    <x v="0"/>
    <x v="2"/>
    <x v="0"/>
    <n v="0.20069444445107365"/>
    <n v="2024"/>
    <n v="43"/>
    <x v="16"/>
    <x v="0"/>
    <n v="10"/>
    <x v="3"/>
    <x v="2"/>
    <d v="2024-10-23T11:07:00"/>
    <d v="2024-10-23T15:56:00"/>
  </r>
  <r>
    <n v="4000004322"/>
    <x v="0"/>
    <s v="3. Normal"/>
    <s v="Get Error For Access VL03N  - Display Outbound Delivery"/>
    <s v="Fasaludheen Shamsudheen"/>
    <s v="Amit Yadav"/>
    <s v="SAP Technical"/>
    <x v="0"/>
    <s v="23-10-2024 14:29"/>
    <s v="27-10-2024 14:29"/>
    <s v="Applications"/>
    <s v="26-10-2024 16:46"/>
    <s v="System"/>
    <s v="Sales Department"/>
    <s v="4. Affects User"/>
    <s v="26-10-2024 16:46"/>
    <x v="1"/>
    <s v="23-10-2024 16:8"/>
    <s v="23-10-2024 16:8"/>
    <s v="23-10-2024 16:29"/>
    <s v="Not Assigned"/>
    <s v="Not Assigned"/>
    <s v="SAP S/4 ERP"/>
    <s v="KSA"/>
    <x v="0"/>
    <x v="2"/>
    <x v="0"/>
    <n v="6.8749999998544808E-2"/>
    <n v="2024"/>
    <n v="43"/>
    <x v="16"/>
    <x v="0"/>
    <n v="10"/>
    <x v="3"/>
    <x v="2"/>
    <d v="2024-10-23T14:29:00"/>
    <d v="2024-10-23T16:08:00"/>
  </r>
  <r>
    <n v="4000004329"/>
    <x v="1"/>
    <s v="1. Urgent"/>
    <s v="External Sales Org Creation and Modification Sol ref#: 3000052611"/>
    <s v="Mehrdad Karimi"/>
    <s v="Kamal Kondapalli"/>
    <s v="SAP Functional-SD"/>
    <x v="0"/>
    <s v="23-10-2024 15:55"/>
    <s v="24-10-2024 14:55"/>
    <s v="Applications"/>
    <s v="22-11-2024 19:0"/>
    <s v="Mehrdad Karimi"/>
    <s v="Corporate Development Office"/>
    <s v="3. Affects Group"/>
    <s v="22-11-2024 19:0"/>
    <x v="2"/>
    <s v="19-11-2024 18:49"/>
    <s v="19-11-2024 18:49"/>
    <s v="23-10-2024 16:55"/>
    <s v="Applications"/>
    <s v="3000052611"/>
    <s v="SAP S/4 ERP"/>
    <s v="UAE"/>
    <x v="1"/>
    <x v="0"/>
    <x v="0"/>
    <n v="27.120833333334303"/>
    <n v="2024"/>
    <n v="43"/>
    <x v="16"/>
    <x v="1"/>
    <n v="10"/>
    <x v="3"/>
    <x v="1"/>
    <d v="2024-10-23T15:55:00"/>
    <d v="2024-11-19T18:49:00"/>
  </r>
  <r>
    <n v="4000004339"/>
    <x v="1"/>
    <s v="3. Normal"/>
    <s v="Request to extract report from IRP - Samadhan (IND)"/>
    <s v="Samadhan Tayade"/>
    <s v="Not Assigned"/>
    <s v="SAP Functional"/>
    <x v="1"/>
    <s v="24-10-2024 9:48"/>
    <s v="26-10-2024 10:30"/>
    <s v="Applications"/>
    <s v="Not Assigned"/>
    <s v="System"/>
    <s v="Commercial Accounts"/>
    <s v="4. Affects User"/>
    <s v="06-12-2024 9:46"/>
    <x v="1"/>
    <s v="Not Assigned"/>
    <s v="30-10-2024 10:24"/>
    <s v="24-10-2024 12:30"/>
    <s v="Applications"/>
    <s v="Not Assigned"/>
    <s v="SAP S/4 ERP"/>
    <s v="IND"/>
    <x v="2"/>
    <x v="14"/>
    <x v="0"/>
    <n v="63.238079861112055"/>
    <n v="2024"/>
    <n v="43"/>
    <x v="16"/>
    <x v="0"/>
    <n v="10"/>
    <x v="3"/>
    <x v="1"/>
    <d v="2024-10-24T09:48:00"/>
    <d v="2024-12-26T15:30:50"/>
  </r>
  <r>
    <n v="4000004362"/>
    <x v="0"/>
    <s v="3. Normal"/>
    <s v="Authorization issue for VA01 and VA02  - 99202666"/>
    <s v="Mohamed Yusuf Sache"/>
    <s v="Amit Yadav"/>
    <s v="SAP Technical"/>
    <x v="0"/>
    <s v="24-10-2024 14:58"/>
    <s v="26-10-2024 14:59"/>
    <s v="Applications"/>
    <s v="28-10-2024 11:47"/>
    <s v="System"/>
    <s v="Production Planning Tiles &amp; SW"/>
    <s v="4. Affects User"/>
    <s v="28-10-2024 11:47"/>
    <x v="1"/>
    <s v="25-10-2024 11:22"/>
    <s v="25-10-2024 11:22"/>
    <s v="24-10-2024 16:58"/>
    <s v="Not Assigned"/>
    <s v="Not Assigned"/>
    <s v="SAP S/4 ERP"/>
    <s v="IND"/>
    <x v="0"/>
    <x v="2"/>
    <x v="0"/>
    <n v="0.84999999999854481"/>
    <n v="2024"/>
    <n v="43"/>
    <x v="16"/>
    <x v="0"/>
    <n v="10"/>
    <x v="3"/>
    <x v="2"/>
    <d v="2024-10-24T14:58:00"/>
    <d v="2024-10-25T11:22:00"/>
  </r>
  <r>
    <n v="4000004369"/>
    <x v="1"/>
    <s v="3. Normal"/>
    <s v="SAP ID Creation - 1000102 , 1000106 ,1000107 (UK)"/>
    <s v="Miz Rahman"/>
    <s v="Amit Yadav"/>
    <s v="SAP Technical"/>
    <x v="0"/>
    <s v="24-10-2024 17:26"/>
    <s v="28-10-2024 18:56"/>
    <s v="Applications"/>
    <s v="02-12-2024 14:4"/>
    <s v="System"/>
    <s v="Accounts"/>
    <s v="4. Affects User"/>
    <s v="02-12-2024 14:4"/>
    <x v="1"/>
    <s v="29-11-2024 13:54"/>
    <s v="29-11-2024 13:54"/>
    <s v="24-10-2024 19:26"/>
    <s v="Access &amp; Security"/>
    <s v="Not Assigned"/>
    <s v="SAP S/4 ERP"/>
    <s v="UK"/>
    <x v="0"/>
    <x v="2"/>
    <x v="0"/>
    <n v="35.852777777778101"/>
    <n v="2024"/>
    <n v="43"/>
    <x v="16"/>
    <x v="0"/>
    <n v="10"/>
    <x v="3"/>
    <x v="1"/>
    <d v="2024-10-24T17:26:00"/>
    <d v="2024-11-29T13:54:00"/>
  </r>
  <r>
    <n v="4000004377"/>
    <x v="0"/>
    <s v="2. High"/>
    <s v="SAP B1 PERFORMANCE ISSUE"/>
    <s v="Paolo Merzi"/>
    <s v="Amit Yadav"/>
    <s v="SAP Technical"/>
    <x v="0"/>
    <s v="24-10-2024 18:46"/>
    <s v="25-10-2024 18:46"/>
    <s v="Applications"/>
    <s v="02-11-2024 11:49"/>
    <s v="System"/>
    <s v="Finance"/>
    <s v="2. Affects Department"/>
    <s v="02-11-2024 11:49"/>
    <x v="2"/>
    <s v="30-10-2024 11:26"/>
    <s v="30-10-2024 11:26"/>
    <s v="25-10-2024 10:16"/>
    <s v="Not Assigned"/>
    <s v="Not Assigned"/>
    <s v="Other ERP"/>
    <s v="ITY"/>
    <x v="0"/>
    <x v="2"/>
    <x v="0"/>
    <n v="5.6944444444452529"/>
    <n v="2024"/>
    <n v="43"/>
    <x v="16"/>
    <x v="0"/>
    <n v="10"/>
    <x v="3"/>
    <x v="0"/>
    <d v="2024-10-24T18:46:00"/>
    <d v="2024-10-30T11:26:00"/>
  </r>
  <r>
    <n v="4000004333"/>
    <x v="0"/>
    <s v="2. High"/>
    <s v="Incorrect Sales Office and Sales group in ZS_LONGTERM_NEW report - Sol Ref :2000064750"/>
    <s v="Basim Shareef Marakankand"/>
    <s v="Ajay Bose Sukumaran"/>
    <s v="SAP Functional-Fiori/ABAP"/>
    <x v="0"/>
    <s v="23-10-2024 17:56"/>
    <s v="24-10-2024 16:56"/>
    <s v="Applications"/>
    <s v="01-11-2024 17:49"/>
    <s v="Ajay Bose Sukumaran"/>
    <s v="Showroom"/>
    <s v="3. Affects Group"/>
    <s v="01-11-2024 17:49"/>
    <x v="2"/>
    <s v="29-10-2024 17:35"/>
    <s v="29-10-2024 12:1"/>
    <s v="23-10-2024 18:56"/>
    <s v="Not Assigned"/>
    <s v="2000064750"/>
    <s v="POS"/>
    <s v="UAE"/>
    <x v="0"/>
    <x v="1"/>
    <x v="0"/>
    <n v="5.9854166666700621"/>
    <n v="2024"/>
    <n v="43"/>
    <x v="16"/>
    <x v="0"/>
    <n v="10"/>
    <x v="3"/>
    <x v="0"/>
    <d v="2024-10-23T17:56:00"/>
    <d v="2024-10-29T17:35:00"/>
  </r>
  <r>
    <n v="4000004358"/>
    <x v="0"/>
    <s v="2. High"/>
    <s v="Pricing date issue in POS"/>
    <s v="Mohammad Jamal Balkees"/>
    <s v="Ajay Bose Sukumaran"/>
    <s v="SAP Functional"/>
    <x v="0"/>
    <s v="24-10-2024 13:53"/>
    <s v="25-10-2024 12:53"/>
    <s v="Applications"/>
    <s v="01-11-2024 17:49"/>
    <s v="Ajay Bose Sukumaran"/>
    <s v="Showroom"/>
    <s v="3. Affects Group"/>
    <s v="01-11-2024 17:49"/>
    <x v="2"/>
    <s v="29-10-2024 17:35"/>
    <s v="29-10-2024 11:59"/>
    <s v="24-10-2024 14:53"/>
    <s v="Not Assigned"/>
    <s v="2000064751"/>
    <s v="POS"/>
    <s v="UAE"/>
    <x v="0"/>
    <x v="1"/>
    <x v="0"/>
    <n v="5.1541666666671517"/>
    <n v="2024"/>
    <n v="43"/>
    <x v="16"/>
    <x v="0"/>
    <n v="10"/>
    <x v="3"/>
    <x v="0"/>
    <d v="2024-10-24T13:53:00"/>
    <d v="2024-10-29T17:35:00"/>
  </r>
  <r>
    <n v="4000004337"/>
    <x v="1"/>
    <s v="1. Urgent"/>
    <s v="Request access to a report T-Codes - V/LD"/>
    <s v="Manikanta Chukka"/>
    <s v="Nigam Bairagicharan Das"/>
    <s v="SAP Technical"/>
    <x v="0"/>
    <s v="23-10-2024 18:26"/>
    <s v="30-10-2024 14:29"/>
    <s v="Applications"/>
    <s v="01-11-2024 16:49"/>
    <s v="Manikanta Chukka"/>
    <s v="Internal Audit"/>
    <s v="4. Affects User"/>
    <s v="01-11-2024 16:49"/>
    <x v="2"/>
    <s v="29-10-2024 16:14"/>
    <s v="24-10-2024 11:3"/>
    <s v="24-10-2024 10:56"/>
    <s v="Access &amp; Security"/>
    <s v="Not Assigned"/>
    <s v="SAP S/4 ERP"/>
    <s v="IND"/>
    <x v="0"/>
    <x v="2"/>
    <x v="0"/>
    <n v="5.9083333333328483"/>
    <n v="2024"/>
    <n v="43"/>
    <x v="16"/>
    <x v="0"/>
    <n v="10"/>
    <x v="3"/>
    <x v="0"/>
    <d v="2024-10-23T18:26:00"/>
    <d v="2024-10-29T16:14:00"/>
  </r>
  <r>
    <n v="4000004378"/>
    <x v="1"/>
    <s v="3. Normal"/>
    <s v="Access for the RK01/50/10 and 20 division"/>
    <s v="Ephraim Olivas"/>
    <s v="Amit Yadav"/>
    <s v="SAP Technical"/>
    <x v="0"/>
    <s v="24-10-2024 18:59"/>
    <s v="28-10-2024 19:0"/>
    <s v="Access &amp; Security"/>
    <s v="07-11-2024 19:52"/>
    <s v="Ephraim Olivas"/>
    <s v="Showroom"/>
    <s v="4. Affects User"/>
    <s v="07-11-2024 19:52"/>
    <x v="1"/>
    <s v="04-11-2024 19:3"/>
    <s v="25-10-2024 11:2"/>
    <s v="25-10-2024 11:59"/>
    <s v="Access &amp; Security"/>
    <s v="Not Assigned"/>
    <s v="Access Control"/>
    <s v="UAE"/>
    <x v="0"/>
    <x v="2"/>
    <x v="0"/>
    <n v="11.00277777777228"/>
    <n v="2024"/>
    <n v="43"/>
    <x v="16"/>
    <x v="0"/>
    <n v="10"/>
    <x v="3"/>
    <x v="1"/>
    <d v="2024-10-24T18:59:00"/>
    <d v="2024-11-04T19:03:00"/>
  </r>
  <r>
    <n v="4000004356"/>
    <x v="1"/>
    <s v="1. Urgent"/>
    <s v="Request additional access to SAP - MM03"/>
    <s v="Jyotsana Sapra"/>
    <s v="Amit Yadav"/>
    <s v="SAP Technical"/>
    <x v="0"/>
    <s v="24-10-2024 13:30"/>
    <s v="25-10-2024 12:30"/>
    <s v="Access &amp; Security"/>
    <s v="31-10-2024 17:48"/>
    <s v="Jyotsana Sapra"/>
    <s v="Marketing &amp; Communications"/>
    <s v="4. Affects User"/>
    <s v="04-11-2024 16:2"/>
    <x v="2"/>
    <s v="28-10-2024 17:20"/>
    <s v="28-10-2024 17:20"/>
    <s v="24-10-2024 14:30"/>
    <s v="Access &amp; Security"/>
    <s v="Not Assigned"/>
    <s v="Access Control"/>
    <s v="UAE"/>
    <x v="0"/>
    <x v="2"/>
    <x v="0"/>
    <n v="4.1597222222189885"/>
    <n v="2024"/>
    <n v="43"/>
    <x v="16"/>
    <x v="0"/>
    <n v="10"/>
    <x v="3"/>
    <x v="3"/>
    <d v="2024-10-24T13:30:00"/>
    <d v="2024-10-28T17:20:00"/>
  </r>
  <r>
    <n v="4000004376"/>
    <x v="1"/>
    <s v="2. High"/>
    <s v="Rquest T-code Access - Atul  ( IND)"/>
    <s v="Atul Gaikwad"/>
    <s v="Amit Yadav"/>
    <s v="SAP Technical"/>
    <x v="0"/>
    <s v="24-10-2024 18:36"/>
    <s v="26-10-2024 18:36"/>
    <s v="Access &amp; Security"/>
    <s v="16-11-2024 18:57"/>
    <s v="Atul Gaikwad"/>
    <s v="Commercial Accounts"/>
    <s v="4. Affects User"/>
    <s v="16-11-2024 18:57"/>
    <x v="1"/>
    <s v="13-11-2024 18:26"/>
    <s v="13-11-2024 18:26"/>
    <s v="25-10-2024 12:6"/>
    <s v="Access &amp; Security"/>
    <s v="Not Assigned"/>
    <s v="Access Control"/>
    <s v="IND"/>
    <x v="0"/>
    <x v="2"/>
    <x v="0"/>
    <n v="19.993055555554747"/>
    <n v="2024"/>
    <n v="43"/>
    <x v="16"/>
    <x v="0"/>
    <n v="10"/>
    <x v="3"/>
    <x v="1"/>
    <d v="2024-10-24T18:36:00"/>
    <d v="2024-11-13T18:26:00"/>
  </r>
  <r>
    <n v="4000004347"/>
    <x v="0"/>
    <s v="3. Normal"/>
    <s v="SAP Authorization Request -  Donabella"/>
    <s v="Donabella Yalong Ortega"/>
    <s v="Dinesh Sharma"/>
    <s v="SAP Functional-MM"/>
    <x v="1"/>
    <s v="24-10-2024 11:54"/>
    <s v="28-10-2024 11:54"/>
    <s v="Applications"/>
    <s v="Not Assigned"/>
    <s v="Donabella Yalong Ortega"/>
    <s v="UAE Sales -Retail Operations"/>
    <s v="4. Affects User"/>
    <s v="07-11-2024 18:4"/>
    <x v="1"/>
    <s v="Not Assigned"/>
    <s v="30-10-2024 10:22"/>
    <s v="24-10-2024 13:54"/>
    <s v="Not Assigned"/>
    <s v="Not Assigned"/>
    <s v="SAP S/4 ERP"/>
    <s v="UAE"/>
    <x v="0"/>
    <x v="0"/>
    <x v="0"/>
    <n v="63.1505798611106"/>
    <n v="2024"/>
    <n v="43"/>
    <x v="16"/>
    <x v="0"/>
    <n v="10"/>
    <x v="3"/>
    <x v="1"/>
    <d v="2024-10-24T11:54:00"/>
    <d v="2024-12-26T15:30:50"/>
  </r>
  <r>
    <n v="4000004371"/>
    <x v="0"/>
    <s v="2. High"/>
    <s v="Program ZSD00101 is not working for customer 150237 - Sol Ref:2000064755"/>
    <s v="Raziye Kabakci"/>
    <s v="Kamal Kondapalli"/>
    <s v="SAP Functional-SD"/>
    <x v="0"/>
    <s v="24-10-2024 17:54"/>
    <s v="25-10-2024 16:54"/>
    <s v="Applications"/>
    <s v="17-11-2024 13:57"/>
    <s v="Raziye Kabakci"/>
    <s v="Information Technology"/>
    <s v="2. Affects Department"/>
    <s v="17-11-2024 13:57"/>
    <x v="2"/>
    <s v="14-11-2024 13:52"/>
    <s v="11-11-2024 17:58"/>
    <s v="24-10-2024 18:54"/>
    <s v="Not Assigned"/>
    <s v="2000064755"/>
    <s v="SAP S/4 ERP"/>
    <s v="GER"/>
    <x v="1"/>
    <x v="0"/>
    <x v="0"/>
    <n v="20.831944444442343"/>
    <n v="2024"/>
    <n v="43"/>
    <x v="16"/>
    <x v="12"/>
    <n v="10"/>
    <x v="3"/>
    <x v="1"/>
    <d v="2024-10-24T17:54:00"/>
    <d v="2024-11-14T13:52:00"/>
  </r>
  <r>
    <n v="4000004355"/>
    <x v="0"/>
    <s v="2. High"/>
    <s v="Invoice details does not reflect sale report"/>
    <s v="Marie Chebly"/>
    <s v="Ajay Bose Sukumaran"/>
    <s v="SAP Functional-Fiori/ABAP"/>
    <x v="0"/>
    <s v="24-10-2024 13:30"/>
    <s v="28-10-2024 13:30"/>
    <s v="Applications"/>
    <s v="01-11-2024 17:49"/>
    <s v="Marie Chebly"/>
    <s v="Corporate Development"/>
    <s v="4. Affects User"/>
    <s v="01-11-2024 17:49"/>
    <x v="1"/>
    <s v="29-10-2024 17:31"/>
    <s v="29-10-2024 12:3"/>
    <s v="24-10-2024 15:30"/>
    <s v="Not Assigned"/>
    <s v="2000064752"/>
    <s v="SAP S/4 ERP"/>
    <s v="UAE"/>
    <x v="0"/>
    <x v="1"/>
    <x v="0"/>
    <n v="5.1673611111109494"/>
    <n v="2024"/>
    <n v="43"/>
    <x v="16"/>
    <x v="0"/>
    <n v="10"/>
    <x v="3"/>
    <x v="0"/>
    <d v="2024-10-24T13:30:00"/>
    <d v="2024-10-29T17:31:00"/>
  </r>
  <r>
    <n v="4000004408"/>
    <x v="1"/>
    <s v="3. Normal"/>
    <s v="Implementing SAP in Mould Shop - DO IT regularization Sol ref#: 3000045101"/>
    <s v="Durairaj Srinivasalu"/>
    <s v="Karthick Duraisamy"/>
    <s v="SAP Functional-PP/PM/QS/"/>
    <x v="3"/>
    <s v="25-10-2024 18:29"/>
    <s v="29-10-2024 18:29"/>
    <s v="Applications"/>
    <s v="Not Assigned"/>
    <s v="Cheryl Mortega"/>
    <s v="Tiles Plant"/>
    <s v="4. Affects User"/>
    <s v="09-12-2024 17:56"/>
    <x v="1"/>
    <s v="Not Assigned"/>
    <s v="Not Assigned"/>
    <s v="28-10-2024 11:29"/>
    <s v="Applications"/>
    <s v="3000045101"/>
    <s v="SAP S/4 ERP"/>
    <s v="UAE"/>
    <x v="0"/>
    <x v="4"/>
    <x v="0"/>
    <n v="61.876274305555853"/>
    <n v="2024"/>
    <n v="43"/>
    <x v="16"/>
    <x v="0"/>
    <n v="10"/>
    <x v="3"/>
    <x v="1"/>
    <d v="2024-10-25T18:29:00"/>
    <d v="2024-12-26T15:30:50"/>
  </r>
  <r>
    <n v="4000004438"/>
    <x v="1"/>
    <s v="1. Urgent"/>
    <s v="Request for additional role in ECP - 88202147 - BGD"/>
    <s v="Md. Robiul  Awal"/>
    <s v="Amit Yadav"/>
    <s v="SAP Technical"/>
    <x v="0"/>
    <s v="28-10-2024 10:46"/>
    <s v="28-10-2024 18:46"/>
    <s v="Applications"/>
    <s v="02-11-2024 12:49"/>
    <s v="Md. Robiul  Awal"/>
    <s v="Accounts &amp; Finance"/>
    <s v="4. Affects User"/>
    <s v="02-11-2024 12:49"/>
    <x v="2"/>
    <s v="30-10-2024 11:53"/>
    <s v="30-10-2024 11:53"/>
    <s v="28-10-2024 11:46"/>
    <s v="Access &amp; Security"/>
    <s v="Not Assigned"/>
    <s v="SAP S/4 ERP"/>
    <s v="BGD"/>
    <x v="0"/>
    <x v="2"/>
    <x v="1"/>
    <n v="2.046527777776646"/>
    <n v="2024"/>
    <n v="44"/>
    <x v="17"/>
    <x v="0"/>
    <n v="10"/>
    <x v="3"/>
    <x v="3"/>
    <d v="2024-10-28T10:46:00"/>
    <d v="2024-10-30T11:53:00"/>
  </r>
  <r>
    <n v="4000004406"/>
    <x v="0"/>
    <s v="2. High"/>
    <s v="Batch data missing in Innovent platform - ZMATBATCH"/>
    <s v="Pravin Patil"/>
    <s v="Ajay Bose Sukumaran"/>
    <s v="SAP Functional"/>
    <x v="0"/>
    <s v="25-10-2024 16:32"/>
    <s v="28-10-2024 15:32"/>
    <s v="Applications"/>
    <s v="01-11-2024 12:49"/>
    <s v="Ajay Bose Sukumaran"/>
    <s v="Logistics and Warehouse"/>
    <s v="3. Affects Group"/>
    <s v="06-11-2024 17:56"/>
    <x v="2"/>
    <s v="29-10-2024 11:57"/>
    <s v="29-10-2024 11:57"/>
    <s v="25-10-2024 17:32"/>
    <s v="Not Assigned"/>
    <s v="Not Assigned"/>
    <s v="SAP S/4 ERP"/>
    <s v="UAE"/>
    <x v="0"/>
    <x v="1"/>
    <x v="0"/>
    <n v="3.8090277777810115"/>
    <n v="2024"/>
    <n v="43"/>
    <x v="16"/>
    <x v="0"/>
    <n v="10"/>
    <x v="3"/>
    <x v="3"/>
    <d v="2024-10-25T16:32:00"/>
    <d v="2024-10-29T11:57:00"/>
  </r>
  <r>
    <n v="4000004382"/>
    <x v="0"/>
    <s v="2. High"/>
    <s v="Error while printing invoice Sol Ref:2000064756 -  RETURN INVOICE FOR TW"/>
    <s v="Gwen Camille Pamay"/>
    <s v="Kamal Kondapalli"/>
    <s v="SAP Functional-SD"/>
    <x v="3"/>
    <s v="25-10-2024 10:36"/>
    <s v="25-10-2024 18:36"/>
    <s v="Applications"/>
    <s v="Not Assigned"/>
    <s v="Gwen Camille Pamay"/>
    <s v="Not Assigned"/>
    <s v="3. Affects Group"/>
    <s v="24-12-2024 10:19"/>
    <x v="2"/>
    <s v="Not Assigned"/>
    <s v="01-11-2024 13:14"/>
    <s v="25-10-2024 11:36"/>
    <s v="Not Assigned"/>
    <s v="2000064756"/>
    <s v="SAP S/4 ERP"/>
    <s v="UAE"/>
    <x v="1"/>
    <x v="0"/>
    <x v="0"/>
    <n v="62.204746527779207"/>
    <n v="2024"/>
    <n v="43"/>
    <x v="16"/>
    <x v="15"/>
    <n v="10"/>
    <x v="3"/>
    <x v="1"/>
    <d v="2024-10-25T10:36:00"/>
    <d v="2024-12-26T15:30:50"/>
  </r>
  <r>
    <n v="4000004469"/>
    <x v="0"/>
    <s v="2. High"/>
    <s v="Material consumptions not showing"/>
    <s v="Phaneendra Gunnam"/>
    <s v="Surya Vegirouthu"/>
    <s v="SAP Functional-PP/PM/QS/"/>
    <x v="0"/>
    <s v="29-10-2024 10:59"/>
    <s v="31-10-2024 10:59"/>
    <s v="Applications"/>
    <s v="08-11-2024 18:52"/>
    <s v="Phaneendra Gunnam"/>
    <s v="Sanitaryware"/>
    <s v="4. Affects User"/>
    <s v="08-11-2024 18:52"/>
    <x v="1"/>
    <s v="05-11-2024 18:38"/>
    <s v="29-10-2024 11:16"/>
    <s v="29-10-2024 12:59"/>
    <s v="Not Assigned"/>
    <s v="Not Assigned"/>
    <s v="SAP S/4 ERP"/>
    <s v="IND"/>
    <x v="0"/>
    <x v="3"/>
    <x v="1"/>
    <n v="7.3187499999985448"/>
    <n v="2024"/>
    <n v="44"/>
    <x v="17"/>
    <x v="0"/>
    <n v="10"/>
    <x v="3"/>
    <x v="0"/>
    <d v="2024-10-29T10:59:00"/>
    <d v="2024-11-05T18:38:00"/>
  </r>
  <r>
    <n v="4000004498"/>
    <x v="0"/>
    <s v="1. Urgent"/>
    <s v="SAP Login Issue - Ephraim"/>
    <s v="Ephraim Olivas"/>
    <s v="Amit Yadav"/>
    <s v="SAP Technical"/>
    <x v="0"/>
    <s v="29-10-2024 18:41"/>
    <s v="30-10-2024 17:41"/>
    <s v="Access &amp; Security"/>
    <s v="02-11-2024 11:49"/>
    <s v="Ephraim Olivas"/>
    <s v="Showroom"/>
    <s v="4. Affects User"/>
    <s v="02-11-2024 11:49"/>
    <x v="2"/>
    <s v="30-10-2024 11:31"/>
    <s v="29-10-2024 19:0"/>
    <s v="30-10-2024 10:41"/>
    <s v="Not Assigned"/>
    <s v="Not Assigned"/>
    <s v="Access Control"/>
    <s v="UAE"/>
    <x v="0"/>
    <x v="2"/>
    <x v="1"/>
    <n v="0.70138888889050577"/>
    <n v="2024"/>
    <n v="44"/>
    <x v="17"/>
    <x v="0"/>
    <n v="10"/>
    <x v="3"/>
    <x v="2"/>
    <d v="2024-10-29T18:41:00"/>
    <d v="2024-10-30T11:31:00"/>
  </r>
  <r>
    <n v="4000004481"/>
    <x v="1"/>
    <s v="2. High"/>
    <s v="Request data extraction for T-code VKM4"/>
    <s v="Lucky Varthavani"/>
    <s v="Amit Yadav"/>
    <s v="SAP Technical"/>
    <x v="0"/>
    <s v="29-10-2024 14:13"/>
    <s v="31-10-2024 14:13"/>
    <s v="Applications"/>
    <s v="08-11-2024 16:52"/>
    <s v="Lucky Varthavani"/>
    <s v="Internal Audit"/>
    <s v="4. Affects User"/>
    <s v="08-11-2024 16:52"/>
    <x v="1"/>
    <s v="05-11-2024 16:19"/>
    <s v="05-11-2024 16:19"/>
    <s v="29-10-2024 16:13"/>
    <s v="Applications"/>
    <s v="Not Assigned"/>
    <s v="SAP S/4 ERP"/>
    <s v="IND"/>
    <x v="0"/>
    <x v="2"/>
    <x v="1"/>
    <n v="7.0874999999941792"/>
    <n v="2024"/>
    <n v="44"/>
    <x v="17"/>
    <x v="0"/>
    <n v="10"/>
    <x v="3"/>
    <x v="0"/>
    <d v="2024-10-29T14:13:00"/>
    <d v="2024-11-05T16:19:00"/>
  </r>
  <r>
    <n v="4000004458"/>
    <x v="1"/>
    <s v="1. Urgent"/>
    <s v="T-Code Access Authorization Request - 99018505 Hassan"/>
    <s v="Hassan Hussein"/>
    <s v="Amit Yadav"/>
    <s v="SAP Technical"/>
    <x v="0"/>
    <s v="28-10-2024 16:58"/>
    <s v="29-10-2024 15:58"/>
    <s v="Access &amp; Security"/>
    <s v="04-11-2024 18:50"/>
    <s v="Hassan Hussein"/>
    <s v="Showroom"/>
    <s v="4. Affects User"/>
    <s v="04-11-2024 18:50"/>
    <x v="2"/>
    <s v="01-11-2024 18:31"/>
    <s v="01-11-2024 18:31"/>
    <s v="28-10-2024 17:58"/>
    <s v="Access &amp; Security"/>
    <s v="Not Assigned"/>
    <s v="Access Control"/>
    <s v="UAE"/>
    <x v="0"/>
    <x v="2"/>
    <x v="1"/>
    <n v="4.0645833333328483"/>
    <n v="2024"/>
    <n v="44"/>
    <x v="17"/>
    <x v="0"/>
    <n v="10"/>
    <x v="3"/>
    <x v="3"/>
    <d v="2024-10-28T16:58:00"/>
    <d v="2024-11-01T18:31:00"/>
  </r>
  <r>
    <n v="4000004400"/>
    <x v="0"/>
    <s v="3. Normal"/>
    <s v="The Existing  Columns Has Been Removed  in Query F107  - Ticket Ref 4000000909"/>
    <s v="Sourav Kochhar"/>
    <s v="Sarfraz Khan"/>
    <s v="SAP Functional-Fiori/ABAP"/>
    <x v="0"/>
    <s v="25-10-2024 13:35"/>
    <s v="29-10-2024 13:35"/>
    <s v="Applications"/>
    <s v="30-11-2024 19:4"/>
    <s v="Sourav Kochhar"/>
    <s v="Accounts"/>
    <s v="4. Affects User"/>
    <s v="30-11-2024 19:4"/>
    <x v="1"/>
    <s v="27-11-2024 18:59"/>
    <s v="27-10-2024 11:7"/>
    <s v="25-10-2024 15:35"/>
    <s v="Not Assigned"/>
    <s v="Not Assigned"/>
    <s v="Finance tools"/>
    <s v="UAE"/>
    <x v="0"/>
    <x v="15"/>
    <x v="0"/>
    <n v="33.225000000005821"/>
    <n v="2024"/>
    <n v="43"/>
    <x v="16"/>
    <x v="0"/>
    <n v="10"/>
    <x v="3"/>
    <x v="1"/>
    <d v="2024-10-25T13:35:00"/>
    <d v="2024-11-27T18:59:00"/>
  </r>
  <r>
    <n v="4000004444"/>
    <x v="0"/>
    <s v="3. Normal"/>
    <s v="Error occurring while raising PO"/>
    <s v="Veronica Tapao"/>
    <s v="Pranita Vishvanath Patil"/>
    <s v="SAP Functional-MM"/>
    <x v="0"/>
    <s v="28-10-2024 13:11"/>
    <s v="30-10-2024 13:11"/>
    <s v="Applications"/>
    <s v="07-12-2024 13:7"/>
    <s v="Veronica Tapao"/>
    <s v="Purchase"/>
    <s v="4. Affects User"/>
    <s v="07-12-2024 13:7"/>
    <x v="1"/>
    <s v="04-12-2024 12:53"/>
    <s v="04-12-2024 12:53"/>
    <s v="28-10-2024 15:11"/>
    <s v="Not Assigned"/>
    <s v="Not Assigned"/>
    <s v="SAP S/4 ERP"/>
    <s v="UAE"/>
    <x v="1"/>
    <x v="7"/>
    <x v="1"/>
    <n v="36.98750000000291"/>
    <n v="2024"/>
    <n v="44"/>
    <x v="17"/>
    <x v="12"/>
    <n v="10"/>
    <x v="3"/>
    <x v="1"/>
    <d v="2024-10-28T13:11:00"/>
    <d v="2024-12-04T12:53:00"/>
  </r>
  <r>
    <n v="4000004455"/>
    <x v="0"/>
    <s v="2. High"/>
    <s v="SAP Authorization Issue -  A.K.M. Fazlul ( BG )"/>
    <s v="A.K.M. Fazlul Hoq"/>
    <s v="Amit Yadav"/>
    <s v="SAP Technical"/>
    <x v="0"/>
    <s v="28-10-2024 16:33"/>
    <s v="30-10-2024 17:24"/>
    <s v="Applications"/>
    <s v="02-11-2024 11:49"/>
    <s v="A.K.M. Fazlul Hoq"/>
    <s v="SAP PP"/>
    <s v="4. Affects User"/>
    <s v="02-11-2024 11:49"/>
    <x v="1"/>
    <s v="30-10-2024 11:27"/>
    <s v="29-10-2024 15:44"/>
    <s v="28-10-2024 18:33"/>
    <s v="Not Assigned"/>
    <s v="Not Assigned"/>
    <s v="SAP S/4 ERP"/>
    <s v="BGD"/>
    <x v="0"/>
    <x v="2"/>
    <x v="1"/>
    <n v="1.7874999999985448"/>
    <n v="2024"/>
    <n v="44"/>
    <x v="17"/>
    <x v="0"/>
    <n v="10"/>
    <x v="3"/>
    <x v="2"/>
    <d v="2024-10-28T16:33:00"/>
    <d v="2024-10-30T11:27:00"/>
  </r>
  <r>
    <n v="4000004467"/>
    <x v="1"/>
    <s v="3. Normal"/>
    <s v="SAP Authorization Request ( T-Codes ) -  23335 &amp; 23315 ( IND)"/>
    <s v="Sastry Varanasi"/>
    <s v="Amit Yadav"/>
    <s v="SAP Technical"/>
    <x v="0"/>
    <s v="29-10-2024 9:26"/>
    <s v="31-10-2024 10:30"/>
    <s v="Access &amp; Security"/>
    <s v="02-11-2024 11:49"/>
    <s v="Surya Vegirouthu"/>
    <s v="Finance &amp; Accounts"/>
    <s v="4. Affects User"/>
    <s v="08-11-2024 11:1"/>
    <x v="1"/>
    <s v="30-10-2024 11:39"/>
    <s v="30-10-2024 11:39"/>
    <s v="29-10-2024 12:30"/>
    <s v="Access &amp; Security"/>
    <s v="Not Assigned"/>
    <s v="Access Control"/>
    <s v="IND"/>
    <x v="0"/>
    <x v="2"/>
    <x v="1"/>
    <n v="1.0923611111138598"/>
    <n v="2024"/>
    <n v="44"/>
    <x v="17"/>
    <x v="0"/>
    <n v="10"/>
    <x v="3"/>
    <x v="2"/>
    <d v="2024-10-29T09:26:00"/>
    <d v="2024-10-30T11:39:00"/>
  </r>
  <r>
    <n v="4000004460"/>
    <x v="1"/>
    <s v="2. High"/>
    <s v="Reset SAP password - 99003284"/>
    <s v="Balakumar Paneerselvam"/>
    <s v="Amit Yadav"/>
    <s v="SAP Technical"/>
    <x v="0"/>
    <s v="28-10-2024 18:41"/>
    <s v="30-10-2024 18:41"/>
    <s v="Applications"/>
    <s v="02-11-2024 11:49"/>
    <s v="Balakumar Paneerselvam"/>
    <s v="Tiles Plant"/>
    <s v="4. Affects User"/>
    <s v="02-11-2024 11:49"/>
    <x v="1"/>
    <s v="30-10-2024 11:48"/>
    <s v="30-10-2024 11:48"/>
    <s v="29-10-2024 11:41"/>
    <s v="Access &amp; Security"/>
    <s v="Not Assigned"/>
    <s v="SAP S/4 ERP"/>
    <s v="UAE"/>
    <x v="0"/>
    <x v="2"/>
    <x v="1"/>
    <n v="1.7131944444481633"/>
    <n v="2024"/>
    <n v="44"/>
    <x v="17"/>
    <x v="0"/>
    <n v="10"/>
    <x v="3"/>
    <x v="2"/>
    <d v="2024-10-28T18:41:00"/>
    <d v="2024-10-30T11:48:00"/>
  </r>
  <r>
    <n v="4000004421"/>
    <x v="1"/>
    <s v="3. Normal"/>
    <s v="Rquest to T-Code Access - Rekha (IND)"/>
    <s v="Rekha Agrawal"/>
    <s v="Amit Yadav"/>
    <s v="SAP Technical"/>
    <x v="0"/>
    <s v="26-10-2024 13:31"/>
    <s v="29-10-2024 13:31"/>
    <s v="Access &amp; Security"/>
    <s v="07-11-2024 18:52"/>
    <s v="System"/>
    <s v="Sales"/>
    <s v="4. Affects User"/>
    <s v="07-11-2024 18:52"/>
    <x v="1"/>
    <s v="04-11-2024 18:43"/>
    <s v="29-10-2024 11:20"/>
    <s v="26-10-2024 15:31"/>
    <s v="Access &amp; Security"/>
    <s v="Not Assigned"/>
    <s v="Access Control"/>
    <s v="IND"/>
    <x v="0"/>
    <x v="2"/>
    <x v="0"/>
    <n v="9.2166666666671517"/>
    <n v="2024"/>
    <n v="43"/>
    <x v="16"/>
    <x v="0"/>
    <n v="10"/>
    <x v="3"/>
    <x v="0"/>
    <d v="2024-10-26T13:31:00"/>
    <d v="2024-11-04T18:43:00"/>
  </r>
  <r>
    <n v="4000004427"/>
    <x v="1"/>
    <s v="3. Normal"/>
    <s v="Need to add two new column in Production Entry Report for Sanitary - BGD"/>
    <s v="Md. Rahim Ullah"/>
    <s v="Shaik Chand Basha"/>
    <s v="SAP Functional-PP/PM/QS/"/>
    <x v="3"/>
    <s v="27-10-2024 13:12"/>
    <s v="29-10-2024 13:12"/>
    <s v="Applications"/>
    <s v="Not Assigned"/>
    <s v="System"/>
    <s v="SWD Production"/>
    <s v="4. Affects User"/>
    <s v="12-12-2024 16:9"/>
    <x v="1"/>
    <s v="Not Assigned"/>
    <s v="29-10-2024 16:48"/>
    <s v="27-10-2024 15:12"/>
    <s v="Applications"/>
    <s v="Not Assigned"/>
    <s v="SAP S/4 ERP"/>
    <s v="BGD"/>
    <x v="1"/>
    <x v="4"/>
    <x v="0"/>
    <n v="60.096413194441993"/>
    <n v="2024"/>
    <n v="44"/>
    <x v="17"/>
    <x v="5"/>
    <n v="10"/>
    <x v="3"/>
    <x v="1"/>
    <d v="2024-10-27T13:12:00"/>
    <d v="2024-12-26T15:30:50"/>
  </r>
  <r>
    <n v="4000004447"/>
    <x v="1"/>
    <s v="4. Low"/>
    <s v="Request additional role in SAP- 88202149 - BGD"/>
    <s v="Mohammad Akram Hossain  Khan"/>
    <s v="Amit Yadav"/>
    <s v="SAP Technical"/>
    <x v="0"/>
    <s v="28-10-2024 14:14"/>
    <s v="03-11-2024 14:14"/>
    <s v="Access &amp; Security"/>
    <s v="29-10-2024 9:51"/>
    <s v="Syeda Tasnim Hossain"/>
    <s v="Accounts &amp; Finance"/>
    <s v="4. Affects User"/>
    <s v="08-11-2024 11:1"/>
    <x v="0"/>
    <s v="28-10-2024 17:17"/>
    <s v="28-10-2024 17:17"/>
    <s v="-"/>
    <s v="Access &amp; Security"/>
    <s v="Not Assigned"/>
    <s v="Access Control"/>
    <s v="BGD"/>
    <x v="0"/>
    <x v="2"/>
    <x v="1"/>
    <n v="0.12708333333284827"/>
    <n v="2024"/>
    <n v="44"/>
    <x v="17"/>
    <x v="0"/>
    <n v="10"/>
    <x v="3"/>
    <x v="2"/>
    <d v="2024-10-28T14:14:00"/>
    <d v="2024-10-28T17:17:00"/>
  </r>
  <r>
    <n v="4000004446"/>
    <x v="1"/>
    <s v="3. Normal"/>
    <s v="New SAP Account user ERLEI"/>
    <s v="Raziye Kabakci"/>
    <s v="Amit Yadav"/>
    <s v="SAP Technical"/>
    <x v="0"/>
    <s v="28-10-2024 13:47"/>
    <s v="30-10-2024 13:47"/>
    <s v="Applications"/>
    <s v="31-10-2024 17:48"/>
    <s v="Raziye Kabakci"/>
    <s v="Information Technology"/>
    <s v="4. Affects User"/>
    <s v="31-10-2024 17:48"/>
    <x v="1"/>
    <s v="28-10-2024 17:6"/>
    <s v="28-10-2024 17:6"/>
    <s v="28-10-2024 15:47"/>
    <s v="Access &amp; Security"/>
    <s v="Not Assigned"/>
    <s v="SAP S/4 ERP"/>
    <s v="GER"/>
    <x v="0"/>
    <x v="2"/>
    <x v="1"/>
    <n v="0.13819444444379769"/>
    <n v="2024"/>
    <n v="44"/>
    <x v="17"/>
    <x v="0"/>
    <n v="10"/>
    <x v="3"/>
    <x v="2"/>
    <d v="2024-10-28T13:47:00"/>
    <d v="2024-10-28T17:06:00"/>
  </r>
  <r>
    <n v="4000004448"/>
    <x v="1"/>
    <s v="3. Normal"/>
    <s v="new sap Kludi RAK account Linnebürger"/>
    <s v="Raziye Kabakci"/>
    <s v="Amit Yadav"/>
    <s v="SAP Technical"/>
    <x v="0"/>
    <s v="28-10-2024 14:17"/>
    <s v="30-10-2024 14:17"/>
    <s v="Applications"/>
    <s v="31-10-2024 17:48"/>
    <s v="Raziye Kabakci"/>
    <s v="Information Technology"/>
    <s v="4. Affects User"/>
    <s v="31-10-2024 17:48"/>
    <x v="1"/>
    <s v="28-10-2024 17:0"/>
    <s v="28-10-2024 17:0"/>
    <s v="28-10-2024 16:17"/>
    <s v="Access &amp; Security"/>
    <s v="Not Assigned"/>
    <s v="SAP S/4 ERP"/>
    <s v="GER"/>
    <x v="0"/>
    <x v="2"/>
    <x v="1"/>
    <n v="0.11319444444961846"/>
    <n v="2024"/>
    <n v="44"/>
    <x v="17"/>
    <x v="0"/>
    <n v="10"/>
    <x v="3"/>
    <x v="2"/>
    <d v="2024-10-28T14:17:00"/>
    <d v="2024-10-28T17:00:00"/>
  </r>
  <r>
    <n v="4000004457"/>
    <x v="1"/>
    <s v="3. Normal"/>
    <s v="MDG ID needed with same role as 88202155"/>
    <s v="Mohammad Akram Hossain  Khan"/>
    <s v="Amit Yadav"/>
    <s v="SAP Technical"/>
    <x v="0"/>
    <s v="28-10-2024 16:53"/>
    <s v="30-10-2024 16:53"/>
    <s v="Applications"/>
    <s v="01-11-2024 11:48"/>
    <s v="System"/>
    <s v="Accounts &amp; Finance"/>
    <s v="4. Affects User"/>
    <s v="01-11-2024 11:48"/>
    <x v="1"/>
    <s v="29-10-2024 11:32"/>
    <s v="29-10-2024 11:32"/>
    <s v="28-10-2024 18:53"/>
    <s v="Access &amp; Security"/>
    <s v="Not Assigned"/>
    <s v="SAP S/4 ERP"/>
    <s v="BGD"/>
    <x v="0"/>
    <x v="2"/>
    <x v="1"/>
    <n v="0.77708333333430346"/>
    <n v="2024"/>
    <n v="44"/>
    <x v="17"/>
    <x v="0"/>
    <n v="10"/>
    <x v="3"/>
    <x v="2"/>
    <d v="2024-10-28T16:53:00"/>
    <d v="2024-10-29T11:32:00"/>
  </r>
  <r>
    <n v="4000004461"/>
    <x v="1"/>
    <s v="3. Normal"/>
    <s v="T-Code Access Request (Kludi) - 99018410"/>
    <s v="Aaron George"/>
    <s v="Amit Yadav"/>
    <s v="SAP Technical"/>
    <x v="0"/>
    <s v="28-10-2024 18:58"/>
    <s v="04-11-2024 16:11"/>
    <s v="Access &amp; Security"/>
    <s v="07-11-2024 19:52"/>
    <s v="System"/>
    <s v="Marketing"/>
    <s v="4. Affects User"/>
    <s v="07-11-2024 19:52"/>
    <x v="1"/>
    <s v="04-11-2024 19:4"/>
    <s v="30-10-2024 11:46"/>
    <s v="29-10-2024 11:58"/>
    <s v="Access &amp; Security"/>
    <s v="Not Assigned"/>
    <s v="Access Control"/>
    <s v="UAE"/>
    <x v="0"/>
    <x v="2"/>
    <x v="1"/>
    <n v="7.0041666666656965"/>
    <n v="2024"/>
    <n v="44"/>
    <x v="17"/>
    <x v="0"/>
    <n v="10"/>
    <x v="3"/>
    <x v="0"/>
    <d v="2024-10-28T18:58:00"/>
    <d v="2024-11-04T19:04:00"/>
  </r>
  <r>
    <n v="4000004473"/>
    <x v="1"/>
    <s v="2. High"/>
    <s v="SAP Authorization Request ( T- code ) Access -  Fatema"/>
    <s v="Fatema Sumi"/>
    <s v="Amit Yadav"/>
    <s v="SAP Technical"/>
    <x v="0"/>
    <s v="29-10-2024 12:20"/>
    <s v="31-10-2024 12:20"/>
    <s v="Access &amp; Security"/>
    <s v="04-11-2024 18:50"/>
    <s v="Fatema Sumi"/>
    <s v="SCM"/>
    <s v="4. Affects User"/>
    <s v="04-11-2024 18:50"/>
    <x v="1"/>
    <s v="01-11-2024 18:29"/>
    <s v="01-11-2024 18:29"/>
    <s v="29-10-2024 14:20"/>
    <s v="Access &amp; Security"/>
    <s v="Not Assigned"/>
    <s v="Access Control"/>
    <s v="UAE"/>
    <x v="0"/>
    <x v="2"/>
    <x v="1"/>
    <n v="3.2562499999985448"/>
    <n v="2024"/>
    <n v="44"/>
    <x v="17"/>
    <x v="0"/>
    <n v="10"/>
    <x v="3"/>
    <x v="3"/>
    <d v="2024-10-29T12:20:00"/>
    <d v="2024-11-01T18:29:00"/>
  </r>
  <r>
    <n v="4000004496"/>
    <x v="1"/>
    <s v="3. Normal"/>
    <s v="3000047761: Gratuity and Leave Provision  / EOS Postingm- Normal Change: 8000010666 - DO IT regularization"/>
    <s v="Nitin Kumar"/>
    <s v="Venkat"/>
    <s v="SAP Functional-HR"/>
    <x v="3"/>
    <s v="29-10-2024 18:1"/>
    <s v="-"/>
    <s v="Applications"/>
    <s v="Not Assigned"/>
    <s v="System"/>
    <s v="Finance &amp; Accounts"/>
    <s v="Not Assigned"/>
    <s v="19-12-2024 19:47"/>
    <x v="4"/>
    <s v="Not Assigned"/>
    <s v="Not Assigned"/>
    <s v="-"/>
    <s v="Applications"/>
    <s v="Not Assigned"/>
    <s v="SAP S/4 ERP"/>
    <s v="UAE"/>
    <x v="1"/>
    <x v="8"/>
    <x v="1"/>
    <n v="57.895718749998196"/>
    <n v="2024"/>
    <n v="44"/>
    <x v="17"/>
    <x v="8"/>
    <n v="10"/>
    <x v="3"/>
    <x v="1"/>
    <d v="2024-10-29T18:01:00"/>
    <d v="2024-12-26T15:30:50"/>
  </r>
  <r>
    <n v="4000004497"/>
    <x v="0"/>
    <s v="1. Urgent"/>
    <s v="SAP connection error- Rakibul (BGD)"/>
    <s v="Md. Rakibul Islam"/>
    <s v="Amit Yadav"/>
    <s v="SAP Technical"/>
    <x v="1"/>
    <s v="29-10-2024 18:30"/>
    <s v="07-11-2024 19:20"/>
    <s v="Applications"/>
    <s v="Not Assigned"/>
    <s v="Md. Rakibul Islam"/>
    <s v="SAP PP"/>
    <s v="4. Affects User"/>
    <s v="12-11-2024 17:0"/>
    <x v="2"/>
    <s v="Not Assigned"/>
    <s v="30-10-2024 11:26"/>
    <s v="29-10-2024 19:30"/>
    <s v="Not Assigned"/>
    <s v="Not Assigned"/>
    <s v="SAP S/4 ERP"/>
    <s v="BGD"/>
    <x v="0"/>
    <x v="2"/>
    <x v="1"/>
    <n v="57.875579861109145"/>
    <n v="2024"/>
    <n v="44"/>
    <x v="17"/>
    <x v="0"/>
    <n v="10"/>
    <x v="3"/>
    <x v="1"/>
    <d v="2024-10-29T18:30:00"/>
    <d v="2024-12-26T15:30:50"/>
  </r>
  <r>
    <n v="4000004509"/>
    <x v="1"/>
    <s v="3. Normal"/>
    <s v="Reset SAP HANA-UAE-PRD. password - Sanal"/>
    <s v="Sanal Kolathery Kumaran"/>
    <s v="Amit Yadav"/>
    <s v="SAP Technical"/>
    <x v="0"/>
    <s v="30-10-2024 11:37"/>
    <s v="01-11-2024 11:37"/>
    <s v="Access &amp; Security"/>
    <s v="02-11-2024 12:49"/>
    <s v="System"/>
    <s v="Customer Advocacy - Tiles"/>
    <s v="4. Affects User"/>
    <s v="02-11-2024 12:49"/>
    <x v="1"/>
    <s v="30-10-2024 11:55"/>
    <s v="30-10-2024 11:55"/>
    <s v="30-10-2024 13:37"/>
    <s v="Access &amp; Security"/>
    <s v="Not Assigned"/>
    <s v="Access Control"/>
    <s v="UAE"/>
    <x v="0"/>
    <x v="2"/>
    <x v="1"/>
    <n v="1.2500000004365575E-2"/>
    <n v="2024"/>
    <n v="44"/>
    <x v="17"/>
    <x v="0"/>
    <n v="10"/>
    <x v="3"/>
    <x v="2"/>
    <d v="2024-10-30T11:37:00"/>
    <d v="2024-10-30T11:55:00"/>
  </r>
  <r>
    <n v="4000004513"/>
    <x v="0"/>
    <s v="3. Normal"/>
    <s v="Unable to create OBD : no schedule line&quot; error - Laticrete PO"/>
    <s v="Shehzad Abdull Kunhi"/>
    <s v="Dinesh Sharma"/>
    <s v="SAP Functional-SD"/>
    <x v="1"/>
    <s v="30-10-2024 13:24"/>
    <s v="01-11-2024 13:24"/>
    <s v="Applications"/>
    <s v="Not Assigned"/>
    <s v="System"/>
    <s v="UAE Sales -Retail Operations"/>
    <s v="3. Affects Group"/>
    <s v="30-10-2024 16:34"/>
    <x v="1"/>
    <s v="Not Assigned"/>
    <s v="Not Assigned"/>
    <s v="30-10-2024 15:24"/>
    <s v="Not Assigned"/>
    <s v="Not Assigned"/>
    <s v="SAP S/4 ERP"/>
    <s v="UAE"/>
    <x v="0"/>
    <x v="0"/>
    <x v="1"/>
    <n v="57.0880798611106"/>
    <n v="2024"/>
    <n v="44"/>
    <x v="17"/>
    <x v="16"/>
    <n v="10"/>
    <x v="3"/>
    <x v="1"/>
    <d v="2024-10-30T13:24:00"/>
    <d v="2024-12-26T15:30:50"/>
  </r>
  <r>
    <n v="4000004515"/>
    <x v="0"/>
    <s v="3. Normal"/>
    <s v="PRICE DIFFERENT BETWEEN SO &amp; GRSO  SO- 5906494 GRSO - 60064677/ 0060064751"/>
    <s v="Megha Ayeshmini"/>
    <s v="Kamal Kondapalli"/>
    <s v="SAP Functional-SD"/>
    <x v="0"/>
    <s v="30-10-2024 13:59"/>
    <s v="01-11-2024 13:59"/>
    <s v="Applications"/>
    <s v="11-11-2024 12:54"/>
    <s v="System"/>
    <s v="UAE Sales -Retail Operations"/>
    <s v="4. Affects User"/>
    <s v="11-11-2024 12:54"/>
    <x v="1"/>
    <s v="08-11-2024 12:17"/>
    <s v="08-11-2024 11:35"/>
    <s v="30-10-2024 15:59"/>
    <s v="Not Assigned"/>
    <s v="Not Assigned"/>
    <s v="SAP S/4 ERP"/>
    <s v="UAE"/>
    <x v="1"/>
    <x v="0"/>
    <x v="1"/>
    <n v="8.9291666666686069"/>
    <n v="2024"/>
    <n v="44"/>
    <x v="17"/>
    <x v="12"/>
    <n v="10"/>
    <x v="3"/>
    <x v="0"/>
    <d v="2024-10-30T13:59:00"/>
    <d v="2024-11-08T12:17:00"/>
  </r>
  <r>
    <n v="4000004507"/>
    <x v="0"/>
    <s v="1. Urgent"/>
    <s v="MDG-SAP WEB APPLICATION ISSUE - Dilan"/>
    <s v="Dilan Thomas"/>
    <s v="Amit Yadav"/>
    <s v="SAP Technical"/>
    <x v="0"/>
    <s v="30-10-2024 11:33"/>
    <s v="31-10-2024 10:33"/>
    <s v="Applications"/>
    <s v="02-11-2024 12:49"/>
    <s v="Dilan Thomas"/>
    <s v="Customer Advocacy - Tiles"/>
    <s v="4. Affects User"/>
    <s v="02-11-2024 12:49"/>
    <x v="2"/>
    <s v="30-10-2024 11:59"/>
    <s v="30-10-2024 11:59"/>
    <s v="30-10-2024 12:33"/>
    <s v="Not Assigned"/>
    <s v="Not Assigned"/>
    <s v="CRM"/>
    <s v="UAE"/>
    <x v="0"/>
    <x v="2"/>
    <x v="1"/>
    <n v="1.8055555556202307E-2"/>
    <n v="2024"/>
    <n v="44"/>
    <x v="17"/>
    <x v="0"/>
    <n v="10"/>
    <x v="3"/>
    <x v="2"/>
    <d v="2024-10-30T11:33:00"/>
    <d v="2024-10-30T11:59:00"/>
  </r>
  <r>
    <n v="4000004512"/>
    <x v="1"/>
    <s v="3. Normal"/>
    <s v="Fiori Access - 99018667  || 99018668  || 99018734  || 99018259"/>
    <s v="Saravanakumar Gurunathan"/>
    <s v="Amit Yadav"/>
    <s v="SAP Technical"/>
    <x v="0"/>
    <s v="30-10-2024 13:20"/>
    <s v="01-11-2024 13:20"/>
    <s v="Access &amp; Security"/>
    <s v="09-11-2024 11:53"/>
    <s v="Saravanakumar Gurunathan"/>
    <s v="Tiles Plant"/>
    <s v="4. Affects User"/>
    <s v="09-11-2024 11:53"/>
    <x v="1"/>
    <s v="06-11-2024 11:37"/>
    <s v="06-11-2024 11:37"/>
    <s v="30-10-2024 15:20"/>
    <s v="Access &amp; Security"/>
    <s v="Not Assigned"/>
    <s v="Access Control"/>
    <s v="UAE"/>
    <x v="0"/>
    <x v="2"/>
    <x v="1"/>
    <n v="6.9284722222218988"/>
    <n v="2024"/>
    <n v="44"/>
    <x v="17"/>
    <x v="0"/>
    <n v="10"/>
    <x v="3"/>
    <x v="0"/>
    <d v="2024-10-30T13:20:00"/>
    <d v="2024-11-06T11:37:00"/>
  </r>
  <r>
    <n v="4000004526"/>
    <x v="0"/>
    <s v="3. Normal"/>
    <s v="SAP Authorization Issue - Md Sayadul"/>
    <s v="Md Sayadul Islam"/>
    <s v="Amit Yadav"/>
    <s v="SAP Technical"/>
    <x v="0"/>
    <s v="30-10-2024 17:43"/>
    <s v="01-11-2024 17:43"/>
    <s v="Applications"/>
    <s v="03-11-2024 19:50"/>
    <s v="System"/>
    <s v="Procurement"/>
    <s v="4. Affects User"/>
    <s v="03-11-2024 19:50"/>
    <x v="1"/>
    <s v="31-10-2024 18:56"/>
    <s v="31-10-2024 18:56"/>
    <s v="31-10-2024 10:43"/>
    <s v="Not Assigned"/>
    <s v="Not Assigned"/>
    <s v="SAP S/4 ERP"/>
    <s v="UAE"/>
    <x v="0"/>
    <x v="2"/>
    <x v="1"/>
    <n v="1.0506944444496185"/>
    <n v="2024"/>
    <n v="44"/>
    <x v="17"/>
    <x v="0"/>
    <n v="10"/>
    <x v="3"/>
    <x v="2"/>
    <d v="2024-10-30T17:43:00"/>
    <d v="2024-10-31T18:56:00"/>
  </r>
  <r>
    <n v="4000004540"/>
    <x v="1"/>
    <s v="4. Low"/>
    <s v="Request to replace existing tcode access - 88200195 (Bipul)"/>
    <s v="Abdul Mannan"/>
    <s v="Amit Yadav"/>
    <s v="SAP Technical"/>
    <x v="0"/>
    <s v="31-10-2024 11:41"/>
    <s v="06-11-2024 11:41"/>
    <s v="Access &amp; Security"/>
    <s v="03-11-2024 19:50"/>
    <s v="System"/>
    <s v="PR &amp; Admin"/>
    <s v="4. Affects User"/>
    <s v="04-11-2024 15:55"/>
    <x v="0"/>
    <s v="31-10-2024 19:16"/>
    <s v="31-10-2024 19:16"/>
    <s v="31-10-2024 15:41"/>
    <s v="Access &amp; Security"/>
    <s v="Not Assigned"/>
    <s v="Access Control"/>
    <s v="BGD"/>
    <x v="0"/>
    <x v="2"/>
    <x v="1"/>
    <n v="0.31597222221898846"/>
    <n v="2024"/>
    <n v="44"/>
    <x v="17"/>
    <x v="0"/>
    <n v="10"/>
    <x v="3"/>
    <x v="2"/>
    <d v="2024-10-31T11:41:00"/>
    <d v="2024-10-31T19:16:00"/>
  </r>
  <r>
    <n v="4000004563"/>
    <x v="0"/>
    <s v="3. Normal"/>
    <s v="SW INVOICE PENDING DUE TO Account determination error"/>
    <s v="Donabella Yalong Ortega"/>
    <s v="Subrahmanya Santoshkumar Mondi"/>
    <s v="SAP Functional-SD"/>
    <x v="0"/>
    <s v="01-11-2024 10:47"/>
    <s v="05-11-2024 19:22"/>
    <s v="Applications"/>
    <s v="07-11-2024 13:52"/>
    <s v="System"/>
    <s v="UAE Sales -Retail Operations"/>
    <s v="4. Affects User"/>
    <s v="07-11-2024 13:52"/>
    <x v="1"/>
    <s v="04-11-2024 13:28"/>
    <s v="01-11-2024 13:53"/>
    <s v="01-11-2024 12:47"/>
    <s v="Not Assigned"/>
    <s v="2000064762"/>
    <s v="SAP S/4 ERP"/>
    <s v="UAE"/>
    <x v="1"/>
    <x v="11"/>
    <x v="1"/>
    <n v="3.1118055555562023"/>
    <n v="2024"/>
    <n v="44"/>
    <x v="17"/>
    <x v="12"/>
    <n v="11"/>
    <x v="4"/>
    <x v="3"/>
    <d v="2024-11-01T10:47:00"/>
    <d v="2024-11-04T13:28:00"/>
  </r>
  <r>
    <n v="4000004569"/>
    <x v="1"/>
    <s v="1. Urgent"/>
    <s v="SAP Authorization Request Access ( T-code ) -  99018639 / 99018647"/>
    <s v="Hassan Hussein"/>
    <s v="Amit Yadav"/>
    <s v="SAP Technical"/>
    <x v="0"/>
    <s v="01-11-2024 11:46"/>
    <s v="04-11-2024 10:46"/>
    <s v="Access &amp; Security"/>
    <s v="16-11-2024 18:57"/>
    <s v="Hassan Hussein"/>
    <s v="Showroom"/>
    <s v="4. Affects User"/>
    <s v="16-11-2024 18:57"/>
    <x v="2"/>
    <s v="13-11-2024 18:51"/>
    <s v="11-11-2024 18:33"/>
    <s v="01-11-2024 12:46"/>
    <s v="Access &amp; Security"/>
    <s v="Not Assigned"/>
    <s v="Access Control"/>
    <s v="UAE"/>
    <x v="0"/>
    <x v="2"/>
    <x v="1"/>
    <n v="12.295138888890506"/>
    <n v="2024"/>
    <n v="44"/>
    <x v="17"/>
    <x v="0"/>
    <n v="11"/>
    <x v="4"/>
    <x v="1"/>
    <d v="2024-11-01T11:46:00"/>
    <d v="2024-11-13T18:51:00"/>
  </r>
  <r>
    <n v="4000004528"/>
    <x v="1"/>
    <s v="2. High"/>
    <s v="SAP Authorization Request - 77001514"/>
    <s v="Durairaj Nagiah"/>
    <s v="Amit Yadav"/>
    <s v="SAP Technical"/>
    <x v="0"/>
    <s v="30-10-2024 18:58"/>
    <s v="01-11-2024 18:58"/>
    <s v="Access &amp; Security"/>
    <s v="03-11-2024 19:50"/>
    <s v="Durairaj Nagiah"/>
    <s v="Production"/>
    <s v="4. Affects User"/>
    <s v="03-11-2024 19:50"/>
    <x v="1"/>
    <s v="31-10-2024 18:53"/>
    <s v="31-10-2024 18:53"/>
    <s v="31-10-2024 11:58"/>
    <s v="Access &amp; Security"/>
    <s v="Not Assigned"/>
    <s v="Access Control"/>
    <s v="UAE"/>
    <x v="0"/>
    <x v="2"/>
    <x v="1"/>
    <n v="0.99652777778101154"/>
    <n v="2024"/>
    <n v="44"/>
    <x v="17"/>
    <x v="0"/>
    <n v="10"/>
    <x v="3"/>
    <x v="2"/>
    <d v="2024-10-30T18:58:00"/>
    <d v="2024-10-31T18:53:00"/>
  </r>
  <r>
    <n v="4000004529"/>
    <x v="1"/>
    <s v="2. High"/>
    <s v="SAP Authorization Request -  77000806"/>
    <s v="Durairaj Nagiah"/>
    <s v="Amit Yadav"/>
    <s v="SAP Technical"/>
    <x v="0"/>
    <s v="30-10-2024 19:4"/>
    <s v="01-11-2024 19:4"/>
    <s v="Access &amp; Security"/>
    <s v="03-11-2024 19:50"/>
    <s v="Durairaj Nagiah"/>
    <s v="Production"/>
    <s v="4. Affects User"/>
    <s v="03-11-2024 19:50"/>
    <x v="1"/>
    <s v="31-10-2024 18:54"/>
    <s v="31-10-2024 18:54"/>
    <s v="31-10-2024 12:4"/>
    <s v="Access &amp; Security"/>
    <s v="Not Assigned"/>
    <s v="Access Control"/>
    <s v="UAE"/>
    <x v="0"/>
    <x v="2"/>
    <x v="1"/>
    <n v="0.99305555555474712"/>
    <n v="2024"/>
    <n v="44"/>
    <x v="17"/>
    <x v="0"/>
    <n v="10"/>
    <x v="3"/>
    <x v="2"/>
    <d v="2024-10-30T19:04:00"/>
    <d v="2024-10-31T18:54:00"/>
  </r>
  <r>
    <n v="4000004530"/>
    <x v="1"/>
    <s v="2. High"/>
    <s v="Request to add new unit of measure in ZECONFIG (E-Invoice) - Sivaprasad (IND) Sol ref#: 3000052603"/>
    <s v="Sivaprasad K.V"/>
    <s v="Kamal Kondapalli"/>
    <s v="SAP Functional-SD"/>
    <x v="0"/>
    <s v="30-10-2024 19:57"/>
    <s v="31-10-2024 18:30"/>
    <s v="Applications"/>
    <s v="28-11-2024 11:2"/>
    <s v="Surya Vegirouthu"/>
    <s v="Finance &amp; Accounts"/>
    <s v="3. Affects Group"/>
    <s v="28-11-2024 11:2"/>
    <x v="2"/>
    <s v="25-11-2024 10:43"/>
    <s v="25-11-2024 10:43"/>
    <s v="31-10-2024 11:30"/>
    <s v="Applications"/>
    <s v="3000052603"/>
    <s v="SAP S/4 ERP"/>
    <s v="IND"/>
    <x v="1"/>
    <x v="0"/>
    <x v="1"/>
    <n v="25.615277777775191"/>
    <n v="2024"/>
    <n v="44"/>
    <x v="17"/>
    <x v="1"/>
    <n v="10"/>
    <x v="3"/>
    <x v="1"/>
    <d v="2024-10-30T19:57:00"/>
    <d v="2024-11-25T10:43:00"/>
  </r>
  <r>
    <n v="4000004570"/>
    <x v="0"/>
    <s v="2. High"/>
    <s v="SAP ID Login issues - 99003600"/>
    <s v="Dinesh Kumar Arambaka"/>
    <s v="Amit Yadav"/>
    <s v="SAP Technical"/>
    <x v="0"/>
    <s v="01-11-2024 11:52"/>
    <s v="05-11-2024 11:52"/>
    <s v="Access &amp; Security"/>
    <s v="04-11-2024 14:50"/>
    <s v="Dinesh Kumar Arambaka"/>
    <s v="Tiles Plant"/>
    <s v="4. Affects User"/>
    <s v="04-11-2024 14:50"/>
    <x v="1"/>
    <s v="01-11-2024 14:2"/>
    <s v="01-11-2024 14:2"/>
    <s v="01-11-2024 13:52"/>
    <s v="Not Assigned"/>
    <s v="Not Assigned"/>
    <s v="Access Control"/>
    <s v="UAE"/>
    <x v="0"/>
    <x v="2"/>
    <x v="1"/>
    <n v="9.0277777781011537E-2"/>
    <n v="2024"/>
    <n v="44"/>
    <x v="17"/>
    <x v="0"/>
    <n v="11"/>
    <x v="4"/>
    <x v="2"/>
    <d v="2024-11-01T11:52:00"/>
    <d v="2024-11-01T14:02:00"/>
  </r>
  <r>
    <n v="4000004582"/>
    <x v="1"/>
    <s v="3. Normal"/>
    <s v="MRP View1 Plant Specific Material Status Changes with Validity Date Sol ref#: 3000052602"/>
    <s v="Prasad Kannan Nair"/>
    <s v="Pranita Vishvanath Patil"/>
    <s v="SAP Functional-MM"/>
    <x v="2"/>
    <s v="01-11-2024 16:9"/>
    <s v="05-11-2024 16:9"/>
    <s v="Applications"/>
    <s v="Not Assigned"/>
    <s v="Prasad Kannan Nair"/>
    <s v="Finance &amp; Accounts"/>
    <s v="4. Affects User"/>
    <s v="16-12-2024 20:23"/>
    <x v="1"/>
    <s v="Not Assigned"/>
    <s v="Not Assigned"/>
    <s v="01-11-2024 18:9"/>
    <s v="Applications"/>
    <s v="3000052602"/>
    <s v="SAP S/4 ERP"/>
    <s v="UAE"/>
    <x v="1"/>
    <x v="7"/>
    <x v="1"/>
    <n v="54.973496527774842"/>
    <n v="2024"/>
    <n v="44"/>
    <x v="17"/>
    <x v="5"/>
    <n v="11"/>
    <x v="4"/>
    <x v="1"/>
    <d v="2024-11-01T16:09:00"/>
    <d v="2024-12-26T15:30:50"/>
  </r>
  <r>
    <n v="4000004589"/>
    <x v="1"/>
    <s v="3. Normal"/>
    <s v="ESS ID need to unlock and reset password- 99008395"/>
    <s v="Haider Ali"/>
    <s v="Amit Yadav"/>
    <s v="SAP Technical"/>
    <x v="0"/>
    <s v="01-11-2024 18:29"/>
    <s v="05-11-2024 18:29"/>
    <s v="Applications"/>
    <s v="07-11-2024 18:52"/>
    <s v="Haider Ali"/>
    <s v="MC 3 &amp; 4"/>
    <s v="4. Affects User"/>
    <s v="07-11-2024 18:52"/>
    <x v="1"/>
    <s v="04-11-2024 18:45"/>
    <s v="04-11-2024 18:45"/>
    <s v="04-11-2024 11:29"/>
    <s v="Access &amp; Security"/>
    <s v="Not Assigned"/>
    <s v="SAP S/4 ERP"/>
    <s v="UAE"/>
    <x v="0"/>
    <x v="2"/>
    <x v="1"/>
    <n v="3.0111111111109494"/>
    <n v="2024"/>
    <n v="44"/>
    <x v="17"/>
    <x v="0"/>
    <n v="11"/>
    <x v="4"/>
    <x v="3"/>
    <d v="2024-11-01T18:29:00"/>
    <d v="2024-11-04T18:45:00"/>
  </r>
  <r>
    <n v="4000004584"/>
    <x v="0"/>
    <s v="4. Low"/>
    <s v="BOM material and Components creation issue"/>
    <s v="Miz Rahman"/>
    <s v="Kamal Kondapalli"/>
    <s v="SAP Functional-SD"/>
    <x v="0"/>
    <s v="01-11-2024 16:13"/>
    <s v="08-11-2024 16:43"/>
    <s v="Applications"/>
    <s v="22-12-2024 12:15"/>
    <s v="Miz"/>
    <s v="Accounts"/>
    <s v="4. Affects User"/>
    <s v="22-12-2024 12:15"/>
    <x v="0"/>
    <s v="19-12-2024 11:35"/>
    <s v="12-12-2024 12:34"/>
    <s v="01-11-2024 20:13"/>
    <s v="Not Assigned"/>
    <s v="Not Assigned"/>
    <s v="SAP S/4 ERP"/>
    <s v="UK"/>
    <x v="1"/>
    <x v="0"/>
    <x v="1"/>
    <n v="47.806944444448163"/>
    <n v="2024"/>
    <n v="44"/>
    <x v="17"/>
    <x v="12"/>
    <n v="11"/>
    <x v="4"/>
    <x v="1"/>
    <d v="2024-11-01T16:13:00"/>
    <d v="2024-12-19T11:35:00"/>
  </r>
  <r>
    <n v="4000004588"/>
    <x v="0"/>
    <s v="4. Low"/>
    <s v="FIORI login issue - PRAVEEN BALAN -77000685"/>
    <s v="Durairaj Nagiah"/>
    <s v="Amit Yadav"/>
    <s v="SAP Technical"/>
    <x v="0"/>
    <s v="01-11-2024 17:39"/>
    <s v="22-11-2024 15:55"/>
    <s v="Access &amp; Security"/>
    <s v="21-11-2024 17:59"/>
    <s v="System"/>
    <s v="Production"/>
    <s v="4. Affects User"/>
    <s v="21-11-2024 17:59"/>
    <x v="0"/>
    <s v="18-11-2024 17:8"/>
    <s v="04-11-2024 18:47"/>
    <s v="04-11-2024 12:39"/>
    <s v="Not Assigned"/>
    <s v="Not Assigned"/>
    <s v="Access Control"/>
    <s v="UAE"/>
    <x v="0"/>
    <x v="2"/>
    <x v="1"/>
    <n v="16.978472222217533"/>
    <n v="2024"/>
    <n v="44"/>
    <x v="17"/>
    <x v="0"/>
    <n v="11"/>
    <x v="4"/>
    <x v="1"/>
    <d v="2024-11-01T17:39:00"/>
    <d v="2024-11-18T17:08:00"/>
  </r>
  <r>
    <n v="4000004601"/>
    <x v="0"/>
    <s v="3. Normal"/>
    <s v="Controlling Goods Issued (COGI) report shows automatic goods movement errors"/>
    <s v="Md. Rakibul Islam"/>
    <s v="Shaik Chand Basha"/>
    <s v="SAP Functional-MM"/>
    <x v="0"/>
    <s v="02-11-2024 10:12"/>
    <s v="04-11-2024 10:12"/>
    <s v="Applications"/>
    <s v="09-11-2024 13:53"/>
    <s v="Md. Rakibul Islam"/>
    <s v="Tiles Production"/>
    <s v="4. Affects User"/>
    <s v="13-11-2024 12:39"/>
    <x v="1"/>
    <s v="06-11-2024 13:43"/>
    <s v="06-11-2024 13:43"/>
    <s v="02-11-2024 12:12"/>
    <s v="Not Assigned"/>
    <s v="Not Assigned"/>
    <s v="SAP S/4 ERP"/>
    <s v="BGD"/>
    <x v="1"/>
    <x v="4"/>
    <x v="1"/>
    <n v="4.1465277777751908"/>
    <n v="2024"/>
    <n v="44"/>
    <x v="17"/>
    <x v="12"/>
    <n v="11"/>
    <x v="4"/>
    <x v="3"/>
    <d v="2024-11-02T10:12:00"/>
    <d v="2024-11-06T13:43:00"/>
  </r>
  <r>
    <n v="4000004618"/>
    <x v="1"/>
    <s v="1. Urgent"/>
    <s v="SAP Authorization Access Request - 99017472"/>
    <s v="Mohit Nayyar"/>
    <s v="Amit Yadav"/>
    <s v="SAP Technical"/>
    <x v="0"/>
    <s v="04-11-2024 11:37"/>
    <s v="05-11-2024 10:37"/>
    <s v="Access &amp; Security"/>
    <s v="08-11-2024 16:52"/>
    <s v="Mohit Nayyar"/>
    <s v="Production Planning"/>
    <s v="4. Affects User"/>
    <s v="08-11-2024 16:52"/>
    <x v="2"/>
    <s v="05-11-2024 16:22"/>
    <s v="04-11-2024 11:58"/>
    <s v="04-11-2024 12:37"/>
    <s v="Access &amp; Security"/>
    <s v="Not Assigned"/>
    <s v="Access Control"/>
    <s v="UAE"/>
    <x v="0"/>
    <x v="2"/>
    <x v="1"/>
    <n v="1.1979166666642413"/>
    <n v="2024"/>
    <n v="45"/>
    <x v="18"/>
    <x v="0"/>
    <n v="11"/>
    <x v="4"/>
    <x v="2"/>
    <d v="2024-11-04T11:37:00"/>
    <d v="2024-11-05T16:22:00"/>
  </r>
  <r>
    <n v="4000004655"/>
    <x v="0"/>
    <s v="3. Normal"/>
    <s v="PO# 4900039967 release strategy error"/>
    <s v="Veronica Tapao"/>
    <s v="Pranita Vishvanath Patil"/>
    <s v="SAP Functional-MM"/>
    <x v="0"/>
    <s v="04-11-2024 18:44"/>
    <s v="06-11-2024 18:44"/>
    <s v="Applications"/>
    <s v="02-12-2024 17:5"/>
    <s v="Veronica Tapao"/>
    <s v="Purchase"/>
    <s v="3. Affects Group"/>
    <s v="02-12-2024 17:5"/>
    <x v="1"/>
    <s v="29-11-2024 16:11"/>
    <s v="05-11-2024 11:50"/>
    <s v="05-11-2024 11:44"/>
    <s v="Not Assigned"/>
    <s v="Not Assigned"/>
    <s v="SAP S/4 ERP"/>
    <s v="UAE"/>
    <x v="1"/>
    <x v="7"/>
    <x v="1"/>
    <n v="24.89375000000291"/>
    <n v="2024"/>
    <n v="45"/>
    <x v="18"/>
    <x v="12"/>
    <n v="11"/>
    <x v="4"/>
    <x v="1"/>
    <d v="2024-11-04T18:44:00"/>
    <d v="2024-11-29T16:11:00"/>
  </r>
  <r>
    <n v="4000004658"/>
    <x v="0"/>
    <s v="2. High"/>
    <s v="SAP Message - SSL certificate"/>
    <s v="Mohammad Akram Hossain  Khan"/>
    <s v="Amit Yadav"/>
    <s v="SAP Technical"/>
    <x v="0"/>
    <s v="05-11-2024 10:17"/>
    <s v="05-11-2024 18:17"/>
    <s v="Applications"/>
    <s v="08-11-2024 14:52"/>
    <s v="System"/>
    <s v="Accounts &amp; Finance"/>
    <s v="3. Affects Group"/>
    <s v="08-11-2024 14:52"/>
    <x v="2"/>
    <s v="05-11-2024 13:57"/>
    <s v="05-11-2024 11:31"/>
    <s v="05-11-2024 11:17"/>
    <s v="Not Assigned"/>
    <s v="Not Assigned"/>
    <s v="SAP S/4 ERP"/>
    <s v="BGD"/>
    <x v="0"/>
    <x v="2"/>
    <x v="1"/>
    <n v="0.15277777778101154"/>
    <n v="2024"/>
    <n v="45"/>
    <x v="18"/>
    <x v="0"/>
    <n v="11"/>
    <x v="4"/>
    <x v="2"/>
    <d v="2024-11-05T10:17:00"/>
    <d v="2024-11-05T13:57:00"/>
  </r>
  <r>
    <n v="4000004663"/>
    <x v="0"/>
    <s v="2. High"/>
    <s v="Error while pulling"/>
    <s v="Marie Grace Ujano Serrano"/>
    <s v="Kamal Kondapalli"/>
    <s v="SAP Functional-SD"/>
    <x v="0"/>
    <s v="05-11-2024 11:13"/>
    <s v="05-11-2024 19:13"/>
    <s v="Applications"/>
    <s v="08-11-2024 18:52"/>
    <s v="System"/>
    <s v="Customer Advocacy - Tiles"/>
    <s v="3. Affects Group"/>
    <s v="08-11-2024 18:52"/>
    <x v="2"/>
    <s v="05-11-2024 18:46"/>
    <s v="05-11-2024 18:46"/>
    <s v="05-11-2024 12:13"/>
    <s v="Not Assigned"/>
    <s v="Not Assigned"/>
    <s v="SAP S/4 ERP"/>
    <s v="UAE"/>
    <x v="1"/>
    <x v="0"/>
    <x v="1"/>
    <n v="0.31458333333284827"/>
    <n v="2024"/>
    <n v="45"/>
    <x v="18"/>
    <x v="12"/>
    <n v="11"/>
    <x v="4"/>
    <x v="2"/>
    <d v="2024-11-05T11:13:00"/>
    <d v="2024-11-05T18:46:00"/>
  </r>
  <r>
    <n v="4000004610"/>
    <x v="1"/>
    <s v="3. Normal"/>
    <s v="Request to unlock &amp; reset SAP ID- Bhaskaran (88409257)"/>
    <s v="Bhaskaran Narayana Swamy"/>
    <s v="Amit Yadav"/>
    <s v="SAP Technical"/>
    <x v="0"/>
    <s v="03-11-2024 15:29"/>
    <s v="05-11-2024 15:29"/>
    <s v="Access &amp; Security"/>
    <s v="07-11-2024 18:52"/>
    <s v="System"/>
    <s v="SWD Production"/>
    <s v="4. Affects User"/>
    <s v="07-11-2024 18:52"/>
    <x v="1"/>
    <s v="04-11-2024 18:50"/>
    <s v="04-11-2024 18:50"/>
    <s v="03-11-2024 17:29"/>
    <s v="Access &amp; Security"/>
    <s v="Not Assigned"/>
    <s v="Access Control"/>
    <s v="BGD"/>
    <x v="0"/>
    <x v="2"/>
    <x v="1"/>
    <n v="1.1395833333299379"/>
    <n v="2024"/>
    <n v="45"/>
    <x v="18"/>
    <x v="0"/>
    <n v="11"/>
    <x v="4"/>
    <x v="2"/>
    <d v="2024-11-03T15:29:00"/>
    <d v="2024-11-04T18:50:00"/>
  </r>
  <r>
    <n v="4000004620"/>
    <x v="0"/>
    <s v="3. Normal"/>
    <s v="SAP log in issue - Sushmitha"/>
    <s v="Sushmitha A"/>
    <s v="Amit Yadav"/>
    <s v="SAP Technical"/>
    <x v="0"/>
    <s v="04-11-2024 12:4"/>
    <s v="06-11-2024 12:4"/>
    <s v="Access &amp; Security"/>
    <s v="07-11-2024 18:52"/>
    <s v="System"/>
    <s v="Finance &amp; Accounts"/>
    <s v="4. Affects User"/>
    <s v="07-11-2024 18:52"/>
    <x v="1"/>
    <s v="04-11-2024 18:50"/>
    <s v="04-11-2024 18:50"/>
    <s v="04-11-2024 14:4"/>
    <s v="Not Assigned"/>
    <s v="Not Assigned"/>
    <s v="Access Control"/>
    <s v="UAE"/>
    <x v="0"/>
    <x v="2"/>
    <x v="1"/>
    <n v="0.28194444443943212"/>
    <n v="2024"/>
    <n v="45"/>
    <x v="18"/>
    <x v="0"/>
    <n v="11"/>
    <x v="4"/>
    <x v="2"/>
    <d v="2024-11-04T12:04:00"/>
    <d v="2024-11-04T18:50:00"/>
  </r>
  <r>
    <n v="4000004647"/>
    <x v="0"/>
    <s v="3. Normal"/>
    <s v="Error in Customizing for the date segment - VL02N"/>
    <s v="Guddu Gupta"/>
    <s v="Ajay Bose Sukumaran"/>
    <s v="SAP Functional-Fiori/ABAP"/>
    <x v="2"/>
    <s v="04-11-2024 16:46"/>
    <s v="06-11-2024 16:46"/>
    <s v="Applications"/>
    <s v="Not Assigned"/>
    <s v="System"/>
    <s v="Finance &amp; Accounts"/>
    <s v="4. Affects User"/>
    <s v="17-12-2024 14:25"/>
    <x v="1"/>
    <s v="Not Assigned"/>
    <s v="11-11-2024 12:13"/>
    <s v="04-11-2024 18:46"/>
    <s v="Not Assigned"/>
    <s v="Not Assigned"/>
    <s v="SAP S/4 ERP"/>
    <s v="UAE"/>
    <x v="0"/>
    <x v="1"/>
    <x v="1"/>
    <n v="51.947802083333954"/>
    <n v="2024"/>
    <n v="45"/>
    <x v="18"/>
    <x v="5"/>
    <n v="11"/>
    <x v="4"/>
    <x v="1"/>
    <d v="2024-11-04T16:46:00"/>
    <d v="2024-12-26T15:30:50"/>
  </r>
  <r>
    <n v="4000004609"/>
    <x v="0"/>
    <s v="2. High"/>
    <s v="BAD BD Connection Error in SAP - Rakibul(BGD)"/>
    <s v="Md. Rakibul Islam"/>
    <s v="Shaik Chand Basha"/>
    <s v="SAP Functional"/>
    <x v="3"/>
    <s v="03-11-2024 14:21"/>
    <s v="03-11-2024 22:21"/>
    <s v="Applications"/>
    <s v="Not Assigned"/>
    <s v="Md. Rakibul Islam"/>
    <s v="Tiles Production"/>
    <s v="2. Affects Department"/>
    <s v="21-12-2024 10:21"/>
    <x v="2"/>
    <s v="Not Assigned"/>
    <s v="04-11-2024 19:0"/>
    <s v="03-11-2024 15:21"/>
    <s v="Not Assigned"/>
    <s v="Not Assigned"/>
    <s v="SAP S/4 ERP"/>
    <s v="BGD"/>
    <x v="1"/>
    <x v="4"/>
    <x v="1"/>
    <n v="53.048496527779207"/>
    <n v="2024"/>
    <n v="45"/>
    <x v="18"/>
    <x v="5"/>
    <n v="11"/>
    <x v="4"/>
    <x v="1"/>
    <d v="2024-11-03T14:21:00"/>
    <d v="2024-12-26T15:30:50"/>
  </r>
  <r>
    <n v="4000004639"/>
    <x v="1"/>
    <s v="2. High"/>
    <s v="Reset SAP application password - 77001154"/>
    <s v="Durairaj Nagiah"/>
    <s v="Amit Yadav"/>
    <s v="SAP Technical"/>
    <x v="0"/>
    <s v="04-11-2024 15:48"/>
    <s v="06-11-2024 15:48"/>
    <s v="Access &amp; Security"/>
    <s v="07-11-2024 18:52"/>
    <s v="Durairaj Nagiah"/>
    <s v="Production"/>
    <s v="4. Affects User"/>
    <s v="07-11-2024 18:52"/>
    <x v="1"/>
    <s v="04-11-2024 18:51"/>
    <s v="04-11-2024 18:51"/>
    <s v="04-11-2024 17:48"/>
    <s v="Access &amp; Security"/>
    <s v="Not Assigned"/>
    <s v="Access Control"/>
    <s v="UAE"/>
    <x v="0"/>
    <x v="2"/>
    <x v="1"/>
    <n v="0.12708333333284827"/>
    <n v="2024"/>
    <n v="45"/>
    <x v="18"/>
    <x v="0"/>
    <n v="11"/>
    <x v="4"/>
    <x v="2"/>
    <d v="2024-11-04T15:48:00"/>
    <d v="2024-11-04T18:51:00"/>
  </r>
  <r>
    <n v="4000004652"/>
    <x v="1"/>
    <s v="1. Urgent"/>
    <s v="T-code Acess   - 99000891"/>
    <s v="Richard Santhosh Pinto"/>
    <s v="Amit Yadav"/>
    <s v="SAP Technical"/>
    <x v="0"/>
    <s v="04-11-2024 18:15"/>
    <s v="05-11-2024 17:15"/>
    <s v="Access &amp; Security"/>
    <s v="28-11-2024 17:3"/>
    <s v="Richard Santhosh Pinto"/>
    <s v="Stock Showroom"/>
    <s v="4. Affects User"/>
    <s v="28-11-2024 17:3"/>
    <x v="2"/>
    <s v="25-11-2024 16:5"/>
    <s v="25-11-2024 16:5"/>
    <s v="04-11-2024 19:15"/>
    <s v="Access &amp; Security"/>
    <s v="Not Assigned"/>
    <s v="Access Control"/>
    <s v="UAE"/>
    <x v="0"/>
    <x v="2"/>
    <x v="1"/>
    <n v="20.909722222226264"/>
    <n v="2024"/>
    <n v="45"/>
    <x v="18"/>
    <x v="0"/>
    <n v="11"/>
    <x v="4"/>
    <x v="1"/>
    <d v="2024-11-04T18:15:00"/>
    <d v="2024-11-25T16:05:00"/>
  </r>
  <r>
    <n v="4000004668"/>
    <x v="0"/>
    <s v="3. Normal"/>
    <s v="ERROR IN GOODS RECEIVE"/>
    <s v="Abdulrahman Tharwat"/>
    <s v="Pranita Vishvanath Patil"/>
    <s v="SAP Functional-MM"/>
    <x v="0"/>
    <s v="05-11-2024 12:38"/>
    <s v="07-11-2024 12:38"/>
    <s v="Applications"/>
    <s v="16-11-2024 18:57"/>
    <s v="System"/>
    <s v="UAE Sales"/>
    <s v="4. Affects User"/>
    <s v="16-11-2024 18:57"/>
    <x v="1"/>
    <s v="13-11-2024 18:34"/>
    <s v="11-11-2024 14:11"/>
    <s v="05-11-2024 14:38"/>
    <s v="Not Assigned"/>
    <s v="Not Assigned"/>
    <s v="SAP S/4 ERP"/>
    <s v="UAE"/>
    <x v="1"/>
    <x v="7"/>
    <x v="1"/>
    <n v="8.2472222222204437"/>
    <n v="2024"/>
    <n v="45"/>
    <x v="18"/>
    <x v="12"/>
    <n v="11"/>
    <x v="4"/>
    <x v="0"/>
    <d v="2024-11-05T12:38:00"/>
    <d v="2024-11-13T18:34:00"/>
  </r>
  <r>
    <n v="4000004679"/>
    <x v="0"/>
    <s v="3. Normal"/>
    <s v="Invoice 9020020023 unable to clear inVF05N"/>
    <s v="Vanessa Bayani"/>
    <s v="Kamal Kondapalli"/>
    <s v="SAP Functional-SD"/>
    <x v="0"/>
    <s v="05-11-2024 13:25"/>
    <s v="07-11-2024 13:25"/>
    <s v="Applications"/>
    <s v="22-11-2024 11:59"/>
    <s v="System"/>
    <s v="Sales"/>
    <s v="4. Affects User"/>
    <s v="25-11-2024 19:36"/>
    <x v="1"/>
    <s v="19-11-2024 11:4"/>
    <s v="11-11-2024 11:36"/>
    <s v="05-11-2024 15:25"/>
    <s v="Not Assigned"/>
    <s v="Not Assigned"/>
    <s v="SAP S/4 ERP"/>
    <s v="UAE"/>
    <x v="1"/>
    <x v="0"/>
    <x v="1"/>
    <n v="13.902083333327028"/>
    <n v="2024"/>
    <n v="45"/>
    <x v="18"/>
    <x v="12"/>
    <n v="11"/>
    <x v="4"/>
    <x v="1"/>
    <d v="2024-11-05T13:25:00"/>
    <d v="2024-11-19T11:04:00"/>
  </r>
  <r>
    <n v="4000004684"/>
    <x v="1"/>
    <s v="3. Normal"/>
    <s v="Rquest Access to MASS T - Code - Varshil"/>
    <s v="Varshil Jayantilal Gohil"/>
    <s v="Amit Yadav"/>
    <s v="SAP Technical"/>
    <x v="0"/>
    <s v="05-11-2024 14:12"/>
    <s v="12-11-2024 17:42"/>
    <s v="Access &amp; Security"/>
    <s v="16-11-2024 18:57"/>
    <s v="System"/>
    <s v="Commercial Accounts"/>
    <s v="4. Affects User"/>
    <s v="16-11-2024 18:57"/>
    <x v="1"/>
    <s v="13-11-2024 18:24"/>
    <s v="13-11-2024 18:24"/>
    <s v="05-11-2024 16:12"/>
    <s v="Access &amp; Security"/>
    <s v="Not Assigned"/>
    <s v="Access Control"/>
    <s v="IND"/>
    <x v="0"/>
    <x v="2"/>
    <x v="1"/>
    <n v="8.1750000000029104"/>
    <n v="2024"/>
    <n v="45"/>
    <x v="18"/>
    <x v="0"/>
    <n v="11"/>
    <x v="4"/>
    <x v="0"/>
    <d v="2024-11-05T14:12:00"/>
    <d v="2024-11-13T18:24:00"/>
  </r>
  <r>
    <n v="4000004685"/>
    <x v="0"/>
    <s v="3. Normal"/>
    <s v="Error while pulling in SAP  - Ajay"/>
    <s v="Ajay Bose Sukumaran"/>
    <s v="Kamal Kondapalli"/>
    <s v="SAP Functional-SD"/>
    <x v="0"/>
    <s v="05-11-2024 14:15"/>
    <s v="07-11-2024 14:15"/>
    <s v="Applications"/>
    <s v="08-11-2024 18:52"/>
    <s v="System"/>
    <s v="IT Department"/>
    <s v="4. Affects User"/>
    <s v="08-11-2024 18:52"/>
    <x v="1"/>
    <s v="05-11-2024 18:45"/>
    <s v="05-11-2024 18:45"/>
    <s v="05-11-2024 16:15"/>
    <s v="Not Assigned"/>
    <s v="Not Assigned"/>
    <s v="SAP S/4 ERP"/>
    <s v="UAE"/>
    <x v="1"/>
    <x v="0"/>
    <x v="1"/>
    <n v="0.1875"/>
    <n v="2024"/>
    <n v="45"/>
    <x v="18"/>
    <x v="12"/>
    <n v="11"/>
    <x v="4"/>
    <x v="2"/>
    <d v="2024-11-05T14:15:00"/>
    <d v="2024-11-05T18:45:00"/>
  </r>
  <r>
    <n v="4000004705"/>
    <x v="1"/>
    <s v="2. High"/>
    <s v="SAP T-Codes Authorization Request"/>
    <s v="Orly"/>
    <s v="Amit Yadav"/>
    <s v="SAP Technical"/>
    <x v="0"/>
    <s v="05-11-2024 17:48"/>
    <s v="07-11-2024 17:48"/>
    <s v="Access &amp; Security"/>
    <s v="10-11-2024 12:53"/>
    <s v="Orly"/>
    <s v="Production-Planing"/>
    <s v="4. Affects User"/>
    <s v="10-11-2024 12:53"/>
    <x v="1"/>
    <s v="07-11-2024 12:41"/>
    <s v="06-11-2024 11:44"/>
    <s v="06-11-2024 10:48"/>
    <s v="Access &amp; Security"/>
    <s v="Not Assigned"/>
    <s v="Access Control"/>
    <s v="UAE"/>
    <x v="0"/>
    <x v="2"/>
    <x v="1"/>
    <n v="1.7868055555518367"/>
    <n v="2024"/>
    <n v="45"/>
    <x v="18"/>
    <x v="0"/>
    <n v="11"/>
    <x v="4"/>
    <x v="2"/>
    <d v="2024-11-05T17:48:00"/>
    <d v="2024-11-07T12:41:00"/>
  </r>
  <r>
    <n v="4000004723"/>
    <x v="0"/>
    <s v="3. Normal"/>
    <s v="Error while performing Costing Run as part of Month End Closing"/>
    <s v="Md. Shahinur Alam Shahin"/>
    <s v="Rakhi Masand"/>
    <s v="SAP Functional-FI/CO"/>
    <x v="0"/>
    <s v="06-11-2024 12:42"/>
    <s v="09-11-2024 12:42"/>
    <s v="Applications"/>
    <s v="10-11-2024 14:53"/>
    <s v="System"/>
    <s v="Information Technology"/>
    <s v="4. Affects User"/>
    <s v="10-11-2024 14:53"/>
    <x v="1"/>
    <s v="07-11-2024 14:21"/>
    <s v="07-11-2024 14:21"/>
    <s v="06-11-2024 14:42"/>
    <s v="Not Assigned"/>
    <s v="Not Assigned"/>
    <s v="SAP S/4 ERP"/>
    <s v="BGD"/>
    <x v="1"/>
    <x v="9"/>
    <x v="1"/>
    <n v="1.0687499999985448"/>
    <n v="2024"/>
    <n v="45"/>
    <x v="18"/>
    <x v="12"/>
    <n v="11"/>
    <x v="4"/>
    <x v="2"/>
    <d v="2024-11-06T12:42:00"/>
    <d v="2024-11-07T14:21:00"/>
  </r>
  <r>
    <n v="4000004725"/>
    <x v="0"/>
    <s v="3. Normal"/>
    <s v="CUSTOMER ACCOUNT REQUEST ERROR - Arpan"/>
    <s v="Arpan Varghese Koshy"/>
    <s v="Kamal Kondapalli"/>
    <s v="SAP Functional-SD"/>
    <x v="0"/>
    <s v="06-11-2024 13:3"/>
    <s v="08-11-2024 13:3"/>
    <s v="Applications"/>
    <s v="11-11-2024 15:54"/>
    <s v="System"/>
    <s v="Customer Advocacy - Tiles"/>
    <s v="4. Affects User"/>
    <s v="11-11-2024 15:54"/>
    <x v="1"/>
    <s v="08-11-2024 15:35"/>
    <s v="08-11-2024 13:25"/>
    <s v="06-11-2024 15:3"/>
    <s v="Not Assigned"/>
    <s v="Not Assigned"/>
    <s v="SAP S/4 ERP"/>
    <s v="UAE"/>
    <x v="1"/>
    <x v="0"/>
    <x v="1"/>
    <n v="2.1055555555576575"/>
    <n v="2024"/>
    <n v="45"/>
    <x v="18"/>
    <x v="12"/>
    <n v="11"/>
    <x v="4"/>
    <x v="3"/>
    <d v="2024-11-06T13:03:00"/>
    <d v="2024-11-08T15:35:00"/>
  </r>
  <r>
    <n v="4000004770"/>
    <x v="0"/>
    <s v="2. High"/>
    <s v="Unable to update PAN duplicate option in BP"/>
    <s v="Veerababu Geddanapalli"/>
    <s v="Pranita Vishvanath Patil"/>
    <s v="SAP Functional-MM"/>
    <x v="0"/>
    <s v="07-11-2024 14:13"/>
    <s v="09-11-2024 14:13"/>
    <s v="Applications"/>
    <s v="14-11-2024 11:55"/>
    <s v="Veerababu Geddanapalli"/>
    <s v="Finance &amp; Accounts"/>
    <s v="4. Affects User"/>
    <s v="14-11-2024 11:55"/>
    <x v="1"/>
    <s v="11-11-2024 11:43"/>
    <s v="11-11-2024 11:43"/>
    <s v="07-11-2024 16:13"/>
    <s v="Not Assigned"/>
    <s v="Not Assigned"/>
    <s v="SAP S/4 ERP"/>
    <s v="IND"/>
    <x v="1"/>
    <x v="7"/>
    <x v="1"/>
    <n v="3.8958333333284827"/>
    <n v="2024"/>
    <n v="45"/>
    <x v="18"/>
    <x v="12"/>
    <n v="11"/>
    <x v="4"/>
    <x v="3"/>
    <d v="2024-11-07T14:13:00"/>
    <d v="2024-11-11T11:43:00"/>
  </r>
  <r>
    <n v="4000004744"/>
    <x v="1"/>
    <s v="1. Urgent"/>
    <s v="T-code Access - 77002898"/>
    <s v="Surbhi Garg"/>
    <s v="Amit Yadav"/>
    <s v="SAP Technical"/>
    <x v="0"/>
    <s v="06-11-2024 17:18"/>
    <s v="07-11-2024 16:18"/>
    <s v="Access &amp; Security"/>
    <s v="17-11-2024 13:57"/>
    <s v="Surbhi Garg"/>
    <s v="Finance &amp; Accounts"/>
    <s v="4. Affects User"/>
    <s v="17-11-2024 13:57"/>
    <x v="2"/>
    <s v="14-11-2024 13:39"/>
    <s v="14-11-2024 13:39"/>
    <s v="06-11-2024 18:18"/>
    <s v="Access &amp; Security"/>
    <s v="Not Assigned"/>
    <s v="Access Control"/>
    <s v="UAE"/>
    <x v="0"/>
    <x v="2"/>
    <x v="1"/>
    <n v="7.8479166666656965"/>
    <n v="2024"/>
    <n v="45"/>
    <x v="18"/>
    <x v="0"/>
    <n v="11"/>
    <x v="4"/>
    <x v="0"/>
    <d v="2024-11-06T17:18:00"/>
    <d v="2024-11-14T13:39:00"/>
  </r>
  <r>
    <n v="4000004730"/>
    <x v="1"/>
    <s v="1. Urgent"/>
    <s v="SAP Additional Access - 99018312"/>
    <s v="Abdul Basith"/>
    <s v="Amit Yadav"/>
    <s v="SAP Technical"/>
    <x v="0"/>
    <s v="06-11-2024 14:16"/>
    <s v="07-11-2024 13:16"/>
    <s v="Access &amp; Security"/>
    <s v="11-11-2024 17:54"/>
    <s v="Abdul Basith"/>
    <s v="Corporate Showroom"/>
    <s v="4. Affects User"/>
    <s v="11-11-2024 17:54"/>
    <x v="2"/>
    <s v="08-11-2024 16:55"/>
    <s v="08-11-2024 16:55"/>
    <s v="06-11-2024 15:16"/>
    <s v="Access &amp; Security"/>
    <s v="Not Assigned"/>
    <s v="Access Control"/>
    <s v="UAE"/>
    <x v="0"/>
    <x v="2"/>
    <x v="1"/>
    <n v="2.1104166666627862"/>
    <n v="2024"/>
    <n v="45"/>
    <x v="18"/>
    <x v="0"/>
    <n v="11"/>
    <x v="4"/>
    <x v="3"/>
    <d v="2024-11-06T14:16:00"/>
    <d v="2024-11-08T16:55:00"/>
  </r>
  <r>
    <n v="4000004753"/>
    <x v="0"/>
    <s v="1. Urgent"/>
    <s v="Error messages in month-closing activities in October 2024."/>
    <s v="Mohammad Akram Hossain  Khan"/>
    <s v="Rakhi Masand"/>
    <s v="SAP Functional-FI/CO"/>
    <x v="0"/>
    <s v="07-11-2024 9:5"/>
    <s v="07-11-2024 18:0"/>
    <s v="Applications"/>
    <s v="10-11-2024 14:53"/>
    <s v="Mohammad Akram Hossain  Khan"/>
    <s v="Accounts &amp; Finance"/>
    <s v="3. Affects Group"/>
    <s v="10-11-2024 14:53"/>
    <x v="2"/>
    <s v="07-11-2024 14:25"/>
    <s v="07-11-2024 14:25"/>
    <s v="07-11-2024 11:0"/>
    <s v="Not Assigned"/>
    <s v="Not Assigned"/>
    <s v="SAP S/4 ERP"/>
    <s v="BGD"/>
    <x v="1"/>
    <x v="9"/>
    <x v="1"/>
    <n v="0.22222222222626442"/>
    <n v="2024"/>
    <n v="45"/>
    <x v="18"/>
    <x v="12"/>
    <n v="11"/>
    <x v="4"/>
    <x v="2"/>
    <d v="2024-11-07T09:05:00"/>
    <d v="2024-11-07T14:25:00"/>
  </r>
  <r>
    <n v="4000004756"/>
    <x v="0"/>
    <s v="3. Normal"/>
    <s v="DISCREPANCY OF QUANTITY IN VA02"/>
    <s v="Jenneffer Dcezar"/>
    <s v="Kamal Kondapalli"/>
    <s v="SAP Functional-SD"/>
    <x v="2"/>
    <s v="07-11-2024 11:11"/>
    <s v="11-11-2024 11:11"/>
    <s v="Applications"/>
    <s v="Not Assigned"/>
    <s v="System"/>
    <s v="Order Management"/>
    <s v="3. Affects Group"/>
    <s v="23-12-2024 14:44"/>
    <x v="1"/>
    <s v="Not Assigned"/>
    <s v="11-11-2024 12:11"/>
    <s v="07-11-2024 13:11"/>
    <s v="Not Assigned"/>
    <s v="Not Assigned"/>
    <s v="SAP S/4 ERP"/>
    <s v="UAE"/>
    <x v="1"/>
    <x v="0"/>
    <x v="1"/>
    <n v="49.18044097222446"/>
    <n v="2024"/>
    <n v="45"/>
    <x v="18"/>
    <x v="5"/>
    <n v="11"/>
    <x v="4"/>
    <x v="1"/>
    <d v="2024-11-07T11:11:00"/>
    <d v="2024-12-26T15:30:50"/>
  </r>
  <r>
    <n v="4000004757"/>
    <x v="1"/>
    <s v="3. Normal"/>
    <s v="SAP T-code -  88202394"/>
    <s v="Faria Rahman"/>
    <s v="Amit Yadav"/>
    <s v="SAP Technical"/>
    <x v="0"/>
    <s v="07-11-2024 11:14"/>
    <s v="10-11-2024 11:14"/>
    <s v="Access &amp; Security"/>
    <s v="22-11-2024 17:0"/>
    <s v="System"/>
    <s v="Coordinator to COO &amp; CFO"/>
    <s v="4. Affects User"/>
    <s v="22-11-2024 17:0"/>
    <x v="1"/>
    <s v="19-11-2024 16:48"/>
    <s v="19-11-2024 16:48"/>
    <s v="07-11-2024 13:14"/>
    <s v="Access &amp; Security"/>
    <s v="Not Assigned"/>
    <s v="Access Control"/>
    <s v="BGD"/>
    <x v="0"/>
    <x v="2"/>
    <x v="1"/>
    <n v="12.231944444443798"/>
    <n v="2024"/>
    <n v="45"/>
    <x v="18"/>
    <x v="0"/>
    <n v="11"/>
    <x v="4"/>
    <x v="1"/>
    <d v="2024-11-07T11:14:00"/>
    <d v="2024-11-19T16:48:00"/>
  </r>
  <r>
    <n v="4000004759"/>
    <x v="1"/>
    <s v="3. Normal"/>
    <s v="T-code Access - 88202149"/>
    <s v="Mohammad Akram Hossain  Khan"/>
    <s v="Amit Yadav"/>
    <s v="SAP Technical"/>
    <x v="0"/>
    <s v="07-11-2024 11:30"/>
    <s v="10-11-2024 11:30"/>
    <s v="Access &amp; Security"/>
    <s v="10-11-2024 12:53"/>
    <s v="System"/>
    <s v="Accounts &amp; Finance"/>
    <s v="4. Affects User"/>
    <s v="10-11-2024 12:53"/>
    <x v="1"/>
    <s v="07-11-2024 12:50"/>
    <s v="07-11-2024 11:38"/>
    <s v="07-11-2024 13:30"/>
    <s v="Access &amp; Security"/>
    <s v="Not Assigned"/>
    <s v="Access Control"/>
    <s v="BGD"/>
    <x v="0"/>
    <x v="2"/>
    <x v="1"/>
    <n v="5.5555555554747116E-2"/>
    <n v="2024"/>
    <n v="45"/>
    <x v="18"/>
    <x v="0"/>
    <n v="11"/>
    <x v="4"/>
    <x v="2"/>
    <d v="2024-11-07T11:30:00"/>
    <d v="2024-11-07T12:50:00"/>
  </r>
  <r>
    <n v="4000004766"/>
    <x v="1"/>
    <s v="3. Normal"/>
    <s v="3000044112 - Forecast to produce SW - Regularization from DO IT"/>
    <s v="Mathews Saji Kannoor Miali"/>
    <s v="Pranita Vishvanath Patil"/>
    <s v="SAP Functional-MM"/>
    <x v="4"/>
    <s v="07-11-2024 13:30"/>
    <s v="11-11-2024 13:34"/>
    <s v="Applications"/>
    <s v="Not Assigned"/>
    <s v="System"/>
    <s v="Sanitaryware Sales"/>
    <s v="4. Affects User"/>
    <s v="23-12-2024 14:39"/>
    <x v="1"/>
    <s v="23-12-2024 14:39"/>
    <s v="23-12-2024 14:39"/>
    <s v="07-11-2024 15:34"/>
    <s v="Applications"/>
    <s v="Not Assigned"/>
    <s v="SAP S/4 ERP"/>
    <s v="UAE"/>
    <x v="1"/>
    <x v="7"/>
    <x v="1"/>
    <n v="46.047916666670062"/>
    <n v="2024"/>
    <n v="45"/>
    <x v="18"/>
    <x v="1"/>
    <n v="11"/>
    <x v="4"/>
    <x v="1"/>
    <d v="2024-11-07T13:30:00"/>
    <d v="2024-12-23T14:39:00"/>
  </r>
  <r>
    <n v="4000004773"/>
    <x v="1"/>
    <s v="3. Normal"/>
    <s v="T-Code Access -  99202666"/>
    <s v="Mohamed Yusuf Sache"/>
    <s v="Amit Yadav"/>
    <s v="SAP Technical"/>
    <x v="0"/>
    <s v="07-11-2024 16:19"/>
    <s v="09-11-2024 16:19"/>
    <s v="Access &amp; Security"/>
    <s v="16-11-2024 18:57"/>
    <s v="System"/>
    <s v="Production Planning Tiles &amp; SW"/>
    <s v="4. Affects User"/>
    <s v="16-11-2024 18:57"/>
    <x v="1"/>
    <s v="13-11-2024 18:54"/>
    <s v="13-11-2024 18:54"/>
    <s v="07-11-2024 18:19"/>
    <s v="Access &amp; Security"/>
    <s v="Not Assigned"/>
    <s v="Access Control"/>
    <s v="IND"/>
    <x v="0"/>
    <x v="2"/>
    <x v="1"/>
    <n v="6.1076388888905058"/>
    <n v="2024"/>
    <n v="45"/>
    <x v="18"/>
    <x v="0"/>
    <n v="11"/>
    <x v="4"/>
    <x v="0"/>
    <d v="2024-11-07T16:19:00"/>
    <d v="2024-11-13T18:54:00"/>
  </r>
  <r>
    <n v="4000004760"/>
    <x v="1"/>
    <s v="2. High"/>
    <s v="Rquest to MDG authorization access - 3129869"/>
    <s v="Deendayal Sharma"/>
    <s v="Amit Yadav"/>
    <s v="SAP Technical"/>
    <x v="0"/>
    <s v="07-11-2024 11:30"/>
    <s v="09-11-2024 11:30"/>
    <s v="Access &amp; Security"/>
    <s v="22-11-2024 11:32"/>
    <s v="Deendayal Sharma"/>
    <s v="Mech Maintainence-Tiles"/>
    <s v="4. Affects User"/>
    <s v="22-11-2024 11:32"/>
    <x v="1"/>
    <s v="21-11-2024 19:9"/>
    <s v="20-11-2024 18:0"/>
    <s v="07-11-2024 13:30"/>
    <s v="Access &amp; Security"/>
    <s v="Not Assigned"/>
    <s v="Access Control"/>
    <s v="IND"/>
    <x v="0"/>
    <x v="2"/>
    <x v="1"/>
    <n v="14.318750000005821"/>
    <n v="2024"/>
    <n v="45"/>
    <x v="18"/>
    <x v="0"/>
    <n v="11"/>
    <x v="4"/>
    <x v="1"/>
    <d v="2024-11-07T11:30:00"/>
    <d v="2024-11-21T19:09:00"/>
  </r>
  <r>
    <n v="4000004783"/>
    <x v="1"/>
    <s v="2. High"/>
    <s v="T-Code Access - 99018227"/>
    <s v="Vinita Acharya"/>
    <s v="Amit Yadav"/>
    <s v="SAP Technical"/>
    <x v="0"/>
    <s v="07-11-2024 18:20"/>
    <s v="11-11-2024 18:20"/>
    <s v="Applications"/>
    <s v="18-11-2024 15:58"/>
    <s v="Vinita Acharya"/>
    <s v="Corporate Development Office"/>
    <s v="4. Affects User"/>
    <s v="18-11-2024 15:58"/>
    <x v="1"/>
    <s v="15-11-2024 15:46"/>
    <s v="07-11-2024 18:44"/>
    <s v="08-11-2024 11:20"/>
    <s v="Access &amp; Security"/>
    <s v="Not Assigned"/>
    <s v="SAP S/4 ERP"/>
    <s v="UAE"/>
    <x v="0"/>
    <x v="2"/>
    <x v="1"/>
    <n v="7.8930555555562023"/>
    <n v="2024"/>
    <n v="45"/>
    <x v="18"/>
    <x v="0"/>
    <n v="11"/>
    <x v="4"/>
    <x v="0"/>
    <d v="2024-11-07T18:20:00"/>
    <d v="2024-11-15T15:46:00"/>
  </r>
  <r>
    <n v="4000004782"/>
    <x v="1"/>
    <s v="3. Normal"/>
    <s v="Request changes in release strategy workflow - Purchase Department - Sol ref#: 3000052627"/>
    <s v="Veronica Tapao"/>
    <s v="Pranita Vishvanath Patil"/>
    <s v="SAP Functional-MM"/>
    <x v="2"/>
    <s v="07-11-2024 17:57"/>
    <s v="11-11-2024 17:57"/>
    <s v="Applications"/>
    <s v="Not Assigned"/>
    <s v="Veronica Tapao"/>
    <s v="Purchase"/>
    <s v="4. Affects User"/>
    <s v="17-12-2024 19:25"/>
    <x v="1"/>
    <s v="Not Assigned"/>
    <s v="13-12-2024 11:9"/>
    <s v="08-11-2024 10:57"/>
    <s v="Applications"/>
    <s v="3000052627"/>
    <s v="SAP S/4 ERP"/>
    <s v="UAE"/>
    <x v="1"/>
    <x v="7"/>
    <x v="1"/>
    <n v="48.898496527777752"/>
    <n v="2024"/>
    <n v="45"/>
    <x v="18"/>
    <x v="3"/>
    <n v="11"/>
    <x v="4"/>
    <x v="1"/>
    <d v="2024-11-07T17:57:00"/>
    <d v="2024-12-26T15:30:50"/>
  </r>
  <r>
    <n v="4000004812"/>
    <x v="0"/>
    <s v="2. High"/>
    <s v="ZP_ODR - Production report not giving the production qty"/>
    <s v="Surbhi Garg"/>
    <s v="Shaik Chand Basha"/>
    <s v="SAP Functional-PP/PM/QS/"/>
    <x v="0"/>
    <s v="08-11-2024 11:55"/>
    <s v="12-11-2024 11:55"/>
    <s v="Applications"/>
    <s v="11-11-2024 18:54"/>
    <s v="Surbhi Garg"/>
    <s v="Finance &amp; Accounts"/>
    <s v="4. Affects User"/>
    <s v="11-11-2024 18:54"/>
    <x v="1"/>
    <s v="08-11-2024 17:58"/>
    <s v="08-11-2024 12:42"/>
    <s v="08-11-2024 13:55"/>
    <s v="Not Assigned"/>
    <s v="Not Assigned"/>
    <s v="SAP S/4 ERP"/>
    <s v="UAE"/>
    <x v="1"/>
    <x v="4"/>
    <x v="1"/>
    <n v="0.25208333333284827"/>
    <n v="2024"/>
    <n v="45"/>
    <x v="18"/>
    <x v="12"/>
    <n v="11"/>
    <x v="4"/>
    <x v="2"/>
    <d v="2024-11-08T11:55:00"/>
    <d v="2024-11-08T17:58:00"/>
  </r>
  <r>
    <n v="4000004896"/>
    <x v="1"/>
    <s v="1. Urgent"/>
    <s v="SAP ID creation (SAK Kludi Germany) - Sourav Kochhar"/>
    <s v="Sourav Kochhar"/>
    <s v="Amit Yadav"/>
    <s v="SAP Technical"/>
    <x v="0"/>
    <s v="11-11-2024 16:8"/>
    <s v="12-11-2024 15:8"/>
    <s v="Access &amp; Security"/>
    <s v="18-11-2024 11:57"/>
    <s v="Sourav Kochhar"/>
    <s v="Accounts"/>
    <s v="4. Affects User"/>
    <s v="18-11-2024 11:57"/>
    <x v="2"/>
    <s v="15-11-2024 10:58"/>
    <s v="12-11-2024 15:5"/>
    <s v="11-11-2024 17:8"/>
    <s v="Access &amp; Security"/>
    <s v="Not Assigned"/>
    <s v="Access Control"/>
    <s v="UAE"/>
    <x v="0"/>
    <x v="2"/>
    <x v="1"/>
    <n v="3.7847222222189885"/>
    <n v="2024"/>
    <n v="46"/>
    <x v="19"/>
    <x v="0"/>
    <n v="11"/>
    <x v="4"/>
    <x v="3"/>
    <d v="2024-11-11T16:08:00"/>
    <d v="2024-11-15T10:58:00"/>
  </r>
  <r>
    <n v="4000004873"/>
    <x v="1"/>
    <s v="3. Normal"/>
    <s v="T-code Access - 99013596"/>
    <s v="Kasturi Raju Indukuri"/>
    <s v="Amit Yadav"/>
    <s v="SAP Technical"/>
    <x v="0"/>
    <s v="11-11-2024 11:48"/>
    <s v="13-11-2024 11:48"/>
    <s v="Access &amp; Security"/>
    <s v="16-11-2024 18:57"/>
    <s v="Kasturi Raju Indukuri"/>
    <s v="Tiles Plant"/>
    <s v="4. Affects User"/>
    <s v="16-11-2024 18:57"/>
    <x v="1"/>
    <s v="13-11-2024 18:56"/>
    <s v="13-11-2024 18:56"/>
    <s v="11-11-2024 13:48"/>
    <s v="Access &amp; Security"/>
    <s v="Not Assigned"/>
    <s v="Access Control"/>
    <s v="UAE"/>
    <x v="0"/>
    <x v="2"/>
    <x v="1"/>
    <n v="2.297222222223354"/>
    <n v="2024"/>
    <n v="46"/>
    <x v="19"/>
    <x v="0"/>
    <n v="11"/>
    <x v="4"/>
    <x v="3"/>
    <d v="2024-11-11T11:48:00"/>
    <d v="2024-11-13T18:56:00"/>
  </r>
  <r>
    <n v="4000004879"/>
    <x v="0"/>
    <s v="1. Urgent"/>
    <s v="VA03 - Display Sale order - No authorization access for Africa Region Sale Orders"/>
    <s v="Palani Murugan"/>
    <s v="Amit Yadav"/>
    <s v="SAP Technical"/>
    <x v="0"/>
    <s v="11-11-2024 12:50"/>
    <s v="12-11-2024 11:50"/>
    <s v="Applications"/>
    <s v="14-11-2024 13:55"/>
    <s v="Palani Murugan"/>
    <s v="Logistics and Warehouse"/>
    <s v="3. Affects Group"/>
    <s v="14-11-2024 13:55"/>
    <x v="2"/>
    <s v="11-11-2024 13:30"/>
    <s v="11-11-2024 13:28"/>
    <s v="11-11-2024 13:50"/>
    <s v="Not Assigned"/>
    <s v="Not Assigned"/>
    <s v="SAP S/4 ERP"/>
    <s v="UAE"/>
    <x v="0"/>
    <x v="2"/>
    <x v="1"/>
    <n v="2.7777777781011537E-2"/>
    <n v="2024"/>
    <n v="46"/>
    <x v="19"/>
    <x v="0"/>
    <n v="11"/>
    <x v="4"/>
    <x v="2"/>
    <d v="2024-11-11T12:50:00"/>
    <d v="2024-11-11T13:30:00"/>
  </r>
  <r>
    <n v="4000004821"/>
    <x v="1"/>
    <s v="2. High"/>
    <s v="All conditions cost in import orders need to be show in PO preview"/>
    <s v="Satish Marise"/>
    <s v="Pranita Vishvanath Patil"/>
    <s v="SAP Functional-MM"/>
    <x v="5"/>
    <s v="08-11-2024 13:55"/>
    <s v="11-11-2024 13:55"/>
    <s v="Applications"/>
    <s v="Not Assigned"/>
    <s v="Satish Marise"/>
    <s v="Purchase"/>
    <s v="4. Affects User"/>
    <s v="23-12-2024 11:49"/>
    <x v="1"/>
    <s v="Not Assigned"/>
    <s v="Not Assigned"/>
    <s v="08-11-2024 15:55"/>
    <s v="Applications"/>
    <s v="Not Assigned"/>
    <s v="SAP S/4 ERP"/>
    <s v="IND"/>
    <x v="1"/>
    <x v="7"/>
    <x v="1"/>
    <n v="48.066552083335409"/>
    <n v="2024"/>
    <n v="45"/>
    <x v="18"/>
    <x v="8"/>
    <n v="11"/>
    <x v="4"/>
    <x v="1"/>
    <d v="2024-11-08T13:55:00"/>
    <d v="2024-12-26T15:30:50"/>
  </r>
  <r>
    <n v="4000004862"/>
    <x v="1"/>
    <s v="2. High"/>
    <s v="T-Code Access -   99017661"/>
    <s v="George Antony D'Souza"/>
    <s v="Amit Yadav"/>
    <s v="SAP Technical"/>
    <x v="0"/>
    <s v="11-11-2024 10:17"/>
    <s v="13-11-2024 10:30"/>
    <s v="Access &amp; Security"/>
    <s v="14-11-2024 13:55"/>
    <s v="George Antony D'Souza"/>
    <s v="Procurement"/>
    <s v="4. Affects User"/>
    <s v="14-11-2024 13:55"/>
    <x v="1"/>
    <s v="11-11-2024 13:12"/>
    <s v="11-11-2024 13:12"/>
    <s v="11-11-2024 12:30"/>
    <s v="Access &amp; Security"/>
    <s v="Not Assigned"/>
    <s v="Access Control"/>
    <s v="UAE"/>
    <x v="0"/>
    <x v="2"/>
    <x v="1"/>
    <n v="0.12152777778101154"/>
    <n v="2024"/>
    <n v="46"/>
    <x v="19"/>
    <x v="0"/>
    <n v="11"/>
    <x v="4"/>
    <x v="2"/>
    <d v="2024-11-11T10:17:00"/>
    <d v="2024-11-11T13:12:00"/>
  </r>
  <r>
    <n v="4000004904"/>
    <x v="1"/>
    <s v="2. High"/>
    <s v="Inclusion of Central Purchasing Block in ZMKVZ report - Sol ref#: 3000052625"/>
    <s v="Veerababu Geddanapalli"/>
    <s v="Pranita Vishvanath Patil"/>
    <s v="SAP Functional-MM"/>
    <x v="2"/>
    <s v="12-11-2024 11:18"/>
    <s v="14-11-2024 11:18"/>
    <s v="Applications"/>
    <s v="Not Assigned"/>
    <s v="Veerababu Geddanapalli"/>
    <s v="Finance &amp; Accounts"/>
    <s v="4. Affects User"/>
    <s v="24-12-2024 11:47"/>
    <x v="1"/>
    <s v="Not Assigned"/>
    <s v="19-11-2024 12:34"/>
    <s v="12-11-2024 13:18"/>
    <s v="Applications"/>
    <s v="3000052625"/>
    <s v="SAP S/4 ERP"/>
    <s v="IND"/>
    <x v="1"/>
    <x v="7"/>
    <x v="1"/>
    <n v="44.175579861112055"/>
    <n v="2024"/>
    <n v="46"/>
    <x v="19"/>
    <x v="3"/>
    <n v="11"/>
    <x v="4"/>
    <x v="1"/>
    <d v="2024-11-12T11:18:00"/>
    <d v="2024-12-26T15:30:50"/>
  </r>
  <r>
    <n v="4000004871"/>
    <x v="0"/>
    <s v="3. Normal"/>
    <s v="Error during removal of inbound.  PO#9400005489"/>
    <s v="Veronica Tapao"/>
    <s v="Pranita Vishvanath Patil"/>
    <s v="SAP Functional-MM"/>
    <x v="0"/>
    <s v="11-11-2024 11:34"/>
    <s v="13-11-2024 11:34"/>
    <s v="Applications"/>
    <s v="16-11-2024 17:56"/>
    <s v="Veronica Tapao"/>
    <s v="Purchase"/>
    <s v="4. Affects User"/>
    <s v="16-11-2024 17:56"/>
    <x v="1"/>
    <s v="13-11-2024 17:39"/>
    <s v="13-11-2024 17:39"/>
    <s v="11-11-2024 13:34"/>
    <s v="Not Assigned"/>
    <s v="Not Assigned"/>
    <s v="SAP S/4 ERP"/>
    <s v="UAE"/>
    <x v="1"/>
    <x v="7"/>
    <x v="1"/>
    <n v="2.2534722222262644"/>
    <n v="2024"/>
    <n v="46"/>
    <x v="19"/>
    <x v="12"/>
    <n v="11"/>
    <x v="4"/>
    <x v="3"/>
    <d v="2024-11-11T11:34:00"/>
    <d v="2024-11-13T17:39:00"/>
  </r>
  <r>
    <n v="4000004815"/>
    <x v="1"/>
    <s v="2. High"/>
    <s v="Reset SAP IRP Password - 99201774 ( IND)"/>
    <s v="Moti Singh Rathore"/>
    <s v="Amit Yadav"/>
    <s v="SAP Technical"/>
    <x v="0"/>
    <s v="08-11-2024 12:42"/>
    <s v="11-11-2024 12:42"/>
    <s v="Access &amp; Security"/>
    <s v="11-11-2024 16:54"/>
    <s v="Moti Singh Rathore"/>
    <s v="Finance &amp; Accounts"/>
    <s v="4. Affects User"/>
    <s v="11-11-2024 16:54"/>
    <x v="1"/>
    <s v="08-11-2024 16:40"/>
    <s v="08-11-2024 16:40"/>
    <s v="08-11-2024 14:42"/>
    <s v="Access &amp; Security"/>
    <s v="Not Assigned"/>
    <s v="Access Control"/>
    <s v="IND"/>
    <x v="0"/>
    <x v="2"/>
    <x v="1"/>
    <n v="0.16527777777810115"/>
    <n v="2024"/>
    <n v="45"/>
    <x v="18"/>
    <x v="0"/>
    <n v="11"/>
    <x v="4"/>
    <x v="2"/>
    <d v="2024-11-08T12:42:00"/>
    <d v="2024-11-08T16:40:00"/>
  </r>
  <r>
    <n v="4000004870"/>
    <x v="1"/>
    <s v="1. Urgent"/>
    <s v="T-code Access - 99123307"/>
    <s v="Manikanta Chukka"/>
    <s v="Amit Yadav"/>
    <s v="SAP Technical"/>
    <x v="0"/>
    <s v="11-11-2024 11:34"/>
    <s v="12-11-2024 11:4"/>
    <s v="Access &amp; Security"/>
    <s v="16-11-2024 19:57"/>
    <s v="Manikanta Chukka"/>
    <s v="Internal Audit"/>
    <s v="4. Affects User"/>
    <s v="16-11-2024 19:57"/>
    <x v="2"/>
    <s v="13-11-2024 18:59"/>
    <s v="12-11-2024 13:56"/>
    <s v="11-11-2024 12:34"/>
    <s v="Access &amp; Security"/>
    <s v="Not Assigned"/>
    <s v="Access Control"/>
    <s v="IND"/>
    <x v="0"/>
    <x v="2"/>
    <x v="1"/>
    <n v="2.3090277777810115"/>
    <n v="2024"/>
    <n v="46"/>
    <x v="19"/>
    <x v="0"/>
    <n v="11"/>
    <x v="4"/>
    <x v="3"/>
    <d v="2024-11-11T11:34:00"/>
    <d v="2024-11-13T18:59:00"/>
  </r>
  <r>
    <n v="4000004866"/>
    <x v="1"/>
    <s v="3. Normal"/>
    <s v="Change process in PR approval: Assign to Deepak (99018717) Sol ref#: 3000052609"/>
    <s v="Deepak Gopal P.G"/>
    <s v="Vijay Kumar"/>
    <s v="SAP Functional-MM"/>
    <x v="3"/>
    <s v="11-11-2024 11:2"/>
    <s v="13-11-2024 11:2"/>
    <s v="Applications"/>
    <s v="Not Assigned"/>
    <s v="Cheryl Mortega"/>
    <s v="IT PMO &amp; Projects"/>
    <s v="4. Affects User"/>
    <s v="13-11-2024 10:51"/>
    <x v="1"/>
    <s v="Not Assigned"/>
    <s v="Not Assigned"/>
    <s v="11-11-2024 13:2"/>
    <s v="Applications"/>
    <s v="3000052609"/>
    <s v="SAP S/4 ERP"/>
    <s v="UAE"/>
    <x v="0"/>
    <x v="7"/>
    <x v="1"/>
    <n v="45.186690972223005"/>
    <n v="2024"/>
    <n v="46"/>
    <x v="19"/>
    <x v="0"/>
    <n v="11"/>
    <x v="4"/>
    <x v="1"/>
    <d v="2024-11-11T11:02:00"/>
    <d v="2024-12-26T15:30:50"/>
  </r>
  <r>
    <n v="4000004844"/>
    <x v="0"/>
    <s v="3. Normal"/>
    <s v="Sick Leave Calculation Error Sol ref#: 2000064773"/>
    <s v="Mohamed Rafiudeen"/>
    <s v="Venkat"/>
    <s v="SAP Functional"/>
    <x v="3"/>
    <s v="08-11-2024 20:16"/>
    <s v="13-11-2024 10:30"/>
    <s v="Applications"/>
    <s v="Not Assigned"/>
    <s v="System"/>
    <s v="Human Resources"/>
    <s v="4. Affects User"/>
    <s v="24-12-2024 17:35"/>
    <x v="1"/>
    <s v="Not Assigned"/>
    <s v="09-11-2024 12:31"/>
    <s v="11-11-2024 12:30"/>
    <s v="Not Assigned"/>
    <s v="2000064773"/>
    <s v="SAP S/4 ERP"/>
    <s v="UAE"/>
    <x v="1"/>
    <x v="8"/>
    <x v="1"/>
    <n v="47.801968749998196"/>
    <n v="2024"/>
    <n v="45"/>
    <x v="18"/>
    <x v="15"/>
    <n v="11"/>
    <x v="4"/>
    <x v="1"/>
    <d v="2024-11-08T20:16:00"/>
    <d v="2024-12-26T15:30:50"/>
  </r>
  <r>
    <n v="4000004857"/>
    <x v="1"/>
    <s v="3. Normal"/>
    <s v="T-code access - 96600695"/>
    <s v="Mohammed Albahrawy"/>
    <s v="Amit Yadav"/>
    <s v="SAP Technical"/>
    <x v="3"/>
    <s v="10-11-2024 11:55"/>
    <s v="12-11-2024 11:55"/>
    <s v="Access &amp; Security"/>
    <s v="Not Assigned"/>
    <s v="System"/>
    <s v="Sales"/>
    <s v="4. Affects User"/>
    <s v="24-12-2024 11:9"/>
    <x v="1"/>
    <s v="Not Assigned"/>
    <s v="28-11-2024 11:17"/>
    <s v="10-11-2024 13:55"/>
    <s v="Access &amp; Security"/>
    <s v="Not Assigned"/>
    <s v="Access Control"/>
    <s v="KSA"/>
    <x v="0"/>
    <x v="2"/>
    <x v="1"/>
    <n v="46.149885416663892"/>
    <n v="2024"/>
    <n v="46"/>
    <x v="19"/>
    <x v="0"/>
    <n v="11"/>
    <x v="4"/>
    <x v="1"/>
    <d v="2024-11-10T11:55:00"/>
    <d v="2024-12-26T15:30:50"/>
  </r>
  <r>
    <n v="4000004860"/>
    <x v="0"/>
    <s v="3. Normal"/>
    <s v="VL01 is showing wrong quantity - Mahbub (BGD)"/>
    <s v="Mahbub Alam"/>
    <s v="Kamal Kondapalli"/>
    <s v="SAP Functional-SD"/>
    <x v="0"/>
    <s v="10-11-2024 14:24"/>
    <s v="12-11-2024 14:24"/>
    <s v="Applications"/>
    <s v="15-11-2024 16:56"/>
    <s v="System"/>
    <s v="Supply Chain Management"/>
    <s v="4. Affects User"/>
    <s v="15-11-2024 16:56"/>
    <x v="1"/>
    <s v="12-11-2024 16:16"/>
    <s v="12-11-2024 16:16"/>
    <s v="10-11-2024 16:24"/>
    <s v="Not Assigned"/>
    <s v="Not Assigned"/>
    <s v="SAP S/4 ERP"/>
    <s v="BGD"/>
    <x v="1"/>
    <x v="0"/>
    <x v="1"/>
    <n v="2.077777777776646"/>
    <n v="2024"/>
    <n v="46"/>
    <x v="19"/>
    <x v="12"/>
    <n v="11"/>
    <x v="4"/>
    <x v="3"/>
    <d v="2024-11-10T14:24:00"/>
    <d v="2024-11-12T16:16:00"/>
  </r>
  <r>
    <n v="4000004898"/>
    <x v="0"/>
    <s v="3. Normal"/>
    <s v="Correct the price in the migrated PO. P940005256"/>
    <s v="Veronica Tapao"/>
    <s v="Vijay Kumar"/>
    <s v="SAP Functional-MM"/>
    <x v="0"/>
    <s v="11-11-2024 16:59"/>
    <s v="13-11-2024 16:59"/>
    <s v="Applications"/>
    <s v="23-11-2024 17:0"/>
    <s v="Veronica Tapao"/>
    <s v="Purchase"/>
    <s v="4. Affects User"/>
    <s v="23-11-2024 17:0"/>
    <x v="1"/>
    <s v="20-11-2024 16:44"/>
    <s v="20-11-2024 16:44"/>
    <s v="11-11-2024 18:59"/>
    <s v="Not Assigned"/>
    <s v="Not Assigned"/>
    <s v="SAP S/4 ERP"/>
    <s v="UAE"/>
    <x v="0"/>
    <x v="7"/>
    <x v="1"/>
    <n v="8.9895833333357587"/>
    <n v="2024"/>
    <n v="46"/>
    <x v="19"/>
    <x v="12"/>
    <n v="11"/>
    <x v="4"/>
    <x v="0"/>
    <d v="2024-11-11T16:59:00"/>
    <d v="2024-11-20T16:44:00"/>
  </r>
  <r>
    <n v="4000004887"/>
    <x v="1"/>
    <s v="4. Low"/>
    <s v="Request to configure KANBAN process in Tiles production Sol ref#: 30000052607"/>
    <s v="Karthick Duraisamy"/>
    <s v="Karthick Duraisamy"/>
    <s v="SAP Functional-PP/PM/QS/"/>
    <x v="3"/>
    <s v="11-11-2024 13:33"/>
    <s v="18-11-2024 13:33"/>
    <s v="Applications"/>
    <s v="Not Assigned"/>
    <s v="Karthick Duraisamy"/>
    <s v="Information Technology"/>
    <s v="4. Affects User"/>
    <s v="12-12-2024 16:0"/>
    <x v="0"/>
    <s v="Not Assigned"/>
    <s v="Not Assigned"/>
    <s v="11-11-2024 17:33"/>
    <s v="Applications"/>
    <s v="30000052607"/>
    <s v="SAP S/4 ERP"/>
    <s v="UAE"/>
    <x v="0"/>
    <x v="4"/>
    <x v="1"/>
    <n v="45.081829861112055"/>
    <n v="2024"/>
    <n v="46"/>
    <x v="19"/>
    <x v="5"/>
    <n v="11"/>
    <x v="4"/>
    <x v="1"/>
    <d v="2024-11-11T13:33:00"/>
    <d v="2024-12-26T15:30:50"/>
  </r>
  <r>
    <n v="4000004906"/>
    <x v="1"/>
    <s v="3. Normal"/>
    <s v="Request to create purchase group code for 88202689 - Sol ref#: 3000052623"/>
    <s v="Sanaul Islam"/>
    <s v="Pranita Vishvanath Patil"/>
    <s v="SAP Functional-MM"/>
    <x v="0"/>
    <s v="12-11-2024 11:42"/>
    <s v="14-11-2024 11:43"/>
    <s v="Applications"/>
    <s v="26-12-2024 13:17"/>
    <s v="System"/>
    <s v="Supply Chain Management"/>
    <s v="4. Affects User"/>
    <s v="26-12-2024 13:17"/>
    <x v="1"/>
    <s v="23-12-2024 13:0"/>
    <s v="18-11-2024 14:49"/>
    <s v="12-11-2024 13:42"/>
    <s v="Applications"/>
    <s v="3000052623"/>
    <s v="SAP S/4 ERP"/>
    <s v="BGD"/>
    <x v="1"/>
    <x v="7"/>
    <x v="1"/>
    <n v="41.054166666661331"/>
    <n v="2024"/>
    <n v="46"/>
    <x v="19"/>
    <x v="1"/>
    <n v="11"/>
    <x v="4"/>
    <x v="1"/>
    <d v="2024-11-12T11:42:00"/>
    <d v="2024-12-23T13:00:00"/>
  </r>
  <r>
    <n v="4000004917"/>
    <x v="1"/>
    <s v="4. Low"/>
    <s v="Request to create SAP ID - Saida Jahan (88202603)"/>
    <s v="Abdul Mannan"/>
    <s v="Amit Yadav"/>
    <s v="SAP Technical"/>
    <x v="0"/>
    <s v="12-11-2024 14:0"/>
    <s v="02-12-2024 18:9"/>
    <s v="Access &amp; Security"/>
    <s v="01-12-2024 17:4"/>
    <s v="System"/>
    <s v="PR &amp; Admin"/>
    <s v="4. Affects User"/>
    <s v="01-12-2024 17:4"/>
    <x v="0"/>
    <s v="28-11-2024 16:10"/>
    <s v="12-11-2024 15:26"/>
    <s v="26-11-2024 22:8"/>
    <s v="Access &amp; Security"/>
    <s v="Not Assigned"/>
    <s v="Access Control"/>
    <s v="BGD"/>
    <x v="0"/>
    <x v="2"/>
    <x v="1"/>
    <n v="16.090277777773736"/>
    <n v="2024"/>
    <n v="46"/>
    <x v="19"/>
    <x v="0"/>
    <n v="11"/>
    <x v="4"/>
    <x v="1"/>
    <d v="2024-11-12T14:00:00"/>
    <d v="2024-11-28T16:10:00"/>
  </r>
  <r>
    <n v="4000004919"/>
    <x v="0"/>
    <s v="3. Normal"/>
    <s v="Stock Request Issue"/>
    <s v="Rafath Ali"/>
    <s v="Dinesh Sharma"/>
    <s v="SAP Functional-MM"/>
    <x v="3"/>
    <s v="12-11-2024 14:50"/>
    <s v="14-11-2024 14:50"/>
    <s v="Applications"/>
    <s v="Not Assigned"/>
    <s v="System"/>
    <s v="Tableware Warehouse"/>
    <s v="4. Affects User"/>
    <s v="11-12-2024 13:53"/>
    <x v="1"/>
    <s v="Not Assigned"/>
    <s v="11-12-2024 13:53"/>
    <s v="12-11-2024 16:50"/>
    <s v="Not Assigned"/>
    <s v="Not Assigned"/>
    <s v="SAP S/4 ERP"/>
    <s v="UAE"/>
    <x v="0"/>
    <x v="0"/>
    <x v="1"/>
    <n v="44.028357638890157"/>
    <n v="2024"/>
    <n v="46"/>
    <x v="19"/>
    <x v="0"/>
    <n v="11"/>
    <x v="4"/>
    <x v="1"/>
    <d v="2024-11-12T14:50:00"/>
    <d v="2024-12-26T15:30:50"/>
  </r>
  <r>
    <n v="4000004924"/>
    <x v="0"/>
    <s v="3. Normal"/>
    <s v="Final Test - DN &amp; Return DN"/>
    <s v="Ahmed Fathallah"/>
    <s v="Amit Yadav"/>
    <s v="SAP Technical"/>
    <x v="0"/>
    <s v="12-11-2024 15:53"/>
    <s v="14-11-2024 15:53"/>
    <s v="Applications"/>
    <s v="18-11-2024 10:57"/>
    <s v="System"/>
    <s v="Accounts"/>
    <s v="4. Affects User"/>
    <s v="18-11-2024 10:57"/>
    <x v="1"/>
    <s v="15-11-2024 10:56"/>
    <s v="12-11-2024 16:24"/>
    <s v="12-11-2024 17:53"/>
    <s v="Not Assigned"/>
    <s v="Not Assigned"/>
    <s v="SAP S/4 ERP"/>
    <s v="KSA"/>
    <x v="0"/>
    <x v="2"/>
    <x v="1"/>
    <n v="2.7937499999970896"/>
    <n v="2024"/>
    <n v="46"/>
    <x v="19"/>
    <x v="0"/>
    <n v="11"/>
    <x v="4"/>
    <x v="3"/>
    <d v="2024-11-12T15:53:00"/>
    <d v="2024-11-15T10:56:00"/>
  </r>
  <r>
    <n v="4000004938"/>
    <x v="1"/>
    <s v="3. Normal"/>
    <s v="SAP Authorization Request ( T-code ) Access - 99002444"/>
    <s v="Abdul Riyaz"/>
    <s v="Amit Yadav"/>
    <s v="SAP Technical"/>
    <x v="0"/>
    <s v="12-11-2024 17:59"/>
    <s v="14-11-2024 17:59"/>
    <s v="Access &amp; Security"/>
    <s v="22-11-2024 12:59"/>
    <s v="System"/>
    <s v="Customer Advocacy - Tiles"/>
    <s v="4. Affects User"/>
    <s v="22-11-2024 12:59"/>
    <x v="1"/>
    <s v="19-11-2024 12:58"/>
    <s v="12-11-2024 18:32"/>
    <s v="13-11-2024 10:59"/>
    <s v="Access &amp; Security"/>
    <s v="Not Assigned"/>
    <s v="Access Control"/>
    <s v="UAE"/>
    <x v="0"/>
    <x v="2"/>
    <x v="1"/>
    <n v="6.7909722222248092"/>
    <n v="2024"/>
    <n v="46"/>
    <x v="19"/>
    <x v="0"/>
    <n v="11"/>
    <x v="4"/>
    <x v="0"/>
    <d v="2024-11-12T17:59:00"/>
    <d v="2024-11-19T12:58:00"/>
  </r>
  <r>
    <n v="4000004947"/>
    <x v="1"/>
    <s v="4. Low"/>
    <s v="RCM invoice should have unique serial number"/>
    <s v="Sivaprasad K.V"/>
    <s v="Rakhi Masand"/>
    <s v="SAP Functional"/>
    <x v="3"/>
    <s v="12-11-2024 20:29"/>
    <s v="-"/>
    <s v="Applications"/>
    <s v="Not Assigned"/>
    <s v="System"/>
    <s v="Finance &amp; Accounts"/>
    <s v="Not Assigned"/>
    <s v="27-11-2024 14:46"/>
    <x v="4"/>
    <s v="Not Assigned"/>
    <s v="19-11-2024 11:7"/>
    <s v="-"/>
    <s v="Applications"/>
    <s v="Not Assigned"/>
    <s v="SAP S/4 ERP"/>
    <s v="IND"/>
    <x v="1"/>
    <x v="9"/>
    <x v="1"/>
    <n v="43.792940972220094"/>
    <n v="2024"/>
    <n v="46"/>
    <x v="19"/>
    <x v="9"/>
    <n v="11"/>
    <x v="4"/>
    <x v="1"/>
    <d v="2024-11-12T20:29:00"/>
    <d v="2024-12-26T15:30:50"/>
  </r>
  <r>
    <n v="4000004909"/>
    <x v="0"/>
    <s v="2. High"/>
    <s v="PO coming to me for approvals in SAP Sol Ref :2000064769"/>
    <s v="Vibhuti Bhushan"/>
    <s v="Vijay Kumar"/>
    <s v="SAP Functional-MM"/>
    <x v="0"/>
    <s v="12-11-2024 12:42"/>
    <s v="13-11-2024 11:42"/>
    <s v="Applications"/>
    <s v="14-12-2024 19:11"/>
    <s v="Cheryl Mortega"/>
    <s v="Internal Audit"/>
    <s v="2. Affects Department"/>
    <s v="14-12-2024 19:11"/>
    <x v="2"/>
    <s v="11-12-2024 19:0"/>
    <s v="27-11-2024 16:40"/>
    <s v="12-11-2024 13:42"/>
    <s v="Not Assigned"/>
    <s v="2000064769"/>
    <s v="SAP S/4 ERP"/>
    <s v="UAE"/>
    <x v="0"/>
    <x v="7"/>
    <x v="1"/>
    <n v="29.26249999999709"/>
    <n v="2024"/>
    <n v="46"/>
    <x v="19"/>
    <x v="12"/>
    <n v="11"/>
    <x v="4"/>
    <x v="1"/>
    <d v="2024-11-12T12:42:00"/>
    <d v="2024-12-11T19:00:00"/>
  </r>
  <r>
    <n v="4000004936"/>
    <x v="1"/>
    <s v="2. High"/>
    <s v="DISCOUNT AUTOMATION - NATIONAL DAY PROMOTION Sol ref#: 3000052610"/>
    <s v="Nasar Khan"/>
    <s v="Kamal Kondapalli"/>
    <s v="SAP Functional-SD"/>
    <x v="0"/>
    <s v="12-11-2024 17:50"/>
    <s v="13-11-2024 16:50"/>
    <s v="Applications"/>
    <s v="06-12-2024 13:6"/>
    <s v="Nasar Khan"/>
    <s v="UAE Sales"/>
    <s v="2. Affects Department"/>
    <s v="06-12-2024 13:6"/>
    <x v="2"/>
    <s v="03-12-2024 12:26"/>
    <s v="03-12-2024 12:26"/>
    <s v="12-11-2024 18:50"/>
    <s v="Applications"/>
    <s v="3000052610"/>
    <s v="POS"/>
    <s v="UAE"/>
    <x v="1"/>
    <x v="0"/>
    <x v="1"/>
    <n v="20.775000000001455"/>
    <n v="2024"/>
    <n v="46"/>
    <x v="19"/>
    <x v="1"/>
    <n v="11"/>
    <x v="4"/>
    <x v="1"/>
    <d v="2024-11-12T17:50:00"/>
    <d v="2024-12-03T12:26:00"/>
  </r>
  <r>
    <n v="4000004916"/>
    <x v="1"/>
    <s v="3. Normal"/>
    <s v="Reset SAP Password - 99002617"/>
    <s v="Saravanakumar Gurunathan"/>
    <s v="Amit Yadav"/>
    <s v="SAP Technical"/>
    <x v="0"/>
    <s v="12-11-2024 13:50"/>
    <s v="14-11-2024 13:50"/>
    <s v="Access &amp; Security"/>
    <s v="16-11-2024 18:57"/>
    <s v="Saravanakumar Gurunathan"/>
    <s v="Tiles Plant"/>
    <s v="4. Affects User"/>
    <s v="16-11-2024 18:57"/>
    <x v="1"/>
    <s v="13-11-2024 18:23"/>
    <s v="13-11-2024 18:23"/>
    <s v="12-11-2024 15:50"/>
    <s v="Access &amp; Security"/>
    <s v="Not Assigned"/>
    <s v="Access Control"/>
    <s v="UAE"/>
    <x v="0"/>
    <x v="2"/>
    <x v="1"/>
    <n v="1.1895833333328483"/>
    <n v="2024"/>
    <n v="46"/>
    <x v="19"/>
    <x v="0"/>
    <n v="11"/>
    <x v="4"/>
    <x v="2"/>
    <d v="2024-11-12T13:50:00"/>
    <d v="2024-11-13T18:23:00"/>
  </r>
  <r>
    <n v="4000004946"/>
    <x v="1"/>
    <s v="2. High"/>
    <s v="Request to set ZPO1 Discount in header instead of position details"/>
    <s v="Raziye Kabakci"/>
    <s v="Kamal Kondapalli"/>
    <s v="SAP Functional-SD"/>
    <x v="0"/>
    <s v="12-11-2024 19:46"/>
    <s v="14-11-2024 19:46"/>
    <s v="Applications"/>
    <s v="21-12-2024 12:14"/>
    <s v="Raziye Kabakci"/>
    <s v="Information Technology"/>
    <s v="4. Affects User"/>
    <s v="21-12-2024 12:14"/>
    <x v="1"/>
    <s v="18-12-2024 11:24"/>
    <s v="20-11-2024 13:28"/>
    <s v="13-11-2024 12:46"/>
    <s v="Applications"/>
    <s v="3000052618"/>
    <s v="SAP S/4 ERP"/>
    <s v="GER"/>
    <x v="1"/>
    <x v="0"/>
    <x v="1"/>
    <n v="35.651388888887595"/>
    <n v="2024"/>
    <n v="46"/>
    <x v="19"/>
    <x v="1"/>
    <n v="11"/>
    <x v="4"/>
    <x v="1"/>
    <d v="2024-11-12T19:46:00"/>
    <d v="2024-12-18T11:24:00"/>
  </r>
  <r>
    <n v="4000004942"/>
    <x v="1"/>
    <s v="3. Normal"/>
    <s v="Rquest to create a new SAP ID -  99013996  // 99016791  // 99017962"/>
    <s v="Kiriti Oleti"/>
    <s v="Amit Yadav"/>
    <s v="SAP Technical"/>
    <x v="3"/>
    <s v="12-11-2024 19:1"/>
    <s v="-"/>
    <s v="Access &amp; Security"/>
    <s v="Not Assigned"/>
    <s v="Kiriti Oleti"/>
    <s v="MC8 Store"/>
    <s v="Not Assigned"/>
    <s v="25-12-2024 19:2"/>
    <x v="4"/>
    <s v="Not Assigned"/>
    <s v="Not Assigned"/>
    <s v="-"/>
    <s v="Access &amp; Security"/>
    <s v="Not Assigned"/>
    <s v="Access Control"/>
    <s v="UAE"/>
    <x v="0"/>
    <x v="2"/>
    <x v="1"/>
    <n v="43.854052083333954"/>
    <n v="2024"/>
    <n v="46"/>
    <x v="19"/>
    <x v="0"/>
    <n v="11"/>
    <x v="4"/>
    <x v="1"/>
    <d v="2024-11-12T19:01:00"/>
    <d v="2024-12-26T15:30:50"/>
  </r>
  <r>
    <n v="4000004956"/>
    <x v="1"/>
    <s v="3. Normal"/>
    <s v="Request access to TRANSFER POSTING WITH MOVEMENT TYPE 541 - Thondiparambil"/>
    <s v="Thondiparambil Anthony Jose"/>
    <s v="Amit Yadav"/>
    <s v="SAP Technical"/>
    <x v="0"/>
    <s v="13-11-2024 10:49"/>
    <s v="15-11-2024 10:49"/>
    <s v="Access &amp; Security"/>
    <s v="16-11-2024 19:57"/>
    <s v="Thondiparambil Anthony Jose"/>
    <s v="Procurement"/>
    <s v="4. Affects User"/>
    <s v="16-11-2024 19:57"/>
    <x v="1"/>
    <s v="13-11-2024 19:0"/>
    <s v="13-11-2024 19:0"/>
    <s v="13-11-2024 12:49"/>
    <s v="Access &amp; Security"/>
    <s v="Not Assigned"/>
    <s v="Access Control"/>
    <s v="UAE"/>
    <x v="0"/>
    <x v="2"/>
    <x v="1"/>
    <n v="0.34097222222044365"/>
    <n v="2024"/>
    <n v="46"/>
    <x v="19"/>
    <x v="0"/>
    <n v="11"/>
    <x v="4"/>
    <x v="2"/>
    <d v="2024-11-13T10:49:00"/>
    <d v="2024-11-13T19:00:00"/>
  </r>
  <r>
    <n v="4000004959"/>
    <x v="0"/>
    <s v="1. Urgent"/>
    <s v="ZMASS551 upload error Sol ref#: 2000064765"/>
    <s v="Palani Murugan"/>
    <s v="Pranita Vishvanath Patil"/>
    <s v="SAP Functional-MM"/>
    <x v="0"/>
    <s v="13-11-2024 11:4"/>
    <s v="13-11-2024 19:4"/>
    <s v="Applications"/>
    <s v="17-11-2024 18:57"/>
    <s v="Palani Murugan"/>
    <s v="Logistics and Warehouse"/>
    <s v="4. Affects User"/>
    <s v="17-11-2024 18:57"/>
    <x v="2"/>
    <s v="14-11-2024 18:41"/>
    <s v="13-11-2024 11:29"/>
    <s v="13-11-2024 12:4"/>
    <s v="Not Assigned"/>
    <s v="2000064765"/>
    <s v="SAP S/4 ERP"/>
    <s v="UAE"/>
    <x v="1"/>
    <x v="7"/>
    <x v="1"/>
    <n v="1.3173611111124046"/>
    <n v="2024"/>
    <n v="46"/>
    <x v="19"/>
    <x v="12"/>
    <n v="11"/>
    <x v="4"/>
    <x v="2"/>
    <d v="2024-11-13T11:04:00"/>
    <d v="2024-11-14T18:41:00"/>
  </r>
  <r>
    <n v="4000004982"/>
    <x v="0"/>
    <s v="1. Urgent"/>
    <s v="Rectification of Quotation Against Generated Sales Order Sol Ref# - 2000064767"/>
    <s v="Cheryl Apostol"/>
    <s v="Ajay Bose Sukumaran"/>
    <s v="SAP Functional-Fiori/ABAP"/>
    <x v="2"/>
    <s v="13-11-2024 17:18"/>
    <s v="14-11-2024 16:18"/>
    <s v="Applications"/>
    <s v="Not Assigned"/>
    <s v="Cheryl Apostol"/>
    <s v="Sales"/>
    <s v="4. Affects User"/>
    <s v="11-12-2024 19:45"/>
    <x v="2"/>
    <s v="Not Assigned"/>
    <s v="26-11-2024 12:2"/>
    <s v="13-11-2024 18:18"/>
    <s v="Not Assigned"/>
    <s v="2000064767"/>
    <s v="POS"/>
    <s v="UAE"/>
    <x v="0"/>
    <x v="1"/>
    <x v="1"/>
    <n v="42.925579861112055"/>
    <n v="2024"/>
    <n v="46"/>
    <x v="19"/>
    <x v="0"/>
    <n v="11"/>
    <x v="4"/>
    <x v="1"/>
    <d v="2024-11-13T17:18:00"/>
    <d v="2024-12-26T15:30:50"/>
  </r>
  <r>
    <n v="4000004968"/>
    <x v="0"/>
    <s v="2. High"/>
    <s v="Error in movement type ZMO - Sol ref#: 2000064779"/>
    <s v="Thondiparambil Anthony Jose"/>
    <s v="Rakhi Masand"/>
    <s v="SAP Functional-FI/CO"/>
    <x v="0"/>
    <s v="13-11-2024 12:43"/>
    <s v="15-11-2024 12:43"/>
    <s v="Applications"/>
    <s v="02-12-2024 19:5"/>
    <s v="Thondiparambil Anthony Jose"/>
    <s v="Procurement"/>
    <s v="4. Affects User"/>
    <s v="02-12-2024 19:5"/>
    <x v="1"/>
    <s v="29-11-2024 18:20"/>
    <s v="26-11-2024 16:1"/>
    <s v="13-11-2024 14:43"/>
    <s v="Not Assigned"/>
    <s v="2000064779"/>
    <s v="SAP S/4 ERP"/>
    <s v="UAE"/>
    <x v="1"/>
    <x v="9"/>
    <x v="1"/>
    <n v="16.234027777776646"/>
    <n v="2024"/>
    <n v="46"/>
    <x v="19"/>
    <x v="12"/>
    <n v="11"/>
    <x v="4"/>
    <x v="1"/>
    <d v="2024-11-13T12:43:00"/>
    <d v="2024-11-29T18:20:00"/>
  </r>
  <r>
    <n v="4000004978"/>
    <x v="1"/>
    <s v="4. Low"/>
    <s v="Make to Stock PIR process for Retail-Tiles Sol ref#: 3000052612"/>
    <s v="Karthick Duraisamy"/>
    <s v="Karthick Duraisamy"/>
    <s v="SAP Functional-PP/PM/QS/"/>
    <x v="3"/>
    <s v="13-11-2024 16:23"/>
    <s v="20-11-2024 16:24"/>
    <s v="Applications"/>
    <s v="Not Assigned"/>
    <s v="Karthick Duraisamy"/>
    <s v="Information Technology"/>
    <s v="4. Affects User"/>
    <s v="04-12-2024 17:52"/>
    <x v="0"/>
    <s v="Not Assigned"/>
    <s v="Not Assigned"/>
    <s v="14-11-2024 11:23"/>
    <s v="Applications"/>
    <s v="30000052612"/>
    <s v="SAP S/4 ERP"/>
    <s v="UAE"/>
    <x v="0"/>
    <x v="4"/>
    <x v="1"/>
    <n v="42.963774305557308"/>
    <n v="2024"/>
    <n v="46"/>
    <x v="19"/>
    <x v="5"/>
    <n v="11"/>
    <x v="4"/>
    <x v="1"/>
    <d v="2024-11-13T16:23:00"/>
    <d v="2024-12-26T15:30:50"/>
  </r>
  <r>
    <n v="4000004969"/>
    <x v="1"/>
    <s v="1. Urgent"/>
    <s v="Request access to CRM- 99018249"/>
    <s v="Donabella Yalong Ortega"/>
    <s v="Amit Yadav"/>
    <s v="SAP Technical"/>
    <x v="0"/>
    <s v="13-11-2024 13:39"/>
    <s v="14-11-2024 12:39"/>
    <s v="Access &amp; Security"/>
    <s v="08-12-2024 12:7"/>
    <s v="Donabella Yalong Ortega"/>
    <s v="UAE Sales"/>
    <s v="4. Affects User"/>
    <s v="08-12-2024 12:7"/>
    <x v="2"/>
    <s v="05-12-2024 12:3"/>
    <s v="05-12-2024 12:3"/>
    <s v="13-11-2024 14:39"/>
    <s v="Access &amp; Security"/>
    <s v="Not Assigned"/>
    <s v="Access Control"/>
    <s v="UAE"/>
    <x v="0"/>
    <x v="2"/>
    <x v="1"/>
    <n v="21.933333333334303"/>
    <n v="2024"/>
    <n v="46"/>
    <x v="19"/>
    <x v="0"/>
    <n v="11"/>
    <x v="4"/>
    <x v="1"/>
    <d v="2024-11-13T13:39:00"/>
    <d v="2024-12-05T12:03:00"/>
  </r>
  <r>
    <n v="4000004977"/>
    <x v="1"/>
    <s v="4. Low"/>
    <s v="Augmentation of file name for ADCB related BCM batches Sol Ref : 3000052617"/>
    <s v="Kaniska Roy"/>
    <s v="Rakhi Masand"/>
    <s v="SAP Functional-FI/CO"/>
    <x v="3"/>
    <s v="13-11-2024 16:9"/>
    <s v="20-11-2024 16:9"/>
    <s v="Applications"/>
    <s v="Not Assigned"/>
    <s v="Kaniska Roy"/>
    <s v="Finance &amp; Accounts"/>
    <s v="4. Affects User"/>
    <s v="26-12-2024 13:16"/>
    <x v="0"/>
    <s v="Not Assigned"/>
    <s v="11-12-2024 18:50"/>
    <s v="14-11-2024 11:9"/>
    <s v="Applications"/>
    <s v="3000052617"/>
    <s v="SAP S/4 ERP"/>
    <s v="UAE"/>
    <x v="1"/>
    <x v="9"/>
    <x v="1"/>
    <n v="42.973496527774842"/>
    <n v="2024"/>
    <n v="46"/>
    <x v="19"/>
    <x v="1"/>
    <n v="11"/>
    <x v="4"/>
    <x v="1"/>
    <d v="2024-11-13T16:09:00"/>
    <d v="2024-12-26T15:30:50"/>
  </r>
  <r>
    <n v="4000004984"/>
    <x v="1"/>
    <s v="1. Urgent"/>
    <s v="SAP Authorization Request ( T-code ) - (99011498 ,99008290 , 99000074 , 99018854 ,  99016375  )"/>
    <s v="Nitha Anilkumar"/>
    <s v="Amit Yadav"/>
    <s v="SAP Technical"/>
    <x v="0"/>
    <s v="13-11-2024 17:52"/>
    <s v="14-11-2024 16:52"/>
    <s v="Access &amp; Security"/>
    <s v="21-11-2024 16:59"/>
    <s v="Nitha Anilkumar"/>
    <s v="Production Planning"/>
    <s v="4. Affects User"/>
    <s v="21-11-2024 16:59"/>
    <x v="2"/>
    <s v="18-11-2024 16:18"/>
    <s v="13-11-2024 18:14"/>
    <s v="13-11-2024 18:52"/>
    <s v="Access &amp; Security"/>
    <s v="Not Assigned"/>
    <s v="Access Control"/>
    <s v="UAE"/>
    <x v="0"/>
    <x v="2"/>
    <x v="1"/>
    <n v="4.9347222222277196"/>
    <n v="2024"/>
    <n v="46"/>
    <x v="19"/>
    <x v="0"/>
    <n v="11"/>
    <x v="4"/>
    <x v="3"/>
    <d v="2024-11-13T17:52:00"/>
    <d v="2024-11-18T16:18:00"/>
  </r>
  <r>
    <n v="4000004994"/>
    <x v="1"/>
    <s v="3. Normal"/>
    <s v="ECQ Access Required - 99007579"/>
    <s v="Nitha Anilkumar"/>
    <s v="Amit Yadav"/>
    <s v="SAP Technical"/>
    <x v="0"/>
    <s v="14-11-2024 11:19"/>
    <s v="18-11-2024 11:19"/>
    <s v="Access &amp; Security"/>
    <s v="17-11-2024 13:57"/>
    <s v="System"/>
    <s v="Production Planning"/>
    <s v="4. Affects User"/>
    <s v="17-11-2024 13:57"/>
    <x v="1"/>
    <s v="14-11-2024 13:35"/>
    <s v="14-11-2024 13:35"/>
    <s v="14-11-2024 13:19"/>
    <s v="Access &amp; Security"/>
    <s v="Not Assigned"/>
    <s v="Access Control"/>
    <s v="UAE"/>
    <x v="0"/>
    <x v="2"/>
    <x v="1"/>
    <n v="9.4444444439432118E-2"/>
    <n v="2024"/>
    <n v="46"/>
    <x v="19"/>
    <x v="0"/>
    <n v="11"/>
    <x v="4"/>
    <x v="2"/>
    <d v="2024-11-14T11:19:00"/>
    <d v="2024-11-14T13:35:00"/>
  </r>
  <r>
    <n v="4000005011"/>
    <x v="0"/>
    <s v="3. Normal"/>
    <s v="Credit note printout error - Joy Sol ref#: 2000064770"/>
    <s v="Joy Villena"/>
    <s v="Kamal Kondapalli"/>
    <s v="SAP Functional-SD"/>
    <x v="0"/>
    <s v="14-11-2024 13:40"/>
    <s v="18-11-2024 13:40"/>
    <s v="Applications"/>
    <s v="29-11-2024 16:3"/>
    <s v="System"/>
    <s v="Sales"/>
    <s v="4. Affects User"/>
    <s v="29-11-2024 16:3"/>
    <x v="1"/>
    <s v="26-11-2024 15:13"/>
    <s v="15-11-2024 16:39"/>
    <s v="14-11-2024 15:40"/>
    <s v="Not Assigned"/>
    <s v="2000064770"/>
    <s v="SAP S/4 ERP"/>
    <s v="UAE"/>
    <x v="1"/>
    <x v="0"/>
    <x v="1"/>
    <n v="12.064583333332848"/>
    <n v="2024"/>
    <n v="46"/>
    <x v="19"/>
    <x v="12"/>
    <n v="11"/>
    <x v="4"/>
    <x v="1"/>
    <d v="2024-11-14T13:40:00"/>
    <d v="2024-11-26T15:13:00"/>
  </r>
  <r>
    <n v="4000004995"/>
    <x v="1"/>
    <s v="3. Normal"/>
    <s v="Request MCSI access to SAP - Athira (Kludi UAE)"/>
    <s v="Athira Rajeev"/>
    <s v="Amit Yadav"/>
    <s v="SAP Technical"/>
    <x v="0"/>
    <s v="14-11-2024 11:19"/>
    <s v="18-11-2024 12:32"/>
    <s v="Access &amp; Security"/>
    <s v="15-11-2024 16:12"/>
    <s v="Athira Rajeev"/>
    <s v="Accounts"/>
    <s v="4. Affects User"/>
    <s v="15-11-2024 16:12"/>
    <x v="1"/>
    <s v="15-11-2024 15:55"/>
    <s v="15-11-2024 10:59"/>
    <s v="-"/>
    <s v="Access &amp; Security"/>
    <s v="Not Assigned"/>
    <s v="Access Control"/>
    <s v="UAE"/>
    <x v="0"/>
    <x v="2"/>
    <x v="1"/>
    <n v="1.1916666666656965"/>
    <n v="2024"/>
    <n v="46"/>
    <x v="19"/>
    <x v="0"/>
    <n v="11"/>
    <x v="4"/>
    <x v="2"/>
    <d v="2024-11-14T11:19:00"/>
    <d v="2024-11-15T15:55:00"/>
  </r>
  <r>
    <n v="4000005008"/>
    <x v="1"/>
    <s v="2. High"/>
    <s v="New production order type for SW Decal Sol Ref : 3000052616"/>
    <s v="Kishor Karthikeyan"/>
    <s v="Shaik Chand Basha"/>
    <s v="SAP Functional-PP/PM/QS"/>
    <x v="3"/>
    <s v="14-11-2024 13:25"/>
    <s v="-"/>
    <s v="Applications"/>
    <s v="Not Assigned"/>
    <s v="Kishor Karthikeyan"/>
    <s v="Sanitaryware Plant"/>
    <s v="Not Assigned"/>
    <s v="26-12-2024 12:12"/>
    <x v="4"/>
    <s v="Not Assigned"/>
    <s v="Not Assigned"/>
    <s v="-"/>
    <s v="Applications"/>
    <s v="3000052616"/>
    <s v="SAP S/4 ERP"/>
    <s v="UAE"/>
    <x v="1"/>
    <x v="4"/>
    <x v="1"/>
    <n v="42.087385416663892"/>
    <n v="2024"/>
    <n v="46"/>
    <x v="19"/>
    <x v="7"/>
    <n v="11"/>
    <x v="4"/>
    <x v="1"/>
    <d v="2024-11-14T13:25:00"/>
    <d v="2024-12-26T15:30:50"/>
  </r>
  <r>
    <n v="4000005009"/>
    <x v="1"/>
    <s v="3. Normal"/>
    <s v="SAP Authorization Request -  Keerthan"/>
    <s v="Keerthan Upadhya"/>
    <s v="Amit Yadav"/>
    <s v="SAP Technical"/>
    <x v="0"/>
    <s v="14-11-2024 13:38"/>
    <s v="19-11-2024 13:53"/>
    <s v="Access &amp; Security"/>
    <s v="21-11-2024 17:59"/>
    <s v="Keerthan Upadhya"/>
    <s v="IT Department"/>
    <s v="4. Affects User"/>
    <s v="21-11-2024 17:59"/>
    <x v="1"/>
    <s v="18-11-2024 17:5"/>
    <s v="15-11-2024 15:48"/>
    <s v="14-11-2024 15:38"/>
    <s v="Access &amp; Security"/>
    <s v="Not Assigned"/>
    <s v="Access Control"/>
    <s v="UAE"/>
    <x v="0"/>
    <x v="2"/>
    <x v="1"/>
    <n v="4.1437499999956344"/>
    <n v="2024"/>
    <n v="46"/>
    <x v="19"/>
    <x v="0"/>
    <n v="11"/>
    <x v="4"/>
    <x v="3"/>
    <d v="2024-11-14T13:38:00"/>
    <d v="2024-11-18T17:05:00"/>
  </r>
  <r>
    <n v="4000005023"/>
    <x v="1"/>
    <s v="3. Normal"/>
    <s v="SAP Fiori Access - 99004392 (Mr. James )"/>
    <s v="Winsey Varghese"/>
    <s v="Amit Yadav"/>
    <s v="SAP Technical"/>
    <x v="0"/>
    <s v="14-11-2024 18:46"/>
    <s v="18-11-2024 18:46"/>
    <s v="Access &amp; Security"/>
    <s v="18-11-2024 15:58"/>
    <s v="System"/>
    <s v="Asset Management"/>
    <s v="4. Affects User"/>
    <s v="18-11-2024 15:58"/>
    <x v="1"/>
    <s v="15-11-2024 15:43"/>
    <s v="14-11-2024 18:48"/>
    <s v="15-11-2024 11:46"/>
    <s v="Access &amp; Security"/>
    <s v="Not Assigned"/>
    <s v="Access Control"/>
    <s v="UAE"/>
    <x v="0"/>
    <x v="2"/>
    <x v="1"/>
    <n v="0.87291666666715173"/>
    <n v="2024"/>
    <n v="46"/>
    <x v="19"/>
    <x v="0"/>
    <n v="11"/>
    <x v="4"/>
    <x v="2"/>
    <d v="2024-11-14T18:46:00"/>
    <d v="2024-11-15T15:43:00"/>
  </r>
  <r>
    <n v="4000005033"/>
    <x v="1"/>
    <s v="2. High"/>
    <s v="Rquest to create a new SAP user - VEETTIL"/>
    <s v="Raziye Kabakci"/>
    <s v="Amit Yadav"/>
    <s v="SAP Technical"/>
    <x v="0"/>
    <s v="14-11-2024 20:12"/>
    <s v="18-11-2024 20:12"/>
    <s v="Access &amp; Security"/>
    <s v="18-11-2024 15:58"/>
    <s v="Raziye Kabakci"/>
    <s v="Information Technology"/>
    <s v="4. Affects User"/>
    <s v="18-11-2024 15:58"/>
    <x v="1"/>
    <s v="15-11-2024 15:39"/>
    <s v="15-11-2024 11:13"/>
    <s v="15-11-2024 13:12"/>
    <s v="Access &amp; Security"/>
    <s v="Not Assigned"/>
    <s v="Access Control"/>
    <s v="GER"/>
    <x v="0"/>
    <x v="2"/>
    <x v="1"/>
    <n v="0.81041666666715173"/>
    <n v="2024"/>
    <n v="46"/>
    <x v="19"/>
    <x v="0"/>
    <n v="11"/>
    <x v="4"/>
    <x v="2"/>
    <d v="2024-11-14T20:12:00"/>
    <d v="2024-11-15T15:39:00"/>
  </r>
  <r>
    <n v="4000005042"/>
    <x v="1"/>
    <s v="3. Normal"/>
    <s v="SAP Password Reset - 99012178"/>
    <s v="Gleedy Bomediano"/>
    <s v="Amit Yadav"/>
    <s v="SAP Technical"/>
    <x v="0"/>
    <s v="15-11-2024 12:22"/>
    <s v="19-11-2024 12:22"/>
    <s v="Access &amp; Security"/>
    <s v="18-11-2024 15:58"/>
    <s v="System"/>
    <s v="Personnel &amp; Public Relations"/>
    <s v="4. Affects User"/>
    <s v="18-11-2024 15:58"/>
    <x v="1"/>
    <s v="15-11-2024 15:41"/>
    <s v="15-11-2024 15:41"/>
    <s v="15-11-2024 14:22"/>
    <s v="Access &amp; Security"/>
    <s v="Not Assigned"/>
    <s v="Access Control"/>
    <s v="UAE"/>
    <x v="0"/>
    <x v="2"/>
    <x v="1"/>
    <n v="0.13819444444379769"/>
    <n v="2024"/>
    <n v="46"/>
    <x v="19"/>
    <x v="0"/>
    <n v="11"/>
    <x v="4"/>
    <x v="2"/>
    <d v="2024-11-15T12:22:00"/>
    <d v="2024-11-15T15:41:00"/>
  </r>
  <r>
    <n v="4000005049"/>
    <x v="0"/>
    <s v="3. Normal"/>
    <s v="Issue with Fiori Home Page &amp; tablet - Sayeed"/>
    <s v="Sayeed Ammari"/>
    <s v="Ajay Bose Sukumaran"/>
    <s v="SAP Functional-Fiori/ABAP"/>
    <x v="3"/>
    <s v="15-11-2024 13:31"/>
    <s v="19-11-2024 13:31"/>
    <s v="Hardware"/>
    <s v="Not Assigned"/>
    <s v="System"/>
    <s v="UAE Sales"/>
    <s v="4. Affects User"/>
    <s v="11-12-2024 18:58"/>
    <x v="1"/>
    <s v="Not Assigned"/>
    <s v="15-11-2024 16:30"/>
    <s v="15-11-2024 15:31"/>
    <s v="Not Assigned"/>
    <s v="Not Assigned"/>
    <s v="Computer"/>
    <s v="UAE"/>
    <x v="0"/>
    <x v="1"/>
    <x v="1"/>
    <n v="41.083218749998196"/>
    <n v="2024"/>
    <n v="46"/>
    <x v="19"/>
    <x v="0"/>
    <n v="11"/>
    <x v="4"/>
    <x v="1"/>
    <d v="2024-11-15T13:31:00"/>
    <d v="2024-12-26T15:30:50"/>
  </r>
  <r>
    <n v="4000005075"/>
    <x v="1"/>
    <s v="4. Low"/>
    <s v="Master data(BOM &amp; Routing) download for plant BP01 &amp; BP02"/>
    <s v="Md. Oahedur Rahman"/>
    <s v="Karthick Duraisamy"/>
    <s v="SAP Functional-PP/PM/QS/"/>
    <x v="3"/>
    <s v="16-11-2024 10:13"/>
    <s v="-"/>
    <s v="Applications"/>
    <s v="Not Assigned"/>
    <s v="System"/>
    <s v="Tiles Production"/>
    <s v="Not Assigned"/>
    <s v="24-12-2024 12:24"/>
    <x v="4"/>
    <s v="Not Assigned"/>
    <s v="24-12-2024 12:24"/>
    <s v="-"/>
    <s v="Applications"/>
    <s v="Not Assigned"/>
    <s v="SAP S/4 ERP"/>
    <s v="BGD"/>
    <x v="0"/>
    <x v="4"/>
    <x v="1"/>
    <n v="40.220718750002561"/>
    <n v="2024"/>
    <n v="46"/>
    <x v="19"/>
    <x v="0"/>
    <n v="11"/>
    <x v="4"/>
    <x v="1"/>
    <d v="2024-11-16T10:13:00"/>
    <d v="2024-12-26T15:30:50"/>
  </r>
  <r>
    <n v="4000005081"/>
    <x v="1"/>
    <s v="4. Low"/>
    <s v="SAP password need to reset - Mashael (99018191)"/>
    <s v="Mashael Ali"/>
    <s v="Amit Yadav"/>
    <s v="SAP Technical"/>
    <x v="0"/>
    <s v="16-11-2024 11:21"/>
    <s v="25-11-2024 10:30"/>
    <s v="Access &amp; Security"/>
    <s v="21-11-2024 15:59"/>
    <s v="System"/>
    <s v="Sales"/>
    <s v="4. Affects User"/>
    <s v="21-11-2024 15:59"/>
    <x v="0"/>
    <s v="18-11-2024 15:54"/>
    <s v="18-11-2024 15:54"/>
    <s v="18-11-2024 14:30"/>
    <s v="Access &amp; Security"/>
    <s v="Not Assigned"/>
    <s v="Access Control"/>
    <s v="UAE"/>
    <x v="0"/>
    <x v="2"/>
    <x v="1"/>
    <n v="2.1895833333328483"/>
    <n v="2024"/>
    <n v="46"/>
    <x v="19"/>
    <x v="0"/>
    <n v="11"/>
    <x v="4"/>
    <x v="3"/>
    <d v="2024-11-16T11:21:00"/>
    <d v="2024-11-18T15:54:00"/>
  </r>
  <r>
    <n v="4000005092"/>
    <x v="1"/>
    <s v="4. Low"/>
    <s v="T-Code (SAP Authorization) Access - 99002887 (SWD) 12 users"/>
    <s v="Palani Murugan"/>
    <s v="Amit Yadav"/>
    <s v="SAP Technical"/>
    <x v="0"/>
    <s v="16-11-2024 19:50"/>
    <s v="25-11-2024 10:30"/>
    <s v="Access &amp; Security"/>
    <s v="24-11-2024 16:1"/>
    <s v="System"/>
    <s v="SWD - Logistics &amp; Warehouse"/>
    <s v="4. Affects User"/>
    <s v="24-11-2024 16:1"/>
    <x v="0"/>
    <s v="21-11-2024 15:51"/>
    <s v="21-11-2024 15:51"/>
    <s v="18-11-2024 14:30"/>
    <s v="Access &amp; Security"/>
    <s v="Not Assigned"/>
    <s v="Access Control"/>
    <s v="UAE"/>
    <x v="0"/>
    <x v="2"/>
    <x v="1"/>
    <n v="4.8340277777751908"/>
    <n v="2024"/>
    <n v="46"/>
    <x v="19"/>
    <x v="0"/>
    <n v="11"/>
    <x v="4"/>
    <x v="3"/>
    <d v="2024-11-16T19:50:00"/>
    <d v="2024-11-21T15:51:00"/>
  </r>
  <r>
    <n v="4000005094"/>
    <x v="1"/>
    <s v="4. Low"/>
    <s v="Request tcode access(display) - Robiul (88202147)"/>
    <s v="Md. Robiul  Awal"/>
    <s v="Amit Yadav"/>
    <s v="SAP Technical"/>
    <x v="0"/>
    <s v="17-11-2024 9:57"/>
    <s v="23-11-2024 10:0"/>
    <s v="Access &amp; Security"/>
    <s v="30-11-2024 15:3"/>
    <s v="System"/>
    <s v="Accounts &amp; Finance"/>
    <s v="4. Affects User"/>
    <s v="30-11-2024 15:3"/>
    <x v="0"/>
    <s v="27-11-2024 14:31"/>
    <s v="27-11-2024 14:31"/>
    <s v="17-11-2024 14:0"/>
    <s v="Access &amp; Security"/>
    <s v="Not Assigned"/>
    <s v="Access Control"/>
    <s v="BGD"/>
    <x v="0"/>
    <x v="2"/>
    <x v="1"/>
    <n v="10.190277777779556"/>
    <n v="2024"/>
    <n v="47"/>
    <x v="20"/>
    <x v="0"/>
    <n v="11"/>
    <x v="4"/>
    <x v="1"/>
    <d v="2024-11-17T09:57:00"/>
    <d v="2024-11-27T14:31:00"/>
  </r>
  <r>
    <n v="4000005035"/>
    <x v="1"/>
    <s v="2. High"/>
    <s v="Requesting access to T-codes - 99015630"/>
    <s v="Ravi Teja"/>
    <s v="Amit Yadav"/>
    <s v="SAP Technical"/>
    <x v="0"/>
    <s v="15-11-2024 9:59"/>
    <s v="19-11-2024 10:30"/>
    <s v="Access &amp; Security"/>
    <s v="24-11-2024 20:1"/>
    <s v="Ravi Teja"/>
    <s v="Tiles Plant"/>
    <s v="4. Affects User"/>
    <s v="24-11-2024 20:1"/>
    <x v="1"/>
    <s v="21-11-2024 19:12"/>
    <s v="21-11-2024 19:12"/>
    <s v="15-11-2024 12:30"/>
    <s v="Access &amp; Security"/>
    <s v="Not Assigned"/>
    <s v="Access Control"/>
    <s v="UAE"/>
    <x v="0"/>
    <x v="2"/>
    <x v="1"/>
    <n v="6.3840277777781012"/>
    <n v="2024"/>
    <n v="46"/>
    <x v="19"/>
    <x v="0"/>
    <n v="11"/>
    <x v="4"/>
    <x v="0"/>
    <d v="2024-11-15T09:59:00"/>
    <d v="2024-11-21T19:12:00"/>
  </r>
  <r>
    <n v="4000005047"/>
    <x v="0"/>
    <s v="3. Normal"/>
    <s v="SAP Authorization Issue - Muhammad"/>
    <s v="Muhammad Asghar"/>
    <s v="Amit Yadav"/>
    <s v="SAP Technical"/>
    <x v="0"/>
    <s v="15-11-2024 13:21"/>
    <s v="19-11-2024 13:21"/>
    <s v="Access &amp; Security"/>
    <s v="18-11-2024 18:58"/>
    <s v="Muhammad Asghar"/>
    <s v="Tiles - GTS"/>
    <s v="4. Affects User"/>
    <s v="18-11-2024 18:58"/>
    <x v="1"/>
    <s v="15-11-2024 18:20"/>
    <s v="15-11-2024 18:20"/>
    <s v="15-11-2024 15:21"/>
    <s v="Not Assigned"/>
    <s v="Not Assigned"/>
    <s v="Access Control"/>
    <s v="UAE"/>
    <x v="0"/>
    <x v="2"/>
    <x v="1"/>
    <n v="0.20763888888905058"/>
    <n v="2024"/>
    <n v="46"/>
    <x v="19"/>
    <x v="0"/>
    <n v="11"/>
    <x v="4"/>
    <x v="2"/>
    <d v="2024-11-15T13:21:00"/>
    <d v="2024-11-15T18:20:00"/>
  </r>
  <r>
    <n v="4000005123"/>
    <x v="0"/>
    <s v="3. Normal"/>
    <s v="Error appears when trying to make a sales order - Asim"/>
    <s v="Asim Ali"/>
    <s v="Kamal Kondapalli"/>
    <s v="SAP Functional-SD"/>
    <x v="0"/>
    <s v="18-11-2024 16:21"/>
    <s v="20-11-2024 16:21"/>
    <s v="Applications"/>
    <s v="28-11-2024 21:3"/>
    <s v="Asim Ali"/>
    <s v="Sales"/>
    <s v="4. Affects User"/>
    <s v="28-11-2024 21:3"/>
    <x v="1"/>
    <s v="25-11-2024 20:12"/>
    <s v="25-11-2024 20:12"/>
    <s v="18-11-2024 18:21"/>
    <s v="Not Assigned"/>
    <s v="Not Assigned"/>
    <s v="SAP S/4 ERP"/>
    <s v="UAE"/>
    <x v="1"/>
    <x v="0"/>
    <x v="1"/>
    <n v="7.1604166666656965"/>
    <n v="2024"/>
    <n v="47"/>
    <x v="20"/>
    <x v="12"/>
    <n v="11"/>
    <x v="4"/>
    <x v="0"/>
    <d v="2024-11-18T16:21:00"/>
    <d v="2024-11-25T20:12:00"/>
  </r>
  <r>
    <n v="4000005059"/>
    <x v="1"/>
    <s v="1. Urgent"/>
    <s v="SAP Authorization Request  ( T- code ) Access - 99018059"/>
    <s v="Mohamed Suhail"/>
    <s v="Amit Yadav"/>
    <s v="SAP Technical"/>
    <x v="0"/>
    <s v="15-11-2024 17:37"/>
    <s v="18-11-2024 16:37"/>
    <s v="Access &amp; Security"/>
    <s v="21-11-2024 16:59"/>
    <s v="Mohamed Suhail"/>
    <s v="Customer Advocacy - Tiles"/>
    <s v="4. Affects User"/>
    <s v="21-11-2024 16:59"/>
    <x v="2"/>
    <s v="18-11-2024 16:28"/>
    <s v="15-11-2024 17:48"/>
    <s v="15-11-2024 18:37"/>
    <s v="Access &amp; Security"/>
    <s v="Not Assigned"/>
    <s v="Access Control"/>
    <s v="UAE"/>
    <x v="0"/>
    <x v="2"/>
    <x v="1"/>
    <n v="2.9520833333372138"/>
    <n v="2024"/>
    <n v="46"/>
    <x v="19"/>
    <x v="0"/>
    <n v="11"/>
    <x v="4"/>
    <x v="3"/>
    <d v="2024-11-15T17:37:00"/>
    <d v="2024-11-18T16:28:00"/>
  </r>
  <r>
    <n v="4000005128"/>
    <x v="0"/>
    <s v="3. Normal"/>
    <s v="SAP error when creating PO from contract #5650003242"/>
    <s v="Veronica Tapao"/>
    <s v="Pranita Vishvanath Patil"/>
    <s v="SAP Functional-MM"/>
    <x v="0"/>
    <s v="18-11-2024 17:31"/>
    <s v="20-11-2024 17:31"/>
    <s v="Applications"/>
    <s v="02-12-2024 11:4"/>
    <s v="Veronica Tapao"/>
    <s v="Purchase Department"/>
    <s v="4. Affects User"/>
    <s v="02-12-2024 11:4"/>
    <x v="1"/>
    <s v="29-11-2024 10:38"/>
    <s v="29-11-2024 10:38"/>
    <s v="19-11-2024 10:31"/>
    <s v="Not Assigned"/>
    <s v="Not Assigned"/>
    <s v="SAP S/4 ERP"/>
    <s v="UAE"/>
    <x v="1"/>
    <x v="7"/>
    <x v="1"/>
    <n v="10.713194444448163"/>
    <n v="2024"/>
    <n v="47"/>
    <x v="20"/>
    <x v="12"/>
    <n v="11"/>
    <x v="4"/>
    <x v="1"/>
    <d v="2024-11-18T17:31:00"/>
    <d v="2024-11-29T10:38:00"/>
  </r>
  <r>
    <n v="4000005046"/>
    <x v="1"/>
    <s v="3. Normal"/>
    <s v="SAP Authorization Request (T - code ) Access -  99001696"/>
    <s v="Durairaj Srinivasalu"/>
    <s v="Amit Yadav"/>
    <s v="SAP Technical"/>
    <x v="0"/>
    <s v="15-11-2024 13:21"/>
    <s v="19-11-2024 13:21"/>
    <s v="Access &amp; Security"/>
    <s v="21-11-2024 16:59"/>
    <s v="Durairaj Srinivasalu"/>
    <s v="Tiles Plant"/>
    <s v="4. Affects User"/>
    <s v="21-11-2024 16:59"/>
    <x v="1"/>
    <s v="18-11-2024 16:39"/>
    <s v="18-11-2024 16:14"/>
    <s v="15-11-2024 15:21"/>
    <s v="Access &amp; Security"/>
    <s v="Not Assigned"/>
    <s v="Access Control"/>
    <s v="UAE"/>
    <x v="0"/>
    <x v="2"/>
    <x v="1"/>
    <n v="3.1374999999970896"/>
    <n v="2024"/>
    <n v="46"/>
    <x v="19"/>
    <x v="0"/>
    <n v="11"/>
    <x v="4"/>
    <x v="3"/>
    <d v="2024-11-15T13:21:00"/>
    <d v="2024-11-18T16:39:00"/>
  </r>
  <r>
    <n v="4000005084"/>
    <x v="1"/>
    <s v="3. Normal"/>
    <s v="Request T-code access in SAP - Selvaraj"/>
    <s v="Selvaraj Packiamani"/>
    <s v="Amit Yadav"/>
    <s v="SAP Technical"/>
    <x v="0"/>
    <s v="16-11-2024 12:51"/>
    <s v="20-11-2024 10:30"/>
    <s v="Access &amp; Security"/>
    <s v="01-12-2024 17:4"/>
    <s v="Selvaraj Packiamani"/>
    <s v="Press &amp; Dryer  - MC7 Plant"/>
    <s v="4. Affects User"/>
    <s v="01-12-2024 17:4"/>
    <x v="1"/>
    <s v="28-11-2024 16:6"/>
    <s v="28-11-2024 16:6"/>
    <s v="18-11-2024 12:30"/>
    <s v="Access &amp; Security"/>
    <s v="Not Assigned"/>
    <s v="Access Control"/>
    <s v="UAE"/>
    <x v="0"/>
    <x v="2"/>
    <x v="1"/>
    <n v="12.135416666664241"/>
    <n v="2024"/>
    <n v="46"/>
    <x v="19"/>
    <x v="0"/>
    <n v="11"/>
    <x v="4"/>
    <x v="1"/>
    <d v="2024-11-16T12:51:00"/>
    <d v="2024-11-28T16:06:00"/>
  </r>
  <r>
    <n v="4000005188"/>
    <x v="1"/>
    <s v="1. Urgent"/>
    <s v="T- code Authorization ZPPSTKDIST - Stock transfer with distribution"/>
    <s v="Md Sayadul Islam"/>
    <s v="Amit Yadav"/>
    <s v="SAP Technical"/>
    <x v="0"/>
    <s v="20-11-2024 12:17"/>
    <s v="21-11-2024 11:17"/>
    <s v="Access &amp; Security"/>
    <s v="24-11-2024 20:1"/>
    <s v="Md Sayadul Islam"/>
    <s v="Procurement"/>
    <s v="4. Affects User"/>
    <s v="24-11-2024 20:1"/>
    <x v="2"/>
    <s v="21-11-2024 19:31"/>
    <s v="21-11-2024 19:31"/>
    <s v="20-11-2024 13:17"/>
    <s v="Access &amp; Security"/>
    <s v="Not Assigned"/>
    <s v="Access Control"/>
    <s v="UAE"/>
    <x v="0"/>
    <x v="2"/>
    <x v="1"/>
    <n v="1.3013888888890506"/>
    <n v="2024"/>
    <n v="47"/>
    <x v="20"/>
    <x v="0"/>
    <n v="11"/>
    <x v="4"/>
    <x v="2"/>
    <d v="2024-11-20T12:17:00"/>
    <d v="2024-11-21T19:31:00"/>
  </r>
  <r>
    <n v="4000005048"/>
    <x v="1"/>
    <s v="3. Normal"/>
    <s v="SAP Authorization Request -  99002886"/>
    <s v="Jameel Ahamed"/>
    <s v="Amit Yadav"/>
    <s v="SAP Technical"/>
    <x v="0"/>
    <s v="15-11-2024 13:30"/>
    <s v="19-11-2024 13:30"/>
    <s v="Access &amp; Security"/>
    <s v="21-11-2024 16:59"/>
    <s v="Jameel Ahamed"/>
    <s v="Tiles Plant"/>
    <s v="4. Affects User"/>
    <s v="21-11-2024 16:59"/>
    <x v="1"/>
    <s v="18-11-2024 16:43"/>
    <s v="18-11-2024 15:58"/>
    <s v="15-11-2024 15:30"/>
    <s v="Access &amp; Security"/>
    <s v="Not Assigned"/>
    <s v="Access Control"/>
    <s v="UAE"/>
    <x v="0"/>
    <x v="2"/>
    <x v="1"/>
    <n v="3.1340277777781012"/>
    <n v="2024"/>
    <n v="46"/>
    <x v="19"/>
    <x v="0"/>
    <n v="11"/>
    <x v="4"/>
    <x v="3"/>
    <d v="2024-11-15T13:30:00"/>
    <d v="2024-11-18T16:43:00"/>
  </r>
  <r>
    <n v="4000005096"/>
    <x v="0"/>
    <s v="1. Urgent"/>
    <s v="No default value maintained for operation order type TL04"/>
    <s v="Md. Rakibul Islam"/>
    <s v="Shaik Chand Basha"/>
    <s v="SAP Functional-PP/PM/QS/"/>
    <x v="0"/>
    <s v="17-11-2024 15:16"/>
    <s v="18-11-2024 10:46"/>
    <s v="Applications"/>
    <s v="21-11-2024 15:59"/>
    <s v="Md. Rakibul Islam"/>
    <s v="Tiles Production"/>
    <s v="4. Affects User"/>
    <s v="21-11-2024 15:59"/>
    <x v="2"/>
    <s v="18-11-2024 15:5"/>
    <s v="18-11-2024 14:48"/>
    <s v="17-11-2024 16:16"/>
    <s v="Not Assigned"/>
    <s v="Not Assigned"/>
    <s v="SAP S/4 ERP"/>
    <s v="BGD"/>
    <x v="1"/>
    <x v="4"/>
    <x v="1"/>
    <n v="0.99236111110803904"/>
    <n v="2024"/>
    <n v="47"/>
    <x v="20"/>
    <x v="12"/>
    <n v="11"/>
    <x v="4"/>
    <x v="2"/>
    <d v="2024-11-17T15:16:00"/>
    <d v="2024-11-18T15:05:00"/>
  </r>
  <r>
    <n v="4000005061"/>
    <x v="1"/>
    <s v="2. High"/>
    <s v="Requesting T-Code access - 99000494"/>
    <s v="Larry Medina"/>
    <s v="Amit Yadav"/>
    <s v="SAP Technical"/>
    <x v="0"/>
    <s v="15-11-2024 18:1"/>
    <s v="19-11-2024 18:1"/>
    <s v="Access &amp; Security"/>
    <s v="21-11-2024 16:59"/>
    <s v="Larry Medina"/>
    <s v="Tiles Plant"/>
    <s v="4. Affects User"/>
    <s v="21-11-2024 16:59"/>
    <x v="1"/>
    <s v="18-11-2024 16:44"/>
    <s v="15-11-2024 18:11"/>
    <s v="18-11-2024 11:1"/>
    <s v="Access &amp; Security"/>
    <s v="Not Assigned"/>
    <s v="Access Control"/>
    <s v="UAE"/>
    <x v="0"/>
    <x v="2"/>
    <x v="1"/>
    <n v="2.9465277777781012"/>
    <n v="2024"/>
    <n v="46"/>
    <x v="19"/>
    <x v="0"/>
    <n v="11"/>
    <x v="4"/>
    <x v="3"/>
    <d v="2024-11-15T18:01:00"/>
    <d v="2024-11-18T16:44:00"/>
  </r>
  <r>
    <n v="4000005071"/>
    <x v="1"/>
    <s v="3. Normal"/>
    <s v="SAP Authorization Request (T-code ) Access  -  99000270"/>
    <s v="Gobu Perumal"/>
    <s v="Amit Yadav"/>
    <s v="SAP Technical"/>
    <x v="0"/>
    <s v="15-11-2024 20:11"/>
    <s v="20-11-2024 10:30"/>
    <s v="Access &amp; Security"/>
    <s v="21-11-2024 16:59"/>
    <s v="Gobu Perumal"/>
    <s v="Tiles Plant"/>
    <s v="4. Affects User"/>
    <s v="21-11-2024 16:59"/>
    <x v="1"/>
    <s v="18-11-2024 16:41"/>
    <s v="18-11-2024 16:13"/>
    <s v="18-11-2024 12:30"/>
    <s v="Access &amp; Security"/>
    <s v="Not Assigned"/>
    <s v="Access Control"/>
    <s v="UAE"/>
    <x v="0"/>
    <x v="2"/>
    <x v="1"/>
    <n v="2.8541666666715173"/>
    <n v="2024"/>
    <n v="46"/>
    <x v="19"/>
    <x v="0"/>
    <n v="11"/>
    <x v="4"/>
    <x v="3"/>
    <d v="2024-11-15T20:11:00"/>
    <d v="2024-11-18T16:41:00"/>
  </r>
  <r>
    <n v="4000005070"/>
    <x v="0"/>
    <s v="2. High"/>
    <s v="ISSUE IN PGI POSTING"/>
    <s v="Kamlesh Rathod"/>
    <s v="Kamal Kondapalli"/>
    <s v="SAP Functional-SD"/>
    <x v="0"/>
    <s v="15-11-2024 19:48"/>
    <s v="19-11-2024 10:30"/>
    <s v="Applications"/>
    <s v="24-11-2024 11:1"/>
    <s v="Kamlesh Rathod"/>
    <s v="Accounts"/>
    <s v="4. Affects User"/>
    <s v="24-11-2024 11:1"/>
    <x v="1"/>
    <s v="21-11-2024 10:55"/>
    <s v="21-11-2024 10:55"/>
    <s v="16-11-2024 12:30"/>
    <s v="Not Assigned"/>
    <s v="Not Assigned"/>
    <s v="SAP S/4 ERP"/>
    <s v="IND"/>
    <x v="1"/>
    <x v="0"/>
    <x v="1"/>
    <n v="5.6298611111124046"/>
    <n v="2024"/>
    <n v="46"/>
    <x v="19"/>
    <x v="12"/>
    <n v="11"/>
    <x v="4"/>
    <x v="0"/>
    <d v="2024-11-15T19:48:00"/>
    <d v="2024-11-21T10:55:00"/>
  </r>
  <r>
    <n v="4000005106"/>
    <x v="1"/>
    <s v="3. Normal"/>
    <s v="All delivery note needs to be printed with INCOTERMS and its description, for SW, Tiles &amp; Kludi"/>
    <s v="Palani Murugan"/>
    <s v="Ajay Bose Sukumaran"/>
    <s v="SAP Functional"/>
    <x v="2"/>
    <s v="18-11-2024 11:59"/>
    <s v="19-11-2024 10:59"/>
    <s v="Applications"/>
    <s v="Not Assigned"/>
    <s v="Palani Murugan"/>
    <s v="Logistics and Warehouse"/>
    <s v="1. Affects Business"/>
    <s v="20-12-2024 19:20"/>
    <x v="2"/>
    <s v="Not Assigned"/>
    <s v="Not Assigned"/>
    <s v="18-11-2024 12:59"/>
    <s v="Applications"/>
    <s v="Not Assigned"/>
    <s v="SAP S/4 ERP"/>
    <s v="UAE"/>
    <x v="0"/>
    <x v="1"/>
    <x v="1"/>
    <n v="38.147107638891612"/>
    <n v="2024"/>
    <n v="47"/>
    <x v="20"/>
    <x v="5"/>
    <n v="11"/>
    <x v="4"/>
    <x v="1"/>
    <d v="2024-11-18T11:59:00"/>
    <d v="2024-12-26T15:30:50"/>
  </r>
  <r>
    <n v="4000005139"/>
    <x v="1"/>
    <s v="1. Urgent"/>
    <s v="SAP Authorization Request ( T- code VL09) - santhosh​"/>
    <s v="Sandeep Kumar"/>
    <s v="Amit Yadav"/>
    <s v="SAP Technical"/>
    <x v="0"/>
    <s v="18-11-2024 19:22"/>
    <s v="19-11-2024 18:22"/>
    <s v="Access &amp; Security"/>
    <s v="22-11-2024 12:59"/>
    <s v="Sandeep Kumar"/>
    <s v="Supply Chain"/>
    <s v="4. Affects User"/>
    <s v="22-11-2024 12:59"/>
    <x v="2"/>
    <s v="19-11-2024 12:49"/>
    <s v="19-11-2024 11:6"/>
    <s v="19-11-2024 11:22"/>
    <s v="Access &amp; Security"/>
    <s v="Not Assigned"/>
    <s v="Access Control"/>
    <s v="UAE"/>
    <x v="0"/>
    <x v="2"/>
    <x v="1"/>
    <n v="0.72708333333866904"/>
    <n v="2024"/>
    <n v="47"/>
    <x v="20"/>
    <x v="0"/>
    <n v="11"/>
    <x v="4"/>
    <x v="2"/>
    <d v="2024-11-18T19:22:00"/>
    <d v="2024-11-19T12:49:00"/>
  </r>
  <r>
    <n v="4000005177"/>
    <x v="1"/>
    <s v="1. Urgent"/>
    <s v="Require authorization for T-Code :: ZSWFGAGE :: Emp ID - 99120144"/>
    <s v="Srinivasa Veeramreddy"/>
    <s v="Amit Yadav"/>
    <s v="SAP Technical"/>
    <x v="0"/>
    <s v="20-11-2024 10:45"/>
    <s v="20-11-2024 18:45"/>
    <s v="Access &amp; Security"/>
    <s v="01-12-2024 17:4"/>
    <s v="Srinivasa Veeramreddy"/>
    <s v="Sanitaryware"/>
    <s v="4. Affects User"/>
    <s v="01-12-2024 17:4"/>
    <x v="2"/>
    <s v="28-11-2024 16:5"/>
    <s v="28-11-2024 16:5"/>
    <s v="20-11-2024 11:45"/>
    <s v="Access &amp; Security"/>
    <s v="Not Assigned"/>
    <s v="Access Control"/>
    <s v="IND"/>
    <x v="0"/>
    <x v="2"/>
    <x v="1"/>
    <n v="8.2222222222262644"/>
    <n v="2024"/>
    <n v="47"/>
    <x v="20"/>
    <x v="0"/>
    <n v="11"/>
    <x v="4"/>
    <x v="0"/>
    <d v="2024-11-20T10:45:00"/>
    <d v="2024-11-28T16:05:00"/>
  </r>
  <r>
    <n v="4000005045"/>
    <x v="1"/>
    <s v="3. Normal"/>
    <s v="Request access to SAP for Preventive Maintenance process document - 99015470"/>
    <s v="Yogeesha K G"/>
    <s v="Amit Yadav"/>
    <s v="SAP Technical"/>
    <x v="0"/>
    <s v="15-11-2024 12:58"/>
    <s v="19-11-2024 12:58"/>
    <s v="Access &amp; Security"/>
    <s v="21-11-2024 16:59"/>
    <s v="Yogeesha K G"/>
    <s v="Tiles Plant"/>
    <s v="4. Affects User"/>
    <s v="21-11-2024 16:59"/>
    <x v="1"/>
    <s v="18-11-2024 16:46"/>
    <s v="18-11-2024 16:46"/>
    <s v="15-11-2024 14:58"/>
    <s v="Access &amp; Security"/>
    <s v="Not Assigned"/>
    <s v="Access Control"/>
    <s v="UAE"/>
    <x v="0"/>
    <x v="2"/>
    <x v="1"/>
    <n v="3.1583333333328483"/>
    <n v="2024"/>
    <n v="46"/>
    <x v="19"/>
    <x v="0"/>
    <n v="11"/>
    <x v="4"/>
    <x v="3"/>
    <d v="2024-11-15T12:58:00"/>
    <d v="2024-11-18T16:46:00"/>
  </r>
  <r>
    <n v="4000005119"/>
    <x v="1"/>
    <s v="3. Normal"/>
    <s v="Create a new SAP ID - RIZOS"/>
    <s v="Raziye Kabakci"/>
    <s v="Amit Yadav"/>
    <s v="SAP Technical"/>
    <x v="0"/>
    <s v="18-11-2024 14:20"/>
    <s v="20-11-2024 14:20"/>
    <s v="Access &amp; Security"/>
    <s v="22-11-2024 14:0"/>
    <s v="Raziye Kabakci"/>
    <s v="Information Technology"/>
    <s v="4. Affects User"/>
    <s v="22-11-2024 14:0"/>
    <x v="1"/>
    <s v="19-11-2024 13:1"/>
    <s v="19-11-2024 13:1"/>
    <s v="18-11-2024 16:20"/>
    <s v="Access &amp; Security"/>
    <s v="Not Assigned"/>
    <s v="Access Control"/>
    <s v="GER"/>
    <x v="0"/>
    <x v="2"/>
    <x v="1"/>
    <n v="0.94513888889196096"/>
    <n v="2024"/>
    <n v="47"/>
    <x v="20"/>
    <x v="0"/>
    <n v="11"/>
    <x v="4"/>
    <x v="2"/>
    <d v="2024-11-18T14:20:00"/>
    <d v="2024-11-19T13:01:00"/>
  </r>
  <r>
    <n v="4000005146"/>
    <x v="0"/>
    <s v="3. Normal"/>
    <s v="Solman not opening / working since 18.11.24"/>
    <s v="Cheryl Mortega"/>
    <s v="Shoaib Shaikh"/>
    <s v="SAP Technical"/>
    <x v="1"/>
    <s v="19-11-2024 10:42"/>
    <s v="21-11-2024 10:42"/>
    <s v="Applications"/>
    <s v="Not Assigned"/>
    <s v="Cheryl Mortega"/>
    <s v="IT Department"/>
    <s v="4. Affects User"/>
    <s v="22-11-2024 13:38"/>
    <x v="1"/>
    <s v="Not Assigned"/>
    <s v="Not Assigned"/>
    <s v="19-11-2024 12:42"/>
    <s v="Not Assigned"/>
    <s v="Not Assigned"/>
    <s v="SAP S/4 ERP"/>
    <s v="UAE"/>
    <x v="1"/>
    <x v="11"/>
    <x v="1"/>
    <n v="37.200579861113511"/>
    <n v="2024"/>
    <n v="47"/>
    <x v="20"/>
    <x v="16"/>
    <n v="11"/>
    <x v="4"/>
    <x v="1"/>
    <d v="2024-11-19T10:42:00"/>
    <d v="2024-12-26T15:30:50"/>
  </r>
  <r>
    <n v="4000005100"/>
    <x v="0"/>
    <s v="1. Urgent"/>
    <s v="SAP Incident - ZPM_SPARES Dump Error"/>
    <s v="Ravi Teja"/>
    <s v="Shaik Chand Basha"/>
    <s v="SAP Functional-PP/PM/QS"/>
    <x v="0"/>
    <s v="18-11-2024 11:10"/>
    <s v="18-11-2024 19:10"/>
    <s v="Applications"/>
    <s v="24-11-2024 12:1"/>
    <s v="Ravi Teja"/>
    <s v="Tiles Plant"/>
    <s v="4. Affects User"/>
    <s v="24-11-2024 12:1"/>
    <x v="2"/>
    <s v="21-11-2024 11:36"/>
    <s v="21-11-2024 11:36"/>
    <s v="18-11-2024 12:10"/>
    <s v="Not Assigned"/>
    <s v="Not Assigned"/>
    <s v="SAP S/4 ERP"/>
    <s v="UAE"/>
    <x v="1"/>
    <x v="4"/>
    <x v="1"/>
    <n v="3.0180555555489263"/>
    <n v="2024"/>
    <n v="47"/>
    <x v="20"/>
    <x v="12"/>
    <n v="11"/>
    <x v="4"/>
    <x v="3"/>
    <d v="2024-11-18T11:10:00"/>
    <d v="2024-11-21T11:36:00"/>
  </r>
  <r>
    <n v="4000005105"/>
    <x v="0"/>
    <s v="3. Normal"/>
    <s v="GRSO request - Mohamed"/>
    <s v="Mohamed Aslan Sha Mansoor"/>
    <s v="Pranita Vishvanath Patil"/>
    <s v="SAP Functional-MM"/>
    <x v="3"/>
    <s v="18-11-2024 11:59"/>
    <s v="20-11-2024 11:59"/>
    <s v="Applications"/>
    <s v="Not Assigned"/>
    <s v="System"/>
    <s v="Local Sales"/>
    <s v="3. Affects Group"/>
    <s v="25-12-2024 12:22"/>
    <x v="1"/>
    <s v="Not Assigned"/>
    <s v="11-12-2024 13:47"/>
    <s v="18-11-2024 13:59"/>
    <s v="Not Assigned"/>
    <s v="Not Assigned"/>
    <s v="SAP S/4 ERP"/>
    <s v="UAE"/>
    <x v="1"/>
    <x v="7"/>
    <x v="1"/>
    <n v="38.147107638891612"/>
    <n v="2024"/>
    <n v="47"/>
    <x v="20"/>
    <x v="11"/>
    <n v="11"/>
    <x v="4"/>
    <x v="1"/>
    <d v="2024-11-18T11:59:00"/>
    <d v="2024-12-26T15:30:50"/>
  </r>
  <r>
    <n v="4000005118"/>
    <x v="0"/>
    <s v="3. Normal"/>
    <s v="Materials showing on UML-Zone bin ( clear the UML-ZONE &amp; U-ZONE- Negative Qty’s )"/>
    <s v="Santhosh Kumar"/>
    <s v="Pranita Vishvanath Patil"/>
    <s v="SAP Functional-MM"/>
    <x v="2"/>
    <s v="18-11-2024 13:34"/>
    <s v="20-11-2024 13:34"/>
    <s v="Applications"/>
    <s v="Not Assigned"/>
    <s v="System"/>
    <s v="Production-Stock"/>
    <s v="4. Affects User"/>
    <s v="16-12-2024 20:21"/>
    <x v="1"/>
    <s v="Not Assigned"/>
    <s v="Not Assigned"/>
    <s v="18-11-2024 15:34"/>
    <s v="Not Assigned"/>
    <s v="Not Assigned"/>
    <s v="SAP S/4 ERP"/>
    <s v="UAE"/>
    <x v="1"/>
    <x v="7"/>
    <x v="1"/>
    <n v="38.081135416665347"/>
    <n v="2024"/>
    <n v="47"/>
    <x v="20"/>
    <x v="12"/>
    <n v="11"/>
    <x v="4"/>
    <x v="1"/>
    <d v="2024-11-18T13:34:00"/>
    <d v="2024-12-26T15:30:50"/>
  </r>
  <r>
    <n v="4000005121"/>
    <x v="0"/>
    <s v="3. Normal"/>
    <s v="Glaze compound code error"/>
    <s v="Edward Arul Raj"/>
    <s v="Rakhi Masand"/>
    <s v="SAP Functional-FI/CO"/>
    <x v="0"/>
    <s v="18-11-2024 16:6"/>
    <s v="20-11-2024 16:6"/>
    <s v="Applications"/>
    <s v="06-12-2024 16:6"/>
    <s v="System"/>
    <s v="Tiles Plant"/>
    <s v="4. Affects User"/>
    <s v="06-12-2024 16:6"/>
    <x v="1"/>
    <s v="03-12-2024 15:24"/>
    <s v="03-12-2024 15:24"/>
    <s v="18-11-2024 18:6"/>
    <s v="Not Assigned"/>
    <s v="Not Assigned"/>
    <s v="SAP S/4 ERP"/>
    <s v="UAE"/>
    <x v="1"/>
    <x v="9"/>
    <x v="1"/>
    <n v="14.970833333340124"/>
    <n v="2024"/>
    <n v="47"/>
    <x v="20"/>
    <x v="12"/>
    <n v="11"/>
    <x v="4"/>
    <x v="1"/>
    <d v="2024-11-18T16:06:00"/>
    <d v="2024-12-03T15:24:00"/>
  </r>
  <r>
    <n v="4000005137"/>
    <x v="0"/>
    <s v="3. Normal"/>
    <s v="Change Planned Future Price"/>
    <s v="Mohanad Suliman"/>
    <s v="Rakhi Masand"/>
    <s v="SAP Functional-FI/CO"/>
    <x v="0"/>
    <s v="18-11-2024 19:16"/>
    <s v="20-11-2024 19:16"/>
    <s v="Applications"/>
    <s v="14-12-2024 19:11"/>
    <s v="System"/>
    <s v="Information Technology"/>
    <s v="4. Affects User"/>
    <s v="14-12-2024 19:11"/>
    <x v="1"/>
    <s v="11-12-2024 19:9"/>
    <s v="11-12-2024 19:9"/>
    <s v="19-11-2024 12:16"/>
    <s v="Not Assigned"/>
    <s v="Not Assigned"/>
    <s v="SAP S/4 ERP"/>
    <s v="UAE"/>
    <x v="1"/>
    <x v="9"/>
    <x v="1"/>
    <n v="22.995138888894871"/>
    <n v="2024"/>
    <n v="47"/>
    <x v="20"/>
    <x v="12"/>
    <n v="11"/>
    <x v="4"/>
    <x v="1"/>
    <d v="2024-11-18T19:16:00"/>
    <d v="2024-12-11T19:09:00"/>
  </r>
  <r>
    <n v="4000005143"/>
    <x v="1"/>
    <s v="3. Normal"/>
    <s v="Reset ECQ password - 99121049"/>
    <s v="Sivaprasad K.V"/>
    <s v="Nigam Bairagicharan Das"/>
    <s v="SAP Technical"/>
    <x v="0"/>
    <s v="19-11-2024 10:4"/>
    <s v="21-11-2024 10:30"/>
    <s v="Access &amp; Security"/>
    <s v="22-11-2024 10:59"/>
    <s v="System"/>
    <s v="Finance &amp; Accounts"/>
    <s v="4. Affects User"/>
    <s v="22-11-2024 10:59"/>
    <x v="1"/>
    <s v="19-11-2024 10:59"/>
    <s v="19-11-2024 10:59"/>
    <s v="19-11-2024 12:30"/>
    <s v="Access &amp; Security"/>
    <s v="Not Assigned"/>
    <s v="Access Control"/>
    <s v="IND"/>
    <x v="0"/>
    <x v="2"/>
    <x v="1"/>
    <n v="3.8194444445252884E-2"/>
    <n v="2024"/>
    <n v="47"/>
    <x v="20"/>
    <x v="0"/>
    <n v="11"/>
    <x v="4"/>
    <x v="2"/>
    <d v="2024-11-19T10:04:00"/>
    <d v="2024-11-19T10:59:00"/>
  </r>
  <r>
    <n v="4000005151"/>
    <x v="1"/>
    <s v="3. Normal"/>
    <s v="SAP Authorization Request Access - 99017189 &amp; 99017190"/>
    <s v="Sherin Sebastian"/>
    <s v="Amit Yadav"/>
    <s v="SAP Technical"/>
    <x v="0"/>
    <s v="19-11-2024 13:14"/>
    <s v="21-11-2024 13:14"/>
    <s v="Access &amp; Security"/>
    <s v="25-11-2024 19:1"/>
    <s v="Sherin Sebastian"/>
    <s v="UAE Sales -Retail Operations"/>
    <s v="4. Affects User"/>
    <s v="25-11-2024 19:1"/>
    <x v="1"/>
    <s v="22-11-2024 18:20"/>
    <s v="22-11-2024 18:20"/>
    <s v="19-11-2024 15:14"/>
    <s v="Access &amp; Security"/>
    <s v="Not Assigned"/>
    <s v="Access Control"/>
    <s v="UAE"/>
    <x v="0"/>
    <x v="2"/>
    <x v="1"/>
    <n v="3.2125000000014552"/>
    <n v="2024"/>
    <n v="47"/>
    <x v="20"/>
    <x v="0"/>
    <n v="11"/>
    <x v="4"/>
    <x v="3"/>
    <d v="2024-11-19T13:14:00"/>
    <d v="2024-11-22T18:20:00"/>
  </r>
  <r>
    <n v="4000005155"/>
    <x v="1"/>
    <s v="3. Normal"/>
    <s v="SAP Authorization Request ( T-code ) Access - 99008190"/>
    <s v="Farah Dayoub"/>
    <s v="Amit Yadav"/>
    <s v="SAP Technical"/>
    <x v="0"/>
    <s v="19-11-2024 14:7"/>
    <s v="21-11-2024 14:7"/>
    <s v="Access &amp; Security"/>
    <s v="24-11-2024 20:1"/>
    <s v="System"/>
    <s v="Showroom"/>
    <s v="4. Affects User"/>
    <s v="24-11-2024 20:1"/>
    <x v="1"/>
    <s v="21-11-2024 19:26"/>
    <s v="21-11-2024 19:26"/>
    <s v="19-11-2024 16:7"/>
    <s v="Access &amp; Security"/>
    <s v="Not Assigned"/>
    <s v="Access Control"/>
    <s v="UAE"/>
    <x v="0"/>
    <x v="2"/>
    <x v="1"/>
    <n v="2.2215277777795563"/>
    <n v="2024"/>
    <n v="47"/>
    <x v="20"/>
    <x v="0"/>
    <n v="11"/>
    <x v="4"/>
    <x v="3"/>
    <d v="2024-11-19T14:07:00"/>
    <d v="2024-11-21T19:26:00"/>
  </r>
  <r>
    <n v="4000005174"/>
    <x v="0"/>
    <s v="2. High"/>
    <s v="ERROR IN TAX INVOICE Sol Ref : 2000064771"/>
    <s v="Basim Shareef Marakankand"/>
    <s v="Ajay Bose Sukumaran"/>
    <s v="SAP Functional-Fiori/ABAP"/>
    <x v="0"/>
    <s v="19-11-2024 20:13"/>
    <s v="20-11-2024 18:30"/>
    <s v="Applications"/>
    <s v="23-11-2024 1:0"/>
    <s v="System"/>
    <s v="Retail Sales"/>
    <s v="3. Affects Group"/>
    <s v="25-11-2024 13:1"/>
    <x v="2"/>
    <s v="20-11-2024 0:2"/>
    <s v="20-11-2024 0:2"/>
    <s v="20-11-2024 11:30"/>
    <s v="Not Assigned"/>
    <s v="Not Assigned"/>
    <s v="POS"/>
    <s v="UAE"/>
    <x v="0"/>
    <x v="1"/>
    <x v="1"/>
    <n v="0.15902777777228039"/>
    <n v="2024"/>
    <n v="47"/>
    <x v="20"/>
    <x v="0"/>
    <n v="11"/>
    <x v="4"/>
    <x v="2"/>
    <d v="2024-11-19T20:13:00"/>
    <d v="2024-11-20T00:02:00"/>
  </r>
  <r>
    <n v="4000005239"/>
    <x v="0"/>
    <s v="3. Normal"/>
    <s v="Daily cadence - Basis ( Kludi System )"/>
    <s v="Deepak Gopal P.G"/>
    <s v="Amit Yadav"/>
    <s v="SAP Technical"/>
    <x v="0"/>
    <s v="21-11-2024 15:20"/>
    <s v="25-11-2024 15:20"/>
    <s v="Applications"/>
    <s v="29-11-2024 19:3"/>
    <s v="System"/>
    <s v="IT PMO &amp; Projects"/>
    <s v="4. Affects User"/>
    <s v="29-11-2024 19:3"/>
    <x v="1"/>
    <s v="26-11-2024 18:54"/>
    <s v="26-11-2024 18:54"/>
    <s v="21-11-2024 17:20"/>
    <s v="Not Assigned"/>
    <s v="Not Assigned"/>
    <s v="SAP S/4 ERP"/>
    <s v="UAE"/>
    <x v="0"/>
    <x v="2"/>
    <x v="1"/>
    <n v="5.148611111108039"/>
    <n v="2024"/>
    <n v="47"/>
    <x v="20"/>
    <x v="0"/>
    <n v="11"/>
    <x v="4"/>
    <x v="0"/>
    <d v="2024-11-21T15:20:00"/>
    <d v="2024-11-26T18:54:00"/>
  </r>
  <r>
    <n v="4000005235"/>
    <x v="1"/>
    <s v="3. Normal"/>
    <s v="Request to create new sap user  in Kludi - KOCIEMBA"/>
    <s v="Raziye Kabakci"/>
    <s v="Amit Yadav"/>
    <s v="SAP Technical"/>
    <x v="0"/>
    <s v="21-11-2024 14:18"/>
    <s v="25-11-2024 14:18"/>
    <s v="Access &amp; Security"/>
    <s v="24-11-2024 20:1"/>
    <s v="Raziye Kabakci"/>
    <s v="Information Technology"/>
    <s v="4. Affects User"/>
    <s v="24-11-2024 20:1"/>
    <x v="1"/>
    <s v="21-11-2024 19:9"/>
    <s v="21-11-2024 19:9"/>
    <s v="21-11-2024 16:18"/>
    <s v="Access &amp; Security"/>
    <s v="Not Assigned"/>
    <s v="Access Control"/>
    <s v="GER"/>
    <x v="0"/>
    <x v="2"/>
    <x v="1"/>
    <n v="0.20208333333721384"/>
    <n v="2024"/>
    <n v="47"/>
    <x v="20"/>
    <x v="0"/>
    <n v="11"/>
    <x v="4"/>
    <x v="2"/>
    <d v="2024-11-21T14:18:00"/>
    <d v="2024-11-21T19:09:00"/>
  </r>
  <r>
    <n v="4000005247"/>
    <x v="1"/>
    <s v="2. High"/>
    <s v="Change of address in PO for Austria"/>
    <s v="Raziye Kabakci"/>
    <s v="Pranita Vishvanath Patil"/>
    <s v="SAP Functional-MM"/>
    <x v="0"/>
    <s v="21-11-2024 17:44"/>
    <s v="22-11-2024 16:44"/>
    <s v="Applications"/>
    <s v="16-12-2024 14:12"/>
    <s v="Raziye Kabakci"/>
    <s v="Information Technology"/>
    <s v="3. Affects Group"/>
    <s v="16-12-2024 14:12"/>
    <x v="2"/>
    <s v="13-12-2024 13:40"/>
    <s v="13-12-2024 13:40"/>
    <s v="21-11-2024 18:44"/>
    <s v="Applications"/>
    <s v="Not Assigned"/>
    <s v="SAP S/4 ERP"/>
    <s v="GER"/>
    <x v="1"/>
    <x v="7"/>
    <x v="1"/>
    <n v="21.830555555556202"/>
    <n v="2024"/>
    <n v="47"/>
    <x v="20"/>
    <x v="1"/>
    <n v="11"/>
    <x v="4"/>
    <x v="1"/>
    <d v="2024-11-21T17:44:00"/>
    <d v="2024-12-13T13:40:00"/>
  </r>
  <r>
    <n v="4000005199"/>
    <x v="1"/>
    <s v="1. Urgent"/>
    <s v="Require authorization for T-Codes - 99123326"/>
    <s v="Raghu Ram Neeli"/>
    <s v="Amit Yadav"/>
    <s v="SAP Technical"/>
    <x v="0"/>
    <s v="20-11-2024 14:46"/>
    <s v="21-11-2024 14:16"/>
    <s v="Access &amp; Security"/>
    <s v="24-11-2024 16:1"/>
    <s v="Raghu Ram Neeli"/>
    <s v="Supply Chain Management"/>
    <s v="4. Affects User"/>
    <s v="24-11-2024 16:1"/>
    <x v="2"/>
    <s v="21-11-2024 15:56"/>
    <s v="21-11-2024 15:56"/>
    <s v="20-11-2024 15:46"/>
    <s v="Access &amp; Security"/>
    <s v="Not Assigned"/>
    <s v="Access Control"/>
    <s v="IND"/>
    <x v="0"/>
    <x v="2"/>
    <x v="1"/>
    <n v="1.0486111111167702"/>
    <n v="2024"/>
    <n v="47"/>
    <x v="20"/>
    <x v="0"/>
    <n v="11"/>
    <x v="4"/>
    <x v="2"/>
    <d v="2024-11-20T14:46:00"/>
    <d v="2024-11-21T15:56:00"/>
  </r>
  <r>
    <n v="4000005209"/>
    <x v="0"/>
    <s v="2. High"/>
    <s v="Recursive Bom Error"/>
    <s v="Kishor Karthikeyan"/>
    <s v="Shaik Chand Basha"/>
    <s v="SAP Functional-PP/PM/QS/"/>
    <x v="0"/>
    <s v="20-11-2024 18:4"/>
    <s v="22-11-2024 18:4"/>
    <s v="Applications"/>
    <s v="24-11-2024 21:1"/>
    <s v="Kishor Karthikeyan"/>
    <s v="Sanitaryware Plant"/>
    <s v="4. Affects User"/>
    <s v="24-11-2024 21:1"/>
    <x v="1"/>
    <s v="21-11-2024 20:27"/>
    <s v="21-11-2024 20:27"/>
    <s v="21-11-2024 11:4"/>
    <s v="Not Assigned"/>
    <s v="Not Assigned"/>
    <s v="SAP S/4 ERP"/>
    <s v="UAE"/>
    <x v="1"/>
    <x v="4"/>
    <x v="1"/>
    <n v="1.0993055555518367"/>
    <n v="2024"/>
    <n v="47"/>
    <x v="20"/>
    <x v="12"/>
    <n v="11"/>
    <x v="4"/>
    <x v="2"/>
    <d v="2024-11-20T18:04:00"/>
    <d v="2024-11-21T20:27:00"/>
  </r>
  <r>
    <n v="4000005210"/>
    <x v="1"/>
    <s v="3. Normal"/>
    <s v="Request to create new SAP ID -  Jörg Kühn"/>
    <s v="Raziye Kabakci"/>
    <s v="Amit Yadav"/>
    <s v="SAP Technical"/>
    <x v="0"/>
    <s v="20-11-2024 18:23"/>
    <s v="22-11-2024 18:23"/>
    <s v="Access &amp; Security"/>
    <s v="24-11-2024 19:1"/>
    <s v="Raziye Kabakci"/>
    <s v="Information Technology"/>
    <s v="4. Affects User"/>
    <s v="24-11-2024 19:1"/>
    <x v="1"/>
    <s v="21-11-2024 18:18"/>
    <s v="21-11-2024 18:18"/>
    <s v="20-11-2024 20:23"/>
    <s v="Access &amp; Security"/>
    <s v="Not Assigned"/>
    <s v="Access Control"/>
    <s v="GER"/>
    <x v="0"/>
    <x v="2"/>
    <x v="1"/>
    <n v="0.99652777777373558"/>
    <n v="2024"/>
    <n v="47"/>
    <x v="20"/>
    <x v="0"/>
    <n v="11"/>
    <x v="4"/>
    <x v="2"/>
    <d v="2024-11-20T18:23:00"/>
    <d v="2024-11-21T18:18:00"/>
  </r>
  <r>
    <n v="4000005230"/>
    <x v="0"/>
    <s v="3. Normal"/>
    <s v="SAP Incident 10% tolerance to be added in the LPO P490040685"/>
    <s v="Winsey Varghese"/>
    <s v="Vijay Kumar"/>
    <s v="SAP Functional-MM"/>
    <x v="0"/>
    <s v="21-11-2024 13:25"/>
    <s v="25-11-2024 13:25"/>
    <s v="Applications"/>
    <s v="25-11-2024 18:1"/>
    <s v="Winsey Varghese"/>
    <s v="Procurement"/>
    <s v="4. Affects User"/>
    <s v="25-11-2024 18:1"/>
    <x v="1"/>
    <s v="22-11-2024 17:56"/>
    <s v="22-11-2024 17:56"/>
    <s v="21-11-2024 15:25"/>
    <s v="Not Assigned"/>
    <s v="Not Assigned"/>
    <s v="SAP S/4 ERP"/>
    <s v="UAE"/>
    <x v="0"/>
    <x v="7"/>
    <x v="1"/>
    <n v="1.1881944444394321"/>
    <n v="2024"/>
    <n v="47"/>
    <x v="20"/>
    <x v="0"/>
    <n v="11"/>
    <x v="4"/>
    <x v="2"/>
    <d v="2024-11-21T13:25:00"/>
    <d v="2024-11-22T17:56:00"/>
  </r>
  <r>
    <n v="4000005246"/>
    <x v="1"/>
    <s v="3. Normal"/>
    <s v="Access to leads edit"/>
    <s v="Maitha Ali Al Hassooni"/>
    <s v="Amit Yadav"/>
    <s v="SAP Technical"/>
    <x v="0"/>
    <s v="21-11-2024 17:10"/>
    <s v="25-11-2024 17:10"/>
    <s v="Access &amp; Security"/>
    <s v="08-12-2024 12:7"/>
    <s v="System"/>
    <s v="Sanitaryware Sales"/>
    <s v="4. Affects User"/>
    <s v="11-12-2024 13:19"/>
    <x v="1"/>
    <s v="05-12-2024 11:51"/>
    <s v="05-12-2024 11:51"/>
    <s v="21-11-2024 19:10"/>
    <s v="Access &amp; Security"/>
    <s v="Not Assigned"/>
    <s v="Access Control"/>
    <s v="UAE"/>
    <x v="0"/>
    <x v="2"/>
    <x v="1"/>
    <n v="13.778472222220444"/>
    <n v="2024"/>
    <n v="47"/>
    <x v="20"/>
    <x v="0"/>
    <n v="11"/>
    <x v="4"/>
    <x v="1"/>
    <d v="2024-11-21T17:10:00"/>
    <d v="2024-12-05T11:51:00"/>
  </r>
  <r>
    <n v="4000005261"/>
    <x v="0"/>
    <s v="3. Normal"/>
    <s v="Firefighter access in ECP for resolving GRSO 60063839 _ Access to solve the issue to 99011241"/>
    <s v="Rahul Ghosh"/>
    <s v="Amit Yadav"/>
    <s v="SAP Technical"/>
    <x v="0"/>
    <s v="22-11-2024 12:34"/>
    <s v="26-11-2024 12:34"/>
    <s v="Applications"/>
    <s v="25-11-2024 13:1"/>
    <s v="System"/>
    <s v="Information Technology"/>
    <s v="4. Affects User"/>
    <s v="25-11-2024 13:1"/>
    <x v="1"/>
    <s v="22-11-2024 12:54"/>
    <s v="22-11-2024 12:54"/>
    <s v="22-11-2024 14:34"/>
    <s v="Not Assigned"/>
    <s v="Not Assigned"/>
    <s v="SAP S/4 ERP"/>
    <s v="UAE"/>
    <x v="0"/>
    <x v="2"/>
    <x v="1"/>
    <n v="1.3888888890505768E-2"/>
    <n v="2024"/>
    <n v="47"/>
    <x v="20"/>
    <x v="0"/>
    <n v="11"/>
    <x v="4"/>
    <x v="2"/>
    <d v="2024-11-22T12:34:00"/>
    <d v="2024-11-22T12:54:00"/>
  </r>
  <r>
    <n v="4000005264"/>
    <x v="1"/>
    <s v="3. Normal"/>
    <s v="Request for T- Code access in SAP"/>
    <s v="Jayanth Chavali"/>
    <s v="Amit Yadav"/>
    <s v="SAP Technical"/>
    <x v="0"/>
    <s v="22-11-2024 12:56"/>
    <s v="26-11-2024 12:56"/>
    <s v="Applications"/>
    <s v="15-12-2024 17:11"/>
    <s v="System"/>
    <s v="Corporate Development"/>
    <s v="4. Affects User"/>
    <s v="15-12-2024 17:11"/>
    <x v="1"/>
    <s v="12-12-2024 16:54"/>
    <s v="12-12-2024 16:54"/>
    <s v="22-11-2024 14:56"/>
    <s v="Access &amp; Security"/>
    <s v="Not Assigned"/>
    <s v="SAP S/4 ERP"/>
    <s v="UAE"/>
    <x v="0"/>
    <x v="2"/>
    <x v="1"/>
    <n v="20.165277777778101"/>
    <n v="2024"/>
    <n v="47"/>
    <x v="20"/>
    <x v="0"/>
    <n v="11"/>
    <x v="4"/>
    <x v="1"/>
    <d v="2024-11-22T12:56:00"/>
    <d v="2024-12-12T16:54:00"/>
  </r>
  <r>
    <n v="4000005307"/>
    <x v="0"/>
    <s v="3. Normal"/>
    <s v="ERROR IN SHOWROOM STORAGE LOCATION"/>
    <s v="Abdulrahman Tharwat"/>
    <s v="Kamal Kondapalli"/>
    <s v="SAP Functional-SD"/>
    <x v="0"/>
    <s v="23-11-2024 18:18"/>
    <s v="27-11-2024 10:30"/>
    <s v="Applications"/>
    <s v="05-12-2024 20:6"/>
    <s v="System"/>
    <s v="UAE Sales"/>
    <s v="3. Affects Group"/>
    <s v="05-12-2024 20:6"/>
    <x v="1"/>
    <s v="02-12-2024 19:39"/>
    <s v="26-11-2024 11:30"/>
    <s v="25-11-2024 12:30"/>
    <s v="Not Assigned"/>
    <s v="Not Assigned"/>
    <s v="CRM"/>
    <s v="UAE"/>
    <x v="1"/>
    <x v="0"/>
    <x v="1"/>
    <n v="9.0562500000014552"/>
    <n v="2024"/>
    <n v="47"/>
    <x v="20"/>
    <x v="12"/>
    <n v="11"/>
    <x v="4"/>
    <x v="0"/>
    <d v="2024-11-23T18:18:00"/>
    <d v="2024-12-02T19:39:00"/>
  </r>
  <r>
    <n v="4000005260"/>
    <x v="0"/>
    <s v="3. Normal"/>
    <s v="UOM not doing an automatic convert into TON and difficult for us to process the comparative"/>
    <s v="Veronica Tapao"/>
    <s v="Vijay Kumar"/>
    <s v="SAP Functional-MM"/>
    <x v="0"/>
    <s v="22-11-2024 12:29"/>
    <s v="26-11-2024 12:29"/>
    <s v="Applications"/>
    <s v="28-11-2024 20:3"/>
    <s v="Veronica Tapao"/>
    <s v="Purchase"/>
    <s v="4. Affects User"/>
    <s v="28-11-2024 20:3"/>
    <x v="1"/>
    <s v="25-11-2024 19:20"/>
    <s v="22-11-2024 12:35"/>
    <s v="22-11-2024 14:29"/>
    <s v="Not Assigned"/>
    <s v="Not Assigned"/>
    <s v="SAP S/4 ERP"/>
    <s v="UAE"/>
    <x v="0"/>
    <x v="7"/>
    <x v="1"/>
    <n v="3.2854166666656965"/>
    <n v="2024"/>
    <n v="47"/>
    <x v="20"/>
    <x v="0"/>
    <n v="11"/>
    <x v="4"/>
    <x v="3"/>
    <d v="2024-11-22T12:29:00"/>
    <d v="2024-11-25T19:20:00"/>
  </r>
  <r>
    <n v="4000005249"/>
    <x v="1"/>
    <s v="3. Normal"/>
    <s v="SAP Authorization Request Access - 99001835"/>
    <s v="Elmer P Alcera"/>
    <s v="Amit Yadav"/>
    <s v="SAP Technical"/>
    <x v="0"/>
    <s v="21-11-2024 19:44"/>
    <s v="26-11-2024 10:30"/>
    <s v="Access &amp; Security"/>
    <s v="01-12-2024 16:4"/>
    <s v="Elmer P Alcera"/>
    <s v="GTS"/>
    <s v="4. Affects User"/>
    <s v="01-12-2024 16:4"/>
    <x v="1"/>
    <s v="28-11-2024 16:2"/>
    <s v="28-11-2024 16:2"/>
    <s v="22-11-2024 12:30"/>
    <s v="Access &amp; Security"/>
    <s v="Not Assigned"/>
    <s v="Access Control"/>
    <s v="UAE"/>
    <x v="0"/>
    <x v="2"/>
    <x v="1"/>
    <n v="6.8458333333328483"/>
    <n v="2024"/>
    <n v="47"/>
    <x v="20"/>
    <x v="0"/>
    <n v="11"/>
    <x v="4"/>
    <x v="0"/>
    <d v="2024-11-21T19:44:00"/>
    <d v="2024-11-28T16:02:00"/>
  </r>
  <r>
    <n v="4000005295"/>
    <x v="1"/>
    <s v="2. High"/>
    <s v="Request access to ECQ - Kiriti"/>
    <s v="Kiriti Oleti"/>
    <s v="Amit Yadav"/>
    <s v="SAP Technical"/>
    <x v="0"/>
    <s v="22-11-2024 18:35"/>
    <s v="26-11-2024 18:35"/>
    <s v="Access &amp; Security"/>
    <s v="21-12-2024 12:14"/>
    <s v="Kiriti Oleti"/>
    <s v="MC8 Store"/>
    <s v="4. Affects User"/>
    <s v="21-12-2024 12:14"/>
    <x v="1"/>
    <s v="18-12-2024 12:6"/>
    <s v="18-12-2024 12:6"/>
    <s v="25-11-2024 11:35"/>
    <s v="Access &amp; Security"/>
    <s v="Not Assigned"/>
    <s v="Access Control"/>
    <s v="UAE"/>
    <x v="0"/>
    <x v="2"/>
    <x v="1"/>
    <n v="25.729861111110949"/>
    <n v="2024"/>
    <n v="47"/>
    <x v="20"/>
    <x v="0"/>
    <n v="11"/>
    <x v="4"/>
    <x v="1"/>
    <d v="2024-11-22T18:35:00"/>
    <d v="2024-12-18T12:06:00"/>
  </r>
  <r>
    <n v="4000005299"/>
    <x v="1"/>
    <s v="1. Urgent"/>
    <s v="Requets Tcode access to ECP - Oahedur (88202686)"/>
    <s v="Md. Oahedur Rahman"/>
    <s v="Amit Yadav"/>
    <s v="SAP Technical"/>
    <x v="0"/>
    <s v="23-11-2024 10:4"/>
    <s v="23-11-2024 18:4"/>
    <s v="Access &amp; Security"/>
    <s v="08-12-2024 13:7"/>
    <s v="Md. Oahedur Rahman"/>
    <s v="Tiles Production"/>
    <s v="4. Affects User"/>
    <s v="08-12-2024 13:7"/>
    <x v="2"/>
    <s v="05-12-2024 12:10"/>
    <s v="05-12-2024 12:10"/>
    <s v="23-11-2024 11:4"/>
    <s v="Access &amp; Security"/>
    <s v="Not Assigned"/>
    <s v="Access Control"/>
    <s v="BGD"/>
    <x v="0"/>
    <x v="2"/>
    <x v="1"/>
    <n v="12.087500000001455"/>
    <n v="2024"/>
    <n v="47"/>
    <x v="20"/>
    <x v="0"/>
    <n v="11"/>
    <x v="4"/>
    <x v="1"/>
    <d v="2024-11-23T10:04:00"/>
    <d v="2024-12-05T12:10:00"/>
  </r>
  <r>
    <n v="4000005335"/>
    <x v="0"/>
    <s v="3. Normal"/>
    <s v="261 Movement error"/>
    <s v="Md. Rahim Ullah"/>
    <s v="Shaik Chand Basha"/>
    <s v="SAP Functional-PP/PM/QS/"/>
    <x v="0"/>
    <s v="25-11-2024 12:28"/>
    <s v="27-11-2024 12:28"/>
    <s v="Applications"/>
    <s v="07-12-2024 12:7"/>
    <s v="System"/>
    <s v="SAP PP"/>
    <s v="4. Affects User"/>
    <s v="07-12-2024 12:7"/>
    <x v="1"/>
    <s v="04-12-2024 11:55"/>
    <s v="01-12-2024 16:37"/>
    <s v="25-11-2024 14:28"/>
    <s v="Not Assigned"/>
    <s v="Not Assigned"/>
    <s v="SAP S/4 ERP"/>
    <s v="BGD"/>
    <x v="1"/>
    <x v="4"/>
    <x v="1"/>
    <n v="8.977083333338669"/>
    <n v="2024"/>
    <n v="48"/>
    <x v="21"/>
    <x v="12"/>
    <n v="11"/>
    <x v="4"/>
    <x v="0"/>
    <d v="2024-11-25T12:28:00"/>
    <d v="2024-12-04T11:55:00"/>
  </r>
  <r>
    <n v="4000005339"/>
    <x v="0"/>
    <s v="3. Normal"/>
    <s v="Incorrect quantity delivered / 5926143/ MAJDA KAMAL MOHAMMED"/>
    <s v="Cheryl Apostol"/>
    <s v="Ajay Bose Sukumaran"/>
    <s v="SAP Functional-Fiori/ABAP"/>
    <x v="0"/>
    <s v="25-11-2024 12:58"/>
    <s v="27-11-2024 12:58"/>
    <s v="Applications"/>
    <s v="12-12-2024 15:9"/>
    <s v="System"/>
    <s v="Showroom"/>
    <s v="4. Affects User"/>
    <s v="12-12-2024 15:9"/>
    <x v="1"/>
    <s v="09-12-2024 14:37"/>
    <s v="09-12-2024 14:37"/>
    <s v="25-11-2024 14:58"/>
    <s v="Not Assigned"/>
    <s v="Not Assigned"/>
    <s v="CRM"/>
    <s v="UAE"/>
    <x v="0"/>
    <x v="1"/>
    <x v="1"/>
    <n v="14.068749999998545"/>
    <n v="2024"/>
    <n v="48"/>
    <x v="21"/>
    <x v="0"/>
    <n v="11"/>
    <x v="4"/>
    <x v="1"/>
    <d v="2024-11-25T12:58:00"/>
    <d v="2024-12-09T14:37:00"/>
  </r>
  <r>
    <n v="4000005322"/>
    <x v="1"/>
    <s v="2. High"/>
    <s v="Require a new field of Manufacturing Date of Batch in Free Stock report (ZSFS) Sol ref#: 3000052622"/>
    <s v="Raghu Ram Neeli"/>
    <s v="Shaik Chand Basha"/>
    <s v="SAP Functional-PP/PM/QS/"/>
    <x v="0"/>
    <s v="25-11-2024 9:36"/>
    <s v="27-11-2024 10:30"/>
    <s v="Applications"/>
    <s v="14-12-2024 11:10"/>
    <s v="Raghu Ram Neeli"/>
    <s v="Supply Chain Management"/>
    <s v="4. Affects User"/>
    <s v="14-12-2024 11:10"/>
    <x v="1"/>
    <s v="11-12-2024 10:59"/>
    <s v="04-12-2024 14:7"/>
    <s v="25-11-2024 12:30"/>
    <s v="Applications"/>
    <s v="3000052622"/>
    <s v="SAP S/4 ERP"/>
    <s v="IND"/>
    <x v="1"/>
    <x v="4"/>
    <x v="1"/>
    <n v="16.057638888887595"/>
    <n v="2024"/>
    <n v="48"/>
    <x v="21"/>
    <x v="1"/>
    <n v="11"/>
    <x v="4"/>
    <x v="1"/>
    <d v="2024-11-25T09:36:00"/>
    <d v="2024-12-11T10:59:00"/>
  </r>
  <r>
    <n v="4000005332"/>
    <x v="0"/>
    <s v="2. High"/>
    <s v="Program  ZMM_STRD_PRICE_UPD is not propely executed"/>
    <s v="Sourav Kochhar"/>
    <s v="Pranita Vishvanath Patil"/>
    <s v="SAP Functional-MM"/>
    <x v="2"/>
    <s v="25-11-2024 11:49"/>
    <s v="27-11-2024 11:49"/>
    <s v="Applications"/>
    <s v="Not Assigned"/>
    <s v="Sourav Kochhar"/>
    <s v="Accounts"/>
    <s v="4. Affects User"/>
    <s v="26-12-2024 0:13"/>
    <x v="1"/>
    <s v="Not Assigned"/>
    <s v="26-11-2024 13:21"/>
    <s v="25-11-2024 13:49"/>
    <s v="Not Assigned"/>
    <s v="Not Assigned"/>
    <s v="SAP S/4 ERP"/>
    <s v="UAE"/>
    <x v="1"/>
    <x v="7"/>
    <x v="1"/>
    <n v="31.154052083336865"/>
    <n v="2024"/>
    <n v="48"/>
    <x v="21"/>
    <x v="11"/>
    <n v="11"/>
    <x v="4"/>
    <x v="1"/>
    <d v="2024-11-25T11:49:00"/>
    <d v="2024-12-26T15:30:50"/>
  </r>
  <r>
    <n v="4000005389"/>
    <x v="1"/>
    <s v="1. Urgent"/>
    <s v="Require authorization of reversal in SAP T.CODE FBCJ - CASH JOURNAL for Showrooms"/>
    <s v="Tauseef Gauhar"/>
    <s v="Amit Yadav"/>
    <s v="SAP Technical"/>
    <x v="0"/>
    <s v="26-11-2024 12:24"/>
    <s v="27-11-2024 11:24"/>
    <s v="Access &amp; Security"/>
    <s v="29-11-2024 15:3"/>
    <s v="Tauseef Gauhar"/>
    <s v="Finance &amp; Accounts"/>
    <s v="4. Affects User"/>
    <s v="29-11-2024 15:3"/>
    <x v="2"/>
    <s v="26-11-2024 14:11"/>
    <s v="26-11-2024 14:11"/>
    <s v="26-11-2024 13:24"/>
    <s v="Access &amp; Security"/>
    <s v="Not Assigned"/>
    <s v="Access Control"/>
    <s v="UAE"/>
    <x v="0"/>
    <x v="2"/>
    <x v="1"/>
    <n v="7.4305555550381541E-2"/>
    <n v="2024"/>
    <n v="48"/>
    <x v="21"/>
    <x v="0"/>
    <n v="11"/>
    <x v="4"/>
    <x v="2"/>
    <d v="2024-11-26T12:24:00"/>
    <d v="2024-11-26T14:11:00"/>
  </r>
  <r>
    <n v="4000005365"/>
    <x v="0"/>
    <s v="2. High"/>
    <s v="SAP Incident - CRM - LEAD OWNER Assignment Rule"/>
    <s v="Vinita Acharya"/>
    <s v="Dinesh Sharma"/>
    <s v="SAP Functional-SD"/>
    <x v="3"/>
    <s v="25-11-2024 18:25"/>
    <s v="26-11-2024 17:25"/>
    <s v="Applications"/>
    <s v="Not Assigned"/>
    <s v="Vinita Acharya"/>
    <s v="Corporate Development"/>
    <s v="3. Affects Group"/>
    <s v="24-12-2024 13:16"/>
    <x v="2"/>
    <s v="Not Assigned"/>
    <s v="26-11-2024 10:51"/>
    <s v="25-11-2024 19:25"/>
    <s v="Not Assigned"/>
    <s v="Not Assigned"/>
    <s v="SAP S/4 ERP"/>
    <s v="UAE"/>
    <x v="0"/>
    <x v="0"/>
    <x v="1"/>
    <n v="30.879052083335409"/>
    <n v="2024"/>
    <n v="48"/>
    <x v="21"/>
    <x v="5"/>
    <n v="11"/>
    <x v="4"/>
    <x v="1"/>
    <d v="2024-11-25T18:25:00"/>
    <d v="2024-12-26T15:30:50"/>
  </r>
  <r>
    <n v="4000005362"/>
    <x v="1"/>
    <s v="2. High"/>
    <s v="Update invoice print outs (invoice, invoice cancellation, credit note)"/>
    <s v="Annie Cezar"/>
    <s v="Kamal Kondapalli"/>
    <s v="SAP Functional-SD"/>
    <x v="3"/>
    <s v="25-11-2024 17:36"/>
    <s v="-"/>
    <s v="Applications"/>
    <s v="Not Assigned"/>
    <s v="Annie Cezar"/>
    <s v="Accounts"/>
    <s v="Not Assigned"/>
    <s v="24-12-2024 17:31"/>
    <x v="4"/>
    <s v="Not Assigned"/>
    <s v="Not Assigned"/>
    <s v="-"/>
    <s v="Applications"/>
    <s v="Not Assigned"/>
    <s v="SAP S/4 ERP"/>
    <s v="UAE"/>
    <x v="1"/>
    <x v="0"/>
    <x v="1"/>
    <n v="30.913079861114966"/>
    <n v="2024"/>
    <n v="48"/>
    <x v="21"/>
    <x v="8"/>
    <n v="11"/>
    <x v="4"/>
    <x v="1"/>
    <d v="2024-11-25T17:36:00"/>
    <d v="2024-12-26T15:30:50"/>
  </r>
  <r>
    <n v="4000005331"/>
    <x v="0"/>
    <s v="3. Normal"/>
    <s v="Authorization access is missing - 99001969"/>
    <s v="Edward Arul Raj"/>
    <s v="Amit Yadav"/>
    <s v="SAP Technical"/>
    <x v="0"/>
    <s v="25-11-2024 11:41"/>
    <s v="27-11-2024 11:41"/>
    <s v="Applications"/>
    <s v="28-11-2024 17:3"/>
    <s v="Edward Arul Raj"/>
    <s v="MC 3 &amp; 4 Plant"/>
    <s v="4. Affects User"/>
    <s v="28-11-2024 17:3"/>
    <x v="1"/>
    <s v="25-11-2024 16:6"/>
    <s v="25-11-2024 12:11"/>
    <s v="25-11-2024 13:41"/>
    <s v="Not Assigned"/>
    <s v="Not Assigned"/>
    <s v="SAP S/4 ERP"/>
    <s v="UAE"/>
    <x v="0"/>
    <x v="2"/>
    <x v="1"/>
    <n v="0.18402777777373558"/>
    <n v="2024"/>
    <n v="48"/>
    <x v="21"/>
    <x v="0"/>
    <n v="11"/>
    <x v="4"/>
    <x v="2"/>
    <d v="2024-11-25T11:41:00"/>
    <d v="2024-11-25T16:06:00"/>
  </r>
  <r>
    <n v="4000005363"/>
    <x v="0"/>
    <s v="1. Urgent"/>
    <s v="Quotation 281203 approval not reflecting to C4C"/>
    <s v="Rahul Purayath"/>
    <s v="Kamal Kondapalli"/>
    <s v="SAP Functional-SD"/>
    <x v="0"/>
    <s v="25-11-2024 17:40"/>
    <s v="26-11-2024 16:40"/>
    <s v="Applications"/>
    <s v="29-11-2024 20:3"/>
    <s v="Rahul Purayath"/>
    <s v="SW Export Sales"/>
    <s v="4. Affects User"/>
    <s v="29-11-2024 20:3"/>
    <x v="2"/>
    <s v="26-11-2024 19:12"/>
    <s v="26-11-2024 18:40"/>
    <s v="25-11-2024 18:40"/>
    <s v="Not Assigned"/>
    <s v="Not Assigned"/>
    <s v="SAP S/4 ERP"/>
    <s v="UAE"/>
    <x v="1"/>
    <x v="0"/>
    <x v="1"/>
    <n v="1.0638888888934162"/>
    <n v="2024"/>
    <n v="48"/>
    <x v="21"/>
    <x v="12"/>
    <n v="11"/>
    <x v="4"/>
    <x v="2"/>
    <d v="2024-11-25T17:40:00"/>
    <d v="2024-11-26T19:12:00"/>
  </r>
  <r>
    <n v="4000005336"/>
    <x v="0"/>
    <s v="3. Normal"/>
    <s v="DUO000444 - SHOWING SW06 LOCATION"/>
    <s v="Arun Prasath"/>
    <s v="Kamal Kondapalli"/>
    <s v="SAP Functional-MM"/>
    <x v="0"/>
    <s v="25-11-2024 12:29"/>
    <s v="27-11-2024 12:29"/>
    <s v="Applications"/>
    <s v="24-12-2024 10:59"/>
    <s v="Arun Prasath"/>
    <s v="Sales"/>
    <s v="4. Affects User"/>
    <s v="24-12-2024 10:59"/>
    <x v="1"/>
    <s v="24-12-2024 10:59"/>
    <s v="24-12-2024 10:59"/>
    <s v="25-11-2024 14:29"/>
    <s v="Not Assigned"/>
    <s v="Not Assigned"/>
    <s v="SAP S/4 ERP"/>
    <s v="UAE"/>
    <x v="1"/>
    <x v="0"/>
    <x v="1"/>
    <n v="28.9375"/>
    <n v="2024"/>
    <n v="48"/>
    <x v="21"/>
    <x v="12"/>
    <n v="11"/>
    <x v="4"/>
    <x v="1"/>
    <d v="2024-11-25T12:29:00"/>
    <d v="2024-12-24T10:59:00"/>
  </r>
  <r>
    <n v="4000005350"/>
    <x v="0"/>
    <s v="2. High"/>
    <s v="ZPP_BINTOBIN errors/issues - Sol Ref#: 2000064778"/>
    <s v="Palani Murugan"/>
    <s v="Karthick Duraisamy"/>
    <s v="SAP Functional-PP/PM/QS/"/>
    <x v="2"/>
    <s v="25-11-2024 16:29"/>
    <s v="26-11-2024 15:30"/>
    <s v="Applications"/>
    <s v="Not Assigned"/>
    <s v="Palani Murugan"/>
    <s v="Logistics and Warehouse"/>
    <s v="3. Affects Group"/>
    <s v="12-12-2024 16:5"/>
    <x v="2"/>
    <s v="Not Assigned"/>
    <s v="09-12-2024 15:47"/>
    <s v="25-11-2024 17:29"/>
    <s v="Not Assigned"/>
    <s v="2000064778"/>
    <s v="SAP S/4 ERP"/>
    <s v="UAE"/>
    <x v="0"/>
    <x v="4"/>
    <x v="1"/>
    <n v="30.959607638891612"/>
    <n v="2024"/>
    <n v="48"/>
    <x v="21"/>
    <x v="5"/>
    <n v="11"/>
    <x v="4"/>
    <x v="1"/>
    <d v="2024-11-25T16:29:00"/>
    <d v="2024-12-26T15:30:50"/>
  </r>
  <r>
    <n v="4000005383"/>
    <x v="1"/>
    <s v="3. Normal"/>
    <s v="Need to Updated Chq Details of all the Created Customer - 3000052633"/>
    <s v="Varshil Jayantilal Gohil"/>
    <s v="Rakhi Masand"/>
    <s v="SAP Functional-FI/CO"/>
    <x v="3"/>
    <s v="26-11-2024 11:50"/>
    <s v="-"/>
    <s v="Applications"/>
    <s v="Not Assigned"/>
    <s v="System"/>
    <s v="Commercial Accounts"/>
    <s v="Not Assigned"/>
    <s v="18-12-2024 15:44"/>
    <x v="4"/>
    <s v="Not Assigned"/>
    <s v="Not Assigned"/>
    <s v="-"/>
    <s v="Applications"/>
    <s v="3000052633"/>
    <s v="SAP S/4 ERP"/>
    <s v="IND"/>
    <x v="1"/>
    <x v="9"/>
    <x v="1"/>
    <n v="30.153357638890157"/>
    <n v="2024"/>
    <n v="48"/>
    <x v="21"/>
    <x v="9"/>
    <n v="11"/>
    <x v="4"/>
    <x v="1"/>
    <d v="2024-11-26T11:50:00"/>
    <d v="2024-12-26T15:30:50"/>
  </r>
  <r>
    <n v="4000005392"/>
    <x v="0"/>
    <s v="3. Normal"/>
    <s v="FW: MSS Fiori access 99009951"/>
    <s v="Mohamed Rafiudeen"/>
    <s v="Amit Yadav"/>
    <s v="SAP Technical"/>
    <x v="0"/>
    <s v="26-11-2024 12:37"/>
    <s v="28-11-2024 12:37"/>
    <s v="Applications"/>
    <s v="29-11-2024 15:3"/>
    <s v="System"/>
    <s v="Human Resources"/>
    <s v="4. Affects User"/>
    <s v="29-11-2024 15:3"/>
    <x v="1"/>
    <s v="26-11-2024 14:9"/>
    <s v="26-11-2024 14:9"/>
    <s v="26-11-2024 14:37"/>
    <s v="Not Assigned"/>
    <s v="Not Assigned"/>
    <s v="SAP S/4 ERP"/>
    <s v="UAE"/>
    <x v="0"/>
    <x v="2"/>
    <x v="1"/>
    <n v="6.3888888893416151E-2"/>
    <n v="2024"/>
    <n v="48"/>
    <x v="21"/>
    <x v="0"/>
    <n v="11"/>
    <x v="4"/>
    <x v="2"/>
    <d v="2024-11-26T12:37:00"/>
    <d v="2024-11-26T14:09:00"/>
  </r>
  <r>
    <n v="4000005415"/>
    <x v="1"/>
    <s v="3. Normal"/>
    <s v="SAP Authorization RK03-ECP - Akram (BGD)"/>
    <s v="Mohammad Akram Hossain  Khan"/>
    <s v="Amit Yadav"/>
    <s v="SAP Technical"/>
    <x v="0"/>
    <s v="27-11-2024 9:50"/>
    <s v="30-11-2024 10:0"/>
    <s v="Access &amp; Security"/>
    <s v="08-12-2024 17:7"/>
    <s v="System"/>
    <s v="Accounts &amp; Finance"/>
    <s v="4. Affects User"/>
    <s v="08-12-2024 17:7"/>
    <x v="1"/>
    <s v="05-12-2024 16:30"/>
    <s v="05-12-2024 16:30"/>
    <s v="27-11-2024 12:0"/>
    <s v="Access &amp; Security"/>
    <s v="Not Assigned"/>
    <s v="Access Control"/>
    <s v="BGD"/>
    <x v="0"/>
    <x v="2"/>
    <x v="1"/>
    <n v="8.2777777777810115"/>
    <n v="2024"/>
    <n v="48"/>
    <x v="21"/>
    <x v="0"/>
    <n v="11"/>
    <x v="4"/>
    <x v="0"/>
    <d v="2024-11-27T09:50:00"/>
    <d v="2024-12-05T16:30:00"/>
  </r>
  <r>
    <n v="4000005416"/>
    <x v="1"/>
    <s v="3. Normal"/>
    <s v="SAP Tcode authorization request - Robiul(BGD)"/>
    <s v="Md. Robiul  Awal"/>
    <s v="Amit Yadav"/>
    <s v="SAP Technical"/>
    <x v="0"/>
    <s v="27-11-2024 9:53"/>
    <s v="30-11-2024 10:0"/>
    <s v="Access &amp; Security"/>
    <s v="08-12-2024 17:8"/>
    <s v="System"/>
    <s v="Accounts &amp; Finance"/>
    <s v="4. Affects User"/>
    <s v="08-12-2024 17:8"/>
    <x v="1"/>
    <s v="05-12-2024 16:31"/>
    <s v="05-12-2024 16:31"/>
    <s v="27-11-2024 12:0"/>
    <s v="Access &amp; Security"/>
    <s v="Not Assigned"/>
    <s v="Access Control"/>
    <s v="BGD"/>
    <x v="0"/>
    <x v="2"/>
    <x v="1"/>
    <n v="8.2763888888875954"/>
    <n v="2024"/>
    <n v="48"/>
    <x v="21"/>
    <x v="0"/>
    <n v="11"/>
    <x v="4"/>
    <x v="0"/>
    <d v="2024-11-27T09:53:00"/>
    <d v="2024-12-05T16:31:00"/>
  </r>
  <r>
    <n v="4000005421"/>
    <x v="1"/>
    <s v="3. Normal"/>
    <s v="Payroll parameter change - Sol ref#: 3000052620"/>
    <s v="Mohamed Rafiudeen"/>
    <s v="Venkat"/>
    <s v="SAP Functional-HR"/>
    <x v="2"/>
    <s v="27-11-2024 10:52"/>
    <s v="29-11-2024 10:52"/>
    <s v="Applications"/>
    <s v="Not Assigned"/>
    <s v="System"/>
    <s v="Human Resources"/>
    <s v="4. Affects User"/>
    <s v="19-12-2024 15:11"/>
    <x v="1"/>
    <s v="Not Assigned"/>
    <s v="04-12-2024 14:18"/>
    <s v="27-11-2024 12:52"/>
    <s v="Applications"/>
    <s v="3000052620"/>
    <s v="SAP S/4 ERP"/>
    <s v="UAE"/>
    <x v="1"/>
    <x v="8"/>
    <x v="1"/>
    <n v="29.193635416668258"/>
    <n v="2024"/>
    <n v="48"/>
    <x v="21"/>
    <x v="3"/>
    <n v="11"/>
    <x v="4"/>
    <x v="1"/>
    <d v="2024-11-27T10:52:00"/>
    <d v="2024-12-26T15:30:50"/>
  </r>
  <r>
    <n v="4000005411"/>
    <x v="1"/>
    <s v="3. Normal"/>
    <s v="Request access to an CRM Module"/>
    <s v="Rudraksh Mukesh Verma"/>
    <s v="Amit Yadav"/>
    <s v="SAP Technical"/>
    <x v="4"/>
    <s v="26-11-2024 19:8"/>
    <s v="28-11-2024 19:8"/>
    <s v="Applications"/>
    <s v="Not Assigned"/>
    <s v="Rudraksh Mukesh Verma"/>
    <s v="Sanitaryware Sales"/>
    <s v="4. Affects User"/>
    <s v="24-12-2024 13:44"/>
    <x v="1"/>
    <s v="24-12-2024 13:44"/>
    <s v="24-12-2024 13:44"/>
    <s v="27-11-2024 12:8"/>
    <s v="Access &amp; Security"/>
    <s v="Not Assigned"/>
    <s v="CRM"/>
    <s v="UAE"/>
    <x v="0"/>
    <x v="2"/>
    <x v="1"/>
    <n v="27.775000000001455"/>
    <n v="2024"/>
    <n v="48"/>
    <x v="21"/>
    <x v="0"/>
    <n v="11"/>
    <x v="4"/>
    <x v="1"/>
    <d v="2024-11-26T19:08:00"/>
    <d v="2024-12-24T13:44:00"/>
  </r>
  <r>
    <n v="4000005404"/>
    <x v="1"/>
    <s v="3. Normal"/>
    <s v="Request for FIORI access - 99018229"/>
    <s v="Sreekumar Anandan"/>
    <s v="Amit Yadav"/>
    <s v="SAP Technical"/>
    <x v="0"/>
    <s v="26-11-2024 17:47"/>
    <s v="28-11-2024 17:47"/>
    <s v="Applications"/>
    <s v="08-12-2024 12:7"/>
    <s v="Sreekumar Anandan"/>
    <s v="Asset Management"/>
    <s v="4. Affects User"/>
    <s v="08-12-2024 12:7"/>
    <x v="1"/>
    <s v="05-12-2024 12:6"/>
    <s v="05-12-2024 12:6"/>
    <s v="27-11-2024 10:47"/>
    <s v="Access &amp; Security"/>
    <s v="Not Assigned"/>
    <s v="SAP S/4 ERP"/>
    <s v="UAE"/>
    <x v="0"/>
    <x v="2"/>
    <x v="1"/>
    <n v="8.7631944444437977"/>
    <n v="2024"/>
    <n v="48"/>
    <x v="21"/>
    <x v="0"/>
    <n v="11"/>
    <x v="4"/>
    <x v="0"/>
    <d v="2024-11-26T17:47:00"/>
    <d v="2024-12-05T12:06:00"/>
  </r>
  <r>
    <n v="4000005406"/>
    <x v="1"/>
    <s v="3. Normal"/>
    <s v="Required SAP HANA PRD ID 99007609"/>
    <s v="Veerabhadra Iswamy"/>
    <s v="Amit Yadav"/>
    <s v="SAP Technical"/>
    <x v="0"/>
    <s v="26-11-2024 18:2"/>
    <s v="28-11-2024 18:2"/>
    <s v="Applications"/>
    <s v="12-12-2024 16:53"/>
    <s v="Veerabhadra Iswamy"/>
    <s v="QA QC"/>
    <s v="4. Affects User"/>
    <s v="12-12-2024 16:53"/>
    <x v="1"/>
    <s v="12-12-2024 16:46"/>
    <s v="12-12-2024 16:46"/>
    <s v="27-11-2024 11:2"/>
    <s v="Access &amp; Security"/>
    <s v="Not Assigned"/>
    <s v="SAP S/4 ERP"/>
    <s v="UAE"/>
    <x v="0"/>
    <x v="2"/>
    <x v="1"/>
    <n v="15.947222222224809"/>
    <n v="2024"/>
    <n v="48"/>
    <x v="21"/>
    <x v="0"/>
    <n v="11"/>
    <x v="4"/>
    <x v="1"/>
    <d v="2024-11-26T18:02:00"/>
    <d v="2024-12-12T16:46:00"/>
  </r>
  <r>
    <n v="4000005399"/>
    <x v="1"/>
    <s v="3. Normal"/>
    <s v="MC8 Plant SAP access to Mr. Saiteja Aaluru  - 99002508"/>
    <s v="Suresh Kumar Annasamy"/>
    <s v="Amit Yadav"/>
    <s v="SAP Technical"/>
    <x v="3"/>
    <s v="26-11-2024 16:7"/>
    <s v="28-11-2024 16:7"/>
    <s v="Access &amp; Security"/>
    <s v="Not Assigned"/>
    <s v="Suresh Kumar Annasamy"/>
    <s v="MC8 Plant"/>
    <s v="4. Affects User"/>
    <s v="24-12-2024 17:44"/>
    <x v="1"/>
    <s v="Not Assigned"/>
    <s v="10-12-2024 16:43"/>
    <s v="26-11-2024 18:7"/>
    <s v="Access &amp; Security"/>
    <s v="Not Assigned"/>
    <s v="Access Control"/>
    <s v="UAE"/>
    <x v="0"/>
    <x v="2"/>
    <x v="1"/>
    <n v="29.974885416668258"/>
    <n v="2024"/>
    <n v="48"/>
    <x v="21"/>
    <x v="0"/>
    <n v="11"/>
    <x v="4"/>
    <x v="1"/>
    <d v="2024-11-26T16:07:00"/>
    <d v="2024-12-26T15:30:50"/>
  </r>
  <r>
    <n v="4000005431"/>
    <x v="0"/>
    <s v="2. High"/>
    <s v="SAP Incident- C4C - Survey is not getting triggered"/>
    <s v="Vinita Acharya"/>
    <s v="Kamal Kondapalli"/>
    <s v="SAP Functional-SD"/>
    <x v="2"/>
    <s v="27-11-2024 13:48"/>
    <s v="29-11-2024 13:48"/>
    <s v="Applications"/>
    <s v="Not Assigned"/>
    <s v="Vinita Acharya"/>
    <s v="Corporate Development"/>
    <s v="4. Affects User"/>
    <s v="19-12-2024 11:59"/>
    <x v="1"/>
    <s v="Not Assigned"/>
    <s v="09-12-2024 15:50"/>
    <s v="27-11-2024 15:48"/>
    <s v="Not Assigned"/>
    <s v="Not Assigned"/>
    <s v="SAP S/4 ERP"/>
    <s v="UAE"/>
    <x v="1"/>
    <x v="0"/>
    <x v="1"/>
    <n v="29.071413194447814"/>
    <n v="2024"/>
    <n v="48"/>
    <x v="21"/>
    <x v="11"/>
    <n v="11"/>
    <x v="4"/>
    <x v="1"/>
    <d v="2024-11-27T13:48:00"/>
    <d v="2024-12-26T15:30:50"/>
  </r>
  <r>
    <n v="4000005435"/>
    <x v="1"/>
    <s v="3. Normal"/>
    <s v="Z Tcode- ADS Monitoring"/>
    <s v="Shalaka Kulkarni"/>
    <s v="Not Assigned"/>
    <s v="SAP Functional-Fiori/ABAP"/>
    <x v="1"/>
    <s v="27-11-2024 15:14"/>
    <s v="29-11-2024 15:14"/>
    <s v="Applications"/>
    <s v="Not Assigned"/>
    <s v="System"/>
    <s v="Information Technology"/>
    <s v="4. Affects User"/>
    <s v="29-11-2024 11:38"/>
    <x v="1"/>
    <s v="Not Assigned"/>
    <s v="Not Assigned"/>
    <s v="27-11-2024 17:14"/>
    <s v="Applications"/>
    <s v="Not Assigned"/>
    <s v="SAP S/4 ERP"/>
    <s v="UAE"/>
    <x v="2"/>
    <x v="14"/>
    <x v="1"/>
    <n v="29.011690972220094"/>
    <n v="2024"/>
    <n v="48"/>
    <x v="21"/>
    <x v="0"/>
    <n v="11"/>
    <x v="4"/>
    <x v="1"/>
    <d v="2024-11-27T15:14:00"/>
    <d v="2024-12-26T15:30:50"/>
  </r>
  <r>
    <n v="4000005436"/>
    <x v="1"/>
    <s v="2. High"/>
    <s v="Sap T-Code Authorization: 88202691, 88202056, 88202588"/>
    <s v="Md. Shariful Islam"/>
    <s v="Amit Yadav"/>
    <s v="SAP Technical"/>
    <x v="0"/>
    <s v="27-11-2024 15:17"/>
    <s v="30-11-2024 15:17"/>
    <s v="Access &amp; Security"/>
    <s v="08-12-2024 16:7"/>
    <s v="System"/>
    <s v="Finance &amp; Accounts"/>
    <s v="4. Affects User"/>
    <s v="08-12-2024 16:7"/>
    <x v="1"/>
    <s v="05-12-2024 15:50"/>
    <s v="05-12-2024 15:50"/>
    <s v="27-11-2024 17:17"/>
    <s v="Access &amp; Security"/>
    <s v="Not Assigned"/>
    <s v="Access Control"/>
    <s v="BGD"/>
    <x v="0"/>
    <x v="2"/>
    <x v="1"/>
    <n v="8.022916666661331"/>
    <n v="2024"/>
    <n v="48"/>
    <x v="21"/>
    <x v="0"/>
    <n v="11"/>
    <x v="4"/>
    <x v="0"/>
    <d v="2024-11-27T15:17:00"/>
    <d v="2024-12-05T15:50:00"/>
  </r>
  <r>
    <n v="4000005445"/>
    <x v="0"/>
    <s v="3. Normal"/>
    <s v="FW: Payload from C4C QAS &amp; PRD"/>
    <s v="Abdul Hameed Mahuthannan"/>
    <s v="Kamal Kondapalli"/>
    <s v="SAP Functional-SD"/>
    <x v="0"/>
    <s v="27-11-2024 18:24"/>
    <s v="29-11-2024 18:24"/>
    <s v="Applications"/>
    <s v="16-12-2024 18:12"/>
    <s v="System"/>
    <s v="Information Technology"/>
    <s v="4. Affects User"/>
    <s v="16-12-2024 18:12"/>
    <x v="1"/>
    <s v="13-12-2024 18:3"/>
    <s v="27-11-2024 18:44"/>
    <s v="28-11-2024 11:24"/>
    <s v="Not Assigned"/>
    <s v="Not Assigned"/>
    <s v="CRM"/>
    <s v="Not Assigned"/>
    <x v="1"/>
    <x v="0"/>
    <x v="1"/>
    <n v="15.985416666662786"/>
    <n v="2024"/>
    <n v="48"/>
    <x v="21"/>
    <x v="12"/>
    <n v="11"/>
    <x v="4"/>
    <x v="1"/>
    <d v="2024-11-27T18:24:00"/>
    <d v="2024-12-13T18:03:00"/>
  </r>
  <r>
    <n v="4000005458"/>
    <x v="1"/>
    <s v="3. Normal"/>
    <s v="NEW PR REQUEST APROVAL MATRIX"/>
    <s v="Anand Pachayappan"/>
    <s v="Pranita Vishvanath Patil"/>
    <s v="SAP Functional-MM"/>
    <x v="0"/>
    <s v="28-11-2024 10:24"/>
    <s v="30-11-2024 10:30"/>
    <s v="Applications"/>
    <s v="23-12-2024 19:16"/>
    <s v="Anand Pachayappan"/>
    <s v="Sanitaryware"/>
    <s v="4. Affects User"/>
    <s v="23-12-2024 19:16"/>
    <x v="1"/>
    <s v="20-12-2024 18:46"/>
    <s v="28-11-2024 10:54"/>
    <s v="28-11-2024 12:30"/>
    <s v="Applications"/>
    <s v="Not Assigned"/>
    <s v="SAP S/4 ERP"/>
    <s v="IND"/>
    <x v="1"/>
    <x v="7"/>
    <x v="1"/>
    <n v="22.348611111112405"/>
    <n v="2024"/>
    <n v="48"/>
    <x v="21"/>
    <x v="1"/>
    <n v="11"/>
    <x v="4"/>
    <x v="1"/>
    <d v="2024-11-28T10:24:00"/>
    <d v="2024-12-20T18:46:00"/>
  </r>
  <r>
    <n v="4000005461"/>
    <x v="0"/>
    <s v="2. High"/>
    <s v="SAP Incident_C4C EXTERNAL ID NOT GENERATING"/>
    <s v="Gillian Malansing"/>
    <s v="Dinesh Sharma"/>
    <s v="SAP Functional-SD"/>
    <x v="2"/>
    <s v="28-11-2024 11:56"/>
    <s v="02-12-2024 11:56"/>
    <s v="Applications"/>
    <s v="Not Assigned"/>
    <s v="Gillian Malansing"/>
    <s v="Sanitaryware Sales"/>
    <s v="4. Affects User"/>
    <s v="18-12-2024 16:37"/>
    <x v="1"/>
    <s v="Not Assigned"/>
    <s v="11-12-2024 17:7"/>
    <s v="28-11-2024 13:56"/>
    <s v="Not Assigned"/>
    <s v="Not Assigned"/>
    <s v="CRM"/>
    <s v="UAE"/>
    <x v="0"/>
    <x v="0"/>
    <x v="1"/>
    <n v="28.14919097222446"/>
    <n v="2024"/>
    <n v="48"/>
    <x v="21"/>
    <x v="5"/>
    <n v="11"/>
    <x v="4"/>
    <x v="1"/>
    <d v="2024-11-28T11:56:00"/>
    <d v="2024-12-26T15:30:50"/>
  </r>
  <r>
    <n v="4000005470"/>
    <x v="1"/>
    <s v="2. High"/>
    <s v="Reset application password"/>
    <s v="Kaniska Roy"/>
    <s v="Amit Yadav"/>
    <s v="SAP Technical"/>
    <x v="0"/>
    <s v="28-11-2024 13:45"/>
    <s v="02-12-2024 13:45"/>
    <s v="Applications"/>
    <s v="01-12-2024 17:4"/>
    <s v="Kaniska Roy"/>
    <s v="Finance &amp; Accounts"/>
    <s v="4. Affects User"/>
    <s v="01-12-2024 17:4"/>
    <x v="1"/>
    <s v="28-11-2024 16:40"/>
    <s v="28-11-2024 16:40"/>
    <s v="28-11-2024 15:45"/>
    <s v="Access &amp; Security"/>
    <s v="Not Assigned"/>
    <s v="SAP S/4 ERP"/>
    <s v="UAE"/>
    <x v="0"/>
    <x v="2"/>
    <x v="1"/>
    <n v="0.12152777778101154"/>
    <n v="2024"/>
    <n v="48"/>
    <x v="21"/>
    <x v="0"/>
    <n v="11"/>
    <x v="4"/>
    <x v="2"/>
    <d v="2024-11-28T13:45:00"/>
    <d v="2024-11-28T16:40:00"/>
  </r>
  <r>
    <n v="4000005482"/>
    <x v="1"/>
    <s v="3. Normal"/>
    <s v="Request additional SAP access -Keerthan"/>
    <s v="Keerthan Upadhya"/>
    <s v="Amit Yadav"/>
    <s v="SAP Technical"/>
    <x v="0"/>
    <s v="28-11-2024 19:26"/>
    <s v="02-12-2024 19:26"/>
    <s v="Access &amp; Security"/>
    <s v="23-12-2024 14:15"/>
    <s v="Keerthan Upadhya"/>
    <s v="IT Department"/>
    <s v="4. Affects User"/>
    <s v="23-12-2024 14:15"/>
    <x v="1"/>
    <s v="20-12-2024 13:16"/>
    <s v="20-12-2024 13:16"/>
    <s v="29-11-2024 12:26"/>
    <s v="Access &amp; Security"/>
    <s v="Not Assigned"/>
    <s v="Access Control"/>
    <s v="UAE"/>
    <x v="0"/>
    <x v="2"/>
    <x v="1"/>
    <n v="21.743055555554747"/>
    <n v="2024"/>
    <n v="48"/>
    <x v="21"/>
    <x v="0"/>
    <n v="11"/>
    <x v="4"/>
    <x v="1"/>
    <d v="2024-11-28T19:26:00"/>
    <d v="2024-12-20T13:16:00"/>
  </r>
  <r>
    <n v="4000005478"/>
    <x v="0"/>
    <s v="3. Normal"/>
    <s v="UKI SO error (involved parties)"/>
    <s v="Gillian Malansing"/>
    <s v="Dinesh Sharma"/>
    <s v="SAP Functional-SD"/>
    <x v="2"/>
    <s v="28-11-2024 17:40"/>
    <s v="02-12-2024 17:40"/>
    <s v="Applications"/>
    <s v="Not Assigned"/>
    <s v="System"/>
    <s v="Sanitaryware Sales"/>
    <s v="4. Affects User"/>
    <s v="18-12-2024 16:35"/>
    <x v="1"/>
    <s v="Not Assigned"/>
    <s v="Not Assigned"/>
    <s v="29-11-2024 10:40"/>
    <s v="Not Assigned"/>
    <s v="Not Assigned"/>
    <s v="SAP S/4 ERP"/>
    <s v="UAE"/>
    <x v="0"/>
    <x v="0"/>
    <x v="1"/>
    <n v="27.910302083335409"/>
    <n v="2024"/>
    <n v="48"/>
    <x v="21"/>
    <x v="5"/>
    <n v="11"/>
    <x v="4"/>
    <x v="1"/>
    <d v="2024-11-28T17:40:00"/>
    <d v="2024-12-26T15:30:50"/>
  </r>
  <r>
    <n v="4000005489"/>
    <x v="0"/>
    <s v="3. Normal"/>
    <s v="PO/PR pending for release - not reflecting in SAP inbox"/>
    <s v="Myles Violante"/>
    <s v="Pranita Vishvanath Patil"/>
    <s v="SAP Functional-MM"/>
    <x v="5"/>
    <s v="29-11-2024 11:13"/>
    <s v="03-12-2024 11:13"/>
    <s v="Applications"/>
    <s v="Not Assigned"/>
    <s v="System"/>
    <s v="Tiles Plant"/>
    <s v="4. Affects User"/>
    <s v="20-12-2024 10:54"/>
    <x v="1"/>
    <s v="Not Assigned"/>
    <s v="29-11-2024 17:20"/>
    <s v="29-11-2024 13:13"/>
    <s v="Not Assigned"/>
    <s v="Not Assigned"/>
    <s v="SAP S/4 ERP"/>
    <s v="UAE"/>
    <x v="1"/>
    <x v="7"/>
    <x v="1"/>
    <n v="27.179052083331044"/>
    <n v="2024"/>
    <n v="48"/>
    <x v="21"/>
    <x v="11"/>
    <n v="11"/>
    <x v="4"/>
    <x v="1"/>
    <d v="2024-11-29T11:13:00"/>
    <d v="2024-12-26T15:30:50"/>
  </r>
  <r>
    <n v="4000005483"/>
    <x v="0"/>
    <s v="3. Normal"/>
    <s v="Wrong costing in SAP"/>
    <s v="Himanshu Chandrakant Shah"/>
    <s v="Rakhi Masand"/>
    <s v="SAP Functional-FI/CO"/>
    <x v="3"/>
    <s v="28-11-2024 19:34"/>
    <s v="03-12-2024 10:30"/>
    <s v="Applications"/>
    <s v="Not Assigned"/>
    <s v="Himanshu Chandrakant Shah"/>
    <s v="Finance &amp; Accounts"/>
    <s v="4. Affects User"/>
    <s v="25-12-2024 16:33"/>
    <x v="1"/>
    <s v="Not Assigned"/>
    <s v="Not Assigned"/>
    <s v="29-11-2024 12:30"/>
    <s v="Not Assigned"/>
    <s v="Not Assigned"/>
    <s v="SAP S/4 ERP"/>
    <s v="UAE"/>
    <x v="1"/>
    <x v="9"/>
    <x v="1"/>
    <n v="27.831135416665347"/>
    <n v="2024"/>
    <n v="48"/>
    <x v="21"/>
    <x v="14"/>
    <n v="11"/>
    <x v="4"/>
    <x v="1"/>
    <d v="2024-11-28T19:34:00"/>
    <d v="2024-12-26T15:30:50"/>
  </r>
  <r>
    <n v="4000005484"/>
    <x v="0"/>
    <s v="3. Normal"/>
    <s v="Report ZSDPL005 is not working properly"/>
    <s v="Raziye Kabakci"/>
    <s v="Kamal Kondapalli"/>
    <s v="SAP Functional-SD"/>
    <x v="0"/>
    <s v="28-11-2024 19:40"/>
    <s v="29-11-2024 18:40"/>
    <s v="Applications"/>
    <s v="13-12-2024 20:10"/>
    <s v="Raziye Kabakci"/>
    <s v="Information Technology"/>
    <s v="2. Affects Department"/>
    <s v="13-12-2024 20:10"/>
    <x v="2"/>
    <s v="10-12-2024 19:49"/>
    <s v="10-12-2024 19:49"/>
    <s v="29-11-2024 11:40"/>
    <s v="Not Assigned"/>
    <s v="Not Assigned"/>
    <s v="SAP S/4 ERP"/>
    <s v="GER"/>
    <x v="1"/>
    <x v="0"/>
    <x v="1"/>
    <n v="12.006249999998545"/>
    <n v="2024"/>
    <n v="48"/>
    <x v="21"/>
    <x v="12"/>
    <n v="11"/>
    <x v="4"/>
    <x v="1"/>
    <d v="2024-11-28T19:40:00"/>
    <d v="2024-12-10T19:49:00"/>
  </r>
  <r>
    <n v="4000005508"/>
    <x v="1"/>
    <s v="3. Normal"/>
    <s v="Unable to Link Code in SAP (vdh1n)"/>
    <s v="Varshil Jayantilal Gohil"/>
    <s v="Not Assigned"/>
    <s v="SAP Functional-SD"/>
    <x v="6"/>
    <s v="29-11-2024 16:34"/>
    <s v="02-12-2024 16:34"/>
    <s v="Applications"/>
    <s v="Not Assigned"/>
    <s v="System"/>
    <s v="Commercial Accounts"/>
    <s v="4. Affects User"/>
    <s v="26-12-2024 13:11"/>
    <x v="1"/>
    <s v="Not Assigned"/>
    <s v="06-12-2024 10:42"/>
    <s v="29-11-2024 18:34"/>
    <s v="Applications"/>
    <s v="Not Assigned"/>
    <s v="SAP S/4 ERP"/>
    <s v="IND"/>
    <x v="2"/>
    <x v="14"/>
    <x v="1"/>
    <n v="26.956135416665347"/>
    <n v="2024"/>
    <n v="48"/>
    <x v="21"/>
    <x v="5"/>
    <n v="11"/>
    <x v="4"/>
    <x v="1"/>
    <d v="2024-11-29T16:34:00"/>
    <d v="2024-12-26T15:30:50"/>
  </r>
  <r>
    <n v="4000005516"/>
    <x v="0"/>
    <s v="3. Normal"/>
    <s v="SAP Login Error"/>
    <s v="Jamshed Ali - External"/>
    <s v="Amit Yadav"/>
    <s v="SAP Technical"/>
    <x v="0"/>
    <s v="30-11-2024 15:49"/>
    <s v="04-12-2024 10:30"/>
    <s v="Applications"/>
    <s v="08-12-2024 13:7"/>
    <s v="System"/>
    <s v="UAE Sales -Retail Operations"/>
    <s v="4. Affects User"/>
    <s v="08-12-2024 13:7"/>
    <x v="1"/>
    <s v="05-12-2024 12:15"/>
    <s v="05-12-2024 12:15"/>
    <s v="02-12-2024 12:30"/>
    <s v="Not Assigned"/>
    <s v="Not Assigned"/>
    <s v="SAP S/4 ERP"/>
    <s v="UAE"/>
    <x v="0"/>
    <x v="2"/>
    <x v="1"/>
    <n v="4.851388888884685"/>
    <n v="2024"/>
    <n v="48"/>
    <x v="21"/>
    <x v="0"/>
    <n v="11"/>
    <x v="4"/>
    <x v="3"/>
    <d v="2024-11-30T15:49:00"/>
    <d v="2024-12-05T12:15:00"/>
  </r>
  <r>
    <n v="4000005525"/>
    <x v="1"/>
    <s v="3. Normal"/>
    <s v="National Day Public Holiday , December 2024"/>
    <s v="Mohamed Rafiudeen"/>
    <s v="Venkat"/>
    <s v="SAP Functional-HR"/>
    <x v="0"/>
    <s v="30-11-2024 20:52"/>
    <s v="04-12-2024 10:30"/>
    <s v="Applications"/>
    <s v="15-12-2024 20:11"/>
    <s v="Asrianti Marta"/>
    <s v="Human Resources"/>
    <s v="3. Affects Group"/>
    <s v="15-12-2024 20:11"/>
    <x v="1"/>
    <s v="12-12-2024 19:30"/>
    <s v="04-12-2024 11:15"/>
    <s v="02-12-2024 12:30"/>
    <s v="Applications"/>
    <s v="3000052621"/>
    <s v="SAP S/4 ERP"/>
    <s v="UAE"/>
    <x v="1"/>
    <x v="8"/>
    <x v="1"/>
    <n v="11.943055555559113"/>
    <n v="2024"/>
    <n v="48"/>
    <x v="21"/>
    <x v="1"/>
    <n v="11"/>
    <x v="4"/>
    <x v="1"/>
    <d v="2024-11-30T20:52:00"/>
    <d v="2024-12-12T19:30:00"/>
  </r>
  <r>
    <n v="4000005533"/>
    <x v="0"/>
    <s v="3. Normal"/>
    <s v="Adding SNC name - SAP SSO"/>
    <s v="Ali Mohammed"/>
    <s v="Amit Yadav"/>
    <s v="SAP Technical"/>
    <x v="0"/>
    <s v="01-12-2024 15:34"/>
    <s v="03-12-2024 15:34"/>
    <s v="Applications"/>
    <s v="08-12-2024 12:7"/>
    <s v="System"/>
    <s v="Information Technology"/>
    <s v="4. Affects User"/>
    <s v="08-12-2024 12:7"/>
    <x v="1"/>
    <s v="05-12-2024 11:52"/>
    <s v="05-12-2024 11:52"/>
    <s v="01-12-2024 17:34"/>
    <s v="Not Assigned"/>
    <s v="Not Assigned"/>
    <s v="SAP S/4 ERP"/>
    <s v="KSA"/>
    <x v="0"/>
    <x v="2"/>
    <x v="1"/>
    <n v="3.8458333333328483"/>
    <n v="2024"/>
    <n v="49"/>
    <x v="22"/>
    <x v="0"/>
    <n v="12"/>
    <x v="5"/>
    <x v="3"/>
    <d v="2024-12-01T15:34:00"/>
    <d v="2024-12-05T11:52:00"/>
  </r>
  <r>
    <n v="4000005542"/>
    <x v="0"/>
    <s v="3. Normal"/>
    <s v="Authorization issue- Moseul (BGD)"/>
    <s v="Md. Moseul Hoque"/>
    <s v="Amit Yadav"/>
    <s v="SAP Technical"/>
    <x v="0"/>
    <s v="02-12-2024 11:34"/>
    <s v="04-12-2024 11:34"/>
    <s v="Access &amp; Security"/>
    <s v="08-12-2024 12:7"/>
    <s v="System"/>
    <s v="Accounts &amp; Finance"/>
    <s v="4. Affects User"/>
    <s v="08-12-2024 12:7"/>
    <x v="1"/>
    <s v="05-12-2024 11:55"/>
    <s v="05-12-2024 11:55"/>
    <s v="02-12-2024 13:34"/>
    <s v="Not Assigned"/>
    <s v="Not Assigned"/>
    <s v="Access Control"/>
    <s v="BGD"/>
    <x v="0"/>
    <x v="2"/>
    <x v="1"/>
    <n v="3.0145833333372138"/>
    <n v="2024"/>
    <n v="49"/>
    <x v="22"/>
    <x v="0"/>
    <n v="12"/>
    <x v="5"/>
    <x v="3"/>
    <d v="2024-12-02T11:34:00"/>
    <d v="2024-12-05T11:55:00"/>
  </r>
  <r>
    <n v="4000005548"/>
    <x v="1"/>
    <s v="3. Normal"/>
    <s v="New SAP ID for 10000108 Jude Espiritu - UK"/>
    <s v="Miz Rahman"/>
    <s v="Amit Yadav"/>
    <s v="SAP Technical"/>
    <x v="0"/>
    <s v="02-12-2024 15:0"/>
    <s v="04-12-2024 15:0"/>
    <s v="Applications"/>
    <s v="13-12-2024 19:10"/>
    <s v="System"/>
    <s v="Accounts"/>
    <s v="4. Affects User"/>
    <s v="13-12-2024 19:10"/>
    <x v="1"/>
    <s v="10-12-2024 18:45"/>
    <s v="10-12-2024 18:45"/>
    <s v="02-12-2024 17:0"/>
    <s v="Access &amp; Security"/>
    <s v="Not Assigned"/>
    <s v="SAP S/4 ERP"/>
    <s v="UK"/>
    <x v="0"/>
    <x v="2"/>
    <x v="1"/>
    <n v="8.15625"/>
    <n v="2024"/>
    <n v="49"/>
    <x v="22"/>
    <x v="0"/>
    <n v="12"/>
    <x v="5"/>
    <x v="0"/>
    <d v="2024-12-02T15:00:00"/>
    <d v="2024-12-10T18:45:00"/>
  </r>
  <r>
    <n v="4000005564"/>
    <x v="0"/>
    <s v="3. Normal"/>
    <s v="MONTH END CLOSING NOT OPERATING THE UPLOADING PROCESS"/>
    <s v="Preeth Nair"/>
    <s v="Amit Yadav"/>
    <s v="SAP Technical"/>
    <x v="0"/>
    <s v="03-12-2024 1:28"/>
    <s v="05-12-2024 10:30"/>
    <s v="Applications"/>
    <s v="08-12-2024 12:7"/>
    <s v="System"/>
    <s v="Finance &amp; Accounts"/>
    <s v="4. Affects User"/>
    <s v="08-12-2024 12:7"/>
    <x v="1"/>
    <s v="05-12-2024 12:0"/>
    <s v="05-12-2024 12:0"/>
    <s v="03-12-2024 12:30"/>
    <s v="Not Assigned"/>
    <s v="Not Assigned"/>
    <s v="SAP S/4 ERP"/>
    <s v="UAE"/>
    <x v="0"/>
    <x v="2"/>
    <x v="1"/>
    <n v="2.4388888888861402"/>
    <n v="2024"/>
    <n v="49"/>
    <x v="22"/>
    <x v="0"/>
    <n v="12"/>
    <x v="5"/>
    <x v="3"/>
    <d v="2024-12-03T01:28:00"/>
    <d v="2024-12-05T12:00:00"/>
  </r>
  <r>
    <n v="4000005539"/>
    <x v="0"/>
    <s v="1. Urgent"/>
    <s v="Waybill details in our ZEREGISTER are not updated accurately"/>
    <s v="Moti Singh Rathore"/>
    <s v="Kamal Kondapalli"/>
    <s v="SAP Functional"/>
    <x v="2"/>
    <s v="02-12-2024 10:52"/>
    <s v="02-12-2024 18:52"/>
    <s v="Applications"/>
    <s v="Not Assigned"/>
    <s v="Moti Singh Rathore"/>
    <s v="Finance &amp; Accounts"/>
    <s v="4. Affects User"/>
    <s v="18-12-2024 19:52"/>
    <x v="2"/>
    <s v="Not Assigned"/>
    <s v="02-12-2024 11:43"/>
    <s v="02-12-2024 11:52"/>
    <s v="Not Assigned"/>
    <s v="Not Assigned"/>
    <s v="SAP S/4 ERP"/>
    <s v="IND"/>
    <x v="1"/>
    <x v="0"/>
    <x v="1"/>
    <n v="24.193635416668258"/>
    <n v="2024"/>
    <n v="49"/>
    <x v="22"/>
    <x v="5"/>
    <n v="12"/>
    <x v="5"/>
    <x v="1"/>
    <d v="2024-12-02T10:52:00"/>
    <d v="2024-12-26T15:30:50"/>
  </r>
  <r>
    <n v="4000005573"/>
    <x v="0"/>
    <s v="1. Urgent"/>
    <s v="SAP FV50 entry Parking Issue"/>
    <s v="Vasu Mummidi"/>
    <s v="Rakhi Masand"/>
    <s v="SAP Functional"/>
    <x v="0"/>
    <s v="03-12-2024 12:26"/>
    <s v="04-12-2024 11:56"/>
    <s v="Applications"/>
    <s v="13-12-2024 12:10"/>
    <s v="Vasu Mummidi"/>
    <s v="Finance &amp; Accounts"/>
    <s v="4. Affects User"/>
    <s v="13-12-2024 12:10"/>
    <x v="2"/>
    <s v="10-12-2024 11:38"/>
    <s v="03-12-2024 16:40"/>
    <s v="03-12-2024 13:26"/>
    <s v="Not Assigned"/>
    <s v="Not Assigned"/>
    <s v="SAP S/4 ERP"/>
    <s v="IND"/>
    <x v="1"/>
    <x v="9"/>
    <x v="1"/>
    <n v="6.9666666666671517"/>
    <n v="2024"/>
    <n v="49"/>
    <x v="22"/>
    <x v="12"/>
    <n v="12"/>
    <x v="5"/>
    <x v="0"/>
    <d v="2024-12-03T12:26:00"/>
    <d v="2024-12-10T11:38:00"/>
  </r>
  <r>
    <n v="4000005621"/>
    <x v="0"/>
    <s v="2. High"/>
    <s v="Document number does not exist while creating PO"/>
    <s v="Satish Marise"/>
    <s v="Pranita Vishvanath Patil"/>
    <s v="SAP Functional-MM"/>
    <x v="0"/>
    <s v="04-12-2024 17:6"/>
    <s v="06-12-2024 17:6"/>
    <s v="Applications"/>
    <s v="12-12-2024 14:9"/>
    <s v="Satish Marise"/>
    <s v="Purchase"/>
    <s v="4. Affects User"/>
    <s v="12-12-2024 14:9"/>
    <x v="1"/>
    <s v="09-12-2024 13:56"/>
    <s v="09-12-2024 13:56"/>
    <s v="05-12-2024 10:36"/>
    <s v="Not Assigned"/>
    <s v="Not Assigned"/>
    <s v="SAP S/4 ERP"/>
    <s v="IND"/>
    <x v="1"/>
    <x v="7"/>
    <x v="1"/>
    <n v="4.8680555555547471"/>
    <n v="2024"/>
    <n v="49"/>
    <x v="22"/>
    <x v="12"/>
    <n v="12"/>
    <x v="5"/>
    <x v="3"/>
    <d v="2024-12-04T17:06:00"/>
    <d v="2024-12-09T13:56:00"/>
  </r>
  <r>
    <n v="4000005586"/>
    <x v="1"/>
    <s v="3. Normal"/>
    <s v="Fiori password reset- 99002157"/>
    <s v="Balakumar Paneerselvam"/>
    <s v="Amit Yadav"/>
    <s v="SAP Technical"/>
    <x v="0"/>
    <s v="04-12-2024 11:8"/>
    <s v="06-12-2024 11:8"/>
    <s v="Applications"/>
    <s v="08-12-2024 12:7"/>
    <s v="Balakumar Paneerselvam"/>
    <s v="MC9 - Tiles"/>
    <s v="4. Affects User"/>
    <s v="08-12-2024 12:7"/>
    <x v="1"/>
    <s v="05-12-2024 11:57"/>
    <s v="05-12-2024 11:57"/>
    <s v="04-12-2024 13:8"/>
    <s v="Access &amp; Security"/>
    <s v="Not Assigned"/>
    <s v="SAP S/4 ERP"/>
    <s v="UAE"/>
    <x v="0"/>
    <x v="2"/>
    <x v="1"/>
    <n v="1.0340277777795563"/>
    <n v="2024"/>
    <n v="49"/>
    <x v="22"/>
    <x v="0"/>
    <n v="12"/>
    <x v="5"/>
    <x v="2"/>
    <d v="2024-12-04T11:08:00"/>
    <d v="2024-12-05T11:57:00"/>
  </r>
  <r>
    <n v="4000005611"/>
    <x v="1"/>
    <s v="1. Urgent"/>
    <s v="ESS Access - 99018697"/>
    <s v="Balakumar Paneerselvam"/>
    <s v="Amit Yadav"/>
    <s v="SAP Technical"/>
    <x v="0"/>
    <s v="04-12-2024 14:36"/>
    <s v="05-12-2024 13:36"/>
    <s v="Access &amp; Security"/>
    <s v="23-12-2024 14:15"/>
    <s v="Balakumar Paneerselvam"/>
    <s v="MC9 - Tiles"/>
    <s v="4. Affects User"/>
    <s v="23-12-2024 14:15"/>
    <x v="2"/>
    <s v="20-12-2024 13:33"/>
    <s v="20-12-2024 13:33"/>
    <s v="04-12-2024 15:36"/>
    <s v="Access &amp; Security"/>
    <s v="Not Assigned"/>
    <s v="Access Control"/>
    <s v="UAE"/>
    <x v="0"/>
    <x v="2"/>
    <x v="1"/>
    <n v="15.95625000000291"/>
    <n v="2024"/>
    <n v="49"/>
    <x v="22"/>
    <x v="0"/>
    <n v="12"/>
    <x v="5"/>
    <x v="1"/>
    <d v="2024-12-04T14:36:00"/>
    <d v="2024-12-20T13:33:00"/>
  </r>
  <r>
    <n v="4000005563"/>
    <x v="1"/>
    <s v="3. Normal"/>
    <s v="Request to create SAP ID - Carlos Santos"/>
    <s v="Jan Merkel"/>
    <s v="Amit Yadav"/>
    <s v="SAP Technical"/>
    <x v="3"/>
    <s v="02-12-2024 19:4"/>
    <s v="-"/>
    <s v="Access &amp; Security"/>
    <s v="Not Assigned"/>
    <s v="Jan Merkel"/>
    <s v="Information Technology"/>
    <s v="Not Assigned"/>
    <s v="26-12-2024 10:56"/>
    <x v="4"/>
    <s v="Not Assigned"/>
    <s v="Not Assigned"/>
    <s v="-"/>
    <s v="Access &amp; Security"/>
    <s v="Not Assigned"/>
    <s v="Access Control"/>
    <s v="GER"/>
    <x v="0"/>
    <x v="2"/>
    <x v="1"/>
    <n v="23.851968750001106"/>
    <n v="2024"/>
    <n v="49"/>
    <x v="22"/>
    <x v="0"/>
    <n v="12"/>
    <x v="5"/>
    <x v="1"/>
    <d v="2024-12-02T19:04:00"/>
    <d v="2024-12-26T15:30:50"/>
  </r>
  <r>
    <n v="4000005616"/>
    <x v="1"/>
    <s v="2. High"/>
    <s v="Request for ECQ access - 99018854"/>
    <s v="Stephanie Elaine Acera"/>
    <s v="Amit Yadav"/>
    <s v="SAP Technical"/>
    <x v="3"/>
    <s v="04-12-2024 16:22"/>
    <s v="06-12-2024 16:22"/>
    <s v="Access &amp; Security"/>
    <s v="Not Assigned"/>
    <s v="Stephanie Elaine Acera"/>
    <s v="Production Planning"/>
    <s v="4. Affects User"/>
    <s v="25-12-2024 21:58"/>
    <x v="1"/>
    <s v="Not Assigned"/>
    <s v="Not Assigned"/>
    <s v="04-12-2024 18:22"/>
    <s v="Access &amp; Security"/>
    <s v="Not Assigned"/>
    <s v="Access Control"/>
    <s v="UAE"/>
    <x v="0"/>
    <x v="2"/>
    <x v="1"/>
    <n v="21.964468750004016"/>
    <n v="2024"/>
    <n v="49"/>
    <x v="22"/>
    <x v="0"/>
    <n v="12"/>
    <x v="5"/>
    <x v="1"/>
    <d v="2024-12-04T16:22:00"/>
    <d v="2024-12-26T15:30:50"/>
  </r>
  <r>
    <n v="4000005683"/>
    <x v="0"/>
    <s v="1. Urgent"/>
    <s v="SAP Incident - POS not working as intended. When i click on item, it doesnt show page with stocks. Cannot add to cart!"/>
    <s v="Emma Bautista"/>
    <s v="Ajay Bose Sukumaran"/>
    <s v="SAP Functional-Fiori/ABAP"/>
    <x v="3"/>
    <s v="06-12-2024 12:2"/>
    <s v="09-12-2024 11:2"/>
    <s v="Applications"/>
    <s v="Not Assigned"/>
    <s v="Georges Najib Ghanem"/>
    <s v="Showroom"/>
    <s v="4. Affects User"/>
    <s v="13-12-2024 18:4"/>
    <x v="2"/>
    <s v="Not Assigned"/>
    <s v="11-12-2024 12:35"/>
    <s v="06-12-2024 13:2"/>
    <s v="Not Assigned"/>
    <s v="Not Assigned"/>
    <s v="POS"/>
    <s v="UAE"/>
    <x v="0"/>
    <x v="1"/>
    <x v="1"/>
    <n v="20.145024305558763"/>
    <n v="2024"/>
    <n v="49"/>
    <x v="22"/>
    <x v="0"/>
    <n v="12"/>
    <x v="5"/>
    <x v="1"/>
    <d v="2024-12-06T12:02:00"/>
    <d v="2024-12-26T15:30:50"/>
  </r>
  <r>
    <n v="4000005627"/>
    <x v="1"/>
    <s v="2. High"/>
    <s v="Requesting T-Codes for 99015638"/>
    <s v="Ashish Kolhe"/>
    <s v="Amit Yadav"/>
    <s v="SAP Technical"/>
    <x v="3"/>
    <s v="04-12-2024 18:4"/>
    <s v="06-12-2024 18:5"/>
    <s v="Access &amp; Security"/>
    <s v="Not Assigned"/>
    <s v="Ashish Kolhe"/>
    <s v="Tiles Plant"/>
    <s v="4. Affects User"/>
    <s v="25-12-2024 21:47"/>
    <x v="1"/>
    <s v="Not Assigned"/>
    <s v="Not Assigned"/>
    <s v="05-12-2024 11:4"/>
    <s v="Access &amp; Security"/>
    <s v="Not Assigned"/>
    <s v="Access Control"/>
    <s v="UAE"/>
    <x v="0"/>
    <x v="2"/>
    <x v="1"/>
    <n v="21.893635416665347"/>
    <n v="2024"/>
    <n v="49"/>
    <x v="22"/>
    <x v="0"/>
    <n v="12"/>
    <x v="5"/>
    <x v="1"/>
    <d v="2024-12-04T18:04:00"/>
    <d v="2024-12-26T15:30:50"/>
  </r>
  <r>
    <n v="4000005589"/>
    <x v="0"/>
    <s v="3. Normal"/>
    <s v="CURRENTLY SAP ID NOT WORKING 99014281"/>
    <s v="Pradeep Kumar Mallivattath"/>
    <s v="Amit Yadav"/>
    <s v="SAP Technical"/>
    <x v="0"/>
    <s v="04-12-2024 12:2"/>
    <s v="06-12-2024 12:2"/>
    <s v="Applications"/>
    <s v="08-12-2024 12:7"/>
    <s v="Pradeep Kumar Mallivattath"/>
    <s v="Sanitaryware Plant"/>
    <s v="4. Affects User"/>
    <s v="08-12-2024 12:7"/>
    <x v="1"/>
    <s v="05-12-2024 11:56"/>
    <s v="04-12-2024 12:46"/>
    <s v="04-12-2024 14:2"/>
    <s v="Not Assigned"/>
    <s v="Not Assigned"/>
    <s v="SAP S/4 ERP"/>
    <s v="UAE"/>
    <x v="0"/>
    <x v="2"/>
    <x v="1"/>
    <n v="0.99583333333430346"/>
    <n v="2024"/>
    <n v="49"/>
    <x v="22"/>
    <x v="0"/>
    <n v="12"/>
    <x v="5"/>
    <x v="2"/>
    <d v="2024-12-04T12:02:00"/>
    <d v="2024-12-05T11:56:00"/>
  </r>
  <r>
    <n v="4000005598"/>
    <x v="1"/>
    <s v="2. High"/>
    <s v="Request to create of new SAP User - MATEUSZ"/>
    <s v="Jan Merkel"/>
    <s v="Amit Yadav"/>
    <s v="SAP Technical"/>
    <x v="3"/>
    <s v="04-12-2024 13:8"/>
    <s v="06-12-2024 13:8"/>
    <s v="Access &amp; Security"/>
    <s v="Not Assigned"/>
    <s v="Jan Merkel"/>
    <s v="Information Technology"/>
    <s v="4. Affects User"/>
    <s v="25-12-2024 21:48"/>
    <x v="1"/>
    <s v="Not Assigned"/>
    <s v="Not Assigned"/>
    <s v="04-12-2024 15:8"/>
    <s v="Access &amp; Security"/>
    <s v="Not Assigned"/>
    <s v="Access Control"/>
    <s v="GER"/>
    <x v="0"/>
    <x v="2"/>
    <x v="1"/>
    <n v="22.09919097222155"/>
    <n v="2024"/>
    <n v="49"/>
    <x v="22"/>
    <x v="0"/>
    <n v="12"/>
    <x v="5"/>
    <x v="1"/>
    <d v="2024-12-04T13:08:00"/>
    <d v="2024-12-26T15:30:50"/>
  </r>
  <r>
    <n v="4000005612"/>
    <x v="1"/>
    <s v="2. High"/>
    <s v="Request to create a new SAP ID - BONDZIO"/>
    <s v="Jan Merkel"/>
    <s v="Amit Yadav"/>
    <s v="SAP Technical"/>
    <x v="3"/>
    <s v="04-12-2024 14:49"/>
    <s v="06-12-2024 14:49"/>
    <s v="Access &amp; Security"/>
    <s v="Not Assigned"/>
    <s v="Jan Merkel"/>
    <s v="Information Technology"/>
    <s v="4. Affects User"/>
    <s v="25-12-2024 21:49"/>
    <x v="1"/>
    <s v="Not Assigned"/>
    <s v="Not Assigned"/>
    <s v="04-12-2024 16:49"/>
    <s v="Access &amp; Security"/>
    <s v="Not Assigned"/>
    <s v="Access Control"/>
    <s v="GER"/>
    <x v="0"/>
    <x v="2"/>
    <x v="1"/>
    <n v="22.029052083336865"/>
    <n v="2024"/>
    <n v="49"/>
    <x v="22"/>
    <x v="0"/>
    <n v="12"/>
    <x v="5"/>
    <x v="1"/>
    <d v="2024-12-04T14:49:00"/>
    <d v="2024-12-26T15:30:50"/>
  </r>
  <r>
    <n v="4000005652"/>
    <x v="1"/>
    <s v="1. Urgent"/>
    <s v="Request for New Creation Program for KRT/KRP"/>
    <s v="Orly"/>
    <s v="Shaik Chand Basha"/>
    <s v="SAP Functional-PP/PM/QS/"/>
    <x v="3"/>
    <s v="05-12-2024 12:43"/>
    <s v="06-12-2024 11:43"/>
    <s v="Applications"/>
    <s v="Not Assigned"/>
    <s v="Orly"/>
    <s v="Production-Planing"/>
    <s v="4. Affects User"/>
    <s v="10-12-2024 12:11"/>
    <x v="2"/>
    <s v="Not Assigned"/>
    <s v="Not Assigned"/>
    <s v="05-12-2024 13:43"/>
    <s v="Access &amp; Security"/>
    <s v="Not Assigned"/>
    <s v="SAP S/4 ERP"/>
    <s v="UAE"/>
    <x v="1"/>
    <x v="4"/>
    <x v="1"/>
    <n v="21.116552083331044"/>
    <n v="2024"/>
    <n v="49"/>
    <x v="22"/>
    <x v="9"/>
    <n v="12"/>
    <x v="5"/>
    <x v="1"/>
    <d v="2024-12-05T12:43:00"/>
    <d v="2024-12-26T15:30:50"/>
  </r>
  <r>
    <n v="4000005570"/>
    <x v="0"/>
    <s v="3. Normal"/>
    <s v="UPLOAD Error while uploading data -(ZFI001 TCODE) - Sol ref#: 2000064783"/>
    <s v="Sunkara Ramamurthy"/>
    <s v="Rakhi Masand"/>
    <s v="SAP Functional"/>
    <x v="3"/>
    <s v="03-12-2024 11:42"/>
    <s v="05-12-2024 11:42"/>
    <s v="Applications"/>
    <s v="Not Assigned"/>
    <s v="System"/>
    <s v="Accounts - SSC"/>
    <s v="4. Affects User"/>
    <s v="18-12-2024 15:44"/>
    <x v="1"/>
    <s v="Not Assigned"/>
    <s v="10-12-2024 15:53"/>
    <s v="03-12-2024 13:42"/>
    <s v="Not Assigned"/>
    <s v="2000064783"/>
    <s v="SAP S/4 ERP"/>
    <s v="IND"/>
    <x v="1"/>
    <x v="9"/>
    <x v="1"/>
    <n v="23.158913194441993"/>
    <n v="2024"/>
    <n v="49"/>
    <x v="22"/>
    <x v="2"/>
    <n v="12"/>
    <x v="5"/>
    <x v="1"/>
    <d v="2024-12-03T11:42:00"/>
    <d v="2024-12-26T15:30:50"/>
  </r>
  <r>
    <n v="4000005595"/>
    <x v="0"/>
    <s v="3. Normal"/>
    <s v="PO#4900040820 // RELEASE STRATEGY ISSUE"/>
    <s v="Sai Velugula"/>
    <s v="Vijay Kumar"/>
    <s v="SAP Functional-MM"/>
    <x v="4"/>
    <s v="04-12-2024 12:31"/>
    <s v="06-12-2024 12:31"/>
    <s v="Applications"/>
    <s v="Not Assigned"/>
    <s v="System"/>
    <s v="Purchase"/>
    <s v="4. Affects User"/>
    <s v="25-12-2024 12:5"/>
    <x v="1"/>
    <s v="25-12-2024 12:5"/>
    <s v="25-12-2024 12:5"/>
    <s v="04-12-2024 14:31"/>
    <s v="Not Assigned"/>
    <s v="Not Assigned"/>
    <s v="SAP S/4 ERP"/>
    <s v="UAE"/>
    <x v="0"/>
    <x v="7"/>
    <x v="1"/>
    <n v="20.981944444443798"/>
    <n v="2024"/>
    <n v="49"/>
    <x v="22"/>
    <x v="0"/>
    <n v="12"/>
    <x v="5"/>
    <x v="1"/>
    <d v="2024-12-04T12:31:00"/>
    <d v="2024-12-25T12:05:00"/>
  </r>
  <r>
    <n v="4000005600"/>
    <x v="1"/>
    <s v="3. Normal"/>
    <s v="RE: Canteen Coupon # Print Access #"/>
    <s v="Rakesh Sharma"/>
    <s v="Amit Yadav"/>
    <s v="SAP Technical"/>
    <x v="1"/>
    <s v="04-12-2024 13:26"/>
    <s v="06-12-2024 13:26"/>
    <s v="Applications"/>
    <s v="Not Assigned"/>
    <s v="System"/>
    <s v="Finance &amp; Accounts"/>
    <s v="4. Affects User"/>
    <s v="10-12-2024 17:57"/>
    <x v="1"/>
    <s v="Not Assigned"/>
    <s v="10-12-2024 17:57"/>
    <s v="04-12-2024 15:26"/>
    <s v="Access &amp; Security"/>
    <s v="Not Assigned"/>
    <s v="SAP S/4 ERP"/>
    <s v="UAE"/>
    <x v="0"/>
    <x v="2"/>
    <x v="1"/>
    <n v="22.08669097222446"/>
    <n v="2024"/>
    <n v="49"/>
    <x v="22"/>
    <x v="0"/>
    <n v="12"/>
    <x v="5"/>
    <x v="1"/>
    <d v="2024-12-04T13:26:00"/>
    <d v="2024-12-26T15:30:50"/>
  </r>
  <r>
    <n v="4000005603"/>
    <x v="0"/>
    <s v="3. Normal"/>
    <s v="FW: CUSTOMER CODE IN C4C - 5016046"/>
    <s v="Ibrahim Younis Gasim"/>
    <s v="Kamal Kondapalli"/>
    <s v="SAP Functional-SD"/>
    <x v="0"/>
    <s v="04-12-2024 13:58"/>
    <s v="06-12-2024 13:58"/>
    <s v="Applications"/>
    <s v="09-12-2024 12:8"/>
    <s v="System"/>
    <s v="Showroom"/>
    <s v="4. Affects User"/>
    <s v="09-12-2024 12:8"/>
    <x v="1"/>
    <s v="06-12-2024 11:11"/>
    <s v="06-12-2024 11:11"/>
    <s v="04-12-2024 15:58"/>
    <s v="Not Assigned"/>
    <s v="Not Assigned"/>
    <s v="SAP S/4 ERP"/>
    <s v="UAE"/>
    <x v="1"/>
    <x v="0"/>
    <x v="1"/>
    <n v="1.8840277777781012"/>
    <n v="2024"/>
    <n v="49"/>
    <x v="22"/>
    <x v="12"/>
    <n v="12"/>
    <x v="5"/>
    <x v="2"/>
    <d v="2024-12-04T13:58:00"/>
    <d v="2024-12-06T11:11:00"/>
  </r>
  <r>
    <n v="4000005592"/>
    <x v="0"/>
    <s v="2. High"/>
    <s v="Previous month material showing in COGI"/>
    <s v="Md. Oahedur Rahman"/>
    <s v="Shaik Chand Basha"/>
    <s v="SAP Functional"/>
    <x v="0"/>
    <s v="04-12-2024 12:14"/>
    <s v="04-12-2024 20:14"/>
    <s v="Applications"/>
    <s v="14-12-2024 19:11"/>
    <s v="Syeda Tasnim Hossain"/>
    <s v="Tiles Production"/>
    <s v="2. Affects Department"/>
    <s v="14-12-2024 19:11"/>
    <x v="2"/>
    <s v="11-12-2024 18:43"/>
    <s v="11-12-2024 18:43"/>
    <s v="04-12-2024 13:14"/>
    <s v="Not Assigned"/>
    <s v="Not Assigned"/>
    <s v="SAP S/4 ERP"/>
    <s v="BGD"/>
    <x v="1"/>
    <x v="4"/>
    <x v="1"/>
    <n v="7.2701388888890506"/>
    <n v="2024"/>
    <n v="49"/>
    <x v="22"/>
    <x v="12"/>
    <n v="12"/>
    <x v="5"/>
    <x v="0"/>
    <d v="2024-12-04T12:14:00"/>
    <d v="2024-12-11T18:43:00"/>
  </r>
  <r>
    <n v="4000005614"/>
    <x v="0"/>
    <s v="4. Low"/>
    <s v="Release strategy is not appearing"/>
    <s v="Alla Hemasundara Rao"/>
    <s v="Pranita Vishvanath Patil"/>
    <s v="SAP Technical"/>
    <x v="0"/>
    <s v="04-12-2024 16:6"/>
    <s v="10-12-2024 16:7"/>
    <s v="Applications"/>
    <s v="13-12-2024 13:10"/>
    <s v="System"/>
    <s v="Press"/>
    <s v="4. Affects User"/>
    <s v="13-12-2024 13:10"/>
    <x v="0"/>
    <s v="10-12-2024 12:34"/>
    <s v="04-12-2024 16:26"/>
    <s v="04-12-2024 20:6"/>
    <s v="Not Assigned"/>
    <s v="Not Assigned"/>
    <s v="SAP S/4 ERP"/>
    <s v="BGD"/>
    <x v="1"/>
    <x v="7"/>
    <x v="1"/>
    <n v="5.8527777777781012"/>
    <n v="2024"/>
    <n v="49"/>
    <x v="22"/>
    <x v="12"/>
    <n v="12"/>
    <x v="5"/>
    <x v="0"/>
    <d v="2024-12-04T16:06:00"/>
    <d v="2024-12-10T12:34:00"/>
  </r>
  <r>
    <n v="4000005622"/>
    <x v="0"/>
    <s v="3. Normal"/>
    <s v="FW: MSS Fiori access"/>
    <s v="Mohamed Rafiudeen"/>
    <s v="Amit Yadav"/>
    <s v="SAP Technical"/>
    <x v="0"/>
    <s v="04-12-2024 17:10"/>
    <s v="06-12-2024 17:10"/>
    <s v="Applications"/>
    <s v="08-12-2024 12:7"/>
    <s v="System"/>
    <s v="Human Resources"/>
    <s v="4. Affects User"/>
    <s v="08-12-2024 12:7"/>
    <x v="1"/>
    <s v="05-12-2024 11:59"/>
    <s v="05-12-2024 11:59"/>
    <s v="04-12-2024 19:10"/>
    <s v="Not Assigned"/>
    <s v="Not Assigned"/>
    <s v="SAP S/4 ERP"/>
    <s v="UAE"/>
    <x v="0"/>
    <x v="2"/>
    <x v="1"/>
    <n v="0.78402777777228039"/>
    <n v="2024"/>
    <n v="49"/>
    <x v="22"/>
    <x v="0"/>
    <n v="12"/>
    <x v="5"/>
    <x v="2"/>
    <d v="2024-12-04T17:10:00"/>
    <d v="2024-12-05T11:59:00"/>
  </r>
  <r>
    <n v="4000005632"/>
    <x v="1"/>
    <s v="3. Normal"/>
    <s v="KLUDI SAP ACCESS 99006324."/>
    <s v="Sarfaraz Patel"/>
    <s v="Amit Yadav"/>
    <s v="SAP Technical"/>
    <x v="0"/>
    <s v="04-12-2024 18:28"/>
    <s v="06-12-2024 18:28"/>
    <s v="Access &amp; Security"/>
    <s v="12-12-2024 14:9"/>
    <s v="System"/>
    <s v="Sanitaryware Sales"/>
    <s v="4. Affects User"/>
    <s v="12-12-2024 14:9"/>
    <x v="1"/>
    <s v="09-12-2024 14:5"/>
    <s v="09-12-2024 14:5"/>
    <s v="05-12-2024 11:28"/>
    <s v="Access &amp; Security"/>
    <s v="Not Assigned"/>
    <s v="Access Control"/>
    <s v="UAE"/>
    <x v="0"/>
    <x v="2"/>
    <x v="1"/>
    <n v="4.8173611111124046"/>
    <n v="2024"/>
    <n v="49"/>
    <x v="22"/>
    <x v="0"/>
    <n v="12"/>
    <x v="5"/>
    <x v="3"/>
    <d v="2024-12-04T18:28:00"/>
    <d v="2024-12-09T14:05:00"/>
  </r>
  <r>
    <n v="4000005631"/>
    <x v="0"/>
    <s v="2. High"/>
    <s v="SAP too slow - can't work fast"/>
    <s v="Cheryl Mortega"/>
    <s v="Amit Yadav"/>
    <s v="SAP Technical"/>
    <x v="0"/>
    <s v="04-12-2024 18:25"/>
    <s v="05-12-2024 17:25"/>
    <s v="Applications"/>
    <s v="09-12-2024 19:8"/>
    <s v="Cheryl Mortega"/>
    <s v="Information Technology"/>
    <s v="3. Affects Group"/>
    <s v="09-12-2024 19:8"/>
    <x v="2"/>
    <s v="06-12-2024 18:37"/>
    <s v="06-12-2024 18:37"/>
    <s v="04-12-2024 19:25"/>
    <s v="Not Assigned"/>
    <s v="Not Assigned"/>
    <s v="SAP S/4 ERP"/>
    <s v="UAE"/>
    <x v="0"/>
    <x v="2"/>
    <x v="1"/>
    <n v="2.0083333333313931"/>
    <n v="2024"/>
    <n v="49"/>
    <x v="22"/>
    <x v="0"/>
    <n v="12"/>
    <x v="5"/>
    <x v="3"/>
    <d v="2024-12-04T18:25:00"/>
    <d v="2024-12-06T18:37:00"/>
  </r>
  <r>
    <n v="4000005664"/>
    <x v="1"/>
    <s v="3. Normal"/>
    <s v="Requesting for MDG Access - Paranve"/>
    <s v="Pranave Sreeprakash Verkot"/>
    <s v="Amit Yadav"/>
    <s v="SAP Technical"/>
    <x v="3"/>
    <s v="05-12-2024 17:23"/>
    <s v="09-12-2024 17:23"/>
    <s v="Access &amp; Security"/>
    <s v="Not Assigned"/>
    <s v="System"/>
    <s v="Customer Advocacy - Tiles"/>
    <s v="4. Affects User"/>
    <s v="25-12-2024 21:46"/>
    <x v="1"/>
    <s v="Not Assigned"/>
    <s v="Not Assigned"/>
    <s v="05-12-2024 19:23"/>
    <s v="Access &amp; Security"/>
    <s v="Not Assigned"/>
    <s v="Access Control"/>
    <s v="UAE"/>
    <x v="0"/>
    <x v="2"/>
    <x v="1"/>
    <n v="20.922107638885791"/>
    <n v="2024"/>
    <n v="49"/>
    <x v="22"/>
    <x v="0"/>
    <n v="12"/>
    <x v="5"/>
    <x v="1"/>
    <d v="2024-12-05T17:23:00"/>
    <d v="2024-12-26T15:30:50"/>
  </r>
  <r>
    <n v="4000005670"/>
    <x v="1"/>
    <s v="3. Normal"/>
    <s v="AUTHORIZATION FOR MIGO MOVEMENT TYPE 321."/>
    <s v="Walid Ouamer"/>
    <s v="Amit Yadav"/>
    <s v="SAP Technical"/>
    <x v="0"/>
    <s v="05-12-2024 19:59"/>
    <s v="10-12-2024 10:30"/>
    <s v="Applications"/>
    <s v="15-12-2024 17:11"/>
    <s v="System"/>
    <s v="Sales"/>
    <s v="4. Affects User"/>
    <s v="15-12-2024 17:11"/>
    <x v="1"/>
    <s v="12-12-2024 17:10"/>
    <s v="12-12-2024 17:10"/>
    <s v="06-12-2024 12:30"/>
    <s v="Access &amp; Security"/>
    <s v="Not Assigned"/>
    <s v="SAP S/4 ERP"/>
    <s v="UAE"/>
    <x v="0"/>
    <x v="2"/>
    <x v="1"/>
    <n v="6.882638888891961"/>
    <n v="2024"/>
    <n v="49"/>
    <x v="22"/>
    <x v="0"/>
    <n v="12"/>
    <x v="5"/>
    <x v="0"/>
    <d v="2024-12-05T19:59:00"/>
    <d v="2024-12-12T17:10:00"/>
  </r>
  <r>
    <n v="4000005673"/>
    <x v="0"/>
    <s v="3. Normal"/>
    <s v="Report shows wrong value - ZCOFBGUV"/>
    <s v="Daniel Gnoycke"/>
    <s v="Rakhi Masand"/>
    <s v="SAP Functional-FI/CO"/>
    <x v="3"/>
    <s v="05-12-2024 21:57"/>
    <s v="10-12-2024 11:30"/>
    <s v="Applications"/>
    <s v="Not Assigned"/>
    <s v="System"/>
    <s v="Central Controlling"/>
    <s v="4. Affects User"/>
    <s v="18-12-2024 15:56"/>
    <x v="1"/>
    <s v="Not Assigned"/>
    <s v="11-12-2024 18:39"/>
    <s v="06-12-2024 13:30"/>
    <s v="Not Assigned"/>
    <s v="Not Assigned"/>
    <s v="SAP S/4 ERP"/>
    <s v="GER"/>
    <x v="1"/>
    <x v="9"/>
    <x v="1"/>
    <n v="20.731829861113511"/>
    <n v="2024"/>
    <n v="49"/>
    <x v="22"/>
    <x v="5"/>
    <n v="12"/>
    <x v="5"/>
    <x v="1"/>
    <d v="2024-12-05T21:57:00"/>
    <d v="2024-12-26T15:30:50"/>
  </r>
  <r>
    <n v="4000005676"/>
    <x v="1"/>
    <s v="2. High"/>
    <s v="t-code access - Venugopala"/>
    <s v="Venugopala  Lingara"/>
    <s v="Amit Yadav"/>
    <s v="SAP Technical"/>
    <x v="3"/>
    <s v="06-12-2024 10:23"/>
    <s v="10-12-2024 10:30"/>
    <s v="Access &amp; Security"/>
    <s v="Not Assigned"/>
    <s v="Venugopala  Lingara"/>
    <s v="Tiles Plant"/>
    <s v="4. Affects User"/>
    <s v="25-12-2024 21:50"/>
    <x v="1"/>
    <s v="Not Assigned"/>
    <s v="Not Assigned"/>
    <s v="06-12-2024 12:30"/>
    <s v="Access &amp; Security"/>
    <s v="Not Assigned"/>
    <s v="Access Control"/>
    <s v="UAE"/>
    <x v="0"/>
    <x v="2"/>
    <x v="1"/>
    <n v="20.213774305557308"/>
    <n v="2024"/>
    <n v="49"/>
    <x v="22"/>
    <x v="0"/>
    <n v="12"/>
    <x v="5"/>
    <x v="1"/>
    <d v="2024-12-06T10:23:00"/>
    <d v="2024-12-26T15:30:50"/>
  </r>
  <r>
    <n v="4000005668"/>
    <x v="1"/>
    <s v="2. High"/>
    <s v="Request to create of new SAP ID - BOECKER"/>
    <s v="Jan Merkel"/>
    <s v="Amit Yadav"/>
    <s v="SAP Technical"/>
    <x v="3"/>
    <s v="05-12-2024 18:46"/>
    <s v="09-12-2024 18:46"/>
    <s v="Access &amp; Security"/>
    <s v="Not Assigned"/>
    <s v="Jan Merkel"/>
    <s v="Information Technology"/>
    <s v="4. Affects User"/>
    <s v="25-12-2024 21:51"/>
    <x v="1"/>
    <s v="Not Assigned"/>
    <s v="Not Assigned"/>
    <s v="06-12-2024 11:46"/>
    <s v="Access &amp; Security"/>
    <s v="Not Assigned"/>
    <s v="Access Control"/>
    <s v="GER"/>
    <x v="0"/>
    <x v="2"/>
    <x v="1"/>
    <n v="20.864468749998196"/>
    <n v="2024"/>
    <n v="49"/>
    <x v="22"/>
    <x v="0"/>
    <n v="12"/>
    <x v="5"/>
    <x v="1"/>
    <d v="2024-12-05T18:46:00"/>
    <d v="2024-12-26T15:30:50"/>
  </r>
  <r>
    <n v="4000005682"/>
    <x v="0"/>
    <s v="3. Normal"/>
    <s v="FW: SW Stock verification - Monday - 9th Dec 2024"/>
    <s v="Palani Murugan"/>
    <s v="Amit Yadav"/>
    <s v="SAP Technical"/>
    <x v="0"/>
    <s v="06-12-2024 11:56"/>
    <s v="10-12-2024 11:56"/>
    <s v="Applications"/>
    <s v="12-12-2024 14:9"/>
    <s v="System"/>
    <s v="Logistics and Warehouse"/>
    <s v="4. Affects User"/>
    <s v="12-12-2024 14:9"/>
    <x v="1"/>
    <s v="09-12-2024 14:4"/>
    <s v="09-12-2024 14:4"/>
    <s v="06-12-2024 13:56"/>
    <s v="Not Assigned"/>
    <s v="Not Assigned"/>
    <s v="SAP S/4 ERP"/>
    <s v="UAE"/>
    <x v="0"/>
    <x v="2"/>
    <x v="1"/>
    <n v="3.0888888888875954"/>
    <n v="2024"/>
    <n v="49"/>
    <x v="22"/>
    <x v="0"/>
    <n v="12"/>
    <x v="5"/>
    <x v="3"/>
    <d v="2024-12-06T11:56:00"/>
    <d v="2024-12-09T14:04:00"/>
  </r>
  <r>
    <n v="4000005685"/>
    <x v="1"/>
    <s v="3. Normal"/>
    <s v="SAP Access update - Margil"/>
    <s v="Margil Hasmukhbhai Thakkar"/>
    <s v="Amit Yadav"/>
    <s v="SAP Technical"/>
    <x v="0"/>
    <s v="06-12-2024 12:8"/>
    <s v="10-12-2024 12:8"/>
    <s v="Applications"/>
    <s v="15-12-2024 17:11"/>
    <s v="System"/>
    <s v="Internal Audit"/>
    <s v="4. Affects User"/>
    <s v="15-12-2024 17:11"/>
    <x v="1"/>
    <s v="12-12-2024 16:44"/>
    <s v="12-12-2024 16:44"/>
    <s v="06-12-2024 14:8"/>
    <s v="Access &amp; Security"/>
    <s v="Not Assigned"/>
    <s v="SAP S/4 ERP"/>
    <s v="UAE"/>
    <x v="0"/>
    <x v="2"/>
    <x v="1"/>
    <n v="6.1916666666656965"/>
    <n v="2024"/>
    <n v="49"/>
    <x v="22"/>
    <x v="0"/>
    <n v="12"/>
    <x v="5"/>
    <x v="0"/>
    <d v="2024-12-06T12:08:00"/>
    <d v="2024-12-12T16:44:00"/>
  </r>
  <r>
    <n v="4000005686"/>
    <x v="1"/>
    <s v="3. Normal"/>
    <s v="Access to Kludi SAP - Samerndra"/>
    <s v="Samrendra Srivastava"/>
    <s v="Amit Yadav"/>
    <s v="SAP Technical"/>
    <x v="0"/>
    <s v="06-12-2024 12:9"/>
    <s v="10-12-2024 12:9"/>
    <s v="Applications"/>
    <s v="21-12-2024 13:14"/>
    <s v="System"/>
    <s v="Internal Audit"/>
    <s v="4. Affects User"/>
    <s v="21-12-2024 13:14"/>
    <x v="1"/>
    <s v="18-12-2024 12:31"/>
    <s v="18-12-2024 12:31"/>
    <s v="06-12-2024 14:9"/>
    <s v="Access &amp; Security"/>
    <s v="Not Assigned"/>
    <s v="SAP S/4 ERP"/>
    <s v="UAE"/>
    <x v="0"/>
    <x v="2"/>
    <x v="1"/>
    <n v="12.015277777776646"/>
    <n v="2024"/>
    <n v="49"/>
    <x v="22"/>
    <x v="0"/>
    <n v="12"/>
    <x v="5"/>
    <x v="1"/>
    <d v="2024-12-06T12:09:00"/>
    <d v="2024-12-18T12:31:00"/>
  </r>
  <r>
    <n v="4000005701"/>
    <x v="0"/>
    <s v="2. High"/>
    <s v="URGENT assistance to fix incompletion log /// SO 1013297 --&gt;replaced by SO 1013305"/>
    <s v="Melanie Cabailo Ayson"/>
    <s v="Kamal Kondapalli"/>
    <s v="SAP Functional-SD"/>
    <x v="0"/>
    <s v="06-12-2024 17:4"/>
    <s v="10-12-2024 17:4"/>
    <s v="Applications"/>
    <s v="22-12-2024 14:15"/>
    <s v="System"/>
    <s v="Local Sales"/>
    <s v="4. Affects User"/>
    <s v="22-12-2024 14:15"/>
    <x v="1"/>
    <s v="19-12-2024 13:27"/>
    <s v="11-12-2024 18:42"/>
    <s v="06-12-2024 19:4"/>
    <s v="Not Assigned"/>
    <s v="Not Assigned"/>
    <s v="SAP S/4 ERP"/>
    <s v="UAE"/>
    <x v="1"/>
    <x v="0"/>
    <x v="1"/>
    <n v="12.849305555559113"/>
    <n v="2024"/>
    <n v="49"/>
    <x v="22"/>
    <x v="12"/>
    <n v="12"/>
    <x v="5"/>
    <x v="1"/>
    <d v="2024-12-06T17:04:00"/>
    <d v="2024-12-19T13:27:00"/>
  </r>
  <r>
    <n v="4000005703"/>
    <x v="0"/>
    <s v="3. Normal"/>
    <s v="RAK Ceramics - Sink Promotion  GOSINK10R"/>
    <s v="Fahim Nambidiparambath"/>
    <s v="Kamal Kondapalli"/>
    <s v="SAP Functional-SD"/>
    <x v="0"/>
    <s v="06-12-2024 17:20"/>
    <s v="10-12-2024 17:20"/>
    <s v="Applications"/>
    <s v="19-12-2024 20:13"/>
    <s v="System"/>
    <s v="Sanitaryware Sales"/>
    <s v="4. Affects User"/>
    <s v="19-12-2024 20:13"/>
    <x v="1"/>
    <s v="16-12-2024 19:39"/>
    <s v="06-12-2024 17:22"/>
    <s v="06-12-2024 19:20"/>
    <s v="Not Assigned"/>
    <s v="Not Assigned"/>
    <s v="SAP S/4 ERP"/>
    <s v="UAE"/>
    <x v="1"/>
    <x v="0"/>
    <x v="1"/>
    <n v="10.096527777779556"/>
    <n v="2024"/>
    <n v="49"/>
    <x v="22"/>
    <x v="12"/>
    <n v="12"/>
    <x v="5"/>
    <x v="1"/>
    <d v="2024-12-06T17:20:00"/>
    <d v="2024-12-16T19:39:00"/>
  </r>
  <r>
    <n v="4000005711"/>
    <x v="1"/>
    <s v="3. Normal"/>
    <s v="Authorization for printing Gate Pass PDF - 99018164"/>
    <s v="Gwen Camille Pamay"/>
    <s v="Amit Yadav"/>
    <s v="SAP Technical"/>
    <x v="4"/>
    <s v="06-12-2024 18:4"/>
    <s v="10-12-2024 18:4"/>
    <s v="Applications"/>
    <s v="Not Assigned"/>
    <s v="System"/>
    <s v="UAE Sales -Retail Operations"/>
    <s v="4. Affects User"/>
    <s v="24-12-2024 13:32"/>
    <x v="1"/>
    <s v="24-12-2024 13:32"/>
    <s v="09-12-2024 13:16"/>
    <s v="09-12-2024 11:4"/>
    <s v="Access &amp; Security"/>
    <s v="Not Assigned"/>
    <s v="SAP S/4 ERP"/>
    <s v="UAE"/>
    <x v="0"/>
    <x v="2"/>
    <x v="1"/>
    <n v="17.811111111106584"/>
    <n v="2024"/>
    <n v="49"/>
    <x v="22"/>
    <x v="0"/>
    <n v="12"/>
    <x v="5"/>
    <x v="1"/>
    <d v="2024-12-06T18:04:00"/>
    <d v="2024-12-24T13:32:00"/>
  </r>
  <r>
    <n v="4000005715"/>
    <x v="0"/>
    <s v="3. Normal"/>
    <s v="EXTERNAL ID ISSUE"/>
    <s v="Gunjan Asiwal"/>
    <s v="Dinesh Sharma"/>
    <s v="SAP Functional-SD"/>
    <x v="3"/>
    <s v="06-12-2024 19:0"/>
    <s v="10-12-2024 19:0"/>
    <s v="Applications"/>
    <s v="Not Assigned"/>
    <s v="System"/>
    <s v="Sales"/>
    <s v="4. Affects User"/>
    <s v="18-12-2024 16:40"/>
    <x v="1"/>
    <s v="Not Assigned"/>
    <s v="13-12-2024 16:33"/>
    <s v="09-12-2024 12:0"/>
    <s v="Not Assigned"/>
    <s v="Not Assigned"/>
    <s v="Not Assigned"/>
    <s v="UAE"/>
    <x v="0"/>
    <x v="0"/>
    <x v="1"/>
    <n v="19.854746527780662"/>
    <n v="2024"/>
    <n v="49"/>
    <x v="22"/>
    <x v="5"/>
    <n v="12"/>
    <x v="5"/>
    <x v="1"/>
    <d v="2024-12-06T19:00:00"/>
    <d v="2024-12-26T15:30:50"/>
  </r>
  <r>
    <n v="4000005713"/>
    <x v="1"/>
    <s v="1. Urgent"/>
    <s v="Addition of Data for ZPP_BOM_UPLOAD Program"/>
    <s v="Orly"/>
    <s v="Shaik Chand Basha"/>
    <s v="SAP Functional-PP/PM/QS/"/>
    <x v="0"/>
    <s v="06-12-2024 18:34"/>
    <s v="09-12-2024 17:34"/>
    <s v="Applications"/>
    <s v="23-12-2024 12:15"/>
    <s v="Orly"/>
    <s v="Production-Planing"/>
    <s v="4. Affects User"/>
    <s v="23-12-2024 12:15"/>
    <x v="2"/>
    <s v="20-12-2024 11:52"/>
    <s v="20-12-2024 11:52"/>
    <s v="09-12-2024 10:34"/>
    <s v="Access &amp; Security"/>
    <s v="Not Assigned"/>
    <s v="SAP S/4 ERP"/>
    <s v="UAE"/>
    <x v="1"/>
    <x v="4"/>
    <x v="1"/>
    <n v="13.720833333332848"/>
    <n v="2024"/>
    <n v="49"/>
    <x v="22"/>
    <x v="7"/>
    <n v="12"/>
    <x v="5"/>
    <x v="1"/>
    <d v="2024-12-06T18:34:00"/>
    <d v="2024-12-20T11:52:00"/>
  </r>
  <r>
    <n v="4000005700"/>
    <x v="1"/>
    <s v="2. High"/>
    <s v="Request t-code access for physical inventory process in WM level for SW in ECP production system."/>
    <s v="Palani Murugan"/>
    <s v="Amit Yadav"/>
    <s v="SAP Technical"/>
    <x v="0"/>
    <s v="06-12-2024 16:59"/>
    <s v="10-12-2024 16:59"/>
    <s v="Applications"/>
    <s v="12-12-2024 14:9"/>
    <s v="Palani Murugan"/>
    <s v="Logistics and Warehouse"/>
    <s v="4. Affects User"/>
    <s v="12-12-2024 14:9"/>
    <x v="1"/>
    <s v="09-12-2024 14:6"/>
    <s v="09-12-2024 14:6"/>
    <s v="06-12-2024 18:59"/>
    <s v="Access &amp; Security"/>
    <s v="Not Assigned"/>
    <s v="SAP S/4 ERP"/>
    <s v="UAE"/>
    <x v="0"/>
    <x v="2"/>
    <x v="1"/>
    <n v="2.8798611111124046"/>
    <n v="2024"/>
    <n v="49"/>
    <x v="22"/>
    <x v="0"/>
    <n v="12"/>
    <x v="5"/>
    <x v="3"/>
    <d v="2024-12-06T16:59:00"/>
    <d v="2024-12-09T14:06:00"/>
  </r>
  <r>
    <n v="4000005699"/>
    <x v="1"/>
    <s v="2. High"/>
    <s v="Request to create SAP ID - SCHMIDT-C"/>
    <s v="Jan Merkel"/>
    <s v="Amit Yadav"/>
    <s v="SAP Technical"/>
    <x v="3"/>
    <s v="06-12-2024 16:31"/>
    <s v="10-12-2024 16:31"/>
    <s v="Access &amp; Security"/>
    <s v="Not Assigned"/>
    <s v="Jan Merkel"/>
    <s v="Information Technology"/>
    <s v="4. Affects User"/>
    <s v="25-12-2024 21:55"/>
    <x v="1"/>
    <s v="Not Assigned"/>
    <s v="Not Assigned"/>
    <s v="06-12-2024 18:31"/>
    <s v="Access &amp; Security"/>
    <s v="Not Assigned"/>
    <s v="Access Control"/>
    <s v="GER"/>
    <x v="0"/>
    <x v="2"/>
    <x v="1"/>
    <n v="19.958218749998196"/>
    <n v="2024"/>
    <n v="49"/>
    <x v="22"/>
    <x v="0"/>
    <n v="12"/>
    <x v="5"/>
    <x v="1"/>
    <d v="2024-12-06T16:31:00"/>
    <d v="2024-12-26T15:30:50"/>
  </r>
  <r>
    <n v="4000005698"/>
    <x v="1"/>
    <s v="3. Normal"/>
    <s v="Request access to Kludi ERP test system - Kanika"/>
    <s v="Kanika Sharma"/>
    <s v="Amit Yadav"/>
    <s v="SAP Technical"/>
    <x v="0"/>
    <s v="06-12-2024 15:46"/>
    <s v="10-12-2024 15:46"/>
    <s v="Applications"/>
    <s v="13-12-2024 19:10"/>
    <s v="Kanika Sharma"/>
    <s v="Supply Chain"/>
    <s v="4. Affects User"/>
    <s v="13-12-2024 19:10"/>
    <x v="1"/>
    <s v="10-12-2024 18:49"/>
    <s v="10-12-2024 17:58"/>
    <s v="06-12-2024 17:46"/>
    <s v="Access &amp; Security"/>
    <s v="Not Assigned"/>
    <s v="SAP S/4 ERP"/>
    <s v="UAE"/>
    <x v="0"/>
    <x v="2"/>
    <x v="1"/>
    <n v="4.1270833333328483"/>
    <n v="2024"/>
    <n v="49"/>
    <x v="22"/>
    <x v="0"/>
    <n v="12"/>
    <x v="5"/>
    <x v="3"/>
    <d v="2024-12-06T15:46:00"/>
    <d v="2024-12-10T18:49:00"/>
  </r>
  <r>
    <n v="4000005739"/>
    <x v="0"/>
    <s v="4. Low"/>
    <s v="Posting Problem - Sol ref#: 2000064782"/>
    <s v="Md. Moseul Hoque"/>
    <s v="Rakhi Masand"/>
    <s v="SAP Functional"/>
    <x v="0"/>
    <s v="08-12-2024 13:43"/>
    <s v="14-12-2024 13:43"/>
    <s v="Applications"/>
    <s v="14-12-2024 17:11"/>
    <s v="System"/>
    <s v="Accounts &amp; Finance"/>
    <s v="4. Affects User"/>
    <s v="14-12-2024 17:11"/>
    <x v="0"/>
    <s v="11-12-2024 17:3"/>
    <s v="09-12-2024 13:36"/>
    <s v="08-12-2024 17:43"/>
    <s v="Not Assigned"/>
    <s v="2000064782"/>
    <s v="SAP S/4 ERP"/>
    <s v="BGD"/>
    <x v="1"/>
    <x v="9"/>
    <x v="1"/>
    <n v="3.1388888888905058"/>
    <n v="2024"/>
    <n v="50"/>
    <x v="23"/>
    <x v="12"/>
    <n v="12"/>
    <x v="5"/>
    <x v="3"/>
    <d v="2024-12-08T13:43:00"/>
    <d v="2024-12-11T17:03:00"/>
  </r>
  <r>
    <n v="4000005743"/>
    <x v="1"/>
    <s v="4. Low"/>
    <s v="ADD TAX INVOICE"/>
    <s v="Ali Adheem"/>
    <s v="Dinesh Sharma"/>
    <s v="SAP Functional-SD"/>
    <x v="3"/>
    <s v="08-12-2024 18:0"/>
    <s v="10-12-2024 18:0"/>
    <s v="Applications"/>
    <s v="Not Assigned"/>
    <s v="System"/>
    <s v="Information Technology"/>
    <s v="2. Affects Department"/>
    <s v="24-12-2024 15:56"/>
    <x v="1"/>
    <s v="Not Assigned"/>
    <s v="Not Assigned"/>
    <s v="09-12-2024 11:0"/>
    <s v="Applications"/>
    <s v="Not Assigned"/>
    <s v="SAP S/4 ERP"/>
    <s v="KSA"/>
    <x v="0"/>
    <x v="0"/>
    <x v="1"/>
    <n v="17.896413194444904"/>
    <n v="2024"/>
    <n v="50"/>
    <x v="23"/>
    <x v="0"/>
    <n v="12"/>
    <x v="5"/>
    <x v="1"/>
    <d v="2024-12-08T18:00:00"/>
    <d v="2024-12-26T15:30:50"/>
  </r>
  <r>
    <n v="4000005727"/>
    <x v="0"/>
    <s v="3. Normal"/>
    <s v="Customer contact number mismatch in SO and SI"/>
    <s v="Rajesh Walavalkar"/>
    <s v="Kamal Kondapalli"/>
    <s v="SAP Functional-SD"/>
    <x v="0"/>
    <s v="07-12-2024 17:50"/>
    <s v="10-12-2024 17:50"/>
    <s v="Applications"/>
    <s v="22-12-2024 14:15"/>
    <s v="Rajesh Walavalkar"/>
    <s v="Purchase"/>
    <s v="4. Affects User"/>
    <s v="22-12-2024 14:15"/>
    <x v="1"/>
    <s v="19-12-2024 14:14"/>
    <s v="19-12-2024 14:14"/>
    <s v="09-12-2024 11:20"/>
    <s v="Not Assigned"/>
    <s v="Not Assigned"/>
    <s v="SAP S/4 ERP"/>
    <s v="IND"/>
    <x v="1"/>
    <x v="0"/>
    <x v="1"/>
    <n v="11.849999999998545"/>
    <n v="2024"/>
    <n v="49"/>
    <x v="22"/>
    <x v="12"/>
    <n v="12"/>
    <x v="5"/>
    <x v="1"/>
    <d v="2024-12-07T17:50:00"/>
    <d v="2024-12-19T14:14:00"/>
  </r>
  <r>
    <n v="4000005726"/>
    <x v="1"/>
    <s v="2. High"/>
    <s v="Request authorization- ZPBOMDEV_APPR"/>
    <s v="Ramesh Bakthavachalam"/>
    <s v="Amit Yadav"/>
    <s v="SAP Technical"/>
    <x v="0"/>
    <s v="07-12-2024 15:57"/>
    <s v="11-12-2024 10:30"/>
    <s v="Applications"/>
    <s v="15-12-2024 17:11"/>
    <s v="Ramesh Bakthavachalam"/>
    <s v="Tiles Plant"/>
    <s v="4. Affects User"/>
    <s v="15-12-2024 17:11"/>
    <x v="1"/>
    <s v="12-12-2024 17:8"/>
    <s v="12-12-2024 17:8"/>
    <s v="09-12-2024 12:30"/>
    <s v="Access &amp; Security"/>
    <s v="Not Assigned"/>
    <s v="SAP S/4 ERP"/>
    <s v="UAE"/>
    <x v="0"/>
    <x v="2"/>
    <x v="1"/>
    <n v="5.0493055555562023"/>
    <n v="2024"/>
    <n v="49"/>
    <x v="22"/>
    <x v="0"/>
    <n v="12"/>
    <x v="5"/>
    <x v="0"/>
    <d v="2024-12-07T15:57:00"/>
    <d v="2024-12-12T17:08:00"/>
  </r>
  <r>
    <n v="4000005723"/>
    <x v="1"/>
    <s v="3. Normal"/>
    <s v="Request For ECQ login Access"/>
    <s v="Selvaraj Packiamani"/>
    <s v="Amit Yadav"/>
    <s v="SAP Technical"/>
    <x v="0"/>
    <s v="07-12-2024 13:8"/>
    <s v="11-12-2024 10:30"/>
    <s v="Applications"/>
    <s v="12-12-2024 15:9"/>
    <s v="Selvaraj Packiamani"/>
    <s v="Tiles Plant"/>
    <s v="4. Affects User"/>
    <s v="12-12-2024 15:9"/>
    <x v="1"/>
    <s v="09-12-2024 14:22"/>
    <s v="09-12-2024 14:22"/>
    <s v="09-12-2024 12:30"/>
    <s v="Access &amp; Security"/>
    <s v="Not Assigned"/>
    <s v="SAP S/4 ERP"/>
    <s v="UAE"/>
    <x v="0"/>
    <x v="2"/>
    <x v="1"/>
    <n v="2.0513888888890506"/>
    <n v="2024"/>
    <n v="49"/>
    <x v="22"/>
    <x v="0"/>
    <n v="12"/>
    <x v="5"/>
    <x v="3"/>
    <d v="2024-12-07T13:08:00"/>
    <d v="2024-12-09T14:22:00"/>
  </r>
  <r>
    <n v="4000005838"/>
    <x v="0"/>
    <s v="3. Normal"/>
    <s v="SAP Incident / C4C / External ID not showing"/>
    <s v="Nino Manalungsung"/>
    <s v="Kamal Kondapalli"/>
    <s v="SAP Functional-SD"/>
    <x v="0"/>
    <s v="11-12-2024 12:33"/>
    <s v="13-12-2024 12:33"/>
    <s v="Applications"/>
    <s v="16-12-2024 19:12"/>
    <s v="Nino Manalungsung"/>
    <s v="Sanitaryware Sales"/>
    <s v="4. Affects User"/>
    <s v="16-12-2024 19:12"/>
    <x v="1"/>
    <s v="13-12-2024 18:17"/>
    <s v="13-12-2024 18:17"/>
    <s v="11-12-2024 14:33"/>
    <s v="Not Assigned"/>
    <s v="Not Assigned"/>
    <s v="SAP S/4 ERP"/>
    <s v="UAE"/>
    <x v="1"/>
    <x v="0"/>
    <x v="1"/>
    <n v="2.2388888888890506"/>
    <n v="2024"/>
    <n v="50"/>
    <x v="23"/>
    <x v="12"/>
    <n v="12"/>
    <x v="5"/>
    <x v="3"/>
    <d v="2024-12-11T12:33:00"/>
    <d v="2024-12-13T18:17:00"/>
  </r>
  <r>
    <n v="4000005759"/>
    <x v="0"/>
    <s v="3. Normal"/>
    <s v="ERROR IN C4C"/>
    <s v="Ajay Bose Sukumaran"/>
    <s v="Kamal Kondapalli"/>
    <s v="SAP Functional-SD"/>
    <x v="0"/>
    <s v="09-12-2024 13:56"/>
    <s v="11-12-2024 13:56"/>
    <s v="Applications"/>
    <s v="23-12-2024 16:4"/>
    <s v="System"/>
    <s v="IT Department"/>
    <s v="4. Affects User"/>
    <s v="23-12-2024 16:4"/>
    <x v="1"/>
    <s v="23-12-2024 16:4"/>
    <s v="23-12-2024 16:4"/>
    <s v="09-12-2024 15:56"/>
    <s v="Not Assigned"/>
    <s v="Not Assigned"/>
    <s v="Not Assigned"/>
    <s v="UAE"/>
    <x v="1"/>
    <x v="0"/>
    <x v="1"/>
    <n v="14.088888888887595"/>
    <n v="2024"/>
    <n v="50"/>
    <x v="23"/>
    <x v="12"/>
    <n v="12"/>
    <x v="5"/>
    <x v="1"/>
    <d v="2024-12-09T13:56:00"/>
    <d v="2024-12-23T16:04:00"/>
  </r>
  <r>
    <n v="4000005763"/>
    <x v="0"/>
    <s v="3. Normal"/>
    <s v="ASSERTION_FAILED dumps - ECP"/>
    <s v="Shramik Billal"/>
    <s v="Bala Nagendrudu Janjanam"/>
    <s v="SAP Functional-Fiori/ABAP"/>
    <x v="4"/>
    <s v="09-12-2024 15:21"/>
    <s v="11-12-2024 15:21"/>
    <s v="Applications"/>
    <s v="Not Assigned"/>
    <s v="System"/>
    <s v="Information Technology"/>
    <s v="4. Affects User"/>
    <s v="23-12-2024 15:35"/>
    <x v="1"/>
    <s v="23-12-2024 14:3"/>
    <s v="23-12-2024 14:3"/>
    <s v="09-12-2024 17:21"/>
    <s v="Not Assigned"/>
    <s v="Not Assigned"/>
    <s v="SAP S/4 ERP"/>
    <s v="UAE"/>
    <x v="1"/>
    <x v="1"/>
    <x v="1"/>
    <n v="13.945833333338669"/>
    <n v="2024"/>
    <n v="50"/>
    <x v="23"/>
    <x v="14"/>
    <n v="12"/>
    <x v="5"/>
    <x v="1"/>
    <d v="2024-12-09T15:21:00"/>
    <d v="2024-12-23T14:03:00"/>
  </r>
  <r>
    <n v="4000005851"/>
    <x v="0"/>
    <s v="3. Normal"/>
    <s v="SLP loading plan erorr in number of boxes QTY and pallets QTY are calculated incorrectly"/>
    <s v="Dilan Thomas"/>
    <s v="Ajay Bose Sukumaran"/>
    <s v="SAP Functional-Fiori/ABAP"/>
    <x v="3"/>
    <s v="11-12-2024 16:21"/>
    <s v="13-12-2024 16:21"/>
    <s v="Applications"/>
    <s v="Not Assigned"/>
    <s v="Dilan Thomas"/>
    <s v="Customer Advocacy - Tiles"/>
    <s v="4. Affects User"/>
    <s v="11-12-2024 19:42"/>
    <x v="1"/>
    <s v="Not Assigned"/>
    <s v="11-12-2024 19:42"/>
    <s v="11-12-2024 18:21"/>
    <s v="Not Assigned"/>
    <s v="Not Assigned"/>
    <s v="SAP S/4 ERP"/>
    <s v="UAE"/>
    <x v="0"/>
    <x v="1"/>
    <x v="1"/>
    <n v="14.965163194443448"/>
    <n v="2024"/>
    <n v="50"/>
    <x v="23"/>
    <x v="0"/>
    <n v="12"/>
    <x v="5"/>
    <x v="1"/>
    <d v="2024-12-11T16:21:00"/>
    <d v="2024-12-26T15:30:50"/>
  </r>
  <r>
    <n v="4000005856"/>
    <x v="0"/>
    <s v="2. High"/>
    <s v="SAP Incident-Without a balance order QTY in SAP, the System still allows entry to book the stock"/>
    <s v="Dilan Thomas"/>
    <s v="Kamal Kondapalli"/>
    <s v="SAP Functional-SD"/>
    <x v="3"/>
    <s v="11-12-2024 16:54"/>
    <s v="13-12-2024 16:54"/>
    <s v="Applications"/>
    <s v="Not Assigned"/>
    <s v="Dilan Thomas"/>
    <s v="Customer Advocacy - Tiles"/>
    <s v="4. Affects User"/>
    <s v="19-12-2024 12:32"/>
    <x v="1"/>
    <s v="Not Assigned"/>
    <s v="Not Assigned"/>
    <s v="11-12-2024 18:54"/>
    <s v="Not Assigned"/>
    <s v="Not Assigned"/>
    <s v="SAP S/4 ERP"/>
    <s v="UAE"/>
    <x v="1"/>
    <x v="0"/>
    <x v="1"/>
    <n v="14.942246527774842"/>
    <n v="2024"/>
    <n v="50"/>
    <x v="23"/>
    <x v="2"/>
    <n v="12"/>
    <x v="5"/>
    <x v="1"/>
    <d v="2024-12-11T16:54:00"/>
    <d v="2024-12-26T15:30:50"/>
  </r>
  <r>
    <n v="4000005861"/>
    <x v="1"/>
    <s v="2. High"/>
    <s v="GL for RAK Porcelain Online Orders payment posting in T. CODE:  ZFI004"/>
    <s v="Abdul Basith"/>
    <s v="Not Assigned"/>
    <s v="SAP Functional-FI/CO"/>
    <x v="1"/>
    <s v="11-12-2024 17:27"/>
    <s v="12-12-2024 16:27"/>
    <s v="Applications"/>
    <s v="Not Assigned"/>
    <s v="Abdul Basith"/>
    <s v="UAE Sales -Retail Operations"/>
    <s v="3. Affects Group"/>
    <s v="13-12-2024 11:45"/>
    <x v="2"/>
    <s v="Not Assigned"/>
    <s v="13-12-2024 11:45"/>
    <s v="11-12-2024 18:27"/>
    <s v="Access &amp; Security"/>
    <s v="Not Assigned"/>
    <s v="SAP S/4 ERP"/>
    <s v="UAE"/>
    <x v="2"/>
    <x v="14"/>
    <x v="1"/>
    <n v="14.919329861113511"/>
    <n v="2024"/>
    <n v="50"/>
    <x v="23"/>
    <x v="0"/>
    <n v="12"/>
    <x v="5"/>
    <x v="1"/>
    <d v="2024-12-11T17:27:00"/>
    <d v="2024-12-26T15:30:50"/>
  </r>
  <r>
    <n v="4000005862"/>
    <x v="1"/>
    <s v="3. Normal"/>
    <s v="Requesting for 951 Movement Type - 99007424"/>
    <s v="Mohamed Nasar"/>
    <s v="Amit Yadav"/>
    <s v="SAP Technical"/>
    <x v="0"/>
    <s v="11-12-2024 17:31"/>
    <s v="13-12-2024 17:32"/>
    <s v="Applications"/>
    <s v="15-12-2024 17:11"/>
    <s v="Mohamed Nasar"/>
    <s v="Logistics and Warehouse"/>
    <s v="4. Affects User"/>
    <s v="15-12-2024 17:11"/>
    <x v="1"/>
    <s v="12-12-2024 16:50"/>
    <s v="12-12-2024 16:50"/>
    <s v="12-12-2024 10:32"/>
    <s v="Access &amp; Security"/>
    <s v="Not Assigned"/>
    <s v="SAP S/4 ERP"/>
    <s v="UAE"/>
    <x v="0"/>
    <x v="2"/>
    <x v="1"/>
    <n v="0.97152777777955635"/>
    <n v="2024"/>
    <n v="50"/>
    <x v="23"/>
    <x v="0"/>
    <n v="12"/>
    <x v="5"/>
    <x v="2"/>
    <d v="2024-12-11T17:31:00"/>
    <d v="2024-12-12T16:50:00"/>
  </r>
  <r>
    <n v="4000005749"/>
    <x v="0"/>
    <s v="2. High"/>
    <s v="KKS1 run in the background, keeps getting cancelled automatically"/>
    <s v="Surbhi Garg"/>
    <s v="Rakhi Masand"/>
    <s v="SAP Functional-FI/CO"/>
    <x v="0"/>
    <s v="09-12-2024 11:6"/>
    <s v="09-12-2024 19:6"/>
    <s v="Applications"/>
    <s v="13-12-2024 18:10"/>
    <s v="Surbhi Garg"/>
    <s v="Accounts"/>
    <s v="3. Affects Group"/>
    <s v="13-12-2024 18:10"/>
    <x v="2"/>
    <s v="10-12-2024 17:32"/>
    <s v="10-12-2024 17:32"/>
    <s v="09-12-2024 12:6"/>
    <s v="Not Assigned"/>
    <s v="Not Assigned"/>
    <s v="SAP S/4 ERP"/>
    <s v="UAE"/>
    <x v="1"/>
    <x v="9"/>
    <x v="1"/>
    <n v="1.2680555555562023"/>
    <n v="2024"/>
    <n v="50"/>
    <x v="23"/>
    <x v="12"/>
    <n v="12"/>
    <x v="5"/>
    <x v="2"/>
    <d v="2024-12-09T11:06:00"/>
    <d v="2024-12-10T17:32:00"/>
  </r>
  <r>
    <n v="4000005779"/>
    <x v="1"/>
    <s v="2. High"/>
    <s v="Request for access to MMSC_MASS - 99002536"/>
    <s v="Prasad Kannan Nair"/>
    <s v="Amit Yadav"/>
    <s v="SAP Technical"/>
    <x v="0"/>
    <s v="09-12-2024 19:40"/>
    <s v="12-12-2024 10:30"/>
    <s v="Applications"/>
    <s v="15-12-2024 17:11"/>
    <s v="Prasad Kannan Nair"/>
    <s v="Finance &amp; Accounts"/>
    <s v="4. Affects User"/>
    <s v="15-12-2024 17:11"/>
    <x v="1"/>
    <s v="12-12-2024 16:31"/>
    <s v="12-12-2024 16:31"/>
    <s v="10-12-2024 12:30"/>
    <s v="Access &amp; Security"/>
    <s v="Not Assigned"/>
    <s v="SAP S/4 ERP"/>
    <s v="UAE"/>
    <x v="0"/>
    <x v="2"/>
    <x v="1"/>
    <n v="2.8687500000014552"/>
    <n v="2024"/>
    <n v="50"/>
    <x v="23"/>
    <x v="0"/>
    <n v="12"/>
    <x v="5"/>
    <x v="3"/>
    <d v="2024-12-09T19:40:00"/>
    <d v="2024-12-12T16:31:00"/>
  </r>
  <r>
    <n v="4000005787"/>
    <x v="1"/>
    <s v="2. High"/>
    <s v="Process change in SAP workflow  &amp; Helpme"/>
    <s v="Cheryl Mortega"/>
    <s v="Dinesh Sharma"/>
    <s v="SAP Functional-MM"/>
    <x v="3"/>
    <s v="10-12-2024 11:39"/>
    <s v="11-12-2024 10:39"/>
    <s v="Applications"/>
    <s v="Not Assigned"/>
    <s v="Cheryl Mortega"/>
    <s v="IT Department"/>
    <s v="3. Affects Group"/>
    <s v="13-12-2024 16:1"/>
    <x v="2"/>
    <s v="Not Assigned"/>
    <s v="12-12-2024 19:0"/>
    <s v="10-12-2024 12:39"/>
    <s v="Applications"/>
    <s v="Not Assigned"/>
    <s v="SAP S/4 ERP"/>
    <s v="UAE"/>
    <x v="0"/>
    <x v="0"/>
    <x v="1"/>
    <n v="16.160996527774842"/>
    <n v="2024"/>
    <n v="50"/>
    <x v="23"/>
    <x v="0"/>
    <n v="12"/>
    <x v="5"/>
    <x v="1"/>
    <d v="2024-12-10T11:39:00"/>
    <d v="2024-12-26T15:30:50"/>
  </r>
  <r>
    <n v="4000005784"/>
    <x v="1"/>
    <s v="3. Normal"/>
    <s v="SAP ID Creation-99123311"/>
    <s v="Atul Motilal Tembhare"/>
    <s v="Amit Yadav"/>
    <s v="SAP Technical"/>
    <x v="0"/>
    <s v="10-12-2024 11:18"/>
    <s v="12-12-2024 11:18"/>
    <s v="Applications"/>
    <s v="21-12-2024 12:14"/>
    <s v="Atul Motilal Tembhare"/>
    <s v="HR &amp; Admin"/>
    <s v="4. Affects User"/>
    <s v="21-12-2024 12:14"/>
    <x v="1"/>
    <s v="18-12-2024 11:54"/>
    <s v="12-12-2024 16:37"/>
    <s v="10-12-2024 13:18"/>
    <s v="Access &amp; Security"/>
    <s v="Not Assigned"/>
    <s v="SAP S/4 ERP"/>
    <s v="IND"/>
    <x v="0"/>
    <x v="2"/>
    <x v="1"/>
    <n v="8.0250000000014552"/>
    <n v="2024"/>
    <n v="50"/>
    <x v="23"/>
    <x v="0"/>
    <n v="12"/>
    <x v="5"/>
    <x v="0"/>
    <d v="2024-12-10T11:18:00"/>
    <d v="2024-12-18T11:54:00"/>
  </r>
  <r>
    <n v="4000005860"/>
    <x v="0"/>
    <s v="3. Normal"/>
    <s v="SO and Line for numerous stock storage locations-ended up with error while retrieving DNs."/>
    <s v="Dilan Thomas"/>
    <s v="Kamal Kondapalli"/>
    <s v="SAP Functional-SD"/>
    <x v="2"/>
    <s v="11-12-2024 17:16"/>
    <s v="13-12-2024 17:16"/>
    <s v="Applications"/>
    <s v="Not Assigned"/>
    <s v="Dilan Thomas"/>
    <s v="Customer Advocacy - Tiles"/>
    <s v="4. Affects User"/>
    <s v="24-12-2024 8:59"/>
    <x v="1"/>
    <s v="Not Assigned"/>
    <s v="Not Assigned"/>
    <s v="11-12-2024 19:16"/>
    <s v="Not Assigned"/>
    <s v="Not Assigned"/>
    <s v="SAP S/4 ERP"/>
    <s v="UAE"/>
    <x v="1"/>
    <x v="0"/>
    <x v="1"/>
    <n v="14.926968749998196"/>
    <n v="2024"/>
    <n v="50"/>
    <x v="23"/>
    <x v="13"/>
    <n v="12"/>
    <x v="5"/>
    <x v="1"/>
    <d v="2024-12-11T17:16:00"/>
    <d v="2024-12-26T15:30:50"/>
  </r>
  <r>
    <n v="4000005840"/>
    <x v="1"/>
    <s v="3. Normal"/>
    <s v="SAP Creation for Kludi RAK"/>
    <s v="Suresh Veettil"/>
    <s v="Amit Yadav"/>
    <s v="SAP Technical"/>
    <x v="0"/>
    <s v="11-12-2024 12:56"/>
    <s v="13-12-2024 12:56"/>
    <s v="Applications"/>
    <s v="21-12-2024 12:14"/>
    <s v="Suresh Veettil"/>
    <s v="Purchase"/>
    <s v="4. Affects User"/>
    <s v="21-12-2024 12:14"/>
    <x v="1"/>
    <s v="18-12-2024 11:55"/>
    <s v="18-12-2024 11:55"/>
    <s v="11-12-2024 14:56"/>
    <s v="Access &amp; Security"/>
    <s v="Not Assigned"/>
    <s v="SAP S/4 ERP"/>
    <s v="UAE"/>
    <x v="0"/>
    <x v="2"/>
    <x v="1"/>
    <n v="6.9576388888890506"/>
    <n v="2024"/>
    <n v="50"/>
    <x v="23"/>
    <x v="0"/>
    <n v="12"/>
    <x v="5"/>
    <x v="0"/>
    <d v="2024-12-11T12:56:00"/>
    <d v="2024-12-18T11:55:00"/>
  </r>
  <r>
    <n v="4000005809"/>
    <x v="1"/>
    <s v="3. Normal"/>
    <s v="Request new/change in a report - ZRKMM004_AE"/>
    <s v="Veronica Tapao"/>
    <s v="Amit Yadav"/>
    <s v="SAP Technical"/>
    <x v="0"/>
    <s v="10-12-2024 16:36"/>
    <s v="12-12-2024 16:36"/>
    <s v="Applications"/>
    <s v="16-12-2024 13:12"/>
    <s v="Veronica Tapao"/>
    <s v="Purchase"/>
    <s v="4. Affects User"/>
    <s v="16-12-2024 19:4"/>
    <x v="1"/>
    <s v="13-12-2024 12:25"/>
    <s v="13-12-2024 12:25"/>
    <s v="10-12-2024 18:36"/>
    <s v="Applications"/>
    <s v="Not Assigned"/>
    <s v="SAP S/4 ERP"/>
    <s v="UAE"/>
    <x v="0"/>
    <x v="2"/>
    <x v="1"/>
    <n v="2.8256944444437977"/>
    <n v="2024"/>
    <n v="50"/>
    <x v="23"/>
    <x v="0"/>
    <n v="12"/>
    <x v="5"/>
    <x v="3"/>
    <d v="2024-12-10T16:36:00"/>
    <d v="2024-12-13T12:25:00"/>
  </r>
  <r>
    <n v="4000005810"/>
    <x v="0"/>
    <s v="3. Normal"/>
    <s v="SAP Error: PR to Contract PO Issue (KEDA)"/>
    <s v="Veronica Tapao"/>
    <s v="Pranita Vishvanath Patil"/>
    <s v="SAP Functional-MM"/>
    <x v="0"/>
    <s v="10-12-2024 16:40"/>
    <s v="12-12-2024 16:40"/>
    <s v="Applications"/>
    <s v="19-12-2024 21:13"/>
    <s v="Veronica Tapao"/>
    <s v="Purchase"/>
    <s v="4. Affects User"/>
    <s v="19-12-2024 21:13"/>
    <x v="1"/>
    <s v="16-12-2024 20:20"/>
    <s v="16-12-2024 20:20"/>
    <s v="10-12-2024 18:40"/>
    <s v="Not Assigned"/>
    <s v="Not Assigned"/>
    <s v="SAP S/4 ERP"/>
    <s v="UAE"/>
    <x v="1"/>
    <x v="7"/>
    <x v="1"/>
    <n v="6.1527777777737356"/>
    <n v="2024"/>
    <n v="50"/>
    <x v="23"/>
    <x v="12"/>
    <n v="12"/>
    <x v="5"/>
    <x v="0"/>
    <d v="2024-12-10T16:40:00"/>
    <d v="2024-12-16T20:20:00"/>
  </r>
  <r>
    <n v="4000005786"/>
    <x v="0"/>
    <s v="3. Normal"/>
    <s v="Wrong details in GST number 03AACCR6424N2Z9 - Sol ref#: 2000064785"/>
    <s v="Damodhara Venkatasuresh Bongu"/>
    <s v="Rakhi Masand"/>
    <s v="SAP Functional-FI/CO"/>
    <x v="0"/>
    <s v="10-12-2024 11:28"/>
    <s v="12-12-2024 11:28"/>
    <s v="Applications"/>
    <s v="21-12-2024 16:14"/>
    <s v="Damodhara Venkatasuresh Bongu"/>
    <s v="Purchase"/>
    <s v="4. Affects User"/>
    <s v="21-12-2024 16:14"/>
    <x v="1"/>
    <s v="18-12-2024 15:21"/>
    <s v="18-12-2024 15:21"/>
    <s v="10-12-2024 13:28"/>
    <s v="Not Assigned"/>
    <s v="2000064785"/>
    <s v="SAP S/4 ERP"/>
    <s v="IND"/>
    <x v="1"/>
    <x v="9"/>
    <x v="1"/>
    <n v="8.1618055555518367"/>
    <n v="2024"/>
    <n v="50"/>
    <x v="23"/>
    <x v="12"/>
    <n v="12"/>
    <x v="5"/>
    <x v="0"/>
    <d v="2024-12-10T11:28:00"/>
    <d v="2024-12-18T15:21:00"/>
  </r>
  <r>
    <n v="4000005797"/>
    <x v="1"/>
    <s v="2. High"/>
    <s v="MDG CLASSIFICATION WARNING MESSAGE CHANGES - Sol ref#: Req: 3000052631"/>
    <s v="Deepak Goley"/>
    <s v="Shaik Chand Basha"/>
    <s v="SAP Functional-PP/PM/QS/"/>
    <x v="3"/>
    <s v="10-12-2024 13:16"/>
    <s v="11-12-2024 12:16"/>
    <s v="Applications"/>
    <s v="Not Assigned"/>
    <s v="Aby Mathew"/>
    <s v="Purchase"/>
    <s v="2. Affects Department"/>
    <s v="20-12-2024 13:56"/>
    <x v="2"/>
    <s v="Not Assigned"/>
    <s v="Not Assigned"/>
    <s v="10-12-2024 14:16"/>
    <s v="Applications"/>
    <s v="Req: 3000052631"/>
    <s v="SAP S/4 ERP"/>
    <s v="UAE"/>
    <x v="1"/>
    <x v="4"/>
    <x v="1"/>
    <n v="16.093635416669713"/>
    <n v="2024"/>
    <n v="50"/>
    <x v="23"/>
    <x v="9"/>
    <n v="12"/>
    <x v="5"/>
    <x v="1"/>
    <d v="2024-12-10T13:16:00"/>
    <d v="2024-12-26T15:30:50"/>
  </r>
  <r>
    <n v="4000005805"/>
    <x v="0"/>
    <s v="2. High"/>
    <s v="Quotation price error"/>
    <s v="Asim Ali"/>
    <s v="Kamal Kondapalli"/>
    <s v="SAP Functional-SD"/>
    <x v="0"/>
    <s v="10-12-2024 15:55"/>
    <s v="12-12-2024 15:55"/>
    <s v="Applications"/>
    <s v="16-12-2024 19:12"/>
    <s v="Asim Ali"/>
    <s v="Sales"/>
    <s v="4. Affects User"/>
    <s v="16-12-2024 19:12"/>
    <x v="1"/>
    <s v="13-12-2024 18:17"/>
    <s v="13-12-2024 18:17"/>
    <s v="10-12-2024 17:55"/>
    <s v="Not Assigned"/>
    <s v="Not Assigned"/>
    <s v="SAP S/4 ERP"/>
    <s v="UAE"/>
    <x v="1"/>
    <x v="0"/>
    <x v="1"/>
    <n v="3.0986111111124046"/>
    <n v="2024"/>
    <n v="50"/>
    <x v="23"/>
    <x v="12"/>
    <n v="12"/>
    <x v="5"/>
    <x v="3"/>
    <d v="2024-12-10T15:55:00"/>
    <d v="2024-12-13T18:17:00"/>
  </r>
  <r>
    <n v="4000005799"/>
    <x v="0"/>
    <s v="3. Normal"/>
    <s v="Posting error"/>
    <s v="Durairaj Nagiah"/>
    <s v="Shaik Chand Basha"/>
    <s v="SAP Functional-FI/CO"/>
    <x v="0"/>
    <s v="10-12-2024 13:37"/>
    <s v="12-12-2024 13:37"/>
    <s v="Applications"/>
    <s v="14-12-2024 13:10"/>
    <s v="Durairaj Nagiah"/>
    <s v="Production"/>
    <s v="4. Affects User"/>
    <s v="14-12-2024 13:10"/>
    <x v="1"/>
    <s v="11-12-2024 12:58"/>
    <s v="10-12-2024 13:41"/>
    <s v="10-12-2024 15:37"/>
    <s v="Not Assigned"/>
    <s v="Not Assigned"/>
    <s v="SAP S/4 ERP"/>
    <s v="UAE"/>
    <x v="1"/>
    <x v="4"/>
    <x v="1"/>
    <n v="0.97291666666569654"/>
    <n v="2024"/>
    <n v="50"/>
    <x v="23"/>
    <x v="12"/>
    <n v="12"/>
    <x v="5"/>
    <x v="2"/>
    <d v="2024-12-10T13:37:00"/>
    <d v="2024-12-11T12:58:00"/>
  </r>
  <r>
    <n v="4000005839"/>
    <x v="0"/>
    <s v="3. Normal"/>
    <s v="SAP Incident  - UNABLE TO  PUT SCRAP in QA32 - QM"/>
    <s v="Durairaj Nagiah"/>
    <s v="Rakhi Masand"/>
    <s v="SAP Functional-FI/CO"/>
    <x v="3"/>
    <s v="11-12-2024 12:40"/>
    <s v="13-12-2024 12:40"/>
    <s v="Applications"/>
    <s v="Not Assigned"/>
    <s v="Durairaj Nagiah"/>
    <s v="Production"/>
    <s v="4. Affects User"/>
    <s v="26-12-2024 12:12"/>
    <x v="1"/>
    <s v="Not Assigned"/>
    <s v="Not Assigned"/>
    <s v="11-12-2024 14:40"/>
    <s v="Not Assigned"/>
    <s v="Not Assigned"/>
    <s v="SAP S/4 ERP"/>
    <s v="UAE"/>
    <x v="1"/>
    <x v="9"/>
    <x v="1"/>
    <n v="15.118635416663892"/>
    <n v="2024"/>
    <n v="50"/>
    <x v="23"/>
    <x v="2"/>
    <n v="12"/>
    <x v="5"/>
    <x v="1"/>
    <d v="2024-12-11T12:40:00"/>
    <d v="2024-12-26T15:30:50"/>
  </r>
  <r>
    <n v="4000005823"/>
    <x v="1"/>
    <s v="2. High"/>
    <s v="Creation of new location in SAP-GF4"/>
    <s v="Mohamed Nasar"/>
    <s v="Pranita Vishvanath Patil"/>
    <s v="SAP Functional-MM"/>
    <x v="5"/>
    <s v="10-12-2024 19:42"/>
    <s v="11-12-2024 18:30"/>
    <s v="Applications"/>
    <s v="Not Assigned"/>
    <s v="Mohamed Nasar"/>
    <s v="Logistics and Warehouse"/>
    <s v="3. Affects Group"/>
    <s v="23-12-2024 14:41"/>
    <x v="2"/>
    <s v="Not Assigned"/>
    <s v="Not Assigned"/>
    <s v="11-12-2024 11:30"/>
    <s v="Applications"/>
    <s v="3000052630"/>
    <s v="SAP S/4 ERP"/>
    <s v="UAE"/>
    <x v="1"/>
    <x v="7"/>
    <x v="1"/>
    <n v="15.825579861113511"/>
    <n v="2024"/>
    <n v="50"/>
    <x v="23"/>
    <x v="3"/>
    <n v="12"/>
    <x v="5"/>
    <x v="1"/>
    <d v="2024-12-10T19:42:00"/>
    <d v="2024-12-26T15:30:50"/>
  </r>
  <r>
    <n v="4000005782"/>
    <x v="0"/>
    <s v="3. Normal"/>
    <s v="DNs PGI Error due to PID inventory"/>
    <s v="Palani Murugan"/>
    <s v="Karthick Duraisamy"/>
    <s v="SAP Functional-PP/PM/QS/"/>
    <x v="3"/>
    <s v="10-12-2024 10:43"/>
    <s v="10-12-2024 18:43"/>
    <s v="Applications"/>
    <s v="Not Assigned"/>
    <s v="System"/>
    <s v="Logistics and Warehouse"/>
    <s v="1. Affects Business"/>
    <s v="11-12-2024 0:56"/>
    <x v="2"/>
    <s v="Not Assigned"/>
    <s v="Not Assigned"/>
    <s v="10-12-2024 11:43"/>
    <s v="Not Assigned"/>
    <s v="Not Assigned"/>
    <s v="SAP S/4 ERP"/>
    <s v="UAE"/>
    <x v="0"/>
    <x v="4"/>
    <x v="1"/>
    <n v="16.199885416666802"/>
    <n v="2024"/>
    <n v="50"/>
    <x v="23"/>
    <x v="0"/>
    <n v="12"/>
    <x v="5"/>
    <x v="1"/>
    <d v="2024-12-10T10:43:00"/>
    <d v="2024-12-26T15:30:50"/>
  </r>
  <r>
    <n v="4000005788"/>
    <x v="0"/>
    <s v="3. Normal"/>
    <s v="OLD SYSTEM // REPLACMENT FOC ORDER ERROR"/>
    <s v="Saidbek Mukhammedov"/>
    <s v="Kamal Kondapalli"/>
    <s v="SAP Functional-SD"/>
    <x v="0"/>
    <s v="10-12-2024 11:48"/>
    <s v="12-12-2024 11:48"/>
    <s v="Applications"/>
    <s v="16-12-2024 19:12"/>
    <s v="System"/>
    <s v="Showroom"/>
    <s v="4. Affects User"/>
    <s v="16-12-2024 19:12"/>
    <x v="1"/>
    <s v="13-12-2024 18:15"/>
    <s v="13-12-2024 18:15"/>
    <s v="10-12-2024 13:48"/>
    <s v="Not Assigned"/>
    <s v="Not Assigned"/>
    <s v="SAP S/4 ERP"/>
    <s v="UAE"/>
    <x v="1"/>
    <x v="0"/>
    <x v="1"/>
    <n v="3.2687499999956344"/>
    <n v="2024"/>
    <n v="50"/>
    <x v="23"/>
    <x v="12"/>
    <n v="12"/>
    <x v="5"/>
    <x v="3"/>
    <d v="2024-12-10T11:48:00"/>
    <d v="2024-12-13T18:15:00"/>
  </r>
  <r>
    <n v="4000005792"/>
    <x v="0"/>
    <s v="3. Normal"/>
    <s v="Order Placement Issue in SAP."/>
    <s v="Sumith Kumar Khandelwal"/>
    <s v="Kamal Kondapalli"/>
    <s v="SAP Functional-SD"/>
    <x v="0"/>
    <s v="10-12-2024 12:1"/>
    <s v="12-12-2024 12:1"/>
    <s v="Applications"/>
    <s v="16-12-2024 19:12"/>
    <s v="System"/>
    <s v="Sales"/>
    <s v="4. Affects User"/>
    <s v="16-12-2024 19:12"/>
    <x v="1"/>
    <s v="13-12-2024 18:16"/>
    <s v="13-12-2024 18:16"/>
    <s v="10-12-2024 14:1"/>
    <s v="Not Assigned"/>
    <s v="Not Assigned"/>
    <s v="SAP S/4 ERP"/>
    <s v="UAE"/>
    <x v="1"/>
    <x v="0"/>
    <x v="1"/>
    <n v="3.2604166666642413"/>
    <n v="2024"/>
    <n v="50"/>
    <x v="23"/>
    <x v="12"/>
    <n v="12"/>
    <x v="5"/>
    <x v="3"/>
    <d v="2024-12-10T12:01:00"/>
    <d v="2024-12-13T18:16:00"/>
  </r>
  <r>
    <n v="4000005802"/>
    <x v="0"/>
    <s v="3. Normal"/>
    <s v="ERROR IN C4C"/>
    <s v="Jessel T Roquero"/>
    <s v="Kamal Kondapalli"/>
    <s v="SAP Functional-SD"/>
    <x v="0"/>
    <s v="10-12-2024 15:15"/>
    <s v="12-12-2024 15:15"/>
    <s v="Applications"/>
    <s v="16-12-2024 19:12"/>
    <s v="System"/>
    <s v="Showroom"/>
    <s v="4. Affects User"/>
    <s v="16-12-2024 19:12"/>
    <x v="1"/>
    <s v="13-12-2024 18:16"/>
    <s v="13-12-2024 18:16"/>
    <s v="10-12-2024 17:15"/>
    <s v="Not Assigned"/>
    <s v="Not Assigned"/>
    <s v="SAP S/4 ERP"/>
    <s v="UAE"/>
    <x v="1"/>
    <x v="0"/>
    <x v="1"/>
    <n v="3.1256944444467081"/>
    <n v="2024"/>
    <n v="50"/>
    <x v="23"/>
    <x v="12"/>
    <n v="12"/>
    <x v="5"/>
    <x v="3"/>
    <d v="2024-12-10T15:15:00"/>
    <d v="2024-12-13T18:16:00"/>
  </r>
  <r>
    <n v="4000005808"/>
    <x v="0"/>
    <s v="3. Normal"/>
    <s v="Frequent SAP Error Codes Blocking Order Placement."/>
    <s v="Sumith Kumar Khandelwal"/>
    <s v="Kamal Kondapalli"/>
    <s v="SAP Functional-SD"/>
    <x v="0"/>
    <s v="10-12-2024 16:2"/>
    <s v="12-12-2024 16:2"/>
    <s v="Applications"/>
    <s v="16-12-2024 19:12"/>
    <s v="System"/>
    <s v="Sales"/>
    <s v="4. Affects User"/>
    <s v="16-12-2024 19:12"/>
    <x v="1"/>
    <s v="13-12-2024 18:17"/>
    <s v="13-12-2024 18:17"/>
    <s v="10-12-2024 18:2"/>
    <s v="Not Assigned"/>
    <s v="Not Assigned"/>
    <s v="SAP S/4 ERP"/>
    <s v="UAE"/>
    <x v="1"/>
    <x v="0"/>
    <x v="1"/>
    <n v="3.09375"/>
    <n v="2024"/>
    <n v="50"/>
    <x v="23"/>
    <x v="12"/>
    <n v="12"/>
    <x v="5"/>
    <x v="3"/>
    <d v="2024-12-10T16:02:00"/>
    <d v="2024-12-13T18:17:00"/>
  </r>
  <r>
    <n v="4000005814"/>
    <x v="0"/>
    <s v="3. Normal"/>
    <s v="DNs PGI Error due to PID inventory"/>
    <s v="Palani Murugan"/>
    <s v="Kamal Kondapalli"/>
    <s v="SAP Functional-SD"/>
    <x v="0"/>
    <s v="10-12-2024 17:24"/>
    <s v="12-12-2024 17:24"/>
    <s v="Applications"/>
    <s v="16-12-2024 19:12"/>
    <s v="System"/>
    <s v="Logistics and Warehouse"/>
    <s v="4. Affects User"/>
    <s v="16-12-2024 19:12"/>
    <x v="1"/>
    <s v="13-12-2024 18:18"/>
    <s v="13-12-2024 18:18"/>
    <s v="10-12-2024 19:24"/>
    <s v="Not Assigned"/>
    <s v="Not Assigned"/>
    <s v="SAP S/4 ERP"/>
    <s v="UAE"/>
    <x v="1"/>
    <x v="0"/>
    <x v="1"/>
    <n v="3.0374999999985448"/>
    <n v="2024"/>
    <n v="50"/>
    <x v="23"/>
    <x v="12"/>
    <n v="12"/>
    <x v="5"/>
    <x v="3"/>
    <d v="2024-12-10T17:24:00"/>
    <d v="2024-12-13T18:18:00"/>
  </r>
  <r>
    <n v="4000005818"/>
    <x v="1"/>
    <s v="3. Normal"/>
    <s v="FIORI PASSWORD-99017979"/>
    <s v="Emraan Hussain"/>
    <s v="Amit Yadav"/>
    <s v="SAP Technical"/>
    <x v="0"/>
    <s v="10-12-2024 17:59"/>
    <s v="12-12-2024 17:59"/>
    <s v="Applications"/>
    <s v="13-12-2024 19:10"/>
    <s v="System"/>
    <s v="Local Sales"/>
    <s v="4. Affects User"/>
    <s v="13-12-2024 19:10"/>
    <x v="1"/>
    <s v="10-12-2024 18:45"/>
    <s v="10-12-2024 18:45"/>
    <s v="11-12-2024 10:59"/>
    <s v="Access &amp; Security"/>
    <s v="Not Assigned"/>
    <s v="SAP S/4 ERP"/>
    <s v="UAE"/>
    <x v="0"/>
    <x v="2"/>
    <x v="1"/>
    <n v="3.1944444446708076E-2"/>
    <n v="2024"/>
    <n v="50"/>
    <x v="23"/>
    <x v="0"/>
    <n v="12"/>
    <x v="5"/>
    <x v="2"/>
    <d v="2024-12-10T17:59:00"/>
    <d v="2024-12-10T18:45:00"/>
  </r>
  <r>
    <n v="4000005821"/>
    <x v="0"/>
    <s v="3. Normal"/>
    <s v="5932338 -Price Discrepancy Issue in Sales Order Submission."/>
    <s v="Saoussen Harzi"/>
    <s v="Kamal Kondapalli"/>
    <s v="SAP Functional-SD"/>
    <x v="0"/>
    <s v="10-12-2024 18:33"/>
    <s v="12-12-2024 18:33"/>
    <s v="Applications"/>
    <s v="16-12-2024 13:12"/>
    <s v="System"/>
    <s v="Showroom"/>
    <s v="4. Affects User"/>
    <s v="16-12-2024 13:12"/>
    <x v="1"/>
    <s v="13-12-2024 12:29"/>
    <s v="13-12-2024 12:29"/>
    <s v="11-12-2024 11:33"/>
    <s v="Not Assigned"/>
    <s v="Not Assigned"/>
    <s v="SAP S/4 ERP"/>
    <s v="UAE"/>
    <x v="1"/>
    <x v="0"/>
    <x v="1"/>
    <n v="2.7472222222204437"/>
    <n v="2024"/>
    <n v="50"/>
    <x v="23"/>
    <x v="12"/>
    <n v="12"/>
    <x v="5"/>
    <x v="3"/>
    <d v="2024-12-10T18:33:00"/>
    <d v="2024-12-13T12:29:00"/>
  </r>
  <r>
    <n v="4000005812"/>
    <x v="1"/>
    <s v="3. Normal"/>
    <s v="MDG - Item master control access"/>
    <s v="Vijayakumar Ganesan"/>
    <s v="Amit Yadav"/>
    <s v="SAP Technical"/>
    <x v="0"/>
    <s v="10-12-2024 17:19"/>
    <s v="12-12-2024 17:19"/>
    <s v="Applications"/>
    <s v="21-12-2024 12:14"/>
    <s v="Vijayakumar Ganesan"/>
    <s v="Purchase Department"/>
    <s v="4. Affects User"/>
    <s v="21-12-2024 12:14"/>
    <x v="1"/>
    <s v="18-12-2024 12:4"/>
    <s v="13-12-2024 11:23"/>
    <s v="10-12-2024 19:19"/>
    <s v="Access &amp; Security"/>
    <s v="Not Assigned"/>
    <s v="SAP S/4 ERP"/>
    <s v="Not Assigned"/>
    <x v="0"/>
    <x v="2"/>
    <x v="1"/>
    <n v="7.78125"/>
    <n v="2024"/>
    <n v="50"/>
    <x v="23"/>
    <x v="0"/>
    <n v="12"/>
    <x v="5"/>
    <x v="0"/>
    <d v="2024-12-10T17:19:00"/>
    <d v="2024-12-18T12:04:00"/>
  </r>
  <r>
    <n v="4000005854"/>
    <x v="1"/>
    <s v="3. Normal"/>
    <s v="Request to Create Fiori access for Pradeep(99018843)"/>
    <s v="Pradeep Kumar Mallivattath"/>
    <s v="Amit Yadav"/>
    <s v="SAP Technical"/>
    <x v="0"/>
    <s v="11-12-2024 16:46"/>
    <s v="13-12-2024 16:46"/>
    <s v="Access &amp; Security"/>
    <s v="21-12-2024 13:14"/>
    <s v="Pradeep Kumar Mallivattath"/>
    <s v="Sorting - Sanitaryware Manufacturing"/>
    <s v="4. Affects User"/>
    <s v="21-12-2024 13:14"/>
    <x v="1"/>
    <s v="18-12-2024 12:19"/>
    <s v="18-12-2024 12:19"/>
    <s v="11-12-2024 18:46"/>
    <s v="Applications"/>
    <s v="Not Assigned"/>
    <s v="Access Control"/>
    <s v="UAE"/>
    <x v="0"/>
    <x v="2"/>
    <x v="1"/>
    <n v="6.8145833333328483"/>
    <n v="2024"/>
    <n v="50"/>
    <x v="23"/>
    <x v="0"/>
    <n v="12"/>
    <x v="5"/>
    <x v="0"/>
    <d v="2024-12-11T16:46:00"/>
    <d v="2024-12-18T12:19:00"/>
  </r>
  <r>
    <n v="4000005834"/>
    <x v="1"/>
    <s v="3. Normal"/>
    <s v="SAP ACCESS - 99015803"/>
    <s v="Chris Chinonso"/>
    <s v="Amit Yadav"/>
    <s v="SAP Technical"/>
    <x v="0"/>
    <s v="11-12-2024 11:37"/>
    <s v="13-12-2024 11:37"/>
    <s v="Access &amp; Security"/>
    <s v="21-12-2024 12:14"/>
    <s v="System"/>
    <s v="Finance &amp; Accounts"/>
    <s v="4. Affects User"/>
    <s v="21-12-2024 12:14"/>
    <x v="1"/>
    <s v="18-12-2024 12:1"/>
    <s v="18-12-2024 12:1"/>
    <s v="11-12-2024 13:37"/>
    <s v="Access &amp; Security"/>
    <s v="Not Assigned"/>
    <s v="Access Control"/>
    <s v="UAE"/>
    <x v="0"/>
    <x v="2"/>
    <x v="1"/>
    <n v="7.0166666666700621"/>
    <n v="2024"/>
    <n v="50"/>
    <x v="23"/>
    <x v="0"/>
    <n v="12"/>
    <x v="5"/>
    <x v="0"/>
    <d v="2024-12-11T11:37:00"/>
    <d v="2024-12-18T12:01:00"/>
  </r>
  <r>
    <n v="4000005842"/>
    <x v="1"/>
    <s v="3. Normal"/>
    <s v="FW: C4C quality access - 99018633"/>
    <s v="Keerthan Upadhya"/>
    <s v="Amit Yadav"/>
    <s v="SAP Technical"/>
    <x v="0"/>
    <s v="11-12-2024 13:23"/>
    <s v="13-12-2024 13:23"/>
    <s v="Applications"/>
    <s v="15-12-2024 17:11"/>
    <s v="System"/>
    <s v="IT Department"/>
    <s v="4. Affects User"/>
    <s v="15-12-2024 17:11"/>
    <x v="1"/>
    <s v="12-12-2024 16:28"/>
    <s v="12-12-2024 16:28"/>
    <s v="11-12-2024 15:23"/>
    <s v="Not Assigned"/>
    <s v="Not Assigned"/>
    <s v="SAP S/4 ERP"/>
    <s v="UAE"/>
    <x v="0"/>
    <x v="2"/>
    <x v="1"/>
    <n v="1.1284722222262644"/>
    <n v="2024"/>
    <n v="50"/>
    <x v="23"/>
    <x v="0"/>
    <n v="12"/>
    <x v="5"/>
    <x v="2"/>
    <d v="2024-12-11T13:23:00"/>
    <d v="2024-12-12T16:28:00"/>
  </r>
  <r>
    <n v="4000005844"/>
    <x v="0"/>
    <s v="3. Normal"/>
    <s v="C4C System - Mandatory Pricing Condition Error."/>
    <s v="Damodara"/>
    <s v="Kamal Kondapalli"/>
    <s v="SAP Functional-SD"/>
    <x v="0"/>
    <s v="11-12-2024 14:14"/>
    <s v="13-12-2024 14:14"/>
    <s v="Applications"/>
    <s v="22-12-2024 12:15"/>
    <s v="System"/>
    <s v="Information Technology"/>
    <s v="4. Affects User"/>
    <s v="22-12-2024 12:15"/>
    <x v="1"/>
    <s v="19-12-2024 11:55"/>
    <s v="19-12-2024 11:55"/>
    <s v="11-12-2024 16:14"/>
    <s v="Not Assigned"/>
    <s v="Not Assigned"/>
    <s v="SAP S/4 ERP"/>
    <s v="UAE"/>
    <x v="1"/>
    <x v="0"/>
    <x v="1"/>
    <n v="7.9034722222277196"/>
    <n v="2024"/>
    <n v="50"/>
    <x v="23"/>
    <x v="12"/>
    <n v="12"/>
    <x v="5"/>
    <x v="0"/>
    <d v="2024-12-11T14:14:00"/>
    <d v="2024-12-19T11:55:00"/>
  </r>
  <r>
    <n v="4000005863"/>
    <x v="1"/>
    <s v="3. Normal"/>
    <s v="User Authorisation"/>
    <s v="Miz Rahman"/>
    <s v="Amit Yadav"/>
    <s v="SAP Technical"/>
    <x v="0"/>
    <s v="11-12-2024 17:33"/>
    <s v="13-12-2024 17:33"/>
    <s v="Applications"/>
    <s v="15-12-2024 17:11"/>
    <s v="System"/>
    <s v="Accounts"/>
    <s v="4. Affects User"/>
    <s v="15-12-2024 17:11"/>
    <x v="1"/>
    <s v="12-12-2024 16:33"/>
    <s v="12-12-2024 16:33"/>
    <s v="11-12-2024 19:33"/>
    <s v="Access &amp; Security"/>
    <s v="Not Assigned"/>
    <s v="SAP S/4 ERP"/>
    <s v="UK"/>
    <x v="0"/>
    <x v="2"/>
    <x v="1"/>
    <n v="0.95833333333575865"/>
    <n v="2024"/>
    <n v="50"/>
    <x v="23"/>
    <x v="0"/>
    <n v="12"/>
    <x v="5"/>
    <x v="2"/>
    <d v="2024-12-11T17:33:00"/>
    <d v="2024-12-12T16:33:00"/>
  </r>
  <r>
    <n v="4000005870"/>
    <x v="1"/>
    <s v="3. Normal"/>
    <s v="ZRSW TAX INVOICE WITH MULTI CURRENCY AND INCOTERMS - SOl Ref: 3000052643"/>
    <s v="Hoda Bou Najm"/>
    <s v="Kamal Kondapalli"/>
    <s v="SAP Functional-PP/PM/QS/"/>
    <x v="3"/>
    <s v="11-12-2024 19:33"/>
    <s v="16-12-2024 10:30"/>
    <s v="Applications"/>
    <s v="Not Assigned"/>
    <s v="Hoda Bou Najm"/>
    <s v="Sanitaryware Sales"/>
    <s v="4. Affects User"/>
    <s v="26-12-2024 11:53"/>
    <x v="1"/>
    <s v="Not Assigned"/>
    <s v="Not Assigned"/>
    <s v="12-12-2024 12:30"/>
    <s v="Applications"/>
    <s v="3000052643"/>
    <s v="SAP S/4 ERP"/>
    <s v="UAE"/>
    <x v="1"/>
    <x v="0"/>
    <x v="1"/>
    <n v="14.831829861112055"/>
    <n v="2024"/>
    <n v="50"/>
    <x v="23"/>
    <x v="2"/>
    <n v="12"/>
    <x v="5"/>
    <x v="1"/>
    <d v="2024-12-11T19:33:00"/>
    <d v="2024-12-26T15:30:50"/>
  </r>
  <r>
    <n v="4000005917"/>
    <x v="0"/>
    <s v="3. Normal"/>
    <s v="TOTUS authorization missing"/>
    <s v="Naresh Kumar Singampalli"/>
    <s v="Amit Yadav"/>
    <s v="SAP Technical"/>
    <x v="0"/>
    <s v="13-12-2024 12:45"/>
    <s v="16-12-2024 12:45"/>
    <s v="Applications"/>
    <s v="21-12-2024 12:14"/>
    <s v="Naresh Kumar Singampalli"/>
    <s v="Finance &amp; Accounts"/>
    <s v="4. Affects User"/>
    <s v="21-12-2024 12:14"/>
    <x v="1"/>
    <s v="18-12-2024 11:44"/>
    <s v="18-12-2024 11:44"/>
    <s v="13-12-2024 14:45"/>
    <s v="Not Assigned"/>
    <s v="Not Assigned"/>
    <s v="SAP S/4 ERP"/>
    <s v="IND"/>
    <x v="0"/>
    <x v="2"/>
    <x v="1"/>
    <n v="4.9576388888890506"/>
    <n v="2024"/>
    <n v="50"/>
    <x v="23"/>
    <x v="0"/>
    <n v="12"/>
    <x v="5"/>
    <x v="3"/>
    <d v="2024-12-13T12:45:00"/>
    <d v="2024-12-18T11:44:00"/>
  </r>
  <r>
    <n v="4000005903"/>
    <x v="1"/>
    <s v="1. Urgent"/>
    <s v="ZCUST_UPDATE ACCESS FOR 99002536"/>
    <s v="Prasad Kannan Nair"/>
    <s v="Amit Yadav"/>
    <s v="SAP Technical"/>
    <x v="0"/>
    <s v="12-12-2024 18:55"/>
    <s v="13-12-2024 17:55"/>
    <s v="Applications"/>
    <s v="21-12-2024 12:14"/>
    <s v="Prasad Kannan Nair"/>
    <s v="Finance &amp; Accounts"/>
    <s v="3. Affects Group"/>
    <s v="21-12-2024 12:14"/>
    <x v="2"/>
    <s v="18-12-2024 11:40"/>
    <s v="18-12-2024 11:40"/>
    <s v="13-12-2024 10:55"/>
    <s v="Access &amp; Security"/>
    <s v="Not Assigned"/>
    <s v="SAP S/4 ERP"/>
    <s v="UAE"/>
    <x v="0"/>
    <x v="2"/>
    <x v="1"/>
    <n v="5.6979166666642413"/>
    <n v="2024"/>
    <n v="50"/>
    <x v="23"/>
    <x v="0"/>
    <n v="12"/>
    <x v="5"/>
    <x v="0"/>
    <d v="2024-12-12T18:55:00"/>
    <d v="2024-12-18T11:40:00"/>
  </r>
  <r>
    <n v="4000005925"/>
    <x v="1"/>
    <s v="3. Normal"/>
    <s v="new selection field in report ZSDBON02"/>
    <s v="Raziye Kabakci"/>
    <s v="Kamal Kondapalli"/>
    <s v="SAP Functional"/>
    <x v="2"/>
    <s v="13-12-2024 15:11"/>
    <s v="17-12-2024 15:11"/>
    <s v="Applications"/>
    <s v="Not Assigned"/>
    <s v="Raziye Kabakci"/>
    <s v="Information Technology"/>
    <s v="4. Affects User"/>
    <s v="24-12-2024 20:39"/>
    <x v="1"/>
    <s v="Not Assigned"/>
    <s v="Not Assigned"/>
    <s v="13-12-2024 17:11"/>
    <s v="Applications"/>
    <s v="Not Assigned"/>
    <s v="SAP S/4 ERP"/>
    <s v="GER"/>
    <x v="1"/>
    <x v="0"/>
    <x v="1"/>
    <n v="13.013774305552943"/>
    <n v="2024"/>
    <n v="50"/>
    <x v="23"/>
    <x v="8"/>
    <n v="12"/>
    <x v="5"/>
    <x v="1"/>
    <d v="2024-12-13T15:11:00"/>
    <d v="2024-12-26T15:30:50"/>
  </r>
  <r>
    <n v="4000005927"/>
    <x v="1"/>
    <s v="2. High"/>
    <s v="Required authorization for tcode VD51"/>
    <s v="Bhavya Shetty"/>
    <s v="Amit Yadav"/>
    <s v="SAP Technical"/>
    <x v="0"/>
    <s v="13-12-2024 16:19"/>
    <s v="17-12-2024 16:19"/>
    <s v="Applications"/>
    <s v="21-12-2024 12:14"/>
    <s v="Bhavya Shetty"/>
    <s v="Sanitaryware Sales"/>
    <s v="4. Affects User"/>
    <s v="21-12-2024 12:14"/>
    <x v="1"/>
    <s v="18-12-2024 11:56"/>
    <s v="18-12-2024 11:56"/>
    <s v="13-12-2024 18:19"/>
    <s v="Applications"/>
    <s v="Not Assigned"/>
    <s v="SAP S/4 ERP"/>
    <s v="UAE"/>
    <x v="0"/>
    <x v="2"/>
    <x v="1"/>
    <n v="4.8173611111124046"/>
    <n v="2024"/>
    <n v="50"/>
    <x v="23"/>
    <x v="0"/>
    <n v="12"/>
    <x v="5"/>
    <x v="3"/>
    <d v="2024-12-13T16:19:00"/>
    <d v="2024-12-18T11:56:00"/>
  </r>
  <r>
    <n v="4000005887"/>
    <x v="1"/>
    <s v="3. Normal"/>
    <s v="Request T-code access in SAP - 88202442"/>
    <s v="Atul Ahmed"/>
    <s v="Amit Yadav"/>
    <s v="SAP Technical"/>
    <x v="0"/>
    <s v="12-12-2024 14:52"/>
    <s v="15-12-2024 14:52"/>
    <s v="Access &amp; Security"/>
    <s v="26-12-2024 12:17"/>
    <s v="Md. Mahmudur Rahman"/>
    <s v="Sales &amp; Marketing"/>
    <s v="4. Affects User"/>
    <s v="26-12-2024 12:17"/>
    <x v="1"/>
    <s v="23-12-2024 11:53"/>
    <s v="23-12-2024 11:53"/>
    <s v="12-12-2024 16:52"/>
    <s v="Access &amp; Security"/>
    <s v="Not Assigned"/>
    <s v="Access Control"/>
    <s v="BGD"/>
    <x v="0"/>
    <x v="2"/>
    <x v="1"/>
    <n v="10.875694444446708"/>
    <n v="2024"/>
    <n v="50"/>
    <x v="23"/>
    <x v="0"/>
    <n v="12"/>
    <x v="5"/>
    <x v="1"/>
    <d v="2024-12-12T14:52:00"/>
    <d v="2024-12-23T11:53:00"/>
  </r>
  <r>
    <n v="4000005911"/>
    <x v="0"/>
    <s v="3. Normal"/>
    <s v="Unable to find the following GL for RAK Porcelain Online Orders payment posting in T. CODE:  ZFI004 - Sol ref#: 2000064787"/>
    <s v="Abdul Basith"/>
    <s v="Rakhi Masand"/>
    <s v="SAP Functional-FI/CO"/>
    <x v="0"/>
    <s v="13-12-2024 11:43"/>
    <s v="17-12-2024 11:43"/>
    <s v="Applications"/>
    <s v="16-12-2024 18:12"/>
    <s v="Cheryl Mortega"/>
    <s v="UAE Sales -Retail Operations"/>
    <s v="4. Affects User"/>
    <s v="16-12-2024 18:12"/>
    <x v="1"/>
    <s v="13-12-2024 17:40"/>
    <s v="13-12-2024 17:4"/>
    <s v="13-12-2024 13:43"/>
    <s v="Not Assigned"/>
    <s v="2000064787"/>
    <s v="SAP S/4 ERP"/>
    <s v="UAE"/>
    <x v="1"/>
    <x v="9"/>
    <x v="1"/>
    <n v="0.24791666666715173"/>
    <n v="2024"/>
    <n v="50"/>
    <x v="23"/>
    <x v="12"/>
    <n v="12"/>
    <x v="5"/>
    <x v="2"/>
    <d v="2024-12-13T11:43:00"/>
    <d v="2024-12-13T17:40:00"/>
  </r>
  <r>
    <n v="4000005883"/>
    <x v="1"/>
    <s v="3. Normal"/>
    <s v="SAP Authorization Request: Surya Kotcherla (99013320)."/>
    <s v="Kishor Karthikeyan"/>
    <s v="Amit Yadav"/>
    <s v="SAP Technical"/>
    <x v="0"/>
    <s v="12-12-2024 13:50"/>
    <s v="16-12-2024 13:50"/>
    <s v="Applications"/>
    <s v="21-12-2024 12:14"/>
    <s v="System"/>
    <s v="Sanitaryware Plant"/>
    <s v="4. Affects User"/>
    <s v="21-12-2024 12:14"/>
    <x v="1"/>
    <s v="18-12-2024 11:57"/>
    <s v="18-12-2024 11:57"/>
    <s v="12-12-2024 15:50"/>
    <s v="Access &amp; Security"/>
    <s v="Not Assigned"/>
    <s v="SAP S/4 ERP"/>
    <s v="UAE"/>
    <x v="0"/>
    <x v="2"/>
    <x v="1"/>
    <n v="5.921527777776646"/>
    <n v="2024"/>
    <n v="50"/>
    <x v="23"/>
    <x v="0"/>
    <n v="12"/>
    <x v="5"/>
    <x v="0"/>
    <d v="2024-12-12T13:50:00"/>
    <d v="2024-12-18T11:57:00"/>
  </r>
  <r>
    <n v="4000005901"/>
    <x v="0"/>
    <s v="3. Normal"/>
    <s v="fiori password not working"/>
    <s v="Mathai Chettiparambil"/>
    <s v="Amit Yadav"/>
    <s v="SAP Technical"/>
    <x v="0"/>
    <s v="12-12-2024 17:49"/>
    <s v="16-12-2024 17:49"/>
    <s v="Access &amp; Security"/>
    <s v="21-12-2024 12:14"/>
    <s v="System"/>
    <s v="Asset Management"/>
    <s v="4. Affects User"/>
    <s v="21-12-2024 12:14"/>
    <x v="1"/>
    <s v="18-12-2024 12:7"/>
    <s v="18-12-2024 12:7"/>
    <s v="13-12-2024 10:49"/>
    <s v="Not Assigned"/>
    <s v="Not Assigned"/>
    <s v="Access Control"/>
    <s v="UAE"/>
    <x v="0"/>
    <x v="2"/>
    <x v="1"/>
    <n v="5.7625000000043656"/>
    <n v="2024"/>
    <n v="50"/>
    <x v="23"/>
    <x v="0"/>
    <n v="12"/>
    <x v="5"/>
    <x v="0"/>
    <d v="2024-12-12T17:49:00"/>
    <d v="2024-12-18T12:07:00"/>
  </r>
  <r>
    <n v="4000005875"/>
    <x v="1"/>
    <s v="3. Normal"/>
    <s v="Requesting for New SAP User ID - 99018511"/>
    <s v="Mohamed Nasar"/>
    <s v="Amit Yadav"/>
    <s v="SAP Technical"/>
    <x v="0"/>
    <s v="12-12-2024 12:20"/>
    <s v="16-12-2024 12:20"/>
    <s v="Applications"/>
    <s v="21-12-2024 13:14"/>
    <s v="Mohamed Nasar"/>
    <s v="Logistics and Warehouse"/>
    <s v="4. Affects User"/>
    <s v="21-12-2024 13:14"/>
    <x v="1"/>
    <s v="18-12-2024 12:17"/>
    <s v="18-12-2024 12:17"/>
    <s v="12-12-2024 14:20"/>
    <s v="Access &amp; Security"/>
    <s v="Not Assigned"/>
    <s v="SAP S/4 ERP"/>
    <s v="UAE"/>
    <x v="0"/>
    <x v="2"/>
    <x v="1"/>
    <n v="5.9979166666671517"/>
    <n v="2024"/>
    <n v="50"/>
    <x v="23"/>
    <x v="0"/>
    <n v="12"/>
    <x v="5"/>
    <x v="0"/>
    <d v="2024-12-12T12:20:00"/>
    <d v="2024-12-18T12:17:00"/>
  </r>
  <r>
    <n v="4000005894"/>
    <x v="1"/>
    <s v="2. High"/>
    <s v="Release structure of contracts and PO change - Sol ref#: 3000052628"/>
    <s v="Vineeth Nair"/>
    <s v="Pranita Vishvanath Patil"/>
    <s v="SAP Functional-MM"/>
    <x v="3"/>
    <s v="12-12-2024 16:1"/>
    <s v="13-12-2024 15:1"/>
    <s v="Applications"/>
    <s v="Not Assigned"/>
    <s v="Vineeth Nair"/>
    <s v="Purchase"/>
    <s v="3. Affects Group"/>
    <s v="20-12-2024 19:39"/>
    <x v="2"/>
    <s v="Not Assigned"/>
    <s v="Not Assigned"/>
    <s v="12-12-2024 17:1"/>
    <s v="Applications"/>
    <s v="3000052628"/>
    <s v="SAP S/4 ERP"/>
    <s v="UAE"/>
    <x v="1"/>
    <x v="7"/>
    <x v="1"/>
    <n v="13.979052083333954"/>
    <n v="2024"/>
    <n v="50"/>
    <x v="23"/>
    <x v="9"/>
    <n v="12"/>
    <x v="5"/>
    <x v="1"/>
    <d v="2024-12-12T16:01:00"/>
    <d v="2024-12-26T15:30:50"/>
  </r>
  <r>
    <n v="4000005918"/>
    <x v="1"/>
    <s v="3. Normal"/>
    <s v="S-User Password Change - AnalysisUpdate"/>
    <s v="Amit Yadav"/>
    <s v="Amit Yadav"/>
    <s v="SAP Technical"/>
    <x v="0"/>
    <s v="13-12-2024 13:2"/>
    <s v="17-12-2024 13:2"/>
    <s v="Applications"/>
    <s v="23-12-2024 14:15"/>
    <s v="System"/>
    <s v="IT Department"/>
    <s v="4. Affects User"/>
    <s v="23-12-2024 14:15"/>
    <x v="1"/>
    <s v="20-12-2024 13:37"/>
    <s v="20-12-2024 13:37"/>
    <s v="13-12-2024 15:2"/>
    <s v="Access &amp; Security"/>
    <s v="Not Assigned"/>
    <s v="SAP S/4 ERP"/>
    <s v="UAE"/>
    <x v="0"/>
    <x v="2"/>
    <x v="1"/>
    <n v="7.0243055555547471"/>
    <n v="2024"/>
    <n v="50"/>
    <x v="23"/>
    <x v="0"/>
    <n v="12"/>
    <x v="5"/>
    <x v="0"/>
    <d v="2024-12-13T13:02:00"/>
    <d v="2024-12-20T13:37:00"/>
  </r>
  <r>
    <n v="4000005924"/>
    <x v="1"/>
    <s v="3. Normal"/>
    <s v="IRP password - 21049"/>
    <s v="Sivaprasad K.V"/>
    <s v="Amit Yadav"/>
    <s v="SAP Technical"/>
    <x v="0"/>
    <s v="13-12-2024 14:42"/>
    <s v="16-12-2024 14:43"/>
    <s v="Access &amp; Security"/>
    <s v="23-12-2024 14:15"/>
    <s v="System"/>
    <s v="Finance &amp; Accounts"/>
    <s v="4. Affects User"/>
    <s v="23-12-2024 14:15"/>
    <x v="1"/>
    <s v="20-12-2024 13:36"/>
    <s v="20-12-2024 13:36"/>
    <s v="13-12-2024 16:42"/>
    <s v="Access &amp; Security"/>
    <s v="Not Assigned"/>
    <s v="Access Control"/>
    <s v="IND"/>
    <x v="0"/>
    <x v="2"/>
    <x v="1"/>
    <n v="6.9541666666627862"/>
    <n v="2024"/>
    <n v="50"/>
    <x v="23"/>
    <x v="0"/>
    <n v="12"/>
    <x v="5"/>
    <x v="0"/>
    <d v="2024-12-13T14:42:00"/>
    <d v="2024-12-20T13:36:00"/>
  </r>
  <r>
    <n v="4000005935"/>
    <x v="0"/>
    <s v="4. Low"/>
    <s v="SAP Login in not working: 99011560"/>
    <s v="Shahid Younis"/>
    <s v="Amit Yadav"/>
    <s v="SAP Technical"/>
    <x v="0"/>
    <s v="13-12-2024 18:32"/>
    <s v="20-12-2024 18:32"/>
    <s v="Access &amp; Security"/>
    <s v="21-12-2024 12:14"/>
    <s v="System"/>
    <s v="Finance &amp; Accounts"/>
    <s v="4. Affects User"/>
    <s v="21-12-2024 12:14"/>
    <x v="0"/>
    <s v="18-12-2024 11:42"/>
    <s v="15-12-2024 17:4"/>
    <s v="16-12-2024 13:32"/>
    <s v="Not Assigned"/>
    <s v="Not Assigned"/>
    <s v="Access Control"/>
    <s v="UAE"/>
    <x v="0"/>
    <x v="2"/>
    <x v="1"/>
    <n v="4.7152777777810115"/>
    <n v="2024"/>
    <n v="50"/>
    <x v="23"/>
    <x v="0"/>
    <n v="12"/>
    <x v="5"/>
    <x v="3"/>
    <d v="2024-12-13T18:32:00"/>
    <d v="2024-12-18T11:42:00"/>
  </r>
  <r>
    <n v="4000005936"/>
    <x v="1"/>
    <s v="3. Normal"/>
    <s v="T-code Access"/>
    <s v="Kishor Karthikeyan"/>
    <s v="Amit Yadav"/>
    <s v="SAP Technical"/>
    <x v="4"/>
    <s v="13-12-2024 18:35"/>
    <s v="17-12-2024 18:35"/>
    <s v="Access &amp; Security"/>
    <s v="Not Assigned"/>
    <s v="System"/>
    <s v="Sanitaryware Plant"/>
    <s v="4. Affects User"/>
    <s v="24-12-2024 14:6"/>
    <x v="1"/>
    <s v="24-12-2024 14:6"/>
    <s v="24-12-2024 14:6"/>
    <s v="16-12-2024 11:35"/>
    <s v="Access &amp; Security"/>
    <s v="Not Assigned"/>
    <s v="Access Control"/>
    <s v="UAE"/>
    <x v="0"/>
    <x v="2"/>
    <x v="1"/>
    <n v="10.813194444446708"/>
    <n v="2024"/>
    <n v="50"/>
    <x v="23"/>
    <x v="0"/>
    <n v="12"/>
    <x v="5"/>
    <x v="1"/>
    <d v="2024-12-13T18:35:00"/>
    <d v="2024-12-24T14:06:00"/>
  </r>
  <r>
    <n v="4000005943"/>
    <x v="0"/>
    <s v="3. Normal"/>
    <s v="RE: Workflow email issues"/>
    <s v="Ajay Bose Sukumaran"/>
    <s v="Venkat"/>
    <s v="SAP Functional-HR"/>
    <x v="2"/>
    <s v="13-12-2024 19:45"/>
    <s v="18-12-2024 10:30"/>
    <s v="Applications"/>
    <s v="Not Assigned"/>
    <s v="System"/>
    <s v="IT Department"/>
    <s v="3. Affects Group"/>
    <s v="24-12-2024 17:34"/>
    <x v="1"/>
    <s v="Not Assigned"/>
    <s v="Not Assigned"/>
    <s v="16-12-2024 12:30"/>
    <s v="Not Assigned"/>
    <s v="Not Assigned"/>
    <s v="SAP S/4 ERP"/>
    <s v="UAE"/>
    <x v="1"/>
    <x v="8"/>
    <x v="1"/>
    <n v="12.823496527780662"/>
    <n v="2024"/>
    <n v="50"/>
    <x v="23"/>
    <x v="17"/>
    <n v="12"/>
    <x v="5"/>
    <x v="1"/>
    <d v="2024-12-13T19:45:00"/>
    <d v="2024-12-26T15:30:50"/>
  </r>
  <r>
    <n v="4000005956"/>
    <x v="1"/>
    <s v="2. High"/>
    <s v="Orion Access  -  99123315  Vijay"/>
    <s v="Vijay Kumar Nakka"/>
    <s v="Aby Mathew"/>
    <s v="SAP Functional"/>
    <x v="3"/>
    <s v="16-12-2024 11:26"/>
    <s v="-"/>
    <s v="Applications"/>
    <s v="Not Assigned"/>
    <s v="Vijay Kumar Nakka"/>
    <s v="Finance &amp; Accounts"/>
    <s v="Not Assigned"/>
    <s v="18-12-2024 13:8"/>
    <x v="4"/>
    <s v="Not Assigned"/>
    <s v="Not Assigned"/>
    <s v="-"/>
    <s v="Access &amp; Security"/>
    <s v="Not Assigned"/>
    <s v="Other ERP"/>
    <s v="IND"/>
    <x v="0"/>
    <x v="5"/>
    <x v="1"/>
    <n v="10.170024305552943"/>
    <n v="2024"/>
    <n v="51"/>
    <x v="24"/>
    <x v="0"/>
    <n v="12"/>
    <x v="5"/>
    <x v="1"/>
    <d v="2024-12-16T11:26:00"/>
    <d v="2024-12-26T15:30:50"/>
  </r>
  <r>
    <n v="4000005960"/>
    <x v="0"/>
    <s v="3. Normal"/>
    <s v="Issue with Released POs Showing as Draft and Unable to Generate PDF Copies."/>
    <s v="Veronica Tapao"/>
    <s v="Pranita Vishvanath Patil"/>
    <s v="SAP Functional-MM"/>
    <x v="5"/>
    <s v="16-12-2024 12:16"/>
    <s v="18-12-2024 12:16"/>
    <s v="Applications"/>
    <s v="Not Assigned"/>
    <s v="Veronica Tapao"/>
    <s v="Purchase"/>
    <s v="4. Affects User"/>
    <s v="26-12-2024 11:41"/>
    <x v="1"/>
    <s v="Not Assigned"/>
    <s v="Not Assigned"/>
    <s v="16-12-2024 14:16"/>
    <s v="Not Assigned"/>
    <s v="Not Assigned"/>
    <s v="SAP S/4 ERP"/>
    <s v="UAE"/>
    <x v="1"/>
    <x v="7"/>
    <x v="1"/>
    <n v="10.135302083333954"/>
    <n v="2024"/>
    <n v="51"/>
    <x v="24"/>
    <x v="11"/>
    <n v="12"/>
    <x v="5"/>
    <x v="1"/>
    <d v="2024-12-16T12:16:00"/>
    <d v="2024-12-26T15:30:50"/>
  </r>
  <r>
    <n v="4000005934"/>
    <x v="0"/>
    <s v="3. Normal"/>
    <s v="Need to revise generated purchase order 4600007436"/>
    <s v="Veronica Tapao"/>
    <s v="Dinesh Sharma"/>
    <s v="SAP Functional-MM"/>
    <x v="3"/>
    <s v="13-12-2024 18:18"/>
    <s v="17-12-2024 18:18"/>
    <s v="Applications"/>
    <s v="Not Assigned"/>
    <s v="Veronica Tapao"/>
    <s v="Purchase"/>
    <s v="4. Affects User"/>
    <s v="15-12-2024 17:1"/>
    <x v="1"/>
    <s v="Not Assigned"/>
    <s v="Not Assigned"/>
    <s v="16-12-2024 11:18"/>
    <s v="Not Assigned"/>
    <s v="Not Assigned"/>
    <s v="SAP S/4 ERP"/>
    <s v="UAE"/>
    <x v="0"/>
    <x v="0"/>
    <x v="1"/>
    <n v="12.883913194447814"/>
    <n v="2024"/>
    <n v="50"/>
    <x v="23"/>
    <x v="0"/>
    <n v="12"/>
    <x v="5"/>
    <x v="1"/>
    <d v="2024-12-13T18:18:00"/>
    <d v="2024-12-26T15:30:50"/>
  </r>
  <r>
    <n v="4000005966"/>
    <x v="0"/>
    <s v="3. Normal"/>
    <s v="FW: 70045148 - C,642 - 30205900 - RAJEEV"/>
    <s v="Sumith Kumar Khandelwal"/>
    <s v="Kamal Kondapalli"/>
    <s v="SAP Functional-SD"/>
    <x v="0"/>
    <s v="16-12-2024 13:10"/>
    <s v="18-12-2024 13:10"/>
    <s v="Applications"/>
    <s v="21-12-2024 17:14"/>
    <s v="System"/>
    <s v="Sales"/>
    <s v="4. Affects User"/>
    <s v="21-12-2024 17:14"/>
    <x v="1"/>
    <s v="18-12-2024 16:51"/>
    <s v="18-12-2024 16:51"/>
    <s v="16-12-2024 15:10"/>
    <s v="Not Assigned"/>
    <s v="Not Assigned"/>
    <s v="Not Assigned"/>
    <s v="UAE"/>
    <x v="1"/>
    <x v="0"/>
    <x v="1"/>
    <n v="2.1534722222204437"/>
    <n v="2024"/>
    <n v="51"/>
    <x v="24"/>
    <x v="12"/>
    <n v="12"/>
    <x v="5"/>
    <x v="3"/>
    <d v="2024-12-16T13:10:00"/>
    <d v="2024-12-18T16:51:00"/>
  </r>
  <r>
    <n v="4000005969"/>
    <x v="0"/>
    <s v="3. Normal"/>
    <s v="C4C issue / unable to prepare quotation"/>
    <s v="Mohamed Aslan Sha Mansoor"/>
    <s v="Kamal Kondapalli"/>
    <s v="SAP Technical-SD"/>
    <x v="0"/>
    <s v="16-12-2024 13:38"/>
    <s v="17-12-2024 12:38"/>
    <s v="Applications"/>
    <s v="22-12-2024 12:15"/>
    <s v="System"/>
    <s v="Local Sales"/>
    <s v="1. Affects Business"/>
    <s v="22-12-2024 12:15"/>
    <x v="2"/>
    <s v="19-12-2024 11:54"/>
    <s v="19-12-2024 11:54"/>
    <s v="16-12-2024 14:38"/>
    <s v="Not Assigned"/>
    <s v="Not Assigned"/>
    <s v="SAP S/4 ERP"/>
    <s v="UAE"/>
    <x v="1"/>
    <x v="0"/>
    <x v="1"/>
    <n v="2.9277777777751908"/>
    <n v="2024"/>
    <n v="51"/>
    <x v="24"/>
    <x v="12"/>
    <n v="12"/>
    <x v="5"/>
    <x v="3"/>
    <d v="2024-12-16T13:38:00"/>
    <d v="2024-12-19T11:54:00"/>
  </r>
  <r>
    <n v="4000005984"/>
    <x v="0"/>
    <s v="3. Normal"/>
    <s v="ABAP RUN TIME ERROR"/>
    <s v="Rakesh Sharma"/>
    <s v="Bala Nagendrudu Janjanam"/>
    <s v="SAP Functional-Fiori/ABAP"/>
    <x v="0"/>
    <s v="16-12-2024 17:2"/>
    <s v="18-12-2024 17:2"/>
    <s v="Applications"/>
    <s v="19-12-2024 19:13"/>
    <s v="System"/>
    <s v="Finance &amp; Accounts"/>
    <s v="4. Affects User"/>
    <s v="19-12-2024 19:13"/>
    <x v="1"/>
    <s v="16-12-2024 18:59"/>
    <s v="16-12-2024 18:59"/>
    <s v="16-12-2024 19:2"/>
    <s v="Not Assigned"/>
    <s v="Not Assigned"/>
    <s v="SAP S/4 ERP"/>
    <s v="UAE"/>
    <x v="1"/>
    <x v="1"/>
    <x v="1"/>
    <n v="8.1250000002910383E-2"/>
    <n v="2024"/>
    <n v="51"/>
    <x v="24"/>
    <x v="12"/>
    <n v="12"/>
    <x v="5"/>
    <x v="2"/>
    <d v="2024-12-16T17:02:00"/>
    <d v="2024-12-16T18:59:00"/>
  </r>
  <r>
    <n v="4000005985"/>
    <x v="0"/>
    <s v="3. Normal"/>
    <s v="ABAP RUN TIME ERROR (VA02)"/>
    <s v="Smita Kelshikar - External"/>
    <s v="Bala Nagendrudu Janjanam"/>
    <s v="SAP Functional-Fiori/ABAP"/>
    <x v="0"/>
    <s v="16-12-2024 17:5"/>
    <s v="18-12-2024 17:5"/>
    <s v="Applications"/>
    <s v="19-12-2024 20:13"/>
    <s v="System"/>
    <s v="Sanitaryware &amp; Faucet"/>
    <s v="4. Affects User"/>
    <s v="19-12-2024 20:13"/>
    <x v="1"/>
    <s v="16-12-2024 19:47"/>
    <s v="16-12-2024 19:47"/>
    <s v="17-12-2024 10:35"/>
    <s v="Not Assigned"/>
    <s v="Not Assigned"/>
    <s v="SAP S/4 ERP"/>
    <s v="IND"/>
    <x v="1"/>
    <x v="1"/>
    <x v="1"/>
    <n v="0.11250000000291038"/>
    <n v="2024"/>
    <n v="51"/>
    <x v="24"/>
    <x v="12"/>
    <n v="12"/>
    <x v="5"/>
    <x v="2"/>
    <d v="2024-12-16T17:05:00"/>
    <d v="2024-12-16T19:47:00"/>
  </r>
  <r>
    <n v="4000005986"/>
    <x v="0"/>
    <s v="1. Urgent"/>
    <s v="Urgent Issue - UK office not operational"/>
    <s v="Miz Rahman"/>
    <s v="Amit Yadav"/>
    <s v="SAP Technical"/>
    <x v="0"/>
    <s v="16-12-2024 17:16"/>
    <s v="17-12-2024 16:46"/>
    <s v="Applications"/>
    <s v="21-12-2024 12:14"/>
    <s v="System"/>
    <s v="Accounts"/>
    <s v="3. Affects Group"/>
    <s v="21-12-2024 12:14"/>
    <x v="2"/>
    <s v="18-12-2024 11:41"/>
    <s v="18-12-2024 11:41"/>
    <s v="16-12-2024 18:16"/>
    <s v="Not Assigned"/>
    <s v="Not Assigned"/>
    <s v="SAP S/4 ERP"/>
    <s v="UK"/>
    <x v="0"/>
    <x v="2"/>
    <x v="1"/>
    <n v="1.7673611111094942"/>
    <n v="2024"/>
    <n v="51"/>
    <x v="24"/>
    <x v="0"/>
    <n v="12"/>
    <x v="5"/>
    <x v="2"/>
    <d v="2024-12-16T17:16:00"/>
    <d v="2024-12-18T11:41:00"/>
  </r>
  <r>
    <n v="4000006001"/>
    <x v="0"/>
    <s v="4. Low"/>
    <s v="Year-End FICO Activities for RK03 Company Code_BGD"/>
    <s v="Md. Shahinur Alam Shahin"/>
    <s v="Rakhi Masand"/>
    <s v="SAP Functional-FI/CO"/>
    <x v="3"/>
    <s v="17-12-2024 12:14"/>
    <s v="19-12-2024 12:14"/>
    <s v="Applications"/>
    <s v="Not Assigned"/>
    <s v="System"/>
    <s v="Information Technology"/>
    <s v="2. Affects Department"/>
    <s v="25-12-2024 16:51"/>
    <x v="1"/>
    <s v="Not Assigned"/>
    <s v="Not Assigned"/>
    <s v="17-12-2024 14:14"/>
    <s v="Not Assigned"/>
    <s v="Not Assigned"/>
    <s v="SAP S/4 ERP"/>
    <s v="BGD"/>
    <x v="1"/>
    <x v="9"/>
    <x v="1"/>
    <n v="9.1366909722200944"/>
    <n v="2024"/>
    <n v="51"/>
    <x v="24"/>
    <x v="0"/>
    <n v="12"/>
    <x v="5"/>
    <x v="0"/>
    <d v="2024-12-17T12:14:00"/>
    <d v="2024-12-26T15:30:50"/>
  </r>
  <r>
    <n v="4000005991"/>
    <x v="1"/>
    <s v="1. Urgent"/>
    <s v="SE16N VIEW ZMRACLSFNF Modification"/>
    <s v="Prasad Kannan Nair"/>
    <s v="Aby Mathew"/>
    <s v="SAP Functional"/>
    <x v="3"/>
    <s v="16-12-2024 20:17"/>
    <s v="17-12-2024 18:30"/>
    <s v="Access &amp; Security"/>
    <s v="Not Assigned"/>
    <s v="Prasad Kannan Nair"/>
    <s v="Finance &amp; Accounts"/>
    <s v="4. Affects User"/>
    <s v="20-12-2024 16:31"/>
    <x v="2"/>
    <s v="Not Assigned"/>
    <s v="Not Assigned"/>
    <s v="17-12-2024 11:30"/>
    <s v="Applications"/>
    <s v="Not Assigned"/>
    <s v="Access Control"/>
    <s v="UAE"/>
    <x v="0"/>
    <x v="5"/>
    <x v="1"/>
    <n v="9.8012743055587634"/>
    <n v="2024"/>
    <n v="51"/>
    <x v="24"/>
    <x v="0"/>
    <n v="12"/>
    <x v="5"/>
    <x v="0"/>
    <d v="2024-12-16T20:17:00"/>
    <d v="2024-12-26T15:30:50"/>
  </r>
  <r>
    <n v="4000005987"/>
    <x v="0"/>
    <s v="3. Normal"/>
    <s v="Users are unable to generate print preview from SO, DN and Billing document."/>
    <s v="Raghu Ram Neeli"/>
    <s v="Bala Nagendrudu Janjanam"/>
    <s v="SAP Functional-Fiori/ABAP"/>
    <x v="0"/>
    <s v="16-12-2024 17:22"/>
    <s v="18-12-2024 17:22"/>
    <s v="Applications"/>
    <s v="19-12-2024 20:13"/>
    <s v="Raghu Ram Neeli"/>
    <s v="Supply Chain Management"/>
    <s v="4. Affects User"/>
    <s v="19-12-2024 20:13"/>
    <x v="1"/>
    <s v="16-12-2024 19:48"/>
    <s v="16-12-2024 19:48"/>
    <s v="17-12-2024 10:52"/>
    <s v="Not Assigned"/>
    <s v="Not Assigned"/>
    <s v="SAP S/4 ERP"/>
    <s v="IND"/>
    <x v="1"/>
    <x v="1"/>
    <x v="1"/>
    <n v="0.101388888884685"/>
    <n v="2024"/>
    <n v="51"/>
    <x v="24"/>
    <x v="12"/>
    <n v="12"/>
    <x v="5"/>
    <x v="2"/>
    <d v="2024-12-16T17:22:00"/>
    <d v="2024-12-16T19:48:00"/>
  </r>
  <r>
    <n v="4000006006"/>
    <x v="1"/>
    <s v="1. Urgent"/>
    <s v="Request/Remove access to an application module/report"/>
    <s v="Reem Abulebda"/>
    <s v="Amit Yadav"/>
    <s v="SAP Technical"/>
    <x v="0"/>
    <s v="17-12-2024 13:46"/>
    <s v="18-12-2024 12:46"/>
    <s v="Access &amp; Security"/>
    <s v="21-12-2024 12:14"/>
    <s v="Reem Abulebda"/>
    <s v="E-commerce"/>
    <s v="4. Affects User"/>
    <s v="21-12-2024 12:14"/>
    <x v="2"/>
    <s v="18-12-2024 12:13"/>
    <s v="18-12-2024 12:13"/>
    <s v="17-12-2024 14:46"/>
    <s v="Access &amp; Security"/>
    <s v="Not Assigned"/>
    <s v="Access Control"/>
    <s v="UAE"/>
    <x v="0"/>
    <x v="2"/>
    <x v="1"/>
    <n v="0.93541666666715173"/>
    <n v="2024"/>
    <n v="51"/>
    <x v="24"/>
    <x v="0"/>
    <n v="12"/>
    <x v="5"/>
    <x v="2"/>
    <d v="2024-12-17T13:46:00"/>
    <d v="2024-12-18T12:13:00"/>
  </r>
  <r>
    <n v="4000005979"/>
    <x v="0"/>
    <s v="2. High"/>
    <s v="C4C ERROR - CAN'T CREATE S.O"/>
    <s v="Nino Manalungsung"/>
    <s v="Kamal Kondapalli"/>
    <s v="SAP Technical"/>
    <x v="0"/>
    <s v="16-12-2024 16:21"/>
    <s v="18-12-2024 16:21"/>
    <s v="Applications"/>
    <s v="21-12-2024 15:14"/>
    <s v="Nino Manalungsung"/>
    <s v="Sanitaryware Sales"/>
    <s v="4. Affects User"/>
    <s v="21-12-2024 15:14"/>
    <x v="1"/>
    <s v="18-12-2024 15:1"/>
    <s v="18-12-2024 15:1"/>
    <s v="16-12-2024 18:21"/>
    <s v="Not Assigned"/>
    <s v="Not Assigned"/>
    <s v="SAP S/4 ERP"/>
    <s v="UAE"/>
    <x v="1"/>
    <x v="0"/>
    <x v="1"/>
    <n v="1.9444444444452529"/>
    <n v="2024"/>
    <n v="51"/>
    <x v="24"/>
    <x v="12"/>
    <n v="12"/>
    <x v="5"/>
    <x v="2"/>
    <d v="2024-12-16T16:21:00"/>
    <d v="2024-12-18T15:01:00"/>
  </r>
  <r>
    <n v="4000006003"/>
    <x v="1"/>
    <s v="3. Normal"/>
    <s v="T- code access"/>
    <s v="Donabella Yalong Ortega"/>
    <s v="Amit Yadav"/>
    <s v="SAP Technical"/>
    <x v="0"/>
    <s v="17-12-2024 12:29"/>
    <s v="19-12-2024 12:29"/>
    <s v="Access &amp; Security"/>
    <s v="21-12-2024 12:14"/>
    <s v="Donabella Yalong Ortega"/>
    <s v="UAE Sales -Retail Operations"/>
    <s v="4. Affects User"/>
    <s v="21-12-2024 12:14"/>
    <x v="1"/>
    <s v="18-12-2024 11:43"/>
    <s v="18-12-2024 11:43"/>
    <s v="17-12-2024 14:29"/>
    <s v="Access &amp; Security"/>
    <s v="Not Assigned"/>
    <s v="Access Control"/>
    <s v="UAE"/>
    <x v="0"/>
    <x v="2"/>
    <x v="1"/>
    <n v="0.96805555555329192"/>
    <n v="2024"/>
    <n v="51"/>
    <x v="24"/>
    <x v="0"/>
    <n v="12"/>
    <x v="5"/>
    <x v="2"/>
    <d v="2024-12-17T12:29:00"/>
    <d v="2024-12-18T11:43:00"/>
  </r>
  <r>
    <n v="4000005976"/>
    <x v="1"/>
    <s v="2. High"/>
    <s v="SAP ID Creation - Bhairava Swamy"/>
    <s v="Deendayal Sharma"/>
    <s v="Amit Yadav"/>
    <s v="SAP Technical"/>
    <x v="3"/>
    <s v="16-12-2024 15:50"/>
    <s v="18-12-2024 15:50"/>
    <s v="Access &amp; Security"/>
    <s v="Not Assigned"/>
    <s v="Deendayal Sharma"/>
    <s v="Tiles Manufacturing"/>
    <s v="4. Affects User"/>
    <s v="20-12-2024 13:45"/>
    <x v="1"/>
    <s v="Not Assigned"/>
    <s v="20-12-2024 13:45"/>
    <s v="16-12-2024 17:50"/>
    <s v="Access &amp; Security"/>
    <s v="Not Assigned"/>
    <s v="Access Control"/>
    <s v="IND"/>
    <x v="0"/>
    <x v="2"/>
    <x v="1"/>
    <n v="9.9866909722259152"/>
    <n v="2024"/>
    <n v="51"/>
    <x v="24"/>
    <x v="0"/>
    <n v="12"/>
    <x v="5"/>
    <x v="0"/>
    <d v="2024-12-16T15:50:00"/>
    <d v="2024-12-26T15:30:50"/>
  </r>
  <r>
    <n v="4000006000"/>
    <x v="1"/>
    <s v="3. Normal"/>
    <s v="Request for password reset"/>
    <s v="Md. Lovelu Miah"/>
    <s v="Amit Yadav"/>
    <s v="SAP Technical"/>
    <x v="0"/>
    <s v="17-12-2024 11:38"/>
    <s v="19-12-2024 11:38"/>
    <s v="Access &amp; Security"/>
    <s v="23-12-2024 14:15"/>
    <s v="Md. Lovelu Miah"/>
    <s v="Sales &amp; Marketing"/>
    <s v="4. Affects User"/>
    <s v="23-12-2024 14:15"/>
    <x v="1"/>
    <s v="20-12-2024 13:35"/>
    <s v="20-12-2024 13:35"/>
    <s v="17-12-2024 13:38"/>
    <s v="Access &amp; Security"/>
    <s v="Not Assigned"/>
    <s v="Access Control"/>
    <s v="BGD"/>
    <x v="0"/>
    <x v="2"/>
    <x v="1"/>
    <n v="3.0812499999956344"/>
    <n v="2024"/>
    <n v="51"/>
    <x v="24"/>
    <x v="0"/>
    <n v="12"/>
    <x v="5"/>
    <x v="3"/>
    <d v="2024-12-17T11:38:00"/>
    <d v="2024-12-20T13:35:00"/>
  </r>
  <r>
    <n v="4000006010"/>
    <x v="0"/>
    <s v="3. Normal"/>
    <s v="Request to Expedite IT Setup and Investigate User Error."/>
    <s v="Ali Mohammed"/>
    <s v="Amit Yadav"/>
    <s v="SAP Technical"/>
    <x v="4"/>
    <s v="17-12-2024 15:0"/>
    <s v="24-12-2024 10:11"/>
    <s v="Hardware"/>
    <s v="Not Assigned"/>
    <s v="System"/>
    <s v="Information Technology"/>
    <s v="4. Affects User"/>
    <s v="24-12-2024 13:44"/>
    <x v="1"/>
    <s v="24-12-2024 13:44"/>
    <s v="17-12-2024 19:9"/>
    <s v="17-12-2024 17:0"/>
    <s v="Not Assigned"/>
    <s v="Not Assigned"/>
    <s v="Not Assigned"/>
    <s v="KSA"/>
    <x v="0"/>
    <x v="2"/>
    <x v="1"/>
    <n v="6.9472222222248092"/>
    <n v="2024"/>
    <n v="51"/>
    <x v="24"/>
    <x v="0"/>
    <n v="12"/>
    <x v="5"/>
    <x v="0"/>
    <d v="2024-12-17T15:00:00"/>
    <d v="2024-12-24T13:44:00"/>
  </r>
  <r>
    <n v="4000006024"/>
    <x v="1"/>
    <s v="3. Normal"/>
    <s v="T-code  Access - 88202691, 88202056, 88202588"/>
    <s v="Md. Shariful Islam"/>
    <s v="Amit Yadav"/>
    <s v="SAP Technical"/>
    <x v="4"/>
    <s v="18-12-2024 10:34"/>
    <s v="21-12-2024 10:34"/>
    <s v="Access &amp; Security"/>
    <s v="Not Assigned"/>
    <s v="System"/>
    <s v="Finance &amp; Accounts"/>
    <s v="4. Affects User"/>
    <s v="24-12-2024 13:57"/>
    <x v="1"/>
    <s v="24-12-2024 13:57"/>
    <s v="23-12-2024 9:48"/>
    <s v="18-12-2024 12:34"/>
    <s v="Access &amp; Security"/>
    <s v="Not Assigned"/>
    <s v="Access Control"/>
    <s v="BGD"/>
    <x v="0"/>
    <x v="2"/>
    <x v="1"/>
    <n v="6.140972222223354"/>
    <n v="2024"/>
    <n v="51"/>
    <x v="24"/>
    <x v="0"/>
    <n v="12"/>
    <x v="5"/>
    <x v="0"/>
    <d v="2024-12-18T10:34:00"/>
    <d v="2024-12-24T13:57:00"/>
  </r>
  <r>
    <n v="4000006029"/>
    <x v="1"/>
    <s v="3. Normal"/>
    <s v="SAP T-code Access - 99016402."/>
    <s v="Veronica Bermachea"/>
    <s v="Amit Yadav"/>
    <s v="SAP Technical"/>
    <x v="4"/>
    <s v="18-12-2024 12:11"/>
    <s v="20-12-2024 12:11"/>
    <s v="Access &amp; Security"/>
    <s v="Not Assigned"/>
    <s v="Veronica Bermachea"/>
    <s v="Personnel &amp; Public Relations"/>
    <s v="4. Affects User"/>
    <s v="24-12-2024 13:52"/>
    <x v="1"/>
    <s v="24-12-2024 13:52"/>
    <s v="24-12-2024 13:52"/>
    <s v="18-12-2024 14:11"/>
    <s v="Access &amp; Security"/>
    <s v="Not Assigned"/>
    <s v="Access Control"/>
    <s v="UAE"/>
    <x v="0"/>
    <x v="2"/>
    <x v="1"/>
    <n v="6.070138888884685"/>
    <n v="2024"/>
    <n v="51"/>
    <x v="24"/>
    <x v="0"/>
    <n v="12"/>
    <x v="5"/>
    <x v="0"/>
    <d v="2024-12-18T12:11:00"/>
    <d v="2024-12-24T13:52:00"/>
  </r>
  <r>
    <n v="4000006027"/>
    <x v="0"/>
    <s v="1. Urgent"/>
    <s v="SAP log in issue - Gaurav"/>
    <s v="Gaurav Swansi"/>
    <s v="Amit Yadav"/>
    <s v="SAP Technical"/>
    <x v="0"/>
    <s v="18-12-2024 11:16"/>
    <s v="18-12-2024 19:16"/>
    <s v="Access &amp; Security"/>
    <s v="18-12-2024 11:59"/>
    <s v="Gaurav Swansi"/>
    <s v="Customer Advocacy - Tiles"/>
    <s v="4. Affects User"/>
    <s v="18-12-2024 11:59"/>
    <x v="2"/>
    <s v="18-12-2024 11:55"/>
    <s v="18-12-2024 11:24"/>
    <s v="18-12-2024 12:16"/>
    <s v="Not Assigned"/>
    <s v="Not Assigned"/>
    <s v="Access Control"/>
    <s v="UAE"/>
    <x v="0"/>
    <x v="2"/>
    <x v="1"/>
    <n v="2.7083333334303461E-2"/>
    <n v="2024"/>
    <n v="51"/>
    <x v="24"/>
    <x v="0"/>
    <n v="12"/>
    <x v="5"/>
    <x v="2"/>
    <d v="2024-12-18T11:16:00"/>
    <d v="2024-12-18T11:55:00"/>
  </r>
  <r>
    <n v="4000006051"/>
    <x v="1"/>
    <s v="2. High"/>
    <s v="New SAP user for handscanner"/>
    <s v="Raziye Kabakci"/>
    <s v="Amit Yadav"/>
    <s v="SAP Technical"/>
    <x v="4"/>
    <s v="18-12-2024 16:45"/>
    <s v="20-12-2024 16:45"/>
    <s v="Access &amp; Security"/>
    <s v="Not Assigned"/>
    <s v="Raziye Kabakci"/>
    <s v="Information Technology"/>
    <s v="4. Affects User"/>
    <s v="24-12-2024 13:33"/>
    <x v="1"/>
    <s v="24-12-2024 13:33"/>
    <s v="24-12-2024 13:33"/>
    <s v="18-12-2024 18:45"/>
    <s v="Access &amp; Security"/>
    <s v="Not Assigned"/>
    <s v="Access Control"/>
    <s v="GER"/>
    <x v="0"/>
    <x v="2"/>
    <x v="1"/>
    <n v="5.8666666666686069"/>
    <n v="2024"/>
    <n v="51"/>
    <x v="24"/>
    <x v="0"/>
    <n v="12"/>
    <x v="5"/>
    <x v="0"/>
    <d v="2024-12-18T16:45:00"/>
    <d v="2024-12-24T13:33:00"/>
  </r>
  <r>
    <n v="4000006107"/>
    <x v="1"/>
    <s v="3. Normal"/>
    <s v="new sap user NÖLLER, SEGTROP, HIDEG, LAKOSI"/>
    <s v="Raziye Kabakci"/>
    <s v="Amit Yadav"/>
    <s v="SAP Technical"/>
    <x v="4"/>
    <s v="20-12-2024 14:53"/>
    <s v="24-12-2024 14:53"/>
    <s v="Access &amp; Security"/>
    <s v="Not Assigned"/>
    <s v="Raziye Kabakci"/>
    <s v="Information Technology"/>
    <s v="4. Affects User"/>
    <s v="24-12-2024 13:42"/>
    <x v="1"/>
    <s v="24-12-2024 13:42"/>
    <s v="24-12-2024 13:42"/>
    <s v="20-12-2024 16:53"/>
    <s v="Access &amp; Security"/>
    <s v="Not Assigned"/>
    <s v="Access Control"/>
    <s v="GER"/>
    <x v="0"/>
    <x v="2"/>
    <x v="1"/>
    <n v="3.9506944444437977"/>
    <n v="2024"/>
    <n v="51"/>
    <x v="24"/>
    <x v="0"/>
    <n v="12"/>
    <x v="5"/>
    <x v="3"/>
    <d v="2024-12-20T14:53:00"/>
    <d v="2024-12-24T13:42:00"/>
  </r>
  <r>
    <n v="4000006055"/>
    <x v="0"/>
    <s v="4. Low"/>
    <s v="Actual Costing Run - Replication Require - CO Module - Audit Query"/>
    <s v="Sundar Mariappan"/>
    <s v="Rakhi Masand"/>
    <s v="SAP Functional"/>
    <x v="3"/>
    <s v="18-12-2024 18:18"/>
    <s v="25-12-2024 18:18"/>
    <s v="Applications"/>
    <s v="Not Assigned"/>
    <s v="System"/>
    <s v="Information Technology"/>
    <s v="4. Affects User"/>
    <s v="20-12-2024 21:47"/>
    <x v="0"/>
    <s v="Not Assigned"/>
    <s v="Not Assigned"/>
    <s v="19-12-2024 13:18"/>
    <s v="Not Assigned"/>
    <s v="Not Assigned"/>
    <s v="SAP S/4 ERP"/>
    <s v="UAE"/>
    <x v="1"/>
    <x v="9"/>
    <x v="1"/>
    <n v="7.883913194447814"/>
    <n v="2024"/>
    <n v="51"/>
    <x v="24"/>
    <x v="2"/>
    <n v="12"/>
    <x v="5"/>
    <x v="0"/>
    <d v="2024-12-18T18:18:00"/>
    <d v="2024-12-26T15:30:50"/>
  </r>
  <r>
    <n v="4000006058"/>
    <x v="0"/>
    <s v="3. Normal"/>
    <s v="C4C issue / not able to convert from check availability."/>
    <s v="Mohamed Aslan Sha Mansoor"/>
    <s v="Dinesh Sharma"/>
    <s v="SAP Functional"/>
    <x v="3"/>
    <s v="19-12-2024 1:3"/>
    <s v="25-12-2024 18:39"/>
    <s v="Applications"/>
    <s v="Not Assigned"/>
    <s v="System"/>
    <s v="Local Sales"/>
    <s v="4. Affects User"/>
    <s v="24-12-2024 11:39"/>
    <x v="1"/>
    <s v="Not Assigned"/>
    <s v="19-12-2024 11:20"/>
    <s v="24-12-2024 11:39"/>
    <s v="Not Assigned"/>
    <s v="Not Assigned"/>
    <s v="Not Assigned"/>
    <s v="UAE"/>
    <x v="0"/>
    <x v="0"/>
    <x v="1"/>
    <n v="7.602663194447814"/>
    <n v="2024"/>
    <n v="51"/>
    <x v="24"/>
    <x v="0"/>
    <n v="12"/>
    <x v="5"/>
    <x v="0"/>
    <d v="2024-12-19T01:03:00"/>
    <d v="2024-12-26T15:30:50"/>
  </r>
  <r>
    <n v="4000006101"/>
    <x v="1"/>
    <s v="2. High"/>
    <s v="T-Code Access - 99015630"/>
    <s v="Ravi Teja"/>
    <s v="Amit Yadav"/>
    <s v="SAP Technical"/>
    <x v="4"/>
    <s v="20-12-2024 12:13"/>
    <s v="24-12-2024 12:13"/>
    <s v="Access &amp; Security"/>
    <s v="Not Assigned"/>
    <s v="Ravi Teja"/>
    <s v="Tiles Plant"/>
    <s v="4. Affects User"/>
    <s v="24-12-2024 14:10"/>
    <x v="1"/>
    <s v="24-12-2024 14:10"/>
    <s v="24-12-2024 14:10"/>
    <s v="20-12-2024 14:13"/>
    <s v="Access &amp; Security"/>
    <s v="Not Assigned"/>
    <s v="Access Control"/>
    <s v="UAE"/>
    <x v="0"/>
    <x v="2"/>
    <x v="1"/>
    <n v="4.0812500000029104"/>
    <n v="2024"/>
    <n v="51"/>
    <x v="24"/>
    <x v="0"/>
    <n v="12"/>
    <x v="5"/>
    <x v="3"/>
    <d v="2024-12-20T12:13:00"/>
    <d v="2024-12-24T14:10:00"/>
  </r>
  <r>
    <n v="4000006068"/>
    <x v="0"/>
    <s v="3. Normal"/>
    <s v="SAP Incident- Net Price Adjustment."/>
    <s v="Rosadel R Ramores"/>
    <s v="Dinesh Sharma"/>
    <s v="SAP Functional-SD"/>
    <x v="3"/>
    <s v="19-12-2024 12:33"/>
    <s v="23-12-2024 12:33"/>
    <s v="Applications"/>
    <s v="Not Assigned"/>
    <s v="Rosadel R Ramores"/>
    <s v="Order Management"/>
    <s v="4. Affects User"/>
    <s v="24-12-2024 21:3"/>
    <x v="1"/>
    <s v="Not Assigned"/>
    <s v="Not Assigned"/>
    <s v="19-12-2024 14:33"/>
    <s v="Not Assigned"/>
    <s v="Not Assigned"/>
    <s v="SAP S/4 ERP"/>
    <s v="Not Assigned"/>
    <x v="0"/>
    <x v="0"/>
    <x v="1"/>
    <n v="7.1234965277762967"/>
    <n v="2024"/>
    <n v="51"/>
    <x v="24"/>
    <x v="11"/>
    <n v="12"/>
    <x v="5"/>
    <x v="0"/>
    <d v="2024-12-19T12:33:00"/>
    <d v="2024-12-26T15:30:50"/>
  </r>
  <r>
    <n v="4000006057"/>
    <x v="1"/>
    <s v="2. High"/>
    <s v="T-code access -  99007579"/>
    <s v="Stephanie Elaine Acera"/>
    <s v="Amit Yadav"/>
    <s v="SAP Technical"/>
    <x v="3"/>
    <s v="18-12-2024 19:15"/>
    <s v="25-12-2024 18:24"/>
    <s v="Access &amp; Security"/>
    <s v="Not Assigned"/>
    <s v="Stephanie Elaine Acera"/>
    <s v="Production Planning"/>
    <s v="4. Affects User"/>
    <s v="25-12-2024 12:51"/>
    <x v="1"/>
    <s v="Not Assigned"/>
    <s v="20-12-2024 13:42"/>
    <s v="19-12-2024 12:15"/>
    <s v="Access &amp; Security"/>
    <s v="Not Assigned"/>
    <s v="Access Control"/>
    <s v="UAE"/>
    <x v="0"/>
    <x v="2"/>
    <x v="1"/>
    <n v="7.844329861109145"/>
    <n v="2024"/>
    <n v="51"/>
    <x v="24"/>
    <x v="0"/>
    <n v="12"/>
    <x v="5"/>
    <x v="0"/>
    <d v="2024-12-18T19:15:00"/>
    <d v="2024-12-26T15:30:50"/>
  </r>
  <r>
    <n v="4000006038"/>
    <x v="1"/>
    <s v="1. Urgent"/>
    <s v="SAP T-code Access -99018196."/>
    <s v="Margil Hasmukhbhai Thakkar"/>
    <s v="Amit Yadav"/>
    <s v="SAP Technical"/>
    <x v="0"/>
    <s v="18-12-2024 14:18"/>
    <s v="19-12-2024 13:18"/>
    <s v="Access &amp; Security"/>
    <s v="23-12-2024 14:15"/>
    <s v="Margil Hasmukhbhai Thakkar"/>
    <s v="Internal Audit"/>
    <s v="4. Affects User"/>
    <s v="23-12-2024 14:15"/>
    <x v="2"/>
    <s v="20-12-2024 13:30"/>
    <s v="20-12-2024 13:30"/>
    <s v="18-12-2024 15:18"/>
    <s v="Access &amp; Security"/>
    <s v="Not Assigned"/>
    <s v="Access Control"/>
    <s v="UAE"/>
    <x v="0"/>
    <x v="2"/>
    <x v="1"/>
    <n v="1.9666666666671517"/>
    <n v="2024"/>
    <n v="51"/>
    <x v="24"/>
    <x v="0"/>
    <n v="12"/>
    <x v="5"/>
    <x v="2"/>
    <d v="2024-12-18T14:18:00"/>
    <d v="2024-12-20T13:30:00"/>
  </r>
  <r>
    <n v="4000006069"/>
    <x v="0"/>
    <s v="3. Normal"/>
    <s v="SAP Incident // Goods return DN: 84012301 can't be able to reversal."/>
    <s v="Palani Murugan"/>
    <s v="Pranita Vishvanath Patil"/>
    <s v="SAP Functional-MM"/>
    <x v="3"/>
    <s v="19-12-2024 12:35"/>
    <s v="27-12-2024 14:16"/>
    <s v="Applications"/>
    <s v="Not Assigned"/>
    <s v="Palani Murugan"/>
    <s v="Logistics and Warehouse"/>
    <s v="4. Affects User"/>
    <s v="26-12-2024 12:47"/>
    <x v="1"/>
    <s v="Not Assigned"/>
    <s v="Not Assigned"/>
    <s v="19-12-2024 14:35"/>
    <s v="Not Assigned"/>
    <s v="Not Assigned"/>
    <s v="SAP S/4 ERP"/>
    <s v="UAE"/>
    <x v="1"/>
    <x v="7"/>
    <x v="1"/>
    <n v="7.1221076388901565"/>
    <n v="2024"/>
    <n v="51"/>
    <x v="24"/>
    <x v="11"/>
    <n v="12"/>
    <x v="5"/>
    <x v="0"/>
    <d v="2024-12-19T12:35:00"/>
    <d v="2024-12-26T15:30:50"/>
  </r>
  <r>
    <n v="4000006083"/>
    <x v="0"/>
    <s v="4. Low"/>
    <s v="“ Ex.rate diff.accts are incomplete for account 0001144501 currency INR” - Sol Ref: 2000064791"/>
    <s v="Raju Bonam"/>
    <s v="Rakhi Masand"/>
    <s v="SAP Functional-FI/CO"/>
    <x v="3"/>
    <s v="19-12-2024 17:11"/>
    <s v="25-12-2024 17:12"/>
    <s v="Applications"/>
    <s v="Not Assigned"/>
    <s v="Raju Bonam"/>
    <s v="Finance &amp; Accounts"/>
    <s v="4. Affects User"/>
    <s v="26-12-2024 9:43"/>
    <x v="0"/>
    <s v="Not Assigned"/>
    <s v="Not Assigned"/>
    <s v="20-12-2024 12:41"/>
    <s v="Not Assigned"/>
    <s v="2000064791"/>
    <s v="SAP S/4 ERP"/>
    <s v="IND"/>
    <x v="1"/>
    <x v="9"/>
    <x v="1"/>
    <n v="6.93044097222446"/>
    <n v="2024"/>
    <n v="51"/>
    <x v="24"/>
    <x v="13"/>
    <n v="12"/>
    <x v="5"/>
    <x v="0"/>
    <d v="2024-12-19T17:11:00"/>
    <d v="2024-12-26T15:30:50"/>
  </r>
  <r>
    <n v="4000006077"/>
    <x v="0"/>
    <s v="3. Normal"/>
    <s v="NGAS Q'ty correction."/>
    <s v="Md. Shahinur Alam Shahin"/>
    <s v="Shaik Chand Basha"/>
    <s v="SAP Functional-PP/PM/QS/"/>
    <x v="3"/>
    <s v="19-12-2024 15:32"/>
    <s v="22-12-2024 15:32"/>
    <s v="Applications"/>
    <s v="Not Assigned"/>
    <s v="System"/>
    <s v="Information Technology"/>
    <s v="4. Affects User"/>
    <s v="26-12-2024 12:6"/>
    <x v="1"/>
    <s v="Not Assigned"/>
    <s v="Not Assigned"/>
    <s v="19-12-2024 17:32"/>
    <s v="Not Assigned"/>
    <s v="Not Assigned"/>
    <s v="SAP S/4 ERP"/>
    <s v="BGD"/>
    <x v="1"/>
    <x v="4"/>
    <x v="1"/>
    <n v="6.9991909722230048"/>
    <n v="2024"/>
    <n v="51"/>
    <x v="24"/>
    <x v="11"/>
    <n v="12"/>
    <x v="5"/>
    <x v="0"/>
    <d v="2024-12-19T15:32:00"/>
    <d v="2024-12-26T15:30:50"/>
  </r>
  <r>
    <n v="4000006090"/>
    <x v="0"/>
    <s v="3. Normal"/>
    <s v="T01- SAP HCM patching SPAU"/>
    <s v="Shalaka Kulkarni"/>
    <s v="Bala Nagendrudu Janjanam"/>
    <s v="SAP Functional"/>
    <x v="0"/>
    <s v="19-12-2024 18:21"/>
    <s v="23-12-2024 18:21"/>
    <s v="Applications"/>
    <s v="22-12-2024 19:15"/>
    <s v="System"/>
    <s v="Information Technology"/>
    <s v="4. Affects User"/>
    <s v="22-12-2024 19:15"/>
    <x v="1"/>
    <s v="19-12-2024 19:11"/>
    <s v="19-12-2024 19:11"/>
    <s v="20-12-2024 11:21"/>
    <s v="Not Assigned"/>
    <s v="Not Assigned"/>
    <s v="SAP S/4 ERP"/>
    <s v="UAE"/>
    <x v="1"/>
    <x v="1"/>
    <x v="1"/>
    <n v="3.4722222226264421E-2"/>
    <n v="2024"/>
    <n v="51"/>
    <x v="24"/>
    <x v="6"/>
    <n v="12"/>
    <x v="5"/>
    <x v="2"/>
    <d v="2024-12-19T18:21:00"/>
    <d v="2024-12-19T19:11:00"/>
  </r>
  <r>
    <n v="4000006097"/>
    <x v="1"/>
    <s v="3. Normal"/>
    <s v="T-Code Access - 99202634."/>
    <s v="Varshil Jayantilal Gohil"/>
    <s v="Amit Yadav"/>
    <s v="SAP Technical"/>
    <x v="4"/>
    <s v="20-12-2024 10:8"/>
    <s v="23-12-2024 10:30"/>
    <s v="Access &amp; Security"/>
    <s v="Not Assigned"/>
    <s v="System"/>
    <s v="Commercial Accounts"/>
    <s v="4. Affects User"/>
    <s v="24-12-2024 16:48"/>
    <x v="1"/>
    <s v="24-12-2024 14:16"/>
    <s v="24-12-2024 14:14"/>
    <s v="20-12-2024 12:30"/>
    <s v="Access &amp; Security"/>
    <s v="Not Assigned"/>
    <s v="Access Control"/>
    <s v="IND"/>
    <x v="0"/>
    <x v="2"/>
    <x v="1"/>
    <n v="4.172222222223354"/>
    <n v="2024"/>
    <n v="51"/>
    <x v="24"/>
    <x v="0"/>
    <n v="12"/>
    <x v="5"/>
    <x v="3"/>
    <d v="2024-12-20T10:08:00"/>
    <d v="2024-12-24T14:16:00"/>
  </r>
  <r>
    <n v="4000006111"/>
    <x v="0"/>
    <s v="3. Normal"/>
    <s v="SAP LSMW specialist needed this week"/>
    <s v="Raziye Kabakci"/>
    <s v="Pranita Vishvanath Patil"/>
    <s v="SAP Functional"/>
    <x v="5"/>
    <s v="20-12-2024 15:45"/>
    <s v="24-12-2024 15:45"/>
    <s v="Applications"/>
    <s v="Not Assigned"/>
    <s v="System"/>
    <s v="Information Technology"/>
    <s v="4. Affects User"/>
    <s v="23-12-2024 15:2"/>
    <x v="1"/>
    <s v="Not Assigned"/>
    <s v="Not Assigned"/>
    <s v="20-12-2024 17:45"/>
    <s v="Not Assigned"/>
    <s v="Not Assigned"/>
    <s v="SAP S/4 ERP"/>
    <s v="GER"/>
    <x v="1"/>
    <x v="7"/>
    <x v="1"/>
    <n v="5.9901631944449036"/>
    <n v="2024"/>
    <n v="51"/>
    <x v="24"/>
    <x v="0"/>
    <n v="12"/>
    <x v="5"/>
    <x v="0"/>
    <d v="2024-12-20T15:45:00"/>
    <d v="2024-12-26T15:30:50"/>
  </r>
  <r>
    <n v="4000006112"/>
    <x v="0"/>
    <s v="1. Urgent"/>
    <s v="DN under Invoicing"/>
    <s v="Sameer Shetye"/>
    <s v="Kamal Kondapalli"/>
    <s v="SAP Functional"/>
    <x v="3"/>
    <s v="20-12-2024 15:48"/>
    <s v="21-12-2024 15:18"/>
    <s v="Applications"/>
    <s v="Not Assigned"/>
    <s v="System"/>
    <s v="Commercial Account"/>
    <s v="4. Affects User"/>
    <s v="24-12-2024 11:40"/>
    <x v="2"/>
    <s v="Not Assigned"/>
    <s v="Not Assigned"/>
    <s v="20-12-2024 16:48"/>
    <s v="Not Assigned"/>
    <s v="Not Assigned"/>
    <s v="SAP S/4 ERP"/>
    <s v="IND"/>
    <x v="1"/>
    <x v="0"/>
    <x v="1"/>
    <n v="5.9880798611120554"/>
    <n v="2024"/>
    <n v="51"/>
    <x v="24"/>
    <x v="2"/>
    <n v="12"/>
    <x v="5"/>
    <x v="0"/>
    <d v="2024-12-20T15:48:00"/>
    <d v="2024-12-26T15:30:50"/>
  </r>
  <r>
    <n v="4000006126"/>
    <x v="0"/>
    <s v="3. Normal"/>
    <s v="SAP connection issue - Samadhan"/>
    <s v="Samadhan Tayade"/>
    <s v="Amit Yadav"/>
    <s v="SAP Technical"/>
    <x v="4"/>
    <s v="21-12-2024 10:43"/>
    <s v="24-12-2024 10:43"/>
    <s v="Applications"/>
    <s v="Not Assigned"/>
    <s v="System"/>
    <s v="Commercial Accounts"/>
    <s v="4. Affects User"/>
    <s v="24-12-2024 13:47"/>
    <x v="1"/>
    <s v="24-12-2024 13:47"/>
    <s v="24-12-2024 13:47"/>
    <s v="21-12-2024 12:43"/>
    <s v="Not Assigned"/>
    <s v="Not Assigned"/>
    <s v="SAP S/4 ERP"/>
    <s v="IND"/>
    <x v="0"/>
    <x v="2"/>
    <x v="1"/>
    <n v="3.1277777777795563"/>
    <n v="2024"/>
    <n v="51"/>
    <x v="24"/>
    <x v="0"/>
    <n v="12"/>
    <x v="5"/>
    <x v="3"/>
    <d v="2024-12-21T10:43:00"/>
    <d v="2024-12-24T13:47:00"/>
  </r>
  <r>
    <n v="4000006140"/>
    <x v="1"/>
    <s v="3. Normal"/>
    <s v="T-code Access - 99006266"/>
    <s v="Kishor Karthikeyan"/>
    <s v="Amit Yadav"/>
    <s v="SAP Technical"/>
    <x v="3"/>
    <s v="21-12-2024 16:57"/>
    <s v="25-12-2024 10:30"/>
    <s v="Access &amp; Security"/>
    <s v="Not Assigned"/>
    <s v="System"/>
    <s v="Sanitaryware Plant"/>
    <s v="4. Affects User"/>
    <s v="24-12-2024 14:20"/>
    <x v="1"/>
    <s v="Not Assigned"/>
    <s v="Not Assigned"/>
    <s v="23-12-2024 12:30"/>
    <s v="Access &amp; Security"/>
    <s v="Not Assigned"/>
    <s v="Access Control"/>
    <s v="UAE"/>
    <x v="0"/>
    <x v="2"/>
    <x v="1"/>
    <n v="4.9401631944419933"/>
    <n v="2024"/>
    <n v="51"/>
    <x v="24"/>
    <x v="0"/>
    <n v="12"/>
    <x v="5"/>
    <x v="3"/>
    <d v="2024-12-21T16:57:00"/>
    <d v="2024-12-26T15:30:50"/>
  </r>
  <r>
    <n v="4000006163"/>
    <x v="0"/>
    <s v="1. Urgent"/>
    <s v="SAP login issue - Gaurav"/>
    <s v="Gaurav Swansi"/>
    <s v="Amit Yadav"/>
    <s v="SAP Technical"/>
    <x v="0"/>
    <s v="23-12-2024 10:44"/>
    <s v="23-12-2024 18:44"/>
    <s v="Access &amp; Security"/>
    <s v="26-12-2024 12:17"/>
    <s v="Gaurav Swansi"/>
    <s v="Customer Advocacy - Tiles"/>
    <s v="4. Affects User"/>
    <s v="26-12-2024 12:17"/>
    <x v="2"/>
    <s v="23-12-2024 11:17"/>
    <s v="23-12-2024 11:17"/>
    <s v="23-12-2024 11:44"/>
    <s v="Not Assigned"/>
    <s v="Not Assigned"/>
    <s v="Access Control"/>
    <s v="UAE"/>
    <x v="0"/>
    <x v="2"/>
    <x v="1"/>
    <n v="2.2916666661330964E-2"/>
    <n v="2024"/>
    <n v="52"/>
    <x v="25"/>
    <x v="0"/>
    <n v="12"/>
    <x v="5"/>
    <x v="2"/>
    <d v="2024-12-23T10:44:00"/>
    <d v="2024-12-23T11:17:00"/>
  </r>
  <r>
    <n v="4000006179"/>
    <x v="0"/>
    <s v="1. Urgent"/>
    <s v="C4C ERROR - CAN'T CREATE S.O"/>
    <s v="Nino Manalungsung"/>
    <s v="Dinesh Sharma"/>
    <s v="SAP Functional-SD"/>
    <x v="3"/>
    <s v="23-12-2024 14:30"/>
    <s v="24-12-2024 13:30"/>
    <s v="Applications"/>
    <s v="Not Assigned"/>
    <s v="Nino Manalungsung"/>
    <s v="Sanitaryware Sales"/>
    <s v="4. Affects User"/>
    <s v="24-12-2024 11:35"/>
    <x v="2"/>
    <s v="Not Assigned"/>
    <s v="Not Assigned"/>
    <s v="23-12-2024 15:30"/>
    <s v="Not Assigned"/>
    <s v="Not Assigned"/>
    <s v="SAP S/4 ERP"/>
    <s v="UAE"/>
    <x v="0"/>
    <x v="0"/>
    <x v="1"/>
    <n v="3.0422465277806623"/>
    <n v="2024"/>
    <n v="52"/>
    <x v="25"/>
    <x v="0"/>
    <n v="12"/>
    <x v="5"/>
    <x v="3"/>
    <d v="2024-12-23T14:30:00"/>
    <d v="2024-12-26T15:30:50"/>
  </r>
  <r>
    <n v="4000006190"/>
    <x v="0"/>
    <s v="3. Normal"/>
    <s v="PO Modification Issue"/>
    <s v="Veronica Tapao"/>
    <s v="Pranita Vishvanath Patil"/>
    <s v="SAP Functional"/>
    <x v="3"/>
    <s v="23-12-2024 16:10"/>
    <s v="25-12-2024 16:10"/>
    <s v="Applications"/>
    <s v="Not Assigned"/>
    <s v="Veronica Tapao"/>
    <s v="Purchase"/>
    <s v="4. Affects User"/>
    <s v="24-12-2024 18:3"/>
    <x v="1"/>
    <s v="Not Assigned"/>
    <s v="Not Assigned"/>
    <s v="23-12-2024 18:10"/>
    <s v="Not Assigned"/>
    <s v="Not Assigned"/>
    <s v="SAP S/4 ERP"/>
    <s v="UAE"/>
    <x v="1"/>
    <x v="7"/>
    <x v="1"/>
    <n v="2.9728020833354094"/>
    <n v="2024"/>
    <n v="52"/>
    <x v="25"/>
    <x v="0"/>
    <n v="12"/>
    <x v="5"/>
    <x v="3"/>
    <d v="2024-12-23T16:10:00"/>
    <d v="2024-12-26T15:30:50"/>
  </r>
  <r>
    <n v="4000006200"/>
    <x v="1"/>
    <s v="3. Normal"/>
    <s v="Reset application password"/>
    <s v="Saravanakumar Gurunathan"/>
    <s v="Amit Yadav"/>
    <s v="SAP Technical"/>
    <x v="4"/>
    <s v="23-12-2024 17:31"/>
    <s v="25-12-2024 17:31"/>
    <s v="Applications"/>
    <s v="Not Assigned"/>
    <s v="Saravanakumar Gurunathan"/>
    <s v="Tiles Plant"/>
    <s v="4. Affects User"/>
    <s v="25-12-2024 12:25"/>
    <x v="1"/>
    <s v="24-12-2024 13:45"/>
    <s v="24-12-2024 13:45"/>
    <s v="24-12-2024 10:31"/>
    <s v="Access &amp; Security"/>
    <s v="Not Assigned"/>
    <s v="SAP S/4 ERP"/>
    <s v="UAE"/>
    <x v="0"/>
    <x v="2"/>
    <x v="1"/>
    <n v="0.84305555555329192"/>
    <n v="2024"/>
    <n v="52"/>
    <x v="25"/>
    <x v="0"/>
    <n v="12"/>
    <x v="5"/>
    <x v="2"/>
    <d v="2024-12-23T17:31:00"/>
    <d v="2024-12-24T13:45:00"/>
  </r>
  <r>
    <n v="4000006194"/>
    <x v="0"/>
    <s v="1. Urgent"/>
    <s v="Unable to generate external id for service order 4000006194"/>
    <s v="Abdul Basith"/>
    <s v="Dinesh Sharma"/>
    <s v="SAP Functional-SD"/>
    <x v="3"/>
    <s v="23-12-2024 16:47"/>
    <s v="24-12-2024 15:47"/>
    <s v="Applications"/>
    <s v="Not Assigned"/>
    <s v="Abdul Basith"/>
    <s v="UAE Sales -Retail Operations"/>
    <s v="4. Affects User"/>
    <s v="24-12-2024 11:39"/>
    <x v="2"/>
    <s v="Not Assigned"/>
    <s v="Not Assigned"/>
    <s v="23-12-2024 17:47"/>
    <s v="Not Assigned"/>
    <s v="Not Assigned"/>
    <s v="CRM"/>
    <s v="UAE"/>
    <x v="0"/>
    <x v="0"/>
    <x v="1"/>
    <n v="2.9471076388872461"/>
    <n v="2024"/>
    <n v="52"/>
    <x v="25"/>
    <x v="0"/>
    <n v="12"/>
    <x v="5"/>
    <x v="3"/>
    <d v="2024-12-23T16:47:00"/>
    <d v="2024-12-26T15:30:50"/>
  </r>
  <r>
    <n v="4000006199"/>
    <x v="1"/>
    <s v="3. Normal"/>
    <s v="Assembly BOM process is needed - Sol Ref: 3000052642"/>
    <s v="Himanshu Chandrakant Shah"/>
    <s v="Karthick Duraisamy"/>
    <s v="SAP Functional"/>
    <x v="3"/>
    <s v="23-12-2024 17:10"/>
    <s v="25-12-2024 17:10"/>
    <s v="Applications"/>
    <s v="Not Assigned"/>
    <s v="Himanshu Chandrakant Shah"/>
    <s v="SWD - Logistics &amp; Warehouse"/>
    <s v="4. Affects User"/>
    <s v="26-12-2024 12:43"/>
    <x v="1"/>
    <s v="Not Assigned"/>
    <s v="Not Assigned"/>
    <s v="23-12-2024 19:10"/>
    <s v="Applications"/>
    <s v="3000052642"/>
    <s v="Manufacturing tools"/>
    <s v="UAE"/>
    <x v="0"/>
    <x v="4"/>
    <x v="1"/>
    <n v="2.9311354166638921"/>
    <n v="2024"/>
    <n v="52"/>
    <x v="25"/>
    <x v="0"/>
    <n v="12"/>
    <x v="5"/>
    <x v="3"/>
    <d v="2024-12-23T17:10:00"/>
    <d v="2024-12-26T15:30:50"/>
  </r>
  <r>
    <n v="4000006169"/>
    <x v="1"/>
    <s v="1. Urgent"/>
    <s v="Reset FIORI application password-77001478 &amp;77000372"/>
    <s v="Sandeep Jose"/>
    <s v="Amit Yadav"/>
    <s v="SAP Technical"/>
    <x v="4"/>
    <s v="23-12-2024 12:12"/>
    <s v="24-12-2024 11:12"/>
    <s v="Applications"/>
    <s v="Not Assigned"/>
    <s v="Sandeep Jose"/>
    <s v="Production"/>
    <s v="4. Affects User"/>
    <s v="24-12-2024 13:45"/>
    <x v="2"/>
    <s v="24-12-2024 13:45"/>
    <s v="24-12-2024 13:45"/>
    <s v="23-12-2024 13:12"/>
    <s v="Access &amp; Security"/>
    <s v="Not Assigned"/>
    <s v="SAP S/4 ERP"/>
    <s v="UAE"/>
    <x v="0"/>
    <x v="2"/>
    <x v="1"/>
    <n v="1.0645833333328483"/>
    <n v="2024"/>
    <n v="52"/>
    <x v="25"/>
    <x v="0"/>
    <n v="12"/>
    <x v="5"/>
    <x v="2"/>
    <d v="2024-12-23T12:12:00"/>
    <d v="2024-12-24T13:45:00"/>
  </r>
  <r>
    <n v="4000006162"/>
    <x v="1"/>
    <s v="2. High"/>
    <s v="Reset fiori ID password - 99017056"/>
    <s v="Vikas Kumara Shetty"/>
    <s v="Amit Yadav"/>
    <s v="SAP Technical"/>
    <x v="4"/>
    <s v="23-12-2024 10:19"/>
    <s v="25-12-2024 10:30"/>
    <s v="Applications"/>
    <s v="Not Assigned"/>
    <s v="Vikas Kumara Shetty"/>
    <s v="Tiles Plant"/>
    <s v="4. Affects User"/>
    <s v="24-12-2024 13:46"/>
    <x v="1"/>
    <s v="24-12-2024 13:46"/>
    <s v="24-12-2024 13:46"/>
    <s v="23-12-2024 12:30"/>
    <s v="Access &amp; Security"/>
    <s v="Not Assigned"/>
    <s v="SAP S/4 ERP"/>
    <s v="UAE"/>
    <x v="0"/>
    <x v="2"/>
    <x v="1"/>
    <n v="1.1437500000029104"/>
    <n v="2024"/>
    <n v="52"/>
    <x v="25"/>
    <x v="0"/>
    <n v="12"/>
    <x v="5"/>
    <x v="2"/>
    <d v="2024-12-23T10:19:00"/>
    <d v="2024-12-24T13:46:00"/>
  </r>
  <r>
    <n v="4000006167"/>
    <x v="1"/>
    <s v="3. Normal"/>
    <s v="ESS   Password Reset"/>
    <s v="Venkatesulu Yagnam Chetty"/>
    <s v="Amit Yadav"/>
    <s v="SAP Technical"/>
    <x v="4"/>
    <s v="23-12-2024 11:53"/>
    <s v="25-12-2024 11:53"/>
    <s v="Access &amp; Security"/>
    <s v="Not Assigned"/>
    <s v="System"/>
    <s v="Sanitaryware Plant"/>
    <s v="4. Affects User"/>
    <s v="24-12-2024 13:33"/>
    <x v="1"/>
    <s v="24-12-2024 13:33"/>
    <s v="24-12-2024 13:33"/>
    <s v="23-12-2024 13:53"/>
    <s v="Access &amp; Security"/>
    <s v="Not Assigned"/>
    <s v="Access Control"/>
    <s v="UAE"/>
    <x v="0"/>
    <x v="2"/>
    <x v="1"/>
    <n v="1.0694444444452529"/>
    <n v="2024"/>
    <n v="52"/>
    <x v="25"/>
    <x v="0"/>
    <n v="12"/>
    <x v="5"/>
    <x v="2"/>
    <d v="2024-12-23T11:53:00"/>
    <d v="2024-12-24T13:33:00"/>
  </r>
  <r>
    <n v="4000006172"/>
    <x v="0"/>
    <s v="2. High"/>
    <s v="SAP in inaccessible for all user- Italy"/>
    <s v="Paolo Merzi"/>
    <s v="Amit Yadav"/>
    <s v="SAP Technical"/>
    <x v="4"/>
    <s v="23-12-2024 12:53"/>
    <s v="24-12-2024 12:53"/>
    <s v="Applications"/>
    <s v="Not Assigned"/>
    <s v="System"/>
    <s v="Finance"/>
    <s v="3. Affects Group"/>
    <s v="24-12-2024 13:48"/>
    <x v="2"/>
    <s v="24-12-2024 13:48"/>
    <s v="24-12-2024 13:48"/>
    <s v="23-12-2024 13:53"/>
    <s v="Not Assigned"/>
    <s v="Not Assigned"/>
    <s v="SAP S/4 ERP"/>
    <s v="ITY"/>
    <x v="0"/>
    <x v="2"/>
    <x v="1"/>
    <n v="1.0381944444379769"/>
    <n v="2024"/>
    <n v="52"/>
    <x v="25"/>
    <x v="0"/>
    <n v="12"/>
    <x v="5"/>
    <x v="2"/>
    <d v="2024-12-23T12:53:00"/>
    <d v="2024-12-24T13:48:00"/>
  </r>
  <r>
    <n v="4000006173"/>
    <x v="0"/>
    <s v="3. Normal"/>
    <s v="SAP Error."/>
    <s v="Mohanad Suliman"/>
    <s v="Kamal Kondapalli"/>
    <s v="SAP Functional-PP/PM/QS/"/>
    <x v="2"/>
    <s v="23-12-2024 13:22"/>
    <s v="25-12-2024 13:22"/>
    <s v="Applications"/>
    <s v="Not Assigned"/>
    <s v="System"/>
    <s v="Information Technology"/>
    <s v="4. Affects User"/>
    <s v="24-12-2024 13:43"/>
    <x v="1"/>
    <s v="Not Assigned"/>
    <s v="Not Assigned"/>
    <s v="23-12-2024 15:22"/>
    <s v="Not Assigned"/>
    <s v="Not Assigned"/>
    <s v="SAP S/4 ERP"/>
    <s v="UAE"/>
    <x v="1"/>
    <x v="0"/>
    <x v="1"/>
    <n v="3.0894687500040163"/>
    <n v="2024"/>
    <n v="52"/>
    <x v="25"/>
    <x v="11"/>
    <n v="12"/>
    <x v="5"/>
    <x v="3"/>
    <d v="2024-12-23T13:22:00"/>
    <d v="2024-12-26T15:30:50"/>
  </r>
  <r>
    <n v="4000006178"/>
    <x v="1"/>
    <s v="3. Normal"/>
    <s v="PR releasing  hierarchy needs to be changed - Sol Ref: 3000052641"/>
    <s v="Sohel Rana - UAE"/>
    <s v="Pranita Vishvanath Patil"/>
    <s v="SAP Functional"/>
    <x v="3"/>
    <s v="23-12-2024 14:19"/>
    <s v="25-12-2024 14:19"/>
    <s v="Applications"/>
    <s v="Not Assigned"/>
    <s v="System"/>
    <s v="Human Resources"/>
    <s v="4. Affects User"/>
    <s v="25-12-2024 15:50"/>
    <x v="1"/>
    <s v="Not Assigned"/>
    <s v="Not Assigned"/>
    <s v="23-12-2024 16:19"/>
    <s v="Applications"/>
    <s v="3000052641"/>
    <s v="SAP S/4 ERP"/>
    <s v="UAE"/>
    <x v="1"/>
    <x v="7"/>
    <x v="1"/>
    <n v="3.0498854166653473"/>
    <n v="2024"/>
    <n v="52"/>
    <x v="25"/>
    <x v="0"/>
    <n v="12"/>
    <x v="5"/>
    <x v="3"/>
    <d v="2024-12-23T14:19:00"/>
    <d v="2024-12-26T15:30:50"/>
  </r>
  <r>
    <n v="4000006180"/>
    <x v="0"/>
    <s v="3. Normal"/>
    <s v="Process Steps for transferring Showroom Display Tiles Samples from Warehouse to Showrooms/ Return process"/>
    <s v="Abdulrahman Tharwat"/>
    <s v="Dinesh Sharma"/>
    <s v="SAP Functional-SD"/>
    <x v="3"/>
    <s v="23-12-2024 14:41"/>
    <s v="25-12-2024 14:41"/>
    <s v="Applications"/>
    <s v="Not Assigned"/>
    <s v="System"/>
    <s v="Showroom"/>
    <s v="4. Affects User"/>
    <s v="24-12-2024 11:43"/>
    <x v="1"/>
    <s v="Not Assigned"/>
    <s v="Not Assigned"/>
    <s v="23-12-2024 16:41"/>
    <s v="Not Assigned"/>
    <s v="Not Assigned"/>
    <s v="Not Assigned"/>
    <s v="UAE"/>
    <x v="0"/>
    <x v="0"/>
    <x v="1"/>
    <n v="3.0346076388887013"/>
    <n v="2024"/>
    <n v="52"/>
    <x v="25"/>
    <x v="0"/>
    <n v="12"/>
    <x v="5"/>
    <x v="3"/>
    <d v="2024-12-23T14:41:00"/>
    <d v="2024-12-26T15:30:50"/>
  </r>
  <r>
    <n v="4000006183"/>
    <x v="0"/>
    <s v="3. Normal"/>
    <s v="System Error"/>
    <s v="Ahmed Reda Abdelazim Nayel"/>
    <s v="Kamal Kondapalli"/>
    <s v="SAP Functional-PP/PM/QS/"/>
    <x v="4"/>
    <s v="23-12-2024 15:25"/>
    <s v="25-12-2024 15:25"/>
    <s v="Applications"/>
    <s v="Not Assigned"/>
    <s v="System"/>
    <s v="Sales"/>
    <s v="4. Affects User"/>
    <s v="23-12-2024 18:50"/>
    <x v="1"/>
    <s v="23-12-2024 16:11"/>
    <s v="23-12-2024 16:11"/>
    <s v="23-12-2024 17:25"/>
    <s v="Not Assigned"/>
    <s v="Not Assigned"/>
    <s v="Not Assigned"/>
    <s v="UAE"/>
    <x v="1"/>
    <x v="0"/>
    <x v="1"/>
    <n v="3.1944444446708076E-2"/>
    <n v="2024"/>
    <n v="52"/>
    <x v="25"/>
    <x v="12"/>
    <n v="12"/>
    <x v="5"/>
    <x v="2"/>
    <d v="2024-12-23T15:25:00"/>
    <d v="2024-12-23T16:11:00"/>
  </r>
  <r>
    <n v="4000006184"/>
    <x v="0"/>
    <s v="3. Normal"/>
    <s v="Back-End Session in PRIV Mode - Z reports"/>
    <s v="Shramik Billal"/>
    <s v="Bala Nagendrudu Janjanam"/>
    <s v="SAP Functional"/>
    <x v="3"/>
    <s v="23-12-2024 15:28"/>
    <s v="25-12-2024 15:28"/>
    <s v="Applications"/>
    <s v="Not Assigned"/>
    <s v="System"/>
    <s v="Information Technology"/>
    <s v="4. Affects User"/>
    <s v="24-12-2024 13:3"/>
    <x v="1"/>
    <s v="Not Assigned"/>
    <s v="Not Assigned"/>
    <s v="23-12-2024 17:28"/>
    <s v="Not Assigned"/>
    <s v="Not Assigned"/>
    <s v="SAP S/4 ERP"/>
    <s v="UAE"/>
    <x v="1"/>
    <x v="1"/>
    <x v="1"/>
    <n v="3.0019687500025611"/>
    <n v="2024"/>
    <n v="52"/>
    <x v="25"/>
    <x v="0"/>
    <n v="12"/>
    <x v="5"/>
    <x v="3"/>
    <d v="2024-12-23T15:28:00"/>
    <d v="2024-12-26T15:30:50"/>
  </r>
  <r>
    <n v="4000006192"/>
    <x v="0"/>
    <s v="3. Normal"/>
    <s v="EXTERNAL ID ISSUE"/>
    <s v="Gunjan Asiwal"/>
    <s v="Dinesh Sharma"/>
    <s v="SAP Functional-SD"/>
    <x v="3"/>
    <s v="23-12-2024 16:25"/>
    <s v="25-12-2024 16:25"/>
    <s v="Applications"/>
    <s v="Not Assigned"/>
    <s v="System"/>
    <s v="Sales"/>
    <s v="4. Affects User"/>
    <s v="24-12-2024 12:58"/>
    <x v="1"/>
    <s v="Not Assigned"/>
    <s v="Not Assigned"/>
    <s v="23-12-2024 18:25"/>
    <s v="Not Assigned"/>
    <s v="Not Assigned"/>
    <s v="Not Assigned"/>
    <s v="UAE"/>
    <x v="0"/>
    <x v="0"/>
    <x v="1"/>
    <n v="2.9623854166638921"/>
    <n v="2024"/>
    <n v="52"/>
    <x v="25"/>
    <x v="0"/>
    <n v="12"/>
    <x v="5"/>
    <x v="3"/>
    <d v="2024-12-23T16:25:00"/>
    <d v="2024-12-26T15:30:50"/>
  </r>
  <r>
    <n v="4000006205"/>
    <x v="0"/>
    <s v="3. Normal"/>
    <s v="ZMM_STRD_PRICE_UPD Access"/>
    <s v="Supriya Singh"/>
    <s v="Pranita Vishvanath Patil"/>
    <s v="SAP Functional-MM"/>
    <x v="1"/>
    <s v="23-12-2024 20:4"/>
    <s v="26-12-2024 10:30"/>
    <s v="Applications"/>
    <s v="Not Assigned"/>
    <s v="System"/>
    <s v="Information Technology"/>
    <s v="4. Affects User"/>
    <s v="24-12-2024 18:3"/>
    <x v="1"/>
    <s v="Not Assigned"/>
    <s v="24-12-2024 18:3"/>
    <s v="24-12-2024 12:30"/>
    <s v="Not Assigned"/>
    <s v="Not Assigned"/>
    <s v="Not Assigned"/>
    <s v="UAE"/>
    <x v="1"/>
    <x v="7"/>
    <x v="1"/>
    <n v="2.8103020833368646"/>
    <n v="2024"/>
    <n v="52"/>
    <x v="25"/>
    <x v="0"/>
    <n v="12"/>
    <x v="5"/>
    <x v="3"/>
    <d v="2024-12-23T20:04:00"/>
    <d v="2024-12-26T15:30:50"/>
  </r>
  <r>
    <n v="4000006217"/>
    <x v="0"/>
    <s v="3. Normal"/>
    <s v="Year End - Check list and Support Require"/>
    <s v="Sundar Mariappan"/>
    <s v="Rakhi Masand"/>
    <s v="SAP Functional-FI/CO"/>
    <x v="3"/>
    <s v="24-12-2024 12:19"/>
    <s v="26-12-2024 12:19"/>
    <s v="Applications"/>
    <s v="Not Assigned"/>
    <s v="System"/>
    <s v="Information Technology"/>
    <s v="4. Affects User"/>
    <s v="24-12-2024 14:24"/>
    <x v="1"/>
    <s v="Not Assigned"/>
    <s v="Not Assigned"/>
    <s v="24-12-2024 14:19"/>
    <s v="Not Assigned"/>
    <s v="Not Assigned"/>
    <s v="Not Assigned"/>
    <s v="UAE"/>
    <x v="1"/>
    <x v="9"/>
    <x v="1"/>
    <n v="2.1332187500011059"/>
    <n v="2024"/>
    <n v="52"/>
    <x v="25"/>
    <x v="0"/>
    <n v="12"/>
    <x v="5"/>
    <x v="3"/>
    <d v="2024-12-24T12:19:00"/>
    <d v="2024-12-26T15:30:50"/>
  </r>
  <r>
    <n v="4000006239"/>
    <x v="0"/>
    <s v="2. High"/>
    <s v="ZMMAUTO RFQ not working in production"/>
    <s v="Anoop Venkitesh"/>
    <s v="Amit Yadav"/>
    <s v="SAP Technical"/>
    <x v="3"/>
    <s v="25-12-2024 10:57"/>
    <s v="27-12-2024 10:57"/>
    <s v="Applications"/>
    <s v="Not Assigned"/>
    <s v="Anoop Venkitesh"/>
    <s v="Purchase"/>
    <s v="4. Affects User"/>
    <s v="26-12-2024 11:38"/>
    <x v="1"/>
    <s v="Not Assigned"/>
    <s v="Not Assigned"/>
    <s v="25-12-2024 12:57"/>
    <s v="Not Assigned"/>
    <s v="Not Assigned"/>
    <s v="SAP S/4 ERP"/>
    <s v="UAE"/>
    <x v="0"/>
    <x v="2"/>
    <x v="1"/>
    <n v="1.1901631944419933"/>
    <n v="2024"/>
    <n v="52"/>
    <x v="25"/>
    <x v="0"/>
    <n v="12"/>
    <x v="5"/>
    <x v="2"/>
    <d v="2024-12-25T10:57:00"/>
    <d v="2024-12-26T15:30:50"/>
  </r>
  <r>
    <n v="4000006219"/>
    <x v="1"/>
    <s v="3. Normal"/>
    <s v="T-code Access - 99000366"/>
    <s v="George Antony D'Souza"/>
    <s v="Amit Yadav"/>
    <s v="SAP Technical"/>
    <x v="3"/>
    <s v="24-12-2024 12:49"/>
    <s v="26-12-2024 12:49"/>
    <s v="Access &amp; Security"/>
    <s v="Not Assigned"/>
    <s v="George Antony D'Souza"/>
    <s v="Purchase"/>
    <s v="4. Affects User"/>
    <s v="24-12-2024 17:25"/>
    <x v="1"/>
    <s v="Not Assigned"/>
    <s v="Not Assigned"/>
    <s v="24-12-2024 14:49"/>
    <s v="Access &amp; Security"/>
    <s v="Not Assigned"/>
    <s v="Access Control"/>
    <s v="UAE"/>
    <x v="0"/>
    <x v="2"/>
    <x v="1"/>
    <n v="2.1123854166653473"/>
    <n v="2024"/>
    <n v="52"/>
    <x v="25"/>
    <x v="0"/>
    <n v="12"/>
    <x v="5"/>
    <x v="3"/>
    <d v="2024-12-24T12:49:00"/>
    <d v="2024-12-26T15:30:50"/>
  </r>
  <r>
    <n v="4000006225"/>
    <x v="1"/>
    <s v="3. Normal"/>
    <s v="T-code Access - Hanzel Catalan - 99018639  || Syed Abbas - 99018647"/>
    <s v="Hanzel Catalan"/>
    <s v="Amit Yadav"/>
    <s v="SAP Technical"/>
    <x v="3"/>
    <s v="24-12-2024 15:55"/>
    <s v="-"/>
    <s v="Access &amp; Security"/>
    <s v="Not Assigned"/>
    <s v="Hanzel Catalan"/>
    <s v="UAE Sales"/>
    <s v="Not Assigned"/>
    <s v="25-12-2024 19:2"/>
    <x v="4"/>
    <s v="Not Assigned"/>
    <s v="Not Assigned"/>
    <s v="-"/>
    <s v="Access &amp; Security"/>
    <s v="Not Assigned"/>
    <s v="Access Control"/>
    <s v="Not Assigned"/>
    <x v="0"/>
    <x v="2"/>
    <x v="1"/>
    <n v="1.9832187499996508"/>
    <n v="2024"/>
    <n v="52"/>
    <x v="25"/>
    <x v="0"/>
    <n v="12"/>
    <x v="5"/>
    <x v="2"/>
    <d v="2024-12-24T15:55:00"/>
    <d v="2024-12-26T15:30:50"/>
  </r>
  <r>
    <n v="4000006256"/>
    <x v="1"/>
    <s v="1. Urgent"/>
    <s v="Reset application password - SAP ECQ"/>
    <s v="Moti Singh Rathore"/>
    <s v="Amit Yadav"/>
    <s v="SAP Technical"/>
    <x v="3"/>
    <s v="25-12-2024 15:38"/>
    <s v="26-12-2024 15:8"/>
    <s v="Access &amp; Security"/>
    <s v="Not Assigned"/>
    <s v="Moti Singh Rathore"/>
    <s v="Finance &amp; Accounts"/>
    <s v="4. Affects User"/>
    <s v="25-12-2024 22:42"/>
    <x v="2"/>
    <s v="Not Assigned"/>
    <s v="Not Assigned"/>
    <s v="25-12-2024 16:38"/>
    <s v="Access &amp; Security"/>
    <s v="Not Assigned"/>
    <s v="Access Control"/>
    <s v="IND"/>
    <x v="0"/>
    <x v="2"/>
    <x v="1"/>
    <n v="0.99502430555730825"/>
    <n v="2024"/>
    <n v="52"/>
    <x v="25"/>
    <x v="0"/>
    <n v="12"/>
    <x v="5"/>
    <x v="2"/>
    <d v="2024-12-25T15:38:00"/>
    <d v="2024-12-26T15:30:50"/>
  </r>
  <r>
    <n v="4000006218"/>
    <x v="0"/>
    <s v="3. Normal"/>
    <s v="SAP login issue - Mahendra"/>
    <s v="Mahendra Dhadi"/>
    <s v="Amit Yadav"/>
    <s v="SAP Technical"/>
    <x v="4"/>
    <s v="24-12-2024 12:38"/>
    <s v="26-12-2024 12:38"/>
    <s v="Access &amp; Security"/>
    <s v="Not Assigned"/>
    <s v="System"/>
    <s v="Production"/>
    <s v="4. Affects User"/>
    <s v="24-12-2024 13:55"/>
    <x v="1"/>
    <s v="24-12-2024 13:49"/>
    <s v="24-12-2024 13:49"/>
    <s v="24-12-2024 14:38"/>
    <s v="Not Assigned"/>
    <s v="Not Assigned"/>
    <s v="Access Control"/>
    <s v="UAE"/>
    <x v="0"/>
    <x v="2"/>
    <x v="1"/>
    <n v="4.9305555556202307E-2"/>
    <n v="2024"/>
    <n v="52"/>
    <x v="25"/>
    <x v="0"/>
    <n v="12"/>
    <x v="5"/>
    <x v="2"/>
    <d v="2024-12-24T12:38:00"/>
    <d v="2024-12-24T13:49:00"/>
  </r>
  <r>
    <n v="4000006230"/>
    <x v="0"/>
    <s v="3. Normal"/>
    <s v="PROJECT || LOADING PLAN"/>
    <s v="Sathish Gogu"/>
    <s v="Bala Nagendrudu Janjanam"/>
    <s v="SAP Functional"/>
    <x v="3"/>
    <s v="24-12-2024 16:48"/>
    <s v="25-12-2024 15:48"/>
    <s v="Applications"/>
    <s v="Not Assigned"/>
    <s v="System"/>
    <s v="Customer Advocacy - Tiles"/>
    <s v="1. Affects Business"/>
    <s v="26-12-2024 10:25"/>
    <x v="2"/>
    <s v="Not Assigned"/>
    <s v="Not Assigned"/>
    <s v="24-12-2024 17:48"/>
    <s v="Not Assigned"/>
    <s v="Not Assigned"/>
    <s v="SAP S/4 ERP"/>
    <s v="UAE"/>
    <x v="1"/>
    <x v="1"/>
    <x v="1"/>
    <n v="1.946413194447814"/>
    <n v="2024"/>
    <n v="52"/>
    <x v="25"/>
    <x v="0"/>
    <n v="12"/>
    <x v="5"/>
    <x v="2"/>
    <d v="2024-12-24T16:48:00"/>
    <d v="2024-12-26T15:30:50"/>
  </r>
  <r>
    <n v="4000006236"/>
    <x v="0"/>
    <s v="3. Normal"/>
    <s v="PICKING OPTION IS NOT SHOWING"/>
    <s v="Abdul Riyaz"/>
    <s v="Kamal Kondapalli"/>
    <s v="SAP Functional"/>
    <x v="3"/>
    <s v="24-12-2024 19:4"/>
    <s v="26-12-2024 19:4"/>
    <s v="Applications"/>
    <s v="Not Assigned"/>
    <s v="System"/>
    <s v="Customer Advocacy - Tiles"/>
    <s v="4. Affects User"/>
    <s v="26-12-2024 10:59"/>
    <x v="1"/>
    <s v="Not Assigned"/>
    <s v="Not Assigned"/>
    <s v="25-12-2024 12:4"/>
    <s v="Not Assigned"/>
    <s v="Not Assigned"/>
    <s v="SAP S/4 ERP"/>
    <s v="UAE"/>
    <x v="1"/>
    <x v="0"/>
    <x v="1"/>
    <n v="1.8519687500011059"/>
    <n v="2024"/>
    <n v="52"/>
    <x v="25"/>
    <x v="2"/>
    <n v="12"/>
    <x v="5"/>
    <x v="2"/>
    <d v="2024-12-24T19:04:00"/>
    <d v="2024-12-26T15:30:50"/>
  </r>
  <r>
    <n v="4000006244"/>
    <x v="0"/>
    <s v="2. High"/>
    <s v="Release strategy is not appearing for Asset PR - 88202442"/>
    <s v="Atul Ahmed"/>
    <s v="Pranita Vishvanath Patil"/>
    <s v="SAP Functional-MM"/>
    <x v="3"/>
    <s v="25-12-2024 11:43"/>
    <s v="28-12-2024 11:43"/>
    <s v="Applications"/>
    <s v="Not Assigned"/>
    <s v="System"/>
    <s v="Sales &amp; Marketing"/>
    <s v="4. Affects User"/>
    <s v="25-12-2024 17:16"/>
    <x v="1"/>
    <s v="Not Assigned"/>
    <s v="Not Assigned"/>
    <s v="25-12-2024 13:43"/>
    <s v="Not Assigned"/>
    <s v="Not Assigned"/>
    <s v="SAP S/4 ERP"/>
    <s v="BGD"/>
    <x v="1"/>
    <x v="7"/>
    <x v="1"/>
    <n v="1.1582187500025611"/>
    <n v="2024"/>
    <n v="52"/>
    <x v="25"/>
    <x v="0"/>
    <n v="12"/>
    <x v="5"/>
    <x v="2"/>
    <d v="2024-12-25T11:43:00"/>
    <d v="2024-12-26T15:30:50"/>
  </r>
  <r>
    <n v="4000006253"/>
    <x v="0"/>
    <s v="2. High"/>
    <s v="PC to PC transfer - High Priority"/>
    <s v="Sundar Mariappan"/>
    <s v="Rakhi Masand"/>
    <s v="SAP Functional"/>
    <x v="3"/>
    <s v="25-12-2024 14:11"/>
    <s v="27-12-2024 14:11"/>
    <s v="Applications"/>
    <s v="Not Assigned"/>
    <s v="System"/>
    <s v="Information Technology"/>
    <s v="4. Affects User"/>
    <s v="25-12-2024 15:18"/>
    <x v="1"/>
    <s v="Not Assigned"/>
    <s v="Not Assigned"/>
    <s v="25-12-2024 16:11"/>
    <s v="Not Assigned"/>
    <s v="Not Assigned"/>
    <s v="SAP S/4 ERP"/>
    <s v="UAE"/>
    <x v="1"/>
    <x v="9"/>
    <x v="1"/>
    <n v="1.05544097222446"/>
    <n v="2024"/>
    <n v="52"/>
    <x v="25"/>
    <x v="0"/>
    <n v="12"/>
    <x v="5"/>
    <x v="2"/>
    <d v="2024-12-25T14:11:00"/>
    <d v="2024-12-26T15:30:50"/>
  </r>
  <r>
    <n v="4000006262"/>
    <x v="0"/>
    <s v="3. Normal"/>
    <s v="System error"/>
    <s v="Ahmed Reda Abdelazim Nayel"/>
    <s v="Kamal Kondapalli"/>
    <s v="SAP Functional-SD"/>
    <x v="3"/>
    <s v="25-12-2024 17:37"/>
    <s v="27-12-2024 17:37"/>
    <s v="Applications"/>
    <s v="Not Assigned"/>
    <s v="System"/>
    <s v="Sales"/>
    <s v="4. Affects User"/>
    <s v="26-12-2024 13:0"/>
    <x v="1"/>
    <s v="Not Assigned"/>
    <s v="Not Assigned"/>
    <s v="26-12-2024 10:37"/>
    <s v="Not Assigned"/>
    <s v="Not Assigned"/>
    <s v="Sales Software"/>
    <s v="UAE"/>
    <x v="1"/>
    <x v="0"/>
    <x v="1"/>
    <n v="0.91238541666825768"/>
    <n v="2024"/>
    <n v="52"/>
    <x v="25"/>
    <x v="0"/>
    <n v="12"/>
    <x v="5"/>
    <x v="2"/>
    <d v="2024-12-25T17:37:00"/>
    <d v="2024-12-26T15:30:50"/>
  </r>
  <r>
    <n v="4000006281"/>
    <x v="0"/>
    <s v="3. Normal"/>
    <s v="Unable to do GR - 4200022024"/>
    <s v="Md Sayadul Islam"/>
    <s v="Vijay Kumar"/>
    <s v="SAP Functional-MM"/>
    <x v="3"/>
    <s v="26-12-2024 12:25"/>
    <s v="30-12-2024 12:25"/>
    <s v="Applications"/>
    <s v="Not Assigned"/>
    <s v="System"/>
    <s v="Procurement"/>
    <s v="4. Affects User"/>
    <s v="26-12-2024 12:52"/>
    <x v="1"/>
    <s v="Not Assigned"/>
    <s v="Not Assigned"/>
    <s v="26-12-2024 14:25"/>
    <s v="Not Assigned"/>
    <s v="Not Assigned"/>
    <s v="SAP S/4 ERP"/>
    <s v="UAE"/>
    <x v="0"/>
    <x v="7"/>
    <x v="1"/>
    <n v="0.12905208333540941"/>
    <n v="2024"/>
    <n v="52"/>
    <x v="25"/>
    <x v="0"/>
    <n v="12"/>
    <x v="5"/>
    <x v="2"/>
    <d v="2024-12-26T12:25:00"/>
    <d v="2024-12-26T15:30:50"/>
  </r>
  <r>
    <n v="4000006277"/>
    <x v="0"/>
    <s v="3. Normal"/>
    <s v="SAP Incident"/>
    <s v="Satish Marise"/>
    <s v="Pranita Vishvanath Patil"/>
    <s v="SAP Functional-MM"/>
    <x v="3"/>
    <s v="26-12-2024 11:16"/>
    <s v="28-12-2024 11:16"/>
    <s v="Applications"/>
    <s v="Not Assigned"/>
    <s v="Satish Marise"/>
    <s v="Purchase"/>
    <s v="4. Affects User"/>
    <s v="26-12-2024 12:24"/>
    <x v="1"/>
    <s v="Not Assigned"/>
    <s v="Not Assigned"/>
    <s v="26-12-2024 13:16"/>
    <s v="Not Assigned"/>
    <s v="Not Assigned"/>
    <s v="SAP S/4 ERP"/>
    <s v="IND"/>
    <x v="1"/>
    <x v="7"/>
    <x v="1"/>
    <n v="0.17696874999819556"/>
    <n v="2024"/>
    <n v="52"/>
    <x v="25"/>
    <x v="0"/>
    <n v="12"/>
    <x v="5"/>
    <x v="2"/>
    <d v="2024-12-26T11:16:00"/>
    <d v="2024-12-26T15:30:50"/>
  </r>
  <r>
    <n v="4000006279"/>
    <x v="0"/>
    <s v="3. Normal"/>
    <s v="Error Reports Account Denervation Not Possible Grn from Po - 4200022024"/>
    <s v="Md Sayadul Islam"/>
    <s v="Pranita Vishvanath Patil"/>
    <s v="SAP Functional-MM"/>
    <x v="3"/>
    <s v="26-12-2024 12:19"/>
    <s v="30-12-2024 12:19"/>
    <s v="Applications"/>
    <s v="Not Assigned"/>
    <s v="Md Sayadul Islam"/>
    <s v="Procurement"/>
    <s v="4. Affects User"/>
    <s v="26-12-2024 12:34"/>
    <x v="1"/>
    <s v="Not Assigned"/>
    <s v="Not Assigned"/>
    <s v="26-12-2024 14:19"/>
    <s v="Not Assigned"/>
    <s v="Not Assigned"/>
    <s v="SAP S/4 ERP"/>
    <s v="UAE"/>
    <x v="1"/>
    <x v="7"/>
    <x v="1"/>
    <n v="0.13321875000110595"/>
    <n v="2024"/>
    <n v="52"/>
    <x v="25"/>
    <x v="0"/>
    <n v="12"/>
    <x v="5"/>
    <x v="2"/>
    <d v="2024-12-26T12:19:00"/>
    <d v="2024-12-26T15:30: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A6D0FF-DCDB-494A-93BA-29C9502FF3AA}" name="PivotTable12"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rowHeaderCaption="Week#">
  <location ref="A115:E119"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3">
    <i>
      <x v="2"/>
    </i>
    <i>
      <x v="3"/>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360">
      <pivotArea outline="0" collapsedLevelsAreSubtotals="1" fieldPosition="0"/>
    </format>
    <format dxfId="361">
      <pivotArea field="7" type="button" dataOnly="0" labelOnly="1" outline="0" axis="axisCol" fieldPosition="0"/>
    </format>
    <format dxfId="362">
      <pivotArea type="topRight" dataOnly="0" labelOnly="1" outline="0" fieldPosition="0"/>
    </format>
    <format dxfId="363">
      <pivotArea dataOnly="0" labelOnly="1" fieldPosition="0">
        <references count="1">
          <reference field="7" count="4">
            <x v="1"/>
            <x v="2"/>
            <x v="4"/>
            <x v="5"/>
          </reference>
        </references>
      </pivotArea>
    </format>
    <format dxfId="364">
      <pivotArea outline="0" collapsedLevelsAreSubtotals="1" fieldPosition="0"/>
    </format>
  </formats>
  <chartFormats count="2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5" format="0" series="1">
      <pivotArea type="data" outline="0" fieldPosition="0">
        <references count="2">
          <reference field="4294967294" count="1" selected="0">
            <x v="0"/>
          </reference>
          <reference field="7" count="1" selected="0">
            <x v="1"/>
          </reference>
        </references>
      </pivotArea>
    </chartFormat>
    <chartFormat chart="65" format="1" series="1">
      <pivotArea type="data" outline="0" fieldPosition="0">
        <references count="2">
          <reference field="4294967294" count="1" selected="0">
            <x v="0"/>
          </reference>
          <reference field="7" count="1" selected="0">
            <x v="2"/>
          </reference>
        </references>
      </pivotArea>
    </chartFormat>
    <chartFormat chart="65" format="2"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BACBD4-AA44-4725-8DD1-C63571FD12F1}" name="PivotTable14"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3" rowHeaderCaption="Week#">
  <location ref="A148:I152"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showAll="0"/>
    <pivotField showAll="0"/>
    <pivotField showAll="0"/>
    <pivotField showAll="0"/>
  </pivotFields>
  <rowFields count="1">
    <field x="16"/>
  </rowFields>
  <rowItems count="3">
    <i>
      <x v="2"/>
    </i>
    <i>
      <x v="3"/>
    </i>
    <i t="grand">
      <x/>
    </i>
  </rowItems>
  <colFields count="1">
    <field x="31"/>
  </colFields>
  <colItems count="8">
    <i>
      <x v="9"/>
    </i>
    <i>
      <x v="10"/>
    </i>
    <i>
      <x v="11"/>
    </i>
    <i>
      <x v="12"/>
    </i>
    <i>
      <x v="13"/>
    </i>
    <i>
      <x v="14"/>
    </i>
    <i>
      <x v="17"/>
    </i>
    <i t="grand">
      <x/>
    </i>
  </colItems>
  <pageFields count="3">
    <pageField fld="26" hier="-1"/>
    <pageField fld="1" hier="-1"/>
    <pageField fld="24" hier="-1"/>
  </pageFields>
  <dataFields count="1">
    <dataField name="Count of ID" fld="0" subtotal="count" baseField="29" baseItem="0"/>
  </dataFields>
  <formats count="5">
    <format dxfId="355">
      <pivotArea outline="0" collapsedLevelsAreSubtotals="1" fieldPosition="0"/>
    </format>
    <format dxfId="356">
      <pivotArea field="31" type="button" dataOnly="0" labelOnly="1" outline="0" axis="axisCol" fieldPosition="0"/>
    </format>
    <format dxfId="357">
      <pivotArea type="topRight" dataOnly="0" labelOnly="1" outline="0" fieldPosition="0"/>
    </format>
    <format dxfId="358">
      <pivotArea dataOnly="0" labelOnly="1" fieldPosition="0">
        <references count="1">
          <reference field="31" count="1">
            <x v="0"/>
          </reference>
        </references>
      </pivotArea>
    </format>
    <format dxfId="359">
      <pivotArea outline="0" collapsedLevelsAreSubtotals="1" fieldPosition="0"/>
    </format>
  </formats>
  <chartFormats count="12">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75" format="34" series="1">
      <pivotArea type="data" outline="0" fieldPosition="0">
        <references count="2">
          <reference field="4294967294" count="1" selected="0">
            <x v="0"/>
          </reference>
          <reference field="31" count="1" selected="0">
            <x v="1"/>
          </reference>
        </references>
      </pivotArea>
    </chartFormat>
    <chartFormat chart="75" format="35" series="1">
      <pivotArea type="data" outline="0" fieldPosition="0">
        <references count="2">
          <reference field="4294967294" count="1" selected="0">
            <x v="0"/>
          </reference>
          <reference field="31" count="1" selected="0">
            <x v="9"/>
          </reference>
        </references>
      </pivotArea>
    </chartFormat>
    <chartFormat chart="75" format="37" series="1">
      <pivotArea type="data" outline="0" fieldPosition="0">
        <references count="2">
          <reference field="4294967294" count="1" selected="0">
            <x v="0"/>
          </reference>
          <reference field="31" count="1" selected="0">
            <x v="10"/>
          </reference>
        </references>
      </pivotArea>
    </chartFormat>
    <chartFormat chart="75" format="38" series="1">
      <pivotArea type="data" outline="0" fieldPosition="0">
        <references count="2">
          <reference field="4294967294" count="1" selected="0">
            <x v="0"/>
          </reference>
          <reference field="31" count="1" selected="0">
            <x v="11"/>
          </reference>
        </references>
      </pivotArea>
    </chartFormat>
    <chartFormat chart="75" format="39" series="1">
      <pivotArea type="data" outline="0" fieldPosition="0">
        <references count="2">
          <reference field="4294967294" count="1" selected="0">
            <x v="0"/>
          </reference>
          <reference field="31" count="1" selected="0">
            <x v="12"/>
          </reference>
        </references>
      </pivotArea>
    </chartFormat>
    <chartFormat chart="75" format="40" series="1">
      <pivotArea type="data" outline="0" fieldPosition="0">
        <references count="2">
          <reference field="4294967294" count="1" selected="0">
            <x v="0"/>
          </reference>
          <reference field="31" count="1" selected="0">
            <x v="14"/>
          </reference>
        </references>
      </pivotArea>
    </chartFormat>
    <chartFormat chart="75" format="41" series="1">
      <pivotArea type="data" outline="0" fieldPosition="0">
        <references count="2">
          <reference field="4294967294" count="1" selected="0">
            <x v="0"/>
          </reference>
          <reference field="31" count="1" selected="0">
            <x v="15"/>
          </reference>
        </references>
      </pivotArea>
    </chartFormat>
    <chartFormat chart="75" format="42" series="1">
      <pivotArea type="data" outline="0" fieldPosition="0">
        <references count="2">
          <reference field="4294967294" count="1" selected="0">
            <x v="0"/>
          </reference>
          <reference field="31" count="1" selected="0">
            <x v="13"/>
          </reference>
        </references>
      </pivotArea>
    </chartFormat>
    <chartFormat chart="75" format="43"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5BD75D-2B53-40E8-97FC-53AEE4383340}" name="PivotTable26"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6" rowHeaderCaption="Aging Slab">
  <location ref="A349:G352"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axis="axisRow" showAll="0">
      <items count="6">
        <item x="2"/>
        <item x="3"/>
        <item x="0"/>
        <item x="1"/>
        <item m="1" x="4"/>
        <item t="default"/>
      </items>
    </pivotField>
    <pivotField showAll="0"/>
    <pivotField showAll="0"/>
  </pivotFields>
  <rowFields count="1">
    <field x="34"/>
  </rowFields>
  <rowItems count="2">
    <i>
      <x v="3"/>
    </i>
    <i t="grand">
      <x/>
    </i>
  </rowItems>
  <colFields count="1">
    <field x="25"/>
  </colFields>
  <colItems count="6">
    <i>
      <x v="1"/>
    </i>
    <i>
      <x v="2"/>
    </i>
    <i>
      <x v="5"/>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351">
      <pivotArea outline="0" collapsedLevelsAreSubtotals="1" fieldPosition="0"/>
    </format>
    <format dxfId="352">
      <pivotArea field="16" type="button" dataOnly="0" labelOnly="1" outline="0"/>
    </format>
    <format dxfId="353">
      <pivotArea type="topRight" dataOnly="0" labelOnly="1" outline="0" fieldPosition="0"/>
    </format>
    <format dxfId="354">
      <pivotArea outline="0" collapsedLevelsAreSubtotals="1" fieldPosition="0"/>
    </format>
  </formats>
  <chartFormats count="12">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1" format="5" series="1">
      <pivotArea type="data" outline="0" fieldPosition="0">
        <references count="2">
          <reference field="4294967294" count="1" selected="0">
            <x v="0"/>
          </reference>
          <reference field="25" count="1" selected="0">
            <x v="1"/>
          </reference>
        </references>
      </pivotArea>
    </chartFormat>
    <chartFormat chart="81" format="6" series="1">
      <pivotArea type="data" outline="0" fieldPosition="0">
        <references count="2">
          <reference field="4294967294" count="1" selected="0">
            <x v="0"/>
          </reference>
          <reference field="25" count="1" selected="0">
            <x v="2"/>
          </reference>
        </references>
      </pivotArea>
    </chartFormat>
    <chartFormat chart="81" format="7" series="1">
      <pivotArea type="data" outline="0" fieldPosition="0">
        <references count="2">
          <reference field="4294967294" count="1" selected="0">
            <x v="0"/>
          </reference>
          <reference field="25" count="1" selected="0">
            <x v="5"/>
          </reference>
        </references>
      </pivotArea>
    </chartFormat>
    <chartFormat chart="81" format="8" series="1">
      <pivotArea type="data" outline="0" fieldPosition="0">
        <references count="2">
          <reference field="4294967294" count="1" selected="0">
            <x v="0"/>
          </reference>
          <reference field="25" count="1" selected="0">
            <x v="8"/>
          </reference>
        </references>
      </pivotArea>
    </chartFormat>
    <chartFormat chart="81" format="9"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7E2308-6126-420B-903E-4FCCB87E7DB5}" name="PivotTable4"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2" rowHeaderCaption="Week#">
  <location ref="A256:E26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h="1" x="17"/>
        <item h="1" x="18"/>
        <item h="1"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3"/>
  </dataFields>
  <chartFormats count="14">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93" format="0" series="1">
      <pivotArea type="data" outline="0" fieldPosition="0">
        <references count="2">
          <reference field="4294967294" count="1" selected="0">
            <x v="0"/>
          </reference>
          <reference field="16" count="1" selected="0">
            <x v="2"/>
          </reference>
        </references>
      </pivotArea>
    </chartFormat>
    <chartFormat chart="93" format="1" series="1">
      <pivotArea type="data" outline="0" fieldPosition="0">
        <references count="2">
          <reference field="4294967294" count="1" selected="0">
            <x v="0"/>
          </reference>
          <reference field="16" count="1" selected="0">
            <x v="3"/>
          </reference>
        </references>
      </pivotArea>
    </chartFormat>
    <chartFormat chart="93"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DFBEC8-E0DF-4FEF-9B50-0C68E039ED85}" name="PivotTable2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 rowHeaderCaption="Application">
  <location ref="A314:D321"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346">
      <pivotArea outline="0" collapsedLevelsAreSubtotals="1" fieldPosition="0"/>
    </format>
    <format dxfId="347">
      <pivotArea field="16" type="button" dataOnly="0" labelOnly="1" outline="0" axis="axisCol" fieldPosition="0"/>
    </format>
    <format dxfId="348">
      <pivotArea type="topRight" dataOnly="0" labelOnly="1" outline="0" fieldPosition="0"/>
    </format>
    <format dxfId="349">
      <pivotArea dataOnly="0" labelOnly="1" fieldPosition="0">
        <references count="1">
          <reference field="16" count="2">
            <x v="2"/>
            <x v="3"/>
          </reference>
        </references>
      </pivotArea>
    </format>
    <format dxfId="350">
      <pivotArea outline="0" collapsedLevelsAreSubtotals="1" fieldPosition="0"/>
    </format>
  </formats>
  <chartFormats count="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3"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123B44-62CB-44FC-A84D-DCB88141A363}" name="PivotTable3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rowHeaderCaption="Priority">
  <location ref="A94:H99"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4">
    <i>
      <x v="2"/>
    </i>
    <i>
      <x v="3"/>
    </i>
    <i>
      <x v="4"/>
    </i>
    <i t="grand">
      <x/>
    </i>
  </rowItems>
  <colFields count="1">
    <field x="7"/>
  </colFields>
  <colItems count="7">
    <i>
      <x/>
    </i>
    <i>
      <x v="1"/>
    </i>
    <i>
      <x v="2"/>
    </i>
    <i>
      <x v="4"/>
    </i>
    <i>
      <x v="5"/>
    </i>
    <i>
      <x v="7"/>
    </i>
    <i t="grand">
      <x/>
    </i>
  </colItems>
  <pageFields count="3">
    <pageField fld="26" hier="-1"/>
    <pageField fld="1" hier="-1"/>
    <pageField fld="24" hier="-1"/>
  </pageFields>
  <dataFields count="1">
    <dataField name="Count of ID" fld="0" subtotal="count" baseField="29" baseItem="0"/>
  </dataFields>
  <formats count="5">
    <format dxfId="341">
      <pivotArea outline="0" collapsedLevelsAreSubtotals="1" fieldPosition="0"/>
    </format>
    <format dxfId="342">
      <pivotArea field="7" type="button" dataOnly="0" labelOnly="1" outline="0" axis="axisCol" fieldPosition="0"/>
    </format>
    <format dxfId="343">
      <pivotArea type="topRight" dataOnly="0" labelOnly="1" outline="0" fieldPosition="0"/>
    </format>
    <format dxfId="344">
      <pivotArea dataOnly="0" labelOnly="1" fieldPosition="0">
        <references count="1">
          <reference field="7" count="4">
            <x v="1"/>
            <x v="2"/>
            <x v="4"/>
            <x v="5"/>
          </reference>
        </references>
      </pivotArea>
    </format>
    <format dxfId="345">
      <pivotArea outline="0" collapsedLevelsAreSubtotals="1" fieldPosition="0"/>
    </format>
  </formats>
  <chartFormats count="35">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4" format="0" series="1">
      <pivotArea type="data" outline="0" fieldPosition="0">
        <references count="2">
          <reference field="4294967294" count="1" selected="0">
            <x v="0"/>
          </reference>
          <reference field="7" count="1" selected="0">
            <x v="0"/>
          </reference>
        </references>
      </pivotArea>
    </chartFormat>
    <chartFormat chart="64" format="1" series="1">
      <pivotArea type="data" outline="0" fieldPosition="0">
        <references count="2">
          <reference field="4294967294" count="1" selected="0">
            <x v="0"/>
          </reference>
          <reference field="7" count="1" selected="0">
            <x v="1"/>
          </reference>
        </references>
      </pivotArea>
    </chartFormat>
    <chartFormat chart="64" format="2" series="1">
      <pivotArea type="data" outline="0" fieldPosition="0">
        <references count="2">
          <reference field="4294967294" count="1" selected="0">
            <x v="0"/>
          </reference>
          <reference field="7" count="1" selected="0">
            <x v="2"/>
          </reference>
        </references>
      </pivotArea>
    </chartFormat>
    <chartFormat chart="64" format="3" series="1">
      <pivotArea type="data" outline="0" fieldPosition="0">
        <references count="2">
          <reference field="4294967294" count="1" selected="0">
            <x v="0"/>
          </reference>
          <reference field="7" count="1" selected="0">
            <x v="5"/>
          </reference>
        </references>
      </pivotArea>
    </chartFormat>
    <chartFormat chart="64" format="4" series="1">
      <pivotArea type="data" outline="0" fieldPosition="0">
        <references count="2">
          <reference field="4294967294" count="1" selected="0">
            <x v="0"/>
          </reference>
          <reference field="7" count="1" selected="0">
            <x v="4"/>
          </reference>
        </references>
      </pivotArea>
    </chartFormat>
    <chartFormat chart="69" format="5" series="1">
      <pivotArea type="data" outline="0" fieldPosition="0">
        <references count="2">
          <reference field="4294967294" count="1" selected="0">
            <x v="0"/>
          </reference>
          <reference field="7" count="1" selected="0">
            <x v="0"/>
          </reference>
        </references>
      </pivotArea>
    </chartFormat>
    <chartFormat chart="69" format="6" series="1">
      <pivotArea type="data" outline="0" fieldPosition="0">
        <references count="2">
          <reference field="4294967294" count="1" selected="0">
            <x v="0"/>
          </reference>
          <reference field="7" count="1" selected="0">
            <x v="1"/>
          </reference>
        </references>
      </pivotArea>
    </chartFormat>
    <chartFormat chart="69" format="7" series="1">
      <pivotArea type="data" outline="0" fieldPosition="0">
        <references count="2">
          <reference field="4294967294" count="1" selected="0">
            <x v="0"/>
          </reference>
          <reference field="7" count="1" selected="0">
            <x v="2"/>
          </reference>
        </references>
      </pivotArea>
    </chartFormat>
    <chartFormat chart="69" format="8" series="1">
      <pivotArea type="data" outline="0" fieldPosition="0">
        <references count="2">
          <reference field="4294967294" count="1" selected="0">
            <x v="0"/>
          </reference>
          <reference field="7" count="1" selected="0">
            <x v="4"/>
          </reference>
        </references>
      </pivotArea>
    </chartFormat>
    <chartFormat chart="69" format="9" series="1">
      <pivotArea type="data" outline="0" fieldPosition="0">
        <references count="2">
          <reference field="4294967294" count="1" selected="0">
            <x v="0"/>
          </reference>
          <reference field="7" count="1" selected="0">
            <x v="5"/>
          </reference>
        </references>
      </pivotArea>
    </chartFormat>
    <chartFormat chart="70" format="10" series="1">
      <pivotArea type="data" outline="0" fieldPosition="0">
        <references count="2">
          <reference field="4294967294" count="1" selected="0">
            <x v="0"/>
          </reference>
          <reference field="7" count="1" selected="0">
            <x v="0"/>
          </reference>
        </references>
      </pivotArea>
    </chartFormat>
    <chartFormat chart="70" format="11" series="1">
      <pivotArea type="data" outline="0" fieldPosition="0">
        <references count="2">
          <reference field="4294967294" count="1" selected="0">
            <x v="0"/>
          </reference>
          <reference field="7" count="1" selected="0">
            <x v="1"/>
          </reference>
        </references>
      </pivotArea>
    </chartFormat>
    <chartFormat chart="70" format="12" series="1">
      <pivotArea type="data" outline="0" fieldPosition="0">
        <references count="2">
          <reference field="4294967294" count="1" selected="0">
            <x v="0"/>
          </reference>
          <reference field="7" count="1" selected="0">
            <x v="2"/>
          </reference>
        </references>
      </pivotArea>
    </chartFormat>
    <chartFormat chart="70" format="13" series="1">
      <pivotArea type="data" outline="0" fieldPosition="0">
        <references count="2">
          <reference field="4294967294" count="1" selected="0">
            <x v="0"/>
          </reference>
          <reference field="7" count="1" selected="0">
            <x v="4"/>
          </reference>
        </references>
      </pivotArea>
    </chartFormat>
    <chartFormat chart="70" format="14" series="1">
      <pivotArea type="data" outline="0" fieldPosition="0">
        <references count="2">
          <reference field="4294967294" count="1" selected="0">
            <x v="0"/>
          </reference>
          <reference field="7" count="1" selected="0">
            <x v="5"/>
          </reference>
        </references>
      </pivotArea>
    </chartFormat>
    <chartFormat chart="64" format="10" series="1">
      <pivotArea type="data" outline="0" fieldPosition="0">
        <references count="2">
          <reference field="4294967294" count="1" selected="0">
            <x v="0"/>
          </reference>
          <reference field="7" count="1" selected="0">
            <x v="6"/>
          </reference>
        </references>
      </pivotArea>
    </chartFormat>
    <chartFormat chart="64" format="1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CDC470-1453-4C8B-9DCB-71C88D21F0CD}" name="PivotTable1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236:E24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336">
      <pivotArea outline="0" collapsedLevelsAreSubtotals="1" fieldPosition="0"/>
    </format>
    <format dxfId="337">
      <pivotArea field="7" type="button" dataOnly="0" labelOnly="1" outline="0" axis="axisCol" fieldPosition="0"/>
    </format>
    <format dxfId="338">
      <pivotArea type="topRight" dataOnly="0" labelOnly="1" outline="0" fieldPosition="0"/>
    </format>
    <format dxfId="339">
      <pivotArea dataOnly="0" labelOnly="1" fieldPosition="0">
        <references count="1">
          <reference field="7" count="4">
            <x v="1"/>
            <x v="2"/>
            <x v="4"/>
            <x v="5"/>
          </reference>
        </references>
      </pivotArea>
    </format>
    <format dxfId="340">
      <pivotArea outline="0" collapsedLevelsAreSubtotals="1" fieldPosition="0"/>
    </format>
  </formats>
  <chartFormats count="27">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943751-04CA-4EA8-8657-1A1F578C3552}" name="PivotTable25"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Aging Slab">
  <location ref="A333:I339"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2"/>
        <item x="3"/>
        <item x="0"/>
        <item x="1"/>
        <item m="1" x="4"/>
        <item t="default"/>
      </items>
    </pivotField>
    <pivotField showAll="0"/>
    <pivotField showAll="0"/>
  </pivotFields>
  <rowFields count="1">
    <field x="34"/>
  </rowFields>
  <rowItems count="5">
    <i>
      <x/>
    </i>
    <i>
      <x v="1"/>
    </i>
    <i>
      <x v="2"/>
    </i>
    <i>
      <x v="3"/>
    </i>
    <i t="grand">
      <x/>
    </i>
  </rowItems>
  <colFields count="1">
    <field x="25"/>
  </colFields>
  <colItems count="8">
    <i>
      <x v="1"/>
    </i>
    <i>
      <x v="3"/>
    </i>
    <i>
      <x v="5"/>
    </i>
    <i>
      <x v="6"/>
    </i>
    <i>
      <x v="7"/>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332">
      <pivotArea outline="0" collapsedLevelsAreSubtotals="1" fieldPosition="0"/>
    </format>
    <format dxfId="333">
      <pivotArea field="16" type="button" dataOnly="0" labelOnly="1" outline="0"/>
    </format>
    <format dxfId="334">
      <pivotArea type="topRight" dataOnly="0" labelOnly="1" outline="0" fieldPosition="0"/>
    </format>
    <format dxfId="335">
      <pivotArea outline="0" collapsedLevelsAreSubtotals="1" fieldPosition="0"/>
    </format>
  </formats>
  <chartFormats count="21">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4" format="7" series="1">
      <pivotArea type="data" outline="0" fieldPosition="0">
        <references count="2">
          <reference field="4294967294" count="1" selected="0">
            <x v="0"/>
          </reference>
          <reference field="25" count="1" selected="0">
            <x v="1"/>
          </reference>
        </references>
      </pivotArea>
    </chartFormat>
    <chartFormat chart="84" format="8" series="1">
      <pivotArea type="data" outline="0" fieldPosition="0">
        <references count="2">
          <reference field="4294967294" count="1" selected="0">
            <x v="0"/>
          </reference>
          <reference field="25" count="1" selected="0">
            <x v="3"/>
          </reference>
        </references>
      </pivotArea>
    </chartFormat>
    <chartFormat chart="84" format="9" series="1">
      <pivotArea type="data" outline="0" fieldPosition="0">
        <references count="2">
          <reference field="4294967294" count="1" selected="0">
            <x v="0"/>
          </reference>
          <reference field="25" count="1" selected="0">
            <x v="5"/>
          </reference>
        </references>
      </pivotArea>
    </chartFormat>
    <chartFormat chart="84" format="10" series="1">
      <pivotArea type="data" outline="0" fieldPosition="0">
        <references count="2">
          <reference field="4294967294" count="1" selected="0">
            <x v="0"/>
          </reference>
          <reference field="25" count="1" selected="0">
            <x v="6"/>
          </reference>
        </references>
      </pivotArea>
    </chartFormat>
    <chartFormat chart="84" format="11" series="1">
      <pivotArea type="data" outline="0" fieldPosition="0">
        <references count="2">
          <reference field="4294967294" count="1" selected="0">
            <x v="0"/>
          </reference>
          <reference field="25" count="1" selected="0">
            <x v="7"/>
          </reference>
        </references>
      </pivotArea>
    </chartFormat>
    <chartFormat chart="84" format="12" series="1">
      <pivotArea type="data" outline="0" fieldPosition="0">
        <references count="2">
          <reference field="4294967294" count="1" selected="0">
            <x v="0"/>
          </reference>
          <reference field="25" count="1" selected="0">
            <x v="8"/>
          </reference>
        </references>
      </pivotArea>
    </chartFormat>
    <chartFormat chart="84" format="13" series="1">
      <pivotArea type="data" outline="0" fieldPosition="0">
        <references count="2">
          <reference field="4294967294" count="1" selected="0">
            <x v="0"/>
          </reference>
          <reference field="25" count="1" selected="0">
            <x v="9"/>
          </reference>
        </references>
      </pivotArea>
    </chartFormat>
    <chartFormat chart="85" format="14" series="1">
      <pivotArea type="data" outline="0" fieldPosition="0">
        <references count="2">
          <reference field="4294967294" count="1" selected="0">
            <x v="0"/>
          </reference>
          <reference field="25" count="1" selected="0">
            <x v="1"/>
          </reference>
        </references>
      </pivotArea>
    </chartFormat>
    <chartFormat chart="85" format="15" series="1">
      <pivotArea type="data" outline="0" fieldPosition="0">
        <references count="2">
          <reference field="4294967294" count="1" selected="0">
            <x v="0"/>
          </reference>
          <reference field="25" count="1" selected="0">
            <x v="3"/>
          </reference>
        </references>
      </pivotArea>
    </chartFormat>
    <chartFormat chart="85" format="16" series="1">
      <pivotArea type="data" outline="0" fieldPosition="0">
        <references count="2">
          <reference field="4294967294" count="1" selected="0">
            <x v="0"/>
          </reference>
          <reference field="25" count="1" selected="0">
            <x v="5"/>
          </reference>
        </references>
      </pivotArea>
    </chartFormat>
    <chartFormat chart="85" format="17" series="1">
      <pivotArea type="data" outline="0" fieldPosition="0">
        <references count="2">
          <reference field="4294967294" count="1" selected="0">
            <x v="0"/>
          </reference>
          <reference field="25" count="1" selected="0">
            <x v="6"/>
          </reference>
        </references>
      </pivotArea>
    </chartFormat>
    <chartFormat chart="85" format="18" series="1">
      <pivotArea type="data" outline="0" fieldPosition="0">
        <references count="2">
          <reference field="4294967294" count="1" selected="0">
            <x v="0"/>
          </reference>
          <reference field="25" count="1" selected="0">
            <x v="7"/>
          </reference>
        </references>
      </pivotArea>
    </chartFormat>
    <chartFormat chart="85" format="19" series="1">
      <pivotArea type="data" outline="0" fieldPosition="0">
        <references count="2">
          <reference field="4294967294" count="1" selected="0">
            <x v="0"/>
          </reference>
          <reference field="25" count="1" selected="0">
            <x v="8"/>
          </reference>
        </references>
      </pivotArea>
    </chartFormat>
    <chartFormat chart="85" format="20"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7B0E19-2325-4571-8E5E-25F5398D8B72}" name="PivotTable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Week#">
  <location ref="A26:D35"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x="17"/>
        <item x="18"/>
        <item x="19"/>
        <item x="20"/>
        <item x="21"/>
        <item x="22"/>
        <item x="23"/>
        <item m="1" x="26"/>
        <item m="1" x="27"/>
        <item m="1" x="28"/>
        <item m="1" x="29"/>
        <item m="1" x="30"/>
        <item m="1" x="31"/>
        <item m="1" x="32"/>
        <item m="1" x="33"/>
        <item m="1" x="34"/>
        <item m="1" x="35"/>
        <item m="1" x="36"/>
        <item m="1" x="37"/>
        <item x="24"/>
        <item x="25"/>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16"/>
  </colFields>
  <colItems count="3">
    <i>
      <x v="2"/>
    </i>
    <i>
      <x v="3"/>
    </i>
    <i t="grand">
      <x/>
    </i>
  </colItems>
  <pageFields count="3">
    <pageField fld="26" hier="-1"/>
    <pageField fld="1" hier="-1"/>
    <pageField fld="24" hier="-1"/>
  </pageFields>
  <dataFields count="1">
    <dataField name="Count of ID" fld="0" subtotal="count" baseField="29" baseItem="0"/>
  </dataFields>
  <formats count="5">
    <format dxfId="327">
      <pivotArea outline="0" collapsedLevelsAreSubtotals="1" fieldPosition="0"/>
    </format>
    <format dxfId="328">
      <pivotArea field="16" type="button" dataOnly="0" labelOnly="1" outline="0" axis="axisCol" fieldPosition="0"/>
    </format>
    <format dxfId="329">
      <pivotArea type="topRight" dataOnly="0" labelOnly="1" outline="0" fieldPosition="0"/>
    </format>
    <format dxfId="330">
      <pivotArea dataOnly="0" labelOnly="1" fieldPosition="0">
        <references count="1">
          <reference field="16" count="2">
            <x v="2"/>
            <x v="3"/>
          </reference>
        </references>
      </pivotArea>
    </format>
    <format dxfId="331">
      <pivotArea outline="0" collapsedLevelsAreSubtotals="1" fieldPosition="0"/>
    </format>
  </formats>
  <chartFormats count="23">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29" format="2" series="1">
      <pivotArea type="data" outline="0" fieldPosition="0">
        <references count="2">
          <reference field="4294967294" count="1" selected="0">
            <x v="0"/>
          </reference>
          <reference field="16" count="1" selected="0">
            <x v="4"/>
          </reference>
        </references>
      </pivotArea>
    </chartFormat>
    <chartFormat chart="37" format="4" series="1">
      <pivotArea type="data" outline="0" fieldPosition="0">
        <references count="2">
          <reference field="4294967294" count="1" selected="0">
            <x v="0"/>
          </reference>
          <reference field="16" count="1" selected="0">
            <x v="2"/>
          </reference>
        </references>
      </pivotArea>
    </chartFormat>
    <chartFormat chart="37" format="5" series="1">
      <pivotArea type="data" outline="0" fieldPosition="0">
        <references count="2">
          <reference field="4294967294" count="1" selected="0">
            <x v="0"/>
          </reference>
          <reference field="16" count="1" selected="0">
            <x v="3"/>
          </reference>
        </references>
      </pivotArea>
    </chartFormat>
    <chartFormat chart="38" format="6" series="1">
      <pivotArea type="data" outline="0" fieldPosition="0">
        <references count="2">
          <reference field="4294967294" count="1" selected="0">
            <x v="0"/>
          </reference>
          <reference field="16" count="1" selected="0">
            <x v="2"/>
          </reference>
        </references>
      </pivotArea>
    </chartFormat>
    <chartFormat chart="38" format="7" series="1">
      <pivotArea type="data" outline="0" fieldPosition="0">
        <references count="2">
          <reference field="4294967294" count="1" selected="0">
            <x v="0"/>
          </reference>
          <reference field="16" count="1" selected="0">
            <x v="3"/>
          </reference>
        </references>
      </pivotArea>
    </chartFormat>
    <chartFormat chart="39" format="4" series="1">
      <pivotArea type="data" outline="0" fieldPosition="0">
        <references count="2">
          <reference field="4294967294" count="1" selected="0">
            <x v="0"/>
          </reference>
          <reference field="16" count="1" selected="0">
            <x v="2"/>
          </reference>
        </references>
      </pivotArea>
    </chartFormat>
    <chartFormat chart="39" format="5" series="1">
      <pivotArea type="data" outline="0" fieldPosition="0">
        <references count="2">
          <reference field="4294967294" count="1" selected="0">
            <x v="0"/>
          </reference>
          <reference field="16" count="1" selected="0">
            <x v="3"/>
          </reference>
        </references>
      </pivotArea>
    </chartFormat>
    <chartFormat chart="40" format="6" series="1">
      <pivotArea type="data" outline="0" fieldPosition="0">
        <references count="2">
          <reference field="4294967294" count="1" selected="0">
            <x v="0"/>
          </reference>
          <reference field="16" count="1" selected="0">
            <x v="2"/>
          </reference>
        </references>
      </pivotArea>
    </chartFormat>
    <chartFormat chart="40" format="7"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60AF82-F283-44E5-8820-A073BDB3548A}" name="PivotTable16"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Week#">
  <location ref="A191:G20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x="17"/>
        <item x="18"/>
        <item x="19"/>
        <item x="20"/>
        <item x="21"/>
        <item x="22"/>
        <item x="23"/>
        <item m="1" x="26"/>
        <item m="1" x="27"/>
        <item m="1" x="28"/>
        <item m="1" x="29"/>
        <item m="1" x="30"/>
        <item m="1" x="31"/>
        <item m="1" x="32"/>
        <item m="1" x="33"/>
        <item m="1" x="34"/>
        <item m="1" x="35"/>
        <item m="1" x="36"/>
        <item m="1" x="37"/>
        <item x="24"/>
        <item x="25"/>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25"/>
  </colFields>
  <colItems count="6">
    <i>
      <x v="1"/>
    </i>
    <i>
      <x v="2"/>
    </i>
    <i>
      <x v="5"/>
    </i>
    <i>
      <x v="8"/>
    </i>
    <i>
      <x v="9"/>
    </i>
    <i t="grand">
      <x/>
    </i>
  </colItems>
  <pageFields count="3">
    <pageField fld="26" hier="-1"/>
    <pageField fld="1" hier="-1"/>
    <pageField fld="24" hier="-1"/>
  </pageFields>
  <dataFields count="1">
    <dataField name="Count of ID" fld="0" subtotal="count" baseField="29" baseItem="0"/>
  </dataFields>
  <formats count="6">
    <format dxfId="321">
      <pivotArea outline="0" collapsedLevelsAreSubtotals="1" fieldPosition="0">
        <references count="1">
          <reference field="25" count="6" selected="0">
            <x v="1"/>
            <x v="2"/>
            <x v="3"/>
            <x v="5"/>
            <x v="8"/>
            <x v="9"/>
          </reference>
        </references>
      </pivotArea>
    </format>
    <format dxfId="322">
      <pivotArea outline="0" collapsedLevelsAreSubtotals="1" fieldPosition="0"/>
    </format>
    <format dxfId="323">
      <pivotArea field="25" type="button" dataOnly="0" labelOnly="1" outline="0" axis="axisCol" fieldPosition="0"/>
    </format>
    <format dxfId="324">
      <pivotArea type="topRight" dataOnly="0" labelOnly="1" outline="0" fieldPosition="0"/>
    </format>
    <format dxfId="325">
      <pivotArea dataOnly="0" labelOnly="1" fieldPosition="0">
        <references count="1">
          <reference field="25" count="6">
            <x v="1"/>
            <x v="2"/>
            <x v="3"/>
            <x v="5"/>
            <x v="8"/>
            <x v="9"/>
          </reference>
        </references>
      </pivotArea>
    </format>
    <format dxfId="326">
      <pivotArea outline="0" collapsedLevelsAreSubtotals="1" fieldPosition="0"/>
    </format>
  </formats>
  <chartFormats count="2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39" format="6" series="1">
      <pivotArea type="data" outline="0" fieldPosition="0">
        <references count="2">
          <reference field="4294967294" count="1" selected="0">
            <x v="0"/>
          </reference>
          <reference field="25" count="1" selected="0">
            <x v="6"/>
          </reference>
        </references>
      </pivotArea>
    </chartFormat>
    <chartFormat chart="39" format="7" series="1">
      <pivotArea type="data" outline="0" fieldPosition="0">
        <references count="2">
          <reference field="4294967294" count="1" selected="0">
            <x v="0"/>
          </reference>
          <reference field="25" count="1" selected="0">
            <x v="7"/>
          </reference>
        </references>
      </pivotArea>
    </chartFormat>
    <chartFormat chart="45" format="8" series="1">
      <pivotArea type="data" outline="0" fieldPosition="0">
        <references count="2">
          <reference field="4294967294" count="1" selected="0">
            <x v="0"/>
          </reference>
          <reference field="25" count="1" selected="0">
            <x v="1"/>
          </reference>
        </references>
      </pivotArea>
    </chartFormat>
    <chartFormat chart="45" format="9" series="1">
      <pivotArea type="data" outline="0" fieldPosition="0">
        <references count="2">
          <reference field="4294967294" count="1" selected="0">
            <x v="0"/>
          </reference>
          <reference field="25" count="1" selected="0">
            <x v="2"/>
          </reference>
        </references>
      </pivotArea>
    </chartFormat>
    <chartFormat chart="45" format="10" series="1">
      <pivotArea type="data" outline="0" fieldPosition="0">
        <references count="2">
          <reference field="4294967294" count="1" selected="0">
            <x v="0"/>
          </reference>
          <reference field="25" count="1" selected="0">
            <x v="5"/>
          </reference>
        </references>
      </pivotArea>
    </chartFormat>
    <chartFormat chart="45" format="11" series="1">
      <pivotArea type="data" outline="0" fieldPosition="0">
        <references count="2">
          <reference field="4294967294" count="1" selected="0">
            <x v="0"/>
          </reference>
          <reference field="25" count="1" selected="0">
            <x v="8"/>
          </reference>
        </references>
      </pivotArea>
    </chartFormat>
    <chartFormat chart="45" format="12" series="1">
      <pivotArea type="data" outline="0" fieldPosition="0">
        <references count="2">
          <reference field="4294967294" count="1" selected="0">
            <x v="0"/>
          </reference>
          <reference field="25" count="1" selected="0">
            <x v="9"/>
          </reference>
        </references>
      </pivotArea>
    </chartFormat>
    <chartFormat chart="46" format="13" series="1">
      <pivotArea type="data" outline="0" fieldPosition="0">
        <references count="2">
          <reference field="4294967294" count="1" selected="0">
            <x v="0"/>
          </reference>
          <reference field="25" count="1" selected="0">
            <x v="1"/>
          </reference>
        </references>
      </pivotArea>
    </chartFormat>
    <chartFormat chart="46" format="14" series="1">
      <pivotArea type="data" outline="0" fieldPosition="0">
        <references count="2">
          <reference field="4294967294" count="1" selected="0">
            <x v="0"/>
          </reference>
          <reference field="25" count="1" selected="0">
            <x v="2"/>
          </reference>
        </references>
      </pivotArea>
    </chartFormat>
    <chartFormat chart="46" format="15" series="1">
      <pivotArea type="data" outline="0" fieldPosition="0">
        <references count="2">
          <reference field="4294967294" count="1" selected="0">
            <x v="0"/>
          </reference>
          <reference field="25" count="1" selected="0">
            <x v="5"/>
          </reference>
        </references>
      </pivotArea>
    </chartFormat>
    <chartFormat chart="46" format="16" series="1">
      <pivotArea type="data" outline="0" fieldPosition="0">
        <references count="2">
          <reference field="4294967294" count="1" selected="0">
            <x v="0"/>
          </reference>
          <reference field="25" count="1" selected="0">
            <x v="8"/>
          </reference>
        </references>
      </pivotArea>
    </chartFormat>
    <chartFormat chart="46" format="17"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072179B-C861-4835-B9BC-27434558E4A6}" name="PivotTable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Week#">
  <location ref="A6:E1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h="1" x="17"/>
        <item h="1" x="18"/>
        <item h="1"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16"/>
  </colFields>
  <colItems count="4">
    <i>
      <x v="2"/>
    </i>
    <i>
      <x v="3"/>
    </i>
    <i>
      <x v="4"/>
    </i>
    <i t="grand">
      <x/>
    </i>
  </colItems>
  <pageFields count="3">
    <pageField fld="26" hier="-1"/>
    <pageField fld="1" hier="-1"/>
    <pageField fld="24" hier="-1"/>
  </pageFields>
  <dataFields count="1">
    <dataField name="Count of ID" fld="0" subtotal="count" baseField="29" baseItem="0"/>
  </dataFields>
  <formats count="5">
    <format dxfId="316">
      <pivotArea outline="0" collapsedLevelsAreSubtotals="1" fieldPosition="0"/>
    </format>
    <format dxfId="317">
      <pivotArea field="16" type="button" dataOnly="0" labelOnly="1" outline="0" axis="axisCol" fieldPosition="0"/>
    </format>
    <format dxfId="318">
      <pivotArea type="topRight" dataOnly="0" labelOnly="1" outline="0" fieldPosition="0"/>
    </format>
    <format dxfId="319">
      <pivotArea dataOnly="0" labelOnly="1" fieldPosition="0">
        <references count="1">
          <reference field="16" count="3">
            <x v="2"/>
            <x v="3"/>
            <x v="4"/>
          </reference>
        </references>
      </pivotArea>
    </format>
    <format dxfId="320">
      <pivotArea outline="0" collapsedLevelsAreSubtotals="1" fieldPosition="0"/>
    </format>
  </formats>
  <chartFormats count="4">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B78289-9669-4CEA-9242-36496018734E}" name="PivotTable1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Application">
  <location ref="A297:E306"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8">
    <i>
      <x v="1"/>
    </i>
    <i>
      <x v="3"/>
    </i>
    <i>
      <x v="5"/>
    </i>
    <i>
      <x v="6"/>
    </i>
    <i>
      <x v="7"/>
    </i>
    <i>
      <x v="8"/>
    </i>
    <i>
      <x v="9"/>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311">
      <pivotArea outline="0" collapsedLevelsAreSubtotals="1" fieldPosition="0"/>
    </format>
    <format dxfId="312">
      <pivotArea field="16" type="button" dataOnly="0" labelOnly="1" outline="0" axis="axisCol" fieldPosition="0"/>
    </format>
    <format dxfId="313">
      <pivotArea type="topRight" dataOnly="0" labelOnly="1" outline="0" fieldPosition="0"/>
    </format>
    <format dxfId="314">
      <pivotArea dataOnly="0" labelOnly="1" fieldPosition="0">
        <references count="1">
          <reference field="16" count="3">
            <x v="2"/>
            <x v="3"/>
            <x v="4"/>
          </reference>
        </references>
      </pivotArea>
    </format>
    <format dxfId="315">
      <pivotArea outline="0" collapsedLevelsAreSubtotals="1" fieldPosition="0"/>
    </format>
  </formats>
  <chartFormats count="3">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ED24E8-EE15-4B17-8098-8D09BC5822FE}" name="PivotTable15"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Week#">
  <location ref="A166:I17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h="1" x="16"/>
        <item h="1" x="17"/>
        <item h="1" x="18"/>
        <item h="1"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25"/>
  </colFields>
  <colItems count="8">
    <i>
      <x v="1"/>
    </i>
    <i>
      <x v="3"/>
    </i>
    <i>
      <x v="5"/>
    </i>
    <i>
      <x v="6"/>
    </i>
    <i>
      <x v="7"/>
    </i>
    <i>
      <x v="8"/>
    </i>
    <i>
      <x v="9"/>
    </i>
    <i t="grand">
      <x/>
    </i>
  </colItems>
  <pageFields count="3">
    <pageField fld="26" hier="-1"/>
    <pageField fld="1" hier="-1"/>
    <pageField fld="24" hier="-1"/>
  </pageFields>
  <dataFields count="1">
    <dataField name="Count of ID" fld="0" subtotal="count" baseField="29" baseItem="0"/>
  </dataFields>
  <formats count="6">
    <format dxfId="305">
      <pivotArea outline="0" collapsedLevelsAreSubtotals="1" fieldPosition="0">
        <references count="1">
          <reference field="25" count="6" selected="0">
            <x v="1"/>
            <x v="5"/>
            <x v="6"/>
            <x v="7"/>
            <x v="8"/>
            <x v="9"/>
          </reference>
        </references>
      </pivotArea>
    </format>
    <format dxfId="306">
      <pivotArea outline="0" collapsedLevelsAreSubtotals="1" fieldPosition="0"/>
    </format>
    <format dxfId="307">
      <pivotArea field="25" type="button" dataOnly="0" labelOnly="1" outline="0" axis="axisCol" fieldPosition="0"/>
    </format>
    <format dxfId="308">
      <pivotArea type="topRight" dataOnly="0" labelOnly="1" outline="0" fieldPosition="0"/>
    </format>
    <format dxfId="309">
      <pivotArea dataOnly="0" labelOnly="1" fieldPosition="0">
        <references count="1">
          <reference field="25" count="7">
            <x v="1"/>
            <x v="3"/>
            <x v="5"/>
            <x v="6"/>
            <x v="7"/>
            <x v="8"/>
            <x v="9"/>
          </reference>
        </references>
      </pivotArea>
    </format>
    <format dxfId="310">
      <pivotArea outline="0" collapsedLevelsAreSubtotals="1" fieldPosition="0"/>
    </format>
  </formats>
  <chartFormats count="7">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36521A-93B1-4B6A-8ED7-8589305B39D7}" name="PivotTable13"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Week#">
  <location ref="A132:M137"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showAll="0"/>
    <pivotField showAll="0"/>
    <pivotField showAll="0"/>
    <pivotField showAll="0"/>
  </pivotFields>
  <rowFields count="1">
    <field x="16"/>
  </rowFields>
  <rowItems count="4">
    <i>
      <x v="2"/>
    </i>
    <i>
      <x v="3"/>
    </i>
    <i>
      <x v="4"/>
    </i>
    <i t="grand">
      <x/>
    </i>
  </rowItems>
  <colFields count="1">
    <field x="31"/>
  </colFields>
  <colItems count="12">
    <i>
      <x/>
    </i>
    <i>
      <x v="1"/>
    </i>
    <i>
      <x v="9"/>
    </i>
    <i>
      <x v="10"/>
    </i>
    <i>
      <x v="11"/>
    </i>
    <i>
      <x v="12"/>
    </i>
    <i>
      <x v="13"/>
    </i>
    <i>
      <x v="14"/>
    </i>
    <i>
      <x v="15"/>
    </i>
    <i>
      <x v="16"/>
    </i>
    <i>
      <x v="17"/>
    </i>
    <i t="grand">
      <x/>
    </i>
  </colItems>
  <pageFields count="3">
    <pageField fld="26" hier="-1"/>
    <pageField fld="1" hier="-1"/>
    <pageField fld="24" hier="-1"/>
  </pageFields>
  <dataFields count="1">
    <dataField name="Count of ID" fld="0" subtotal="count" baseField="29" baseItem="0"/>
  </dataFields>
  <formats count="7">
    <format dxfId="298">
      <pivotArea outline="0" collapsedLevelsAreSubtotals="1" fieldPosition="0">
        <references count="1">
          <reference field="31" count="1" selected="0">
            <x v="1"/>
          </reference>
        </references>
      </pivotArea>
    </format>
    <format dxfId="299">
      <pivotArea dataOnly="0" labelOnly="1" fieldPosition="0">
        <references count="1">
          <reference field="31" count="1">
            <x v="1"/>
          </reference>
        </references>
      </pivotArea>
    </format>
    <format dxfId="300">
      <pivotArea outline="0" collapsedLevelsAreSubtotals="1" fieldPosition="0"/>
    </format>
    <format dxfId="301">
      <pivotArea field="31" type="button" dataOnly="0" labelOnly="1" outline="0" axis="axisCol" fieldPosition="0"/>
    </format>
    <format dxfId="302">
      <pivotArea type="topRight" dataOnly="0" labelOnly="1" outline="0" fieldPosition="0"/>
    </format>
    <format dxfId="303">
      <pivotArea dataOnly="0" labelOnly="1" fieldPosition="0">
        <references count="1">
          <reference field="31" count="1">
            <x v="0"/>
          </reference>
        </references>
      </pivotArea>
    </format>
    <format dxfId="304">
      <pivotArea outline="0" collapsedLevelsAreSubtotals="1" fieldPosition="0"/>
    </format>
  </formats>
  <chartFormats count="19">
    <chartFormat chart="67" format="60" series="1">
      <pivotArea type="data" outline="0" fieldPosition="0">
        <references count="2">
          <reference field="4294967294" count="1" selected="0">
            <x v="0"/>
          </reference>
          <reference field="31" count="1" selected="0">
            <x v="0"/>
          </reference>
        </references>
      </pivotArea>
    </chartFormat>
    <chartFormat chart="67" format="61" series="1">
      <pivotArea type="data" outline="0" fieldPosition="0">
        <references count="2">
          <reference field="4294967294" count="1" selected="0">
            <x v="0"/>
          </reference>
          <reference field="31" count="1" selected="0">
            <x v="9"/>
          </reference>
        </references>
      </pivotArea>
    </chartFormat>
    <chartFormat chart="67" format="63" series="1">
      <pivotArea type="data" outline="0" fieldPosition="0">
        <references count="2">
          <reference field="4294967294" count="1" selected="0">
            <x v="0"/>
          </reference>
          <reference field="31" count="1" selected="0">
            <x v="10"/>
          </reference>
        </references>
      </pivotArea>
    </chartFormat>
    <chartFormat chart="67" format="64" series="1">
      <pivotArea type="data" outline="0" fieldPosition="0">
        <references count="2">
          <reference field="4294967294" count="1" selected="0">
            <x v="0"/>
          </reference>
          <reference field="31" count="1" selected="0">
            <x v="11"/>
          </reference>
        </references>
      </pivotArea>
    </chartFormat>
    <chartFormat chart="67" format="65" series="1">
      <pivotArea type="data" outline="0" fieldPosition="0">
        <references count="2">
          <reference field="4294967294" count="1" selected="0">
            <x v="0"/>
          </reference>
          <reference field="31" count="1" selected="0">
            <x v="12"/>
          </reference>
        </references>
      </pivotArea>
    </chartFormat>
    <chartFormat chart="67" format="66" series="1">
      <pivotArea type="data" outline="0" fieldPosition="0">
        <references count="2">
          <reference field="4294967294" count="1" selected="0">
            <x v="0"/>
          </reference>
          <reference field="31" count="1" selected="0">
            <x v="13"/>
          </reference>
        </references>
      </pivotArea>
    </chartFormat>
    <chartFormat chart="67" format="67" series="1">
      <pivotArea type="data" outline="0" fieldPosition="0">
        <references count="2">
          <reference field="4294967294" count="1" selected="0">
            <x v="0"/>
          </reference>
          <reference field="31" count="1" selected="0">
            <x v="15"/>
          </reference>
        </references>
      </pivotArea>
    </chartFormat>
    <chartFormat chart="67" format="68" series="1">
      <pivotArea type="data" outline="0" fieldPosition="0">
        <references count="2">
          <reference field="4294967294" count="1" selected="0">
            <x v="0"/>
          </reference>
          <reference field="31" count="1" selected="0">
            <x v="16"/>
          </reference>
        </references>
      </pivotArea>
    </chartFormat>
    <chartFormat chart="82" format="70" series="1">
      <pivotArea type="data" outline="0" fieldPosition="0">
        <references count="2">
          <reference field="4294967294" count="1" selected="0">
            <x v="0"/>
          </reference>
          <reference field="31" count="1" selected="0">
            <x v="0"/>
          </reference>
        </references>
      </pivotArea>
    </chartFormat>
    <chartFormat chart="82" format="71" series="1">
      <pivotArea type="data" outline="0" fieldPosition="0">
        <references count="2">
          <reference field="4294967294" count="1" selected="0">
            <x v="0"/>
          </reference>
          <reference field="31" count="1" selected="0">
            <x v="9"/>
          </reference>
        </references>
      </pivotArea>
    </chartFormat>
    <chartFormat chart="82" format="73" series="1">
      <pivotArea type="data" outline="0" fieldPosition="0">
        <references count="2">
          <reference field="4294967294" count="1" selected="0">
            <x v="0"/>
          </reference>
          <reference field="31" count="1" selected="0">
            <x v="10"/>
          </reference>
        </references>
      </pivotArea>
    </chartFormat>
    <chartFormat chart="82" format="74" series="1">
      <pivotArea type="data" outline="0" fieldPosition="0">
        <references count="2">
          <reference field="4294967294" count="1" selected="0">
            <x v="0"/>
          </reference>
          <reference field="31" count="1" selected="0">
            <x v="11"/>
          </reference>
        </references>
      </pivotArea>
    </chartFormat>
    <chartFormat chart="82" format="75" series="1">
      <pivotArea type="data" outline="0" fieldPosition="0">
        <references count="2">
          <reference field="4294967294" count="1" selected="0">
            <x v="0"/>
          </reference>
          <reference field="31" count="1" selected="0">
            <x v="12"/>
          </reference>
        </references>
      </pivotArea>
    </chartFormat>
    <chartFormat chart="82" format="76" series="1">
      <pivotArea type="data" outline="0" fieldPosition="0">
        <references count="2">
          <reference field="4294967294" count="1" selected="0">
            <x v="0"/>
          </reference>
          <reference field="31" count="1" selected="0">
            <x v="13"/>
          </reference>
        </references>
      </pivotArea>
    </chartFormat>
    <chartFormat chart="82" format="77" series="1">
      <pivotArea type="data" outline="0" fieldPosition="0">
        <references count="2">
          <reference field="4294967294" count="1" selected="0">
            <x v="0"/>
          </reference>
          <reference field="31" count="1" selected="0">
            <x v="15"/>
          </reference>
        </references>
      </pivotArea>
    </chartFormat>
    <chartFormat chart="82" format="78" series="1">
      <pivotArea type="data" outline="0" fieldPosition="0">
        <references count="2">
          <reference field="4294967294" count="1" selected="0">
            <x v="0"/>
          </reference>
          <reference field="31" count="1" selected="0">
            <x v="16"/>
          </reference>
        </references>
      </pivotArea>
    </chartFormat>
    <chartFormat chart="67" format="81" series="1">
      <pivotArea type="data" outline="0" fieldPosition="0">
        <references count="2">
          <reference field="4294967294" count="1" selected="0">
            <x v="0"/>
          </reference>
          <reference field="31" count="1" selected="0">
            <x v="1"/>
          </reference>
        </references>
      </pivotArea>
    </chartFormat>
    <chartFormat chart="67" format="83" series="1">
      <pivotArea type="data" outline="0" fieldPosition="0">
        <references count="2">
          <reference field="4294967294" count="1" selected="0">
            <x v="0"/>
          </reference>
          <reference field="31" count="1" selected="0">
            <x v="14"/>
          </reference>
        </references>
      </pivotArea>
    </chartFormat>
    <chartFormat chart="67" format="84"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2967240-85AD-4C27-9BBE-EC954CC507DC}" name="PivotTable1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Week#">
  <location ref="A72:E81"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x="17"/>
        <item x="18"/>
        <item x="19"/>
        <item x="20"/>
        <item x="21"/>
        <item x="22"/>
        <item x="23"/>
        <item m="1" x="26"/>
        <item m="1" x="27"/>
        <item m="1" x="28"/>
        <item m="1" x="29"/>
        <item m="1" x="30"/>
        <item m="1" x="31"/>
        <item m="1" x="32"/>
        <item m="1" x="33"/>
        <item m="1" x="34"/>
        <item m="1" x="35"/>
        <item m="1" x="36"/>
        <item m="1" x="37"/>
        <item x="24"/>
        <item x="25"/>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93">
      <pivotArea outline="0" collapsedLevelsAreSubtotals="1" fieldPosition="0"/>
    </format>
    <format dxfId="294">
      <pivotArea field="7" type="button" dataOnly="0" labelOnly="1" outline="0" axis="axisCol" fieldPosition="0"/>
    </format>
    <format dxfId="295">
      <pivotArea type="topRight" dataOnly="0" labelOnly="1" outline="0" fieldPosition="0"/>
    </format>
    <format dxfId="296">
      <pivotArea dataOnly="0" labelOnly="1" fieldPosition="0">
        <references count="1">
          <reference field="7" count="4">
            <x v="1"/>
            <x v="2"/>
            <x v="4"/>
            <x v="5"/>
          </reference>
        </references>
      </pivotArea>
    </format>
    <format dxfId="297">
      <pivotArea outline="0" collapsedLevelsAreSubtotals="1" fieldPosition="0"/>
    </format>
  </formats>
  <chartFormats count="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21D6598-3E5B-4640-AE73-3C677705A599}" name="PivotTable5"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8" rowHeaderCaption="Week#">
  <location ref="A274:D28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x="17"/>
        <item x="18"/>
        <item x="19"/>
        <item x="20"/>
        <item x="21"/>
        <item x="22"/>
        <item x="23"/>
        <item m="1" x="26"/>
        <item m="1" x="27"/>
        <item m="1" x="28"/>
        <item m="1" x="29"/>
        <item m="1" x="30"/>
        <item m="1" x="31"/>
        <item m="1" x="32"/>
        <item m="1" x="33"/>
        <item m="1" x="34"/>
        <item m="1" x="35"/>
        <item m="1" x="36"/>
        <item m="1" x="37"/>
        <item x="24"/>
        <item x="25"/>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3"/>
  </dataFields>
  <chartFormats count="17">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8" format="0" series="1">
      <pivotArea type="data" outline="0" fieldPosition="0">
        <references count="2">
          <reference field="4294967294" count="1" selected="0">
            <x v="0"/>
          </reference>
          <reference field="16" count="1" selected="0">
            <x v="2"/>
          </reference>
        </references>
      </pivotArea>
    </chartFormat>
    <chartFormat chart="88" format="1" series="1">
      <pivotArea type="data" outline="0" fieldPosition="0">
        <references count="2">
          <reference field="4294967294" count="1" selected="0">
            <x v="0"/>
          </reference>
          <reference field="16" count="1" selected="0">
            <x v="3"/>
          </reference>
        </references>
      </pivotArea>
    </chartFormat>
    <chartFormat chart="88" format="2"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B6C627-11A7-42F5-9317-437832D939B9}" name="PivotTable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Week#">
  <location ref="A53:H6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h="1" x="17"/>
        <item h="1" x="18"/>
        <item h="1"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7"/>
  </colFields>
  <colItems count="7">
    <i>
      <x/>
    </i>
    <i>
      <x v="1"/>
    </i>
    <i>
      <x v="2"/>
    </i>
    <i>
      <x v="4"/>
    </i>
    <i>
      <x v="5"/>
    </i>
    <i>
      <x v="7"/>
    </i>
    <i t="grand">
      <x/>
    </i>
  </colItems>
  <pageFields count="3">
    <pageField fld="26" hier="-1"/>
    <pageField fld="1" hier="-1"/>
    <pageField fld="24" hier="-1"/>
  </pageFields>
  <dataFields count="1">
    <dataField name="Count of ID" fld="0" subtotal="count" baseField="29" baseItem="0"/>
  </dataFields>
  <formats count="6">
    <format dxfId="287">
      <pivotArea outline="0" collapsedLevelsAreSubtotals="1" fieldPosition="0">
        <references count="1">
          <reference field="7" count="5" selected="0">
            <x v="0"/>
            <x v="1"/>
            <x v="2"/>
            <x v="4"/>
            <x v="5"/>
          </reference>
        </references>
      </pivotArea>
    </format>
    <format dxfId="288">
      <pivotArea outline="0" collapsedLevelsAreSubtotals="1" fieldPosition="0"/>
    </format>
    <format dxfId="289">
      <pivotArea field="7" type="button" dataOnly="0" labelOnly="1" outline="0" axis="axisCol" fieldPosition="0"/>
    </format>
    <format dxfId="290">
      <pivotArea type="topRight" dataOnly="0" labelOnly="1" outline="0" fieldPosition="0"/>
    </format>
    <format dxfId="291">
      <pivotArea dataOnly="0" labelOnly="1" fieldPosition="0">
        <references count="1">
          <reference field="7" count="5">
            <x v="0"/>
            <x v="1"/>
            <x v="2"/>
            <x v="4"/>
            <x v="5"/>
          </reference>
        </references>
      </pivotArea>
    </format>
    <format dxfId="292">
      <pivotArea outline="0" collapsedLevelsAreSubtotals="1" fieldPosition="0"/>
    </format>
  </formats>
  <chartFormats count="7">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0" format="10" series="1">
      <pivotArea type="data" outline="0" fieldPosition="0">
        <references count="2">
          <reference field="4294967294" count="1" selected="0">
            <x v="0"/>
          </reference>
          <reference field="7" count="1" selected="0">
            <x v="6"/>
          </reference>
        </references>
      </pivotArea>
    </chartFormat>
    <chartFormat chart="30" format="1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DBD4FFA-B051-42B1-87A8-B4430F07D50E}" name="PivotTable17"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application">
  <location ref="A220:H229"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8">
    <i>
      <x v="1"/>
    </i>
    <i>
      <x v="3"/>
    </i>
    <i>
      <x v="5"/>
    </i>
    <i>
      <x v="6"/>
    </i>
    <i>
      <x v="7"/>
    </i>
    <i>
      <x v="8"/>
    </i>
    <i>
      <x v="9"/>
    </i>
    <i t="grand">
      <x/>
    </i>
  </rowItems>
  <colFields count="1">
    <field x="7"/>
  </colFields>
  <colItems count="7">
    <i>
      <x/>
    </i>
    <i>
      <x v="1"/>
    </i>
    <i>
      <x v="2"/>
    </i>
    <i>
      <x v="4"/>
    </i>
    <i>
      <x v="5"/>
    </i>
    <i>
      <x v="7"/>
    </i>
    <i t="grand">
      <x/>
    </i>
  </colItems>
  <pageFields count="3">
    <pageField fld="26" hier="-1"/>
    <pageField fld="1" hier="-1"/>
    <pageField fld="24" hier="-1"/>
  </pageFields>
  <dataFields count="1">
    <dataField name="Count of ID" fld="0" subtotal="count" baseField="29" baseItem="0"/>
  </dataFields>
  <formats count="6">
    <format dxfId="281">
      <pivotArea outline="0" collapsedLevelsAreSubtotals="1" fieldPosition="0">
        <references count="1">
          <reference field="7" count="5" selected="0">
            <x v="0"/>
            <x v="1"/>
            <x v="2"/>
            <x v="4"/>
            <x v="5"/>
          </reference>
        </references>
      </pivotArea>
    </format>
    <format dxfId="282">
      <pivotArea outline="0" collapsedLevelsAreSubtotals="1" fieldPosition="0"/>
    </format>
    <format dxfId="283">
      <pivotArea field="7" type="button" dataOnly="0" labelOnly="1" outline="0" axis="axisCol" fieldPosition="0"/>
    </format>
    <format dxfId="284">
      <pivotArea type="topRight" dataOnly="0" labelOnly="1" outline="0" fieldPosition="0"/>
    </format>
    <format dxfId="285">
      <pivotArea dataOnly="0" labelOnly="1" fieldPosition="0">
        <references count="1">
          <reference field="7" count="5">
            <x v="0"/>
            <x v="1"/>
            <x v="2"/>
            <x v="4"/>
            <x v="5"/>
          </reference>
        </references>
      </pivotArea>
    </format>
    <format dxfId="286">
      <pivotArea outline="0" collapsedLevelsAreSubtotals="1" fieldPosition="0"/>
    </format>
  </formats>
  <chartFormats count="25">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46" format="11" series="1">
      <pivotArea type="data" outline="0" fieldPosition="0">
        <references count="2">
          <reference field="4294967294" count="1" selected="0">
            <x v="0"/>
          </reference>
          <reference field="7" count="1" selected="0">
            <x v="6"/>
          </reference>
        </references>
      </pivotArea>
    </chartFormat>
    <chartFormat chart="46" format="12"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7E4F249-2663-4464-A604-0E2C15D38D2A}" name="PivotTable16"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Week#">
  <location ref="A177:G195"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x="17"/>
        <item x="18"/>
        <item x="19"/>
        <item x="20"/>
        <item x="21"/>
        <item x="22"/>
        <item x="23"/>
        <item m="1" x="26"/>
        <item m="1" x="27"/>
        <item m="1" x="28"/>
        <item m="1" x="29"/>
        <item m="1" x="30"/>
        <item m="1" x="31"/>
        <item m="1" x="32"/>
        <item m="1" x="33"/>
        <item m="1" x="34"/>
        <item m="1" x="35"/>
        <item m="1" x="36"/>
        <item m="1" x="37"/>
        <item x="24"/>
        <item x="25"/>
        <item t="default"/>
      </items>
    </pivotField>
    <pivotField showAll="0"/>
    <pivotField showAll="0"/>
    <pivotField showAll="0"/>
    <pivotField showAll="0"/>
    <pivotField showAll="0"/>
    <pivotField showAll="0"/>
  </pivotFields>
  <rowFields count="1">
    <field x="30"/>
  </rowFields>
  <rowItems count="17">
    <i>
      <x v="21"/>
    </i>
    <i>
      <x v="22"/>
    </i>
    <i>
      <x v="23"/>
    </i>
    <i>
      <x v="24"/>
    </i>
    <i>
      <x v="25"/>
    </i>
    <i>
      <x v="26"/>
    </i>
    <i>
      <x v="28"/>
    </i>
    <i>
      <x v="29"/>
    </i>
    <i>
      <x v="30"/>
    </i>
    <i>
      <x v="31"/>
    </i>
    <i>
      <x v="32"/>
    </i>
    <i>
      <x v="33"/>
    </i>
    <i>
      <x v="34"/>
    </i>
    <i>
      <x v="35"/>
    </i>
    <i>
      <x v="37"/>
    </i>
    <i>
      <x v="38"/>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chartFormats count="2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4" format="12" series="1">
      <pivotArea type="data" outline="0" fieldPosition="0">
        <references count="2">
          <reference field="4294967294" count="1" selected="0">
            <x v="0"/>
          </reference>
          <reference field="25" count="1" selected="0">
            <x v="7"/>
          </reference>
        </references>
      </pivotArea>
    </chartFormat>
    <chartFormat chart="44" format="13" series="1">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550EFB3-E3F3-4D05-B824-0F8C4540A615}" name="PivotTable2"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rowHeaderCaption="Week#">
  <location ref="A235:F242"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h="1" x="17"/>
        <item h="1" x="18"/>
        <item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16"/>
  </colFields>
  <colItems count="5">
    <i>
      <x v="2"/>
    </i>
    <i>
      <x v="3"/>
    </i>
    <i>
      <x v="4"/>
    </i>
    <i>
      <x v="5"/>
    </i>
    <i t="grand">
      <x/>
    </i>
  </colItems>
  <pageFields count="4">
    <pageField fld="26" hier="-1"/>
    <pageField fld="7" hier="-1"/>
    <pageField fld="1" hier="-1"/>
    <pageField fld="24" hier="-1"/>
  </pageFields>
  <dataFields count="1">
    <dataField name="Average of Age" fld="27" subtotal="average" baseField="29" baseItem="31" numFmtId="1"/>
  </dataField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0"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4E6C0E9-0901-465D-B92C-80C4D593293D}" name="PivotTable2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3" rowHeaderCaption="Application">
  <location ref="A301:F308"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16"/>
  </colFields>
  <colItems count="5">
    <i>
      <x v="2"/>
    </i>
    <i>
      <x v="3"/>
    </i>
    <i>
      <x v="4"/>
    </i>
    <i>
      <x v="5"/>
    </i>
    <i t="grand">
      <x/>
    </i>
  </colItems>
  <pageFields count="4">
    <pageField fld="26" hier="-1"/>
    <pageField fld="7" hier="-1"/>
    <pageField fld="1" hier="-1"/>
    <pageField fld="24" hier="-1"/>
  </pageFields>
  <dataFields count="1">
    <dataField name="Average of Age" fld="27" subtotal="average" baseField="29" baseItem="31" numFmtId="3"/>
  </dataFields>
  <formats count="1">
    <format dxfId="280">
      <pivotArea outline="0" collapsedLevelsAreSubtotals="1" fieldPosition="0"/>
    </format>
  </formats>
  <chartFormats count="10">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8" format="4" series="1">
      <pivotArea type="data" outline="0" fieldPosition="0">
        <references count="2">
          <reference field="4294967294" count="1" selected="0">
            <x v="0"/>
          </reference>
          <reference field="16" count="1" selected="0">
            <x v="4"/>
          </reference>
        </references>
      </pivotArea>
    </chartFormat>
    <chartFormat chart="78" format="5" series="1">
      <pivotArea type="data" outline="0" fieldPosition="0">
        <references count="2">
          <reference field="4294967294" count="1" selected="0">
            <x v="0"/>
          </reference>
          <reference field="16" count="1" selected="0">
            <x v="0"/>
          </reference>
        </references>
      </pivotArea>
    </chartFormat>
    <chartFormat chart="78"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D830302-FE00-4715-A93D-D22A85937704}" name="PivotTable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Week#">
  <location ref="A22:F39"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h="1" x="17"/>
        <item h="1" x="18"/>
        <item x="19"/>
        <item x="20"/>
        <item x="21"/>
        <item x="22"/>
        <item x="23"/>
        <item m="1" x="26"/>
        <item m="1" x="27"/>
        <item m="1" x="28"/>
        <item m="1" x="29"/>
        <item m="1" x="30"/>
        <item m="1" x="31"/>
        <item m="1" x="32"/>
        <item m="1" x="33"/>
        <item m="1" x="34"/>
        <item m="1" x="35"/>
        <item m="1" x="36"/>
        <item m="1" x="37"/>
        <item h="1" x="24"/>
        <item h="1" x="25"/>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16"/>
  </colFields>
  <colItems count="5">
    <i>
      <x v="2"/>
    </i>
    <i>
      <x v="3"/>
    </i>
    <i>
      <x v="4"/>
    </i>
    <i>
      <x v="5"/>
    </i>
    <i t="grand">
      <x/>
    </i>
  </colItems>
  <pageFields count="3">
    <pageField fld="26" hier="-1"/>
    <pageField fld="1" hier="-1"/>
    <pageField fld="24" hier="-1"/>
  </pageFields>
  <dataFields count="1">
    <dataField name="Count of ID" fld="0" subtotal="count" baseField="29" baseItem="0"/>
  </dataFields>
  <chartFormats count="19">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6" format="4" series="1">
      <pivotArea type="data" outline="0" fieldPosition="0">
        <references count="2">
          <reference field="4294967294" count="1" selected="0">
            <x v="0"/>
          </reference>
          <reference field="16" count="1" selected="0">
            <x v="4"/>
          </reference>
        </references>
      </pivotArea>
    </chartFormat>
    <chartFormat chart="36" format="5" series="1">
      <pivotArea type="data" outline="0" fieldPosition="0">
        <references count="2">
          <reference field="4294967294" count="1" selected="0">
            <x v="0"/>
          </reference>
          <reference field="16" count="1" selected="0">
            <x v="0"/>
          </reference>
        </references>
      </pivotArea>
    </chartFormat>
    <chartFormat chart="36"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6332001-6142-488B-84D4-3B2350E88F82}" name="PivotTable1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Application">
  <location ref="A282:F289"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16"/>
  </colFields>
  <colItems count="5">
    <i>
      <x v="2"/>
    </i>
    <i>
      <x v="3"/>
    </i>
    <i>
      <x v="4"/>
    </i>
    <i>
      <x v="5"/>
    </i>
    <i t="grand">
      <x/>
    </i>
  </colItems>
  <pageFields count="4">
    <pageField fld="26" hier="-1"/>
    <pageField fld="7" hier="-1"/>
    <pageField fld="1" hier="-1"/>
    <pageField fld="24" hier="-1"/>
  </pageFields>
  <dataFields count="1">
    <dataField name="Average of Age" fld="27" subtotal="average" baseField="29" baseItem="31" numFmtId="3"/>
  </dataFields>
  <formats count="1">
    <format dxfId="279">
      <pivotArea outline="0" collapsedLevelsAreSubtotals="1" fieldPosition="0"/>
    </format>
  </formats>
  <chartFormats count="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72" format="7"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2EEE788-03AD-4640-87C7-A1E326D437A3}" name="PivotTable17"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rowHeaderCaption="Week#">
  <location ref="A201:G208"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7"/>
  </colFields>
  <colItems count="6">
    <i>
      <x v="1"/>
    </i>
    <i>
      <x v="2"/>
    </i>
    <i>
      <x v="4"/>
    </i>
    <i>
      <x v="5"/>
    </i>
    <i>
      <x v="7"/>
    </i>
    <i t="grand">
      <x/>
    </i>
  </colItems>
  <pageFields count="3">
    <pageField fld="26" hier="-1"/>
    <pageField fld="1" hier="-1"/>
    <pageField fld="24" hier="-1"/>
  </pageFields>
  <dataFields count="1">
    <dataField name="Count of ID" fld="0" subtotal="count" baseField="29" baseItem="0"/>
  </dataFields>
  <chartFormats count="31">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4"/>
          </reference>
        </references>
      </pivotArea>
    </chartFormat>
    <chartFormat chart="56" format="15" series="1">
      <pivotArea type="data" outline="0" fieldPosition="0">
        <references count="2">
          <reference field="4294967294" count="1" selected="0">
            <x v="0"/>
          </reference>
          <reference field="7" count="1" selected="0">
            <x v="5"/>
          </reference>
        </references>
      </pivotArea>
    </chartFormat>
    <chartFormat chart="56" format="16" series="1">
      <pivotArea type="data" outline="0" fieldPosition="0">
        <references count="2">
          <reference field="4294967294" count="1" selected="0">
            <x v="0"/>
          </reference>
          <reference field="7" count="1" selected="0">
            <x v="3"/>
          </reference>
        </references>
      </pivotArea>
    </chartFormat>
    <chartFormat chart="56" format="17" series="1">
      <pivotArea type="data" outline="0" fieldPosition="0">
        <references count="2">
          <reference field="4294967294" count="1" selected="0">
            <x v="0"/>
          </reference>
          <reference field="7" count="1" selected="0">
            <x v="6"/>
          </reference>
        </references>
      </pivotArea>
    </chartFormat>
    <chartFormat chart="56" format="18"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1EA91D0-2F92-4B70-8B8A-7693FA8E898D}" name="PivotTable3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Aging Slab">
  <location ref="A350:G353"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axis="axisRow" showAll="0">
      <items count="6">
        <item x="2"/>
        <item x="3"/>
        <item x="0"/>
        <item x="1"/>
        <item m="1" x="4"/>
        <item t="default"/>
      </items>
    </pivotField>
    <pivotField showAll="0"/>
    <pivotField showAll="0"/>
  </pivotFields>
  <rowFields count="1">
    <field x="34"/>
  </rowFields>
  <rowItems count="2">
    <i>
      <x v="3"/>
    </i>
    <i t="grand">
      <x/>
    </i>
  </rowItems>
  <colFields count="1">
    <field x="25"/>
  </colFields>
  <colItems count="6">
    <i>
      <x v="5"/>
    </i>
    <i>
      <x v="6"/>
    </i>
    <i>
      <x v="7"/>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275">
      <pivotArea outline="0" collapsedLevelsAreSubtotals="1" fieldPosition="0"/>
    </format>
    <format dxfId="276">
      <pivotArea field="16" type="button" dataOnly="0" labelOnly="1" outline="0"/>
    </format>
    <format dxfId="277">
      <pivotArea type="topRight" dataOnly="0" labelOnly="1" outline="0" fieldPosition="0"/>
    </format>
    <format dxfId="278">
      <pivotArea outline="0" collapsedLevelsAreSubtotals="1" fieldPosition="0"/>
    </format>
  </formats>
  <chartFormats count="17">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9" format="10" series="1">
      <pivotArea type="data" outline="0" fieldPosition="0">
        <references count="2">
          <reference field="4294967294" count="1" selected="0">
            <x v="0"/>
          </reference>
          <reference field="25" count="1" selected="0">
            <x v="5"/>
          </reference>
        </references>
      </pivotArea>
    </chartFormat>
    <chartFormat chart="89" format="11" series="1">
      <pivotArea type="data" outline="0" fieldPosition="0">
        <references count="2">
          <reference field="4294967294" count="1" selected="0">
            <x v="0"/>
          </reference>
          <reference field="25" count="1" selected="0">
            <x v="6"/>
          </reference>
        </references>
      </pivotArea>
    </chartFormat>
    <chartFormat chart="89" format="12" series="1">
      <pivotArea type="data" outline="0" fieldPosition="0">
        <references count="2">
          <reference field="4294967294" count="1" selected="0">
            <x v="0"/>
          </reference>
          <reference field="25" count="1" selected="0">
            <x v="7"/>
          </reference>
        </references>
      </pivotArea>
    </chartFormat>
    <chartFormat chart="89" format="13" series="1">
      <pivotArea type="data" outline="0" fieldPosition="0">
        <references count="2">
          <reference field="4294967294" count="1" selected="0">
            <x v="0"/>
          </reference>
          <reference field="25" count="1" selected="0">
            <x v="8"/>
          </reference>
        </references>
      </pivotArea>
    </chartFormat>
    <chartFormat chart="89" format="14"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A30FC39-D0FE-44D4-8C60-C41FFE0D7BBF}" name="PivotTable13"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7" rowHeaderCaption="Week#">
  <location ref="A124:J130"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showAll="0"/>
    <pivotField showAll="0"/>
    <pivotField showAll="0"/>
    <pivotField showAll="0"/>
  </pivotFields>
  <rowFields count="1">
    <field x="16"/>
  </rowFields>
  <rowItems count="5">
    <i>
      <x v="2"/>
    </i>
    <i>
      <x v="3"/>
    </i>
    <i>
      <x v="4"/>
    </i>
    <i>
      <x v="5"/>
    </i>
    <i t="grand">
      <x/>
    </i>
  </rowItems>
  <colFields count="1">
    <field x="31"/>
  </colFields>
  <colItems count="9">
    <i>
      <x v="1"/>
    </i>
    <i>
      <x v="2"/>
    </i>
    <i>
      <x v="3"/>
    </i>
    <i>
      <x v="5"/>
    </i>
    <i>
      <x v="7"/>
    </i>
    <i>
      <x v="8"/>
    </i>
    <i>
      <x v="12"/>
    </i>
    <i>
      <x v="13"/>
    </i>
    <i t="grand">
      <x/>
    </i>
  </colItems>
  <pageFields count="3">
    <pageField fld="26" hier="-1"/>
    <pageField fld="1" hier="-1"/>
    <pageField fld="24" hier="-1"/>
  </pageFields>
  <dataFields count="1">
    <dataField name="Count of ID" fld="0" subtotal="count" baseField="29" baseItem="0"/>
  </dataFields>
  <chartFormats count="13">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2" format="11" series="1">
      <pivotArea type="data" outline="0" fieldPosition="0">
        <references count="2">
          <reference field="4294967294" count="1" selected="0">
            <x v="0"/>
          </reference>
          <reference field="31" count="1" selected="0">
            <x v="1"/>
          </reference>
        </references>
      </pivotArea>
    </chartFormat>
    <chartFormat chart="72" format="31" series="1">
      <pivotArea type="data" outline="0" fieldPosition="0">
        <references count="2">
          <reference field="4294967294" count="1" selected="0">
            <x v="0"/>
          </reference>
          <reference field="31" count="1" selected="0">
            <x v="0"/>
          </reference>
        </references>
      </pivotArea>
    </chartFormat>
    <chartFormat chart="72" format="41" series="1">
      <pivotArea type="data" outline="0" fieldPosition="0">
        <references count="2">
          <reference field="4294967294" count="1" selected="0">
            <x v="0"/>
          </reference>
          <reference field="31" count="1" selected="0">
            <x v="2"/>
          </reference>
        </references>
      </pivotArea>
    </chartFormat>
    <chartFormat chart="72" format="42" series="1">
      <pivotArea type="data" outline="0" fieldPosition="0">
        <references count="2">
          <reference field="4294967294" count="1" selected="0">
            <x v="0"/>
          </reference>
          <reference field="31" count="1" selected="0">
            <x v="3"/>
          </reference>
        </references>
      </pivotArea>
    </chartFormat>
    <chartFormat chart="72" format="43" series="1">
      <pivotArea type="data" outline="0" fieldPosition="0">
        <references count="2">
          <reference field="4294967294" count="1" selected="0">
            <x v="0"/>
          </reference>
          <reference field="31" count="1" selected="0">
            <x v="5"/>
          </reference>
        </references>
      </pivotArea>
    </chartFormat>
    <chartFormat chart="72" format="44" series="1">
      <pivotArea type="data" outline="0" fieldPosition="0">
        <references count="2">
          <reference field="4294967294" count="1" selected="0">
            <x v="0"/>
          </reference>
          <reference field="31" count="1" selected="0">
            <x v="6"/>
          </reference>
        </references>
      </pivotArea>
    </chartFormat>
    <chartFormat chart="72" format="45" series="1">
      <pivotArea type="data" outline="0" fieldPosition="0">
        <references count="2">
          <reference field="4294967294" count="1" selected="0">
            <x v="0"/>
          </reference>
          <reference field="31" count="1" selected="0">
            <x v="8"/>
          </reference>
        </references>
      </pivotArea>
    </chartFormat>
    <chartFormat chart="72" format="55" series="1">
      <pivotArea type="data" outline="0" fieldPosition="0">
        <references count="2">
          <reference field="4294967294" count="1" selected="0">
            <x v="0"/>
          </reference>
          <reference field="31" count="1" selected="0">
            <x v="11"/>
          </reference>
        </references>
      </pivotArea>
    </chartFormat>
    <chartFormat chart="72" format="56" series="1">
      <pivotArea type="data" outline="0" fieldPosition="0">
        <references count="2">
          <reference field="4294967294" count="1" selected="0">
            <x v="0"/>
          </reference>
          <reference field="31" count="1" selected="0">
            <x v="7"/>
          </reference>
        </references>
      </pivotArea>
    </chartFormat>
    <chartFormat chart="72" format="57" series="1">
      <pivotArea type="data" outline="0" fieldPosition="0">
        <references count="2">
          <reference field="4294967294" count="1" selected="0">
            <x v="0"/>
          </reference>
          <reference field="31" count="1" selected="0">
            <x v="13"/>
          </reference>
        </references>
      </pivotArea>
    </chartFormat>
    <chartFormat chart="72" format="58" series="1">
      <pivotArea type="data" outline="0" fieldPosition="0">
        <references count="2">
          <reference field="4294967294" count="1" selected="0">
            <x v="0"/>
          </reference>
          <reference field="3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7524F17-8158-4D2E-BD1A-7032831522D9}" name="PivotTable1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rowHeaderCaption="Week#">
  <location ref="A217:E224"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chartFormats count="31">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4"/>
          </reference>
        </references>
      </pivotArea>
    </chartFormat>
    <chartFormat chart="63"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344B49B-2BD6-438C-84F6-E8C133DC4F7D}" name="PivotTable1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rowHeaderCaption="Week#">
  <location ref="A89:G95"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v="2"/>
    </i>
    <i>
      <x v="3"/>
    </i>
    <i>
      <x v="4"/>
    </i>
    <i>
      <x v="5"/>
    </i>
    <i t="grand">
      <x/>
    </i>
  </rowItems>
  <colFields count="1">
    <field x="7"/>
  </colFields>
  <colItems count="6">
    <i>
      <x v="1"/>
    </i>
    <i>
      <x v="2"/>
    </i>
    <i>
      <x v="4"/>
    </i>
    <i>
      <x v="5"/>
    </i>
    <i>
      <x v="7"/>
    </i>
    <i t="grand">
      <x/>
    </i>
  </colItems>
  <pageFields count="3">
    <pageField fld="26" hier="-1"/>
    <pageField fld="1" hier="-1"/>
    <pageField fld="24" hier="-1"/>
  </pageFields>
  <dataFields count="1">
    <dataField name="Count of ID" fld="0" subtotal="count" baseField="29" baseItem="0"/>
  </dataFields>
  <chartFormats count="22">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4" format="5" series="1">
      <pivotArea type="data" outline="0" fieldPosition="0">
        <references count="2">
          <reference field="4294967294" count="1" selected="0">
            <x v="0"/>
          </reference>
          <reference field="7" count="1" selected="0">
            <x v="0"/>
          </reference>
        </references>
      </pivotArea>
    </chartFormat>
    <chartFormat chart="54" format="6" series="1">
      <pivotArea type="data" outline="0" fieldPosition="0">
        <references count="2">
          <reference field="4294967294" count="1" selected="0">
            <x v="0"/>
          </reference>
          <reference field="7" count="1" selected="0">
            <x v="1"/>
          </reference>
        </references>
      </pivotArea>
    </chartFormat>
    <chartFormat chart="54" format="7" series="1">
      <pivotArea type="data" outline="0" fieldPosition="0">
        <references count="2">
          <reference field="4294967294" count="1" selected="0">
            <x v="0"/>
          </reference>
          <reference field="7" count="1" selected="0">
            <x v="2"/>
          </reference>
        </references>
      </pivotArea>
    </chartFormat>
    <chartFormat chart="54" format="8" series="1">
      <pivotArea type="data" outline="0" fieldPosition="0">
        <references count="2">
          <reference field="4294967294" count="1" selected="0">
            <x v="0"/>
          </reference>
          <reference field="7" count="1" selected="0">
            <x v="4"/>
          </reference>
        </references>
      </pivotArea>
    </chartFormat>
    <chartFormat chart="54" format="9" series="1">
      <pivotArea type="data" outline="0" fieldPosition="0">
        <references count="2">
          <reference field="4294967294" count="1" selected="0">
            <x v="0"/>
          </reference>
          <reference field="7" count="1" selected="0">
            <x v="5"/>
          </reference>
        </references>
      </pivotArea>
    </chartFormat>
    <chartFormat chart="54" format="10" series="1">
      <pivotArea type="data" outline="0" fieldPosition="0">
        <references count="2">
          <reference field="4294967294" count="1" selected="0">
            <x v="0"/>
          </reference>
          <reference field="7" count="1" selected="0">
            <x v="3"/>
          </reference>
        </references>
      </pivotArea>
    </chartFormat>
    <chartFormat chart="54" format="14" series="1">
      <pivotArea type="data" outline="0" fieldPosition="0">
        <references count="2">
          <reference field="4294967294" count="1" selected="0">
            <x v="0"/>
          </reference>
          <reference field="7" count="1" selected="0">
            <x v="6"/>
          </reference>
        </references>
      </pivotArea>
    </chartFormat>
    <chartFormat chart="54" format="15"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6279588-8CD9-4BAD-ABE2-D2FB32C1433B}" name="PivotTable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rowHeaderCaption="Week#">
  <location ref="A5:F1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h="1" m="1" x="55"/>
        <item h="1" m="1" x="56"/>
        <item m="1" x="57"/>
        <item m="1" x="58"/>
        <item x="0"/>
        <item x="1"/>
        <item x="2"/>
        <item x="3"/>
        <item x="4"/>
        <item x="5"/>
        <item x="6"/>
        <item x="7"/>
        <item x="8"/>
        <item x="9"/>
        <item x="10"/>
        <item x="11"/>
        <item x="12"/>
        <item x="13"/>
        <item x="14"/>
        <item x="15"/>
        <item h="1" x="16"/>
        <item h="1" x="17"/>
        <item h="1" x="18"/>
        <item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16"/>
  </colFields>
  <colItems count="5">
    <i>
      <x v="2"/>
    </i>
    <i>
      <x v="3"/>
    </i>
    <i>
      <x v="4"/>
    </i>
    <i>
      <x v="5"/>
    </i>
    <i t="grand">
      <x/>
    </i>
  </colItems>
  <pageFields count="3">
    <pageField fld="26" hier="-1"/>
    <pageField fld="1" hier="-1"/>
    <pageField fld="24" hier="-1"/>
  </pageFields>
  <dataFields count="1">
    <dataField name="Count of ID" fld="0" subtotal="count" baseField="29" baseItem="0"/>
  </dataFields>
  <chartFormats count="9">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 chart="29" format="7" series="1">
      <pivotArea type="data" outline="0" fieldPosition="0">
        <references count="2">
          <reference field="4294967294" count="1" selected="0">
            <x v="0"/>
          </reference>
          <reference field="16" count="1" selected="0">
            <x v="0"/>
          </reference>
        </references>
      </pivotArea>
    </chartFormat>
    <chartFormat chart="29"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8D38A7D-7B86-4C5C-80B3-775220E45BC7}" name="PivotTable3"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1" rowHeaderCaption="Week#">
  <location ref="A252:F270"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x="17"/>
        <item x="18"/>
        <item x="19"/>
        <item x="20"/>
        <item x="21"/>
        <item x="22"/>
        <item x="23"/>
        <item m="1" x="26"/>
        <item m="1" x="27"/>
        <item m="1" x="28"/>
        <item m="1" x="29"/>
        <item m="1" x="30"/>
        <item m="1" x="31"/>
        <item m="1" x="32"/>
        <item m="1" x="33"/>
        <item m="1" x="34"/>
        <item m="1" x="35"/>
        <item m="1" x="36"/>
        <item m="1" x="37"/>
        <item x="24"/>
        <item x="25"/>
        <item t="default"/>
      </items>
    </pivotField>
    <pivotField showAll="0"/>
    <pivotField showAll="0"/>
    <pivotField showAll="0"/>
    <pivotField showAll="0"/>
    <pivotField showAll="0"/>
    <pivotField showAll="0"/>
  </pivotFields>
  <rowFields count="1">
    <field x="30"/>
  </rowFields>
  <rowItems count="17">
    <i>
      <x v="21"/>
    </i>
    <i>
      <x v="22"/>
    </i>
    <i>
      <x v="23"/>
    </i>
    <i>
      <x v="24"/>
    </i>
    <i>
      <x v="25"/>
    </i>
    <i>
      <x v="26"/>
    </i>
    <i>
      <x v="28"/>
    </i>
    <i>
      <x v="29"/>
    </i>
    <i>
      <x v="30"/>
    </i>
    <i>
      <x v="31"/>
    </i>
    <i>
      <x v="32"/>
    </i>
    <i>
      <x v="33"/>
    </i>
    <i>
      <x v="34"/>
    </i>
    <i>
      <x v="35"/>
    </i>
    <i>
      <x v="37"/>
    </i>
    <i>
      <x v="38"/>
    </i>
    <i t="grand">
      <x/>
    </i>
  </rowItems>
  <colFields count="1">
    <field x="16"/>
  </colFields>
  <colItems count="5">
    <i>
      <x v="2"/>
    </i>
    <i>
      <x v="3"/>
    </i>
    <i>
      <x v="4"/>
    </i>
    <i>
      <x v="5"/>
    </i>
    <i t="grand">
      <x/>
    </i>
  </colItems>
  <pageFields count="4">
    <pageField fld="26" hier="-1"/>
    <pageField fld="7" hier="-1"/>
    <pageField fld="1" hier="-1"/>
    <pageField fld="24" hier="-1"/>
  </pageFields>
  <dataFields count="1">
    <dataField name="Average of Age" fld="27" subtotal="average" baseField="29" baseItem="31" numFmtId="1"/>
  </dataFields>
  <formats count="3">
    <format dxfId="272">
      <pivotArea outline="0" collapsedLevelsAreSubtotals="1" fieldPosition="0"/>
    </format>
    <format dxfId="273">
      <pivotArea dataOnly="0" labelOnly="1" fieldPosition="0">
        <references count="1">
          <reference field="30" count="15">
            <x v="21"/>
            <x v="22"/>
            <x v="23"/>
            <x v="24"/>
            <x v="25"/>
            <x v="26"/>
            <x v="28"/>
            <x v="29"/>
            <x v="30"/>
            <x v="31"/>
            <x v="32"/>
            <x v="33"/>
            <x v="34"/>
            <x v="35"/>
            <x v="37"/>
          </reference>
        </references>
      </pivotArea>
    </format>
    <format dxfId="274">
      <pivotArea dataOnly="0" labelOnly="1" grandRow="1" outline="0" fieldPosition="0"/>
    </format>
  </formats>
  <chartFormats count="1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8" format="0" series="1">
      <pivotArea type="data" outline="0" fieldPosition="0">
        <references count="2">
          <reference field="4294967294" count="1" selected="0">
            <x v="0"/>
          </reference>
          <reference field="16" count="1" selected="0">
            <x v="0"/>
          </reference>
        </references>
      </pivotArea>
    </chartFormat>
    <chartFormat chart="88" format="1" series="1">
      <pivotArea type="data" outline="0" fieldPosition="0">
        <references count="2">
          <reference field="4294967294" count="1" selected="0">
            <x v="0"/>
          </reference>
          <reference field="16" count="1" selected="0">
            <x v="2"/>
          </reference>
        </references>
      </pivotArea>
    </chartFormat>
    <chartFormat chart="88" format="2" series="1">
      <pivotArea type="data" outline="0" fieldPosition="0">
        <references count="2">
          <reference field="4294967294" count="1" selected="0">
            <x v="0"/>
          </reference>
          <reference field="16" count="1" selected="0">
            <x v="3"/>
          </reference>
        </references>
      </pivotArea>
    </chartFormat>
    <chartFormat chart="88" format="3" series="1">
      <pivotArea type="data" outline="0" fieldPosition="0">
        <references count="2">
          <reference field="4294967294" count="1" selected="0">
            <x v="0"/>
          </reference>
          <reference field="16" count="1" selected="0">
            <x v="4"/>
          </reference>
        </references>
      </pivotArea>
    </chartFormat>
    <chartFormat chart="88" format="4"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F81C1E1-E3F6-4C54-856C-8C6B6642A450}" name="PivotTable15"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Week#">
  <location ref="A158:G165"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h="1" m="1" x="55"/>
        <item h="1" m="1" x="56"/>
        <item m="1" x="57"/>
        <item m="1" x="58"/>
        <item x="0"/>
        <item x="1"/>
        <item x="2"/>
        <item x="3"/>
        <item x="4"/>
        <item x="5"/>
        <item x="6"/>
        <item x="7"/>
        <item x="8"/>
        <item x="9"/>
        <item x="10"/>
        <item x="11"/>
        <item x="12"/>
        <item x="13"/>
        <item x="14"/>
        <item x="15"/>
        <item x="16"/>
        <item h="1" x="17"/>
        <item h="1" x="18"/>
        <item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chartFormats count="12">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6" format="6" series="1">
      <pivotArea type="data" outline="0" fieldPosition="0">
        <references count="2">
          <reference field="4294967294" count="1" selected="0">
            <x v="0"/>
          </reference>
          <reference field="25" count="1" selected="0">
            <x v="1"/>
          </reference>
        </references>
      </pivotArea>
    </chartFormat>
    <chartFormat chart="36" format="7" series="1">
      <pivotArea type="data" outline="0" fieldPosition="0">
        <references count="2">
          <reference field="4294967294" count="1" selected="0">
            <x v="0"/>
          </reference>
          <reference field="25" count="1" selected="0">
            <x v="5"/>
          </reference>
        </references>
      </pivotArea>
    </chartFormat>
    <chartFormat chart="36" format="8" series="1">
      <pivotArea type="data" outline="0" fieldPosition="0">
        <references count="2">
          <reference field="4294967294" count="1" selected="0">
            <x v="0"/>
          </reference>
          <reference field="25" count="1" selected="0">
            <x v="6"/>
          </reference>
        </references>
      </pivotArea>
    </chartFormat>
    <chartFormat chart="36" format="9" series="1">
      <pivotArea type="data" outline="0" fieldPosition="0">
        <references count="2">
          <reference field="4294967294" count="1" selected="0">
            <x v="0"/>
          </reference>
          <reference field="25" count="1" selected="0">
            <x v="7"/>
          </reference>
        </references>
      </pivotArea>
    </chartFormat>
    <chartFormat chart="36" format="10" series="1">
      <pivotArea type="data" outline="0" fieldPosition="0">
        <references count="2">
          <reference field="4294967294" count="1" selected="0">
            <x v="0"/>
          </reference>
          <reference field="25" count="1" selected="0">
            <x v="8"/>
          </reference>
        </references>
      </pivotArea>
    </chartFormat>
    <chartFormat chart="36" format="11"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DDD037A-A817-49B1-8299-47747808CF7A}" name="PivotTable12"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rowHeaderCaption="Week#">
  <location ref="A107:E11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v="2"/>
    </i>
    <i>
      <x v="3"/>
    </i>
    <i>
      <x v="4"/>
    </i>
    <i>
      <x v="5"/>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chartFormats count="22">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0" series="1">
      <pivotArea type="data" outline="0" fieldPosition="0">
        <references count="2">
          <reference field="4294967294" count="1" selected="0">
            <x v="0"/>
          </reference>
          <reference field="7" count="1" selected="0">
            <x v="1"/>
          </reference>
        </references>
      </pivotArea>
    </chartFormat>
    <chartFormat chart="56" format="1" series="1">
      <pivotArea type="data" outline="0" fieldPosition="0">
        <references count="2">
          <reference field="4294967294" count="1" selected="0">
            <x v="0"/>
          </reference>
          <reference field="7" count="1" selected="0">
            <x v="2"/>
          </reference>
        </references>
      </pivotArea>
    </chartFormat>
    <chartFormat chart="56" format="2" series="1">
      <pivotArea type="data" outline="0" fieldPosition="0">
        <references count="2">
          <reference field="4294967294" count="1" selected="0">
            <x v="0"/>
          </reference>
          <reference field="7" count="1" selected="0">
            <x v="4"/>
          </reference>
        </references>
      </pivotArea>
    </chartFormat>
    <chartFormat chart="56" format="3" series="1">
      <pivotArea type="data" outline="0" fieldPosition="0">
        <references count="2">
          <reference field="4294967294" count="1" selected="0">
            <x v="0"/>
          </reference>
          <reference field="7" count="1" selected="0">
            <x v="5"/>
          </reference>
        </references>
      </pivotArea>
    </chartFormat>
    <chartFormat chart="62" format="4" series="1">
      <pivotArea type="data" outline="0" fieldPosition="0">
        <references count="2">
          <reference field="4294967294" count="1" selected="0">
            <x v="0"/>
          </reference>
          <reference field="7" count="1" selected="0">
            <x v="1"/>
          </reference>
        </references>
      </pivotArea>
    </chartFormat>
    <chartFormat chart="62" format="5" series="1">
      <pivotArea type="data" outline="0" fieldPosition="0">
        <references count="2">
          <reference field="4294967294" count="1" selected="0">
            <x v="0"/>
          </reference>
          <reference field="7" count="1" selected="0">
            <x v="2"/>
          </reference>
        </references>
      </pivotArea>
    </chartFormat>
    <chartFormat chart="62" format="6" series="1">
      <pivotArea type="data" outline="0" fieldPosition="0">
        <references count="2">
          <reference field="4294967294" count="1" selected="0">
            <x v="0"/>
          </reference>
          <reference field="7" count="1" selected="0">
            <x v="4"/>
          </reference>
        </references>
      </pivotArea>
    </chartFormat>
    <chartFormat chart="62"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F03F124-767C-4218-AA43-D49E8A9AF697}" name="PivotTable14"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rowHeaderCaption="Week#">
  <location ref="A140:I146"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showAll="0"/>
    <pivotField showAll="0"/>
    <pivotField showAll="0"/>
    <pivotField showAll="0"/>
  </pivotFields>
  <rowFields count="1">
    <field x="16"/>
  </rowFields>
  <rowItems count="5">
    <i>
      <x v="2"/>
    </i>
    <i>
      <x v="3"/>
    </i>
    <i>
      <x v="4"/>
    </i>
    <i>
      <x v="5"/>
    </i>
    <i t="grand">
      <x/>
    </i>
  </rowItems>
  <colFields count="1">
    <field x="31"/>
  </colFields>
  <colItems count="8">
    <i>
      <x v="2"/>
    </i>
    <i>
      <x v="3"/>
    </i>
    <i>
      <x v="5"/>
    </i>
    <i>
      <x v="6"/>
    </i>
    <i>
      <x v="8"/>
    </i>
    <i>
      <x v="12"/>
    </i>
    <i>
      <x v="13"/>
    </i>
    <i t="grand">
      <x/>
    </i>
  </colItems>
  <pageFields count="3">
    <pageField fld="26" hier="-1"/>
    <pageField fld="1" hier="-1"/>
    <pageField fld="24" hier="-1"/>
  </pageFields>
  <dataFields count="1">
    <dataField name="Count of ID" fld="0" subtotal="count" baseField="29" baseItem="0"/>
  </dataFields>
  <chartFormats count="14">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 series="1">
      <pivotArea type="data" outline="0" fieldPosition="0">
        <references count="2">
          <reference field="4294967294" count="1" selected="0">
            <x v="0"/>
          </reference>
          <reference field="31" count="1" selected="0">
            <x v="1"/>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2" format="36" series="1">
      <pivotArea type="data" outline="0" fieldPosition="0">
        <references count="2">
          <reference field="4294967294" count="1" selected="0">
            <x v="0"/>
          </reference>
          <reference field="31" count="1" selected="0">
            <x v="1"/>
          </reference>
        </references>
      </pivotArea>
    </chartFormat>
    <chartFormat chart="82" format="38" series="1">
      <pivotArea type="data" outline="0" fieldPosition="0">
        <references count="2">
          <reference field="4294967294" count="1" selected="0">
            <x v="0"/>
          </reference>
          <reference field="31" count="1" selected="0">
            <x v="3"/>
          </reference>
        </references>
      </pivotArea>
    </chartFormat>
    <chartFormat chart="82" format="39" series="1">
      <pivotArea type="data" outline="0" fieldPosition="0">
        <references count="2">
          <reference field="4294967294" count="1" selected="0">
            <x v="0"/>
          </reference>
          <reference field="31" count="1" selected="0">
            <x v="5"/>
          </reference>
        </references>
      </pivotArea>
    </chartFormat>
    <chartFormat chart="82" format="40" series="1">
      <pivotArea type="data" outline="0" fieldPosition="0">
        <references count="2">
          <reference field="4294967294" count="1" selected="0">
            <x v="0"/>
          </reference>
          <reference field="31" count="1" selected="0">
            <x v="6"/>
          </reference>
        </references>
      </pivotArea>
    </chartFormat>
    <chartFormat chart="82" format="41" series="1">
      <pivotArea type="data" outline="0" fieldPosition="0">
        <references count="2">
          <reference field="4294967294" count="1" selected="0">
            <x v="0"/>
          </reference>
          <reference field="31" count="1" selected="0">
            <x v="8"/>
          </reference>
        </references>
      </pivotArea>
    </chartFormat>
    <chartFormat chart="82" format="42" series="1">
      <pivotArea type="data" outline="0" fieldPosition="0">
        <references count="2">
          <reference field="4294967294" count="1" selected="0">
            <x v="0"/>
          </reference>
          <reference field="31" count="1" selected="0">
            <x v="9"/>
          </reference>
        </references>
      </pivotArea>
    </chartFormat>
    <chartFormat chart="82" format="44" series="1">
      <pivotArea type="data" outline="0" fieldPosition="0">
        <references count="2">
          <reference field="4294967294" count="1" selected="0">
            <x v="0"/>
          </reference>
          <reference field="31" count="1" selected="0">
            <x v="2"/>
          </reference>
        </references>
      </pivotArea>
    </chartFormat>
    <chartFormat chart="82" format="45" series="1">
      <pivotArea type="data" outline="0" fieldPosition="0">
        <references count="2">
          <reference field="4294967294" count="1" selected="0">
            <x v="0"/>
          </reference>
          <reference field="31" count="1" selected="0">
            <x v="13"/>
          </reference>
        </references>
      </pivotArea>
    </chartFormat>
    <chartFormat chart="82" format="46" series="1">
      <pivotArea type="data" outline="0" fieldPosition="0">
        <references count="2">
          <reference field="4294967294" count="1" selected="0">
            <x v="0"/>
          </reference>
          <reference field="31" count="1" selected="0">
            <x v="11"/>
          </reference>
        </references>
      </pivotArea>
    </chartFormat>
    <chartFormat chart="82" format="49" series="1">
      <pivotArea type="data" outline="0" fieldPosition="0">
        <references count="2">
          <reference field="4294967294" count="1" selected="0">
            <x v="0"/>
          </reference>
          <reference field="3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DF42FBF-EBCE-4159-B6B4-9597FFCA3636}" name="PivotTable1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rowHeaderCaption="Week#">
  <location ref="A64:E8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x="17"/>
        <item x="18"/>
        <item x="19"/>
        <item x="20"/>
        <item x="21"/>
        <item x="22"/>
        <item x="23"/>
        <item m="1" x="26"/>
        <item m="1" x="27"/>
        <item m="1" x="28"/>
        <item m="1" x="29"/>
        <item m="1" x="30"/>
        <item m="1" x="31"/>
        <item m="1" x="32"/>
        <item m="1" x="33"/>
        <item m="1" x="34"/>
        <item m="1" x="35"/>
        <item m="1" x="36"/>
        <item m="1" x="37"/>
        <item x="24"/>
        <item x="25"/>
        <item t="default"/>
      </items>
    </pivotField>
    <pivotField showAll="0"/>
    <pivotField showAll="0"/>
    <pivotField showAll="0"/>
    <pivotField showAll="0"/>
    <pivotField showAll="0"/>
    <pivotField showAll="0"/>
  </pivotFields>
  <rowFields count="1">
    <field x="30"/>
  </rowFields>
  <rowItems count="17">
    <i>
      <x v="21"/>
    </i>
    <i>
      <x v="22"/>
    </i>
    <i>
      <x v="23"/>
    </i>
    <i>
      <x v="24"/>
    </i>
    <i>
      <x v="25"/>
    </i>
    <i>
      <x v="26"/>
    </i>
    <i>
      <x v="28"/>
    </i>
    <i>
      <x v="29"/>
    </i>
    <i>
      <x v="30"/>
    </i>
    <i>
      <x v="31"/>
    </i>
    <i>
      <x v="32"/>
    </i>
    <i>
      <x v="33"/>
    </i>
    <i>
      <x v="34"/>
    </i>
    <i>
      <x v="35"/>
    </i>
    <i>
      <x v="37"/>
    </i>
    <i>
      <x v="38"/>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chartFormats count="13">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4"/>
          </reference>
        </references>
      </pivotArea>
    </chartFormat>
    <chartFormat chart="44"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3B6BF91-FCB7-474A-9D95-E185E2EB31B5}" name="PivotTable27"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Aging Slab">
  <location ref="A321:G325"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2"/>
        <item x="3"/>
        <item x="0"/>
        <item x="1"/>
        <item m="1" x="4"/>
        <item t="default"/>
      </items>
    </pivotField>
    <pivotField showAll="0"/>
    <pivotField showAll="0"/>
  </pivotFields>
  <rowFields count="1">
    <field x="34"/>
  </rowFields>
  <rowItems count="3">
    <i>
      <x v="1"/>
    </i>
    <i>
      <x v="3"/>
    </i>
    <i t="grand">
      <x/>
    </i>
  </rowItems>
  <colFields count="1">
    <field x="25"/>
  </colFields>
  <colItems count="6">
    <i>
      <x v="5"/>
    </i>
    <i>
      <x v="6"/>
    </i>
    <i>
      <x v="7"/>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268">
      <pivotArea outline="0" collapsedLevelsAreSubtotals="1" fieldPosition="0"/>
    </format>
    <format dxfId="269">
      <pivotArea field="16" type="button" dataOnly="0" labelOnly="1" outline="0"/>
    </format>
    <format dxfId="270">
      <pivotArea type="topRight" dataOnly="0" labelOnly="1" outline="0" fieldPosition="0"/>
    </format>
    <format dxfId="271">
      <pivotArea outline="0" collapsedLevelsAreSubtotals="1" fieldPosition="0"/>
    </format>
  </formats>
  <chartFormats count="12">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89FCA0F-8C7F-4E0F-B672-AEF4F3B58249}" name="PivotTable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Week#">
  <location ref="A45:F5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60">
        <item m="1" x="38"/>
        <item m="1" x="39"/>
        <item m="1" x="40"/>
        <item m="1" x="41"/>
        <item m="1" x="42"/>
        <item m="1" x="43"/>
        <item m="1" x="44"/>
        <item m="1" x="45"/>
        <item m="1" x="46"/>
        <item m="1" x="47"/>
        <item m="1" x="48"/>
        <item m="1" x="49"/>
        <item m="1" x="50"/>
        <item m="1" x="51"/>
        <item m="1" x="52"/>
        <item m="1" x="53"/>
        <item m="1" x="54"/>
        <item m="1" x="55"/>
        <item m="1" x="56"/>
        <item m="1" x="57"/>
        <item m="1" x="58"/>
        <item x="0"/>
        <item x="1"/>
        <item x="2"/>
        <item x="3"/>
        <item x="4"/>
        <item x="5"/>
        <item x="6"/>
        <item x="7"/>
        <item x="8"/>
        <item x="9"/>
        <item x="10"/>
        <item x="11"/>
        <item x="12"/>
        <item x="13"/>
        <item x="14"/>
        <item x="15"/>
        <item x="16"/>
        <item h="1" x="17"/>
        <item h="1" x="18"/>
        <item x="19"/>
        <item x="20"/>
        <item x="21"/>
        <item x="22"/>
        <item x="23"/>
        <item m="1" x="26"/>
        <item m="1" x="27"/>
        <item m="1" x="28"/>
        <item m="1" x="29"/>
        <item m="1" x="30"/>
        <item m="1" x="31"/>
        <item m="1" x="32"/>
        <item m="1" x="33"/>
        <item m="1" x="34"/>
        <item m="1" x="35"/>
        <item m="1" x="36"/>
        <item m="1" x="37"/>
        <item x="24"/>
        <item h="1" x="25"/>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7"/>
  </colFields>
  <colItems count="5">
    <i>
      <x v="1"/>
    </i>
    <i>
      <x v="2"/>
    </i>
    <i>
      <x v="5"/>
    </i>
    <i>
      <x v="7"/>
    </i>
    <i t="grand">
      <x/>
    </i>
  </colItems>
  <pageFields count="3">
    <pageField fld="26" hier="-1"/>
    <pageField fld="1" hier="-1"/>
    <pageField fld="24" hier="-1"/>
  </pageFields>
  <dataFields count="1">
    <dataField name="Count of ID" fld="0" subtotal="count" baseField="29" baseItem="0"/>
  </dataFields>
  <chartFormats count="1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11" series="1">
      <pivotArea type="data" outline="0" fieldPosition="0">
        <references count="2">
          <reference field="4294967294" count="1" selected="0">
            <x v="0"/>
          </reference>
          <reference field="7" count="1" selected="0">
            <x v="1"/>
          </reference>
        </references>
      </pivotArea>
    </chartFormat>
    <chartFormat chart="35" format="12" series="1">
      <pivotArea type="data" outline="0" fieldPosition="0">
        <references count="2">
          <reference field="4294967294" count="1" selected="0">
            <x v="0"/>
          </reference>
          <reference field="7" count="1" selected="0">
            <x v="2"/>
          </reference>
        </references>
      </pivotArea>
    </chartFormat>
    <chartFormat chart="35" format="13" series="1">
      <pivotArea type="data" outline="0" fieldPosition="0">
        <references count="2">
          <reference field="4294967294" count="1" selected="0">
            <x v="0"/>
          </reference>
          <reference field="7" count="1" selected="0">
            <x v="5"/>
          </reference>
        </references>
      </pivotArea>
    </chartFormat>
    <chartFormat chart="35" format="17" series="1">
      <pivotArea type="data" outline="0" fieldPosition="0">
        <references count="2">
          <reference field="4294967294" count="1" selected="0">
            <x v="0"/>
          </reference>
          <reference field="7" count="1" selected="0">
            <x v="4"/>
          </reference>
        </references>
      </pivotArea>
    </chartFormat>
    <chartFormat chart="35" format="18" series="1">
      <pivotArea type="data" outline="0" fieldPosition="0">
        <references count="2">
          <reference field="4294967294" count="1" selected="0">
            <x v="0"/>
          </reference>
          <reference field="7" count="1" selected="0">
            <x v="6"/>
          </reference>
        </references>
      </pivotArea>
    </chartFormat>
    <chartFormat chart="35" format="19"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7CF2429-3BA2-4740-AACA-87EC2C644590}" name="PivotTable15"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143:I148"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25"/>
  </colFields>
  <colItems count="8">
    <i>
      <x v="1"/>
    </i>
    <i>
      <x v="3"/>
    </i>
    <i>
      <x v="5"/>
    </i>
    <i>
      <x v="6"/>
    </i>
    <i>
      <x v="7"/>
    </i>
    <i>
      <x v="8"/>
    </i>
    <i>
      <x v="9"/>
    </i>
    <i t="grand">
      <x/>
    </i>
  </colItems>
  <pageFields count="3">
    <pageField fld="26" hier="-1"/>
    <pageField fld="1" hier="-1"/>
    <pageField fld="24" hier="-1"/>
  </pageFields>
  <dataFields count="1">
    <dataField name="Count of ID" fld="0" subtotal="count" baseField="29" baseItem="0"/>
  </dataFields>
  <formats count="6">
    <format dxfId="262">
      <pivotArea outline="0" collapsedLevelsAreSubtotals="1" fieldPosition="0">
        <references count="1">
          <reference field="25" count="6" selected="0">
            <x v="1"/>
            <x v="5"/>
            <x v="6"/>
            <x v="7"/>
            <x v="8"/>
            <x v="9"/>
          </reference>
        </references>
      </pivotArea>
    </format>
    <format dxfId="263">
      <pivotArea outline="0" collapsedLevelsAreSubtotals="1" fieldPosition="0"/>
    </format>
    <format dxfId="264">
      <pivotArea field="25" type="button" dataOnly="0" labelOnly="1" outline="0" axis="axisCol" fieldPosition="0"/>
    </format>
    <format dxfId="265">
      <pivotArea type="topRight" dataOnly="0" labelOnly="1" outline="0" fieldPosition="0"/>
    </format>
    <format dxfId="266">
      <pivotArea dataOnly="0" labelOnly="1" fieldPosition="0">
        <references count="1">
          <reference field="25" count="7">
            <x v="1"/>
            <x v="3"/>
            <x v="5"/>
            <x v="6"/>
            <x v="7"/>
            <x v="8"/>
            <x v="9"/>
          </reference>
        </references>
      </pivotArea>
    </format>
    <format dxfId="267">
      <pivotArea outline="0" collapsedLevelsAreSubtotals="1" fieldPosition="0"/>
    </format>
  </formats>
  <chartFormats count="14">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6" format="14" series="1">
      <pivotArea type="data" outline="0" fieldPosition="0">
        <references count="2">
          <reference field="4294967294" count="1" selected="0">
            <x v="0"/>
          </reference>
          <reference field="25" count="1" selected="0">
            <x v="1"/>
          </reference>
        </references>
      </pivotArea>
    </chartFormat>
    <chartFormat chart="36" format="15" series="1">
      <pivotArea type="data" outline="0" fieldPosition="0">
        <references count="2">
          <reference field="4294967294" count="1" selected="0">
            <x v="0"/>
          </reference>
          <reference field="25" count="1" selected="0">
            <x v="3"/>
          </reference>
        </references>
      </pivotArea>
    </chartFormat>
    <chartFormat chart="36" format="16" series="1">
      <pivotArea type="data" outline="0" fieldPosition="0">
        <references count="2">
          <reference field="4294967294" count="1" selected="0">
            <x v="0"/>
          </reference>
          <reference field="25" count="1" selected="0">
            <x v="5"/>
          </reference>
        </references>
      </pivotArea>
    </chartFormat>
    <chartFormat chart="36" format="17" series="1">
      <pivotArea type="data" outline="0" fieldPosition="0">
        <references count="2">
          <reference field="4294967294" count="1" selected="0">
            <x v="0"/>
          </reference>
          <reference field="25" count="1" selected="0">
            <x v="6"/>
          </reference>
        </references>
      </pivotArea>
    </chartFormat>
    <chartFormat chart="36" format="18" series="1">
      <pivotArea type="data" outline="0" fieldPosition="0">
        <references count="2">
          <reference field="4294967294" count="1" selected="0">
            <x v="0"/>
          </reference>
          <reference field="25" count="1" selected="0">
            <x v="7"/>
          </reference>
        </references>
      </pivotArea>
    </chartFormat>
    <chartFormat chart="36" format="19" series="1">
      <pivotArea type="data" outline="0" fieldPosition="0">
        <references count="2">
          <reference field="4294967294" count="1" selected="0">
            <x v="0"/>
          </reference>
          <reference field="25" count="1" selected="0">
            <x v="8"/>
          </reference>
        </references>
      </pivotArea>
    </chartFormat>
    <chartFormat chart="36" format="20"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78C0145-AAF5-4360-8E9C-45DC50E20713}" name="PivotTable24"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9" rowHeaderCaption="Month">
  <location ref="A234:D238"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axis="axisRow" showAll="0">
      <items count="14">
        <item x="3"/>
        <item x="4"/>
        <item h="1" x="5"/>
        <item x="0"/>
        <item x="1"/>
        <item x="2"/>
        <item h="1" m="1" x="6"/>
        <item h="1" m="1" x="7"/>
        <item h="1" m="1" x="8"/>
        <item h="1" m="1" x="9"/>
        <item h="1" m="1" x="10"/>
        <item h="1" m="1" x="11"/>
        <item h="1" m="1" x="12"/>
        <item t="default"/>
      </items>
    </pivotField>
    <pivotField showAll="0"/>
    <pivotField showAll="0"/>
    <pivotField showAll="0"/>
  </pivotFields>
  <rowFields count="1">
    <field x="33"/>
  </rowFields>
  <rowItems count="3">
    <i>
      <x/>
    </i>
    <i>
      <x v="5"/>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chartFormats count="21">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 chart="96" format="0" series="1">
      <pivotArea type="data" outline="0" fieldPosition="0">
        <references count="2">
          <reference field="4294967294" count="1" selected="0">
            <x v="0"/>
          </reference>
          <reference field="16" count="1" selected="0">
            <x v="2"/>
          </reference>
        </references>
      </pivotArea>
    </chartFormat>
    <chartFormat chart="96" format="1" series="1">
      <pivotArea type="data" outline="0" fieldPosition="0">
        <references count="2">
          <reference field="4294967294" count="1" selected="0">
            <x v="0"/>
          </reference>
          <reference field="16" count="1" selected="0">
            <x v="3"/>
          </reference>
        </references>
      </pivotArea>
    </chartFormat>
    <chartFormat chart="96"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0C335A5-138E-495A-A9F4-CC9C1306F922}" name="PivotTable17"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Week#">
  <location ref="A184:G192"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h="1" x="3"/>
        <item x="4"/>
        <item h="1" x="5"/>
        <item h="1" x="0"/>
        <item h="1" x="1"/>
        <item h="1" x="2"/>
        <item h="1" m="1" x="6"/>
        <item h="1" m="1" x="7"/>
        <item h="1" m="1" x="8"/>
        <item h="1" m="1" x="9"/>
        <item h="1" m="1" x="10"/>
        <item h="1" m="1" x="11"/>
        <item h="1" m="1" x="12"/>
        <item t="default"/>
      </items>
    </pivotField>
    <pivotField showAll="0"/>
    <pivotField showAll="0"/>
    <pivotField showAll="0"/>
  </pivotFields>
  <rowFields count="1">
    <field x="25"/>
  </rowFields>
  <rowItems count="7">
    <i>
      <x v="1"/>
    </i>
    <i>
      <x v="5"/>
    </i>
    <i>
      <x v="6"/>
    </i>
    <i>
      <x v="7"/>
    </i>
    <i>
      <x v="8"/>
    </i>
    <i>
      <x v="9"/>
    </i>
    <i t="grand">
      <x/>
    </i>
  </rowItems>
  <colFields count="1">
    <field x="7"/>
  </colFields>
  <colItems count="6">
    <i>
      <x/>
    </i>
    <i>
      <x v="1"/>
    </i>
    <i>
      <x v="2"/>
    </i>
    <i>
      <x v="5"/>
    </i>
    <i>
      <x v="7"/>
    </i>
    <i t="grand">
      <x/>
    </i>
  </colItems>
  <pageFields count="4">
    <pageField fld="33" hier="-1"/>
    <pageField fld="26" hier="-1"/>
    <pageField fld="1" hier="-1"/>
    <pageField fld="24" hier="-1"/>
  </pageFields>
  <dataFields count="1">
    <dataField name="Count of ID" fld="0" subtotal="count" baseField="29" baseItem="0"/>
  </dataFields>
  <formats count="6">
    <format dxfId="256">
      <pivotArea outline="0" collapsedLevelsAreSubtotals="1" fieldPosition="0">
        <references count="1">
          <reference field="7" count="5" selected="0">
            <x v="0"/>
            <x v="1"/>
            <x v="2"/>
            <x v="4"/>
            <x v="5"/>
          </reference>
        </references>
      </pivotArea>
    </format>
    <format dxfId="257">
      <pivotArea outline="0" collapsedLevelsAreSubtotals="1" fieldPosition="0"/>
    </format>
    <format dxfId="258">
      <pivotArea field="7" type="button" dataOnly="0" labelOnly="1" outline="0" axis="axisCol" fieldPosition="0"/>
    </format>
    <format dxfId="259">
      <pivotArea type="topRight" dataOnly="0" labelOnly="1" outline="0" fieldPosition="0"/>
    </format>
    <format dxfId="260">
      <pivotArea dataOnly="0" labelOnly="1" fieldPosition="0">
        <references count="1">
          <reference field="7" count="5">
            <x v="0"/>
            <x v="1"/>
            <x v="2"/>
            <x v="4"/>
            <x v="5"/>
          </reference>
        </references>
      </pivotArea>
    </format>
    <format dxfId="261">
      <pivotArea outline="0" collapsedLevelsAreSubtotals="1" fieldPosition="0"/>
    </format>
  </formats>
  <chartFormats count="3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5"/>
          </reference>
        </references>
      </pivotArea>
    </chartFormat>
    <chartFormat chart="56" format="15" series="1">
      <pivotArea type="data" outline="0" fieldPosition="0">
        <references count="2">
          <reference field="4294967294" count="1" selected="0">
            <x v="0"/>
          </reference>
          <reference field="7" count="1" selected="0">
            <x v="4"/>
          </reference>
        </references>
      </pivotArea>
    </chartFormat>
    <chartFormat chart="56" format="16" series="1">
      <pivotArea type="data" outline="0" fieldPosition="0">
        <references count="2">
          <reference field="4294967294" count="1" selected="0">
            <x v="0"/>
          </reference>
          <reference field="7" count="1" selected="0">
            <x v="6"/>
          </reference>
        </references>
      </pivotArea>
    </chartFormat>
    <chartFormat chart="56" format="17"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0458430-E45A-4FEE-9E45-031D042CD7D2}" name="PivotTable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
  <location ref="A41:H4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7"/>
  </colFields>
  <colItems count="7">
    <i>
      <x/>
    </i>
    <i>
      <x v="1"/>
    </i>
    <i>
      <x v="2"/>
    </i>
    <i>
      <x v="4"/>
    </i>
    <i>
      <x v="5"/>
    </i>
    <i>
      <x v="7"/>
    </i>
    <i t="grand">
      <x/>
    </i>
  </colItems>
  <pageFields count="3">
    <pageField fld="26" hier="-1"/>
    <pageField fld="1" hier="-1"/>
    <pageField fld="24" hier="-1"/>
  </pageFields>
  <dataFields count="1">
    <dataField name="Count of ID" fld="0" subtotal="count" baseField="29" baseItem="0"/>
  </dataFields>
  <formats count="6">
    <format dxfId="250">
      <pivotArea outline="0" collapsedLevelsAreSubtotals="1" fieldPosition="0">
        <references count="1">
          <reference field="7" count="5" selected="0">
            <x v="0"/>
            <x v="1"/>
            <x v="2"/>
            <x v="4"/>
            <x v="5"/>
          </reference>
        </references>
      </pivotArea>
    </format>
    <format dxfId="251">
      <pivotArea outline="0" collapsedLevelsAreSubtotals="1" fieldPosition="0"/>
    </format>
    <format dxfId="252">
      <pivotArea field="7" type="button" dataOnly="0" labelOnly="1" outline="0" axis="axisCol" fieldPosition="0"/>
    </format>
    <format dxfId="253">
      <pivotArea type="topRight" dataOnly="0" labelOnly="1" outline="0" fieldPosition="0"/>
    </format>
    <format dxfId="254">
      <pivotArea dataOnly="0" labelOnly="1" fieldPosition="0">
        <references count="1">
          <reference field="7" count="5">
            <x v="0"/>
            <x v="1"/>
            <x v="2"/>
            <x v="4"/>
            <x v="5"/>
          </reference>
        </references>
      </pivotArea>
    </format>
    <format dxfId="255">
      <pivotArea outline="0" collapsedLevelsAreSubtotals="1" fieldPosition="0"/>
    </format>
  </formats>
  <chartFormats count="12">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5" series="1">
      <pivotArea type="data" outline="0" fieldPosition="0">
        <references count="2">
          <reference field="4294967294" count="1" selected="0">
            <x v="0"/>
          </reference>
          <reference field="7" count="1" selected="0">
            <x v="0"/>
          </reference>
        </references>
      </pivotArea>
    </chartFormat>
    <chartFormat chart="35" format="6" series="1">
      <pivotArea type="data" outline="0" fieldPosition="0">
        <references count="2">
          <reference field="4294967294" count="1" selected="0">
            <x v="0"/>
          </reference>
          <reference field="7" count="1" selected="0">
            <x v="1"/>
          </reference>
        </references>
      </pivotArea>
    </chartFormat>
    <chartFormat chart="35" format="7" series="1">
      <pivotArea type="data" outline="0" fieldPosition="0">
        <references count="2">
          <reference field="4294967294" count="1" selected="0">
            <x v="0"/>
          </reference>
          <reference field="7" count="1" selected="0">
            <x v="2"/>
          </reference>
        </references>
      </pivotArea>
    </chartFormat>
    <chartFormat chart="35" format="8" series="1">
      <pivotArea type="data" outline="0" fieldPosition="0">
        <references count="2">
          <reference field="4294967294" count="1" selected="0">
            <x v="0"/>
          </reference>
          <reference field="7" count="1" selected="0">
            <x v="5"/>
          </reference>
        </references>
      </pivotArea>
    </chartFormat>
    <chartFormat chart="35" format="9" series="1">
      <pivotArea type="data" outline="0" fieldPosition="0">
        <references count="2">
          <reference field="4294967294" count="1" selected="0">
            <x v="0"/>
          </reference>
          <reference field="7" count="1" selected="0">
            <x v="4"/>
          </reference>
        </references>
      </pivotArea>
    </chartFormat>
    <chartFormat chart="35" format="10" series="1">
      <pivotArea type="data" outline="0" fieldPosition="0">
        <references count="2">
          <reference field="4294967294" count="1" selected="0">
            <x v="0"/>
          </reference>
          <reference field="7" count="1" selected="0">
            <x v="6"/>
          </reference>
        </references>
      </pivotArea>
    </chartFormat>
    <chartFormat chart="35" format="1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806D7C9-DFFA-46AC-8517-D0FB41ED8E31}" name="PivotTable1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rowHeaderCaption="Week#">
  <location ref="A78:H83"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x="3"/>
        <item x="4"/>
        <item x="5"/>
        <item x="0"/>
        <item x="1"/>
        <item x="2"/>
        <item m="1" x="6"/>
        <item m="1" x="7"/>
        <item m="1" x="8"/>
        <item m="1" x="9"/>
        <item m="1" x="10"/>
        <item m="1" x="11"/>
        <item m="1" x="12"/>
        <item t="default"/>
      </items>
    </pivotField>
    <pivotField showAll="0"/>
    <pivotField showAll="0"/>
    <pivotField showAll="0"/>
  </pivotFields>
  <rowFields count="1">
    <field x="16"/>
  </rowFields>
  <rowItems count="4">
    <i>
      <x v="2"/>
    </i>
    <i>
      <x v="3"/>
    </i>
    <i>
      <x v="4"/>
    </i>
    <i t="grand">
      <x/>
    </i>
  </rowItems>
  <colFields count="1">
    <field x="7"/>
  </colFields>
  <colItems count="7">
    <i>
      <x/>
    </i>
    <i>
      <x v="1"/>
    </i>
    <i>
      <x v="2"/>
    </i>
    <i>
      <x v="4"/>
    </i>
    <i>
      <x v="5"/>
    </i>
    <i>
      <x v="7"/>
    </i>
    <i t="grand">
      <x/>
    </i>
  </colItems>
  <pageFields count="4">
    <pageField fld="33" hier="-1"/>
    <pageField fld="26" hier="-1"/>
    <pageField fld="1" hier="-1"/>
    <pageField fld="24" hier="-1"/>
  </pageFields>
  <dataFields count="1">
    <dataField name="Count of ID" fld="0" subtotal="count" baseField="29" baseItem="0"/>
  </dataFields>
  <formats count="6">
    <format dxfId="244">
      <pivotArea outline="0" collapsedLevelsAreSubtotals="1" fieldPosition="0">
        <references count="1">
          <reference field="7" count="5" selected="0">
            <x v="0"/>
            <x v="1"/>
            <x v="2"/>
            <x v="4"/>
            <x v="5"/>
          </reference>
        </references>
      </pivotArea>
    </format>
    <format dxfId="245">
      <pivotArea outline="0" collapsedLevelsAreSubtotals="1" fieldPosition="0"/>
    </format>
    <format dxfId="246">
      <pivotArea field="7" type="button" dataOnly="0" labelOnly="1" outline="0" axis="axisCol" fieldPosition="0"/>
    </format>
    <format dxfId="247">
      <pivotArea type="topRight" dataOnly="0" labelOnly="1" outline="0" fieldPosition="0"/>
    </format>
    <format dxfId="248">
      <pivotArea dataOnly="0" labelOnly="1" fieldPosition="0">
        <references count="1">
          <reference field="7" count="5">
            <x v="0"/>
            <x v="1"/>
            <x v="2"/>
            <x v="4"/>
            <x v="5"/>
          </reference>
        </references>
      </pivotArea>
    </format>
    <format dxfId="249">
      <pivotArea outline="0" collapsedLevelsAreSubtotals="1" fieldPosition="0"/>
    </format>
  </formats>
  <chartFormats count="20">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5" series="1">
      <pivotArea type="data" outline="0" fieldPosition="0">
        <references count="2">
          <reference field="4294967294" count="1" selected="0">
            <x v="0"/>
          </reference>
          <reference field="7" count="1" selected="0">
            <x v="0"/>
          </reference>
        </references>
      </pivotArea>
    </chartFormat>
    <chartFormat chart="45" format="6" series="1">
      <pivotArea type="data" outline="0" fieldPosition="0">
        <references count="2">
          <reference field="4294967294" count="1" selected="0">
            <x v="0"/>
          </reference>
          <reference field="7" count="1" selected="0">
            <x v="1"/>
          </reference>
        </references>
      </pivotArea>
    </chartFormat>
    <chartFormat chart="45" format="7" series="1">
      <pivotArea type="data" outline="0" fieldPosition="0">
        <references count="2">
          <reference field="4294967294" count="1" selected="0">
            <x v="0"/>
          </reference>
          <reference field="7" count="1" selected="0">
            <x v="2"/>
          </reference>
        </references>
      </pivotArea>
    </chartFormat>
    <chartFormat chart="45" format="8" series="1">
      <pivotArea type="data" outline="0" fieldPosition="0">
        <references count="2">
          <reference field="4294967294" count="1" selected="0">
            <x v="0"/>
          </reference>
          <reference field="7" count="1" selected="0">
            <x v="5"/>
          </reference>
        </references>
      </pivotArea>
    </chartFormat>
    <chartFormat chart="54" format="9" series="1">
      <pivotArea type="data" outline="0" fieldPosition="0">
        <references count="2">
          <reference field="4294967294" count="1" selected="0">
            <x v="0"/>
          </reference>
          <reference field="7" count="1" selected="0">
            <x v="0"/>
          </reference>
        </references>
      </pivotArea>
    </chartFormat>
    <chartFormat chart="54" format="10" series="1">
      <pivotArea type="data" outline="0" fieldPosition="0">
        <references count="2">
          <reference field="4294967294" count="1" selected="0">
            <x v="0"/>
          </reference>
          <reference field="7" count="1" selected="0">
            <x v="1"/>
          </reference>
        </references>
      </pivotArea>
    </chartFormat>
    <chartFormat chart="54" format="11" series="1">
      <pivotArea type="data" outline="0" fieldPosition="0">
        <references count="2">
          <reference field="4294967294" count="1" selected="0">
            <x v="0"/>
          </reference>
          <reference field="7" count="1" selected="0">
            <x v="2"/>
          </reference>
        </references>
      </pivotArea>
    </chartFormat>
    <chartFormat chart="54" format="12" series="1">
      <pivotArea type="data" outline="0" fieldPosition="0">
        <references count="2">
          <reference field="4294967294" count="1" selected="0">
            <x v="0"/>
          </reference>
          <reference field="7" count="1" selected="0">
            <x v="5"/>
          </reference>
        </references>
      </pivotArea>
    </chartFormat>
    <chartFormat chart="54" format="13" series="1">
      <pivotArea type="data" outline="0" fieldPosition="0">
        <references count="2">
          <reference field="4294967294" count="1" selected="0">
            <x v="0"/>
          </reference>
          <reference field="7" count="1" selected="0">
            <x v="4"/>
          </reference>
        </references>
      </pivotArea>
    </chartFormat>
    <chartFormat chart="54" format="14" series="1">
      <pivotArea type="data" outline="0" fieldPosition="0">
        <references count="2">
          <reference field="4294967294" count="1" selected="0">
            <x v="0"/>
          </reference>
          <reference field="7" count="1" selected="0">
            <x v="6"/>
          </reference>
        </references>
      </pivotArea>
    </chartFormat>
    <chartFormat chart="54" format="15"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44F779C-DC37-4184-A586-77BF0D42295B}" name="PivotTable1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rowHeaderCaption="Week#">
  <location ref="A200:E207"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39">
      <pivotArea outline="0" collapsedLevelsAreSubtotals="1" fieldPosition="0"/>
    </format>
    <format dxfId="240">
      <pivotArea field="7" type="button" dataOnly="0" labelOnly="1" outline="0" axis="axisCol" fieldPosition="0"/>
    </format>
    <format dxfId="241">
      <pivotArea type="topRight" dataOnly="0" labelOnly="1" outline="0" fieldPosition="0"/>
    </format>
    <format dxfId="242">
      <pivotArea dataOnly="0" labelOnly="1" fieldPosition="0">
        <references count="1">
          <reference field="7" count="4">
            <x v="1"/>
            <x v="2"/>
            <x v="4"/>
            <x v="5"/>
          </reference>
        </references>
      </pivotArea>
    </format>
    <format dxfId="243">
      <pivotArea outline="0" collapsedLevelsAreSubtotals="1" fieldPosition="0"/>
    </format>
  </formats>
  <chartFormats count="31">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5"/>
          </reference>
        </references>
      </pivotArea>
    </chartFormat>
    <chartFormat chart="63" format="7"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AB14A87-0964-44C0-8ECA-2F207B57CC8F}" name="PivotTable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Month #">
  <location ref="A6:E11"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16"/>
  </colFields>
  <colItems count="4">
    <i>
      <x v="2"/>
    </i>
    <i>
      <x v="3"/>
    </i>
    <i>
      <x v="4"/>
    </i>
    <i t="grand">
      <x/>
    </i>
  </colItems>
  <pageFields count="3">
    <pageField fld="26" hier="-1"/>
    <pageField fld="1" hier="-1"/>
    <pageField fld="24" hier="-1"/>
  </pageFields>
  <dataFields count="1">
    <dataField name="Count of ID" fld="0" subtotal="count" baseField="29" baseItem="0"/>
  </dataFields>
  <formats count="5">
    <format dxfId="234">
      <pivotArea outline="0" collapsedLevelsAreSubtotals="1" fieldPosition="0"/>
    </format>
    <format dxfId="235">
      <pivotArea field="16" type="button" dataOnly="0" labelOnly="1" outline="0" axis="axisCol" fieldPosition="0"/>
    </format>
    <format dxfId="236">
      <pivotArea type="topRight" dataOnly="0" labelOnly="1" outline="0" fieldPosition="0"/>
    </format>
    <format dxfId="237">
      <pivotArea dataOnly="0" labelOnly="1" fieldPosition="0">
        <references count="1">
          <reference field="16" count="3">
            <x v="2"/>
            <x v="3"/>
            <x v="4"/>
          </reference>
        </references>
      </pivotArea>
    </format>
    <format dxfId="238">
      <pivotArea outline="0" collapsedLevelsAreSubtotals="1" fieldPosition="0"/>
    </format>
  </formats>
  <chartFormats count="7">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46C72FD-6BEF-4E3A-A76D-BA4685CB636E}" name="PivotTable14"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Week#">
  <location ref="A125:I129"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axis="axisPage" multipleItemSelectionAllowed="1" showAll="0">
      <items count="14">
        <item x="3"/>
        <item x="4"/>
        <item x="5"/>
        <item x="0"/>
        <item x="1"/>
        <item x="2"/>
        <item m="1" x="6"/>
        <item m="1" x="7"/>
        <item m="1" x="8"/>
        <item m="1" x="9"/>
        <item m="1" x="10"/>
        <item m="1" x="11"/>
        <item m="1" x="12"/>
        <item t="default"/>
      </items>
    </pivotField>
    <pivotField showAll="0"/>
    <pivotField showAll="0"/>
    <pivotField showAll="0"/>
  </pivotFields>
  <rowFields count="1">
    <field x="16"/>
  </rowFields>
  <rowItems count="3">
    <i>
      <x v="2"/>
    </i>
    <i>
      <x v="3"/>
    </i>
    <i t="grand">
      <x/>
    </i>
  </rowItems>
  <colFields count="1">
    <field x="31"/>
  </colFields>
  <colItems count="8">
    <i>
      <x v="9"/>
    </i>
    <i>
      <x v="10"/>
    </i>
    <i>
      <x v="11"/>
    </i>
    <i>
      <x v="12"/>
    </i>
    <i>
      <x v="13"/>
    </i>
    <i>
      <x v="14"/>
    </i>
    <i>
      <x v="17"/>
    </i>
    <i t="grand">
      <x/>
    </i>
  </colItems>
  <pageFields count="4">
    <pageField fld="33" hier="-1"/>
    <pageField fld="26" hier="-1"/>
    <pageField fld="1" hier="-1"/>
    <pageField fld="24" hier="-1"/>
  </pageFields>
  <dataFields count="1">
    <dataField name="Count of ID" fld="0" subtotal="count" baseField="29" baseItem="0"/>
  </dataFields>
  <formats count="5">
    <format dxfId="229">
      <pivotArea outline="0" collapsedLevelsAreSubtotals="1" fieldPosition="0"/>
    </format>
    <format dxfId="230">
      <pivotArea field="31" type="button" dataOnly="0" labelOnly="1" outline="0" axis="axisCol" fieldPosition="0"/>
    </format>
    <format dxfId="231">
      <pivotArea type="topRight" dataOnly="0" labelOnly="1" outline="0" fieldPosition="0"/>
    </format>
    <format dxfId="232">
      <pivotArea dataOnly="0" labelOnly="1" fieldPosition="0">
        <references count="1">
          <reference field="31" count="1">
            <x v="0"/>
          </reference>
        </references>
      </pivotArea>
    </format>
    <format dxfId="233">
      <pivotArea outline="0" collapsedLevelsAreSubtotals="1" fieldPosition="0"/>
    </format>
  </formats>
  <chartFormats count="13">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2" format="43" series="1">
      <pivotArea type="data" outline="0" fieldPosition="0">
        <references count="2">
          <reference field="4294967294" count="1" selected="0">
            <x v="0"/>
          </reference>
          <reference field="31" count="1" selected="0">
            <x v="1"/>
          </reference>
        </references>
      </pivotArea>
    </chartFormat>
    <chartFormat chart="82" format="44" series="1">
      <pivotArea type="data" outline="0" fieldPosition="0">
        <references count="2">
          <reference field="4294967294" count="1" selected="0">
            <x v="0"/>
          </reference>
          <reference field="31" count="1" selected="0">
            <x v="9"/>
          </reference>
        </references>
      </pivotArea>
    </chartFormat>
    <chartFormat chart="82" format="46" series="1">
      <pivotArea type="data" outline="0" fieldPosition="0">
        <references count="2">
          <reference field="4294967294" count="1" selected="0">
            <x v="0"/>
          </reference>
          <reference field="31" count="1" selected="0">
            <x v="10"/>
          </reference>
        </references>
      </pivotArea>
    </chartFormat>
    <chartFormat chart="82" format="47" series="1">
      <pivotArea type="data" outline="0" fieldPosition="0">
        <references count="2">
          <reference field="4294967294" count="1" selected="0">
            <x v="0"/>
          </reference>
          <reference field="31" count="1" selected="0">
            <x v="11"/>
          </reference>
        </references>
      </pivotArea>
    </chartFormat>
    <chartFormat chart="82" format="48" series="1">
      <pivotArea type="data" outline="0" fieldPosition="0">
        <references count="2">
          <reference field="4294967294" count="1" selected="0">
            <x v="0"/>
          </reference>
          <reference field="31" count="1" selected="0">
            <x v="12"/>
          </reference>
        </references>
      </pivotArea>
    </chartFormat>
    <chartFormat chart="82" format="49" series="1">
      <pivotArea type="data" outline="0" fieldPosition="0">
        <references count="2">
          <reference field="4294967294" count="1" selected="0">
            <x v="0"/>
          </reference>
          <reference field="31" count="1" selected="0">
            <x v="14"/>
          </reference>
        </references>
      </pivotArea>
    </chartFormat>
    <chartFormat chart="82" format="50" series="1">
      <pivotArea type="data" outline="0" fieldPosition="0">
        <references count="2">
          <reference field="4294967294" count="1" selected="0">
            <x v="0"/>
          </reference>
          <reference field="31" count="1" selected="0">
            <x v="15"/>
          </reference>
        </references>
      </pivotArea>
    </chartFormat>
    <chartFormat chart="82" format="51" series="1">
      <pivotArea type="data" outline="0" fieldPosition="0">
        <references count="2">
          <reference field="4294967294" count="1" selected="0">
            <x v="0"/>
          </reference>
          <reference field="31" count="1" selected="0">
            <x v="13"/>
          </reference>
        </references>
      </pivotArea>
    </chartFormat>
    <chartFormat chart="82" format="52"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73083AE-B2A7-4E92-BBB6-B5190DB52FB2}" name="PivotTable1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Month">
  <location ref="A58:E62"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24">
      <pivotArea outline="0" collapsedLevelsAreSubtotals="1" fieldPosition="0"/>
    </format>
    <format dxfId="225">
      <pivotArea field="7" type="button" dataOnly="0" labelOnly="1" outline="0" axis="axisCol" fieldPosition="0"/>
    </format>
    <format dxfId="226">
      <pivotArea type="topRight" dataOnly="0" labelOnly="1" outline="0" fieldPosition="0"/>
    </format>
    <format dxfId="227">
      <pivotArea dataOnly="0" labelOnly="1" fieldPosition="0">
        <references count="1">
          <reference field="7" count="4">
            <x v="1"/>
            <x v="2"/>
            <x v="4"/>
            <x v="5"/>
          </reference>
        </references>
      </pivotArea>
    </format>
    <format dxfId="228">
      <pivotArea outline="0" collapsedLevelsAreSubtotals="1" fieldPosition="0"/>
    </format>
  </formats>
  <chartFormats count="13">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5"/>
          </reference>
        </references>
      </pivotArea>
    </chartFormat>
    <chartFormat chart="44" format="7"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604726E-76CC-42AC-B000-F0528CCEEF62}" name="PivotTable13"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rowHeaderCaption="Week#">
  <location ref="A109:M114"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axis="axisPage" multipleItemSelectionAllowed="1" showAll="0">
      <items count="14">
        <item x="3"/>
        <item x="4"/>
        <item x="5"/>
        <item x="0"/>
        <item x="1"/>
        <item x="2"/>
        <item m="1" x="6"/>
        <item m="1" x="7"/>
        <item m="1" x="8"/>
        <item m="1" x="9"/>
        <item m="1" x="10"/>
        <item m="1" x="11"/>
        <item m="1" x="12"/>
        <item t="default"/>
      </items>
    </pivotField>
    <pivotField showAll="0"/>
    <pivotField showAll="0"/>
    <pivotField showAll="0"/>
  </pivotFields>
  <rowFields count="1">
    <field x="16"/>
  </rowFields>
  <rowItems count="4">
    <i>
      <x v="2"/>
    </i>
    <i>
      <x v="3"/>
    </i>
    <i>
      <x v="4"/>
    </i>
    <i t="grand">
      <x/>
    </i>
  </rowItems>
  <colFields count="1">
    <field x="31"/>
  </colFields>
  <colItems count="12">
    <i>
      <x/>
    </i>
    <i>
      <x v="1"/>
    </i>
    <i>
      <x v="9"/>
    </i>
    <i>
      <x v="10"/>
    </i>
    <i>
      <x v="11"/>
    </i>
    <i>
      <x v="12"/>
    </i>
    <i>
      <x v="13"/>
    </i>
    <i>
      <x v="14"/>
    </i>
    <i>
      <x v="15"/>
    </i>
    <i>
      <x v="16"/>
    </i>
    <i>
      <x v="17"/>
    </i>
    <i t="grand">
      <x/>
    </i>
  </colItems>
  <pageFields count="4">
    <pageField fld="33" hier="-1"/>
    <pageField fld="26" hier="-1"/>
    <pageField fld="1" hier="-1"/>
    <pageField fld="24" hier="-1"/>
  </pageFields>
  <dataFields count="1">
    <dataField name="Count of ID" fld="0" subtotal="count" baseField="29" baseItem="0"/>
  </dataFields>
  <formats count="7">
    <format dxfId="217">
      <pivotArea outline="0" collapsedLevelsAreSubtotals="1" fieldPosition="0">
        <references count="1">
          <reference field="31" count="1" selected="0">
            <x v="1"/>
          </reference>
        </references>
      </pivotArea>
    </format>
    <format dxfId="218">
      <pivotArea dataOnly="0" labelOnly="1" fieldPosition="0">
        <references count="1">
          <reference field="31" count="1">
            <x v="1"/>
          </reference>
        </references>
      </pivotArea>
    </format>
    <format dxfId="219">
      <pivotArea outline="0" collapsedLevelsAreSubtotals="1" fieldPosition="0"/>
    </format>
    <format dxfId="220">
      <pivotArea field="31" type="button" dataOnly="0" labelOnly="1" outline="0" axis="axisCol" fieldPosition="0"/>
    </format>
    <format dxfId="221">
      <pivotArea type="topRight" dataOnly="0" labelOnly="1" outline="0" fieldPosition="0"/>
    </format>
    <format dxfId="222">
      <pivotArea dataOnly="0" labelOnly="1" fieldPosition="0">
        <references count="1">
          <reference field="31" count="1">
            <x v="0"/>
          </reference>
        </references>
      </pivotArea>
    </format>
    <format dxfId="223">
      <pivotArea outline="0" collapsedLevelsAreSubtotals="1" fieldPosition="0"/>
    </format>
  </formats>
  <chartFormats count="24">
    <chartFormat chart="67" format="37" series="1">
      <pivotArea type="data" outline="0" fieldPosition="0">
        <references count="2">
          <reference field="4294967294" count="1" selected="0">
            <x v="0"/>
          </reference>
          <reference field="31" count="1" selected="0">
            <x v="0"/>
          </reference>
        </references>
      </pivotArea>
    </chartFormat>
    <chartFormat chart="67" format="38" series="1">
      <pivotArea type="data" outline="0" fieldPosition="0">
        <references count="2">
          <reference field="4294967294" count="1" selected="0">
            <x v="0"/>
          </reference>
          <reference field="31" count="1" selected="0">
            <x v="1"/>
          </reference>
        </references>
      </pivotArea>
    </chartFormat>
    <chartFormat chart="72" format="50" series="1">
      <pivotArea type="data" outline="0" fieldPosition="0">
        <references count="2">
          <reference field="4294967294" count="1" selected="0">
            <x v="0"/>
          </reference>
          <reference field="31" count="1" selected="0">
            <x v="0"/>
          </reference>
        </references>
      </pivotArea>
    </chartFormat>
    <chartFormat chart="72" format="51" series="1">
      <pivotArea type="data" outline="0" fieldPosition="0">
        <references count="2">
          <reference field="4294967294" count="1" selected="0">
            <x v="0"/>
          </reference>
          <reference field="31" count="1" selected="0">
            <x v="1"/>
          </reference>
        </references>
      </pivotArea>
    </chartFormat>
    <chartFormat chart="74" format="8" series="1">
      <pivotArea type="data" outline="0" fieldPosition="0">
        <references count="2">
          <reference field="4294967294" count="1" selected="0">
            <x v="0"/>
          </reference>
          <reference field="31" count="1" selected="0">
            <x v="0"/>
          </reference>
        </references>
      </pivotArea>
    </chartFormat>
    <chartFormat chart="74" format="16" series="1">
      <pivotArea type="data" outline="0" fieldPosition="0">
        <references count="2">
          <reference field="4294967294" count="1" selected="0">
            <x v="0"/>
          </reference>
          <reference field="31" count="1" selected="0">
            <x v="1"/>
          </reference>
        </references>
      </pivotArea>
    </chartFormat>
    <chartFormat chart="72" format="60" series="1">
      <pivotArea type="data" outline="0" fieldPosition="0">
        <references count="2">
          <reference field="4294967294" count="1" selected="0">
            <x v="0"/>
          </reference>
          <reference field="31" count="1" selected="0">
            <x v="9"/>
          </reference>
        </references>
      </pivotArea>
    </chartFormat>
    <chartFormat chart="72" format="62" series="1">
      <pivotArea type="data" outline="0" fieldPosition="0">
        <references count="2">
          <reference field="4294967294" count="1" selected="0">
            <x v="0"/>
          </reference>
          <reference field="31" count="1" selected="0">
            <x v="10"/>
          </reference>
        </references>
      </pivotArea>
    </chartFormat>
    <chartFormat chart="72" format="63" series="1">
      <pivotArea type="data" outline="0" fieldPosition="0">
        <references count="2">
          <reference field="4294967294" count="1" selected="0">
            <x v="0"/>
          </reference>
          <reference field="31" count="1" selected="0">
            <x v="11"/>
          </reference>
        </references>
      </pivotArea>
    </chartFormat>
    <chartFormat chart="72" format="64" series="1">
      <pivotArea type="data" outline="0" fieldPosition="0">
        <references count="2">
          <reference field="4294967294" count="1" selected="0">
            <x v="0"/>
          </reference>
          <reference field="31" count="1" selected="0">
            <x v="12"/>
          </reference>
        </references>
      </pivotArea>
    </chartFormat>
    <chartFormat chart="72" format="65" series="1">
      <pivotArea type="data" outline="0" fieldPosition="0">
        <references count="2">
          <reference field="4294967294" count="1" selected="0">
            <x v="0"/>
          </reference>
          <reference field="31" count="1" selected="0">
            <x v="13"/>
          </reference>
        </references>
      </pivotArea>
    </chartFormat>
    <chartFormat chart="72" format="66" series="1">
      <pivotArea type="data" outline="0" fieldPosition="0">
        <references count="2">
          <reference field="4294967294" count="1" selected="0">
            <x v="0"/>
          </reference>
          <reference field="31" count="1" selected="0">
            <x v="15"/>
          </reference>
        </references>
      </pivotArea>
    </chartFormat>
    <chartFormat chart="72" format="67" series="1">
      <pivotArea type="data" outline="0" fieldPosition="0">
        <references count="2">
          <reference field="4294967294" count="1" selected="0">
            <x v="0"/>
          </reference>
          <reference field="31" count="1" selected="0">
            <x v="16"/>
          </reference>
        </references>
      </pivotArea>
    </chartFormat>
    <chartFormat chart="74" format="17" series="1">
      <pivotArea type="data" outline="0" fieldPosition="0">
        <references count="2">
          <reference field="4294967294" count="1" selected="0">
            <x v="0"/>
          </reference>
          <reference field="31" count="1" selected="0">
            <x v="9"/>
          </reference>
        </references>
      </pivotArea>
    </chartFormat>
    <chartFormat chart="74" format="19" series="1">
      <pivotArea type="data" outline="0" fieldPosition="0">
        <references count="2">
          <reference field="4294967294" count="1" selected="0">
            <x v="0"/>
          </reference>
          <reference field="31" count="1" selected="0">
            <x v="10"/>
          </reference>
        </references>
      </pivotArea>
    </chartFormat>
    <chartFormat chart="74" format="20" series="1">
      <pivotArea type="data" outline="0" fieldPosition="0">
        <references count="2">
          <reference field="4294967294" count="1" selected="0">
            <x v="0"/>
          </reference>
          <reference field="31" count="1" selected="0">
            <x v="11"/>
          </reference>
        </references>
      </pivotArea>
    </chartFormat>
    <chartFormat chart="74" format="21" series="1">
      <pivotArea type="data" outline="0" fieldPosition="0">
        <references count="2">
          <reference field="4294967294" count="1" selected="0">
            <x v="0"/>
          </reference>
          <reference field="31" count="1" selected="0">
            <x v="12"/>
          </reference>
        </references>
      </pivotArea>
    </chartFormat>
    <chartFormat chart="74" format="22" series="1">
      <pivotArea type="data" outline="0" fieldPosition="0">
        <references count="2">
          <reference field="4294967294" count="1" selected="0">
            <x v="0"/>
          </reference>
          <reference field="31" count="1" selected="0">
            <x v="13"/>
          </reference>
        </references>
      </pivotArea>
    </chartFormat>
    <chartFormat chart="74" format="23" series="1">
      <pivotArea type="data" outline="0" fieldPosition="0">
        <references count="2">
          <reference field="4294967294" count="1" selected="0">
            <x v="0"/>
          </reference>
          <reference field="31" count="1" selected="0">
            <x v="15"/>
          </reference>
        </references>
      </pivotArea>
    </chartFormat>
    <chartFormat chart="74" format="24" series="1">
      <pivotArea type="data" outline="0" fieldPosition="0">
        <references count="2">
          <reference field="4294967294" count="1" selected="0">
            <x v="0"/>
          </reference>
          <reference field="31" count="1" selected="0">
            <x v="16"/>
          </reference>
        </references>
      </pivotArea>
    </chartFormat>
    <chartFormat chart="72" format="71" series="1">
      <pivotArea type="data" outline="0" fieldPosition="0">
        <references count="2">
          <reference field="4294967294" count="1" selected="0">
            <x v="0"/>
          </reference>
          <reference field="31" count="1" selected="0">
            <x v="14"/>
          </reference>
        </references>
      </pivotArea>
    </chartFormat>
    <chartFormat chart="72" format="72" series="1">
      <pivotArea type="data" outline="0" fieldPosition="0">
        <references count="2">
          <reference field="4294967294" count="1" selected="0">
            <x v="0"/>
          </reference>
          <reference field="31" count="1" selected="0">
            <x v="17"/>
          </reference>
        </references>
      </pivotArea>
    </chartFormat>
    <chartFormat chart="74" format="28" series="1">
      <pivotArea type="data" outline="0" fieldPosition="0">
        <references count="2">
          <reference field="4294967294" count="1" selected="0">
            <x v="0"/>
          </reference>
          <reference field="31" count="1" selected="0">
            <x v="14"/>
          </reference>
        </references>
      </pivotArea>
    </chartFormat>
    <chartFormat chart="74" format="29"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CB014125-2D82-4162-929B-195194531D23}" name="PivotTable2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pplication">
  <location ref="A266:D27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212">
      <pivotArea outline="0" collapsedLevelsAreSubtotals="1" fieldPosition="0"/>
    </format>
    <format dxfId="213">
      <pivotArea field="16" type="button" dataOnly="0" labelOnly="1" outline="0" axis="axisCol" fieldPosition="0"/>
    </format>
    <format dxfId="214">
      <pivotArea type="topRight" dataOnly="0" labelOnly="1" outline="0" fieldPosition="0"/>
    </format>
    <format dxfId="215">
      <pivotArea dataOnly="0" labelOnly="1" fieldPosition="0">
        <references count="1">
          <reference field="16" count="2">
            <x v="2"/>
            <x v="3"/>
          </reference>
        </references>
      </pivotArea>
    </format>
    <format dxfId="216">
      <pivotArea outline="0" collapsedLevelsAreSubtotals="1" fieldPosition="0"/>
    </format>
  </formats>
  <chartFormats count="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8" format="4"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360A5450-C4AD-469B-A80C-25D6645E6D8E}" name="PivotTable2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ging Slab">
  <location ref="A284:I290"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2"/>
        <item x="3"/>
        <item x="0"/>
        <item x="1"/>
        <item m="1" x="4"/>
        <item t="default"/>
      </items>
    </pivotField>
    <pivotField showAll="0"/>
    <pivotField showAll="0"/>
  </pivotFields>
  <rowFields count="1">
    <field x="34"/>
  </rowFields>
  <rowItems count="5">
    <i>
      <x/>
    </i>
    <i>
      <x v="1"/>
    </i>
    <i>
      <x v="2"/>
    </i>
    <i>
      <x v="3"/>
    </i>
    <i t="grand">
      <x/>
    </i>
  </rowItems>
  <colFields count="1">
    <field x="25"/>
  </colFields>
  <colItems count="8">
    <i>
      <x v="1"/>
    </i>
    <i>
      <x v="3"/>
    </i>
    <i>
      <x v="5"/>
    </i>
    <i>
      <x v="6"/>
    </i>
    <i>
      <x v="7"/>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208">
      <pivotArea outline="0" collapsedLevelsAreSubtotals="1" fieldPosition="0"/>
    </format>
    <format dxfId="209">
      <pivotArea field="16" type="button" dataOnly="0" labelOnly="1" outline="0"/>
    </format>
    <format dxfId="210">
      <pivotArea type="topRight" dataOnly="0" labelOnly="1" outline="0" fieldPosition="0"/>
    </format>
    <format dxfId="211">
      <pivotArea outline="0" collapsedLevelsAreSubtotals="1" fieldPosition="0"/>
    </format>
  </formats>
  <chartFormats count="14">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1" format="0" series="1">
      <pivotArea type="data" outline="0" fieldPosition="0">
        <references count="2">
          <reference field="4294967294" count="1" selected="0">
            <x v="0"/>
          </reference>
          <reference field="25" count="1" selected="0">
            <x v="1"/>
          </reference>
        </references>
      </pivotArea>
    </chartFormat>
    <chartFormat chart="81" format="1" series="1">
      <pivotArea type="data" outline="0" fieldPosition="0">
        <references count="2">
          <reference field="4294967294" count="1" selected="0">
            <x v="0"/>
          </reference>
          <reference field="25" count="1" selected="0">
            <x v="3"/>
          </reference>
        </references>
      </pivotArea>
    </chartFormat>
    <chartFormat chart="81" format="2" series="1">
      <pivotArea type="data" outline="0" fieldPosition="0">
        <references count="2">
          <reference field="4294967294" count="1" selected="0">
            <x v="0"/>
          </reference>
          <reference field="25" count="1" selected="0">
            <x v="5"/>
          </reference>
        </references>
      </pivotArea>
    </chartFormat>
    <chartFormat chart="81" format="3" series="1">
      <pivotArea type="data" outline="0" fieldPosition="0">
        <references count="2">
          <reference field="4294967294" count="1" selected="0">
            <x v="0"/>
          </reference>
          <reference field="25" count="1" selected="0">
            <x v="6"/>
          </reference>
        </references>
      </pivotArea>
    </chartFormat>
    <chartFormat chart="81" format="4" series="1">
      <pivotArea type="data" outline="0" fieldPosition="0">
        <references count="2">
          <reference field="4294967294" count="1" selected="0">
            <x v="0"/>
          </reference>
          <reference field="25" count="1" selected="0">
            <x v="7"/>
          </reference>
        </references>
      </pivotArea>
    </chartFormat>
    <chartFormat chart="81" format="5" series="1">
      <pivotArea type="data" outline="0" fieldPosition="0">
        <references count="2">
          <reference field="4294967294" count="1" selected="0">
            <x v="0"/>
          </reference>
          <reference field="25" count="1" selected="0">
            <x v="8"/>
          </reference>
        </references>
      </pivotArea>
    </chartFormat>
    <chartFormat chart="81" format="6"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454F5FE3-CB3F-4413-970A-FF5B87EBAB17}" name="PivotTable12"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92:E9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3">
    <i>
      <x v="2"/>
    </i>
    <i>
      <x v="3"/>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03">
      <pivotArea outline="0" collapsedLevelsAreSubtotals="1" fieldPosition="0"/>
    </format>
    <format dxfId="204">
      <pivotArea field="7" type="button" dataOnly="0" labelOnly="1" outline="0" axis="axisCol" fieldPosition="0"/>
    </format>
    <format dxfId="205">
      <pivotArea type="topRight" dataOnly="0" labelOnly="1" outline="0" fieldPosition="0"/>
    </format>
    <format dxfId="206">
      <pivotArea dataOnly="0" labelOnly="1" fieldPosition="0">
        <references count="1">
          <reference field="7" count="4">
            <x v="1"/>
            <x v="2"/>
            <x v="4"/>
            <x v="5"/>
          </reference>
        </references>
      </pivotArea>
    </format>
    <format dxfId="207">
      <pivotArea outline="0" collapsedLevelsAreSubtotals="1" fieldPosition="0"/>
    </format>
  </formats>
  <chartFormats count="2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2" format="8" series="1">
      <pivotArea type="data" outline="0" fieldPosition="0">
        <references count="2">
          <reference field="4294967294" count="1" selected="0">
            <x v="0"/>
          </reference>
          <reference field="7" count="1" selected="0">
            <x v="1"/>
          </reference>
        </references>
      </pivotArea>
    </chartFormat>
    <chartFormat chart="62" format="9" series="1">
      <pivotArea type="data" outline="0" fieldPosition="0">
        <references count="2">
          <reference field="4294967294" count="1" selected="0">
            <x v="0"/>
          </reference>
          <reference field="7" count="1" selected="0">
            <x v="2"/>
          </reference>
        </references>
      </pivotArea>
    </chartFormat>
    <chartFormat chart="62" format="10" series="1">
      <pivotArea type="data" outline="0" fieldPosition="0">
        <references count="2">
          <reference field="4294967294" count="1" selected="0">
            <x v="0"/>
          </reference>
          <reference field="7" count="1" selected="0">
            <x v="5"/>
          </reference>
        </references>
      </pivotArea>
    </chartFormat>
    <chartFormat chart="64" format="3" series="1">
      <pivotArea type="data" outline="0" fieldPosition="0">
        <references count="2">
          <reference field="4294967294" count="1" selected="0">
            <x v="0"/>
          </reference>
          <reference field="7" count="1" selected="0">
            <x v="1"/>
          </reference>
        </references>
      </pivotArea>
    </chartFormat>
    <chartFormat chart="64" format="4" series="1">
      <pivotArea type="data" outline="0" fieldPosition="0">
        <references count="2">
          <reference field="4294967294" count="1" selected="0">
            <x v="0"/>
          </reference>
          <reference field="7" count="1" selected="0">
            <x v="2"/>
          </reference>
        </references>
      </pivotArea>
    </chartFormat>
    <chartFormat chart="64" format="5" series="1">
      <pivotArea type="data" outline="0" fieldPosition="0">
        <references count="2">
          <reference field="4294967294" count="1" selected="0">
            <x v="0"/>
          </reference>
          <reference field="7" count="1" selected="0">
            <x v="5"/>
          </reference>
        </references>
      </pivotArea>
    </chartFormat>
    <chartFormat chart="64" format="6" series="1">
      <pivotArea type="data" outline="0" fieldPosition="0">
        <references count="2">
          <reference field="4294967294" count="1" selected="0">
            <x v="0"/>
          </reference>
          <reference field="7" count="1" selected="0">
            <x v="4"/>
          </reference>
        </references>
      </pivotArea>
    </chartFormat>
    <chartFormat chart="62" format="11"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361FE833-5A70-49FF-AE4F-3C3858AFADA7}" name="PivotTable22"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0" rowHeaderCaption="Month">
  <location ref="A220:E224"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Row" showAll="0">
      <items count="14">
        <item x="3"/>
        <item x="4"/>
        <item h="1" x="5"/>
        <item x="0"/>
        <item x="1"/>
        <item x="2"/>
        <item h="1" m="1" x="6"/>
        <item h="1" m="1" x="7"/>
        <item h="1" m="1" x="8"/>
        <item h="1" m="1" x="9"/>
        <item h="1" m="1" x="10"/>
        <item h="1" m="1" x="11"/>
        <item h="1" m="1" x="12"/>
        <item t="default"/>
      </items>
    </pivotField>
    <pivotField showAll="0"/>
    <pivotField showAll="0"/>
    <pivotField showAll="0"/>
  </pivotFields>
  <rowFields count="1">
    <field x="33"/>
  </rowFields>
  <rowItems count="3">
    <i>
      <x/>
    </i>
    <i>
      <x v="1"/>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4"/>
  </dataFields>
  <chartFormats count="1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28D50EB6-72A1-4D53-8366-666DEC6D69F1}" name="PivotTable1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Application">
  <location ref="A249:E257" firstHeaderRow="1" firstDataRow="2" firstDataCol="1" rowPageCount="5"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Page" multipleItemSelectionAllowed="1" showAll="0">
      <items count="14">
        <item h="1" x="3"/>
        <item x="4"/>
        <item h="1" x="5"/>
        <item h="1" x="0"/>
        <item h="1" x="1"/>
        <item h="1" x="2"/>
        <item h="1" m="1" x="6"/>
        <item h="1" m="1" x="7"/>
        <item h="1" m="1" x="8"/>
        <item h="1" m="1" x="9"/>
        <item h="1" m="1" x="10"/>
        <item h="1" m="1" x="11"/>
        <item h="1" m="1" x="12"/>
        <item t="default"/>
      </items>
    </pivotField>
    <pivotField showAll="0"/>
    <pivotField showAll="0"/>
    <pivotField showAll="0"/>
  </pivotFields>
  <rowFields count="1">
    <field x="25"/>
  </rowFields>
  <rowItems count="7">
    <i>
      <x v="1"/>
    </i>
    <i>
      <x v="5"/>
    </i>
    <i>
      <x v="6"/>
    </i>
    <i>
      <x v="7"/>
    </i>
    <i>
      <x v="8"/>
    </i>
    <i>
      <x v="9"/>
    </i>
    <i t="grand">
      <x/>
    </i>
  </rowItems>
  <colFields count="1">
    <field x="16"/>
  </colFields>
  <colItems count="4">
    <i>
      <x v="2"/>
    </i>
    <i>
      <x v="3"/>
    </i>
    <i>
      <x v="4"/>
    </i>
    <i t="grand">
      <x/>
    </i>
  </colItems>
  <pageFields count="5">
    <pageField fld="33" hier="-1"/>
    <pageField fld="26" hier="-1"/>
    <pageField fld="7" hier="-1"/>
    <pageField fld="1" hier="-1"/>
    <pageField fld="24" hier="-1"/>
  </pageFields>
  <dataFields count="1">
    <dataField name="Average of Age" fld="27" subtotal="average" baseField="29" baseItem="31" numFmtId="4"/>
  </dataFields>
  <formats count="5">
    <format dxfId="198">
      <pivotArea outline="0" collapsedLevelsAreSubtotals="1" fieldPosition="0"/>
    </format>
    <format dxfId="199">
      <pivotArea field="16" type="button" dataOnly="0" labelOnly="1" outline="0" axis="axisCol" fieldPosition="0"/>
    </format>
    <format dxfId="200">
      <pivotArea type="topRight" dataOnly="0" labelOnly="1" outline="0" fieldPosition="0"/>
    </format>
    <format dxfId="201">
      <pivotArea dataOnly="0" labelOnly="1" fieldPosition="0">
        <references count="1">
          <reference field="16" count="3">
            <x v="2"/>
            <x v="3"/>
            <x v="4"/>
          </reference>
        </references>
      </pivotArea>
    </format>
    <format dxfId="202">
      <pivotArea outline="0" collapsedLevelsAreSubtotals="1" fieldPosition="0"/>
    </format>
  </formats>
  <chartFormats count="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71B9D77D-A99A-4B3F-8330-72E51D7F7FD0}" name="PivotTable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22:D2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16"/>
  </colFields>
  <colItems count="3">
    <i>
      <x v="2"/>
    </i>
    <i>
      <x v="3"/>
    </i>
    <i t="grand">
      <x/>
    </i>
  </colItems>
  <pageFields count="3">
    <pageField fld="26" hier="-1"/>
    <pageField fld="1" hier="-1"/>
    <pageField fld="24" hier="-1"/>
  </pageFields>
  <dataFields count="1">
    <dataField name="Count of ID" fld="0" subtotal="count" baseField="29" baseItem="0"/>
  </dataFields>
  <formats count="5">
    <format dxfId="193">
      <pivotArea outline="0" collapsedLevelsAreSubtotals="1" fieldPosition="0"/>
    </format>
    <format dxfId="194">
      <pivotArea field="16" type="button" dataOnly="0" labelOnly="1" outline="0" axis="axisCol" fieldPosition="0"/>
    </format>
    <format dxfId="195">
      <pivotArea type="topRight" dataOnly="0" labelOnly="1" outline="0" fieldPosition="0"/>
    </format>
    <format dxfId="196">
      <pivotArea dataOnly="0" labelOnly="1" fieldPosition="0">
        <references count="1">
          <reference field="16" count="2">
            <x v="2"/>
            <x v="3"/>
          </reference>
        </references>
      </pivotArea>
    </format>
    <format dxfId="197">
      <pivotArea outline="0" collapsedLevelsAreSubtotals="1" fieldPosition="0"/>
    </format>
  </formats>
  <chartFormats count="17">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6" format="4"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5E5FA8B-8331-4D03-B96A-8E2D8717F503}" name="PivotTable16"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162:G16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25"/>
  </colFields>
  <colItems count="6">
    <i>
      <x v="1"/>
    </i>
    <i>
      <x v="2"/>
    </i>
    <i>
      <x v="5"/>
    </i>
    <i>
      <x v="8"/>
    </i>
    <i>
      <x v="9"/>
    </i>
    <i t="grand">
      <x/>
    </i>
  </colItems>
  <pageFields count="3">
    <pageField fld="26" hier="-1"/>
    <pageField fld="1" hier="-1"/>
    <pageField fld="24" hier="-1"/>
  </pageFields>
  <dataFields count="1">
    <dataField name="Count of ID" fld="0" subtotal="count" baseField="29" baseItem="0"/>
  </dataFields>
  <formats count="6">
    <format dxfId="187">
      <pivotArea outline="0" collapsedLevelsAreSubtotals="1" fieldPosition="0">
        <references count="1">
          <reference field="25" count="6" selected="0">
            <x v="1"/>
            <x v="2"/>
            <x v="3"/>
            <x v="5"/>
            <x v="8"/>
            <x v="9"/>
          </reference>
        </references>
      </pivotArea>
    </format>
    <format dxfId="188">
      <pivotArea outline="0" collapsedLevelsAreSubtotals="1" fieldPosition="0"/>
    </format>
    <format dxfId="189">
      <pivotArea field="25" type="button" dataOnly="0" labelOnly="1" outline="0" axis="axisCol" fieldPosition="0"/>
    </format>
    <format dxfId="190">
      <pivotArea type="topRight" dataOnly="0" labelOnly="1" outline="0" fieldPosition="0"/>
    </format>
    <format dxfId="191">
      <pivotArea dataOnly="0" labelOnly="1" fieldPosition="0">
        <references count="1">
          <reference field="25" count="6">
            <x v="1"/>
            <x v="2"/>
            <x v="3"/>
            <x v="5"/>
            <x v="8"/>
            <x v="9"/>
          </reference>
        </references>
      </pivotArea>
    </format>
    <format dxfId="192">
      <pivotArea outline="0" collapsedLevelsAreSubtotals="1" fieldPosition="0"/>
    </format>
  </formats>
  <chartFormats count="2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4" format="12" series="1">
      <pivotArea type="data" outline="0" fieldPosition="0">
        <references count="2">
          <reference field="4294967294" count="1" selected="0">
            <x v="0"/>
          </reference>
          <reference field="25" count="1" selected="0">
            <x v="6"/>
          </reference>
        </references>
      </pivotArea>
    </chartFormat>
    <chartFormat chart="44" format="13" series="1">
      <pivotArea type="data" outline="0" fieldPosition="0">
        <references count="2">
          <reference field="4294967294" count="1" selected="0">
            <x v="0"/>
          </reference>
          <reference field="2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8743E96F-E228-46BF-92E2-54C4D93EF3E0}" name="PivotTable2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pplication">
  <location ref="A268:F275"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16"/>
  </colFields>
  <colItems count="5">
    <i>
      <x v="2"/>
    </i>
    <i>
      <x v="3"/>
    </i>
    <i>
      <x v="4"/>
    </i>
    <i>
      <x v="5"/>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182">
      <pivotArea outline="0" collapsedLevelsAreSubtotals="1" fieldPosition="0"/>
    </format>
    <format dxfId="183">
      <pivotArea field="16" type="button" dataOnly="0" labelOnly="1" outline="0" axis="axisCol" fieldPosition="0"/>
    </format>
    <format dxfId="184">
      <pivotArea type="topRight" dataOnly="0" labelOnly="1" outline="0" fieldPosition="0"/>
    </format>
    <format dxfId="185">
      <pivotArea dataOnly="0" labelOnly="1" fieldPosition="0">
        <references count="1">
          <reference field="16" count="2">
            <x v="2"/>
            <x v="3"/>
          </reference>
        </references>
      </pivotArea>
    </format>
    <format dxfId="186">
      <pivotArea outline="0" collapsedLevelsAreSubtotals="1" fieldPosition="0"/>
    </format>
  </format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9" format="4" series="1">
      <pivotArea type="data" outline="0" fieldPosition="0">
        <references count="2">
          <reference field="4294967294" count="1" selected="0">
            <x v="0"/>
          </reference>
          <reference field="16" count="1" selected="0">
            <x v="2"/>
          </reference>
        </references>
      </pivotArea>
    </chartFormat>
    <chartFormat chart="79" format="5" series="1">
      <pivotArea type="data" outline="0" fieldPosition="0">
        <references count="2">
          <reference field="4294967294" count="1" selected="0">
            <x v="0"/>
          </reference>
          <reference field="16" count="1" selected="0">
            <x v="3"/>
          </reference>
        </references>
      </pivotArea>
    </chartFormat>
    <chartFormat chart="79" format="6" series="1">
      <pivotArea type="data" outline="0" fieldPosition="0">
        <references count="2">
          <reference field="4294967294" count="1" selected="0">
            <x v="0"/>
          </reference>
          <reference field="16" count="1" selected="0">
            <x v="4"/>
          </reference>
        </references>
      </pivotArea>
    </chartFormat>
    <chartFormat chart="79" format="7" series="1">
      <pivotArea type="data" outline="0" fieldPosition="0">
        <references count="2">
          <reference field="4294967294" count="1" selected="0">
            <x v="0"/>
          </reference>
          <reference field="16" count="1" selected="0">
            <x v="0"/>
          </reference>
        </references>
      </pivotArea>
    </chartFormat>
    <chartFormat chart="79"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FDC6D199-5B93-4637-BD00-0122129ADAF1}" name="PivotTable14"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Week#">
  <location ref="A120:I126"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axis="axisPage" multipleItemSelectionAllowed="1" showAll="0">
      <items count="14">
        <item x="3"/>
        <item x="4"/>
        <item x="5"/>
        <item x="0"/>
        <item x="1"/>
        <item x="2"/>
        <item m="1" x="6"/>
        <item m="1" x="7"/>
        <item m="1" x="8"/>
        <item m="1" x="9"/>
        <item m="1" x="10"/>
        <item m="1" x="11"/>
        <item m="1" x="12"/>
        <item t="default"/>
      </items>
    </pivotField>
    <pivotField showAll="0"/>
    <pivotField showAll="0"/>
    <pivotField showAll="0"/>
  </pivotFields>
  <rowFields count="1">
    <field x="16"/>
  </rowFields>
  <rowItems count="5">
    <i>
      <x v="2"/>
    </i>
    <i>
      <x v="3"/>
    </i>
    <i>
      <x v="4"/>
    </i>
    <i>
      <x v="5"/>
    </i>
    <i t="grand">
      <x/>
    </i>
  </rowItems>
  <colFields count="1">
    <field x="31"/>
  </colFields>
  <colItems count="8">
    <i>
      <x v="2"/>
    </i>
    <i>
      <x v="3"/>
    </i>
    <i>
      <x v="5"/>
    </i>
    <i>
      <x v="6"/>
    </i>
    <i>
      <x v="8"/>
    </i>
    <i>
      <x v="12"/>
    </i>
    <i>
      <x v="13"/>
    </i>
    <i t="grand">
      <x/>
    </i>
  </colItems>
  <pageFields count="4">
    <pageField fld="33" hier="-1"/>
    <pageField fld="26" hier="-1"/>
    <pageField fld="1" hier="-1"/>
    <pageField fld="24" hier="-1"/>
  </pageFields>
  <dataFields count="1">
    <dataField name="Count of ID" fld="0" subtotal="count" baseField="29" baseItem="0"/>
  </dataFields>
  <formats count="5">
    <format dxfId="177">
      <pivotArea outline="0" collapsedLevelsAreSubtotals="1" fieldPosition="0"/>
    </format>
    <format dxfId="178">
      <pivotArea field="31" type="button" dataOnly="0" labelOnly="1" outline="0" axis="axisCol" fieldPosition="0"/>
    </format>
    <format dxfId="179">
      <pivotArea type="topRight" dataOnly="0" labelOnly="1" outline="0" fieldPosition="0"/>
    </format>
    <format dxfId="180">
      <pivotArea dataOnly="0" labelOnly="1" fieldPosition="0">
        <references count="1">
          <reference field="31" count="1">
            <x v="0"/>
          </reference>
        </references>
      </pivotArea>
    </format>
    <format dxfId="181">
      <pivotArea outline="0" collapsedLevelsAreSubtotals="1" fieldPosition="0"/>
    </format>
  </formats>
  <chartFormats count="15">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3" format="43" series="1">
      <pivotArea type="data" outline="0" fieldPosition="0">
        <references count="2">
          <reference field="4294967294" count="1" selected="0">
            <x v="0"/>
          </reference>
          <reference field="31" count="1" selected="0">
            <x v="0"/>
          </reference>
        </references>
      </pivotArea>
    </chartFormat>
    <chartFormat chart="83" format="58" series="1">
      <pivotArea type="data" outline="0" fieldPosition="0">
        <references count="2">
          <reference field="4294967294" count="1" selected="0">
            <x v="0"/>
          </reference>
          <reference field="31" count="1" selected="0">
            <x v="1"/>
          </reference>
        </references>
      </pivotArea>
    </chartFormat>
    <chartFormat chart="83" format="60" series="1">
      <pivotArea type="data" outline="0" fieldPosition="0">
        <references count="2">
          <reference field="4294967294" count="1" selected="0">
            <x v="0"/>
          </reference>
          <reference field="31" count="1" selected="0">
            <x v="3"/>
          </reference>
        </references>
      </pivotArea>
    </chartFormat>
    <chartFormat chart="83" format="61" series="1">
      <pivotArea type="data" outline="0" fieldPosition="0">
        <references count="2">
          <reference field="4294967294" count="1" selected="0">
            <x v="0"/>
          </reference>
          <reference field="31" count="1" selected="0">
            <x v="5"/>
          </reference>
        </references>
      </pivotArea>
    </chartFormat>
    <chartFormat chart="83" format="62" series="1">
      <pivotArea type="data" outline="0" fieldPosition="0">
        <references count="2">
          <reference field="4294967294" count="1" selected="0">
            <x v="0"/>
          </reference>
          <reference field="31" count="1" selected="0">
            <x v="6"/>
          </reference>
        </references>
      </pivotArea>
    </chartFormat>
    <chartFormat chart="83" format="63" series="1">
      <pivotArea type="data" outline="0" fieldPosition="0">
        <references count="2">
          <reference field="4294967294" count="1" selected="0">
            <x v="0"/>
          </reference>
          <reference field="31" count="1" selected="0">
            <x v="8"/>
          </reference>
        </references>
      </pivotArea>
    </chartFormat>
    <chartFormat chart="83" format="64" series="1">
      <pivotArea type="data" outline="0" fieldPosition="0">
        <references count="2">
          <reference field="4294967294" count="1" selected="0">
            <x v="0"/>
          </reference>
          <reference field="31" count="1" selected="0">
            <x v="9"/>
          </reference>
        </references>
      </pivotArea>
    </chartFormat>
    <chartFormat chart="83" format="66" series="1">
      <pivotArea type="data" outline="0" fieldPosition="0">
        <references count="2">
          <reference field="4294967294" count="1" selected="0">
            <x v="0"/>
          </reference>
          <reference field="31" count="1" selected="0">
            <x v="2"/>
          </reference>
        </references>
      </pivotArea>
    </chartFormat>
    <chartFormat chart="83" format="67" series="1">
      <pivotArea type="data" outline="0" fieldPosition="0">
        <references count="2">
          <reference field="4294967294" count="1" selected="0">
            <x v="0"/>
          </reference>
          <reference field="31" count="1" selected="0">
            <x v="13"/>
          </reference>
        </references>
      </pivotArea>
    </chartFormat>
    <chartFormat chart="83" format="68" series="1">
      <pivotArea type="data" outline="0" fieldPosition="0">
        <references count="2">
          <reference field="4294967294" count="1" selected="0">
            <x v="0"/>
          </reference>
          <reference field="31" count="1" selected="0">
            <x v="11"/>
          </reference>
        </references>
      </pivotArea>
    </chartFormat>
    <chartFormat chart="83" format="71" series="1">
      <pivotArea type="data" outline="0" fieldPosition="0">
        <references count="2">
          <reference field="4294967294" count="1" selected="0">
            <x v="0"/>
          </reference>
          <reference field="3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0A8E791D-F01F-4844-B109-842F3363F32D}" name="PivotTable10"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56:E6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72">
      <pivotArea outline="0" collapsedLevelsAreSubtotals="1" fieldPosition="0"/>
    </format>
    <format dxfId="173">
      <pivotArea field="7" type="button" dataOnly="0" labelOnly="1" outline="0" axis="axisCol" fieldPosition="0"/>
    </format>
    <format dxfId="174">
      <pivotArea type="topRight" dataOnly="0" labelOnly="1" outline="0" fieldPosition="0"/>
    </format>
    <format dxfId="175">
      <pivotArea dataOnly="0" labelOnly="1" fieldPosition="0">
        <references count="1">
          <reference field="7" count="4">
            <x v="1"/>
            <x v="2"/>
            <x v="4"/>
            <x v="5"/>
          </reference>
        </references>
      </pivotArea>
    </format>
    <format dxfId="176">
      <pivotArea outline="0" collapsedLevelsAreSubtotals="1" fieldPosition="0"/>
    </format>
  </formats>
  <chartFormats count="1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5"/>
          </reference>
        </references>
      </pivotArea>
    </chartFormat>
    <chartFormat chart="45" format="7" series="1">
      <pivotArea type="data" outline="0" fieldPosition="0">
        <references count="2">
          <reference field="4294967294" count="1" selected="0">
            <x v="0"/>
          </reference>
          <reference field="7" count="1" selected="0">
            <x v="1"/>
          </reference>
        </references>
      </pivotArea>
    </chartFormat>
    <chartFormat chart="45" format="8" series="1">
      <pivotArea type="data" outline="0" fieldPosition="0">
        <references count="2">
          <reference field="4294967294" count="1" selected="0">
            <x v="0"/>
          </reference>
          <reference field="7" count="1" selected="0">
            <x v="2"/>
          </reference>
        </references>
      </pivotArea>
    </chartFormat>
    <chartFormat chart="45" format="9" series="1">
      <pivotArea type="data" outline="0" fieldPosition="0">
        <references count="2">
          <reference field="4294967294" count="1" selected="0">
            <x v="0"/>
          </reference>
          <reference field="7" count="1" selected="0">
            <x v="5"/>
          </reference>
        </references>
      </pivotArea>
    </chartFormat>
    <chartFormat chart="45" format="10"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5EE84843-FEB5-4F6E-8242-B8A36748A520}" name="PivotTable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22:F28"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16"/>
  </colFields>
  <colItems count="5">
    <i>
      <x v="2"/>
    </i>
    <i>
      <x v="3"/>
    </i>
    <i>
      <x v="4"/>
    </i>
    <i>
      <x v="5"/>
    </i>
    <i t="grand">
      <x/>
    </i>
  </colItems>
  <pageFields count="3">
    <pageField fld="26" hier="-1"/>
    <pageField fld="1" hier="-1"/>
    <pageField fld="24" hier="-1"/>
  </pageFields>
  <dataFields count="1">
    <dataField name="Count of ID" fld="0" subtotal="count" baseField="29" baseItem="0"/>
  </dataFields>
  <formats count="5">
    <format dxfId="167">
      <pivotArea outline="0" collapsedLevelsAreSubtotals="1" fieldPosition="0"/>
    </format>
    <format dxfId="168">
      <pivotArea field="16" type="button" dataOnly="0" labelOnly="1" outline="0" axis="axisCol" fieldPosition="0"/>
    </format>
    <format dxfId="169">
      <pivotArea type="topRight" dataOnly="0" labelOnly="1" outline="0" fieldPosition="0"/>
    </format>
    <format dxfId="170">
      <pivotArea dataOnly="0" labelOnly="1" fieldPosition="0">
        <references count="1">
          <reference field="16" count="2">
            <x v="2"/>
            <x v="3"/>
          </reference>
        </references>
      </pivotArea>
    </format>
    <format dxfId="171">
      <pivotArea outline="0" collapsedLevelsAreSubtotals="1" fieldPosition="0"/>
    </format>
  </formats>
  <chartFormats count="21">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7" format="4" series="1">
      <pivotArea type="data" outline="0" fieldPosition="0">
        <references count="2">
          <reference field="4294967294" count="1" selected="0">
            <x v="0"/>
          </reference>
          <reference field="16" count="1" selected="0">
            <x v="2"/>
          </reference>
        </references>
      </pivotArea>
    </chartFormat>
    <chartFormat chart="37" format="5" series="1">
      <pivotArea type="data" outline="0" fieldPosition="0">
        <references count="2">
          <reference field="4294967294" count="1" selected="0">
            <x v="0"/>
          </reference>
          <reference field="16" count="1" selected="0">
            <x v="3"/>
          </reference>
        </references>
      </pivotArea>
    </chartFormat>
    <chartFormat chart="37" format="6" series="1">
      <pivotArea type="data" outline="0" fieldPosition="0">
        <references count="2">
          <reference field="4294967294" count="1" selected="0">
            <x v="0"/>
          </reference>
          <reference field="16" count="1" selected="0">
            <x v="4"/>
          </reference>
        </references>
      </pivotArea>
    </chartFormat>
    <chartFormat chart="37" format="7" series="1">
      <pivotArea type="data" outline="0" fieldPosition="0">
        <references count="2">
          <reference field="4294967294" count="1" selected="0">
            <x v="0"/>
          </reference>
          <reference field="16" count="1" selected="0">
            <x v="0"/>
          </reference>
        </references>
      </pivotArea>
    </chartFormat>
    <chartFormat chart="37"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300FC718-B9BD-4E54-BE4F-A875DA629813}" name="PivotTable15"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Month">
  <location ref="A138:G14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formats count="6">
    <format dxfId="161">
      <pivotArea outline="0" collapsedLevelsAreSubtotals="1" fieldPosition="0">
        <references count="1">
          <reference field="25" count="6" selected="0">
            <x v="1"/>
            <x v="5"/>
            <x v="6"/>
            <x v="7"/>
            <x v="8"/>
            <x v="9"/>
          </reference>
        </references>
      </pivotArea>
    </format>
    <format dxfId="162">
      <pivotArea outline="0" collapsedLevelsAreSubtotals="1" fieldPosition="0"/>
    </format>
    <format dxfId="163">
      <pivotArea field="25" type="button" dataOnly="0" labelOnly="1" outline="0" axis="axisCol" fieldPosition="0"/>
    </format>
    <format dxfId="164">
      <pivotArea type="topRight" dataOnly="0" labelOnly="1" outline="0" fieldPosition="0"/>
    </format>
    <format dxfId="165">
      <pivotArea dataOnly="0" labelOnly="1" fieldPosition="0">
        <references count="1">
          <reference field="25" count="7">
            <x v="1"/>
            <x v="3"/>
            <x v="5"/>
            <x v="6"/>
            <x v="7"/>
            <x v="8"/>
            <x v="9"/>
          </reference>
        </references>
      </pivotArea>
    </format>
    <format dxfId="166">
      <pivotArea outline="0" collapsedLevelsAreSubtotals="1" fieldPosition="0"/>
    </format>
  </formats>
  <chartFormats count="22">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6" format="14" series="1">
      <pivotArea type="data" outline="0" fieldPosition="0">
        <references count="2">
          <reference field="4294967294" count="1" selected="0">
            <x v="0"/>
          </reference>
          <reference field="25" count="1" selected="0">
            <x v="1"/>
          </reference>
        </references>
      </pivotArea>
    </chartFormat>
    <chartFormat chart="36" format="15" series="1">
      <pivotArea type="data" outline="0" fieldPosition="0">
        <references count="2">
          <reference field="4294967294" count="1" selected="0">
            <x v="0"/>
          </reference>
          <reference field="25" count="1" selected="0">
            <x v="3"/>
          </reference>
        </references>
      </pivotArea>
    </chartFormat>
    <chartFormat chart="36" format="16" series="1">
      <pivotArea type="data" outline="0" fieldPosition="0">
        <references count="2">
          <reference field="4294967294" count="1" selected="0">
            <x v="0"/>
          </reference>
          <reference field="25" count="1" selected="0">
            <x v="5"/>
          </reference>
        </references>
      </pivotArea>
    </chartFormat>
    <chartFormat chart="36" format="17" series="1">
      <pivotArea type="data" outline="0" fieldPosition="0">
        <references count="2">
          <reference field="4294967294" count="1" selected="0">
            <x v="0"/>
          </reference>
          <reference field="25" count="1" selected="0">
            <x v="6"/>
          </reference>
        </references>
      </pivotArea>
    </chartFormat>
    <chartFormat chart="36" format="18" series="1">
      <pivotArea type="data" outline="0" fieldPosition="0">
        <references count="2">
          <reference field="4294967294" count="1" selected="0">
            <x v="0"/>
          </reference>
          <reference field="25" count="1" selected="0">
            <x v="7"/>
          </reference>
        </references>
      </pivotArea>
    </chartFormat>
    <chartFormat chart="36" format="19" series="1">
      <pivotArea type="data" outline="0" fieldPosition="0">
        <references count="2">
          <reference field="4294967294" count="1" selected="0">
            <x v="0"/>
          </reference>
          <reference field="25" count="1" selected="0">
            <x v="8"/>
          </reference>
        </references>
      </pivotArea>
    </chartFormat>
    <chartFormat chart="36" format="20" series="1">
      <pivotArea type="data" outline="0" fieldPosition="0">
        <references count="2">
          <reference field="4294967294" count="1" selected="0">
            <x v="0"/>
          </reference>
          <reference field="25" count="1" selected="0">
            <x v="9"/>
          </reference>
        </references>
      </pivotArea>
    </chartFormat>
    <chartFormat chart="37" format="21" series="1">
      <pivotArea type="data" outline="0" fieldPosition="0">
        <references count="2">
          <reference field="4294967294" count="1" selected="0">
            <x v="0"/>
          </reference>
          <reference field="25" count="1" selected="0">
            <x v="1"/>
          </reference>
        </references>
      </pivotArea>
    </chartFormat>
    <chartFormat chart="37" format="22" series="1">
      <pivotArea type="data" outline="0" fieldPosition="0">
        <references count="2">
          <reference field="4294967294" count="1" selected="0">
            <x v="0"/>
          </reference>
          <reference field="25" count="1" selected="0">
            <x v="3"/>
          </reference>
        </references>
      </pivotArea>
    </chartFormat>
    <chartFormat chart="37" format="23" series="1">
      <pivotArea type="data" outline="0" fieldPosition="0">
        <references count="2">
          <reference field="4294967294" count="1" selected="0">
            <x v="0"/>
          </reference>
          <reference field="25" count="1" selected="0">
            <x v="5"/>
          </reference>
        </references>
      </pivotArea>
    </chartFormat>
    <chartFormat chart="37" format="24" series="1">
      <pivotArea type="data" outline="0" fieldPosition="0">
        <references count="2">
          <reference field="4294967294" count="1" selected="0">
            <x v="0"/>
          </reference>
          <reference field="25" count="1" selected="0">
            <x v="6"/>
          </reference>
        </references>
      </pivotArea>
    </chartFormat>
    <chartFormat chart="37" format="25" series="1">
      <pivotArea type="data" outline="0" fieldPosition="0">
        <references count="2">
          <reference field="4294967294" count="1" selected="0">
            <x v="0"/>
          </reference>
          <reference field="25" count="1" selected="0">
            <x v="7"/>
          </reference>
        </references>
      </pivotArea>
    </chartFormat>
    <chartFormat chart="37" format="26" series="1">
      <pivotArea type="data" outline="0" fieldPosition="0">
        <references count="2">
          <reference field="4294967294" count="1" selected="0">
            <x v="0"/>
          </reference>
          <reference field="25" count="1" selected="0">
            <x v="8"/>
          </reference>
        </references>
      </pivotArea>
    </chartFormat>
    <chartFormat chart="37" format="27" series="1">
      <pivotArea type="data" outline="0" fieldPosition="0">
        <references count="2">
          <reference field="4294967294" count="1" selected="0">
            <x v="0"/>
          </reference>
          <reference field="25" count="1" selected="0">
            <x v="9"/>
          </reference>
        </references>
      </pivotArea>
    </chartFormat>
    <chartFormat chart="37"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899D3739-90BD-4060-BB99-5AC66755B5DE}" name="PivotTable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Month #">
  <location ref="A6:F11"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16"/>
  </colFields>
  <colItems count="5">
    <i>
      <x v="2"/>
    </i>
    <i>
      <x v="3"/>
    </i>
    <i>
      <x v="4"/>
    </i>
    <i>
      <x v="5"/>
    </i>
    <i t="grand">
      <x/>
    </i>
  </colItems>
  <pageFields count="3">
    <pageField fld="26" hier="-1"/>
    <pageField fld="1" hier="-1"/>
    <pageField fld="24" hier="-1"/>
  </pageFields>
  <dataFields count="1">
    <dataField name="Count of ID" fld="0" subtotal="count" baseField="29" baseItem="0"/>
  </dataFields>
  <formats count="5">
    <format dxfId="156">
      <pivotArea outline="0" collapsedLevelsAreSubtotals="1" fieldPosition="0"/>
    </format>
    <format dxfId="157">
      <pivotArea field="16" type="button" dataOnly="0" labelOnly="1" outline="0" axis="axisCol" fieldPosition="0"/>
    </format>
    <format dxfId="158">
      <pivotArea type="topRight" dataOnly="0" labelOnly="1" outline="0" fieldPosition="0"/>
    </format>
    <format dxfId="159">
      <pivotArea dataOnly="0" labelOnly="1" fieldPosition="0">
        <references count="1">
          <reference field="16" count="3">
            <x v="2"/>
            <x v="3"/>
            <x v="4"/>
          </reference>
        </references>
      </pivotArea>
    </format>
    <format dxfId="160">
      <pivotArea outline="0" collapsedLevelsAreSubtotals="1" fieldPosition="0"/>
    </format>
  </formats>
  <chartFormats count="13">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 chart="30" format="7" series="1">
      <pivotArea type="data" outline="0" fieldPosition="0">
        <references count="2">
          <reference field="4294967294" count="1" selected="0">
            <x v="0"/>
          </reference>
          <reference field="16" count="1" selected="0">
            <x v="2"/>
          </reference>
        </references>
      </pivotArea>
    </chartFormat>
    <chartFormat chart="30" format="8" series="1">
      <pivotArea type="data" outline="0" fieldPosition="0">
        <references count="2">
          <reference field="4294967294" count="1" selected="0">
            <x v="0"/>
          </reference>
          <reference field="16" count="1" selected="0">
            <x v="3"/>
          </reference>
        </references>
      </pivotArea>
    </chartFormat>
    <chartFormat chart="30" format="9" series="1">
      <pivotArea type="data" outline="0" fieldPosition="0">
        <references count="2">
          <reference field="4294967294" count="1" selected="0">
            <x v="0"/>
          </reference>
          <reference field="16" count="1" selected="0">
            <x v="4"/>
          </reference>
        </references>
      </pivotArea>
    </chartFormat>
    <chartFormat chart="30" format="10" series="1">
      <pivotArea type="data" outline="0" fieldPosition="0">
        <references count="2">
          <reference field="4294967294" count="1" selected="0">
            <x v="0"/>
          </reference>
          <reference field="16" count="1" selected="0">
            <x v="0"/>
          </reference>
        </references>
      </pivotArea>
    </chartFormat>
    <chartFormat chart="30" format="11"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68FA60AD-86B0-468C-81E0-90090ADA616F}" name="PivotTable7"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rowHeaderCaption="Month#">
  <location ref="A233:F239"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16"/>
  </colFields>
  <colItems count="5">
    <i>
      <x v="2"/>
    </i>
    <i>
      <x v="3"/>
    </i>
    <i>
      <x v="4"/>
    </i>
    <i>
      <x v="5"/>
    </i>
    <i t="grand">
      <x/>
    </i>
  </colItems>
  <pageFields count="4">
    <pageField fld="26" hier="-1"/>
    <pageField fld="7" hier="-1"/>
    <pageField fld="1" hier="-1"/>
    <pageField fld="24" hier="-1"/>
  </pageFields>
  <dataFields count="1">
    <dataField name="Average of Age" fld="27" subtotal="average" baseField="29" baseItem="31" numFmtId="4"/>
  </dataFields>
  <chartFormats count="20">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89" format="0" series="1">
      <pivotArea type="data" outline="0" fieldPosition="0">
        <references count="2">
          <reference field="4294967294" count="1" selected="0">
            <x v="0"/>
          </reference>
          <reference field="16" count="1" selected="0">
            <x v="0"/>
          </reference>
        </references>
      </pivotArea>
    </chartFormat>
    <chartFormat chart="89" format="1" series="1">
      <pivotArea type="data" outline="0" fieldPosition="0">
        <references count="2">
          <reference field="4294967294" count="1" selected="0">
            <x v="0"/>
          </reference>
          <reference field="16" count="1" selected="0">
            <x v="2"/>
          </reference>
        </references>
      </pivotArea>
    </chartFormat>
    <chartFormat chart="89" format="2" series="1">
      <pivotArea type="data" outline="0" fieldPosition="0">
        <references count="2">
          <reference field="4294967294" count="1" selected="0">
            <x v="0"/>
          </reference>
          <reference field="16" count="1" selected="0">
            <x v="3"/>
          </reference>
        </references>
      </pivotArea>
    </chartFormat>
    <chartFormat chart="89" format="3" series="1">
      <pivotArea type="data" outline="0" fieldPosition="0">
        <references count="2">
          <reference field="4294967294" count="1" selected="0">
            <x v="0"/>
          </reference>
          <reference field="16" count="1" selected="0">
            <x v="4"/>
          </reference>
        </references>
      </pivotArea>
    </chartFormat>
    <chartFormat chart="89" format="4"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6A753F0A-1B1D-4549-94F7-D7D06738F6FD}" name="PivotTable2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rowHeaderCaption="Aging Slab">
  <location ref="A287:G291"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2"/>
        <item x="3"/>
        <item x="0"/>
        <item x="1"/>
        <item m="1" x="4"/>
        <item t="default"/>
      </items>
    </pivotField>
    <pivotField showAll="0"/>
    <pivotField showAll="0"/>
  </pivotFields>
  <rowFields count="1">
    <field x="34"/>
  </rowFields>
  <rowItems count="3">
    <i>
      <x v="1"/>
    </i>
    <i>
      <x v="3"/>
    </i>
    <i t="grand">
      <x/>
    </i>
  </rowItems>
  <colFields count="1">
    <field x="25"/>
  </colFields>
  <colItems count="6">
    <i>
      <x v="5"/>
    </i>
    <i>
      <x v="6"/>
    </i>
    <i>
      <x v="7"/>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152">
      <pivotArea outline="0" collapsedLevelsAreSubtotals="1" fieldPosition="0"/>
    </format>
    <format dxfId="153">
      <pivotArea field="16" type="button" dataOnly="0" labelOnly="1" outline="0"/>
    </format>
    <format dxfId="154">
      <pivotArea type="topRight" dataOnly="0" labelOnly="1" outline="0" fieldPosition="0"/>
    </format>
    <format dxfId="155">
      <pivotArea outline="0" collapsedLevelsAreSubtotals="1" fieldPosition="0"/>
    </format>
  </formats>
  <chartFormats count="17">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6" format="0" series="1">
      <pivotArea type="data" outline="0" fieldPosition="0">
        <references count="2">
          <reference field="4294967294" count="1" selected="0">
            <x v="0"/>
          </reference>
          <reference field="25" count="1" selected="0">
            <x v="5"/>
          </reference>
        </references>
      </pivotArea>
    </chartFormat>
    <chartFormat chart="86" format="1" series="1">
      <pivotArea type="data" outline="0" fieldPosition="0">
        <references count="2">
          <reference field="4294967294" count="1" selected="0">
            <x v="0"/>
          </reference>
          <reference field="25" count="1" selected="0">
            <x v="6"/>
          </reference>
        </references>
      </pivotArea>
    </chartFormat>
    <chartFormat chart="86" format="2" series="1">
      <pivotArea type="data" outline="0" fieldPosition="0">
        <references count="2">
          <reference field="4294967294" count="1" selected="0">
            <x v="0"/>
          </reference>
          <reference field="25" count="1" selected="0">
            <x v="7"/>
          </reference>
        </references>
      </pivotArea>
    </chartFormat>
    <chartFormat chart="86" format="3" series="1">
      <pivotArea type="data" outline="0" fieldPosition="0">
        <references count="2">
          <reference field="4294967294" count="1" selected="0">
            <x v="0"/>
          </reference>
          <reference field="25" count="1" selected="0">
            <x v="8"/>
          </reference>
        </references>
      </pivotArea>
    </chartFormat>
    <chartFormat chart="86" format="4"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E6E8341F-F0D6-400F-BBFE-CF578895BC8B}" name="PivotTable17"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Week#">
  <location ref="A179:G186"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h="1" x="3"/>
        <item x="4"/>
        <item h="1" x="5"/>
        <item h="1" x="0"/>
        <item h="1" x="1"/>
        <item h="1" x="2"/>
        <item h="1" m="1" x="6"/>
        <item h="1" m="1" x="7"/>
        <item h="1" m="1" x="8"/>
        <item h="1" m="1" x="9"/>
        <item h="1" m="1" x="10"/>
        <item h="1" m="1" x="11"/>
        <item h="1" m="1" x="12"/>
        <item t="default"/>
      </items>
    </pivotField>
    <pivotField showAll="0"/>
    <pivotField showAll="0"/>
    <pivotField showAll="0"/>
  </pivotFields>
  <rowFields count="1">
    <field x="25"/>
  </rowFields>
  <rowItems count="6">
    <i>
      <x v="5"/>
    </i>
    <i>
      <x v="6"/>
    </i>
    <i>
      <x v="7"/>
    </i>
    <i>
      <x v="8"/>
    </i>
    <i>
      <x v="9"/>
    </i>
    <i t="grand">
      <x/>
    </i>
  </rowItems>
  <colFields count="1">
    <field x="7"/>
  </colFields>
  <colItems count="6">
    <i>
      <x v="1"/>
    </i>
    <i>
      <x v="2"/>
    </i>
    <i>
      <x v="4"/>
    </i>
    <i>
      <x v="5"/>
    </i>
    <i>
      <x v="7"/>
    </i>
    <i t="grand">
      <x/>
    </i>
  </colItems>
  <pageFields count="4">
    <pageField fld="33" hier="-1"/>
    <pageField fld="26" hier="-1"/>
    <pageField fld="1" hier="-1"/>
    <pageField fld="24" hier="-1"/>
  </pageFields>
  <dataFields count="1">
    <dataField name="Count of ID" fld="0" subtotal="count" baseField="29" baseItem="0"/>
  </dataFields>
  <formats count="6">
    <format dxfId="146">
      <pivotArea outline="0" collapsedLevelsAreSubtotals="1" fieldPosition="0">
        <references count="1">
          <reference field="7" count="5" selected="0">
            <x v="0"/>
            <x v="1"/>
            <x v="2"/>
            <x v="4"/>
            <x v="5"/>
          </reference>
        </references>
      </pivotArea>
    </format>
    <format dxfId="147">
      <pivotArea outline="0" collapsedLevelsAreSubtotals="1" fieldPosition="0"/>
    </format>
    <format dxfId="148">
      <pivotArea field="7" type="button" dataOnly="0" labelOnly="1" outline="0" axis="axisCol" fieldPosition="0"/>
    </format>
    <format dxfId="149">
      <pivotArea type="topRight" dataOnly="0" labelOnly="1" outline="0" fieldPosition="0"/>
    </format>
    <format dxfId="150">
      <pivotArea dataOnly="0" labelOnly="1" fieldPosition="0">
        <references count="1">
          <reference field="7" count="5">
            <x v="0"/>
            <x v="1"/>
            <x v="2"/>
            <x v="4"/>
            <x v="5"/>
          </reference>
        </references>
      </pivotArea>
    </format>
    <format dxfId="151">
      <pivotArea outline="0" collapsedLevelsAreSubtotals="1" fieldPosition="0"/>
    </format>
  </formats>
  <chartFormats count="35">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5"/>
          </reference>
        </references>
      </pivotArea>
    </chartFormat>
    <chartFormat chart="57" format="15" series="1">
      <pivotArea type="data" outline="0" fieldPosition="0">
        <references count="2">
          <reference field="4294967294" count="1" selected="0">
            <x v="0"/>
          </reference>
          <reference field="7" count="1" selected="0">
            <x v="0"/>
          </reference>
        </references>
      </pivotArea>
    </chartFormat>
    <chartFormat chart="57" format="16" series="1">
      <pivotArea type="data" outline="0" fieldPosition="0">
        <references count="2">
          <reference field="4294967294" count="1" selected="0">
            <x v="0"/>
          </reference>
          <reference field="7" count="1" selected="0">
            <x v="1"/>
          </reference>
        </references>
      </pivotArea>
    </chartFormat>
    <chartFormat chart="57" format="17" series="1">
      <pivotArea type="data" outline="0" fieldPosition="0">
        <references count="2">
          <reference field="4294967294" count="1" selected="0">
            <x v="0"/>
          </reference>
          <reference field="7" count="1" selected="0">
            <x v="2"/>
          </reference>
        </references>
      </pivotArea>
    </chartFormat>
    <chartFormat chart="57" format="18" series="1">
      <pivotArea type="data" outline="0" fieldPosition="0">
        <references count="2">
          <reference field="4294967294" count="1" selected="0">
            <x v="0"/>
          </reference>
          <reference field="7" count="1" selected="0">
            <x v="5"/>
          </reference>
        </references>
      </pivotArea>
    </chartFormat>
    <chartFormat chart="57" format="19" series="1">
      <pivotArea type="data" outline="0" fieldPosition="0">
        <references count="1">
          <reference field="4294967294" count="1" selected="0">
            <x v="0"/>
          </reference>
        </references>
      </pivotArea>
    </chartFormat>
    <chartFormat chart="57" format="20" series="1">
      <pivotArea type="data" outline="0" fieldPosition="0">
        <references count="2">
          <reference field="4294967294" count="1" selected="0">
            <x v="0"/>
          </reference>
          <reference field="7" count="1" selected="0">
            <x v="4"/>
          </reference>
        </references>
      </pivotArea>
    </chartFormat>
    <chartFormat chart="57" format="21" series="1">
      <pivotArea type="data" outline="0" fieldPosition="0">
        <references count="2">
          <reference field="4294967294" count="1" selected="0">
            <x v="0"/>
          </reference>
          <reference field="7" count="1" selected="0">
            <x v="6"/>
          </reference>
        </references>
      </pivotArea>
    </chartFormat>
    <chartFormat chart="57" format="22"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102C02E5-BF48-40F8-84F3-58B8E5127C2D}" name="PivotTable11"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rowHeaderCaption="Week#">
  <location ref="A73:G79"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x="3"/>
        <item x="4"/>
        <item x="5"/>
        <item x="0"/>
        <item x="1"/>
        <item x="2"/>
        <item m="1" x="6"/>
        <item m="1" x="7"/>
        <item m="1" x="8"/>
        <item m="1" x="9"/>
        <item m="1" x="10"/>
        <item m="1" x="11"/>
        <item m="1" x="12"/>
        <item t="default"/>
      </items>
    </pivotField>
    <pivotField showAll="0"/>
    <pivotField showAll="0"/>
    <pivotField showAll="0"/>
  </pivotFields>
  <rowFields count="1">
    <field x="16"/>
  </rowFields>
  <rowItems count="5">
    <i>
      <x v="2"/>
    </i>
    <i>
      <x v="3"/>
    </i>
    <i>
      <x v="4"/>
    </i>
    <i>
      <x v="5"/>
    </i>
    <i t="grand">
      <x/>
    </i>
  </rowItems>
  <colFields count="1">
    <field x="7"/>
  </colFields>
  <colItems count="6">
    <i>
      <x v="1"/>
    </i>
    <i>
      <x v="2"/>
    </i>
    <i>
      <x v="4"/>
    </i>
    <i>
      <x v="5"/>
    </i>
    <i>
      <x v="7"/>
    </i>
    <i t="grand">
      <x/>
    </i>
  </colItems>
  <pageFields count="4">
    <pageField fld="33" hier="-1"/>
    <pageField fld="26" hier="-1"/>
    <pageField fld="1" hier="-1"/>
    <pageField fld="24" hier="-1"/>
  </pageFields>
  <dataFields count="1">
    <dataField name="Count of ID" fld="0" subtotal="count" baseField="29" baseItem="0"/>
  </dataFields>
  <formats count="6">
    <format dxfId="140">
      <pivotArea outline="0" collapsedLevelsAreSubtotals="1" fieldPosition="0">
        <references count="1">
          <reference field="7" count="5" selected="0">
            <x v="0"/>
            <x v="1"/>
            <x v="2"/>
            <x v="4"/>
            <x v="5"/>
          </reference>
        </references>
      </pivotArea>
    </format>
    <format dxfId="141">
      <pivotArea outline="0" collapsedLevelsAreSubtotals="1" fieldPosition="0"/>
    </format>
    <format dxfId="142">
      <pivotArea field="7" type="button" dataOnly="0" labelOnly="1" outline="0" axis="axisCol" fieldPosition="0"/>
    </format>
    <format dxfId="143">
      <pivotArea type="topRight" dataOnly="0" labelOnly="1" outline="0" fieldPosition="0"/>
    </format>
    <format dxfId="144">
      <pivotArea dataOnly="0" labelOnly="1" fieldPosition="0">
        <references count="1">
          <reference field="7" count="5">
            <x v="0"/>
            <x v="1"/>
            <x v="2"/>
            <x v="4"/>
            <x v="5"/>
          </reference>
        </references>
      </pivotArea>
    </format>
    <format dxfId="145">
      <pivotArea outline="0" collapsedLevelsAreSubtotals="1" fieldPosition="0"/>
    </format>
  </formats>
  <chartFormats count="25">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5" series="1">
      <pivotArea type="data" outline="0" fieldPosition="0">
        <references count="2">
          <reference field="4294967294" count="1" selected="0">
            <x v="0"/>
          </reference>
          <reference field="7" count="1" selected="0">
            <x v="0"/>
          </reference>
        </references>
      </pivotArea>
    </chartFormat>
    <chartFormat chart="45" format="6" series="1">
      <pivotArea type="data" outline="0" fieldPosition="0">
        <references count="2">
          <reference field="4294967294" count="1" selected="0">
            <x v="0"/>
          </reference>
          <reference field="7" count="1" selected="0">
            <x v="1"/>
          </reference>
        </references>
      </pivotArea>
    </chartFormat>
    <chartFormat chart="45" format="7" series="1">
      <pivotArea type="data" outline="0" fieldPosition="0">
        <references count="2">
          <reference field="4294967294" count="1" selected="0">
            <x v="0"/>
          </reference>
          <reference field="7" count="1" selected="0">
            <x v="2"/>
          </reference>
        </references>
      </pivotArea>
    </chartFormat>
    <chartFormat chart="45" format="8" series="1">
      <pivotArea type="data" outline="0" fieldPosition="0">
        <references count="2">
          <reference field="4294967294" count="1" selected="0">
            <x v="0"/>
          </reference>
          <reference field="7" count="1" selected="0">
            <x v="5"/>
          </reference>
        </references>
      </pivotArea>
    </chartFormat>
    <chartFormat chart="54" format="9" series="1">
      <pivotArea type="data" outline="0" fieldPosition="0">
        <references count="2">
          <reference field="4294967294" count="1" selected="0">
            <x v="0"/>
          </reference>
          <reference field="7" count="1" selected="0">
            <x v="0"/>
          </reference>
        </references>
      </pivotArea>
    </chartFormat>
    <chartFormat chart="54" format="10" series="1">
      <pivotArea type="data" outline="0" fieldPosition="0">
        <references count="2">
          <reference field="4294967294" count="1" selected="0">
            <x v="0"/>
          </reference>
          <reference field="7" count="1" selected="0">
            <x v="1"/>
          </reference>
        </references>
      </pivotArea>
    </chartFormat>
    <chartFormat chart="54" format="11" series="1">
      <pivotArea type="data" outline="0" fieldPosition="0">
        <references count="2">
          <reference field="4294967294" count="1" selected="0">
            <x v="0"/>
          </reference>
          <reference field="7" count="1" selected="0">
            <x v="2"/>
          </reference>
        </references>
      </pivotArea>
    </chartFormat>
    <chartFormat chart="54" format="12" series="1">
      <pivotArea type="data" outline="0" fieldPosition="0">
        <references count="2">
          <reference field="4294967294" count="1" selected="0">
            <x v="0"/>
          </reference>
          <reference field="7" count="1" selected="0">
            <x v="5"/>
          </reference>
        </references>
      </pivotArea>
    </chartFormat>
    <chartFormat chart="55" format="13" series="1">
      <pivotArea type="data" outline="0" fieldPosition="0">
        <references count="2">
          <reference field="4294967294" count="1" selected="0">
            <x v="0"/>
          </reference>
          <reference field="7" count="1" selected="0">
            <x v="0"/>
          </reference>
        </references>
      </pivotArea>
    </chartFormat>
    <chartFormat chart="55" format="14" series="1">
      <pivotArea type="data" outline="0" fieldPosition="0">
        <references count="2">
          <reference field="4294967294" count="1" selected="0">
            <x v="0"/>
          </reference>
          <reference field="7" count="1" selected="0">
            <x v="1"/>
          </reference>
        </references>
      </pivotArea>
    </chartFormat>
    <chartFormat chart="55" format="15" series="1">
      <pivotArea type="data" outline="0" fieldPosition="0">
        <references count="2">
          <reference field="4294967294" count="1" selected="0">
            <x v="0"/>
          </reference>
          <reference field="7" count="1" selected="0">
            <x v="2"/>
          </reference>
        </references>
      </pivotArea>
    </chartFormat>
    <chartFormat chart="55" format="16" series="1">
      <pivotArea type="data" outline="0" fieldPosition="0">
        <references count="2">
          <reference field="4294967294" count="1" selected="0">
            <x v="0"/>
          </reference>
          <reference field="7" count="1" selected="0">
            <x v="5"/>
          </reference>
        </references>
      </pivotArea>
    </chartFormat>
    <chartFormat chart="55" format="17" series="1">
      <pivotArea type="data" outline="0" fieldPosition="0">
        <references count="1">
          <reference field="4294967294" count="1" selected="0">
            <x v="0"/>
          </reference>
        </references>
      </pivotArea>
    </chartFormat>
    <chartFormat chart="55" format="19" series="1">
      <pivotArea type="data" outline="0" fieldPosition="0">
        <references count="2">
          <reference field="4294967294" count="1" selected="0">
            <x v="0"/>
          </reference>
          <reference field="7" count="1" selected="0">
            <x v="4"/>
          </reference>
        </references>
      </pivotArea>
    </chartFormat>
    <chartFormat chart="55" format="20" series="1">
      <pivotArea type="data" outline="0" fieldPosition="0">
        <references count="2">
          <reference field="4294967294" count="1" selected="0">
            <x v="0"/>
          </reference>
          <reference field="7" count="1" selected="0">
            <x v="6"/>
          </reference>
        </references>
      </pivotArea>
    </chartFormat>
    <chartFormat chart="55" format="2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A701AB68-1DBF-46EA-97EB-E1E54D481B1C}" name="PivotTable18"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rowHeaderCaption="Week#">
  <location ref="A195:E20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35">
      <pivotArea outline="0" collapsedLevelsAreSubtotals="1" fieldPosition="0"/>
    </format>
    <format dxfId="136">
      <pivotArea field="7" type="button" dataOnly="0" labelOnly="1" outline="0" axis="axisCol" fieldPosition="0"/>
    </format>
    <format dxfId="137">
      <pivotArea type="topRight" dataOnly="0" labelOnly="1" outline="0" fieldPosition="0"/>
    </format>
    <format dxfId="138">
      <pivotArea dataOnly="0" labelOnly="1" fieldPosition="0">
        <references count="1">
          <reference field="7" count="4">
            <x v="1"/>
            <x v="2"/>
            <x v="4"/>
            <x v="5"/>
          </reference>
        </references>
      </pivotArea>
    </format>
    <format dxfId="139">
      <pivotArea outline="0" collapsedLevelsAreSubtotals="1" fieldPosition="0"/>
    </format>
  </formats>
  <chartFormats count="3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5"/>
          </reference>
        </references>
      </pivotArea>
    </chartFormat>
    <chartFormat chart="64" format="7" series="1">
      <pivotArea type="data" outline="0" fieldPosition="0">
        <references count="2">
          <reference field="4294967294" count="1" selected="0">
            <x v="0"/>
          </reference>
          <reference field="7" count="1" selected="0">
            <x v="1"/>
          </reference>
        </references>
      </pivotArea>
    </chartFormat>
    <chartFormat chart="64" format="8" series="1">
      <pivotArea type="data" outline="0" fieldPosition="0">
        <references count="2">
          <reference field="4294967294" count="1" selected="0">
            <x v="0"/>
          </reference>
          <reference field="7" count="1" selected="0">
            <x v="2"/>
          </reference>
        </references>
      </pivotArea>
    </chartFormat>
    <chartFormat chart="64" format="9" series="1">
      <pivotArea type="data" outline="0" fieldPosition="0">
        <references count="2">
          <reference field="4294967294" count="1" selected="0">
            <x v="0"/>
          </reference>
          <reference field="7" count="1" selected="0">
            <x v="5"/>
          </reference>
        </references>
      </pivotArea>
    </chartFormat>
    <chartFormat chart="64" format="10"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FBB993C7-3CAF-4FF1-81F2-D53424C9799F}" name="PivotTable12"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87:E9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v="2"/>
    </i>
    <i>
      <x v="3"/>
    </i>
    <i>
      <x v="4"/>
    </i>
    <i>
      <x v="5"/>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30">
      <pivotArea outline="0" collapsedLevelsAreSubtotals="1" fieldPosition="0"/>
    </format>
    <format dxfId="131">
      <pivotArea field="7" type="button" dataOnly="0" labelOnly="1" outline="0" axis="axisCol" fieldPosition="0"/>
    </format>
    <format dxfId="132">
      <pivotArea type="topRight" dataOnly="0" labelOnly="1" outline="0" fieldPosition="0"/>
    </format>
    <format dxfId="133">
      <pivotArea dataOnly="0" labelOnly="1" fieldPosition="0">
        <references count="1">
          <reference field="7" count="4">
            <x v="1"/>
            <x v="2"/>
            <x v="4"/>
            <x v="5"/>
          </reference>
        </references>
      </pivotArea>
    </format>
    <format dxfId="134">
      <pivotArea outline="0" collapsedLevelsAreSubtotals="1" fieldPosition="0"/>
    </format>
  </formats>
  <chartFormats count="2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2" format="8" series="1">
      <pivotArea type="data" outline="0" fieldPosition="0">
        <references count="2">
          <reference field="4294967294" count="1" selected="0">
            <x v="0"/>
          </reference>
          <reference field="7" count="1" selected="0">
            <x v="1"/>
          </reference>
        </references>
      </pivotArea>
    </chartFormat>
    <chartFormat chart="62" format="9" series="1">
      <pivotArea type="data" outline="0" fieldPosition="0">
        <references count="2">
          <reference field="4294967294" count="1" selected="0">
            <x v="0"/>
          </reference>
          <reference field="7" count="1" selected="0">
            <x v="2"/>
          </reference>
        </references>
      </pivotArea>
    </chartFormat>
    <chartFormat chart="62" format="10" series="1">
      <pivotArea type="data" outline="0" fieldPosition="0">
        <references count="2">
          <reference field="4294967294" count="1" selected="0">
            <x v="0"/>
          </reference>
          <reference field="7" count="1" selected="0">
            <x v="5"/>
          </reference>
        </references>
      </pivotArea>
    </chartFormat>
    <chartFormat chart="63" format="11" series="1">
      <pivotArea type="data" outline="0" fieldPosition="0">
        <references count="2">
          <reference field="4294967294" count="1" selected="0">
            <x v="0"/>
          </reference>
          <reference field="7" count="1" selected="0">
            <x v="1"/>
          </reference>
        </references>
      </pivotArea>
    </chartFormat>
    <chartFormat chart="63" format="12" series="1">
      <pivotArea type="data" outline="0" fieldPosition="0">
        <references count="2">
          <reference field="4294967294" count="1" selected="0">
            <x v="0"/>
          </reference>
          <reference field="7" count="1" selected="0">
            <x v="2"/>
          </reference>
        </references>
      </pivotArea>
    </chartFormat>
    <chartFormat chart="63" format="13" series="1">
      <pivotArea type="data" outline="0" fieldPosition="0">
        <references count="2">
          <reference field="4294967294" count="1" selected="0">
            <x v="0"/>
          </reference>
          <reference field="7" count="1" selected="0">
            <x v="5"/>
          </reference>
        </references>
      </pivotArea>
    </chartFormat>
    <chartFormat chart="66" format="3" series="1">
      <pivotArea type="data" outline="0" fieldPosition="0">
        <references count="2">
          <reference field="4294967294" count="1" selected="0">
            <x v="0"/>
          </reference>
          <reference field="7" count="1" selected="0">
            <x v="1"/>
          </reference>
        </references>
      </pivotArea>
    </chartFormat>
    <chartFormat chart="66" format="4" series="1">
      <pivotArea type="data" outline="0" fieldPosition="0">
        <references count="2">
          <reference field="4294967294" count="1" selected="0">
            <x v="0"/>
          </reference>
          <reference field="7" count="1" selected="0">
            <x v="2"/>
          </reference>
        </references>
      </pivotArea>
    </chartFormat>
    <chartFormat chart="66" format="5" series="1">
      <pivotArea type="data" outline="0" fieldPosition="0">
        <references count="2">
          <reference field="4294967294" count="1" selected="0">
            <x v="0"/>
          </reference>
          <reference field="7" count="1" selected="0">
            <x v="5"/>
          </reference>
        </references>
      </pivotArea>
    </chartFormat>
    <chartFormat chart="63" format="14" series="1">
      <pivotArea type="data" outline="0" fieldPosition="0">
        <references count="2">
          <reference field="4294967294" count="1" selected="0">
            <x v="0"/>
          </reference>
          <reference field="7" count="1" selected="0">
            <x v="4"/>
          </reference>
        </references>
      </pivotArea>
    </chartFormat>
    <chartFormat chart="66" format="6"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FE809393-039D-4CD9-A899-615D703C070D}" name="PivotTable13"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rowHeaderCaption="Week#">
  <location ref="A104:J110"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6"/>
        <item x="0"/>
        <item x="1"/>
        <item x="8"/>
        <item x="4"/>
        <item x="3"/>
        <item x="10"/>
        <item x="7"/>
        <item x="9"/>
        <item x="11"/>
        <item x="13"/>
        <item x="12"/>
        <item x="2"/>
        <item x="5"/>
        <item x="14"/>
        <item x="17"/>
        <item x="16"/>
        <item x="15"/>
        <item t="default"/>
      </items>
    </pivotField>
    <pivotField showAll="0"/>
    <pivotField axis="axisPage" multipleItemSelectionAllowed="1" showAll="0">
      <items count="14">
        <item x="3"/>
        <item x="4"/>
        <item x="5"/>
        <item x="0"/>
        <item x="1"/>
        <item x="2"/>
        <item m="1" x="6"/>
        <item m="1" x="7"/>
        <item m="1" x="8"/>
        <item m="1" x="9"/>
        <item m="1" x="10"/>
        <item m="1" x="11"/>
        <item m="1" x="12"/>
        <item t="default"/>
      </items>
    </pivotField>
    <pivotField showAll="0"/>
    <pivotField showAll="0"/>
    <pivotField showAll="0"/>
  </pivotFields>
  <rowFields count="1">
    <field x="16"/>
  </rowFields>
  <rowItems count="5">
    <i>
      <x v="2"/>
    </i>
    <i>
      <x v="3"/>
    </i>
    <i>
      <x v="4"/>
    </i>
    <i>
      <x v="5"/>
    </i>
    <i t="grand">
      <x/>
    </i>
  </rowItems>
  <colFields count="1">
    <field x="31"/>
  </colFields>
  <colItems count="9">
    <i>
      <x v="1"/>
    </i>
    <i>
      <x v="2"/>
    </i>
    <i>
      <x v="3"/>
    </i>
    <i>
      <x v="5"/>
    </i>
    <i>
      <x v="7"/>
    </i>
    <i>
      <x v="8"/>
    </i>
    <i>
      <x v="12"/>
    </i>
    <i>
      <x v="13"/>
    </i>
    <i t="grand">
      <x/>
    </i>
  </colItems>
  <pageFields count="4">
    <pageField fld="33" hier="-1"/>
    <pageField fld="26" hier="-1"/>
    <pageField fld="1" hier="-1"/>
    <pageField fld="24" hier="-1"/>
  </pageFields>
  <dataFields count="1">
    <dataField name="Count of ID" fld="0" subtotal="count" baseField="29" baseItem="0"/>
  </dataFields>
  <formats count="7">
    <format dxfId="123">
      <pivotArea outline="0" collapsedLevelsAreSubtotals="1" fieldPosition="0">
        <references count="1">
          <reference field="31" count="1" selected="0">
            <x v="1"/>
          </reference>
        </references>
      </pivotArea>
    </format>
    <format dxfId="124">
      <pivotArea dataOnly="0" labelOnly="1" fieldPosition="0">
        <references count="1">
          <reference field="31" count="1">
            <x v="1"/>
          </reference>
        </references>
      </pivotArea>
    </format>
    <format dxfId="125">
      <pivotArea outline="0" collapsedLevelsAreSubtotals="1" fieldPosition="0"/>
    </format>
    <format dxfId="126">
      <pivotArea field="31" type="button" dataOnly="0" labelOnly="1" outline="0" axis="axisCol" fieldPosition="0"/>
    </format>
    <format dxfId="127">
      <pivotArea type="topRight" dataOnly="0" labelOnly="1" outline="0" fieldPosition="0"/>
    </format>
    <format dxfId="128">
      <pivotArea dataOnly="0" labelOnly="1" fieldPosition="0">
        <references count="1">
          <reference field="31" count="1">
            <x v="0"/>
          </reference>
        </references>
      </pivotArea>
    </format>
    <format dxfId="129">
      <pivotArea outline="0" collapsedLevelsAreSubtotals="1" fieldPosition="0"/>
    </format>
  </formats>
  <chartFormats count="16">
    <chartFormat chart="67" format="37" series="1">
      <pivotArea type="data" outline="0" fieldPosition="0">
        <references count="2">
          <reference field="4294967294" count="1" selected="0">
            <x v="0"/>
          </reference>
          <reference field="31" count="1" selected="0">
            <x v="0"/>
          </reference>
        </references>
      </pivotArea>
    </chartFormat>
    <chartFormat chart="67" format="38" series="1">
      <pivotArea type="data" outline="0" fieldPosition="0">
        <references count="2">
          <reference field="4294967294" count="1" selected="0">
            <x v="0"/>
          </reference>
          <reference field="31" count="1" selected="0">
            <x v="1"/>
          </reference>
        </references>
      </pivotArea>
    </chartFormat>
    <chartFormat chart="72" format="50" series="1">
      <pivotArea type="data" outline="0" fieldPosition="0">
        <references count="2">
          <reference field="4294967294" count="1" selected="0">
            <x v="0"/>
          </reference>
          <reference field="31" count="1" selected="0">
            <x v="0"/>
          </reference>
        </references>
      </pivotArea>
    </chartFormat>
    <chartFormat chart="72" format="51" series="1">
      <pivotArea type="data" outline="0" fieldPosition="0">
        <references count="2">
          <reference field="4294967294" count="1" selected="0">
            <x v="0"/>
          </reference>
          <reference field="31" count="1" selected="0">
            <x v="1"/>
          </reference>
        </references>
      </pivotArea>
    </chartFormat>
    <chartFormat chart="73" format="60" series="1">
      <pivotArea type="data" outline="0" fieldPosition="0">
        <references count="2">
          <reference field="4294967294" count="1" selected="0">
            <x v="0"/>
          </reference>
          <reference field="31" count="1" selected="0">
            <x v="0"/>
          </reference>
        </references>
      </pivotArea>
    </chartFormat>
    <chartFormat chart="73" format="70" series="1">
      <pivotArea type="data" outline="0" fieldPosition="0">
        <references count="2">
          <reference field="4294967294" count="1" selected="0">
            <x v="0"/>
          </reference>
          <reference field="31" count="1" selected="0">
            <x v="1"/>
          </reference>
        </references>
      </pivotArea>
    </chartFormat>
    <chartFormat chart="73" format="75" series="1">
      <pivotArea type="data" outline="0" fieldPosition="0">
        <references count="1">
          <reference field="4294967294" count="1" selected="0">
            <x v="0"/>
          </reference>
        </references>
      </pivotArea>
    </chartFormat>
    <chartFormat chart="73" format="76" series="1">
      <pivotArea type="data" outline="0" fieldPosition="0">
        <references count="2">
          <reference field="4294967294" count="1" selected="0">
            <x v="0"/>
          </reference>
          <reference field="31" count="1" selected="0">
            <x v="2"/>
          </reference>
        </references>
      </pivotArea>
    </chartFormat>
    <chartFormat chart="73" format="77" series="1">
      <pivotArea type="data" outline="0" fieldPosition="0">
        <references count="2">
          <reference field="4294967294" count="1" selected="0">
            <x v="0"/>
          </reference>
          <reference field="31" count="1" selected="0">
            <x v="3"/>
          </reference>
        </references>
      </pivotArea>
    </chartFormat>
    <chartFormat chart="73" format="78" series="1">
      <pivotArea type="data" outline="0" fieldPosition="0">
        <references count="2">
          <reference field="4294967294" count="1" selected="0">
            <x v="0"/>
          </reference>
          <reference field="31" count="1" selected="0">
            <x v="5"/>
          </reference>
        </references>
      </pivotArea>
    </chartFormat>
    <chartFormat chart="73" format="79" series="1">
      <pivotArea type="data" outline="0" fieldPosition="0">
        <references count="2">
          <reference field="4294967294" count="1" selected="0">
            <x v="0"/>
          </reference>
          <reference field="31" count="1" selected="0">
            <x v="6"/>
          </reference>
        </references>
      </pivotArea>
    </chartFormat>
    <chartFormat chart="73" format="80" series="1">
      <pivotArea type="data" outline="0" fieldPosition="0">
        <references count="2">
          <reference field="4294967294" count="1" selected="0">
            <x v="0"/>
          </reference>
          <reference field="31" count="1" selected="0">
            <x v="8"/>
          </reference>
        </references>
      </pivotArea>
    </chartFormat>
    <chartFormat chart="73" format="82" series="1">
      <pivotArea type="data" outline="0" fieldPosition="0">
        <references count="2">
          <reference field="4294967294" count="1" selected="0">
            <x v="0"/>
          </reference>
          <reference field="31" count="1" selected="0">
            <x v="11"/>
          </reference>
        </references>
      </pivotArea>
    </chartFormat>
    <chartFormat chart="73" format="83" series="1">
      <pivotArea type="data" outline="0" fieldPosition="0">
        <references count="2">
          <reference field="4294967294" count="1" selected="0">
            <x v="0"/>
          </reference>
          <reference field="31" count="1" selected="0">
            <x v="7"/>
          </reference>
        </references>
      </pivotArea>
    </chartFormat>
    <chartFormat chart="73" format="84" series="1">
      <pivotArea type="data" outline="0" fieldPosition="0">
        <references count="2">
          <reference field="4294967294" count="1" selected="0">
            <x v="0"/>
          </reference>
          <reference field="31" count="1" selected="0">
            <x v="13"/>
          </reference>
        </references>
      </pivotArea>
    </chartFormat>
    <chartFormat chart="73" format="85" series="1">
      <pivotArea type="data" outline="0" fieldPosition="0">
        <references count="2">
          <reference field="4294967294" count="1" selected="0">
            <x v="0"/>
          </reference>
          <reference field="3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0D5F8D77-C8D3-41DB-9B70-91E3A9311D20}" name="PivotTable6"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Month">
  <location ref="A214:F218"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Row" showAll="0">
      <items count="14">
        <item x="3"/>
        <item x="4"/>
        <item h="1" x="5"/>
        <item x="0"/>
        <item x="1"/>
        <item x="2"/>
        <item h="1" m="1" x="6"/>
        <item h="1" m="1" x="7"/>
        <item h="1" m="1" x="8"/>
        <item h="1" m="1" x="9"/>
        <item h="1" m="1" x="10"/>
        <item h="1" m="1" x="11"/>
        <item h="1" m="1" x="12"/>
        <item t="default"/>
      </items>
    </pivotField>
    <pivotField showAll="0"/>
    <pivotField showAll="0"/>
    <pivotField showAll="0"/>
  </pivotFields>
  <rowFields count="1">
    <field x="33"/>
  </rowFields>
  <rowItems count="3">
    <i>
      <x/>
    </i>
    <i>
      <x v="1"/>
    </i>
    <i t="grand">
      <x/>
    </i>
  </rowItems>
  <colFields count="1">
    <field x="16"/>
  </colFields>
  <colItems count="5">
    <i>
      <x v="2"/>
    </i>
    <i>
      <x v="3"/>
    </i>
    <i>
      <x v="4"/>
    </i>
    <i>
      <x v="5"/>
    </i>
    <i t="grand">
      <x/>
    </i>
  </colItems>
  <pageFields count="4">
    <pageField fld="26" hier="-1"/>
    <pageField fld="7" hier="-1"/>
    <pageField fld="1" hier="-1"/>
    <pageField fld="24" hier="-1"/>
  </pageFields>
  <dataFields count="1">
    <dataField name="Average of Age" fld="27" subtotal="average" baseField="29" baseItem="31" numFmtId="4"/>
  </dataFields>
  <chartFormats count="17">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87" format="4" series="1">
      <pivotArea type="data" outline="0" fieldPosition="0">
        <references count="1">
          <reference field="4294967294" count="1" selected="0">
            <x v="0"/>
          </reference>
        </references>
      </pivotArea>
    </chartFormat>
    <chartFormat chart="87" format="5"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8B774ABF-9D3E-4446-8CA1-086334B0FE4A}" name="PivotTable16"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157:G16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formats count="6">
    <format dxfId="117">
      <pivotArea outline="0" collapsedLevelsAreSubtotals="1" fieldPosition="0">
        <references count="1">
          <reference field="25" count="6" selected="0">
            <x v="1"/>
            <x v="2"/>
            <x v="3"/>
            <x v="5"/>
            <x v="8"/>
            <x v="9"/>
          </reference>
        </references>
      </pivotArea>
    </format>
    <format dxfId="118">
      <pivotArea outline="0" collapsedLevelsAreSubtotals="1" fieldPosition="0"/>
    </format>
    <format dxfId="119">
      <pivotArea field="25" type="button" dataOnly="0" labelOnly="1" outline="0" axis="axisCol" fieldPosition="0"/>
    </format>
    <format dxfId="120">
      <pivotArea type="topRight" dataOnly="0" labelOnly="1" outline="0" fieldPosition="0"/>
    </format>
    <format dxfId="121">
      <pivotArea dataOnly="0" labelOnly="1" fieldPosition="0">
        <references count="1">
          <reference field="25" count="6">
            <x v="1"/>
            <x v="2"/>
            <x v="3"/>
            <x v="5"/>
            <x v="8"/>
            <x v="9"/>
          </reference>
        </references>
      </pivotArea>
    </format>
    <format dxfId="122">
      <pivotArea outline="0" collapsedLevelsAreSubtotals="1" fieldPosition="0"/>
    </format>
  </formats>
  <chartFormats count="26">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5" format="12" series="1">
      <pivotArea type="data" outline="0" fieldPosition="0">
        <references count="2">
          <reference field="4294967294" count="1" selected="0">
            <x v="0"/>
          </reference>
          <reference field="25" count="1" selected="0">
            <x v="1"/>
          </reference>
        </references>
      </pivotArea>
    </chartFormat>
    <chartFormat chart="45" format="13" series="1">
      <pivotArea type="data" outline="0" fieldPosition="0">
        <references count="2">
          <reference field="4294967294" count="1" selected="0">
            <x v="0"/>
          </reference>
          <reference field="25" count="1" selected="0">
            <x v="2"/>
          </reference>
        </references>
      </pivotArea>
    </chartFormat>
    <chartFormat chart="45" format="14" series="1">
      <pivotArea type="data" outline="0" fieldPosition="0">
        <references count="2">
          <reference field="4294967294" count="1" selected="0">
            <x v="0"/>
          </reference>
          <reference field="25" count="1" selected="0">
            <x v="3"/>
          </reference>
        </references>
      </pivotArea>
    </chartFormat>
    <chartFormat chart="45" format="15" series="1">
      <pivotArea type="data" outline="0" fieldPosition="0">
        <references count="2">
          <reference field="4294967294" count="1" selected="0">
            <x v="0"/>
          </reference>
          <reference field="25" count="1" selected="0">
            <x v="5"/>
          </reference>
        </references>
      </pivotArea>
    </chartFormat>
    <chartFormat chart="45" format="16" series="1">
      <pivotArea type="data" outline="0" fieldPosition="0">
        <references count="2">
          <reference field="4294967294" count="1" selected="0">
            <x v="0"/>
          </reference>
          <reference field="25" count="1" selected="0">
            <x v="8"/>
          </reference>
        </references>
      </pivotArea>
    </chartFormat>
    <chartFormat chart="45" format="17" series="1">
      <pivotArea type="data" outline="0" fieldPosition="0">
        <references count="2">
          <reference field="4294967294" count="1" selected="0">
            <x v="0"/>
          </reference>
          <reference field="25" count="1" selected="0">
            <x v="9"/>
          </reference>
        </references>
      </pivotArea>
    </chartFormat>
    <chartFormat chart="45" format="18" series="1">
      <pivotArea type="data" outline="0" fieldPosition="0">
        <references count="2">
          <reference field="4294967294" count="1" selected="0">
            <x v="0"/>
          </reference>
          <reference field="25" count="1" selected="0">
            <x v="7"/>
          </reference>
        </references>
      </pivotArea>
    </chartFormat>
    <chartFormat chart="45" format="19" series="1">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2450380A-5AB3-4C66-9672-B293CCBCE4D0}" name="PivotTable1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rowHeaderCaption="Application">
  <location ref="A251:F258" firstHeaderRow="1" firstDataRow="2" firstDataCol="1" rowPageCount="5"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axis="axisCol" showAll="0">
      <items count="7">
        <item m="1" x="5"/>
        <item x="3"/>
        <item x="2"/>
        <item x="1"/>
        <item x="0"/>
        <item x="4"/>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18">
        <item m="1" x="16"/>
        <item x="11"/>
        <item x="12"/>
        <item x="1"/>
        <item x="2"/>
        <item x="9"/>
        <item x="8"/>
        <item x="7"/>
        <item x="4"/>
        <item x="0"/>
        <item x="5"/>
        <item x="3"/>
        <item x="6"/>
        <item x="10"/>
        <item x="13"/>
        <item x="14"/>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Page" multipleItemSelectionAllowed="1" showAll="0">
      <items count="14">
        <item h="1" x="3"/>
        <item x="4"/>
        <item h="1" x="5"/>
        <item h="1" x="0"/>
        <item h="1" x="1"/>
        <item h="1" x="2"/>
        <item h="1" m="1" x="6"/>
        <item h="1" m="1" x="7"/>
        <item h="1" m="1" x="8"/>
        <item h="1" m="1" x="9"/>
        <item h="1" m="1" x="10"/>
        <item h="1" m="1" x="11"/>
        <item h="1" m="1" x="12"/>
        <item t="default"/>
      </items>
    </pivotField>
    <pivotField showAll="0"/>
    <pivotField showAll="0"/>
    <pivotField showAll="0"/>
  </pivotFields>
  <rowFields count="1">
    <field x="25"/>
  </rowFields>
  <rowItems count="6">
    <i>
      <x v="5"/>
    </i>
    <i>
      <x v="6"/>
    </i>
    <i>
      <x v="7"/>
    </i>
    <i>
      <x v="8"/>
    </i>
    <i>
      <x v="9"/>
    </i>
    <i t="grand">
      <x/>
    </i>
  </rowItems>
  <colFields count="1">
    <field x="16"/>
  </colFields>
  <colItems count="5">
    <i>
      <x v="2"/>
    </i>
    <i>
      <x v="3"/>
    </i>
    <i>
      <x v="4"/>
    </i>
    <i>
      <x v="5"/>
    </i>
    <i t="grand">
      <x/>
    </i>
  </colItems>
  <pageFields count="5">
    <pageField fld="33" hier="-1"/>
    <pageField fld="26" hier="-1"/>
    <pageField fld="7" hier="-1"/>
    <pageField fld="1" hier="-1"/>
    <pageField fld="24" hier="-1"/>
  </pageFields>
  <dataFields count="1">
    <dataField name="Average of Age" fld="27" subtotal="average" baseField="29" baseItem="31" numFmtId="4"/>
  </dataFields>
  <formats count="5">
    <format dxfId="112">
      <pivotArea outline="0" collapsedLevelsAreSubtotals="1" fieldPosition="0"/>
    </format>
    <format dxfId="113">
      <pivotArea field="16" type="button" dataOnly="0" labelOnly="1" outline="0" axis="axisCol" fieldPosition="0"/>
    </format>
    <format dxfId="114">
      <pivotArea type="topRight" dataOnly="0" labelOnly="1" outline="0" fieldPosition="0"/>
    </format>
    <format dxfId="115">
      <pivotArea dataOnly="0" labelOnly="1" fieldPosition="0">
        <references count="1">
          <reference field="16" count="3">
            <x v="2"/>
            <x v="3"/>
            <x v="4"/>
          </reference>
        </references>
      </pivotArea>
    </format>
    <format dxfId="116">
      <pivotArea outline="0" collapsedLevelsAreSubtotals="1" fieldPosition="0"/>
    </format>
  </format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3" format="6" series="1">
      <pivotArea type="data" outline="0" fieldPosition="0">
        <references count="2">
          <reference field="4294967294" count="1" selected="0">
            <x v="0"/>
          </reference>
          <reference field="16" count="1" selected="0">
            <x v="2"/>
          </reference>
        </references>
      </pivotArea>
    </chartFormat>
    <chartFormat chart="73" format="7" series="1">
      <pivotArea type="data" outline="0" fieldPosition="0">
        <references count="2">
          <reference field="4294967294" count="1" selected="0">
            <x v="0"/>
          </reference>
          <reference field="16" count="1" selected="0">
            <x v="3"/>
          </reference>
        </references>
      </pivotArea>
    </chartFormat>
    <chartFormat chart="73" format="8" series="1">
      <pivotArea type="data" outline="0" fieldPosition="0">
        <references count="2">
          <reference field="4294967294" count="1" selected="0">
            <x v="0"/>
          </reference>
          <reference field="16" count="1" selected="0">
            <x v="4"/>
          </reference>
        </references>
      </pivotArea>
    </chartFormat>
    <chartFormat chart="73" format="9" series="1">
      <pivotArea type="data" outline="0" fieldPosition="0">
        <references count="2">
          <reference field="4294967294" count="1" selected="0">
            <x v="0"/>
          </reference>
          <reference field="16" count="1" selected="0">
            <x v="0"/>
          </reference>
        </references>
      </pivotArea>
    </chartFormat>
    <chartFormat chart="73" format="10" series="1">
      <pivotArea type="data" outline="0" fieldPosition="0">
        <references count="1">
          <reference field="4294967294" count="1" selected="0">
            <x v="0"/>
          </reference>
        </references>
      </pivotArea>
    </chartFormat>
    <chartFormat chart="73" format="11"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9E3296F8-54D4-4A0B-9062-2B3F8CF9ADDD}" name="PivotTable9" cacheId="3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
  <location ref="A41:G46"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9">
        <item x="1"/>
        <item x="0"/>
        <item x="3"/>
        <item x="6"/>
        <item x="4"/>
        <item x="2"/>
        <item m="1"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3"/>
        <item x="4"/>
        <item x="5"/>
        <item x="0"/>
        <item x="1"/>
        <item x="2"/>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7"/>
  </colFields>
  <colItems count="6">
    <i>
      <x v="1"/>
    </i>
    <i>
      <x v="2"/>
    </i>
    <i>
      <x v="4"/>
    </i>
    <i>
      <x v="5"/>
    </i>
    <i>
      <x v="7"/>
    </i>
    <i t="grand">
      <x/>
    </i>
  </colItems>
  <pageFields count="3">
    <pageField fld="26" hier="-1"/>
    <pageField fld="1" hier="-1"/>
    <pageField fld="24" hier="-1"/>
  </pageFields>
  <dataFields count="1">
    <dataField name="Count of ID" fld="0" subtotal="count" baseField="29" baseItem="0"/>
  </dataFields>
  <formats count="6">
    <format dxfId="106">
      <pivotArea outline="0" collapsedLevelsAreSubtotals="1" fieldPosition="0">
        <references count="1">
          <reference field="7" count="5" selected="0">
            <x v="0"/>
            <x v="1"/>
            <x v="2"/>
            <x v="4"/>
            <x v="5"/>
          </reference>
        </references>
      </pivotArea>
    </format>
    <format dxfId="107">
      <pivotArea outline="0" collapsedLevelsAreSubtotals="1" fieldPosition="0"/>
    </format>
    <format dxfId="108">
      <pivotArea field="7" type="button" dataOnly="0" labelOnly="1" outline="0" axis="axisCol" fieldPosition="0"/>
    </format>
    <format dxfId="109">
      <pivotArea type="topRight" dataOnly="0" labelOnly="1" outline="0" fieldPosition="0"/>
    </format>
    <format dxfId="110">
      <pivotArea dataOnly="0" labelOnly="1" fieldPosition="0">
        <references count="1">
          <reference field="7" count="5">
            <x v="0"/>
            <x v="1"/>
            <x v="2"/>
            <x v="4"/>
            <x v="5"/>
          </reference>
        </references>
      </pivotArea>
    </format>
    <format dxfId="111">
      <pivotArea outline="0" collapsedLevelsAreSubtotals="1" fieldPosition="0"/>
    </format>
  </formats>
  <chartFormats count="17">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5" series="1">
      <pivotArea type="data" outline="0" fieldPosition="0">
        <references count="2">
          <reference field="4294967294" count="1" selected="0">
            <x v="0"/>
          </reference>
          <reference field="7" count="1" selected="0">
            <x v="0"/>
          </reference>
        </references>
      </pivotArea>
    </chartFormat>
    <chartFormat chart="35" format="6" series="1">
      <pivotArea type="data" outline="0" fieldPosition="0">
        <references count="2">
          <reference field="4294967294" count="1" selected="0">
            <x v="0"/>
          </reference>
          <reference field="7" count="1" selected="0">
            <x v="1"/>
          </reference>
        </references>
      </pivotArea>
    </chartFormat>
    <chartFormat chart="35" format="7" series="1">
      <pivotArea type="data" outline="0" fieldPosition="0">
        <references count="2">
          <reference field="4294967294" count="1" selected="0">
            <x v="0"/>
          </reference>
          <reference field="7" count="1" selected="0">
            <x v="2"/>
          </reference>
        </references>
      </pivotArea>
    </chartFormat>
    <chartFormat chart="35" format="8" series="1">
      <pivotArea type="data" outline="0" fieldPosition="0">
        <references count="2">
          <reference field="4294967294" count="1" selected="0">
            <x v="0"/>
          </reference>
          <reference field="7" count="1" selected="0">
            <x v="5"/>
          </reference>
        </references>
      </pivotArea>
    </chartFormat>
    <chartFormat chart="36" format="9" series="1">
      <pivotArea type="data" outline="0" fieldPosition="0">
        <references count="2">
          <reference field="4294967294" count="1" selected="0">
            <x v="0"/>
          </reference>
          <reference field="7" count="1" selected="0">
            <x v="0"/>
          </reference>
        </references>
      </pivotArea>
    </chartFormat>
    <chartFormat chart="36" format="10" series="1">
      <pivotArea type="data" outline="0" fieldPosition="0">
        <references count="2">
          <reference field="4294967294" count="1" selected="0">
            <x v="0"/>
          </reference>
          <reference field="7" count="1" selected="0">
            <x v="1"/>
          </reference>
        </references>
      </pivotArea>
    </chartFormat>
    <chartFormat chart="36" format="11" series="1">
      <pivotArea type="data" outline="0" fieldPosition="0">
        <references count="2">
          <reference field="4294967294" count="1" selected="0">
            <x v="0"/>
          </reference>
          <reference field="7" count="1" selected="0">
            <x v="2"/>
          </reference>
        </references>
      </pivotArea>
    </chartFormat>
    <chartFormat chart="36" format="12" series="1">
      <pivotArea type="data" outline="0" fieldPosition="0">
        <references count="2">
          <reference field="4294967294" count="1" selected="0">
            <x v="0"/>
          </reference>
          <reference field="7" count="1" selected="0">
            <x v="5"/>
          </reference>
        </references>
      </pivotArea>
    </chartFormat>
    <chartFormat chart="36" format="13" series="1">
      <pivotArea type="data" outline="0" fieldPosition="0">
        <references count="1">
          <reference field="4294967294" count="1" selected="0">
            <x v="0"/>
          </reference>
        </references>
      </pivotArea>
    </chartFormat>
    <chartFormat chart="36" format="15" series="1">
      <pivotArea type="data" outline="0" fieldPosition="0">
        <references count="2">
          <reference field="4294967294" count="1" selected="0">
            <x v="0"/>
          </reference>
          <reference field="7" count="1" selected="0">
            <x v="4"/>
          </reference>
        </references>
      </pivotArea>
    </chartFormat>
    <chartFormat chart="36" format="16" series="1">
      <pivotArea type="data" outline="0" fieldPosition="0">
        <references count="2">
          <reference field="4294967294" count="1" selected="0">
            <x v="0"/>
          </reference>
          <reference field="7" count="1" selected="0">
            <x v="6"/>
          </reference>
        </references>
      </pivotArea>
    </chartFormat>
    <chartFormat chart="36" format="17"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828C17-28D1-4051-B7CC-771B2ACAA5E7}" name="CGTracker" displayName="CGTracker" ref="A1:AC219" totalsRowShown="0" headerRowDxfId="105" dataDxfId="104" headerRowBorderDxfId="102" tableBorderDxfId="103">
  <autoFilter ref="A1:AC219" xr:uid="{B9828C17-28D1-4051-B7CC-771B2ACAA5E7}">
    <filterColumn colId="12">
      <filters>
        <filter val="In Progress"/>
        <filter val="Pending RAK Ceramics Action"/>
        <filter val="Pending User Confirmation"/>
        <filter val="Pending User Information"/>
        <filter val="Under Development"/>
        <filter val="Under Requirements Gathering"/>
        <filter val="Under UAT"/>
      </filters>
    </filterColumn>
    <filterColumn colId="20">
      <filters>
        <filter val="Kamal Kondapalli"/>
      </filters>
    </filterColumn>
    <filterColumn colId="22">
      <filters>
        <filter val="Kamal"/>
      </filters>
    </filterColumn>
  </autoFilter>
  <tableColumns count="29">
    <tableColumn id="1" xr3:uid="{B300C439-E55C-48C4-BBAA-E5AF6B752EDD}" name="Ticket ID" dataDxfId="101"/>
    <tableColumn id="22" xr3:uid="{02A16A23-2DA3-4868-86DC-CB9B62BF50C3}" name="HelpMe Ticket Type (do not change)" dataDxfId="100">
      <calculatedColumnFormula>IFERROR(VLOOKUP(CGTracker[[#This Row],[Ticket ID]],HelpMe[],2,FALSE),"Not Found In HelpMe")</calculatedColumnFormula>
    </tableColumn>
    <tableColumn id="3" xr3:uid="{774FC73D-6B78-4A98-AD3C-EFCEF126A5C1}" name="Application" dataDxfId="99"/>
    <tableColumn id="30" xr3:uid="{0B9F6CAD-76B9-410A-BFE1-76261C451218}" name="Region (do not change)" dataDxfId="98">
      <calculatedColumnFormula>IFERROR(VLOOKUP(CGTracker[[#This Row],[Ticket ID]],HelpMe[#All],24,FALSE),"Not Found in HelpMe")</calculatedColumnFormula>
    </tableColumn>
    <tableColumn id="31" xr3:uid="{8B02B504-B32D-4388-9D8B-6354C855881A}" name="Departement (do not change)2" dataDxfId="97">
      <calculatedColumnFormula>IFERROR(VLOOKUP(CGTracker[[#This Row],[Ticket ID]],HelpMe[#All],14,FALSE),"Not Found in HelpMe")</calculatedColumnFormula>
    </tableColumn>
    <tableColumn id="2" xr3:uid="{2D787F96-96DD-4E00-9868-038572A3762B}" name="HelpMe Group (do not change)2" dataDxfId="96">
      <calculatedColumnFormula>IFERROR(VLOOKUP(CGTracker[[#This Row],[Ticket ID]],HelpMe[#All],7,FALSE),"Not Found in HelpMe")</calculatedColumnFormula>
    </tableColumn>
    <tableColumn id="26" xr3:uid="{06C87220-5A0C-423E-8995-3AFB43F37A92}" name="HelpMe Description (do not change)" dataDxfId="95">
      <calculatedColumnFormula>IFERROR(VLOOKUP(CGTracker[[#This Row],[Ticket ID]],HelpMe[#All],4,FALSE),"Not Found In HelpMe")</calculatedColumnFormula>
    </tableColumn>
    <tableColumn id="4" xr3:uid="{5A6A1245-64FF-426B-8A96-E49287BEFE2D}" name="Description" dataDxfId="94"/>
    <tableColumn id="25" xr3:uid="{E0F6FC24-BF25-40AC-8DFD-2E0E138C4574}" name="HelpMe Priority (do not change)" dataDxfId="93">
      <calculatedColumnFormula>IFERROR(VLOOKUP(CGTracker[[#This Row],[Ticket ID]],HelpMe[],17,FALSE),"Not Found in HelpMe")</calculatedColumnFormula>
    </tableColumn>
    <tableColumn id="23" xr3:uid="{CDFE4641-9D59-4CD2-8A8F-B741070A1BE9}" name="Is Backlog? (do not change)" dataDxfId="92">
      <calculatedColumnFormula>IFERROR(VLOOKUP(CGTracker[[#This Row],[Ticket ID]],HelpMe[],27,FALSE),"Not Found in HelpMe")</calculatedColumnFormula>
    </tableColumn>
    <tableColumn id="7" xr3:uid="{960D403A-B6E7-407D-846C-EB8F1FFF1A09}" name="HelpMe Status (do not change)" dataDxfId="91">
      <calculatedColumnFormula>IFERROR(VLOOKUP(CGTracker[[#This Row],[Ticket ID]],HelpMe[],8,FALSE),"Not Found in HelpMe")</calculatedColumnFormula>
    </tableColumn>
    <tableColumn id="8" xr3:uid="{F7316D8F-816B-4E6E-9EC8-94B7594F9161}" name="CG Status Free Text" dataDxfId="90"/>
    <tableColumn id="28" xr3:uid="{08D463C7-04D2-4D57-B560-B99143FF7B2F}" name="CG Status (DropDown)" dataDxfId="89"/>
    <tableColumn id="6" xr3:uid="{AB547C69-EFA2-4FA3-9664-139CD7B100EF}" name="HelpMe Creation Date (do not change)" dataDxfId="88">
      <calculatedColumnFormula>IFERROR(VLOOKUP(CGTracker[[#This Row],[Ticket ID]],HelpMe[],36,FALSE),"Not Found in HelpMe")</calculatedColumnFormula>
    </tableColumn>
    <tableColumn id="10" xr3:uid="{E7A419FA-2444-4F6A-A4CD-F959CFB74466}" name="Date Assigned to CG" dataDxfId="87"/>
    <tableColumn id="11" xr3:uid="{65878C0E-2153-4F42-BA77-5EB49C22D4AC}" name="Planned Delivery Date" dataDxfId="86"/>
    <tableColumn id="12" xr3:uid="{A8DC6282-5FA8-4085-B536-079C094DD98D}" name="Estimated Hours" dataDxfId="85"/>
    <tableColumn id="5" xr3:uid="{A5B5C112-7C4D-4EDA-9771-3D256986D615}" name="HelpMe Resolved Date (do not change)" dataDxfId="84">
      <calculatedColumnFormula>IFERROR(VLOOKUP(CGTracker[[#This Row],[Ticket ID]],HelpMe[],37,FALSE),"Not Found in HelpMe")</calculatedColumnFormula>
    </tableColumn>
    <tableColumn id="13" xr3:uid="{F8A7BA08-60F1-4321-934A-2C64779CD37E}" name="Date Resolved" dataDxfId="83"/>
    <tableColumn id="14" xr3:uid="{26074A7A-D388-4949-BBC8-6A63ACC567F4}" name="Module" dataDxfId="82"/>
    <tableColumn id="24" xr3:uid="{ABFE2A8C-C800-488F-B2C8-90591446170D}" name="HelpMe Technician Name (do not change)" dataDxfId="81">
      <calculatedColumnFormula>IFERROR(VLOOKUP(CGTracker[[#This Row],[Ticket ID]],HelpMe[],6,FALSE),"Not Found in HelpMe")</calculatedColumnFormula>
    </tableColumn>
    <tableColumn id="9" xr3:uid="{1E8BC650-595C-402F-AA51-C1BD2F240276}" name="Creation Week (do not change)" dataDxfId="80">
      <calculatedColumnFormula>IFERROR(VLOOKUP(CGTracker[[#This Row],[Ticket ID]],HelpMe[],31,FALSE),"Not Found in HelpMe")</calculatedColumnFormula>
    </tableColumn>
    <tableColumn id="16" xr3:uid="{39D78960-FB9A-44FC-850C-AE5FD83BF941}" name="Functional" dataDxfId="79"/>
    <tableColumn id="17" xr3:uid="{22854122-9ED4-4AC4-BB8D-81076BFD1ECB}" name="Technical" dataDxfId="78"/>
    <tableColumn id="18" xr3:uid="{0D40D4E8-2512-49CE-BBB2-7A6A4A3F3DDD}" name="Remarks" dataDxfId="77"/>
    <tableColumn id="19" xr3:uid="{B65A2692-0608-45DF-A4B6-2E7DEA0619BF}" name="Solution Summary" dataDxfId="76"/>
    <tableColumn id="20" xr3:uid="{8B9FE015-38AA-4ED2-B828-6729A83B2192}" name="Observations" dataDxfId="75"/>
    <tableColumn id="21" xr3:uid="{1958A517-A5CB-4FE2-A630-0911AD044254}" name="Santosh Review - Don't USE" dataDxfId="74"/>
    <tableColumn id="15" xr3:uid="{211B5344-E216-4D38-9F5F-A1E683786D89}" name="One Line WSR Update" dataDxfId="7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DE0936-F786-4B93-B955-E4E9EA7E2734}" name="HelpMe" displayName="HelpMe" ref="A1:AK1134" totalsRowShown="0" headerRowDxfId="72" dataDxfId="71">
  <autoFilter ref="A1:AK1134" xr:uid="{26DE0936-F786-4B93-B955-E4E9EA7E2734}"/>
  <tableColumns count="37">
    <tableColumn id="2" xr3:uid="{C0CB9D43-F186-424C-A068-4E3F20E4453E}" name="ID"/>
    <tableColumn id="25" xr3:uid="{69CFA6F4-663D-47AC-A2E6-6439D1AB2DE8}" name="Request Type"/>
    <tableColumn id="3" xr3:uid="{9F07E533-52FD-491A-956D-021DDEA415BF}" name="Urgency"/>
    <tableColumn id="4" xr3:uid="{2F030949-A52D-4462-959F-331783B6F728}" name="Subject"/>
    <tableColumn id="5" xr3:uid="{B57DBBBF-D2F8-4A29-A40B-FF262ADB9D80}" name="Requester Name"/>
    <tableColumn id="6" xr3:uid="{7A536200-7B82-44B2-8B21-F52B34B1BED4}" name="Technician"/>
    <tableColumn id="7" xr3:uid="{BEBA5157-A656-486F-9F3E-54B7B9B6A709}" name="Group"/>
    <tableColumn id="8" xr3:uid="{8605B696-06AF-4FA1-A422-D1F8087210C0}" name="Status"/>
    <tableColumn id="9" xr3:uid="{DE964836-5F97-4A13-A734-F381274F495C}" name="Created Date"/>
    <tableColumn id="10" xr3:uid="{F060F6A2-5549-413C-BDD2-7440F6DF44C4}" name="Due by date"/>
    <tableColumn id="11" xr3:uid="{D355504B-5D1F-44B3-879B-EE64348652EE}" name="Category"/>
    <tableColumn id="12" xr3:uid="{5AAEFF0E-0B9B-4D6D-8B3B-03DFDF3794E6}" name="Completed Time"/>
    <tableColumn id="13" xr3:uid="{225B5F61-DCB9-4F02-A4E7-1CAA90AD1EEC}" name="Created By"/>
    <tableColumn id="14" xr3:uid="{15A83F54-1E74-45A3-85F8-4BEB8386F82E}" name="Department"/>
    <tableColumn id="15" xr3:uid="{EF24F8AD-33A9-4C76-B859-A76D627B73B3}" name="Impact"/>
    <tableColumn id="16" xr3:uid="{B1E71EE7-B4F6-463E-A944-11943D0BAAD2}" name="Last Updated Time" dataDxfId="70"/>
    <tableColumn id="17" xr3:uid="{DBA8CA3E-9F7E-4D97-B365-D89B9B179B9A}" name="Priority"/>
    <tableColumn id="18" xr3:uid="{CE23E7D0-04D7-426E-A5DA-134E75CE4A4D}" name="Resolved Time" dataDxfId="69"/>
    <tableColumn id="19" xr3:uid="{E568BA00-3B9C-4248-9620-5A5B3D936D47}" name="Responded Time"/>
    <tableColumn id="20" xr3:uid="{CF3DAD8A-7665-4D2D-875B-B1E3A874B7AD}" name="Response Due Date"/>
    <tableColumn id="21" xr3:uid="{A5C2EE77-9ACE-4ACC-B491-830D0F2A20D8}" name="Service Category"/>
    <tableColumn id="22" xr3:uid="{A435559B-7FA8-4A83-A52F-D1D6CC282E2F}" name="Solman Ticket Number"/>
    <tableColumn id="23" xr3:uid="{B4D121FE-7891-43B2-A165-B9549B1D3DD9}" name="Sub Category"/>
    <tableColumn id="37" xr3:uid="{768F5776-5A7B-4DE8-AB94-B8B60E17F74B}" name="Region" dataDxfId="68"/>
    <tableColumn id="24" xr3:uid="{3BC471AE-FC23-4598-BA0E-0F27A710B961}" name="Technician Organization" dataDxfId="67">
      <calculatedColumnFormula>VLOOKUP(HelpMe[[#This Row],[Technician]],Technicians[#All],3,FALSE)</calculatedColumnFormula>
    </tableColumn>
    <tableColumn id="27" xr3:uid="{7DDBA358-5B5E-49DE-9AC7-1B1192D797C2}" name="Technician Domain" dataDxfId="66">
      <calculatedColumnFormula>VLOOKUP(HelpMe[[#This Row],[Technician]],Technicians[#All],2,FALSE)</calculatedColumnFormula>
    </tableColumn>
    <tableColumn id="26" xr3:uid="{FBAF17AE-D7BD-4A83-8B48-D4293B6C7A7D}" name="Is Backlog?" dataDxfId="65">
      <calculatedColumnFormula>IF((TEXT("Oct 28, 2024 00:00 AM","mmm dd, yyyy hh:mm") - HelpMe[[#This Row],[Updated Created Date]])&gt;0, "Yes","No")</calculatedColumnFormula>
    </tableColumn>
    <tableColumn id="28" xr3:uid="{E4A5760C-3AF9-40C7-8897-D3B6450837EE}" name="Age" dataDxfId="64">
      <calculatedColumnFormula>HelpMe[[#This Row],[Updated Resolved Time]]-HelpMe[[#This Row],[Updated Created Date]]</calculatedColumnFormula>
    </tableColumn>
    <tableColumn id="30" xr3:uid="{BF92E2BD-F2C3-4D65-BD3E-62F8480A4528}" name="Year" dataDxfId="63">
      <calculatedColumnFormula>YEAR(HelpMe[[#This Row],[Updated Created Date]])</calculatedColumnFormula>
    </tableColumn>
    <tableColumn id="29" xr3:uid="{8BDCD140-DB28-4EEF-87AE-2A3621917616}" name="Week#" dataDxfId="62">
      <calculatedColumnFormula>WEEKNUM(HelpMe[[#This Row],[Updated Created Date]])</calculatedColumnFormula>
    </tableColumn>
    <tableColumn id="31" xr3:uid="{09E2ED99-BB46-4A0D-9DEA-46DF0060E75F}" name="Year-Week#" dataDxfId="61">
      <calculatedColumnFormula>_xlfn.CONCAT(HelpMe[[#This Row],[Year]],"-W",HelpMe[[#This Row],[Week'#]])</calculatedColumnFormula>
    </tableColumn>
    <tableColumn id="33" xr3:uid="{B3ACF7F7-6289-4F22-A20C-68CD3A7381A9}" name="Capgemini Status" dataDxfId="60">
      <calculatedColumnFormula>IFERROR(VLOOKUP(HelpMe[[#This Row],[ID]],CGTracker[#All],13,FALSE),"No CG Status Found")</calculatedColumnFormula>
    </tableColumn>
    <tableColumn id="32" xr3:uid="{D3817BC2-5385-4516-A5D6-2262C8CAA281}" name="Month" dataDxfId="59">
      <calculatedColumnFormula>MONTH(HelpMe[[#This Row],[Updated Created Date]])</calculatedColumnFormula>
    </tableColumn>
    <tableColumn id="1" xr3:uid="{DE2CA300-36BB-426C-A8F6-2177EC53B7DF}" name="Year-Month" dataDxfId="58">
      <calculatedColumnFormula>_xlfn.CONCAT(HelpMe[[#This Row],[Year]],"-M",HelpMe[[#This Row],[Month]])</calculatedColumnFormula>
    </tableColumn>
    <tableColumn id="34" xr3:uid="{D14988D0-A666-4564-A826-AF5936140E56}" name="Aging Slab" dataDxfId="57">
      <calculatedColumnFormula>IF(HelpMe[[#This Row],[Age]]&lt;2,"Less than 2",IF(HelpMe[[#This Row],[Age]]&lt;5,"From 2 to 5",IF(HelpMe[[#This Row],[Age]]&lt;10,"From 5 to 10","More than 10")))</calculatedColumnFormula>
    </tableColumn>
    <tableColumn id="35" xr3:uid="{B92BD35F-B19D-4B0F-BB19-204934F174CA}" name="Updated Created Date" dataDxfId="56">
      <calculatedColumnFormula>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calculatedColumnFormula>
    </tableColumn>
    <tableColumn id="36" xr3:uid="{0DB763DC-C703-4476-8D4C-A5B72D6C1E5B}" name="Updated Resolved Time" dataDxfId="55">
      <calculatedColumnFormula>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02C87F-AAE8-47D2-92B4-B8B44643F164}" name="Technicians" displayName="Technicians" ref="A2:C29" totalsRowShown="0" headerRowDxfId="54" dataDxfId="53">
  <autoFilter ref="A2:C29" xr:uid="{D402C87F-AAE8-47D2-92B4-B8B44643F164}"/>
  <tableColumns count="3">
    <tableColumn id="1" xr3:uid="{B8B31571-8A59-4729-81C2-3F0BEF48C425}" name="Name" dataDxfId="52"/>
    <tableColumn id="2" xr3:uid="{D3D359D7-913B-4E18-ABEB-187B5CFCECF8}" name="Technician Domain" dataDxfId="51"/>
    <tableColumn id="3" xr3:uid="{4EACE612-0790-4A8B-A623-BDC68149FD24}" name="Technician Organization" dataDxfId="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54CAD8-B5F4-47FB-A56C-91A94923932F}" name="Table8" displayName="Table8" ref="E3:G7" totalsRowShown="0">
  <autoFilter ref="E3:G7" xr:uid="{3754CAD8-B5F4-47FB-A56C-91A94923932F}"/>
  <tableColumns count="3">
    <tableColumn id="1" xr3:uid="{85AC3B08-B07D-4415-A678-13E9B24616D0}" name="Priority"/>
    <tableColumn id="2" xr3:uid="{B3D83173-83E6-4AB0-8D67-37EAA5FD728E}" name="Response SLA"/>
    <tableColumn id="3" xr3:uid="{EC360FD4-8ED9-4CCD-B9E0-6E95A2C23B36}" name="Resolution SL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661900-4866-4324-B5AD-A7DE3187C9FA}" name="WSR" displayName="WSR" ref="A1:J216" totalsRowShown="0" headerRowDxfId="49" dataDxfId="48">
  <autoFilter ref="A1:J216" xr:uid="{7D661900-4866-4324-B5AD-A7DE3187C9FA}"/>
  <tableColumns count="10">
    <tableColumn id="1" xr3:uid="{FB690CE6-CD24-44A2-80E1-60EA8162FB69}" name="Week#" dataDxfId="47">
      <calculatedColumnFormula>'CG Internal Tracker'!V2</calculatedColumnFormula>
    </tableColumn>
    <tableColumn id="2" xr3:uid="{1E52544C-8F95-439B-A52F-0EDA228C40F0}" name="Ticket#" dataDxfId="46">
      <calculatedColumnFormula>'CG Internal Tracker'!A2</calculatedColumnFormula>
    </tableColumn>
    <tableColumn id="3" xr3:uid="{C39368C8-D249-4FD0-96E6-0644F3175616}" name="Application" dataDxfId="45">
      <calculatedColumnFormula>'CG Internal Tracker'!T2</calculatedColumnFormula>
    </tableColumn>
    <tableColumn id="4" xr3:uid="{76F8BE37-FA85-495C-9E5F-0D0CBC747C7C}" name="Region" dataDxfId="44">
      <calculatedColumnFormula>'CG Internal Tracker'!D2</calculatedColumnFormula>
    </tableColumn>
    <tableColumn id="5" xr3:uid="{2865C86E-8B9E-4E8E-BFC6-540E6ECCB04C}" name="Department" dataDxfId="43">
      <calculatedColumnFormula>'CG Internal Tracker'!E2</calculatedColumnFormula>
    </tableColumn>
    <tableColumn id="6" xr3:uid="{372C8EC0-FB6F-4BBA-9A89-09CAA0A0299A}" name="Description" dataDxfId="42">
      <calculatedColumnFormula>'CG Internal Tracker'!H2</calculatedColumnFormula>
    </tableColumn>
    <tableColumn id="7" xr3:uid="{F89CF376-BA28-4049-A2F2-B787C1A7A5F5}" name="Detailed Status" dataDxfId="41">
      <calculatedColumnFormula>'CG Internal Tracker'!L2</calculatedColumnFormula>
    </tableColumn>
    <tableColumn id="8" xr3:uid="{97EFDC10-E0D3-4786-995B-29AC46884E87}" name="Latest Update" dataDxfId="40">
      <calculatedColumnFormula>'CG Internal Tracker'!AC2</calculatedColumnFormula>
    </tableColumn>
    <tableColumn id="9" xr3:uid="{E73741EF-10DA-47F8-B813-71C6FD98DEC5}" name="HelpMe Status" dataDxfId="39">
      <calculatedColumnFormula>'CG Internal Tracker'!K2</calculatedColumnFormula>
    </tableColumn>
    <tableColumn id="10" xr3:uid="{6ED5624B-09BB-4FCE-8AA3-51E84F061AA6}" name="Type" dataDxfId="38">
      <calculatedColumnFormula>'CG Internal Tracker'!B2</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5E5DEE0-F3B5-46CA-B2AE-84713424CC26}" name="HelpMe7" displayName="HelpMe7" ref="A1:AJ1042" totalsRowShown="0" headerRowDxfId="37" dataDxfId="36">
  <autoFilter ref="A1:AJ1042" xr:uid="{26DE0936-F786-4B93-B955-E4E9EA7E2734}"/>
  <tableColumns count="36">
    <tableColumn id="2" xr3:uid="{3D80BBE1-167B-48CB-8971-C60249179212}" name="ID" dataDxfId="35"/>
    <tableColumn id="25" xr3:uid="{3F55449E-A9D0-4576-ADC5-9632E7387DA3}" name="Request Type" dataDxfId="34"/>
    <tableColumn id="3" xr3:uid="{5A5C4C44-5508-46B0-9DD6-6118031ABC82}" name="Urgency" dataDxfId="33"/>
    <tableColumn id="4" xr3:uid="{AC2935CA-4488-4CF7-818D-3826CAD72A2B}" name="Subject" dataDxfId="32"/>
    <tableColumn id="5" xr3:uid="{59976972-85B9-4EEE-8F7F-9C852BA18AE6}" name="Requester Name" dataDxfId="31"/>
    <tableColumn id="6" xr3:uid="{C461F7D8-4372-4C21-AE80-6D501CBAFE78}" name="Technician" dataDxfId="30"/>
    <tableColumn id="7" xr3:uid="{32BD7932-3F9A-49D7-ADD6-27AFF867A935}" name="Group" dataDxfId="29"/>
    <tableColumn id="8" xr3:uid="{E66F53F5-3A08-4FAD-BD20-FA5B73EE247A}" name="Status" dataDxfId="28"/>
    <tableColumn id="9" xr3:uid="{22F18D8D-A07A-4936-B31C-FDCACA67ACB8}" name="Created Date" dataDxfId="27"/>
    <tableColumn id="10" xr3:uid="{43C7C4D9-354C-49BA-A684-20498FF89975}" name="Due by date" dataDxfId="26"/>
    <tableColumn id="11" xr3:uid="{85B0A883-A9A8-4AFC-8DAD-EA52A2AC470B}" name="Category" dataDxfId="25"/>
    <tableColumn id="12" xr3:uid="{E7E87DB4-6458-4DC6-B669-764ADA525D94}" name="Completed Time" dataDxfId="24"/>
    <tableColumn id="13" xr3:uid="{737C2DC4-FCA1-4892-ACBF-3EA8FFCF228E}" name="Created By" dataDxfId="23"/>
    <tableColumn id="14" xr3:uid="{6B4569B5-8A2C-4981-8729-D1B78C539374}" name="Department" dataDxfId="22"/>
    <tableColumn id="15" xr3:uid="{90B25C09-D416-4F7C-A0B1-3C2EDBC255F8}" name="Impact" dataDxfId="21"/>
    <tableColumn id="16" xr3:uid="{DB8762AC-E3F4-4212-A533-C06AA79CFC40}" name="Last Updated Time" dataDxfId="20"/>
    <tableColumn id="17" xr3:uid="{0A4F07A5-AEE4-4720-B0DA-CB6E45E9459E}" name="Priority" dataDxfId="19"/>
    <tableColumn id="18" xr3:uid="{2534E4D3-3893-4DAB-984A-713DD96B31A1}" name="Resolved Time" dataDxfId="18"/>
    <tableColumn id="19" xr3:uid="{A97FED48-FB97-4EFF-97B5-4CA341E14C80}" name="Responded Time" dataDxfId="17"/>
    <tableColumn id="20" xr3:uid="{40DA53E0-C283-499F-BC4D-486344DAF587}" name="Response Due Date" dataDxfId="16"/>
    <tableColumn id="21" xr3:uid="{6476C8E9-06C0-41DB-84F6-36218C261DF1}" name="Service Category" dataDxfId="15"/>
    <tableColumn id="22" xr3:uid="{D1F014CC-8619-4C99-A91B-1E90AE83FDA1}" name="Solman Ticket Number" dataDxfId="14"/>
    <tableColumn id="23" xr3:uid="{57F2096E-4AA8-4F89-A314-4AF2D71DDDFE}" name="Sub Category" dataDxfId="13"/>
    <tableColumn id="24" xr3:uid="{974DC0FC-EB6F-48DD-8F34-B6DC58110784}" name="Technician Organization" dataDxfId="12">
      <calculatedColumnFormula>VLOOKUP(HelpMe7[[#This Row],[Technician]],Technicians[#All],3,FALSE)</calculatedColumnFormula>
    </tableColumn>
    <tableColumn id="27" xr3:uid="{C46CB58F-0A85-4418-BD76-C65BFC48F08D}" name="Technician Domain" dataDxfId="11">
      <calculatedColumnFormula>VLOOKUP(HelpMe7[[#This Row],[Technician]],Technicians[#All],2,FALSE)</calculatedColumnFormula>
    </tableColumn>
    <tableColumn id="26" xr3:uid="{7DD4A7CF-1189-4B4F-BD4E-D48F0F464ABF}" name="Is Backlog?" dataDxfId="10">
      <calculatedColumnFormula>IF((TEXT("Oct 28, 2024 00:00 AM","mmm dd, yyyy hh:mm") - TEXT(HelpMe7[[#This Row],[Updated Creation Date]],"mmm dd, yyyy hh:mm"))&gt;0, "Yes","No")</calculatedColumnFormula>
    </tableColumn>
    <tableColumn id="28" xr3:uid="{3ADAA224-6959-4099-8962-DB574D7FB320}" name="Age" dataDxfId="9">
      <calculatedColumnFormula>IF(HelpMe7[[#This Row],[Updated Resolved Date]]="-",NOW()-TEXT(HelpMe7[[#This Row],[Updated Creation Date]],"mmm dd, yyyy hh:mm"),HelpMe7[[#This Row],[Updated Resolved Date]]-HelpMe7[[#This Row],[Updated Creation Date]])</calculatedColumnFormula>
    </tableColumn>
    <tableColumn id="30" xr3:uid="{7221A50B-7A89-4A68-81E2-1CF696604CC9}" name="Year" dataDxfId="8">
      <calculatedColumnFormula>YEAR(TEXT(HelpMe7[[#This Row],[Updated Creation Date]],"mmm dd, yyyy hh:mm"))</calculatedColumnFormula>
    </tableColumn>
    <tableColumn id="29" xr3:uid="{D8672C3F-6147-4F65-8C2C-B78B5265B571}" name="Week#" dataDxfId="7">
      <calculatedColumnFormula>WEEKNUM(TEXT(HelpMe7[[#This Row],[Updated Creation Date]],"mmm dd, yyyy hh:mm"),2)</calculatedColumnFormula>
    </tableColumn>
    <tableColumn id="31" xr3:uid="{5E692DE1-E36C-4D2B-8E06-BCAA0909C61B}" name="Year-Week#" dataDxfId="6">
      <calculatedColumnFormula>_xlfn.CONCAT(HelpMe7[[#This Row],[Year]],"-W",HelpMe7[[#This Row],[Week'#]])</calculatedColumnFormula>
    </tableColumn>
    <tableColumn id="33" xr3:uid="{75993A8B-77D8-4BD4-8AD5-9872B2766771}" name="Capgemini Status" dataDxfId="5">
      <calculatedColumnFormula>IFERROR(VLOOKUP(HelpMe7[[#This Row],[ID]],CGTracker[#All],11,FALSE),"No CG Status Found")</calculatedColumnFormula>
    </tableColumn>
    <tableColumn id="32" xr3:uid="{45E9EC0B-9EEB-47DF-AAE2-F3F39544A324}" name="Month" dataDxfId="4">
      <calculatedColumnFormula>MONTH(TEXT(HelpMe7[[#This Row],[Updated Creation Date]],"mmm dd, yyyy hh:mm"))</calculatedColumnFormula>
    </tableColumn>
    <tableColumn id="1" xr3:uid="{9F76FAD4-73D3-4B07-B954-D17117C7953C}" name="Year-Month" dataDxfId="3">
      <calculatedColumnFormula>_xlfn.CONCAT(HelpMe7[[#This Row],[Year]],"-M",HelpMe7[[#This Row],[Month]])</calculatedColumnFormula>
    </tableColumn>
    <tableColumn id="34" xr3:uid="{7CC6915F-F054-4007-93A4-0B3F226B5469}" name="Aging Slab" dataDxfId="2">
      <calculatedColumnFormula>IF(HelpMe7[[#This Row],[Age]]&lt;2,"Less than 2",IF(HelpMe7[[#This Row],[Age]]&lt;5,"From 2 to 5",IF(HelpMe7[[#This Row],[Age]]&lt;10,"From 5 to 10","More than 10")))</calculatedColumnFormula>
    </tableColumn>
    <tableColumn id="35" xr3:uid="{A7987D31-7011-4A5E-A848-A98B7234CC27}" name="Updated Creation Date" dataDxfId="1">
      <calculatedColumnFormula>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calculatedColumnFormula>
    </tableColumn>
    <tableColumn id="36" xr3:uid="{2D90409A-7386-4676-99C8-B7EDC0F52F73}" name="Updated Resolved Date" dataDxfId="0">
      <calculatedColumnFormula>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18" Type="http://schemas.openxmlformats.org/officeDocument/2006/relationships/pivotTable" Target="../pivotTables/pivotTable36.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17" Type="http://schemas.openxmlformats.org/officeDocument/2006/relationships/pivotTable" Target="../pivotTables/pivotTable35.xml"/><Relationship Id="rId2" Type="http://schemas.openxmlformats.org/officeDocument/2006/relationships/pivotTable" Target="../pivotTables/pivotTable20.xml"/><Relationship Id="rId16" Type="http://schemas.openxmlformats.org/officeDocument/2006/relationships/pivotTable" Target="../pivotTables/pivotTable34.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openxmlformats.org/officeDocument/2006/relationships/pivotTable" Target="../pivotTables/pivotTable33.xml"/><Relationship Id="rId10" Type="http://schemas.openxmlformats.org/officeDocument/2006/relationships/pivotTable" Target="../pivotTables/pivotTable28.xml"/><Relationship Id="rId19" Type="http://schemas.openxmlformats.org/officeDocument/2006/relationships/drawing" Target="../drawings/drawing2.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44.xml"/><Relationship Id="rId13" Type="http://schemas.openxmlformats.org/officeDocument/2006/relationships/pivotTable" Target="../pivotTables/pivotTable49.xml"/><Relationship Id="rId18" Type="http://schemas.openxmlformats.org/officeDocument/2006/relationships/drawing" Target="../drawings/drawing3.xml"/><Relationship Id="rId3" Type="http://schemas.openxmlformats.org/officeDocument/2006/relationships/pivotTable" Target="../pivotTables/pivotTable39.xml"/><Relationship Id="rId7" Type="http://schemas.openxmlformats.org/officeDocument/2006/relationships/pivotTable" Target="../pivotTables/pivotTable43.xml"/><Relationship Id="rId12" Type="http://schemas.openxmlformats.org/officeDocument/2006/relationships/pivotTable" Target="../pivotTables/pivotTable48.xml"/><Relationship Id="rId17" Type="http://schemas.openxmlformats.org/officeDocument/2006/relationships/pivotTable" Target="../pivotTables/pivotTable53.xml"/><Relationship Id="rId2" Type="http://schemas.openxmlformats.org/officeDocument/2006/relationships/pivotTable" Target="../pivotTables/pivotTable38.xml"/><Relationship Id="rId16" Type="http://schemas.openxmlformats.org/officeDocument/2006/relationships/pivotTable" Target="../pivotTables/pivotTable52.xml"/><Relationship Id="rId1" Type="http://schemas.openxmlformats.org/officeDocument/2006/relationships/pivotTable" Target="../pivotTables/pivotTable37.xml"/><Relationship Id="rId6" Type="http://schemas.openxmlformats.org/officeDocument/2006/relationships/pivotTable" Target="../pivotTables/pivotTable42.xml"/><Relationship Id="rId11" Type="http://schemas.openxmlformats.org/officeDocument/2006/relationships/pivotTable" Target="../pivotTables/pivotTable47.xml"/><Relationship Id="rId5" Type="http://schemas.openxmlformats.org/officeDocument/2006/relationships/pivotTable" Target="../pivotTables/pivotTable41.xml"/><Relationship Id="rId15" Type="http://schemas.openxmlformats.org/officeDocument/2006/relationships/pivotTable" Target="../pivotTables/pivotTable51.xml"/><Relationship Id="rId10" Type="http://schemas.openxmlformats.org/officeDocument/2006/relationships/pivotTable" Target="../pivotTables/pivotTable46.xml"/><Relationship Id="rId4" Type="http://schemas.openxmlformats.org/officeDocument/2006/relationships/pivotTable" Target="../pivotTables/pivotTable40.xml"/><Relationship Id="rId9" Type="http://schemas.openxmlformats.org/officeDocument/2006/relationships/pivotTable" Target="../pivotTables/pivotTable45.xml"/><Relationship Id="rId14" Type="http://schemas.openxmlformats.org/officeDocument/2006/relationships/pivotTable" Target="../pivotTables/pivotTable50.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61.xml"/><Relationship Id="rId13" Type="http://schemas.openxmlformats.org/officeDocument/2006/relationships/pivotTable" Target="../pivotTables/pivotTable66.xml"/><Relationship Id="rId18" Type="http://schemas.openxmlformats.org/officeDocument/2006/relationships/drawing" Target="../drawings/drawing4.xml"/><Relationship Id="rId3" Type="http://schemas.openxmlformats.org/officeDocument/2006/relationships/pivotTable" Target="../pivotTables/pivotTable56.xml"/><Relationship Id="rId7" Type="http://schemas.openxmlformats.org/officeDocument/2006/relationships/pivotTable" Target="../pivotTables/pivotTable60.xml"/><Relationship Id="rId12" Type="http://schemas.openxmlformats.org/officeDocument/2006/relationships/pivotTable" Target="../pivotTables/pivotTable65.xml"/><Relationship Id="rId17" Type="http://schemas.openxmlformats.org/officeDocument/2006/relationships/pivotTable" Target="../pivotTables/pivotTable70.xml"/><Relationship Id="rId2" Type="http://schemas.openxmlformats.org/officeDocument/2006/relationships/pivotTable" Target="../pivotTables/pivotTable55.xml"/><Relationship Id="rId16" Type="http://schemas.openxmlformats.org/officeDocument/2006/relationships/pivotTable" Target="../pivotTables/pivotTable69.xml"/><Relationship Id="rId1" Type="http://schemas.openxmlformats.org/officeDocument/2006/relationships/pivotTable" Target="../pivotTables/pivotTable54.xml"/><Relationship Id="rId6" Type="http://schemas.openxmlformats.org/officeDocument/2006/relationships/pivotTable" Target="../pivotTables/pivotTable59.xml"/><Relationship Id="rId11" Type="http://schemas.openxmlformats.org/officeDocument/2006/relationships/pivotTable" Target="../pivotTables/pivotTable64.xml"/><Relationship Id="rId5" Type="http://schemas.openxmlformats.org/officeDocument/2006/relationships/pivotTable" Target="../pivotTables/pivotTable58.xml"/><Relationship Id="rId15" Type="http://schemas.openxmlformats.org/officeDocument/2006/relationships/pivotTable" Target="../pivotTables/pivotTable68.xml"/><Relationship Id="rId10" Type="http://schemas.openxmlformats.org/officeDocument/2006/relationships/pivotTable" Target="../pivotTables/pivotTable63.xml"/><Relationship Id="rId4" Type="http://schemas.openxmlformats.org/officeDocument/2006/relationships/pivotTable" Target="../pivotTables/pivotTable57.xml"/><Relationship Id="rId9" Type="http://schemas.openxmlformats.org/officeDocument/2006/relationships/pivotTable" Target="../pivotTables/pivotTable62.xml"/><Relationship Id="rId14" Type="http://schemas.openxmlformats.org/officeDocument/2006/relationships/pivotTable" Target="../pivotTables/pivotTable6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96764-7D6A-4859-A63A-266710ABBF20}">
  <sheetPr codeName="Sheet1"/>
  <dimension ref="A1:AC219"/>
  <sheetViews>
    <sheetView tabSelected="1" topLeftCell="AA129" zoomScale="80" zoomScaleNormal="80" workbookViewId="0">
      <selection activeCell="AC203" sqref="AC203"/>
    </sheetView>
  </sheetViews>
  <sheetFormatPr defaultColWidth="8.7109375" defaultRowHeight="14.45"/>
  <cols>
    <col min="1" max="1" width="13" style="121" customWidth="1"/>
    <col min="2" max="2" width="19.42578125" style="121" customWidth="1"/>
    <col min="3" max="3" width="13.85546875" style="121" customWidth="1"/>
    <col min="4" max="4" width="14.85546875" style="121" customWidth="1"/>
    <col min="5" max="5" width="24" style="121" customWidth="1"/>
    <col min="6" max="6" width="30.5703125" style="124" customWidth="1"/>
    <col min="7" max="7" width="46.42578125" style="124" customWidth="1"/>
    <col min="8" max="8" width="39.28515625" style="121" customWidth="1"/>
    <col min="9" max="10" width="19.42578125" style="124" customWidth="1"/>
    <col min="11" max="11" width="21" style="124" customWidth="1"/>
    <col min="12" max="12" width="21" style="155" customWidth="1"/>
    <col min="13" max="13" width="21.42578125" style="155" customWidth="1"/>
    <col min="14" max="14" width="21.7109375" style="121" customWidth="1"/>
    <col min="15" max="15" width="16.85546875" style="121" customWidth="1"/>
    <col min="16" max="16" width="14.85546875" style="121" customWidth="1"/>
    <col min="17" max="17" width="12.42578125" style="121" customWidth="1"/>
    <col min="18" max="18" width="18.5703125" style="121" customWidth="1"/>
    <col min="19" max="19" width="16" style="121" bestFit="1" customWidth="1"/>
    <col min="20" max="20" width="20" style="121" bestFit="1" customWidth="1"/>
    <col min="21" max="21" width="11.140625" style="121" customWidth="1"/>
    <col min="22" max="22" width="12.140625" style="124" customWidth="1"/>
    <col min="23" max="23" width="13.5703125" style="124" bestFit="1" customWidth="1"/>
    <col min="24" max="24" width="11.85546875" style="121" bestFit="1" customWidth="1"/>
    <col min="25" max="25" width="75.5703125" style="121" customWidth="1"/>
    <col min="26" max="26" width="66.5703125" style="124" customWidth="1"/>
    <col min="27" max="27" width="81.85546875" style="121" bestFit="1" customWidth="1"/>
    <col min="28" max="28" width="54.5703125" style="121" customWidth="1"/>
    <col min="29" max="29" width="58.5703125" style="121" customWidth="1"/>
    <col min="30" max="16384" width="8.7109375" style="121"/>
  </cols>
  <sheetData>
    <row r="1" spans="1:29" s="108" customFormat="1" ht="38.1" customHeight="1">
      <c r="A1" s="119" t="s">
        <v>0</v>
      </c>
      <c r="B1" s="120" t="s">
        <v>1</v>
      </c>
      <c r="C1" s="119" t="s">
        <v>2</v>
      </c>
      <c r="D1" s="120" t="s">
        <v>3</v>
      </c>
      <c r="E1" s="120" t="s">
        <v>4</v>
      </c>
      <c r="F1" s="120" t="s">
        <v>5</v>
      </c>
      <c r="G1" s="120" t="s">
        <v>6</v>
      </c>
      <c r="H1" s="119" t="s">
        <v>7</v>
      </c>
      <c r="I1" s="120" t="s">
        <v>8</v>
      </c>
      <c r="J1" s="120" t="s">
        <v>9</v>
      </c>
      <c r="K1" s="120" t="s">
        <v>10</v>
      </c>
      <c r="L1" s="119" t="s">
        <v>11</v>
      </c>
      <c r="M1" s="119" t="s">
        <v>12</v>
      </c>
      <c r="N1" s="153" t="s">
        <v>13</v>
      </c>
      <c r="O1" s="119" t="s">
        <v>14</v>
      </c>
      <c r="P1" s="119" t="s">
        <v>15</v>
      </c>
      <c r="Q1" s="119" t="s">
        <v>16</v>
      </c>
      <c r="R1" s="153" t="s">
        <v>17</v>
      </c>
      <c r="S1" s="119" t="s">
        <v>18</v>
      </c>
      <c r="T1" s="119" t="s">
        <v>19</v>
      </c>
      <c r="U1" s="120" t="s">
        <v>20</v>
      </c>
      <c r="V1" s="120" t="s">
        <v>21</v>
      </c>
      <c r="W1" s="119" t="s">
        <v>22</v>
      </c>
      <c r="X1" s="119" t="s">
        <v>23</v>
      </c>
      <c r="Y1" s="119" t="s">
        <v>24</v>
      </c>
      <c r="Z1" s="119" t="s">
        <v>25</v>
      </c>
      <c r="AA1" s="119" t="s">
        <v>26</v>
      </c>
      <c r="AB1" s="119" t="s">
        <v>27</v>
      </c>
      <c r="AC1" s="255" t="s">
        <v>28</v>
      </c>
    </row>
    <row r="2" spans="1:29" s="2" customFormat="1" ht="200.1" hidden="1" customHeight="1">
      <c r="A2" s="256">
        <v>4000002954</v>
      </c>
      <c r="B2" s="101" t="str">
        <f>IFERROR(VLOOKUP(CGTracker[[#This Row],[Ticket ID]],HelpMe[],2,FALSE),"Not Found In HelpMe")</f>
        <v>Incident</v>
      </c>
      <c r="C2" s="9" t="s">
        <v>29</v>
      </c>
      <c r="D2" s="101" t="str">
        <f>IFERROR(VLOOKUP(CGTracker[[#This Row],[Ticket ID]],HelpMe[#All],24,FALSE),"Not Found in HelpMe")</f>
        <v>UAE</v>
      </c>
      <c r="E2" s="101" t="str">
        <f>IFERROR(VLOOKUP(CGTracker[[#This Row],[Ticket ID]],HelpMe[#All],14,FALSE),"Not Found in HelpMe")</f>
        <v>Accounts</v>
      </c>
      <c r="F2" s="101" t="str">
        <f>IFERROR(VLOOKUP(CGTracker[[#This Row],[Ticket ID]],HelpMe[#All],7,FALSE),"Not Found in HelpMe")</f>
        <v>SAP Functional-FI/CO</v>
      </c>
      <c r="G2" s="104" t="str">
        <f>IFERROR(VLOOKUP(CGTracker[[#This Row],[Ticket ID]],HelpMe[#All],4,FALSE),"Not Found In HelpMe")</f>
        <v>Error in Co88 Transaction in Monthly Closing Sol ref#: 2000064651</v>
      </c>
      <c r="H2" s="10" t="s">
        <v>30</v>
      </c>
      <c r="I2" s="101" t="str">
        <f>IFERROR(VLOOKUP(CGTracker[[#This Row],[Ticket ID]],HelpMe[],17,FALSE),"Not Found in HelpMe")</f>
        <v>3. Normal</v>
      </c>
      <c r="J2" s="101" t="str">
        <f>IFERROR(VLOOKUP(CGTracker[[#This Row],[Ticket ID]],HelpMe[],27,FALSE),"Not Found in HelpMe")</f>
        <v>Yes</v>
      </c>
      <c r="K2" s="101" t="str">
        <f>IFERROR(VLOOKUP(CGTracker[[#This Row],[Ticket ID]],HelpMe[],8,FALSE),"Not Found in HelpMe")</f>
        <v>User acceptance</v>
      </c>
      <c r="L2" s="10" t="s">
        <v>31</v>
      </c>
      <c r="M2" s="10" t="s">
        <v>31</v>
      </c>
      <c r="N2" s="154">
        <f>IFERROR(VLOOKUP(CGTracker[[#This Row],[Ticket ID]],HelpMe[],36,FALSE),"Not Found in HelpMe")</f>
        <v>45547.478472222225</v>
      </c>
      <c r="O2" s="9" t="s">
        <v>32</v>
      </c>
      <c r="P2" s="9"/>
      <c r="Q2" s="9"/>
      <c r="R2" s="154">
        <f ca="1">IFERROR(VLOOKUP(CGTracker[[#This Row],[Ticket ID]],HelpMe[],37,FALSE),"Not Found in HelpMe")</f>
        <v>45653.757518171296</v>
      </c>
      <c r="S2" s="9"/>
      <c r="T2" s="9" t="s">
        <v>33</v>
      </c>
      <c r="U2" s="101" t="str">
        <f>IFERROR(VLOOKUP(CGTracker[[#This Row],[Ticket ID]],HelpMe[],6,FALSE),"Not Found in HelpMe")</f>
        <v>Rakhi Masand</v>
      </c>
      <c r="V2" s="101" t="str">
        <f>IFERROR(VLOOKUP(CGTracker[[#This Row],[Ticket ID]],HelpMe[],31,FALSE),"Not Found in HelpMe")</f>
        <v>2024-W37</v>
      </c>
      <c r="W2" s="9" t="s">
        <v>34</v>
      </c>
      <c r="X2" s="9"/>
      <c r="Y2" s="10" t="s">
        <v>35</v>
      </c>
      <c r="Z2" s="10" t="s">
        <v>36</v>
      </c>
      <c r="AA2" s="10"/>
      <c r="AB2" s="214" t="s">
        <v>37</v>
      </c>
      <c r="AC2" s="111" t="s">
        <v>38</v>
      </c>
    </row>
    <row r="3" spans="1:29" s="2" customFormat="1" ht="87" hidden="1">
      <c r="A3" s="9">
        <v>4000004723</v>
      </c>
      <c r="B3" s="101" t="str">
        <f>IFERROR(VLOOKUP(CGTracker[[#This Row],[Ticket ID]],HelpMe[],2,FALSE),"Not Found In HelpMe")</f>
        <v>Incident</v>
      </c>
      <c r="C3" s="9" t="s">
        <v>29</v>
      </c>
      <c r="D3" s="101" t="str">
        <f>IFERROR(VLOOKUP(CGTracker[[#This Row],[Ticket ID]],HelpMe[#All],24,FALSE),"Not Found in HelpMe")</f>
        <v>BGD</v>
      </c>
      <c r="E3" s="101" t="str">
        <f>IFERROR(VLOOKUP(CGTracker[[#This Row],[Ticket ID]],HelpMe[#All],14,FALSE),"Not Found in HelpMe")</f>
        <v>Information Technology</v>
      </c>
      <c r="F3" s="101" t="str">
        <f>IFERROR(VLOOKUP(CGTracker[[#This Row],[Ticket ID]],HelpMe[#All],7,FALSE),"Not Found in HelpMe")</f>
        <v>SAP Functional-FI/CO</v>
      </c>
      <c r="G3" s="104" t="str">
        <f>IFERROR(VLOOKUP(CGTracker[[#This Row],[Ticket ID]],HelpMe[#All],4,FALSE),"Not Found In HelpMe")</f>
        <v>Error while performing Costing Run as part of Month End Closing</v>
      </c>
      <c r="H3" s="10" t="s">
        <v>39</v>
      </c>
      <c r="I3" s="101" t="str">
        <f>IFERROR(VLOOKUP(CGTracker[[#This Row],[Ticket ID]],HelpMe[],17,FALSE),"Not Found in HelpMe")</f>
        <v>3. Normal</v>
      </c>
      <c r="J3" s="101" t="str">
        <f>IFERROR(VLOOKUP(CGTracker[[#This Row],[Ticket ID]],HelpMe[],27,FALSE),"Not Found in HelpMe")</f>
        <v>No</v>
      </c>
      <c r="K3" s="101" t="str">
        <f>IFERROR(VLOOKUP(CGTracker[[#This Row],[Ticket ID]],HelpMe[],8,FALSE),"Not Found in HelpMe")</f>
        <v>Closed</v>
      </c>
      <c r="L3" s="10" t="s">
        <v>40</v>
      </c>
      <c r="M3" s="10" t="s">
        <v>40</v>
      </c>
      <c r="N3" s="154">
        <f>IFERROR(VLOOKUP(CGTracker[[#This Row],[Ticket ID]],HelpMe[],36,FALSE),"Not Found in HelpMe")</f>
        <v>45602.529166666667</v>
      </c>
      <c r="O3" s="9" t="s">
        <v>41</v>
      </c>
      <c r="P3" s="9"/>
      <c r="Q3" s="9"/>
      <c r="R3" s="154">
        <f ca="1">IFERROR(VLOOKUP(CGTracker[[#This Row],[Ticket ID]],HelpMe[],37,FALSE),"Not Found in HelpMe")</f>
        <v>45603.597916666666</v>
      </c>
      <c r="S3" s="9" t="s">
        <v>42</v>
      </c>
      <c r="T3" s="9" t="s">
        <v>33</v>
      </c>
      <c r="U3" s="101" t="str">
        <f>IFERROR(VLOOKUP(CGTracker[[#This Row],[Ticket ID]],HelpMe[],6,FALSE),"Not Found in HelpMe")</f>
        <v>Rakhi Masand</v>
      </c>
      <c r="V3" s="101" t="str">
        <f>IFERROR(VLOOKUP(CGTracker[[#This Row],[Ticket ID]],HelpMe[],31,FALSE),"Not Found in HelpMe")</f>
        <v>2024-W45</v>
      </c>
      <c r="W3" s="9" t="s">
        <v>34</v>
      </c>
      <c r="X3" s="9"/>
      <c r="Y3" s="10" t="s">
        <v>43</v>
      </c>
      <c r="Z3" s="10" t="s">
        <v>44</v>
      </c>
      <c r="AA3" s="10" t="s">
        <v>45</v>
      </c>
      <c r="AB3" s="152"/>
      <c r="AC3" s="111" t="s">
        <v>46</v>
      </c>
    </row>
    <row r="4" spans="1:29" s="2" customFormat="1" ht="126.95" customHeight="1">
      <c r="A4" s="257">
        <v>4000003035</v>
      </c>
      <c r="B4" s="101" t="str">
        <f>IFERROR(VLOOKUP(CGTracker[[#This Row],[Ticket ID]],HelpMe[],2,FALSE),"Not Found In HelpMe")</f>
        <v>Service Request</v>
      </c>
      <c r="C4" s="9" t="s">
        <v>29</v>
      </c>
      <c r="D4" s="101" t="str">
        <f>IFERROR(VLOOKUP(CGTracker[[#This Row],[Ticket ID]],HelpMe[#All],24,FALSE),"Not Found in HelpMe")</f>
        <v>IND</v>
      </c>
      <c r="E4" s="101" t="str">
        <f>IFERROR(VLOOKUP(CGTracker[[#This Row],[Ticket ID]],HelpMe[#All],14,FALSE),"Not Found in HelpMe")</f>
        <v>Finance &amp; Accounts</v>
      </c>
      <c r="F4" s="101" t="str">
        <f>IFERROR(VLOOKUP(CGTracker[[#This Row],[Ticket ID]],HelpMe[#All],7,FALSE),"Not Found in HelpMe")</f>
        <v>SAP Functional-SD</v>
      </c>
      <c r="G4" s="104" t="str">
        <f>IFERROR(VLOOKUP(CGTracker[[#This Row],[Ticket ID]],HelpMe[#All],4,FALSE),"Not Found In HelpMe")</f>
        <v>Billing date is picking up from the PGI instead of the current date</v>
      </c>
      <c r="H4" s="10" t="s">
        <v>47</v>
      </c>
      <c r="I4" s="101" t="str">
        <f>IFERROR(VLOOKUP(CGTracker[[#This Row],[Ticket ID]],HelpMe[],17,FALSE),"Not Found in HelpMe")</f>
        <v>3. Normal</v>
      </c>
      <c r="J4" s="101" t="str">
        <f>IFERROR(VLOOKUP(CGTracker[[#This Row],[Ticket ID]],HelpMe[],27,FALSE),"Not Found in HelpMe")</f>
        <v>Yes</v>
      </c>
      <c r="K4" s="101" t="str">
        <f>IFERROR(VLOOKUP(CGTracker[[#This Row],[Ticket ID]],HelpMe[],8,FALSE),"Not Found in HelpMe")</f>
        <v>User acceptance</v>
      </c>
      <c r="L4" s="10" t="s">
        <v>48</v>
      </c>
      <c r="M4" s="10" t="s">
        <v>48</v>
      </c>
      <c r="N4" s="154">
        <f>IFERROR(VLOOKUP(CGTracker[[#This Row],[Ticket ID]],HelpMe[],36,FALSE),"Not Found in HelpMe")</f>
        <v>45548.7</v>
      </c>
      <c r="O4" s="9" t="s">
        <v>49</v>
      </c>
      <c r="P4" s="9"/>
      <c r="Q4" s="9"/>
      <c r="R4" s="154">
        <f ca="1">IFERROR(VLOOKUP(CGTracker[[#This Row],[Ticket ID]],HelpMe[],37,FALSE),"Not Found in HelpMe")</f>
        <v>45653.757518171296</v>
      </c>
      <c r="S4" s="9"/>
      <c r="T4" s="9" t="s">
        <v>50</v>
      </c>
      <c r="U4" s="101" t="str">
        <f>IFERROR(VLOOKUP(CGTracker[[#This Row],[Ticket ID]],HelpMe[],6,FALSE),"Not Found in HelpMe")</f>
        <v>Kamal Kondapalli</v>
      </c>
      <c r="V4" s="101" t="str">
        <f>IFERROR(VLOOKUP(CGTracker[[#This Row],[Ticket ID]],HelpMe[],31,FALSE),"Not Found in HelpMe")</f>
        <v>2024-W37</v>
      </c>
      <c r="W4" s="9" t="s">
        <v>51</v>
      </c>
      <c r="X4" s="9" t="s">
        <v>52</v>
      </c>
      <c r="Y4" s="10" t="s">
        <v>53</v>
      </c>
      <c r="Z4" s="10"/>
      <c r="AA4" s="10" t="s">
        <v>54</v>
      </c>
      <c r="AB4" s="92" t="s">
        <v>55</v>
      </c>
      <c r="AC4" s="111" t="s">
        <v>56</v>
      </c>
    </row>
    <row r="5" spans="1:29" s="2" customFormat="1" ht="200.1" hidden="1" customHeight="1">
      <c r="A5" s="258">
        <v>4000003260</v>
      </c>
      <c r="B5" s="101" t="str">
        <f>IFERROR(VLOOKUP(CGTracker[[#This Row],[Ticket ID]],HelpMe[],2,FALSE),"Not Found In HelpMe")</f>
        <v>Incident</v>
      </c>
      <c r="C5" s="9" t="s">
        <v>29</v>
      </c>
      <c r="D5" s="101" t="str">
        <f>IFERROR(VLOOKUP(CGTracker[[#This Row],[Ticket ID]],HelpMe[#All],24,FALSE),"Not Found in HelpMe")</f>
        <v>UAE</v>
      </c>
      <c r="E5" s="101" t="str">
        <f>IFERROR(VLOOKUP(CGTracker[[#This Row],[Ticket ID]],HelpMe[#All],14,FALSE),"Not Found in HelpMe")</f>
        <v>MC9 - Tiles</v>
      </c>
      <c r="F5" s="101" t="str">
        <f>IFERROR(VLOOKUP(CGTracker[[#This Row],[Ticket ID]],HelpMe[#All],7,FALSE),"Not Found in HelpMe")</f>
        <v>SAP Functional-PP/PM/QS/</v>
      </c>
      <c r="G5" s="104" t="str">
        <f>IFERROR(VLOOKUP(CGTracker[[#This Row],[Ticket ID]],HelpMe[#All],4,FALSE),"Not Found In HelpMe")</f>
        <v>While entering Cumulative in Base Production, all scrap line items automatically go to zero</v>
      </c>
      <c r="H5" s="10" t="s">
        <v>57</v>
      </c>
      <c r="I5" s="101" t="str">
        <f>IFERROR(VLOOKUP(CGTracker[[#This Row],[Ticket ID]],HelpMe[],17,FALSE),"Not Found in HelpMe")</f>
        <v>2. High</v>
      </c>
      <c r="J5" s="101" t="str">
        <f>IFERROR(VLOOKUP(CGTracker[[#This Row],[Ticket ID]],HelpMe[],27,FALSE),"Not Found in HelpMe")</f>
        <v>Yes</v>
      </c>
      <c r="K5" s="101" t="str">
        <f>IFERROR(VLOOKUP(CGTracker[[#This Row],[Ticket ID]],HelpMe[],8,FALSE),"Not Found in HelpMe")</f>
        <v>User acceptance</v>
      </c>
      <c r="L5" s="10" t="s">
        <v>58</v>
      </c>
      <c r="M5" s="10" t="s">
        <v>58</v>
      </c>
      <c r="N5" s="154">
        <f>IFERROR(VLOOKUP(CGTracker[[#This Row],[Ticket ID]],HelpMe[],36,FALSE),"Not Found in HelpMe")</f>
        <v>45555.563194444447</v>
      </c>
      <c r="O5" s="9" t="s">
        <v>41</v>
      </c>
      <c r="P5" s="9"/>
      <c r="Q5" s="9"/>
      <c r="R5" s="154">
        <f ca="1">IFERROR(VLOOKUP(CGTracker[[#This Row],[Ticket ID]],HelpMe[],37,FALSE),"Not Found in HelpMe")</f>
        <v>45653.757518171296</v>
      </c>
      <c r="S5" s="9"/>
      <c r="T5" s="9" t="s">
        <v>59</v>
      </c>
      <c r="U5" s="101" t="str">
        <f>IFERROR(VLOOKUP(CGTracker[[#This Row],[Ticket ID]],HelpMe[],6,FALSE),"Not Found in HelpMe")</f>
        <v>Shaik Chand Basha</v>
      </c>
      <c r="V5" s="101" t="str">
        <f>IFERROR(VLOOKUP(CGTracker[[#This Row],[Ticket ID]],HelpMe[],31,FALSE),"Not Found in HelpMe")</f>
        <v>2024-W38</v>
      </c>
      <c r="W5" s="9" t="s">
        <v>60</v>
      </c>
      <c r="X5" s="9" t="s">
        <v>61</v>
      </c>
      <c r="Y5" s="10" t="s">
        <v>62</v>
      </c>
      <c r="Z5" s="10"/>
      <c r="AA5" s="10" t="s">
        <v>63</v>
      </c>
      <c r="AB5" s="92" t="s">
        <v>64</v>
      </c>
      <c r="AC5" s="111" t="s">
        <v>65</v>
      </c>
    </row>
    <row r="6" spans="1:29" s="2" customFormat="1" ht="200.1" hidden="1" customHeight="1">
      <c r="A6" s="257">
        <v>4000003522</v>
      </c>
      <c r="B6" s="101" t="str">
        <f>IFERROR(VLOOKUP(CGTracker[[#This Row],[Ticket ID]],HelpMe[],2,FALSE),"Not Found In HelpMe")</f>
        <v>Incident</v>
      </c>
      <c r="C6" s="9" t="s">
        <v>29</v>
      </c>
      <c r="D6" s="101" t="str">
        <f>IFERROR(VLOOKUP(CGTracker[[#This Row],[Ticket ID]],HelpMe[#All],24,FALSE),"Not Found in HelpMe")</f>
        <v>UAE</v>
      </c>
      <c r="E6" s="101" t="str">
        <f>IFERROR(VLOOKUP(CGTracker[[#This Row],[Ticket ID]],HelpMe[#All],14,FALSE),"Not Found in HelpMe")</f>
        <v>Corporate Development</v>
      </c>
      <c r="F6" s="101" t="str">
        <f>IFERROR(VLOOKUP(CGTracker[[#This Row],[Ticket ID]],HelpMe[#All],7,FALSE),"Not Found in HelpMe")</f>
        <v>SAP Functional-SD</v>
      </c>
      <c r="G6" s="104" t="str">
        <f>IFERROR(VLOOKUP(CGTracker[[#This Row],[Ticket ID]],HelpMe[#All],4,FALSE),"Not Found In HelpMe")</f>
        <v>Discount Applied in Quotation is 55% must go to Z0 but there is issue</v>
      </c>
      <c r="H6" s="10" t="s">
        <v>66</v>
      </c>
      <c r="I6" s="101" t="str">
        <f>IFERROR(VLOOKUP(CGTracker[[#This Row],[Ticket ID]],HelpMe[],17,FALSE),"Not Found in HelpMe")</f>
        <v>3. Normal</v>
      </c>
      <c r="J6" s="101" t="str">
        <f>IFERROR(VLOOKUP(CGTracker[[#This Row],[Ticket ID]],HelpMe[],27,FALSE),"Not Found in HelpMe")</f>
        <v>Yes</v>
      </c>
      <c r="K6" s="101" t="str">
        <f>IFERROR(VLOOKUP(CGTracker[[#This Row],[Ticket ID]],HelpMe[],8,FALSE),"Not Found in HelpMe")</f>
        <v>User acceptance</v>
      </c>
      <c r="L6" s="10" t="s">
        <v>48</v>
      </c>
      <c r="M6" s="10" t="s">
        <v>48</v>
      </c>
      <c r="N6" s="154">
        <f>IFERROR(VLOOKUP(CGTracker[[#This Row],[Ticket ID]],HelpMe[],36,FALSE),"Not Found in HelpMe")</f>
        <v>45565.508333333331</v>
      </c>
      <c r="O6" s="9" t="s">
        <v>41</v>
      </c>
      <c r="P6" s="9"/>
      <c r="Q6" s="9"/>
      <c r="R6" s="154">
        <f ca="1">IFERROR(VLOOKUP(CGTracker[[#This Row],[Ticket ID]],HelpMe[],37,FALSE),"Not Found in HelpMe")</f>
        <v>45653.757518171296</v>
      </c>
      <c r="S6" s="9"/>
      <c r="T6" s="9" t="s">
        <v>67</v>
      </c>
      <c r="U6" s="101" t="str">
        <f>IFERROR(VLOOKUP(CGTracker[[#This Row],[Ticket ID]],HelpMe[],6,FALSE),"Not Found in HelpMe")</f>
        <v>Kamal Kondapalli</v>
      </c>
      <c r="V6" s="101" t="str">
        <f>IFERROR(VLOOKUP(CGTracker[[#This Row],[Ticket ID]],HelpMe[],31,FALSE),"Not Found in HelpMe")</f>
        <v>2024-W40</v>
      </c>
      <c r="W6" s="9" t="s">
        <v>68</v>
      </c>
      <c r="X6" s="9" t="s">
        <v>61</v>
      </c>
      <c r="Y6" s="10" t="s">
        <v>69</v>
      </c>
      <c r="Z6" s="10"/>
      <c r="AA6" s="9" t="s">
        <v>70</v>
      </c>
      <c r="AB6" s="92" t="s">
        <v>71</v>
      </c>
      <c r="AC6" s="111" t="s">
        <v>72</v>
      </c>
    </row>
    <row r="7" spans="1:29" s="2" customFormat="1" ht="43.5" hidden="1">
      <c r="A7" s="258">
        <v>4000004753</v>
      </c>
      <c r="B7" s="101" t="str">
        <f>IFERROR(VLOOKUP(CGTracker[[#This Row],[Ticket ID]],HelpMe[],2,FALSE),"Not Found In HelpMe")</f>
        <v>Incident</v>
      </c>
      <c r="C7" s="91" t="s">
        <v>29</v>
      </c>
      <c r="D7" s="102" t="str">
        <f>IFERROR(VLOOKUP(CGTracker[[#This Row],[Ticket ID]],HelpMe[#All],24,FALSE),"Not Found in HelpMe")</f>
        <v>BGD</v>
      </c>
      <c r="E7" s="102" t="str">
        <f>IFERROR(VLOOKUP(CGTracker[[#This Row],[Ticket ID]],HelpMe[#All],14,FALSE),"Not Found in HelpMe")</f>
        <v>Accounts &amp; Finance</v>
      </c>
      <c r="F7" s="244" t="str">
        <f>IFERROR(VLOOKUP(CGTracker[[#This Row],[Ticket ID]],HelpMe[#All],7,FALSE),"Not Found in HelpMe")</f>
        <v>SAP Functional-FI/CO</v>
      </c>
      <c r="G7" s="104" t="str">
        <f>IFERROR(VLOOKUP(CGTracker[[#This Row],[Ticket ID]],HelpMe[#All],4,FALSE),"Not Found In HelpMe")</f>
        <v>Error messages in month-closing activities in October 2024.</v>
      </c>
      <c r="H7" s="10" t="s">
        <v>73</v>
      </c>
      <c r="I7" s="101" t="str">
        <f>IFERROR(VLOOKUP(CGTracker[[#This Row],[Ticket ID]],HelpMe[],17,FALSE),"Not Found in HelpMe")</f>
        <v>2. High</v>
      </c>
      <c r="J7" s="101" t="str">
        <f>IFERROR(VLOOKUP(CGTracker[[#This Row],[Ticket ID]],HelpMe[],27,FALSE),"Not Found in HelpMe")</f>
        <v>No</v>
      </c>
      <c r="K7" s="101" t="str">
        <f>IFERROR(VLOOKUP(CGTracker[[#This Row],[Ticket ID]],HelpMe[],8,FALSE),"Not Found in HelpMe")</f>
        <v>Closed</v>
      </c>
      <c r="L7" s="10" t="s">
        <v>40</v>
      </c>
      <c r="M7" s="10" t="s">
        <v>40</v>
      </c>
      <c r="N7" s="154">
        <f>IFERROR(VLOOKUP(CGTracker[[#This Row],[Ticket ID]],HelpMe[],36,FALSE),"Not Found in HelpMe")</f>
        <v>45603.378472222219</v>
      </c>
      <c r="O7" s="91" t="s">
        <v>42</v>
      </c>
      <c r="P7" s="91"/>
      <c r="Q7" s="91"/>
      <c r="R7" s="154">
        <f ca="1">IFERROR(VLOOKUP(CGTracker[[#This Row],[Ticket ID]],HelpMe[],37,FALSE),"Not Found in HelpMe")</f>
        <v>45603.600694444445</v>
      </c>
      <c r="S7" s="9" t="s">
        <v>42</v>
      </c>
      <c r="T7" s="91" t="s">
        <v>33</v>
      </c>
      <c r="U7" s="244" t="str">
        <f>IFERROR(VLOOKUP(CGTracker[[#This Row],[Ticket ID]],HelpMe[],6,FALSE),"Not Found in HelpMe")</f>
        <v>Rakhi Masand</v>
      </c>
      <c r="V7" s="244" t="str">
        <f>IFERROR(VLOOKUP(CGTracker[[#This Row],[Ticket ID]],HelpMe[],31,FALSE),"Not Found in HelpMe")</f>
        <v>2024-W45</v>
      </c>
      <c r="W7" s="9" t="s">
        <v>34</v>
      </c>
      <c r="X7" s="91" t="s">
        <v>61</v>
      </c>
      <c r="Y7" s="15" t="s">
        <v>74</v>
      </c>
      <c r="Z7" s="15" t="s">
        <v>75</v>
      </c>
      <c r="AA7" s="10"/>
      <c r="AB7" s="10" t="s">
        <v>45</v>
      </c>
      <c r="AC7" s="111"/>
    </row>
    <row r="8" spans="1:29" s="2" customFormat="1" ht="29.1" hidden="1">
      <c r="A8" s="257">
        <v>4000003533</v>
      </c>
      <c r="B8" s="101" t="str">
        <f>IFERROR(VLOOKUP(CGTracker[[#This Row],[Ticket ID]],HelpMe[],2,FALSE),"Not Found In HelpMe")</f>
        <v>Not Found In HelpMe</v>
      </c>
      <c r="C8" s="9" t="s">
        <v>76</v>
      </c>
      <c r="D8" s="101" t="str">
        <f>IFERROR(VLOOKUP(CGTracker[[#This Row],[Ticket ID]],HelpMe[#All],24,FALSE),"Not Found in HelpMe")</f>
        <v>Not Found in HelpMe</v>
      </c>
      <c r="E8" s="101" t="str">
        <f>IFERROR(VLOOKUP(CGTracker[[#This Row],[Ticket ID]],HelpMe[#All],14,FALSE),"Not Found in HelpMe")</f>
        <v>Not Found in HelpMe</v>
      </c>
      <c r="F8" s="101" t="str">
        <f>IFERROR(VLOOKUP(CGTracker[[#This Row],[Ticket ID]],HelpMe[#All],7,FALSE),"Not Found in HelpMe")</f>
        <v>Not Found in HelpMe</v>
      </c>
      <c r="G8" s="104" t="str">
        <f>IFERROR(VLOOKUP(CGTracker[[#This Row],[Ticket ID]],HelpMe[#All],4,FALSE),"Not Found In HelpMe")</f>
        <v>Not Found In HelpMe</v>
      </c>
      <c r="H8" s="10" t="s">
        <v>77</v>
      </c>
      <c r="I8" s="101" t="str">
        <f>IFERROR(VLOOKUP(CGTracker[[#This Row],[Ticket ID]],HelpMe[],17,FALSE),"Not Found in HelpMe")</f>
        <v>Not Found in HelpMe</v>
      </c>
      <c r="J8" s="101" t="str">
        <f>IFERROR(VLOOKUP(CGTracker[[#This Row],[Ticket ID]],HelpMe[],27,FALSE),"Not Found in HelpMe")</f>
        <v>Not Found in HelpMe</v>
      </c>
      <c r="K8" s="101" t="str">
        <f>IFERROR(VLOOKUP(CGTracker[[#This Row],[Ticket ID]],HelpMe[],8,FALSE),"Not Found in HelpMe")</f>
        <v>Not Found in HelpMe</v>
      </c>
      <c r="L8" s="10" t="s">
        <v>40</v>
      </c>
      <c r="M8" s="10"/>
      <c r="N8" s="154" t="str">
        <f>IFERROR(VLOOKUP(CGTracker[[#This Row],[Ticket ID]],HelpMe[],36,FALSE),"Not Found in HelpMe")</f>
        <v>Not Found in HelpMe</v>
      </c>
      <c r="O8" s="9" t="s">
        <v>41</v>
      </c>
      <c r="P8" s="9"/>
      <c r="Q8" s="9"/>
      <c r="R8" s="154" t="str">
        <f>IFERROR(VLOOKUP(CGTracker[[#This Row],[Ticket ID]],HelpMe[],37,FALSE),"Not Found in HelpMe")</f>
        <v>Not Found in HelpMe</v>
      </c>
      <c r="S8" s="9" t="s">
        <v>41</v>
      </c>
      <c r="T8" s="9" t="s">
        <v>78</v>
      </c>
      <c r="U8" s="101" t="str">
        <f>IFERROR(VLOOKUP(CGTracker[[#This Row],[Ticket ID]],HelpMe[],6,FALSE),"Not Found in HelpMe")</f>
        <v>Not Found in HelpMe</v>
      </c>
      <c r="V8" s="101" t="str">
        <f>IFERROR(VLOOKUP(CGTracker[[#This Row],[Ticket ID]],HelpMe[],31,FALSE),"Not Found in HelpMe")</f>
        <v>Not Found in HelpMe</v>
      </c>
      <c r="W8" s="9" t="s">
        <v>79</v>
      </c>
      <c r="X8" s="9" t="s">
        <v>61</v>
      </c>
      <c r="Y8" s="10" t="s">
        <v>80</v>
      </c>
      <c r="Z8" s="10"/>
      <c r="AA8" s="92" t="s">
        <v>81</v>
      </c>
      <c r="AB8" s="92"/>
      <c r="AC8" s="111"/>
    </row>
    <row r="9" spans="1:29" s="2" customFormat="1" ht="231.95" hidden="1">
      <c r="A9" s="257">
        <v>4000003574</v>
      </c>
      <c r="B9" s="101" t="str">
        <f>IFERROR(VLOOKUP(CGTracker[[#This Row],[Ticket ID]],HelpMe[],2,FALSE),"Not Found In HelpMe")</f>
        <v>Incident</v>
      </c>
      <c r="C9" s="9" t="s">
        <v>76</v>
      </c>
      <c r="D9" s="101" t="str">
        <f>IFERROR(VLOOKUP(CGTracker[[#This Row],[Ticket ID]],HelpMe[#All],24,FALSE),"Not Found in HelpMe")</f>
        <v>UAE</v>
      </c>
      <c r="E9" s="101" t="str">
        <f>IFERROR(VLOOKUP(CGTracker[[#This Row],[Ticket ID]],HelpMe[#All],14,FALSE),"Not Found in HelpMe")</f>
        <v>IT Department</v>
      </c>
      <c r="F9" s="101" t="str">
        <f>IFERROR(VLOOKUP(CGTracker[[#This Row],[Ticket ID]],HelpMe[#All],7,FALSE),"Not Found in HelpMe")</f>
        <v>WebSites</v>
      </c>
      <c r="G9" s="104" t="str">
        <f>IFERROR(VLOOKUP(CGTracker[[#This Row],[Ticket ID]],HelpMe[#All],4,FALSE),"Not Found In HelpMe")</f>
        <v>Intranet page not loading in Mobile</v>
      </c>
      <c r="H9" s="10" t="s">
        <v>82</v>
      </c>
      <c r="I9" s="101" t="str">
        <f>IFERROR(VLOOKUP(CGTracker[[#This Row],[Ticket ID]],HelpMe[],17,FALSE),"Not Found in HelpMe")</f>
        <v>3. Normal</v>
      </c>
      <c r="J9" s="101" t="str">
        <f>IFERROR(VLOOKUP(CGTracker[[#This Row],[Ticket ID]],HelpMe[],27,FALSE),"Not Found in HelpMe")</f>
        <v>Yes</v>
      </c>
      <c r="K9" s="101" t="str">
        <f>IFERROR(VLOOKUP(CGTracker[[#This Row],[Ticket ID]],HelpMe[],8,FALSE),"Not Found in HelpMe")</f>
        <v>Closed</v>
      </c>
      <c r="L9" s="10" t="s">
        <v>40</v>
      </c>
      <c r="M9" s="10" t="s">
        <v>40</v>
      </c>
      <c r="N9" s="154">
        <f>IFERROR(VLOOKUP(CGTracker[[#This Row],[Ticket ID]],HelpMe[],36,FALSE),"Not Found in HelpMe")</f>
        <v>45566.522916666669</v>
      </c>
      <c r="O9" s="9" t="s">
        <v>49</v>
      </c>
      <c r="P9" s="16"/>
      <c r="Q9" s="16"/>
      <c r="R9" s="154">
        <f ca="1">IFERROR(VLOOKUP(CGTracker[[#This Row],[Ticket ID]],HelpMe[],37,FALSE),"Not Found in HelpMe")</f>
        <v>45607.725694444445</v>
      </c>
      <c r="S9" s="9" t="s">
        <v>83</v>
      </c>
      <c r="T9" s="9" t="s">
        <v>84</v>
      </c>
      <c r="U9" s="101" t="str">
        <f>IFERROR(VLOOKUP(CGTracker[[#This Row],[Ticket ID]],HelpMe[],6,FALSE),"Not Found in HelpMe")</f>
        <v>Mahesh Narveni</v>
      </c>
      <c r="V9" s="101" t="str">
        <f>IFERROR(VLOOKUP(CGTracker[[#This Row],[Ticket ID]],HelpMe[],31,FALSE),"Not Found in HelpMe")</f>
        <v>2024-W40</v>
      </c>
      <c r="W9" s="9" t="s">
        <v>85</v>
      </c>
      <c r="X9" s="9" t="s">
        <v>61</v>
      </c>
      <c r="Y9" s="10" t="s">
        <v>86</v>
      </c>
      <c r="Z9" s="10"/>
      <c r="AA9" s="9"/>
      <c r="AB9" s="92" t="s">
        <v>87</v>
      </c>
      <c r="AC9" s="111"/>
    </row>
    <row r="10" spans="1:29" s="2" customFormat="1" ht="43.5" hidden="1">
      <c r="A10" s="257">
        <v>4000003605</v>
      </c>
      <c r="B10" s="101" t="str">
        <f>IFERROR(VLOOKUP(CGTracker[[#This Row],[Ticket ID]],HelpMe[],2,FALSE),"Not Found In HelpMe")</f>
        <v>Incident</v>
      </c>
      <c r="C10" s="9" t="s">
        <v>29</v>
      </c>
      <c r="D10" s="101" t="str">
        <f>IFERROR(VLOOKUP(CGTracker[[#This Row],[Ticket ID]],HelpMe[#All],24,FALSE),"Not Found in HelpMe")</f>
        <v>UAE</v>
      </c>
      <c r="E10" s="101" t="str">
        <f>IFERROR(VLOOKUP(CGTracker[[#This Row],[Ticket ID]],HelpMe[#All],14,FALSE),"Not Found in HelpMe")</f>
        <v>Finance &amp; Accounts</v>
      </c>
      <c r="F10" s="101" t="str">
        <f>IFERROR(VLOOKUP(CGTracker[[#This Row],[Ticket ID]],HelpMe[#All],7,FALSE),"Not Found in HelpMe")</f>
        <v>SAP Functional-SD</v>
      </c>
      <c r="G10" s="104" t="str">
        <f>IFERROR(VLOOKUP(CGTracker[[#This Row],[Ticket ID]],HelpMe[#All],4,FALSE),"Not Found In HelpMe")</f>
        <v>Issue of the order bookings in SAP</v>
      </c>
      <c r="H10" s="10" t="s">
        <v>88</v>
      </c>
      <c r="I10" s="101" t="str">
        <f>IFERROR(VLOOKUP(CGTracker[[#This Row],[Ticket ID]],HelpMe[],17,FALSE),"Not Found in HelpMe")</f>
        <v>3. Normal</v>
      </c>
      <c r="J10" s="101" t="str">
        <f>IFERROR(VLOOKUP(CGTracker[[#This Row],[Ticket ID]],HelpMe[],27,FALSE),"Not Found in HelpMe")</f>
        <v>Yes</v>
      </c>
      <c r="K10" s="101" t="str">
        <f>IFERROR(VLOOKUP(CGTracker[[#This Row],[Ticket ID]],HelpMe[],8,FALSE),"Not Found in HelpMe")</f>
        <v>Closed</v>
      </c>
      <c r="L10" s="10" t="s">
        <v>40</v>
      </c>
      <c r="M10" s="10" t="s">
        <v>40</v>
      </c>
      <c r="N10" s="154">
        <f>IFERROR(VLOOKUP(CGTracker[[#This Row],[Ticket ID]],HelpMe[],36,FALSE),"Not Found in HelpMe")</f>
        <v>45566.872916666667</v>
      </c>
      <c r="O10" s="9" t="s">
        <v>41</v>
      </c>
      <c r="P10" s="9"/>
      <c r="Q10" s="9"/>
      <c r="R10" s="154">
        <f ca="1">IFERROR(VLOOKUP(CGTracker[[#This Row],[Ticket ID]],HelpMe[],37,FALSE),"Not Found in HelpMe")</f>
        <v>45603.451388888891</v>
      </c>
      <c r="S10" s="9" t="s">
        <v>32</v>
      </c>
      <c r="T10" s="9" t="s">
        <v>50</v>
      </c>
      <c r="U10" s="101" t="str">
        <f>IFERROR(VLOOKUP(CGTracker[[#This Row],[Ticket ID]],HelpMe[],6,FALSE),"Not Found in HelpMe")</f>
        <v>Kamal Kondapalli</v>
      </c>
      <c r="V10" s="101" t="str">
        <f>IFERROR(VLOOKUP(CGTracker[[#This Row],[Ticket ID]],HelpMe[],31,FALSE),"Not Found in HelpMe")</f>
        <v>2024-W40</v>
      </c>
      <c r="W10" s="9" t="s">
        <v>89</v>
      </c>
      <c r="X10" s="9" t="s">
        <v>61</v>
      </c>
      <c r="Y10" s="10" t="s">
        <v>90</v>
      </c>
      <c r="Z10" s="10"/>
      <c r="AA10" s="9"/>
      <c r="AB10" s="92"/>
      <c r="AC10" s="111"/>
    </row>
    <row r="11" spans="1:29" s="2" customFormat="1" ht="87" hidden="1">
      <c r="A11" s="257">
        <v>4000003530</v>
      </c>
      <c r="B11" s="101" t="str">
        <f>IFERROR(VLOOKUP(CGTracker[[#This Row],[Ticket ID]],HelpMe[],2,FALSE),"Not Found In HelpMe")</f>
        <v>Incident</v>
      </c>
      <c r="C11" s="9" t="s">
        <v>29</v>
      </c>
      <c r="D11" s="101" t="str">
        <f>IFERROR(VLOOKUP(CGTracker[[#This Row],[Ticket ID]],HelpMe[#All],24,FALSE),"Not Found in HelpMe")</f>
        <v>UAE</v>
      </c>
      <c r="E11" s="101" t="str">
        <f>IFERROR(VLOOKUP(CGTracker[[#This Row],[Ticket ID]],HelpMe[#All],14,FALSE),"Not Found in HelpMe")</f>
        <v>Finance &amp; Accounts</v>
      </c>
      <c r="F11" s="101" t="str">
        <f>IFERROR(VLOOKUP(CGTracker[[#This Row],[Ticket ID]],HelpMe[#All],7,FALSE),"Not Found in HelpMe")</f>
        <v>SAP Functional-FI/CO</v>
      </c>
      <c r="G11" s="104" t="str">
        <f>IFERROR(VLOOKUP(CGTracker[[#This Row],[Ticket ID]],HelpMe[#All],4,FALSE),"Not Found In HelpMe")</f>
        <v>Incorrect Tax Code in Output VAT on Showroom Advance Entries</v>
      </c>
      <c r="H11" s="10" t="s">
        <v>91</v>
      </c>
      <c r="I11" s="101" t="str">
        <f>IFERROR(VLOOKUP(CGTracker[[#This Row],[Ticket ID]],HelpMe[],17,FALSE),"Not Found in HelpMe")</f>
        <v>3. Normal</v>
      </c>
      <c r="J11" s="101" t="str">
        <f>IFERROR(VLOOKUP(CGTracker[[#This Row],[Ticket ID]],HelpMe[],27,FALSE),"Not Found in HelpMe")</f>
        <v>Yes</v>
      </c>
      <c r="K11" s="101" t="str">
        <f>IFERROR(VLOOKUP(CGTracker[[#This Row],[Ticket ID]],HelpMe[],8,FALSE),"Not Found in HelpMe")</f>
        <v>Closed</v>
      </c>
      <c r="L11" s="10" t="s">
        <v>40</v>
      </c>
      <c r="M11" s="10" t="s">
        <v>40</v>
      </c>
      <c r="N11" s="154">
        <f>IFERROR(VLOOKUP(CGTracker[[#This Row],[Ticket ID]],HelpMe[],36,FALSE),"Not Found in HelpMe")</f>
        <v>45565.547222222223</v>
      </c>
      <c r="O11" s="9" t="s">
        <v>41</v>
      </c>
      <c r="P11" s="9"/>
      <c r="Q11" s="9"/>
      <c r="R11" s="154">
        <f ca="1">IFERROR(VLOOKUP(CGTracker[[#This Row],[Ticket ID]],HelpMe[],37,FALSE),"Not Found in HelpMe")</f>
        <v>45603.598611111112</v>
      </c>
      <c r="S11" s="9" t="s">
        <v>42</v>
      </c>
      <c r="T11" s="9" t="s">
        <v>92</v>
      </c>
      <c r="U11" s="101" t="str">
        <f>IFERROR(VLOOKUP(CGTracker[[#This Row],[Ticket ID]],HelpMe[],6,FALSE),"Not Found in HelpMe")</f>
        <v>Rakhi Masand</v>
      </c>
      <c r="V11" s="101" t="str">
        <f>IFERROR(VLOOKUP(CGTracker[[#This Row],[Ticket ID]],HelpMe[],31,FALSE),"Not Found in HelpMe")</f>
        <v>2024-W40</v>
      </c>
      <c r="W11" s="9" t="s">
        <v>93</v>
      </c>
      <c r="X11" s="9" t="s">
        <v>61</v>
      </c>
      <c r="Y11" s="10" t="s">
        <v>94</v>
      </c>
      <c r="Z11" s="10" t="s">
        <v>95</v>
      </c>
      <c r="AA11" s="9" t="s">
        <v>96</v>
      </c>
      <c r="AB11" s="92" t="s">
        <v>87</v>
      </c>
      <c r="AC11" s="111"/>
    </row>
    <row r="12" spans="1:29" s="2" customFormat="1" ht="200.1" hidden="1" customHeight="1">
      <c r="A12" s="257">
        <v>4000005363</v>
      </c>
      <c r="B12" s="101" t="str">
        <f>IFERROR(VLOOKUP(CGTracker[[#This Row],[Ticket ID]],HelpMe[],2,FALSE),"Not Found In HelpMe")</f>
        <v>Incident</v>
      </c>
      <c r="C12" s="9" t="s">
        <v>29</v>
      </c>
      <c r="D12" s="101" t="str">
        <f>IFERROR(VLOOKUP(CGTracker[[#This Row],[Ticket ID]],HelpMe[#All],24,FALSE),"Not Found in HelpMe")</f>
        <v>UAE</v>
      </c>
      <c r="E12" s="101" t="str">
        <f>IFERROR(VLOOKUP(CGTracker[[#This Row],[Ticket ID]],HelpMe[#All],14,FALSE),"Not Found in HelpMe")</f>
        <v>SW Export Sales</v>
      </c>
      <c r="F12" s="101" t="str">
        <f>IFERROR(VLOOKUP(CGTracker[[#This Row],[Ticket ID]],HelpMe[#All],7,FALSE),"Not Found in HelpMe")</f>
        <v>SAP Functional-SD</v>
      </c>
      <c r="G12" s="104" t="str">
        <f>IFERROR(VLOOKUP(CGTracker[[#This Row],[Ticket ID]],HelpMe[#All],4,FALSE),"Not Found In HelpMe")</f>
        <v>Quotation 281203 approval not reflecting to C4C</v>
      </c>
      <c r="H12" s="10" t="s">
        <v>97</v>
      </c>
      <c r="I12" s="101" t="str">
        <f>IFERROR(VLOOKUP(CGTracker[[#This Row],[Ticket ID]],HelpMe[],17,FALSE),"Not Found in HelpMe")</f>
        <v>2. High</v>
      </c>
      <c r="J12" s="101" t="str">
        <f>IFERROR(VLOOKUP(CGTracker[[#This Row],[Ticket ID]],HelpMe[],27,FALSE),"Not Found in HelpMe")</f>
        <v>No</v>
      </c>
      <c r="K12" s="101" t="str">
        <f>IFERROR(VLOOKUP(CGTracker[[#This Row],[Ticket ID]],HelpMe[],8,FALSE),"Not Found in HelpMe")</f>
        <v>Closed</v>
      </c>
      <c r="L12" s="10" t="s">
        <v>40</v>
      </c>
      <c r="M12" s="10" t="s">
        <v>40</v>
      </c>
      <c r="N12" s="154">
        <f>IFERROR(VLOOKUP(CGTracker[[#This Row],[Ticket ID]],HelpMe[],36,FALSE),"Not Found in HelpMe")</f>
        <v>45621.736111111109</v>
      </c>
      <c r="O12" s="9" t="s">
        <v>32</v>
      </c>
      <c r="P12" s="9"/>
      <c r="Q12" s="9"/>
      <c r="R12" s="154">
        <f ca="1">IFERROR(VLOOKUP(CGTracker[[#This Row],[Ticket ID]],HelpMe[],37,FALSE),"Not Found in HelpMe")</f>
        <v>45622.8</v>
      </c>
      <c r="S12" s="9" t="s">
        <v>98</v>
      </c>
      <c r="T12" s="9" t="s">
        <v>67</v>
      </c>
      <c r="U12" s="101" t="str">
        <f>IFERROR(VLOOKUP(CGTracker[[#This Row],[Ticket ID]],HelpMe[],6,FALSE),"Not Found in HelpMe")</f>
        <v>Kamal Kondapalli</v>
      </c>
      <c r="V12" s="101" t="str">
        <f>IFERROR(VLOOKUP(CGTracker[[#This Row],[Ticket ID]],HelpMe[],31,FALSE),"Not Found in HelpMe")</f>
        <v>2024-W48</v>
      </c>
      <c r="W12" s="91" t="s">
        <v>51</v>
      </c>
      <c r="X12" s="9" t="s">
        <v>99</v>
      </c>
      <c r="Y12" s="10" t="s">
        <v>100</v>
      </c>
      <c r="Z12" s="10"/>
      <c r="AA12" s="9"/>
      <c r="AB12" s="92" t="s">
        <v>101</v>
      </c>
      <c r="AC12" s="111"/>
    </row>
    <row r="13" spans="1:29" s="2" customFormat="1" ht="101.45" hidden="1">
      <c r="A13" s="259">
        <v>4000003592</v>
      </c>
      <c r="B13" s="101" t="str">
        <f>IFERROR(VLOOKUP(CGTracker[[#This Row],[Ticket ID]],HelpMe[],2,FALSE),"Not Found In HelpMe")</f>
        <v>Service Request</v>
      </c>
      <c r="C13" s="91" t="s">
        <v>29</v>
      </c>
      <c r="D13" s="102" t="str">
        <f>IFERROR(VLOOKUP(CGTracker[[#This Row],[Ticket ID]],HelpMe[#All],24,FALSE),"Not Found in HelpMe")</f>
        <v>UAE</v>
      </c>
      <c r="E13" s="102" t="str">
        <f>IFERROR(VLOOKUP(CGTracker[[#This Row],[Ticket ID]],HelpMe[#All],14,FALSE),"Not Found in HelpMe")</f>
        <v>Accounts</v>
      </c>
      <c r="F13" s="102" t="str">
        <f>IFERROR(VLOOKUP(CGTracker[[#This Row],[Ticket ID]],HelpMe[#All],7,FALSE),"Not Found in HelpMe")</f>
        <v>SAP Functional-FI/CO</v>
      </c>
      <c r="G13" s="104" t="str">
        <f>IFERROR(VLOOKUP(CGTracker[[#This Row],[Ticket ID]],HelpMe[#All],4,FALSE),"Not Found In HelpMe")</f>
        <v>Request to amend  L1 &amp; L2 approvers in mentioned workflow - Sol ref#: 3000052605</v>
      </c>
      <c r="H13" s="10" t="s">
        <v>102</v>
      </c>
      <c r="I13" s="101" t="str">
        <f>IFERROR(VLOOKUP(CGTracker[[#This Row],[Ticket ID]],HelpMe[],17,FALSE),"Not Found in HelpMe")</f>
        <v>3. Normal</v>
      </c>
      <c r="J13" s="101" t="str">
        <f>IFERROR(VLOOKUP(CGTracker[[#This Row],[Ticket ID]],HelpMe[],27,FALSE),"Not Found in HelpMe")</f>
        <v>Yes</v>
      </c>
      <c r="K13" s="101" t="str">
        <f>IFERROR(VLOOKUP(CGTracker[[#This Row],[Ticket ID]],HelpMe[],8,FALSE),"Not Found in HelpMe")</f>
        <v>Closed</v>
      </c>
      <c r="L13" s="92" t="s">
        <v>103</v>
      </c>
      <c r="M13" s="10" t="s">
        <v>103</v>
      </c>
      <c r="N13" s="154">
        <f>IFERROR(VLOOKUP(CGTracker[[#This Row],[Ticket ID]],HelpMe[],36,FALSE),"Not Found in HelpMe")</f>
        <v>45566.697222222225</v>
      </c>
      <c r="O13" s="91" t="s">
        <v>42</v>
      </c>
      <c r="P13" s="91"/>
      <c r="Q13" s="91"/>
      <c r="R13" s="154">
        <f ca="1">IFERROR(VLOOKUP(CGTracker[[#This Row],[Ticket ID]],HelpMe[],37,FALSE),"Not Found in HelpMe")</f>
        <v>45622.748611111114</v>
      </c>
      <c r="S13" s="91" t="s">
        <v>104</v>
      </c>
      <c r="T13" s="91" t="s">
        <v>92</v>
      </c>
      <c r="U13" s="244" t="str">
        <f>IFERROR(VLOOKUP(CGTracker[[#This Row],[Ticket ID]],HelpMe[],6,FALSE),"Not Found in HelpMe")</f>
        <v>Rakhi Masand</v>
      </c>
      <c r="V13" s="244" t="str">
        <f>IFERROR(VLOOKUP(CGTracker[[#This Row],[Ticket ID]],HelpMe[],31,FALSE),"Not Found in HelpMe")</f>
        <v>2024-W40</v>
      </c>
      <c r="W13" s="91" t="s">
        <v>105</v>
      </c>
      <c r="X13" s="91" t="s">
        <v>61</v>
      </c>
      <c r="Y13" s="93" t="s">
        <v>106</v>
      </c>
      <c r="Z13" s="93" t="s">
        <v>107</v>
      </c>
      <c r="AA13" s="91" t="s">
        <v>96</v>
      </c>
      <c r="AB13" s="92" t="s">
        <v>108</v>
      </c>
      <c r="AC13" s="111"/>
    </row>
    <row r="14" spans="1:29" s="2" customFormat="1" ht="200.1" hidden="1" customHeight="1">
      <c r="A14" s="257">
        <v>4000003636</v>
      </c>
      <c r="B14" s="101" t="str">
        <f>IFERROR(VLOOKUP(CGTracker[[#This Row],[Ticket ID]],HelpMe[],2,FALSE),"Not Found In HelpMe")</f>
        <v>Incident</v>
      </c>
      <c r="C14" s="9" t="s">
        <v>29</v>
      </c>
      <c r="D14" s="101" t="str">
        <f>IFERROR(VLOOKUP(CGTracker[[#This Row],[Ticket ID]],HelpMe[#All],24,FALSE),"Not Found in HelpMe")</f>
        <v>BGD</v>
      </c>
      <c r="E14" s="101" t="str">
        <f>IFERROR(VLOOKUP(CGTracker[[#This Row],[Ticket ID]],HelpMe[#All],14,FALSE),"Not Found in HelpMe")</f>
        <v>Accounts &amp; Finance</v>
      </c>
      <c r="F14" s="101" t="str">
        <f>IFERROR(VLOOKUP(CGTracker[[#This Row],[Ticket ID]],HelpMe[#All],7,FALSE),"Not Found in HelpMe")</f>
        <v>SAP Functional-FI/CO</v>
      </c>
      <c r="G14" s="104" t="str">
        <f>IFERROR(VLOOKUP(CGTracker[[#This Row],[Ticket ID]],HelpMe[#All],4,FALSE),"Not Found In HelpMe")</f>
        <v>Asset Under Construction Settlement posting error in ECP Ref Sol: 2000064707</v>
      </c>
      <c r="H14" s="10" t="s">
        <v>109</v>
      </c>
      <c r="I14" s="101" t="str">
        <f>IFERROR(VLOOKUP(CGTracker[[#This Row],[Ticket ID]],HelpMe[],17,FALSE),"Not Found in HelpMe")</f>
        <v>3. Normal</v>
      </c>
      <c r="J14" s="101" t="str">
        <f>IFERROR(VLOOKUP(CGTracker[[#This Row],[Ticket ID]],HelpMe[],27,FALSE),"Not Found in HelpMe")</f>
        <v>Yes</v>
      </c>
      <c r="K14" s="101" t="str">
        <f>IFERROR(VLOOKUP(CGTracker[[#This Row],[Ticket ID]],HelpMe[],8,FALSE),"Not Found in HelpMe")</f>
        <v>Closed</v>
      </c>
      <c r="L14" s="92" t="s">
        <v>40</v>
      </c>
      <c r="M14" s="10" t="s">
        <v>40</v>
      </c>
      <c r="N14" s="154">
        <f>IFERROR(VLOOKUP(CGTracker[[#This Row],[Ticket ID]],HelpMe[],36,FALSE),"Not Found in HelpMe")</f>
        <v>45567.631944444445</v>
      </c>
      <c r="O14" s="9" t="s">
        <v>32</v>
      </c>
      <c r="P14" s="9"/>
      <c r="Q14" s="9"/>
      <c r="R14" s="154">
        <f ca="1">IFERROR(VLOOKUP(CGTracker[[#This Row],[Ticket ID]],HelpMe[],37,FALSE),"Not Found in HelpMe")</f>
        <v>45649.500694444447</v>
      </c>
      <c r="S14" s="9"/>
      <c r="T14" s="9" t="s">
        <v>92</v>
      </c>
      <c r="U14" s="101" t="str">
        <f>IFERROR(VLOOKUP(CGTracker[[#This Row],[Ticket ID]],HelpMe[],6,FALSE),"Not Found in HelpMe")</f>
        <v>Rakhi Masand</v>
      </c>
      <c r="V14" s="101" t="str">
        <f>IFERROR(VLOOKUP(CGTracker[[#This Row],[Ticket ID]],HelpMe[],31,FALSE),"Not Found in HelpMe")</f>
        <v>2024-W40</v>
      </c>
      <c r="W14" s="9" t="s">
        <v>105</v>
      </c>
      <c r="X14" s="9" t="s">
        <v>61</v>
      </c>
      <c r="Y14" s="93" t="s">
        <v>110</v>
      </c>
      <c r="Z14" s="93"/>
      <c r="AA14" s="9" t="s">
        <v>111</v>
      </c>
      <c r="AB14" s="92" t="s">
        <v>112</v>
      </c>
      <c r="AC14" s="111" t="s">
        <v>113</v>
      </c>
    </row>
    <row r="15" spans="1:29" s="2" customFormat="1" ht="200.1" customHeight="1">
      <c r="A15" s="260">
        <v>4000004263</v>
      </c>
      <c r="B15" s="101" t="str">
        <f>IFERROR(VLOOKUP(CGTracker[[#This Row],[Ticket ID]],HelpMe[],2,FALSE),"Not Found In HelpMe")</f>
        <v>Incident</v>
      </c>
      <c r="C15" s="9" t="s">
        <v>29</v>
      </c>
      <c r="D15" s="101" t="str">
        <f>IFERROR(VLOOKUP(CGTracker[[#This Row],[Ticket ID]],HelpMe[#All],24,FALSE),"Not Found in HelpMe")</f>
        <v>UAE</v>
      </c>
      <c r="E15" s="101" t="str">
        <f>IFERROR(VLOOKUP(CGTracker[[#This Row],[Ticket ID]],HelpMe[#All],14,FALSE),"Not Found in HelpMe")</f>
        <v>Production Planning</v>
      </c>
      <c r="F15" s="101" t="str">
        <f>IFERROR(VLOOKUP(CGTracker[[#This Row],[Ticket ID]],HelpMe[#All],7,FALSE),"Not Found in HelpMe")</f>
        <v>SAP Functional-SD</v>
      </c>
      <c r="G15" s="104" t="str">
        <f>IFERROR(VLOOKUP(CGTracker[[#This Row],[Ticket ID]],HelpMe[#All],4,FALSE),"Not Found In HelpMe")</f>
        <v>In PDF copy total amount and value showing wrong for all BOT SALES ORDERS Sol Ref: 2000064747</v>
      </c>
      <c r="H15" s="10" t="s">
        <v>114</v>
      </c>
      <c r="I15" s="101" t="str">
        <f>IFERROR(VLOOKUP(CGTracker[[#This Row],[Ticket ID]],HelpMe[],17,FALSE),"Not Found in HelpMe")</f>
        <v>3. Normal</v>
      </c>
      <c r="J15" s="101" t="str">
        <f>IFERROR(VLOOKUP(CGTracker[[#This Row],[Ticket ID]],HelpMe[],27,FALSE),"Not Found in HelpMe")</f>
        <v>Yes</v>
      </c>
      <c r="K15" s="101" t="str">
        <f>IFERROR(VLOOKUP(CGTracker[[#This Row],[Ticket ID]],HelpMe[],8,FALSE),"Not Found in HelpMe")</f>
        <v>User acceptance</v>
      </c>
      <c r="L15" s="10" t="s">
        <v>48</v>
      </c>
      <c r="M15" s="10" t="s">
        <v>48</v>
      </c>
      <c r="N15" s="154">
        <f>IFERROR(VLOOKUP(CGTracker[[#This Row],[Ticket ID]],HelpMe[],36,FALSE),"Not Found in HelpMe")</f>
        <v>45586.8125</v>
      </c>
      <c r="O15" s="9" t="s">
        <v>49</v>
      </c>
      <c r="P15" s="9"/>
      <c r="Q15" s="9"/>
      <c r="R15" s="154">
        <f ca="1">IFERROR(VLOOKUP(CGTracker[[#This Row],[Ticket ID]],HelpMe[],37,FALSE),"Not Found in HelpMe")</f>
        <v>45653.757518171296</v>
      </c>
      <c r="S15" s="9"/>
      <c r="T15" s="9" t="s">
        <v>50</v>
      </c>
      <c r="U15" s="101" t="str">
        <f>IFERROR(VLOOKUP(CGTracker[[#This Row],[Ticket ID]],HelpMe[],6,FALSE),"Not Found in HelpMe")</f>
        <v>Kamal Kondapalli</v>
      </c>
      <c r="V15" s="101" t="str">
        <f>IFERROR(VLOOKUP(CGTracker[[#This Row],[Ticket ID]],HelpMe[],31,FALSE),"Not Found in HelpMe")</f>
        <v>2024-W43</v>
      </c>
      <c r="W15" s="9" t="s">
        <v>51</v>
      </c>
      <c r="X15" s="9" t="s">
        <v>115</v>
      </c>
      <c r="Y15" s="10" t="s">
        <v>116</v>
      </c>
      <c r="Z15" s="10"/>
      <c r="AA15" s="10" t="s">
        <v>117</v>
      </c>
      <c r="AB15" s="92" t="s">
        <v>118</v>
      </c>
      <c r="AC15" s="111" t="s">
        <v>119</v>
      </c>
    </row>
    <row r="16" spans="1:29" s="2" customFormat="1" ht="35.1" hidden="1" customHeight="1">
      <c r="A16" s="257">
        <v>4000004310</v>
      </c>
      <c r="B16" s="101" t="str">
        <f>IFERROR(VLOOKUP(CGTracker[[#This Row],[Ticket ID]],HelpMe[],2,FALSE),"Not Found In HelpMe")</f>
        <v>Not Found In HelpMe</v>
      </c>
      <c r="C16" s="9" t="s">
        <v>29</v>
      </c>
      <c r="D16" s="101" t="str">
        <f>IFERROR(VLOOKUP(CGTracker[[#This Row],[Ticket ID]],HelpMe[#All],24,FALSE),"Not Found in HelpMe")</f>
        <v>Not Found in HelpMe</v>
      </c>
      <c r="E16" s="101" t="str">
        <f>IFERROR(VLOOKUP(CGTracker[[#This Row],[Ticket ID]],HelpMe[#All],14,FALSE),"Not Found in HelpMe")</f>
        <v>Not Found in HelpMe</v>
      </c>
      <c r="F16" s="101" t="str">
        <f>IFERROR(VLOOKUP(CGTracker[[#This Row],[Ticket ID]],HelpMe[#All],7,FALSE),"Not Found in HelpMe")</f>
        <v>Not Found in HelpMe</v>
      </c>
      <c r="G16" s="104" t="str">
        <f>IFERROR(VLOOKUP(CGTracker[[#This Row],[Ticket ID]],HelpMe[#All],4,FALSE),"Not Found In HelpMe")</f>
        <v>Not Found In HelpMe</v>
      </c>
      <c r="H16" s="10" t="s">
        <v>120</v>
      </c>
      <c r="I16" s="101" t="str">
        <f>IFERROR(VLOOKUP(CGTracker[[#This Row],[Ticket ID]],HelpMe[],17,FALSE),"Not Found in HelpMe")</f>
        <v>Not Found in HelpMe</v>
      </c>
      <c r="J16" s="101" t="str">
        <f>IFERROR(VLOOKUP(CGTracker[[#This Row],[Ticket ID]],HelpMe[],27,FALSE),"Not Found in HelpMe")</f>
        <v>Not Found in HelpMe</v>
      </c>
      <c r="K16" s="101" t="str">
        <f>IFERROR(VLOOKUP(CGTracker[[#This Row],[Ticket ID]],HelpMe[],8,FALSE),"Not Found in HelpMe")</f>
        <v>Not Found in HelpMe</v>
      </c>
      <c r="L16" s="10" t="s">
        <v>40</v>
      </c>
      <c r="M16" s="10"/>
      <c r="N16" s="154" t="str">
        <f>IFERROR(VLOOKUP(CGTracker[[#This Row],[Ticket ID]],HelpMe[],36,FALSE),"Not Found in HelpMe")</f>
        <v>Not Found in HelpMe</v>
      </c>
      <c r="O16" s="9" t="s">
        <v>49</v>
      </c>
      <c r="P16" s="16"/>
      <c r="Q16" s="16"/>
      <c r="R16" s="154" t="str">
        <f>IFERROR(VLOOKUP(CGTracker[[#This Row],[Ticket ID]],HelpMe[],37,FALSE),"Not Found in HelpMe")</f>
        <v>Not Found in HelpMe</v>
      </c>
      <c r="S16" s="9" t="s">
        <v>98</v>
      </c>
      <c r="T16" s="9" t="s">
        <v>59</v>
      </c>
      <c r="U16" s="101" t="str">
        <f>IFERROR(VLOOKUP(CGTracker[[#This Row],[Ticket ID]],HelpMe[],6,FALSE),"Not Found in HelpMe")</f>
        <v>Not Found in HelpMe</v>
      </c>
      <c r="V16" s="101" t="str">
        <f>IFERROR(VLOOKUP(CGTracker[[#This Row],[Ticket ID]],HelpMe[],31,FALSE),"Not Found in HelpMe")</f>
        <v>Not Found in HelpMe</v>
      </c>
      <c r="W16" s="9" t="s">
        <v>121</v>
      </c>
      <c r="X16" s="9" t="s">
        <v>61</v>
      </c>
      <c r="Y16" s="10" t="s">
        <v>122</v>
      </c>
      <c r="Z16" s="10"/>
      <c r="AA16" s="92" t="s">
        <v>81</v>
      </c>
      <c r="AB16" s="92" t="s">
        <v>123</v>
      </c>
      <c r="AC16" s="111"/>
    </row>
    <row r="17" spans="1:29" s="2" customFormat="1" ht="200.1" hidden="1" customHeight="1">
      <c r="A17" s="257">
        <v>4000004382</v>
      </c>
      <c r="B17" s="101" t="str">
        <f>IFERROR(VLOOKUP(CGTracker[[#This Row],[Ticket ID]],HelpMe[],2,FALSE),"Not Found In HelpMe")</f>
        <v>Incident</v>
      </c>
      <c r="C17" s="9" t="s">
        <v>29</v>
      </c>
      <c r="D17" s="101" t="str">
        <f>IFERROR(VLOOKUP(CGTracker[[#This Row],[Ticket ID]],HelpMe[#All],24,FALSE),"Not Found in HelpMe")</f>
        <v>UAE</v>
      </c>
      <c r="E17" s="101" t="str">
        <f>IFERROR(VLOOKUP(CGTracker[[#This Row],[Ticket ID]],HelpMe[#All],14,FALSE),"Not Found in HelpMe")</f>
        <v>Not Assigned</v>
      </c>
      <c r="F17" s="101" t="str">
        <f>IFERROR(VLOOKUP(CGTracker[[#This Row],[Ticket ID]],HelpMe[#All],7,FALSE),"Not Found in HelpMe")</f>
        <v>SAP Functional-SD</v>
      </c>
      <c r="G17" s="104" t="str">
        <f>IFERROR(VLOOKUP(CGTracker[[#This Row],[Ticket ID]],HelpMe[#All],4,FALSE),"Not Found In HelpMe")</f>
        <v>Error while printing invoice Sol Ref:2000064756 -  RETURN INVOICE FOR TW</v>
      </c>
      <c r="H17" s="10" t="s">
        <v>124</v>
      </c>
      <c r="I17" s="101" t="str">
        <f>IFERROR(VLOOKUP(CGTracker[[#This Row],[Ticket ID]],HelpMe[],17,FALSE),"Not Found in HelpMe")</f>
        <v>2. High</v>
      </c>
      <c r="J17" s="101" t="str">
        <f>IFERROR(VLOOKUP(CGTracker[[#This Row],[Ticket ID]],HelpMe[],27,FALSE),"Not Found in HelpMe")</f>
        <v>Yes</v>
      </c>
      <c r="K17" s="101" t="str">
        <f>IFERROR(VLOOKUP(CGTracker[[#This Row],[Ticket ID]],HelpMe[],8,FALSE),"Not Found in HelpMe")</f>
        <v>In Progress</v>
      </c>
      <c r="L17" s="10" t="s">
        <v>125</v>
      </c>
      <c r="M17" s="10" t="s">
        <v>125</v>
      </c>
      <c r="N17" s="154">
        <f>IFERROR(VLOOKUP(CGTracker[[#This Row],[Ticket ID]],HelpMe[],36,FALSE),"Not Found in HelpMe")</f>
        <v>45590.441666666666</v>
      </c>
      <c r="O17" s="9" t="s">
        <v>126</v>
      </c>
      <c r="P17" s="9"/>
      <c r="Q17" s="9"/>
      <c r="R17" s="154">
        <f ca="1">IFERROR(VLOOKUP(CGTracker[[#This Row],[Ticket ID]],HelpMe[],37,FALSE),"Not Found in HelpMe")</f>
        <v>45653.757518171296</v>
      </c>
      <c r="S17" s="9"/>
      <c r="T17" s="9" t="s">
        <v>50</v>
      </c>
      <c r="U17" s="101" t="str">
        <f>IFERROR(VLOOKUP(CGTracker[[#This Row],[Ticket ID]],HelpMe[],6,FALSE),"Not Found in HelpMe")</f>
        <v>Kamal Kondapalli</v>
      </c>
      <c r="V17" s="101" t="str">
        <f>IFERROR(VLOOKUP(CGTracker[[#This Row],[Ticket ID]],HelpMe[],31,FALSE),"Not Found in HelpMe")</f>
        <v>2024-W43</v>
      </c>
      <c r="W17" s="9" t="s">
        <v>89</v>
      </c>
      <c r="X17" s="9" t="s">
        <v>61</v>
      </c>
      <c r="Y17" s="10" t="s">
        <v>127</v>
      </c>
      <c r="Z17" s="10"/>
      <c r="AA17" s="10" t="s">
        <v>117</v>
      </c>
      <c r="AB17" s="92" t="s">
        <v>128</v>
      </c>
      <c r="AC17" s="111" t="s">
        <v>129</v>
      </c>
    </row>
    <row r="18" spans="1:29" s="2" customFormat="1" ht="43.5" hidden="1">
      <c r="A18" s="257">
        <v>4000004513</v>
      </c>
      <c r="B18" s="101" t="str">
        <f>IFERROR(VLOOKUP(CGTracker[[#This Row],[Ticket ID]],HelpMe[],2,FALSE),"Not Found In HelpMe")</f>
        <v>Incident</v>
      </c>
      <c r="C18" s="9" t="s">
        <v>29</v>
      </c>
      <c r="D18" s="101" t="str">
        <f>IFERROR(VLOOKUP(CGTracker[[#This Row],[Ticket ID]],HelpMe[#All],24,FALSE),"Not Found in HelpMe")</f>
        <v>UAE</v>
      </c>
      <c r="E18" s="101" t="str">
        <f>IFERROR(VLOOKUP(CGTracker[[#This Row],[Ticket ID]],HelpMe[#All],14,FALSE),"Not Found in HelpMe")</f>
        <v>UAE Sales -Retail Operations</v>
      </c>
      <c r="F18" s="101" t="str">
        <f>IFERROR(VLOOKUP(CGTracker[[#This Row],[Ticket ID]],HelpMe[#All],7,FALSE),"Not Found in HelpMe")</f>
        <v>SAP Functional-SD</v>
      </c>
      <c r="G18" s="104" t="str">
        <f>IFERROR(VLOOKUP(CGTracker[[#This Row],[Ticket ID]],HelpMe[#All],4,FALSE),"Not Found In HelpMe")</f>
        <v>Unable to create OBD : no schedule line" error - Laticrete PO</v>
      </c>
      <c r="H18" s="10" t="s">
        <v>130</v>
      </c>
      <c r="I18" s="101" t="str">
        <f>IFERROR(VLOOKUP(CGTracker[[#This Row],[Ticket ID]],HelpMe[],17,FALSE),"Not Found in HelpMe")</f>
        <v>3. Normal</v>
      </c>
      <c r="J18" s="101" t="str">
        <f>IFERROR(VLOOKUP(CGTracker[[#This Row],[Ticket ID]],HelpMe[],27,FALSE),"Not Found in HelpMe")</f>
        <v>No</v>
      </c>
      <c r="K18" s="101" t="str">
        <f>IFERROR(VLOOKUP(CGTracker[[#This Row],[Ticket ID]],HelpMe[],8,FALSE),"Not Found in HelpMe")</f>
        <v>Cancelled</v>
      </c>
      <c r="L18" s="10" t="s">
        <v>131</v>
      </c>
      <c r="M18" s="10" t="s">
        <v>131</v>
      </c>
      <c r="N18" s="154">
        <f>IFERROR(VLOOKUP(CGTracker[[#This Row],[Ticket ID]],HelpMe[],36,FALSE),"Not Found in HelpMe")</f>
        <v>45595.558333333334</v>
      </c>
      <c r="O18" s="9" t="s">
        <v>132</v>
      </c>
      <c r="P18" s="9"/>
      <c r="Q18" s="9"/>
      <c r="R18" s="154">
        <f ca="1">IFERROR(VLOOKUP(CGTracker[[#This Row],[Ticket ID]],HelpMe[],37,FALSE),"Not Found in HelpMe")</f>
        <v>45653.757518171296</v>
      </c>
      <c r="S18" s="9" t="s">
        <v>132</v>
      </c>
      <c r="T18" s="9" t="s">
        <v>50</v>
      </c>
      <c r="U18" s="101" t="str">
        <f>IFERROR(VLOOKUP(CGTracker[[#This Row],[Ticket ID]],HelpMe[],6,FALSE),"Not Found in HelpMe")</f>
        <v>Dinesh Sharma</v>
      </c>
      <c r="V18" s="101" t="str">
        <f>IFERROR(VLOOKUP(CGTracker[[#This Row],[Ticket ID]],HelpMe[],31,FALSE),"Not Found in HelpMe")</f>
        <v>2024-W44</v>
      </c>
      <c r="W18" s="9" t="s">
        <v>89</v>
      </c>
      <c r="X18" s="9" t="s">
        <v>61</v>
      </c>
      <c r="Y18" s="10" t="s">
        <v>133</v>
      </c>
      <c r="Z18" s="10"/>
      <c r="AA18" s="10" t="s">
        <v>134</v>
      </c>
      <c r="AB18" s="10" t="s">
        <v>135</v>
      </c>
      <c r="AC18" s="111"/>
    </row>
    <row r="19" spans="1:29" s="2" customFormat="1" ht="33" hidden="1" customHeight="1">
      <c r="A19" s="257">
        <v>4000004515</v>
      </c>
      <c r="B19" s="101" t="str">
        <f>IFERROR(VLOOKUP(CGTracker[[#This Row],[Ticket ID]],HelpMe[],2,FALSE),"Not Found In HelpMe")</f>
        <v>Incident</v>
      </c>
      <c r="C19" s="9" t="s">
        <v>29</v>
      </c>
      <c r="D19" s="101" t="str">
        <f>IFERROR(VLOOKUP(CGTracker[[#This Row],[Ticket ID]],HelpMe[#All],24,FALSE),"Not Found in HelpMe")</f>
        <v>UAE</v>
      </c>
      <c r="E19" s="101" t="str">
        <f>IFERROR(VLOOKUP(CGTracker[[#This Row],[Ticket ID]],HelpMe[#All],14,FALSE),"Not Found in HelpMe")</f>
        <v>UAE Sales -Retail Operations</v>
      </c>
      <c r="F19" s="101" t="str">
        <f>IFERROR(VLOOKUP(CGTracker[[#This Row],[Ticket ID]],HelpMe[#All],7,FALSE),"Not Found in HelpMe")</f>
        <v>SAP Functional-SD</v>
      </c>
      <c r="G19" s="104" t="str">
        <f>IFERROR(VLOOKUP(CGTracker[[#This Row],[Ticket ID]],HelpMe[#All],4,FALSE),"Not Found In HelpMe")</f>
        <v>PRICE DIFFERENT BETWEEN SO &amp; GRSO  SO- 5906494 GRSO - 60064677/ 0060064751</v>
      </c>
      <c r="H19" s="10" t="s">
        <v>136</v>
      </c>
      <c r="I19" s="101" t="str">
        <f>IFERROR(VLOOKUP(CGTracker[[#This Row],[Ticket ID]],HelpMe[],17,FALSE),"Not Found in HelpMe")</f>
        <v>3. Normal</v>
      </c>
      <c r="J19" s="101" t="str">
        <f>IFERROR(VLOOKUP(CGTracker[[#This Row],[Ticket ID]],HelpMe[],27,FALSE),"Not Found in HelpMe")</f>
        <v>No</v>
      </c>
      <c r="K19" s="101" t="str">
        <f>IFERROR(VLOOKUP(CGTracker[[#This Row],[Ticket ID]],HelpMe[],8,FALSE),"Not Found in HelpMe")</f>
        <v>Closed</v>
      </c>
      <c r="L19" s="10" t="s">
        <v>40</v>
      </c>
      <c r="M19" s="10" t="s">
        <v>40</v>
      </c>
      <c r="N19" s="154">
        <f>IFERROR(VLOOKUP(CGTracker[[#This Row],[Ticket ID]],HelpMe[],36,FALSE),"Not Found in HelpMe")</f>
        <v>45595.582638888889</v>
      </c>
      <c r="O19" s="9" t="s">
        <v>49</v>
      </c>
      <c r="P19" s="9"/>
      <c r="Q19" s="9"/>
      <c r="R19" s="154">
        <f ca="1">IFERROR(VLOOKUP(CGTracker[[#This Row],[Ticket ID]],HelpMe[],37,FALSE),"Not Found in HelpMe")</f>
        <v>45604.511805555558</v>
      </c>
      <c r="S19" s="9" t="s">
        <v>49</v>
      </c>
      <c r="T19" s="9" t="s">
        <v>50</v>
      </c>
      <c r="U19" s="101" t="str">
        <f>IFERROR(VLOOKUP(CGTracker[[#This Row],[Ticket ID]],HelpMe[],6,FALSE),"Not Found in HelpMe")</f>
        <v>Kamal Kondapalli</v>
      </c>
      <c r="V19" s="101" t="str">
        <f>IFERROR(VLOOKUP(CGTracker[[#This Row],[Ticket ID]],HelpMe[],31,FALSE),"Not Found in HelpMe")</f>
        <v>2024-W44</v>
      </c>
      <c r="W19" s="9" t="s">
        <v>51</v>
      </c>
      <c r="X19" s="9"/>
      <c r="Y19" s="10" t="s">
        <v>137</v>
      </c>
      <c r="Z19" s="10"/>
      <c r="AA19" s="10" t="s">
        <v>138</v>
      </c>
      <c r="AB19" s="92"/>
      <c r="AC19" s="111"/>
    </row>
    <row r="20" spans="1:29" s="2" customFormat="1" ht="231.95" hidden="1">
      <c r="A20" s="258">
        <v>4000004584</v>
      </c>
      <c r="B20" s="101" t="str">
        <f>IFERROR(VLOOKUP(CGTracker[[#This Row],[Ticket ID]],HelpMe[],2,FALSE),"Not Found In HelpMe")</f>
        <v>Incident</v>
      </c>
      <c r="C20" s="9" t="s">
        <v>29</v>
      </c>
      <c r="D20" s="101" t="str">
        <f>IFERROR(VLOOKUP(CGTracker[[#This Row],[Ticket ID]],HelpMe[#All],24,FALSE),"Not Found in HelpMe")</f>
        <v>UK</v>
      </c>
      <c r="E20" s="101" t="str">
        <f>IFERROR(VLOOKUP(CGTracker[[#This Row],[Ticket ID]],HelpMe[#All],14,FALSE),"Not Found in HelpMe")</f>
        <v>Accounts</v>
      </c>
      <c r="F20" s="101" t="str">
        <f>IFERROR(VLOOKUP(CGTracker[[#This Row],[Ticket ID]],HelpMe[#All],7,FALSE),"Not Found in HelpMe")</f>
        <v>SAP Functional-SD</v>
      </c>
      <c r="G20" s="104" t="str">
        <f>IFERROR(VLOOKUP(CGTracker[[#This Row],[Ticket ID]],HelpMe[#All],4,FALSE),"Not Found In HelpMe")</f>
        <v>BOM material and Components creation issue</v>
      </c>
      <c r="H20" s="10" t="s">
        <v>139</v>
      </c>
      <c r="I20" s="101" t="str">
        <f>IFERROR(VLOOKUP(CGTracker[[#This Row],[Ticket ID]],HelpMe[],17,FALSE),"Not Found in HelpMe")</f>
        <v>4. Low</v>
      </c>
      <c r="J20" s="101" t="str">
        <f>IFERROR(VLOOKUP(CGTracker[[#This Row],[Ticket ID]],HelpMe[],27,FALSE),"Not Found in HelpMe")</f>
        <v>No</v>
      </c>
      <c r="K20" s="101" t="str">
        <f>IFERROR(VLOOKUP(CGTracker[[#This Row],[Ticket ID]],HelpMe[],8,FALSE),"Not Found in HelpMe")</f>
        <v>Closed</v>
      </c>
      <c r="L20" s="10" t="s">
        <v>40</v>
      </c>
      <c r="M20" s="10" t="s">
        <v>40</v>
      </c>
      <c r="N20" s="154">
        <f>IFERROR(VLOOKUP(CGTracker[[#This Row],[Ticket ID]],HelpMe[],36,FALSE),"Not Found in HelpMe")</f>
        <v>45597.675694444442</v>
      </c>
      <c r="O20" s="9" t="s">
        <v>49</v>
      </c>
      <c r="P20" s="16"/>
      <c r="Q20" s="16"/>
      <c r="R20" s="154">
        <f ca="1">IFERROR(VLOOKUP(CGTracker[[#This Row],[Ticket ID]],HelpMe[],37,FALSE),"Not Found in HelpMe")</f>
        <v>45645.482638888891</v>
      </c>
      <c r="S20" s="9"/>
      <c r="T20" s="9" t="s">
        <v>50</v>
      </c>
      <c r="U20" s="101" t="str">
        <f>IFERROR(VLOOKUP(CGTracker[[#This Row],[Ticket ID]],HelpMe[],6,FALSE),"Not Found in HelpMe")</f>
        <v>Kamal Kondapalli</v>
      </c>
      <c r="V20" s="101" t="str">
        <f>IFERROR(VLOOKUP(CGTracker[[#This Row],[Ticket ID]],HelpMe[],31,FALSE),"Not Found in HelpMe")</f>
        <v>2024-W44</v>
      </c>
      <c r="W20" s="9" t="s">
        <v>89</v>
      </c>
      <c r="X20" s="9" t="s">
        <v>61</v>
      </c>
      <c r="Y20" s="92" t="s">
        <v>140</v>
      </c>
      <c r="Z20" s="92"/>
      <c r="AA20" s="10"/>
      <c r="AB20" s="92"/>
      <c r="AC20" s="111"/>
    </row>
    <row r="21" spans="1:29" s="2" customFormat="1" ht="43.5" hidden="1">
      <c r="A21" s="257">
        <v>4000004601</v>
      </c>
      <c r="B21" s="101" t="str">
        <f>IFERROR(VLOOKUP(CGTracker[[#This Row],[Ticket ID]],HelpMe[],2,FALSE),"Not Found In HelpMe")</f>
        <v>Incident</v>
      </c>
      <c r="C21" s="9" t="s">
        <v>29</v>
      </c>
      <c r="D21" s="101" t="str">
        <f>IFERROR(VLOOKUP(CGTracker[[#This Row],[Ticket ID]],HelpMe[#All],24,FALSE),"Not Found in HelpMe")</f>
        <v>BGD</v>
      </c>
      <c r="E21" s="101" t="str">
        <f>IFERROR(VLOOKUP(CGTracker[[#This Row],[Ticket ID]],HelpMe[#All],14,FALSE),"Not Found in HelpMe")</f>
        <v>Tiles Production</v>
      </c>
      <c r="F21" s="101" t="str">
        <f>IFERROR(VLOOKUP(CGTracker[[#This Row],[Ticket ID]],HelpMe[#All],7,FALSE),"Not Found in HelpMe")</f>
        <v>SAP Functional-MM</v>
      </c>
      <c r="G21" s="104" t="str">
        <f>IFERROR(VLOOKUP(CGTracker[[#This Row],[Ticket ID]],HelpMe[#All],4,FALSE),"Not Found In HelpMe")</f>
        <v>Controlling Goods Issued (COGI) report shows automatic goods movement errors</v>
      </c>
      <c r="H21" s="10" t="s">
        <v>141</v>
      </c>
      <c r="I21" s="101" t="str">
        <f>IFERROR(VLOOKUP(CGTracker[[#This Row],[Ticket ID]],HelpMe[],17,FALSE),"Not Found in HelpMe")</f>
        <v>3. Normal</v>
      </c>
      <c r="J21" s="101" t="str">
        <f>IFERROR(VLOOKUP(CGTracker[[#This Row],[Ticket ID]],HelpMe[],27,FALSE),"Not Found in HelpMe")</f>
        <v>No</v>
      </c>
      <c r="K21" s="101" t="str">
        <f>IFERROR(VLOOKUP(CGTracker[[#This Row],[Ticket ID]],HelpMe[],8,FALSE),"Not Found in HelpMe")</f>
        <v>Closed</v>
      </c>
      <c r="L21" s="10" t="s">
        <v>40</v>
      </c>
      <c r="M21" s="10" t="s">
        <v>40</v>
      </c>
      <c r="N21" s="154">
        <f>IFERROR(VLOOKUP(CGTracker[[#This Row],[Ticket ID]],HelpMe[],36,FALSE),"Not Found in HelpMe")</f>
        <v>45598.425000000003</v>
      </c>
      <c r="O21" s="9" t="s">
        <v>49</v>
      </c>
      <c r="P21" s="9"/>
      <c r="Q21" s="9"/>
      <c r="R21" s="154">
        <f ca="1">IFERROR(VLOOKUP(CGTracker[[#This Row],[Ticket ID]],HelpMe[],37,FALSE),"Not Found in HelpMe")</f>
        <v>45602.571527777778</v>
      </c>
      <c r="S21" s="9" t="s">
        <v>49</v>
      </c>
      <c r="T21" s="9" t="s">
        <v>59</v>
      </c>
      <c r="U21" s="101" t="str">
        <f>IFERROR(VLOOKUP(CGTracker[[#This Row],[Ticket ID]],HelpMe[],6,FALSE),"Not Found in HelpMe")</f>
        <v>Shaik Chand Basha</v>
      </c>
      <c r="V21" s="101" t="str">
        <f>IFERROR(VLOOKUP(CGTracker[[#This Row],[Ticket ID]],HelpMe[],31,FALSE),"Not Found in HelpMe")</f>
        <v>2024-W44</v>
      </c>
      <c r="W21" s="9" t="s">
        <v>142</v>
      </c>
      <c r="X21" s="9" t="s">
        <v>61</v>
      </c>
      <c r="Y21" s="10" t="s">
        <v>143</v>
      </c>
      <c r="Z21" s="10"/>
      <c r="AA21" s="10" t="s">
        <v>96</v>
      </c>
      <c r="AB21" s="10"/>
      <c r="AC21" s="111"/>
    </row>
    <row r="22" spans="1:29" s="2" customFormat="1" ht="87" hidden="1">
      <c r="A22" s="260">
        <v>4000004647</v>
      </c>
      <c r="B22" s="101" t="str">
        <f>IFERROR(VLOOKUP(CGTracker[[#This Row],[Ticket ID]],HelpMe[],2,FALSE),"Not Found In HelpMe")</f>
        <v>Incident</v>
      </c>
      <c r="C22" s="9" t="s">
        <v>29</v>
      </c>
      <c r="D22" s="101" t="str">
        <f>IFERROR(VLOOKUP(CGTracker[[#This Row],[Ticket ID]],HelpMe[#All],24,FALSE),"Not Found in HelpMe")</f>
        <v>UAE</v>
      </c>
      <c r="E22" s="101" t="str">
        <f>IFERROR(VLOOKUP(CGTracker[[#This Row],[Ticket ID]],HelpMe[#All],14,FALSE),"Not Found in HelpMe")</f>
        <v>Finance &amp; Accounts</v>
      </c>
      <c r="F22" s="101" t="str">
        <f>IFERROR(VLOOKUP(CGTracker[[#This Row],[Ticket ID]],HelpMe[#All],7,FALSE),"Not Found in HelpMe")</f>
        <v>SAP Functional-Fiori/ABAP</v>
      </c>
      <c r="G22" s="104" t="str">
        <f>IFERROR(VLOOKUP(CGTracker[[#This Row],[Ticket ID]],HelpMe[#All],4,FALSE),"Not Found In HelpMe")</f>
        <v>Error in Customizing for the date segment - VL02N</v>
      </c>
      <c r="H22" s="10" t="s">
        <v>144</v>
      </c>
      <c r="I22" s="101" t="str">
        <f>IFERROR(VLOOKUP(CGTracker[[#This Row],[Ticket ID]],HelpMe[],17,FALSE),"Not Found in HelpMe")</f>
        <v>3. Normal</v>
      </c>
      <c r="J22" s="101" t="str">
        <f>IFERROR(VLOOKUP(CGTracker[[#This Row],[Ticket ID]],HelpMe[],27,FALSE),"Not Found in HelpMe")</f>
        <v>No</v>
      </c>
      <c r="K22" s="101" t="str">
        <f>IFERROR(VLOOKUP(CGTracker[[#This Row],[Ticket ID]],HelpMe[],8,FALSE),"Not Found in HelpMe")</f>
        <v>User acceptance</v>
      </c>
      <c r="L22" s="10" t="s">
        <v>48</v>
      </c>
      <c r="M22" s="10" t="s">
        <v>48</v>
      </c>
      <c r="N22" s="154">
        <f>IFERROR(VLOOKUP(CGTracker[[#This Row],[Ticket ID]],HelpMe[],36,FALSE),"Not Found in HelpMe")</f>
        <v>45600.698611111111</v>
      </c>
      <c r="O22" s="9" t="s">
        <v>49</v>
      </c>
      <c r="P22" s="9"/>
      <c r="Q22" s="9"/>
      <c r="R22" s="154">
        <f ca="1">IFERROR(VLOOKUP(CGTracker[[#This Row],[Ticket ID]],HelpMe[],37,FALSE),"Not Found in HelpMe")</f>
        <v>45653.757518171296</v>
      </c>
      <c r="S22" s="9"/>
      <c r="T22" s="9" t="s">
        <v>50</v>
      </c>
      <c r="U22" s="101" t="str">
        <f>IFERROR(VLOOKUP(CGTracker[[#This Row],[Ticket ID]],HelpMe[],6,FALSE),"Not Found in HelpMe")</f>
        <v>Ajay Bose Sukumaran</v>
      </c>
      <c r="V22" s="101" t="str">
        <f>IFERROR(VLOOKUP(CGTracker[[#This Row],[Ticket ID]],HelpMe[],31,FALSE),"Not Found in HelpMe")</f>
        <v>2024-W45</v>
      </c>
      <c r="W22" s="9" t="s">
        <v>51</v>
      </c>
      <c r="X22" s="9"/>
      <c r="Y22" s="10" t="s">
        <v>145</v>
      </c>
      <c r="Z22" s="10"/>
      <c r="AA22" s="10"/>
      <c r="AB22" s="152" t="s">
        <v>146</v>
      </c>
      <c r="AC22" s="111" t="s">
        <v>147</v>
      </c>
    </row>
    <row r="23" spans="1:29" s="2" customFormat="1" ht="101.45" hidden="1">
      <c r="A23" s="257">
        <v>4000004655</v>
      </c>
      <c r="B23" s="101" t="str">
        <f>IFERROR(VLOOKUP(CGTracker[[#This Row],[Ticket ID]],HelpMe[],2,FALSE),"Not Found In HelpMe")</f>
        <v>Incident</v>
      </c>
      <c r="C23" s="9" t="s">
        <v>29</v>
      </c>
      <c r="D23" s="101" t="str">
        <f>IFERROR(VLOOKUP(CGTracker[[#This Row],[Ticket ID]],HelpMe[#All],24,FALSE),"Not Found in HelpMe")</f>
        <v>UAE</v>
      </c>
      <c r="E23" s="101" t="str">
        <f>IFERROR(VLOOKUP(CGTracker[[#This Row],[Ticket ID]],HelpMe[#All],14,FALSE),"Not Found in HelpMe")</f>
        <v>Purchase</v>
      </c>
      <c r="F23" s="101" t="str">
        <f>IFERROR(VLOOKUP(CGTracker[[#This Row],[Ticket ID]],HelpMe[#All],7,FALSE),"Not Found in HelpMe")</f>
        <v>SAP Functional-MM</v>
      </c>
      <c r="G23" s="104" t="str">
        <f>IFERROR(VLOOKUP(CGTracker[[#This Row],[Ticket ID]],HelpMe[#All],4,FALSE),"Not Found In HelpMe")</f>
        <v>PO# 4900039967 release strategy error</v>
      </c>
      <c r="H23" s="10" t="s">
        <v>148</v>
      </c>
      <c r="I23" s="101" t="str">
        <f>IFERROR(VLOOKUP(CGTracker[[#This Row],[Ticket ID]],HelpMe[],17,FALSE),"Not Found in HelpMe")</f>
        <v>3. Normal</v>
      </c>
      <c r="J23" s="101" t="str">
        <f>IFERROR(VLOOKUP(CGTracker[[#This Row],[Ticket ID]],HelpMe[],27,FALSE),"Not Found in HelpMe")</f>
        <v>No</v>
      </c>
      <c r="K23" s="101" t="str">
        <f>IFERROR(VLOOKUP(CGTracker[[#This Row],[Ticket ID]],HelpMe[],8,FALSE),"Not Found in HelpMe")</f>
        <v>Closed</v>
      </c>
      <c r="L23" s="10" t="s">
        <v>40</v>
      </c>
      <c r="M23" s="10" t="s">
        <v>40</v>
      </c>
      <c r="N23" s="154">
        <f>IFERROR(VLOOKUP(CGTracker[[#This Row],[Ticket ID]],HelpMe[],36,FALSE),"Not Found in HelpMe")</f>
        <v>45600.780555555553</v>
      </c>
      <c r="O23" s="9" t="s">
        <v>49</v>
      </c>
      <c r="P23" s="16"/>
      <c r="Q23" s="16"/>
      <c r="R23" s="154">
        <f ca="1">IFERROR(VLOOKUP(CGTracker[[#This Row],[Ticket ID]],HelpMe[],37,FALSE),"Not Found in HelpMe")</f>
        <v>45625.674305555556</v>
      </c>
      <c r="S23" s="9" t="s">
        <v>149</v>
      </c>
      <c r="T23" s="9" t="s">
        <v>150</v>
      </c>
      <c r="U23" s="101" t="str">
        <f>IFERROR(VLOOKUP(CGTracker[[#This Row],[Ticket ID]],HelpMe[],6,FALSE),"Not Found in HelpMe")</f>
        <v>Pranita Vishvanath Patil</v>
      </c>
      <c r="V23" s="101" t="str">
        <f>IFERROR(VLOOKUP(CGTracker[[#This Row],[Ticket ID]],HelpMe[],31,FALSE),"Not Found in HelpMe")</f>
        <v>2024-W45</v>
      </c>
      <c r="W23" s="9" t="s">
        <v>151</v>
      </c>
      <c r="X23" s="9" t="s">
        <v>61</v>
      </c>
      <c r="Y23" s="10" t="s">
        <v>152</v>
      </c>
      <c r="Z23" s="10"/>
      <c r="AA23" s="10"/>
      <c r="AB23" s="152" t="s">
        <v>153</v>
      </c>
      <c r="AC23" s="111"/>
    </row>
    <row r="24" spans="1:29" s="2" customFormat="1" hidden="1">
      <c r="A24" s="257">
        <v>4000004663</v>
      </c>
      <c r="B24" s="101" t="str">
        <f>IFERROR(VLOOKUP(CGTracker[[#This Row],[Ticket ID]],HelpMe[],2,FALSE),"Not Found In HelpMe")</f>
        <v>Incident</v>
      </c>
      <c r="C24" s="9" t="s">
        <v>29</v>
      </c>
      <c r="D24" s="101" t="str">
        <f>IFERROR(VLOOKUP(CGTracker[[#This Row],[Ticket ID]],HelpMe[#All],24,FALSE),"Not Found in HelpMe")</f>
        <v>UAE</v>
      </c>
      <c r="E24" s="101" t="str">
        <f>IFERROR(VLOOKUP(CGTracker[[#This Row],[Ticket ID]],HelpMe[#All],14,FALSE),"Not Found in HelpMe")</f>
        <v>Customer Advocacy - Tiles</v>
      </c>
      <c r="F24" s="101" t="str">
        <f>IFERROR(VLOOKUP(CGTracker[[#This Row],[Ticket ID]],HelpMe[#All],7,FALSE),"Not Found in HelpMe")</f>
        <v>SAP Functional-SD</v>
      </c>
      <c r="G24" s="104" t="str">
        <f>IFERROR(VLOOKUP(CGTracker[[#This Row],[Ticket ID]],HelpMe[#All],4,FALSE),"Not Found In HelpMe")</f>
        <v>Error while pulling</v>
      </c>
      <c r="H24" s="10" t="s">
        <v>154</v>
      </c>
      <c r="I24" s="101" t="str">
        <f>IFERROR(VLOOKUP(CGTracker[[#This Row],[Ticket ID]],HelpMe[],17,FALSE),"Not Found in HelpMe")</f>
        <v>2. High</v>
      </c>
      <c r="J24" s="101" t="str">
        <f>IFERROR(VLOOKUP(CGTracker[[#This Row],[Ticket ID]],HelpMe[],27,FALSE),"Not Found in HelpMe")</f>
        <v>No</v>
      </c>
      <c r="K24" s="101" t="str">
        <f>IFERROR(VLOOKUP(CGTracker[[#This Row],[Ticket ID]],HelpMe[],8,FALSE),"Not Found in HelpMe")</f>
        <v>Closed</v>
      </c>
      <c r="L24" s="10" t="s">
        <v>40</v>
      </c>
      <c r="M24" s="10" t="s">
        <v>40</v>
      </c>
      <c r="N24" s="154">
        <f>IFERROR(VLOOKUP(CGTracker[[#This Row],[Ticket ID]],HelpMe[],36,FALSE),"Not Found in HelpMe")</f>
        <v>45601.467361111114</v>
      </c>
      <c r="O24" s="9" t="s">
        <v>49</v>
      </c>
      <c r="P24" s="9"/>
      <c r="Q24" s="9"/>
      <c r="R24" s="154">
        <f ca="1">IFERROR(VLOOKUP(CGTracker[[#This Row],[Ticket ID]],HelpMe[],37,FALSE),"Not Found in HelpMe")</f>
        <v>45601.781944444447</v>
      </c>
      <c r="S24" s="9" t="s">
        <v>49</v>
      </c>
      <c r="T24" s="9" t="s">
        <v>50</v>
      </c>
      <c r="U24" s="101" t="str">
        <f>IFERROR(VLOOKUP(CGTracker[[#This Row],[Ticket ID]],HelpMe[],6,FALSE),"Not Found in HelpMe")</f>
        <v>Kamal Kondapalli</v>
      </c>
      <c r="V24" s="101" t="str">
        <f>IFERROR(VLOOKUP(CGTracker[[#This Row],[Ticket ID]],HelpMe[],31,FALSE),"Not Found in HelpMe")</f>
        <v>2024-W45</v>
      </c>
      <c r="W24" s="9" t="s">
        <v>89</v>
      </c>
      <c r="X24" s="9"/>
      <c r="Y24" s="10" t="s">
        <v>155</v>
      </c>
      <c r="Z24" s="10"/>
      <c r="AA24" s="10"/>
      <c r="AB24" s="92"/>
      <c r="AC24" s="111"/>
    </row>
    <row r="25" spans="1:29" s="2" customFormat="1" ht="43.5" hidden="1">
      <c r="A25" s="257">
        <v>4000004667</v>
      </c>
      <c r="B25" s="101" t="s">
        <v>156</v>
      </c>
      <c r="C25" s="9" t="s">
        <v>29</v>
      </c>
      <c r="D25" s="101" t="str">
        <f>IFERROR(VLOOKUP(CGTracker[[#This Row],[Ticket ID]],HelpMe[#All],24,FALSE),"Not Found in HelpMe")</f>
        <v>Not Found in HelpMe</v>
      </c>
      <c r="E25" s="101" t="str">
        <f>IFERROR(VLOOKUP(CGTracker[[#This Row],[Ticket ID]],HelpMe[#All],14,FALSE),"Not Found in HelpMe")</f>
        <v>Not Found in HelpMe</v>
      </c>
      <c r="F25" s="101" t="str">
        <f>IFERROR(VLOOKUP(CGTracker[[#This Row],[Ticket ID]],HelpMe[#All],7,FALSE),"Not Found in HelpMe")</f>
        <v>Not Found in HelpMe</v>
      </c>
      <c r="G25" s="104" t="str">
        <f>IFERROR(VLOOKUP(CGTracker[[#This Row],[Ticket ID]],HelpMe[#All],4,FALSE),"Not Found In HelpMe")</f>
        <v>Not Found In HelpMe</v>
      </c>
      <c r="H25" s="10" t="s">
        <v>157</v>
      </c>
      <c r="I25" s="101" t="str">
        <f>IFERROR(VLOOKUP(CGTracker[[#This Row],[Ticket ID]],HelpMe[],17,FALSE),"Not Found in HelpMe")</f>
        <v>Not Found in HelpMe</v>
      </c>
      <c r="J25" s="101" t="str">
        <f>IFERROR(VLOOKUP(CGTracker[[#This Row],[Ticket ID]],HelpMe[],27,FALSE),"Not Found in HelpMe")</f>
        <v>Not Found in HelpMe</v>
      </c>
      <c r="K25" s="101" t="s">
        <v>40</v>
      </c>
      <c r="L25" s="10" t="s">
        <v>40</v>
      </c>
      <c r="M25" s="10" t="s">
        <v>40</v>
      </c>
      <c r="N25" s="154" t="str">
        <f>IFERROR(VLOOKUP(CGTracker[[#This Row],[Ticket ID]],HelpMe[],36,FALSE),"Not Found in HelpMe")</f>
        <v>Not Found in HelpMe</v>
      </c>
      <c r="O25" s="9" t="s">
        <v>49</v>
      </c>
      <c r="P25" s="16"/>
      <c r="Q25" s="16"/>
      <c r="R25" s="154" t="str">
        <f>IFERROR(VLOOKUP(CGTracker[[#This Row],[Ticket ID]],HelpMe[],37,FALSE),"Not Found in HelpMe")</f>
        <v>Not Found in HelpMe</v>
      </c>
      <c r="S25" s="9" t="s">
        <v>49</v>
      </c>
      <c r="T25" s="9" t="s">
        <v>50</v>
      </c>
      <c r="U25" s="101" t="str">
        <f>IFERROR(VLOOKUP(CGTracker[[#This Row],[Ticket ID]],HelpMe[],6,FALSE),"Not Found in HelpMe")</f>
        <v>Not Found in HelpMe</v>
      </c>
      <c r="V25" s="101" t="str">
        <f>IFERROR(VLOOKUP(CGTracker[[#This Row],[Ticket ID]],HelpMe[],31,FALSE),"Not Found in HelpMe")</f>
        <v>Not Found in HelpMe</v>
      </c>
      <c r="W25" s="9" t="s">
        <v>51</v>
      </c>
      <c r="X25" s="9"/>
      <c r="Y25" s="10" t="s">
        <v>158</v>
      </c>
      <c r="Z25" s="10"/>
      <c r="AA25" s="10" t="s">
        <v>159</v>
      </c>
      <c r="AB25" s="92" t="s">
        <v>87</v>
      </c>
      <c r="AC25" s="111"/>
    </row>
    <row r="26" spans="1:29" s="2" customFormat="1" ht="200.1" hidden="1" customHeight="1">
      <c r="A26" s="257">
        <v>4000004668</v>
      </c>
      <c r="B26" s="101" t="str">
        <f>IFERROR(VLOOKUP(CGTracker[[#This Row],[Ticket ID]],HelpMe[],2,FALSE),"Not Found In HelpMe")</f>
        <v>Incident</v>
      </c>
      <c r="C26" s="9" t="s">
        <v>29</v>
      </c>
      <c r="D26" s="101" t="str">
        <f>IFERROR(VLOOKUP(CGTracker[[#This Row],[Ticket ID]],HelpMe[#All],24,FALSE),"Not Found in HelpMe")</f>
        <v>UAE</v>
      </c>
      <c r="E26" s="101" t="str">
        <f>IFERROR(VLOOKUP(CGTracker[[#This Row],[Ticket ID]],HelpMe[#All],14,FALSE),"Not Found in HelpMe")</f>
        <v>UAE Sales</v>
      </c>
      <c r="F26" s="101" t="str">
        <f>IFERROR(VLOOKUP(CGTracker[[#This Row],[Ticket ID]],HelpMe[#All],7,FALSE),"Not Found in HelpMe")</f>
        <v>SAP Functional-MM</v>
      </c>
      <c r="G26" s="104" t="str">
        <f>IFERROR(VLOOKUP(CGTracker[[#This Row],[Ticket ID]],HelpMe[#All],4,FALSE),"Not Found In HelpMe")</f>
        <v>ERROR IN GOODS RECEIVE</v>
      </c>
      <c r="H26" s="10" t="s">
        <v>160</v>
      </c>
      <c r="I26" s="101" t="str">
        <f>IFERROR(VLOOKUP(CGTracker[[#This Row],[Ticket ID]],HelpMe[],17,FALSE),"Not Found in HelpMe")</f>
        <v>3. Normal</v>
      </c>
      <c r="J26" s="101" t="str">
        <f>IFERROR(VLOOKUP(CGTracker[[#This Row],[Ticket ID]],HelpMe[],27,FALSE),"Not Found in HelpMe")</f>
        <v>No</v>
      </c>
      <c r="K26" s="101" t="str">
        <f>IFERROR(VLOOKUP(CGTracker[[#This Row],[Ticket ID]],HelpMe[],8,FALSE),"Not Found in HelpMe")</f>
        <v>Closed</v>
      </c>
      <c r="L26" s="10" t="s">
        <v>40</v>
      </c>
      <c r="M26" s="10" t="s">
        <v>40</v>
      </c>
      <c r="N26" s="154">
        <f>IFERROR(VLOOKUP(CGTracker[[#This Row],[Ticket ID]],HelpMe[],36,FALSE),"Not Found in HelpMe")</f>
        <v>45601.526388888888</v>
      </c>
      <c r="O26" s="9" t="s">
        <v>49</v>
      </c>
      <c r="P26" s="16"/>
      <c r="Q26" s="16"/>
      <c r="R26" s="154">
        <f ca="1">IFERROR(VLOOKUP(CGTracker[[#This Row],[Ticket ID]],HelpMe[],37,FALSE),"Not Found in HelpMe")</f>
        <v>45609.773611111108</v>
      </c>
      <c r="S26" s="9" t="s">
        <v>161</v>
      </c>
      <c r="T26" s="9" t="s">
        <v>150</v>
      </c>
      <c r="U26" s="101" t="str">
        <f>IFERROR(VLOOKUP(CGTracker[[#This Row],[Ticket ID]],HelpMe[],6,FALSE),"Not Found in HelpMe")</f>
        <v>Pranita Vishvanath Patil</v>
      </c>
      <c r="V26" s="101" t="str">
        <f>IFERROR(VLOOKUP(CGTracker[[#This Row],[Ticket ID]],HelpMe[],31,FALSE),"Not Found in HelpMe")</f>
        <v>2024-W45</v>
      </c>
      <c r="W26" s="9" t="s">
        <v>121</v>
      </c>
      <c r="X26" s="9" t="s">
        <v>61</v>
      </c>
      <c r="Y26" s="10" t="s">
        <v>162</v>
      </c>
      <c r="Z26" s="10"/>
      <c r="AA26" s="10" t="s">
        <v>163</v>
      </c>
      <c r="AB26" s="152" t="s">
        <v>164</v>
      </c>
      <c r="AC26" s="111"/>
    </row>
    <row r="27" spans="1:29" s="2" customFormat="1" ht="57.95" hidden="1">
      <c r="A27" s="257">
        <v>4000004679</v>
      </c>
      <c r="B27" s="101" t="str">
        <f>IFERROR(VLOOKUP(CGTracker[[#This Row],[Ticket ID]],HelpMe[],2,FALSE),"Not Found In HelpMe")</f>
        <v>Incident</v>
      </c>
      <c r="C27" s="9" t="s">
        <v>29</v>
      </c>
      <c r="D27" s="101" t="str">
        <f>IFERROR(VLOOKUP(CGTracker[[#This Row],[Ticket ID]],HelpMe[#All],24,FALSE),"Not Found in HelpMe")</f>
        <v>UAE</v>
      </c>
      <c r="E27" s="101" t="str">
        <f>IFERROR(VLOOKUP(CGTracker[[#This Row],[Ticket ID]],HelpMe[#All],14,FALSE),"Not Found in HelpMe")</f>
        <v>Sales</v>
      </c>
      <c r="F27" s="101" t="str">
        <f>IFERROR(VLOOKUP(CGTracker[[#This Row],[Ticket ID]],HelpMe[#All],7,FALSE),"Not Found in HelpMe")</f>
        <v>SAP Functional-SD</v>
      </c>
      <c r="G27" s="104" t="str">
        <f>IFERROR(VLOOKUP(CGTracker[[#This Row],[Ticket ID]],HelpMe[#All],4,FALSE),"Not Found In HelpMe")</f>
        <v>Invoice 9020020023 unable to clear inVF05N</v>
      </c>
      <c r="H27" s="10" t="s">
        <v>165</v>
      </c>
      <c r="I27" s="101" t="str">
        <f>IFERROR(VLOOKUP(CGTracker[[#This Row],[Ticket ID]],HelpMe[],17,FALSE),"Not Found in HelpMe")</f>
        <v>3. Normal</v>
      </c>
      <c r="J27" s="101" t="str">
        <f>IFERROR(VLOOKUP(CGTracker[[#This Row],[Ticket ID]],HelpMe[],27,FALSE),"Not Found in HelpMe")</f>
        <v>No</v>
      </c>
      <c r="K27" s="101" t="str">
        <f>IFERROR(VLOOKUP(CGTracker[[#This Row],[Ticket ID]],HelpMe[],8,FALSE),"Not Found in HelpMe")</f>
        <v>Closed</v>
      </c>
      <c r="L27" s="10" t="s">
        <v>40</v>
      </c>
      <c r="M27" s="10" t="s">
        <v>40</v>
      </c>
      <c r="N27" s="154">
        <f>IFERROR(VLOOKUP(CGTracker[[#This Row],[Ticket ID]],HelpMe[],36,FALSE),"Not Found in HelpMe")</f>
        <v>45601.559027777781</v>
      </c>
      <c r="O27" s="9" t="s">
        <v>49</v>
      </c>
      <c r="P27" s="9"/>
      <c r="Q27" s="9"/>
      <c r="R27" s="154">
        <f ca="1">IFERROR(VLOOKUP(CGTracker[[#This Row],[Ticket ID]],HelpMe[],37,FALSE),"Not Found in HelpMe")</f>
        <v>45615.461111111108</v>
      </c>
      <c r="S27" s="9" t="s">
        <v>49</v>
      </c>
      <c r="T27" s="9" t="s">
        <v>50</v>
      </c>
      <c r="U27" s="101" t="str">
        <f>IFERROR(VLOOKUP(CGTracker[[#This Row],[Ticket ID]],HelpMe[],6,FALSE),"Not Found in HelpMe")</f>
        <v>Kamal Kondapalli</v>
      </c>
      <c r="V27" s="101" t="str">
        <f>IFERROR(VLOOKUP(CGTracker[[#This Row],[Ticket ID]],HelpMe[],31,FALSE),"Not Found in HelpMe")</f>
        <v>2024-W45</v>
      </c>
      <c r="W27" s="9" t="s">
        <v>51</v>
      </c>
      <c r="X27" s="9"/>
      <c r="Y27" s="10" t="s">
        <v>166</v>
      </c>
      <c r="Z27" s="10"/>
      <c r="AA27" s="10"/>
      <c r="AB27" s="92"/>
      <c r="AC27" s="111"/>
    </row>
    <row r="28" spans="1:29" s="2" customFormat="1" hidden="1">
      <c r="A28" s="257">
        <v>4000004685</v>
      </c>
      <c r="B28" s="101" t="str">
        <f>IFERROR(VLOOKUP(CGTracker[[#This Row],[Ticket ID]],HelpMe[],2,FALSE),"Not Found In HelpMe")</f>
        <v>Incident</v>
      </c>
      <c r="C28" s="9" t="s">
        <v>29</v>
      </c>
      <c r="D28" s="101" t="str">
        <f>IFERROR(VLOOKUP(CGTracker[[#This Row],[Ticket ID]],HelpMe[#All],24,FALSE),"Not Found in HelpMe")</f>
        <v>UAE</v>
      </c>
      <c r="E28" s="101" t="str">
        <f>IFERROR(VLOOKUP(CGTracker[[#This Row],[Ticket ID]],HelpMe[#All],14,FALSE),"Not Found in HelpMe")</f>
        <v>IT Department</v>
      </c>
      <c r="F28" s="101" t="str">
        <f>IFERROR(VLOOKUP(CGTracker[[#This Row],[Ticket ID]],HelpMe[#All],7,FALSE),"Not Found in HelpMe")</f>
        <v>SAP Functional-SD</v>
      </c>
      <c r="G28" s="104" t="str">
        <f>IFERROR(VLOOKUP(CGTracker[[#This Row],[Ticket ID]],HelpMe[#All],4,FALSE),"Not Found In HelpMe")</f>
        <v>Error while pulling in SAP  - Ajay</v>
      </c>
      <c r="H28" s="10" t="s">
        <v>167</v>
      </c>
      <c r="I28" s="101" t="str">
        <f>IFERROR(VLOOKUP(CGTracker[[#This Row],[Ticket ID]],HelpMe[],17,FALSE),"Not Found in HelpMe")</f>
        <v>3. Normal</v>
      </c>
      <c r="J28" s="101" t="str">
        <f>IFERROR(VLOOKUP(CGTracker[[#This Row],[Ticket ID]],HelpMe[],27,FALSE),"Not Found in HelpMe")</f>
        <v>No</v>
      </c>
      <c r="K28" s="101" t="str">
        <f>IFERROR(VLOOKUP(CGTracker[[#This Row],[Ticket ID]],HelpMe[],8,FALSE),"Not Found in HelpMe")</f>
        <v>Closed</v>
      </c>
      <c r="L28" s="10" t="s">
        <v>40</v>
      </c>
      <c r="M28" s="10" t="s">
        <v>40</v>
      </c>
      <c r="N28" s="154">
        <f>IFERROR(VLOOKUP(CGTracker[[#This Row],[Ticket ID]],HelpMe[],36,FALSE),"Not Found in HelpMe")</f>
        <v>45601.59375</v>
      </c>
      <c r="O28" s="9" t="s">
        <v>49</v>
      </c>
      <c r="P28" s="9"/>
      <c r="Q28" s="9"/>
      <c r="R28" s="154">
        <f ca="1">IFERROR(VLOOKUP(CGTracker[[#This Row],[Ticket ID]],HelpMe[],37,FALSE),"Not Found in HelpMe")</f>
        <v>45601.78125</v>
      </c>
      <c r="S28" s="9" t="s">
        <v>49</v>
      </c>
      <c r="T28" s="9" t="s">
        <v>50</v>
      </c>
      <c r="U28" s="101" t="str">
        <f>IFERROR(VLOOKUP(CGTracker[[#This Row],[Ticket ID]],HelpMe[],6,FALSE),"Not Found in HelpMe")</f>
        <v>Kamal Kondapalli</v>
      </c>
      <c r="V28" s="101" t="str">
        <f>IFERROR(VLOOKUP(CGTracker[[#This Row],[Ticket ID]],HelpMe[],31,FALSE),"Not Found in HelpMe")</f>
        <v>2024-W45</v>
      </c>
      <c r="W28" s="9" t="s">
        <v>89</v>
      </c>
      <c r="X28" s="9" t="s">
        <v>61</v>
      </c>
      <c r="Y28" s="10" t="s">
        <v>168</v>
      </c>
      <c r="Z28" s="10"/>
      <c r="AA28" s="10" t="s">
        <v>138</v>
      </c>
      <c r="AB28" s="92"/>
      <c r="AC28" s="111"/>
    </row>
    <row r="29" spans="1:29" s="2" customFormat="1" ht="29.1" hidden="1">
      <c r="A29" s="259">
        <v>4000004725</v>
      </c>
      <c r="B29" s="101" t="str">
        <f>IFERROR(VLOOKUP(CGTracker[[#This Row],[Ticket ID]],HelpMe[],2,FALSE),"Not Found In HelpMe")</f>
        <v>Incident</v>
      </c>
      <c r="C29" s="91" t="s">
        <v>29</v>
      </c>
      <c r="D29" s="102" t="str">
        <f>IFERROR(VLOOKUP(CGTracker[[#This Row],[Ticket ID]],HelpMe[#All],24,FALSE),"Not Found in HelpMe")</f>
        <v>UAE</v>
      </c>
      <c r="E29" s="102" t="str">
        <f>IFERROR(VLOOKUP(CGTracker[[#This Row],[Ticket ID]],HelpMe[#All],14,FALSE),"Not Found in HelpMe")</f>
        <v>Customer Advocacy - Tiles</v>
      </c>
      <c r="F29" s="244" t="str">
        <f>IFERROR(VLOOKUP(CGTracker[[#This Row],[Ticket ID]],HelpMe[#All],7,FALSE),"Not Found in HelpMe")</f>
        <v>SAP Functional-SD</v>
      </c>
      <c r="G29" s="104" t="str">
        <f>IFERROR(VLOOKUP(CGTracker[[#This Row],[Ticket ID]],HelpMe[#All],4,FALSE),"Not Found In HelpMe")</f>
        <v>CUSTOMER ACCOUNT REQUEST ERROR - Arpan</v>
      </c>
      <c r="H29" s="10" t="s">
        <v>169</v>
      </c>
      <c r="I29" s="101" t="str">
        <f>IFERROR(VLOOKUP(CGTracker[[#This Row],[Ticket ID]],HelpMe[],17,FALSE),"Not Found in HelpMe")</f>
        <v>3. Normal</v>
      </c>
      <c r="J29" s="101" t="str">
        <f>IFERROR(VLOOKUP(CGTracker[[#This Row],[Ticket ID]],HelpMe[],27,FALSE),"Not Found in HelpMe")</f>
        <v>No</v>
      </c>
      <c r="K29" s="101" t="str">
        <f>IFERROR(VLOOKUP(CGTracker[[#This Row],[Ticket ID]],HelpMe[],8,FALSE),"Not Found in HelpMe")</f>
        <v>Closed</v>
      </c>
      <c r="L29" s="10" t="s">
        <v>40</v>
      </c>
      <c r="M29" s="10" t="s">
        <v>40</v>
      </c>
      <c r="N29" s="154">
        <f>IFERROR(VLOOKUP(CGTracker[[#This Row],[Ticket ID]],HelpMe[],36,FALSE),"Not Found in HelpMe")</f>
        <v>45602.543749999997</v>
      </c>
      <c r="O29" s="91" t="s">
        <v>32</v>
      </c>
      <c r="P29" s="91"/>
      <c r="Q29" s="91"/>
      <c r="R29" s="154">
        <f ca="1">IFERROR(VLOOKUP(CGTracker[[#This Row],[Ticket ID]],HelpMe[],37,FALSE),"Not Found in HelpMe")</f>
        <v>45604.649305555555</v>
      </c>
      <c r="S29" s="91" t="s">
        <v>42</v>
      </c>
      <c r="T29" s="91" t="s">
        <v>67</v>
      </c>
      <c r="U29" s="244" t="str">
        <f>IFERROR(VLOOKUP(CGTracker[[#This Row],[Ticket ID]],HelpMe[],6,FALSE),"Not Found in HelpMe")</f>
        <v>Kamal Kondapalli</v>
      </c>
      <c r="V29" s="244" t="str">
        <f>IFERROR(VLOOKUP(CGTracker[[#This Row],[Ticket ID]],HelpMe[],31,FALSE),"Not Found in HelpMe")</f>
        <v>2024-W45</v>
      </c>
      <c r="W29" s="91" t="s">
        <v>99</v>
      </c>
      <c r="X29" s="91" t="s">
        <v>61</v>
      </c>
      <c r="Y29" s="10" t="s">
        <v>170</v>
      </c>
      <c r="Z29" s="91"/>
      <c r="AA29" s="10" t="s">
        <v>171</v>
      </c>
      <c r="AB29" s="152" t="s">
        <v>172</v>
      </c>
      <c r="AC29" s="111"/>
    </row>
    <row r="30" spans="1:29" s="2" customFormat="1" ht="101.45" hidden="1">
      <c r="A30" s="259">
        <v>4000003970</v>
      </c>
      <c r="B30" s="101" t="str">
        <f>IFERROR(VLOOKUP(CGTracker[[#This Row],[Ticket ID]],HelpMe[],2,FALSE),"Not Found In HelpMe")</f>
        <v>Incident</v>
      </c>
      <c r="C30" s="91" t="s">
        <v>29</v>
      </c>
      <c r="D30" s="102" t="str">
        <f>IFERROR(VLOOKUP(CGTracker[[#This Row],[Ticket ID]],HelpMe[#All],24,FALSE),"Not Found in HelpMe")</f>
        <v>UAE</v>
      </c>
      <c r="E30" s="102" t="str">
        <f>IFERROR(VLOOKUP(CGTracker[[#This Row],[Ticket ID]],HelpMe[#All],14,FALSE),"Not Found in HelpMe")</f>
        <v>Finance &amp; Accounts</v>
      </c>
      <c r="F30" s="244" t="str">
        <f>IFERROR(VLOOKUP(CGTracker[[#This Row],[Ticket ID]],HelpMe[#All],7,FALSE),"Not Found in HelpMe")</f>
        <v>SAP Functional-FI/CO</v>
      </c>
      <c r="G30" s="104" t="str">
        <f>IFERROR(VLOOKUP(CGTracker[[#This Row],[Ticket ID]],HelpMe[#All],4,FALSE),"Not Found In HelpMe")</f>
        <v>GL Account Configuration for BIlling in not set correctly for EC01.</v>
      </c>
      <c r="H30" s="10" t="s">
        <v>173</v>
      </c>
      <c r="I30" s="101" t="str">
        <f>IFERROR(VLOOKUP(CGTracker[[#This Row],[Ticket ID]],HelpMe[],17,FALSE),"Not Found in HelpMe")</f>
        <v>2. High</v>
      </c>
      <c r="J30" s="101" t="str">
        <f>IFERROR(VLOOKUP(CGTracker[[#This Row],[Ticket ID]],HelpMe[],27,FALSE),"Not Found in HelpMe")</f>
        <v>Yes</v>
      </c>
      <c r="K30" s="101" t="str">
        <f>IFERROR(VLOOKUP(CGTracker[[#This Row],[Ticket ID]],HelpMe[],8,FALSE),"Not Found in HelpMe")</f>
        <v>Closed</v>
      </c>
      <c r="L30" s="92" t="s">
        <v>40</v>
      </c>
      <c r="M30" s="10" t="s">
        <v>40</v>
      </c>
      <c r="N30" s="154">
        <f>IFERROR(VLOOKUP(CGTracker[[#This Row],[Ticket ID]],HelpMe[],36,FALSE),"Not Found in HelpMe")</f>
        <v>45576.451388888891</v>
      </c>
      <c r="O30" s="91" t="s">
        <v>32</v>
      </c>
      <c r="P30" s="91"/>
      <c r="Q30" s="91"/>
      <c r="R30" s="154">
        <f ca="1">IFERROR(VLOOKUP(CGTracker[[#This Row],[Ticket ID]],HelpMe[],37,FALSE),"Not Found in HelpMe")</f>
        <v>45639.731944444444</v>
      </c>
      <c r="S30" s="91"/>
      <c r="T30" s="91" t="s">
        <v>92</v>
      </c>
      <c r="U30" s="244" t="str">
        <f>IFERROR(VLOOKUP(CGTracker[[#This Row],[Ticket ID]],HelpMe[],6,FALSE),"Not Found in HelpMe")</f>
        <v>Rakhi Masand</v>
      </c>
      <c r="V30" s="244" t="str">
        <f>IFERROR(VLOOKUP(CGTracker[[#This Row],[Ticket ID]],HelpMe[],31,FALSE),"Not Found in HelpMe")</f>
        <v>2024-W41</v>
      </c>
      <c r="W30" s="91" t="s">
        <v>105</v>
      </c>
      <c r="X30" s="91" t="s">
        <v>61</v>
      </c>
      <c r="Y30" s="10" t="s">
        <v>174</v>
      </c>
      <c r="Z30" s="10"/>
      <c r="AA30" s="10" t="s">
        <v>96</v>
      </c>
      <c r="AB30" s="92" t="s">
        <v>108</v>
      </c>
      <c r="AC30" s="111"/>
    </row>
    <row r="31" spans="1:29" s="2" customFormat="1" ht="159.6" hidden="1">
      <c r="A31" s="256">
        <v>4000004016</v>
      </c>
      <c r="B31" s="101" t="str">
        <f>IFERROR(VLOOKUP(CGTracker[[#This Row],[Ticket ID]],HelpMe[],2,FALSE),"Not Found In HelpMe")</f>
        <v>Incident</v>
      </c>
      <c r="C31" s="91" t="s">
        <v>29</v>
      </c>
      <c r="D31" s="102" t="str">
        <f>IFERROR(VLOOKUP(CGTracker[[#This Row],[Ticket ID]],HelpMe[#All],24,FALSE),"Not Found in HelpMe")</f>
        <v>UAE</v>
      </c>
      <c r="E31" s="102" t="str">
        <f>IFERROR(VLOOKUP(CGTracker[[#This Row],[Ticket ID]],HelpMe[#All],14,FALSE),"Not Found in HelpMe")</f>
        <v>Finance &amp; Accounts</v>
      </c>
      <c r="F31" s="244" t="str">
        <f>IFERROR(VLOOKUP(CGTracker[[#This Row],[Ticket ID]],HelpMe[#All],7,FALSE),"Not Found in HelpMe")</f>
        <v>SAP Functional-FI/CO</v>
      </c>
      <c r="G31" s="104" t="str">
        <f>IFERROR(VLOOKUP(CGTracker[[#This Row],[Ticket ID]],HelpMe[#All],4,FALSE),"Not Found In HelpMe")</f>
        <v>Freight Expense is not loaded in total landed cost - Sol Ref : 2000064728</v>
      </c>
      <c r="H31" s="10" t="s">
        <v>175</v>
      </c>
      <c r="I31" s="101" t="str">
        <f>IFERROR(VLOOKUP(CGTracker[[#This Row],[Ticket ID]],HelpMe[],17,FALSE),"Not Found in HelpMe")</f>
        <v>2. High</v>
      </c>
      <c r="J31" s="101" t="str">
        <f>IFERROR(VLOOKUP(CGTracker[[#This Row],[Ticket ID]],HelpMe[],27,FALSE),"Not Found in HelpMe")</f>
        <v>Yes</v>
      </c>
      <c r="K31" s="101" t="str">
        <f>IFERROR(VLOOKUP(CGTracker[[#This Row],[Ticket ID]],HelpMe[],8,FALSE),"Not Found in HelpMe")</f>
        <v>User acceptance</v>
      </c>
      <c r="L31" s="10" t="s">
        <v>31</v>
      </c>
      <c r="M31" s="10" t="s">
        <v>31</v>
      </c>
      <c r="N31" s="154">
        <f>IFERROR(VLOOKUP(CGTracker[[#This Row],[Ticket ID]],HelpMe[],36,FALSE),"Not Found in HelpMe")</f>
        <v>45579.480555555558</v>
      </c>
      <c r="O31" s="91" t="s">
        <v>32</v>
      </c>
      <c r="P31" s="91"/>
      <c r="Q31" s="91"/>
      <c r="R31" s="154">
        <f ca="1">IFERROR(VLOOKUP(CGTracker[[#This Row],[Ticket ID]],HelpMe[],37,FALSE),"Not Found in HelpMe")</f>
        <v>45653.757518171296</v>
      </c>
      <c r="S31" s="91"/>
      <c r="T31" s="91" t="s">
        <v>92</v>
      </c>
      <c r="U31" s="244" t="str">
        <f>IFERROR(VLOOKUP(CGTracker[[#This Row],[Ticket ID]],HelpMe[],6,FALSE),"Not Found in HelpMe")</f>
        <v>Rakhi Masand</v>
      </c>
      <c r="V31" s="244" t="str">
        <f>IFERROR(VLOOKUP(CGTracker[[#This Row],[Ticket ID]],HelpMe[],31,FALSE),"Not Found in HelpMe")</f>
        <v>2024-W42</v>
      </c>
      <c r="W31" s="91" t="s">
        <v>105</v>
      </c>
      <c r="X31" s="91" t="s">
        <v>61</v>
      </c>
      <c r="Y31" s="10" t="s">
        <v>176</v>
      </c>
      <c r="Z31" s="10"/>
      <c r="AA31" s="10" t="s">
        <v>96</v>
      </c>
      <c r="AB31" s="92" t="s">
        <v>108</v>
      </c>
      <c r="AC31" s="111" t="s">
        <v>177</v>
      </c>
    </row>
    <row r="32" spans="1:29" s="2" customFormat="1" ht="231.95" hidden="1">
      <c r="A32" s="261">
        <v>4000004039</v>
      </c>
      <c r="B32" s="101" t="str">
        <f>IFERROR(VLOOKUP(CGTracker[[#This Row],[Ticket ID]],HelpMe[],2,FALSE),"Not Found In HelpMe")</f>
        <v>Incident</v>
      </c>
      <c r="C32" s="9" t="s">
        <v>29</v>
      </c>
      <c r="D32" s="101" t="str">
        <f>IFERROR(VLOOKUP(CGTracker[[#This Row],[Ticket ID]],HelpMe[#All],24,FALSE),"Not Found in HelpMe")</f>
        <v>UAE</v>
      </c>
      <c r="E32" s="101" t="str">
        <f>IFERROR(VLOOKUP(CGTracker[[#This Row],[Ticket ID]],HelpMe[#All],14,FALSE),"Not Found in HelpMe")</f>
        <v>Finance &amp; Accounts</v>
      </c>
      <c r="F32" s="101" t="str">
        <f>IFERROR(VLOOKUP(CGTracker[[#This Row],[Ticket ID]],HelpMe[#All],7,FALSE),"Not Found in HelpMe")</f>
        <v>SAP Functional-SD</v>
      </c>
      <c r="G32" s="104" t="str">
        <f>IFERROR(VLOOKUP(CGTracker[[#This Row],[Ticket ID]],HelpMe[#All],4,FALSE),"Not Found In HelpMe")</f>
        <v>ZVRPS Field is Missing in Invoice</v>
      </c>
      <c r="H32" s="10" t="s">
        <v>178</v>
      </c>
      <c r="I32" s="101" t="str">
        <f>IFERROR(VLOOKUP(CGTracker[[#This Row],[Ticket ID]],HelpMe[],17,FALSE),"Not Found in HelpMe")</f>
        <v>3. Normal</v>
      </c>
      <c r="J32" s="101" t="str">
        <f>IFERROR(VLOOKUP(CGTracker[[#This Row],[Ticket ID]],HelpMe[],27,FALSE),"Not Found in HelpMe")</f>
        <v>Yes</v>
      </c>
      <c r="K32" s="101" t="str">
        <f>IFERROR(VLOOKUP(CGTracker[[#This Row],[Ticket ID]],HelpMe[],8,FALSE),"Not Found in HelpMe")</f>
        <v>In Progress</v>
      </c>
      <c r="L32" s="10" t="s">
        <v>179</v>
      </c>
      <c r="M32" s="10" t="s">
        <v>179</v>
      </c>
      <c r="N32" s="154">
        <f>IFERROR(VLOOKUP(CGTracker[[#This Row],[Ticket ID]],HelpMe[],36,FALSE),"Not Found in HelpMe")</f>
        <v>45579.647916666669</v>
      </c>
      <c r="O32" s="91" t="s">
        <v>42</v>
      </c>
      <c r="P32" s="92"/>
      <c r="Q32" s="92"/>
      <c r="R32" s="154">
        <f ca="1">IFERROR(VLOOKUP(CGTracker[[#This Row],[Ticket ID]],HelpMe[],37,FALSE),"Not Found in HelpMe")</f>
        <v>45653.757518171296</v>
      </c>
      <c r="S32" s="92"/>
      <c r="T32" s="92" t="s">
        <v>180</v>
      </c>
      <c r="U32" s="244" t="str">
        <f>IFERROR(VLOOKUP(CGTracker[[#This Row],[Ticket ID]],HelpMe[],6,FALSE),"Not Found in HelpMe")</f>
        <v>Kamal Kondapalli</v>
      </c>
      <c r="V32" s="244" t="str">
        <f>IFERROR(VLOOKUP(CGTracker[[#This Row],[Ticket ID]],HelpMe[],31,FALSE),"Not Found in HelpMe")</f>
        <v>2024-W42</v>
      </c>
      <c r="W32" s="92" t="s">
        <v>89</v>
      </c>
      <c r="X32" s="92" t="s">
        <v>52</v>
      </c>
      <c r="Y32" s="92" t="s">
        <v>181</v>
      </c>
      <c r="Z32" s="92"/>
      <c r="AA32" s="10"/>
      <c r="AB32" s="92" t="s">
        <v>182</v>
      </c>
      <c r="AC32" s="111" t="s">
        <v>183</v>
      </c>
    </row>
    <row r="33" spans="1:29" s="2" customFormat="1" ht="144.94999999999999" hidden="1">
      <c r="A33" s="259">
        <v>4000004057</v>
      </c>
      <c r="B33" s="101" t="str">
        <f>IFERROR(VLOOKUP(CGTracker[[#This Row],[Ticket ID]],HelpMe[],2,FALSE),"Not Found In HelpMe")</f>
        <v>Incident</v>
      </c>
      <c r="C33" s="91" t="s">
        <v>29</v>
      </c>
      <c r="D33" s="102" t="str">
        <f>IFERROR(VLOOKUP(CGTracker[[#This Row],[Ticket ID]],HelpMe[#All],24,FALSE),"Not Found in HelpMe")</f>
        <v>UAE</v>
      </c>
      <c r="E33" s="102" t="str">
        <f>IFERROR(VLOOKUP(CGTracker[[#This Row],[Ticket ID]],HelpMe[#All],14,FALSE),"Not Found in HelpMe")</f>
        <v>Finance &amp; Accounts</v>
      </c>
      <c r="F33" s="244" t="str">
        <f>IFERROR(VLOOKUP(CGTracker[[#This Row],[Ticket ID]],HelpMe[#All],7,FALSE),"Not Found in HelpMe")</f>
        <v>SAP Functional-FI/CO</v>
      </c>
      <c r="G33" s="104" t="str">
        <f>IFERROR(VLOOKUP(CGTracker[[#This Row],[Ticket ID]],HelpMe[#All],4,FALSE),"Not Found In HelpMe")</f>
        <v>Validation check not working for invoice pulling</v>
      </c>
      <c r="H33" s="10" t="s">
        <v>184</v>
      </c>
      <c r="I33" s="101" t="str">
        <f>IFERROR(VLOOKUP(CGTracker[[#This Row],[Ticket ID]],HelpMe[],17,FALSE),"Not Found in HelpMe")</f>
        <v>3. Normal</v>
      </c>
      <c r="J33" s="101" t="str">
        <f>IFERROR(VLOOKUP(CGTracker[[#This Row],[Ticket ID]],HelpMe[],27,FALSE),"Not Found in HelpMe")</f>
        <v>Yes</v>
      </c>
      <c r="K33" s="101" t="str">
        <f>IFERROR(VLOOKUP(CGTracker[[#This Row],[Ticket ID]],HelpMe[],8,FALSE),"Not Found in HelpMe")</f>
        <v>Closed</v>
      </c>
      <c r="L33" s="92" t="s">
        <v>40</v>
      </c>
      <c r="M33" s="10" t="s">
        <v>40</v>
      </c>
      <c r="N33" s="154">
        <f>IFERROR(VLOOKUP(CGTracker[[#This Row],[Ticket ID]],HelpMe[],36,FALSE),"Not Found in HelpMe")</f>
        <v>45579.785416666666</v>
      </c>
      <c r="O33" s="91" t="s">
        <v>42</v>
      </c>
      <c r="P33" s="91"/>
      <c r="Q33" s="91"/>
      <c r="R33" s="154">
        <f ca="1">IFERROR(VLOOKUP(CGTracker[[#This Row],[Ticket ID]],HelpMe[],37,FALSE),"Not Found in HelpMe")</f>
        <v>45630.55</v>
      </c>
      <c r="S33" s="91"/>
      <c r="T33" s="91" t="s">
        <v>92</v>
      </c>
      <c r="U33" s="244" t="str">
        <f>IFERROR(VLOOKUP(CGTracker[[#This Row],[Ticket ID]],HelpMe[],6,FALSE),"Not Found in HelpMe")</f>
        <v>Rakhi Masand</v>
      </c>
      <c r="V33" s="244" t="str">
        <f>IFERROR(VLOOKUP(CGTracker[[#This Row],[Ticket ID]],HelpMe[],31,FALSE),"Not Found in HelpMe")</f>
        <v>2024-W42</v>
      </c>
      <c r="W33" s="91" t="s">
        <v>105</v>
      </c>
      <c r="X33" s="91" t="s">
        <v>61</v>
      </c>
      <c r="Y33" s="10" t="s">
        <v>185</v>
      </c>
      <c r="Z33" s="10"/>
      <c r="AA33" s="9" t="s">
        <v>186</v>
      </c>
      <c r="AB33" s="92" t="s">
        <v>187</v>
      </c>
      <c r="AC33" s="111"/>
    </row>
    <row r="34" spans="1:29" s="2" customFormat="1" ht="159.6" hidden="1">
      <c r="A34" s="257">
        <v>4000004226</v>
      </c>
      <c r="B34" s="101" t="str">
        <f>IFERROR(VLOOKUP(CGTracker[[#This Row],[Ticket ID]],HelpMe[],2,FALSE),"Not Found In HelpMe")</f>
        <v>Incident</v>
      </c>
      <c r="C34" s="92" t="s">
        <v>29</v>
      </c>
      <c r="D34" s="103" t="str">
        <f>IFERROR(VLOOKUP(CGTracker[[#This Row],[Ticket ID]],HelpMe[#All],24,FALSE),"Not Found in HelpMe")</f>
        <v>UAE</v>
      </c>
      <c r="E34" s="103" t="str">
        <f>IFERROR(VLOOKUP(CGTracker[[#This Row],[Ticket ID]],HelpMe[#All],14,FALSE),"Not Found in HelpMe")</f>
        <v>Tableware</v>
      </c>
      <c r="F34" s="244" t="str">
        <f>IFERROR(VLOOKUP(CGTracker[[#This Row],[Ticket ID]],HelpMe[#All],7,FALSE),"Not Found in HelpMe")</f>
        <v>SAP Functional-SD</v>
      </c>
      <c r="G34" s="104" t="str">
        <f>IFERROR(VLOOKUP(CGTracker[[#This Row],[Ticket ID]],HelpMe[#All],4,FALSE),"Not Found In HelpMe")</f>
        <v>Quotation Error - Discount is not showing Sol Ref : 2000064745</v>
      </c>
      <c r="H34" s="10" t="s">
        <v>188</v>
      </c>
      <c r="I34" s="101" t="str">
        <f>IFERROR(VLOOKUP(CGTracker[[#This Row],[Ticket ID]],HelpMe[],17,FALSE),"Not Found in HelpMe")</f>
        <v>2. High</v>
      </c>
      <c r="J34" s="101" t="str">
        <f>IFERROR(VLOOKUP(CGTracker[[#This Row],[Ticket ID]],HelpMe[],27,FALSE),"Not Found in HelpMe")</f>
        <v>Yes</v>
      </c>
      <c r="K34" s="101" t="str">
        <f>IFERROR(VLOOKUP(CGTracker[[#This Row],[Ticket ID]],HelpMe[],8,FALSE),"Not Found in HelpMe")</f>
        <v>User acceptance</v>
      </c>
      <c r="L34" s="10" t="s">
        <v>48</v>
      </c>
      <c r="M34" s="10" t="s">
        <v>48</v>
      </c>
      <c r="N34" s="154">
        <f>IFERROR(VLOOKUP(CGTracker[[#This Row],[Ticket ID]],HelpMe[],36,FALSE),"Not Found in HelpMe")</f>
        <v>45586.477083333331</v>
      </c>
      <c r="O34" s="9" t="s">
        <v>42</v>
      </c>
      <c r="P34" s="9"/>
      <c r="Q34" s="9"/>
      <c r="R34" s="154">
        <f ca="1">IFERROR(VLOOKUP(CGTracker[[#This Row],[Ticket ID]],HelpMe[],37,FALSE),"Not Found in HelpMe")</f>
        <v>45653.757518171296</v>
      </c>
      <c r="S34" s="92"/>
      <c r="T34" s="92" t="s">
        <v>67</v>
      </c>
      <c r="U34" s="244" t="str">
        <f>IFERROR(VLOOKUP(CGTracker[[#This Row],[Ticket ID]],HelpMe[],6,FALSE),"Not Found in HelpMe")</f>
        <v>Kamal Kondapalli</v>
      </c>
      <c r="V34" s="244" t="str">
        <f>IFERROR(VLOOKUP(CGTracker[[#This Row],[Ticket ID]],HelpMe[],31,FALSE),"Not Found in HelpMe")</f>
        <v>2024-W43</v>
      </c>
      <c r="W34" s="91" t="s">
        <v>68</v>
      </c>
      <c r="X34" s="91" t="s">
        <v>68</v>
      </c>
      <c r="Y34" s="10" t="s">
        <v>189</v>
      </c>
      <c r="Z34" s="92"/>
      <c r="AA34" s="9" t="s">
        <v>70</v>
      </c>
      <c r="AB34" s="92" t="s">
        <v>190</v>
      </c>
      <c r="AC34" s="111" t="s">
        <v>190</v>
      </c>
    </row>
    <row r="35" spans="1:29" s="2" customFormat="1" ht="231.95" hidden="1">
      <c r="A35" s="257">
        <v>4000004212</v>
      </c>
      <c r="B35" s="101" t="str">
        <f>IFERROR(VLOOKUP(CGTracker[[#This Row],[Ticket ID]],HelpMe[],2,FALSE),"Not Found In HelpMe")</f>
        <v>Incident</v>
      </c>
      <c r="C35" s="91" t="s">
        <v>29</v>
      </c>
      <c r="D35" s="102" t="str">
        <f>IFERROR(VLOOKUP(CGTracker[[#This Row],[Ticket ID]],HelpMe[#All],24,FALSE),"Not Found in HelpMe")</f>
        <v>BGD</v>
      </c>
      <c r="E35" s="102" t="str">
        <f>IFERROR(VLOOKUP(CGTracker[[#This Row],[Ticket ID]],HelpMe[#All],14,FALSE),"Not Found in HelpMe")</f>
        <v>SAP PP</v>
      </c>
      <c r="F35" s="244" t="str">
        <f>IFERROR(VLOOKUP(CGTracker[[#This Row],[Ticket ID]],HelpMe[#All],7,FALSE),"Not Found in HelpMe")</f>
        <v>SAP Functional-PP/PM/QS/</v>
      </c>
      <c r="G35" s="104" t="str">
        <f>IFERROR(VLOOKUP(CGTracker[[#This Row],[Ticket ID]],HelpMe[#All],4,FALSE),"Not Found In HelpMe")</f>
        <v>Faulty Item 261 Movement Error Sol Ref:2000064743 - Md. Rahim (BG)</v>
      </c>
      <c r="H35" s="10" t="s">
        <v>191</v>
      </c>
      <c r="I35" s="101" t="str">
        <f>IFERROR(VLOOKUP(CGTracker[[#This Row],[Ticket ID]],HelpMe[],17,FALSE),"Not Found in HelpMe")</f>
        <v>3. Normal</v>
      </c>
      <c r="J35" s="101" t="str">
        <f>IFERROR(VLOOKUP(CGTracker[[#This Row],[Ticket ID]],HelpMe[],27,FALSE),"Not Found in HelpMe")</f>
        <v>Yes</v>
      </c>
      <c r="K35" s="101" t="str">
        <f>IFERROR(VLOOKUP(CGTracker[[#This Row],[Ticket ID]],HelpMe[],8,FALSE),"Not Found in HelpMe")</f>
        <v>Closed</v>
      </c>
      <c r="L35" s="10" t="s">
        <v>40</v>
      </c>
      <c r="M35" s="10" t="s">
        <v>40</v>
      </c>
      <c r="N35" s="154">
        <f>IFERROR(VLOOKUP(CGTracker[[#This Row],[Ticket ID]],HelpMe[],36,FALSE),"Not Found in HelpMe")</f>
        <v>45585.390277777777</v>
      </c>
      <c r="O35" s="91" t="s">
        <v>42</v>
      </c>
      <c r="P35" s="91"/>
      <c r="Q35" s="91"/>
      <c r="R35" s="154">
        <f ca="1">IFERROR(VLOOKUP(CGTracker[[#This Row],[Ticket ID]],HelpMe[],37,FALSE),"Not Found in HelpMe")</f>
        <v>45631.634722222225</v>
      </c>
      <c r="S35" s="91"/>
      <c r="T35" s="91" t="s">
        <v>192</v>
      </c>
      <c r="U35" s="244" t="str">
        <f>IFERROR(VLOOKUP(CGTracker[[#This Row],[Ticket ID]],HelpMe[],6,FALSE),"Not Found in HelpMe")</f>
        <v>Shaik Chand Basha</v>
      </c>
      <c r="V35" s="244" t="str">
        <f>IFERROR(VLOOKUP(CGTracker[[#This Row],[Ticket ID]],HelpMe[],31,FALSE),"Not Found in HelpMe")</f>
        <v>2024-W43</v>
      </c>
      <c r="W35" s="91" t="s">
        <v>193</v>
      </c>
      <c r="X35" s="91" t="s">
        <v>61</v>
      </c>
      <c r="Y35" s="10" t="s">
        <v>194</v>
      </c>
      <c r="Z35" s="2" t="s">
        <v>195</v>
      </c>
      <c r="AA35" s="10"/>
      <c r="AB35" s="92" t="s">
        <v>196</v>
      </c>
      <c r="AC35" s="111"/>
    </row>
    <row r="36" spans="1:29" s="2" customFormat="1" ht="203.1" hidden="1">
      <c r="A36" s="260">
        <v>4000004756</v>
      </c>
      <c r="B36" s="101" t="str">
        <f>IFERROR(VLOOKUP(CGTracker[[#This Row],[Ticket ID]],HelpMe[],2,FALSE),"Not Found In HelpMe")</f>
        <v>Incident</v>
      </c>
      <c r="C36" s="91" t="s">
        <v>29</v>
      </c>
      <c r="D36" s="102" t="str">
        <f>IFERROR(VLOOKUP(CGTracker[[#This Row],[Ticket ID]],HelpMe[#All],24,FALSE),"Not Found in HelpMe")</f>
        <v>UAE</v>
      </c>
      <c r="E36" s="102" t="str">
        <f>IFERROR(VLOOKUP(CGTracker[[#This Row],[Ticket ID]],HelpMe[#All],14,FALSE),"Not Found in HelpMe")</f>
        <v>Order Management</v>
      </c>
      <c r="F36" s="244" t="str">
        <f>IFERROR(VLOOKUP(CGTracker[[#This Row],[Ticket ID]],HelpMe[#All],7,FALSE),"Not Found in HelpMe")</f>
        <v>SAP Functional-SD</v>
      </c>
      <c r="G36" s="104" t="str">
        <f>IFERROR(VLOOKUP(CGTracker[[#This Row],[Ticket ID]],HelpMe[#All],4,FALSE),"Not Found In HelpMe")</f>
        <v>DISCREPANCY OF QUANTITY IN VA02</v>
      </c>
      <c r="H36" s="10" t="s">
        <v>197</v>
      </c>
      <c r="I36" s="101" t="str">
        <f>IFERROR(VLOOKUP(CGTracker[[#This Row],[Ticket ID]],HelpMe[],17,FALSE),"Not Found in HelpMe")</f>
        <v>3. Normal</v>
      </c>
      <c r="J36" s="101" t="str">
        <f>IFERROR(VLOOKUP(CGTracker[[#This Row],[Ticket ID]],HelpMe[],27,FALSE),"Not Found in HelpMe")</f>
        <v>No</v>
      </c>
      <c r="K36" s="101" t="str">
        <f>IFERROR(VLOOKUP(CGTracker[[#This Row],[Ticket ID]],HelpMe[],8,FALSE),"Not Found in HelpMe")</f>
        <v>User acceptance</v>
      </c>
      <c r="L36" s="10" t="s">
        <v>48</v>
      </c>
      <c r="M36" s="10" t="s">
        <v>48</v>
      </c>
      <c r="N36" s="154">
        <f>IFERROR(VLOOKUP(CGTracker[[#This Row],[Ticket ID]],HelpMe[],36,FALSE),"Not Found in HelpMe")</f>
        <v>45603.46597222222</v>
      </c>
      <c r="O36" s="91" t="s">
        <v>42</v>
      </c>
      <c r="P36" s="91"/>
      <c r="Q36" s="91"/>
      <c r="R36" s="154">
        <f ca="1">IFERROR(VLOOKUP(CGTracker[[#This Row],[Ticket ID]],HelpMe[],37,FALSE),"Not Found in HelpMe")</f>
        <v>45653.757518171296</v>
      </c>
      <c r="S36" s="91"/>
      <c r="T36" s="91" t="s">
        <v>50</v>
      </c>
      <c r="U36" s="244" t="str">
        <f>IFERROR(VLOOKUP(CGTracker[[#This Row],[Ticket ID]],HelpMe[],6,FALSE),"Not Found in HelpMe")</f>
        <v>Kamal Kondapalli</v>
      </c>
      <c r="V36" s="244" t="str">
        <f>IFERROR(VLOOKUP(CGTracker[[#This Row],[Ticket ID]],HelpMe[],31,FALSE),"Not Found in HelpMe")</f>
        <v>2024-W45</v>
      </c>
      <c r="W36" s="91" t="s">
        <v>198</v>
      </c>
      <c r="X36" s="91" t="s">
        <v>61</v>
      </c>
      <c r="Y36" s="92" t="s">
        <v>199</v>
      </c>
      <c r="Z36"/>
      <c r="AA36" s="10"/>
      <c r="AB36" s="152" t="s">
        <v>200</v>
      </c>
      <c r="AC36" s="111" t="s">
        <v>201</v>
      </c>
    </row>
    <row r="37" spans="1:29" s="2" customFormat="1" ht="203.1" hidden="1">
      <c r="A37" s="261">
        <v>4000004371</v>
      </c>
      <c r="B37" s="101" t="str">
        <f>IFERROR(VLOOKUP(CGTracker[[#This Row],[Ticket ID]],HelpMe[],2,FALSE),"Not Found In HelpMe")</f>
        <v>Incident</v>
      </c>
      <c r="C37" s="92" t="s">
        <v>29</v>
      </c>
      <c r="D37" s="103" t="str">
        <f>IFERROR(VLOOKUP(CGTracker[[#This Row],[Ticket ID]],HelpMe[#All],24,FALSE),"Not Found in HelpMe")</f>
        <v>GER</v>
      </c>
      <c r="E37" s="103" t="str">
        <f>IFERROR(VLOOKUP(CGTracker[[#This Row],[Ticket ID]],HelpMe[#All],14,FALSE),"Not Found in HelpMe")</f>
        <v>Information Technology</v>
      </c>
      <c r="F37" s="244" t="str">
        <f>IFERROR(VLOOKUP(CGTracker[[#This Row],[Ticket ID]],HelpMe[#All],7,FALSE),"Not Found in HelpMe")</f>
        <v>SAP Functional-SD</v>
      </c>
      <c r="G37" s="104" t="str">
        <f>IFERROR(VLOOKUP(CGTracker[[#This Row],[Ticket ID]],HelpMe[#All],4,FALSE),"Not Found In HelpMe")</f>
        <v>Program ZSD00101 is not working for customer 150237 - Sol Ref:2000064755</v>
      </c>
      <c r="H37" s="10" t="s">
        <v>202</v>
      </c>
      <c r="I37" s="101" t="str">
        <f>IFERROR(VLOOKUP(CGTracker[[#This Row],[Ticket ID]],HelpMe[],17,FALSE),"Not Found in HelpMe")</f>
        <v>2. High</v>
      </c>
      <c r="J37" s="101" t="str">
        <f>IFERROR(VLOOKUP(CGTracker[[#This Row],[Ticket ID]],HelpMe[],27,FALSE),"Not Found in HelpMe")</f>
        <v>Yes</v>
      </c>
      <c r="K37" s="101" t="str">
        <f>IFERROR(VLOOKUP(CGTracker[[#This Row],[Ticket ID]],HelpMe[],8,FALSE),"Not Found in HelpMe")</f>
        <v>Closed</v>
      </c>
      <c r="L37" s="10" t="s">
        <v>40</v>
      </c>
      <c r="M37" s="10" t="s">
        <v>40</v>
      </c>
      <c r="N37" s="154">
        <f>IFERROR(VLOOKUP(CGTracker[[#This Row],[Ticket ID]],HelpMe[],36,FALSE),"Not Found in HelpMe")</f>
        <v>45589.745833333334</v>
      </c>
      <c r="O37" s="91" t="s">
        <v>42</v>
      </c>
      <c r="P37" s="92"/>
      <c r="Q37" s="92"/>
      <c r="R37" s="154">
        <f ca="1">IFERROR(VLOOKUP(CGTracker[[#This Row],[Ticket ID]],HelpMe[],37,FALSE),"Not Found in HelpMe")</f>
        <v>45610.577777777777</v>
      </c>
      <c r="S37" s="92" t="s">
        <v>203</v>
      </c>
      <c r="T37" s="92" t="s">
        <v>50</v>
      </c>
      <c r="U37" s="244" t="str">
        <f>IFERROR(VLOOKUP(CGTracker[[#This Row],[Ticket ID]],HelpMe[],6,FALSE),"Not Found in HelpMe")</f>
        <v>Kamal Kondapalli</v>
      </c>
      <c r="V37" s="244" t="str">
        <f>IFERROR(VLOOKUP(CGTracker[[#This Row],[Ticket ID]],HelpMe[],31,FALSE),"Not Found in HelpMe")</f>
        <v>2024-W43</v>
      </c>
      <c r="W37" s="92" t="s">
        <v>51</v>
      </c>
      <c r="X37" s="92"/>
      <c r="Y37" s="92" t="s">
        <v>204</v>
      </c>
      <c r="Z37" t="s">
        <v>205</v>
      </c>
      <c r="AA37" s="10"/>
      <c r="AB37" s="92" t="s">
        <v>206</v>
      </c>
      <c r="AC37" s="111"/>
    </row>
    <row r="38" spans="1:29" s="2" customFormat="1" ht="261" hidden="1">
      <c r="A38" s="257">
        <v>4000004427</v>
      </c>
      <c r="B38" s="101" t="str">
        <f>IFERROR(VLOOKUP(CGTracker[[#This Row],[Ticket ID]],HelpMe[],2,FALSE),"Not Found In HelpMe")</f>
        <v>Service Request</v>
      </c>
      <c r="C38" s="91" t="s">
        <v>29</v>
      </c>
      <c r="D38" s="102" t="str">
        <f>IFERROR(VLOOKUP(CGTracker[[#This Row],[Ticket ID]],HelpMe[#All],24,FALSE),"Not Found in HelpMe")</f>
        <v>BGD</v>
      </c>
      <c r="E38" s="102" t="str">
        <f>IFERROR(VLOOKUP(CGTracker[[#This Row],[Ticket ID]],HelpMe[#All],14,FALSE),"Not Found in HelpMe")</f>
        <v>SWD Production</v>
      </c>
      <c r="F38" s="102" t="str">
        <f>IFERROR(VLOOKUP(CGTracker[[#This Row],[Ticket ID]],HelpMe[#All],7,FALSE),"Not Found in HelpMe")</f>
        <v>SAP Functional-PP/PM/QS/</v>
      </c>
      <c r="G38" s="104" t="str">
        <f>IFERROR(VLOOKUP(CGTracker[[#This Row],[Ticket ID]],HelpMe[#All],4,FALSE),"Not Found In HelpMe")</f>
        <v>Need to add two new column in Production Entry Report for Sanitary - BGD</v>
      </c>
      <c r="H38" s="10" t="s">
        <v>207</v>
      </c>
      <c r="I38" s="101" t="str">
        <f>IFERROR(VLOOKUP(CGTracker[[#This Row],[Ticket ID]],HelpMe[],17,FALSE),"Not Found in HelpMe")</f>
        <v>3. Normal</v>
      </c>
      <c r="J38" s="101" t="str">
        <f>IFERROR(VLOOKUP(CGTracker[[#This Row],[Ticket ID]],HelpMe[],27,FALSE),"Not Found in HelpMe")</f>
        <v>Yes</v>
      </c>
      <c r="K38" s="101" t="str">
        <f>IFERROR(VLOOKUP(CGTracker[[#This Row],[Ticket ID]],HelpMe[],8,FALSE),"Not Found in HelpMe")</f>
        <v>In Progress</v>
      </c>
      <c r="L38" s="10" t="s">
        <v>48</v>
      </c>
      <c r="M38" s="10" t="s">
        <v>48</v>
      </c>
      <c r="N38" s="154">
        <f>IFERROR(VLOOKUP(CGTracker[[#This Row],[Ticket ID]],HelpMe[],36,FALSE),"Not Found in HelpMe")</f>
        <v>45592.55</v>
      </c>
      <c r="O38" s="91" t="s">
        <v>42</v>
      </c>
      <c r="P38" s="91"/>
      <c r="Q38" s="91"/>
      <c r="R38" s="154">
        <f ca="1">IFERROR(VLOOKUP(CGTracker[[#This Row],[Ticket ID]],HelpMe[],37,FALSE),"Not Found in HelpMe")</f>
        <v>45653.757518171296</v>
      </c>
      <c r="S38" s="91"/>
      <c r="T38" s="91" t="s">
        <v>59</v>
      </c>
      <c r="U38" s="244" t="str">
        <f>IFERROR(VLOOKUP(CGTracker[[#This Row],[Ticket ID]],HelpMe[],6,FALSE),"Not Found in HelpMe")</f>
        <v>Shaik Chand Basha</v>
      </c>
      <c r="V38" s="244" t="str">
        <f>IFERROR(VLOOKUP(CGTracker[[#This Row],[Ticket ID]],HelpMe[],31,FALSE),"Not Found in HelpMe")</f>
        <v>2024-W44</v>
      </c>
      <c r="W38" s="91" t="s">
        <v>142</v>
      </c>
      <c r="X38" s="91" t="s">
        <v>61</v>
      </c>
      <c r="Y38" s="92" t="s">
        <v>208</v>
      </c>
      <c r="Z38" s="92"/>
      <c r="AA38" s="10"/>
      <c r="AB38" s="92" t="s">
        <v>209</v>
      </c>
      <c r="AC38" s="111" t="s">
        <v>210</v>
      </c>
    </row>
    <row r="39" spans="1:29" s="2" customFormat="1" ht="174" hidden="1">
      <c r="A39" s="262">
        <v>4000004444</v>
      </c>
      <c r="B39" s="101" t="str">
        <f>IFERROR(VLOOKUP(CGTracker[[#This Row],[Ticket ID]],HelpMe[],2,FALSE),"Not Found In HelpMe")</f>
        <v>Incident</v>
      </c>
      <c r="C39" s="91" t="s">
        <v>29</v>
      </c>
      <c r="D39" s="102" t="str">
        <f>IFERROR(VLOOKUP(CGTracker[[#This Row],[Ticket ID]],HelpMe[#All],24,FALSE),"Not Found in HelpMe")</f>
        <v>UAE</v>
      </c>
      <c r="E39" s="102" t="str">
        <f>IFERROR(VLOOKUP(CGTracker[[#This Row],[Ticket ID]],HelpMe[#All],14,FALSE),"Not Found in HelpMe")</f>
        <v>Purchase</v>
      </c>
      <c r="F39" s="244" t="str">
        <f>IFERROR(VLOOKUP(CGTracker[[#This Row],[Ticket ID]],HelpMe[#All],7,FALSE),"Not Found in HelpMe")</f>
        <v>SAP Functional-MM</v>
      </c>
      <c r="G39" s="104" t="str">
        <f>IFERROR(VLOOKUP(CGTracker[[#This Row],[Ticket ID]],HelpMe[#All],4,FALSE),"Not Found In HelpMe")</f>
        <v>Error occurring while raising PO</v>
      </c>
      <c r="H39" s="10" t="s">
        <v>211</v>
      </c>
      <c r="I39" s="101" t="str">
        <f>IFERROR(VLOOKUP(CGTracker[[#This Row],[Ticket ID]],HelpMe[],17,FALSE),"Not Found in HelpMe")</f>
        <v>3. Normal</v>
      </c>
      <c r="J39" s="101" t="str">
        <f>IFERROR(VLOOKUP(CGTracker[[#This Row],[Ticket ID]],HelpMe[],27,FALSE),"Not Found in HelpMe")</f>
        <v>No</v>
      </c>
      <c r="K39" s="101" t="str">
        <f>IFERROR(VLOOKUP(CGTracker[[#This Row],[Ticket ID]],HelpMe[],8,FALSE),"Not Found in HelpMe")</f>
        <v>Closed</v>
      </c>
      <c r="L39" s="92" t="s">
        <v>40</v>
      </c>
      <c r="M39" s="10" t="s">
        <v>40</v>
      </c>
      <c r="N39" s="154">
        <f>IFERROR(VLOOKUP(CGTracker[[#This Row],[Ticket ID]],HelpMe[],36,FALSE),"Not Found in HelpMe")</f>
        <v>45593.549305555556</v>
      </c>
      <c r="O39" s="91" t="s">
        <v>42</v>
      </c>
      <c r="P39" s="91"/>
      <c r="Q39" s="91"/>
      <c r="R39" s="154">
        <f ca="1">IFERROR(VLOOKUP(CGTracker[[#This Row],[Ticket ID]],HelpMe[],37,FALSE),"Not Found in HelpMe")</f>
        <v>45630.536805555559</v>
      </c>
      <c r="S39" s="91" t="s">
        <v>212</v>
      </c>
      <c r="T39" s="91" t="s">
        <v>150</v>
      </c>
      <c r="U39" s="244" t="str">
        <f>IFERROR(VLOOKUP(CGTracker[[#This Row],[Ticket ID]],HelpMe[],6,FALSE),"Not Found in HelpMe")</f>
        <v>Pranita Vishvanath Patil</v>
      </c>
      <c r="V39" s="244" t="str">
        <f>IFERROR(VLOOKUP(CGTracker[[#This Row],[Ticket ID]],HelpMe[],31,FALSE),"Not Found in HelpMe")</f>
        <v>2024-W44</v>
      </c>
      <c r="W39" s="91" t="s">
        <v>213</v>
      </c>
      <c r="X39" s="91" t="s">
        <v>61</v>
      </c>
      <c r="Y39" s="92" t="s">
        <v>214</v>
      </c>
      <c r="Z39" s="92"/>
      <c r="AA39" s="10" t="s">
        <v>215</v>
      </c>
      <c r="AB39" s="152" t="s">
        <v>216</v>
      </c>
      <c r="AC39" s="111"/>
    </row>
    <row r="40" spans="1:29" s="2" customFormat="1" ht="43.5" hidden="1">
      <c r="A40" s="257">
        <v>4000004812</v>
      </c>
      <c r="B40" s="101" t="str">
        <f>IFERROR(VLOOKUP(CGTracker[[#This Row],[Ticket ID]],HelpMe[],2,FALSE),"Not Found In HelpMe")</f>
        <v>Incident</v>
      </c>
      <c r="C40" s="91" t="s">
        <v>29</v>
      </c>
      <c r="D40" s="102" t="str">
        <f>IFERROR(VLOOKUP(CGTracker[[#This Row],[Ticket ID]],HelpMe[#All],24,FALSE),"Not Found in HelpMe")</f>
        <v>UAE</v>
      </c>
      <c r="E40" s="102" t="str">
        <f>IFERROR(VLOOKUP(CGTracker[[#This Row],[Ticket ID]],HelpMe[#All],14,FALSE),"Not Found in HelpMe")</f>
        <v>Finance &amp; Accounts</v>
      </c>
      <c r="F40" s="244" t="str">
        <f>IFERROR(VLOOKUP(CGTracker[[#This Row],[Ticket ID]],HelpMe[#All],7,FALSE),"Not Found in HelpMe")</f>
        <v>SAP Functional-PP/PM/QS/</v>
      </c>
      <c r="G40" s="104" t="str">
        <f>IFERROR(VLOOKUP(CGTracker[[#This Row],[Ticket ID]],HelpMe[#All],4,FALSE),"Not Found In HelpMe")</f>
        <v>ZP_ODR - Production report not giving the production qty</v>
      </c>
      <c r="H40" s="10" t="s">
        <v>217</v>
      </c>
      <c r="I40" s="101" t="str">
        <f>IFERROR(VLOOKUP(CGTracker[[#This Row],[Ticket ID]],HelpMe[],17,FALSE),"Not Found in HelpMe")</f>
        <v>3. Normal</v>
      </c>
      <c r="J40" s="101" t="str">
        <f>IFERROR(VLOOKUP(CGTracker[[#This Row],[Ticket ID]],HelpMe[],27,FALSE),"Not Found in HelpMe")</f>
        <v>No</v>
      </c>
      <c r="K40" s="101" t="str">
        <f>IFERROR(VLOOKUP(CGTracker[[#This Row],[Ticket ID]],HelpMe[],8,FALSE),"Not Found in HelpMe")</f>
        <v>Closed</v>
      </c>
      <c r="L40" s="10" t="s">
        <v>40</v>
      </c>
      <c r="M40" s="10" t="s">
        <v>40</v>
      </c>
      <c r="N40" s="154">
        <f>IFERROR(VLOOKUP(CGTracker[[#This Row],[Ticket ID]],HelpMe[],36,FALSE),"Not Found in HelpMe")</f>
        <v>45604.496527777781</v>
      </c>
      <c r="O40" s="91" t="s">
        <v>83</v>
      </c>
      <c r="P40" s="91"/>
      <c r="Q40" s="91"/>
      <c r="R40" s="154">
        <f ca="1">IFERROR(VLOOKUP(CGTracker[[#This Row],[Ticket ID]],HelpMe[],37,FALSE),"Not Found in HelpMe")</f>
        <v>45604.748611111114</v>
      </c>
      <c r="S40" s="91" t="s">
        <v>83</v>
      </c>
      <c r="T40" s="91" t="s">
        <v>59</v>
      </c>
      <c r="U40" s="244" t="str">
        <f>IFERROR(VLOOKUP(CGTracker[[#This Row],[Ticket ID]],HelpMe[],6,FALSE),"Not Found in HelpMe")</f>
        <v>Shaik Chand Basha</v>
      </c>
      <c r="V40" s="244" t="str">
        <f>IFERROR(VLOOKUP(CGTracker[[#This Row],[Ticket ID]],HelpMe[],31,FALSE),"Not Found in HelpMe")</f>
        <v>2024-W45</v>
      </c>
      <c r="W40" s="91" t="s">
        <v>142</v>
      </c>
      <c r="X40" s="91" t="s">
        <v>61</v>
      </c>
      <c r="Y40" s="92" t="s">
        <v>218</v>
      </c>
      <c r="Z40" s="92" t="s">
        <v>219</v>
      </c>
      <c r="AA40" s="9"/>
      <c r="AB40" s="10"/>
      <c r="AC40" s="111"/>
    </row>
    <row r="41" spans="1:29" ht="72.599999999999994" hidden="1">
      <c r="A41" s="260">
        <v>4000001231</v>
      </c>
      <c r="B41" s="101" t="str">
        <f>IFERROR(VLOOKUP(CGTracker[[#This Row],[Ticket ID]],HelpMe[],2,FALSE),"Not Found In HelpMe")</f>
        <v>Service Request</v>
      </c>
      <c r="C41" s="9" t="s">
        <v>29</v>
      </c>
      <c r="D41" s="101" t="str">
        <f>IFERROR(VLOOKUP(CGTracker[[#This Row],[Ticket ID]],HelpMe[#All],24,FALSE),"Not Found in HelpMe")</f>
        <v>BGD</v>
      </c>
      <c r="E41" s="101" t="str">
        <f>IFERROR(VLOOKUP(CGTracker[[#This Row],[Ticket ID]],HelpMe[#All],14,FALSE),"Not Found in HelpMe")</f>
        <v>HR &amp; Admin</v>
      </c>
      <c r="F41" s="101" t="str">
        <f>IFERROR(VLOOKUP(CGTracker[[#This Row],[Ticket ID]],HelpMe[#All],7,FALSE),"Not Found in HelpMe")</f>
        <v>SAP Functional-SD</v>
      </c>
      <c r="G41" s="104" t="str">
        <f>IFERROR(VLOOKUP(CGTracker[[#This Row],[Ticket ID]],HelpMe[#All],4,FALSE),"Not Found In HelpMe")</f>
        <v>Migrated SM#3000051095 SAP ESS &amp; MSS for BANGLADESH</v>
      </c>
      <c r="H41" s="10" t="s">
        <v>220</v>
      </c>
      <c r="I41" s="101" t="str">
        <f>IFERROR(VLOOKUP(CGTracker[[#This Row],[Ticket ID]],HelpMe[],17,FALSE),"Not Found in HelpMe")</f>
        <v>4. Low</v>
      </c>
      <c r="J41" s="101" t="str">
        <f>IFERROR(VLOOKUP(CGTracker[[#This Row],[Ticket ID]],HelpMe[],27,FALSE),"Not Found in HelpMe")</f>
        <v>Yes</v>
      </c>
      <c r="K41" s="101" t="str">
        <f>IFERROR(VLOOKUP(CGTracker[[#This Row],[Ticket ID]],HelpMe[],8,FALSE),"Not Found in HelpMe")</f>
        <v>User acceptance</v>
      </c>
      <c r="L41" s="10" t="s">
        <v>221</v>
      </c>
      <c r="M41" s="10" t="s">
        <v>221</v>
      </c>
      <c r="N41" s="154">
        <f>IFERROR(VLOOKUP(CGTracker[[#This Row],[Ticket ID]],HelpMe[],36,FALSE),"Not Found in HelpMe")</f>
        <v>45502.738194444442</v>
      </c>
      <c r="O41" s="9" t="s">
        <v>49</v>
      </c>
      <c r="P41" s="9"/>
      <c r="Q41" s="9"/>
      <c r="R41" s="154">
        <f ca="1">IFERROR(VLOOKUP(CGTracker[[#This Row],[Ticket ID]],HelpMe[],37,FALSE),"Not Found in HelpMe")</f>
        <v>45653.757518171296</v>
      </c>
      <c r="S41" s="9"/>
      <c r="T41" s="9" t="s">
        <v>222</v>
      </c>
      <c r="U41" s="101" t="str">
        <f>IFERROR(VLOOKUP(CGTracker[[#This Row],[Ticket ID]],HelpMe[],6,FALSE),"Not Found in HelpMe")</f>
        <v>Venkat</v>
      </c>
      <c r="V41" s="101" t="str">
        <f>IFERROR(VLOOKUP(CGTracker[[#This Row],[Ticket ID]],HelpMe[],31,FALSE),"Not Found in HelpMe")</f>
        <v>2024-W31</v>
      </c>
      <c r="W41" s="9" t="s">
        <v>223</v>
      </c>
      <c r="X41" s="9"/>
      <c r="Y41" s="10" t="s">
        <v>224</v>
      </c>
      <c r="Z41" s="9"/>
      <c r="AA41" s="109" t="s">
        <v>225</v>
      </c>
      <c r="AB41" s="10" t="s">
        <v>226</v>
      </c>
      <c r="AC41" s="118" t="s">
        <v>227</v>
      </c>
    </row>
    <row r="42" spans="1:29" s="2" customFormat="1" ht="200.1" hidden="1" customHeight="1">
      <c r="A42" s="259">
        <v>4000001070</v>
      </c>
      <c r="B42" s="101" t="str">
        <f>IFERROR(VLOOKUP(CGTracker[[#This Row],[Ticket ID]],HelpMe[],2,FALSE),"Not Found In HelpMe")</f>
        <v>Service Request</v>
      </c>
      <c r="C42" s="9" t="s">
        <v>29</v>
      </c>
      <c r="D42" s="101" t="str">
        <f>IFERROR(VLOOKUP(CGTracker[[#This Row],[Ticket ID]],HelpMe[#All],24,FALSE),"Not Found in HelpMe")</f>
        <v>GER</v>
      </c>
      <c r="E42" s="101" t="str">
        <f>IFERROR(VLOOKUP(CGTracker[[#This Row],[Ticket ID]],HelpMe[#All],14,FALSE),"Not Found in HelpMe")</f>
        <v>Information Technology</v>
      </c>
      <c r="F42" s="101" t="str">
        <f>IFERROR(VLOOKUP(CGTracker[[#This Row],[Ticket ID]],HelpMe[#All],7,FALSE),"Not Found in HelpMe")</f>
        <v>SAP Functional-SD</v>
      </c>
      <c r="G42" s="104" t="str">
        <f>IFERROR(VLOOKUP(CGTracker[[#This Row],[Ticket ID]],HelpMe[#All],4,FALSE),"Not Found In HelpMe")</f>
        <v>New Price finding in Header - Raziye Sol ref#: 3000052547</v>
      </c>
      <c r="H42" s="10" t="s">
        <v>228</v>
      </c>
      <c r="I42" s="101" t="str">
        <f>IFERROR(VLOOKUP(CGTracker[[#This Row],[Ticket ID]],HelpMe[],17,FALSE),"Not Found in HelpMe")</f>
        <v>3. Normal</v>
      </c>
      <c r="J42" s="101" t="str">
        <f>IFERROR(VLOOKUP(CGTracker[[#This Row],[Ticket ID]],HelpMe[],27,FALSE),"Not Found in HelpMe")</f>
        <v>Yes</v>
      </c>
      <c r="K42" s="101" t="str">
        <f>IFERROR(VLOOKUP(CGTracker[[#This Row],[Ticket ID]],HelpMe[],8,FALSE),"Not Found in HelpMe")</f>
        <v>User acceptance</v>
      </c>
      <c r="L42" s="10" t="s">
        <v>221</v>
      </c>
      <c r="M42" s="10" t="s">
        <v>221</v>
      </c>
      <c r="N42" s="154">
        <f>IFERROR(VLOOKUP(CGTracker[[#This Row],[Ticket ID]],HelpMe[],36,FALSE),"Not Found in HelpMe")</f>
        <v>45497.762499999997</v>
      </c>
      <c r="O42" s="9" t="s">
        <v>41</v>
      </c>
      <c r="P42" s="9"/>
      <c r="Q42" s="9"/>
      <c r="R42" s="154">
        <f ca="1">IFERROR(VLOOKUP(CGTracker[[#This Row],[Ticket ID]],HelpMe[],37,FALSE),"Not Found in HelpMe")</f>
        <v>45653.757518171296</v>
      </c>
      <c r="S42" s="9"/>
      <c r="T42" s="9" t="s">
        <v>50</v>
      </c>
      <c r="U42" s="101" t="str">
        <f>IFERROR(VLOOKUP(CGTracker[[#This Row],[Ticket ID]],HelpMe[],6,FALSE),"Not Found in HelpMe")</f>
        <v>Kamal Kondapalli</v>
      </c>
      <c r="V42" s="101" t="str">
        <f>IFERROR(VLOOKUP(CGTracker[[#This Row],[Ticket ID]],HelpMe[],31,FALSE),"Not Found in HelpMe")</f>
        <v>2024-W30</v>
      </c>
      <c r="W42" s="9" t="s">
        <v>89</v>
      </c>
      <c r="X42" s="9" t="s">
        <v>61</v>
      </c>
      <c r="Y42" s="10" t="s">
        <v>229</v>
      </c>
      <c r="Z42" s="78"/>
      <c r="AA42" s="110" t="s">
        <v>96</v>
      </c>
      <c r="AB42" s="92" t="s">
        <v>230</v>
      </c>
      <c r="AC42" s="111" t="s">
        <v>231</v>
      </c>
    </row>
    <row r="43" spans="1:29" s="2" customFormat="1" ht="57.95" hidden="1">
      <c r="A43" s="263">
        <v>4000001212</v>
      </c>
      <c r="B43" s="101" t="str">
        <f>IFERROR(VLOOKUP(CGTracker[[#This Row],[Ticket ID]],HelpMe[],2,FALSE),"Not Found In HelpMe")</f>
        <v>Service Request</v>
      </c>
      <c r="C43" s="9" t="s">
        <v>29</v>
      </c>
      <c r="D43" s="101" t="str">
        <f>IFERROR(VLOOKUP(CGTracker[[#This Row],[Ticket ID]],HelpMe[#All],24,FALSE),"Not Found in HelpMe")</f>
        <v>UAE</v>
      </c>
      <c r="E43" s="101" t="str">
        <f>IFERROR(VLOOKUP(CGTracker[[#This Row],[Ticket ID]],HelpMe[#All],14,FALSE),"Not Found in HelpMe")</f>
        <v>Purchase</v>
      </c>
      <c r="F43" s="101" t="str">
        <f>IFERROR(VLOOKUP(CGTracker[[#This Row],[Ticket ID]],HelpMe[#All],7,FALSE),"Not Found in HelpMe")</f>
        <v>SAP Functional-MM</v>
      </c>
      <c r="G43" s="104" t="str">
        <f>IFERROR(VLOOKUP(CGTracker[[#This Row],[Ticket ID]],HelpMe[#All],4,FALSE),"Not Found In HelpMe")</f>
        <v>Migrated SM#3000050357 AUTO RFQ on the basis of Source list</v>
      </c>
      <c r="H43" s="10" t="s">
        <v>232</v>
      </c>
      <c r="I43" s="101" t="str">
        <f>IFERROR(VLOOKUP(CGTracker[[#This Row],[Ticket ID]],HelpMe[],17,FALSE),"Not Found in HelpMe")</f>
        <v>3. Normal</v>
      </c>
      <c r="J43" s="101" t="str">
        <f>IFERROR(VLOOKUP(CGTracker[[#This Row],[Ticket ID]],HelpMe[],27,FALSE),"Not Found in HelpMe")</f>
        <v>Yes</v>
      </c>
      <c r="K43" s="101" t="str">
        <f>IFERROR(VLOOKUP(CGTracker[[#This Row],[Ticket ID]],HelpMe[],8,FALSE),"Not Found in HelpMe")</f>
        <v>Closed</v>
      </c>
      <c r="L43" s="92" t="s">
        <v>103</v>
      </c>
      <c r="M43" s="10" t="s">
        <v>103</v>
      </c>
      <c r="N43" s="154">
        <f>IFERROR(VLOOKUP(CGTracker[[#This Row],[Ticket ID]],HelpMe[],36,FALSE),"Not Found in HelpMe")</f>
        <v>45502.738194444442</v>
      </c>
      <c r="O43" s="9" t="s">
        <v>41</v>
      </c>
      <c r="P43" s="9"/>
      <c r="Q43" s="9"/>
      <c r="R43" s="154">
        <f ca="1">IFERROR(VLOOKUP(CGTracker[[#This Row],[Ticket ID]],HelpMe[],37,FALSE),"Not Found in HelpMe")</f>
        <v>45638.80972222222</v>
      </c>
      <c r="S43" s="9" t="s">
        <v>233</v>
      </c>
      <c r="T43" s="9" t="s">
        <v>150</v>
      </c>
      <c r="U43" s="101" t="str">
        <f>IFERROR(VLOOKUP(CGTracker[[#This Row],[Ticket ID]],HelpMe[],6,FALSE),"Not Found in HelpMe")</f>
        <v>Pranita Vishvanath Patil</v>
      </c>
      <c r="V43" s="101" t="str">
        <f>IFERROR(VLOOKUP(CGTracker[[#This Row],[Ticket ID]],HelpMe[],31,FALSE),"Not Found in HelpMe")</f>
        <v>2024-W31</v>
      </c>
      <c r="W43" s="9" t="s">
        <v>234</v>
      </c>
      <c r="X43" s="9" t="s">
        <v>61</v>
      </c>
      <c r="Y43" s="10" t="s">
        <v>235</v>
      </c>
      <c r="Z43" s="78"/>
      <c r="AA43" s="110" t="s">
        <v>236</v>
      </c>
      <c r="AB43" s="92"/>
      <c r="AC43" s="111"/>
    </row>
    <row r="44" spans="1:29" s="2" customFormat="1" ht="188.45" hidden="1">
      <c r="A44" s="259">
        <v>4000001236</v>
      </c>
      <c r="B44" s="101" t="str">
        <f>IFERROR(VLOOKUP(CGTracker[[#This Row],[Ticket ID]],HelpMe[],2,FALSE),"Not Found In HelpMe")</f>
        <v>Service Request</v>
      </c>
      <c r="C44" s="9" t="s">
        <v>29</v>
      </c>
      <c r="D44" s="101" t="str">
        <f>IFERROR(VLOOKUP(CGTracker[[#This Row],[Ticket ID]],HelpMe[#All],24,FALSE),"Not Found in HelpMe")</f>
        <v>UAE</v>
      </c>
      <c r="E44" s="101" t="str">
        <f>IFERROR(VLOOKUP(CGTracker[[#This Row],[Ticket ID]],HelpMe[#All],14,FALSE),"Not Found in HelpMe")</f>
        <v>Tiles Plant</v>
      </c>
      <c r="F44" s="101" t="str">
        <f>IFERROR(VLOOKUP(CGTracker[[#This Row],[Ticket ID]],HelpMe[#All],7,FALSE),"Not Found in HelpMe")</f>
        <v>SAP Functional-PP/PM/QS/</v>
      </c>
      <c r="G44" s="104" t="str">
        <f>IFERROR(VLOOKUP(CGTracker[[#This Row],[Ticket ID]],HelpMe[#All],4,FALSE),"Not Found In HelpMe")</f>
        <v>Migrated SM#3000051261 All input and report data should be lock</v>
      </c>
      <c r="H44" s="10" t="s">
        <v>237</v>
      </c>
      <c r="I44" s="101" t="str">
        <f>IFERROR(VLOOKUP(CGTracker[[#This Row],[Ticket ID]],HelpMe[],17,FALSE),"Not Found in HelpMe")</f>
        <v>4. Low</v>
      </c>
      <c r="J44" s="101" t="str">
        <f>IFERROR(VLOOKUP(CGTracker[[#This Row],[Ticket ID]],HelpMe[],27,FALSE),"Not Found in HelpMe")</f>
        <v>Yes</v>
      </c>
      <c r="K44" s="101" t="str">
        <f>IFERROR(VLOOKUP(CGTracker[[#This Row],[Ticket ID]],HelpMe[],8,FALSE),"Not Found in HelpMe")</f>
        <v>In Progress</v>
      </c>
      <c r="L44" s="92" t="s">
        <v>238</v>
      </c>
      <c r="M44" s="10" t="s">
        <v>238</v>
      </c>
      <c r="N44" s="154">
        <f>IFERROR(VLOOKUP(CGTracker[[#This Row],[Ticket ID]],HelpMe[],36,FALSE),"Not Found in HelpMe")</f>
        <v>45502.738194444442</v>
      </c>
      <c r="O44" s="9" t="s">
        <v>41</v>
      </c>
      <c r="P44" s="9"/>
      <c r="Q44" s="9"/>
      <c r="R44" s="154">
        <f ca="1">IFERROR(VLOOKUP(CGTracker[[#This Row],[Ticket ID]],HelpMe[],37,FALSE),"Not Found in HelpMe")</f>
        <v>45653.757518171296</v>
      </c>
      <c r="S44" s="9"/>
      <c r="T44" s="9" t="s">
        <v>239</v>
      </c>
      <c r="U44" s="101" t="str">
        <f>IFERROR(VLOOKUP(CGTracker[[#This Row],[Ticket ID]],HelpMe[],6,FALSE),"Not Found in HelpMe")</f>
        <v>Karthick Duraisamy</v>
      </c>
      <c r="V44" s="101" t="str">
        <f>IFERROR(VLOOKUP(CGTracker[[#This Row],[Ticket ID]],HelpMe[],31,FALSE),"Not Found in HelpMe")</f>
        <v>2024-W31</v>
      </c>
      <c r="W44" s="9" t="s">
        <v>240</v>
      </c>
      <c r="X44" s="9" t="s">
        <v>61</v>
      </c>
      <c r="Y44" s="10" t="s">
        <v>241</v>
      </c>
      <c r="Z44" s="78"/>
      <c r="AA44" s="81"/>
      <c r="AB44" s="92" t="s">
        <v>242</v>
      </c>
      <c r="AC44" s="111" t="s">
        <v>243</v>
      </c>
    </row>
    <row r="45" spans="1:29" s="4" customFormat="1" ht="159.6" hidden="1">
      <c r="A45" s="259">
        <v>4000001258</v>
      </c>
      <c r="B45" s="101" t="str">
        <f>IFERROR(VLOOKUP(CGTracker[[#This Row],[Ticket ID]],HelpMe[],2,FALSE),"Not Found In HelpMe")</f>
        <v>Service Request</v>
      </c>
      <c r="C45" s="9" t="s">
        <v>29</v>
      </c>
      <c r="D45" s="101" t="str">
        <f>IFERROR(VLOOKUP(CGTracker[[#This Row],[Ticket ID]],HelpMe[#All],24,FALSE),"Not Found in HelpMe")</f>
        <v>UAE</v>
      </c>
      <c r="E45" s="101" t="str">
        <f>IFERROR(VLOOKUP(CGTracker[[#This Row],[Ticket ID]],HelpMe[#All],14,FALSE),"Not Found in HelpMe")</f>
        <v>Corporate Development</v>
      </c>
      <c r="F45" s="101" t="str">
        <f>IFERROR(VLOOKUP(CGTracker[[#This Row],[Ticket ID]],HelpMe[#All],7,FALSE),"Not Found in HelpMe")</f>
        <v>SAP Functional-SD</v>
      </c>
      <c r="G45" s="104" t="str">
        <f>IFERROR(VLOOKUP(CGTracker[[#This Row],[Ticket ID]],HelpMe[#All],4,FALSE),"Not Found In HelpMe")</f>
        <v>Migrated SM#3000051708 Accounts Masters Add details in Contact</v>
      </c>
      <c r="H45" s="10" t="s">
        <v>244</v>
      </c>
      <c r="I45" s="101" t="str">
        <f>IFERROR(VLOOKUP(CGTracker[[#This Row],[Ticket ID]],HelpMe[],17,FALSE),"Not Found in HelpMe")</f>
        <v>4. Low</v>
      </c>
      <c r="J45" s="101" t="str">
        <f>IFERROR(VLOOKUP(CGTracker[[#This Row],[Ticket ID]],HelpMe[],27,FALSE),"Not Found in HelpMe")</f>
        <v>Yes</v>
      </c>
      <c r="K45" s="101" t="str">
        <f>IFERROR(VLOOKUP(CGTracker[[#This Row],[Ticket ID]],HelpMe[],8,FALSE),"Not Found in HelpMe")</f>
        <v>User acceptance</v>
      </c>
      <c r="L45" s="10" t="s">
        <v>221</v>
      </c>
      <c r="M45" s="10" t="s">
        <v>221</v>
      </c>
      <c r="N45" s="154">
        <f>IFERROR(VLOOKUP(CGTracker[[#This Row],[Ticket ID]],HelpMe[],36,FALSE),"Not Found in HelpMe")</f>
        <v>45502.738194444442</v>
      </c>
      <c r="O45" s="9" t="s">
        <v>49</v>
      </c>
      <c r="P45" s="9"/>
      <c r="Q45" s="9"/>
      <c r="R45" s="154">
        <f ca="1">IFERROR(VLOOKUP(CGTracker[[#This Row],[Ticket ID]],HelpMe[],37,FALSE),"Not Found in HelpMe")</f>
        <v>45653.757518171296</v>
      </c>
      <c r="S45" s="9"/>
      <c r="T45" s="9" t="s">
        <v>50</v>
      </c>
      <c r="U45" s="101" t="str">
        <f>IFERROR(VLOOKUP(CGTracker[[#This Row],[Ticket ID]],HelpMe[],6,FALSE),"Not Found in HelpMe")</f>
        <v>Dinesh Sharma</v>
      </c>
      <c r="V45" s="101" t="str">
        <f>IFERROR(VLOOKUP(CGTracker[[#This Row],[Ticket ID]],HelpMe[],31,FALSE),"Not Found in HelpMe")</f>
        <v>2024-W31</v>
      </c>
      <c r="W45" s="9" t="s">
        <v>89</v>
      </c>
      <c r="X45" s="9"/>
      <c r="Y45" s="10" t="s">
        <v>245</v>
      </c>
      <c r="Z45" s="78"/>
      <c r="AA45" s="81"/>
      <c r="AB45" s="92" t="s">
        <v>246</v>
      </c>
      <c r="AC45" s="111" t="s">
        <v>247</v>
      </c>
    </row>
    <row r="46" spans="1:29" s="4" customFormat="1" ht="87" hidden="1">
      <c r="A46" s="259">
        <v>4000001301</v>
      </c>
      <c r="B46" s="101" t="str">
        <f>IFERROR(VLOOKUP(CGTracker[[#This Row],[Ticket ID]],HelpMe[],2,FALSE),"Not Found In HelpMe")</f>
        <v>Service Request</v>
      </c>
      <c r="C46" s="9" t="s">
        <v>29</v>
      </c>
      <c r="D46" s="101" t="str">
        <f>IFERROR(VLOOKUP(CGTracker[[#This Row],[Ticket ID]],HelpMe[#All],24,FALSE),"Not Found in HelpMe")</f>
        <v>UAE</v>
      </c>
      <c r="E46" s="101" t="str">
        <f>IFERROR(VLOOKUP(CGTracker[[#This Row],[Ticket ID]],HelpMe[#All],14,FALSE),"Not Found in HelpMe")</f>
        <v>IT Department</v>
      </c>
      <c r="F46" s="101" t="str">
        <f>IFERROR(VLOOKUP(CGTracker[[#This Row],[Ticket ID]],HelpMe[#All],7,FALSE),"Not Found in HelpMe")</f>
        <v>SAP Functional-SD</v>
      </c>
      <c r="G46" s="104" t="str">
        <f>IFERROR(VLOOKUP(CGTracker[[#This Row],[Ticket ID]],HelpMe[#All],4,FALSE),"Not Found In HelpMe")</f>
        <v>Migrated SM#3000052308 MDG Nested Classifi &amp; Stores Auto Code</v>
      </c>
      <c r="H46" s="10" t="s">
        <v>248</v>
      </c>
      <c r="I46" s="101" t="str">
        <f>IFERROR(VLOOKUP(CGTracker[[#This Row],[Ticket ID]],HelpMe[],17,FALSE),"Not Found in HelpMe")</f>
        <v>4. Low</v>
      </c>
      <c r="J46" s="101" t="str">
        <f>IFERROR(VLOOKUP(CGTracker[[#This Row],[Ticket ID]],HelpMe[],27,FALSE),"Not Found in HelpMe")</f>
        <v>Yes</v>
      </c>
      <c r="K46" s="101" t="str">
        <f>IFERROR(VLOOKUP(CGTracker[[#This Row],[Ticket ID]],HelpMe[],8,FALSE),"Not Found in HelpMe")</f>
        <v>Closed</v>
      </c>
      <c r="L46" s="92" t="s">
        <v>103</v>
      </c>
      <c r="M46" s="10" t="s">
        <v>103</v>
      </c>
      <c r="N46" s="154">
        <f>IFERROR(VLOOKUP(CGTracker[[#This Row],[Ticket ID]],HelpMe[],36,FALSE),"Not Found in HelpMe")</f>
        <v>45502.738888888889</v>
      </c>
      <c r="O46" s="9" t="s">
        <v>41</v>
      </c>
      <c r="P46" s="9"/>
      <c r="Q46" s="9"/>
      <c r="R46" s="154">
        <f ca="1">IFERROR(VLOOKUP(CGTracker[[#This Row],[Ticket ID]],HelpMe[],37,FALSE),"Not Found in HelpMe")</f>
        <v>45600.520833333336</v>
      </c>
      <c r="S46" s="9" t="s">
        <v>249</v>
      </c>
      <c r="T46" s="9" t="s">
        <v>150</v>
      </c>
      <c r="U46" s="101" t="str">
        <f>IFERROR(VLOOKUP(CGTracker[[#This Row],[Ticket ID]],HelpMe[],6,FALSE),"Not Found in HelpMe")</f>
        <v>Dinesh Sharma</v>
      </c>
      <c r="V46" s="101" t="str">
        <f>IFERROR(VLOOKUP(CGTracker[[#This Row],[Ticket ID]],HelpMe[],31,FALSE),"Not Found in HelpMe")</f>
        <v>2024-W31</v>
      </c>
      <c r="W46" s="9" t="s">
        <v>234</v>
      </c>
      <c r="X46" s="9" t="s">
        <v>61</v>
      </c>
      <c r="Y46" s="10" t="s">
        <v>250</v>
      </c>
      <c r="Z46" s="78"/>
      <c r="AA46" s="81" t="s">
        <v>251</v>
      </c>
      <c r="AB46" s="92" t="s">
        <v>252</v>
      </c>
      <c r="AC46" s="111"/>
    </row>
    <row r="47" spans="1:29" s="2" customFormat="1" ht="231.95">
      <c r="A47" s="259">
        <v>4000001440</v>
      </c>
      <c r="B47" s="101" t="str">
        <f>IFERROR(VLOOKUP(CGTracker[[#This Row],[Ticket ID]],HelpMe[],2,FALSE),"Not Found In HelpMe")</f>
        <v>Service Request</v>
      </c>
      <c r="C47" s="9" t="s">
        <v>29</v>
      </c>
      <c r="D47" s="101" t="str">
        <f>IFERROR(VLOOKUP(CGTracker[[#This Row],[Ticket ID]],HelpMe[#All],24,FALSE),"Not Found in HelpMe")</f>
        <v>UAE</v>
      </c>
      <c r="E47" s="101" t="str">
        <f>IFERROR(VLOOKUP(CGTracker[[#This Row],[Ticket ID]],HelpMe[#All],14,FALSE),"Not Found in HelpMe")</f>
        <v>Supply Chain</v>
      </c>
      <c r="F47" s="101" t="str">
        <f>IFERROR(VLOOKUP(CGTracker[[#This Row],[Ticket ID]],HelpMe[#All],7,FALSE),"Not Found in HelpMe")</f>
        <v>SAP Functional-SD</v>
      </c>
      <c r="G47" s="104" t="str">
        <f>IFERROR(VLOOKUP(CGTracker[[#This Row],[Ticket ID]],HelpMe[#All],4,FALSE),"Not Found In HelpMe")</f>
        <v>Delivery Note from Dot Matrix to Plain A4 paper_KLUDI RAK - Sol Ref 3000052531</v>
      </c>
      <c r="H47" s="10" t="s">
        <v>253</v>
      </c>
      <c r="I47" s="101" t="str">
        <f>IFERROR(VLOOKUP(CGTracker[[#This Row],[Ticket ID]],HelpMe[],17,FALSE),"Not Found in HelpMe")</f>
        <v>3. Normal</v>
      </c>
      <c r="J47" s="101" t="str">
        <f>IFERROR(VLOOKUP(CGTracker[[#This Row],[Ticket ID]],HelpMe[],27,FALSE),"Not Found in HelpMe")</f>
        <v>Yes</v>
      </c>
      <c r="K47" s="101" t="str">
        <f>IFERROR(VLOOKUP(CGTracker[[#This Row],[Ticket ID]],HelpMe[],8,FALSE),"Not Found in HelpMe")</f>
        <v>In Progress</v>
      </c>
      <c r="L47" s="10" t="s">
        <v>254</v>
      </c>
      <c r="M47" s="10" t="s">
        <v>254</v>
      </c>
      <c r="N47" s="154">
        <f>IFERROR(VLOOKUP(CGTracker[[#This Row],[Ticket ID]],HelpMe[],36,FALSE),"Not Found in HelpMe")</f>
        <v>45504.584027777775</v>
      </c>
      <c r="O47" s="9" t="s">
        <v>32</v>
      </c>
      <c r="P47" s="9" t="s">
        <v>255</v>
      </c>
      <c r="Q47" s="9"/>
      <c r="R47" s="154">
        <f ca="1">IFERROR(VLOOKUP(CGTracker[[#This Row],[Ticket ID]],HelpMe[],37,FALSE),"Not Found in HelpMe")</f>
        <v>45653.757518171296</v>
      </c>
      <c r="S47" s="9"/>
      <c r="T47" s="9" t="s">
        <v>50</v>
      </c>
      <c r="U47" s="101" t="str">
        <f>IFERROR(VLOOKUP(CGTracker[[#This Row],[Ticket ID]],HelpMe[],6,FALSE),"Not Found in HelpMe")</f>
        <v>Kamal Kondapalli</v>
      </c>
      <c r="V47" s="101" t="str">
        <f>IFERROR(VLOOKUP(CGTracker[[#This Row],[Ticket ID]],HelpMe[],31,FALSE),"Not Found in HelpMe")</f>
        <v>2024-W31</v>
      </c>
      <c r="W47" s="9" t="s">
        <v>51</v>
      </c>
      <c r="X47" s="9" t="s">
        <v>256</v>
      </c>
      <c r="Y47" s="10" t="s">
        <v>257</v>
      </c>
      <c r="Z47" s="78"/>
      <c r="AA47" s="81"/>
      <c r="AB47" s="92" t="s">
        <v>258</v>
      </c>
      <c r="AC47" s="111" t="s">
        <v>259</v>
      </c>
    </row>
    <row r="48" spans="1:29" s="4" customFormat="1" ht="174" hidden="1">
      <c r="A48" s="259">
        <v>4000003078</v>
      </c>
      <c r="B48" s="101" t="str">
        <f>IFERROR(VLOOKUP(CGTracker[[#This Row],[Ticket ID]],HelpMe[],2,FALSE),"Not Found In HelpMe")</f>
        <v>Service Request</v>
      </c>
      <c r="C48" s="9" t="s">
        <v>29</v>
      </c>
      <c r="D48" s="101" t="str">
        <f>IFERROR(VLOOKUP(CGTracker[[#This Row],[Ticket ID]],HelpMe[#All],24,FALSE),"Not Found in HelpMe")</f>
        <v>UAE</v>
      </c>
      <c r="E48" s="101" t="str">
        <f>IFERROR(VLOOKUP(CGTracker[[#This Row],[Ticket ID]],HelpMe[#All],14,FALSE),"Not Found in HelpMe")</f>
        <v>Information Technology</v>
      </c>
      <c r="F48" s="101" t="str">
        <f>IFERROR(VLOOKUP(CGTracker[[#This Row],[Ticket ID]],HelpMe[#All],7,FALSE),"Not Found in HelpMe")</f>
        <v>SAP Functional-MM</v>
      </c>
      <c r="G48" s="104" t="str">
        <f>IFERROR(VLOOKUP(CGTracker[[#This Row],[Ticket ID]],HelpMe[#All],4,FALSE),"Not Found In HelpMe")</f>
        <v>VA05 report with additional data for RAK Kludi - Sol Ref: 3000052561</v>
      </c>
      <c r="H48" s="10" t="s">
        <v>260</v>
      </c>
      <c r="I48" s="101" t="str">
        <f>IFERROR(VLOOKUP(CGTracker[[#This Row],[Ticket ID]],HelpMe[],17,FALSE),"Not Found in HelpMe")</f>
        <v>3. Normal</v>
      </c>
      <c r="J48" s="101" t="str">
        <f>IFERROR(VLOOKUP(CGTracker[[#This Row],[Ticket ID]],HelpMe[],27,FALSE),"Not Found in HelpMe")</f>
        <v>Yes</v>
      </c>
      <c r="K48" s="101" t="str">
        <f>IFERROR(VLOOKUP(CGTracker[[#This Row],[Ticket ID]],HelpMe[],8,FALSE),"Not Found in HelpMe")</f>
        <v>In Progress</v>
      </c>
      <c r="L48" s="10" t="s">
        <v>48</v>
      </c>
      <c r="M48" s="10" t="s">
        <v>48</v>
      </c>
      <c r="N48" s="154">
        <f>IFERROR(VLOOKUP(CGTracker[[#This Row],[Ticket ID]],HelpMe[],36,FALSE),"Not Found in HelpMe")</f>
        <v>45551.583333333336</v>
      </c>
      <c r="O48" s="9" t="s">
        <v>41</v>
      </c>
      <c r="P48" s="9"/>
      <c r="Q48" s="9"/>
      <c r="R48" s="154">
        <f ca="1">IFERROR(VLOOKUP(CGTracker[[#This Row],[Ticket ID]],HelpMe[],37,FALSE),"Not Found in HelpMe")</f>
        <v>45653.757518171296</v>
      </c>
      <c r="S48" s="9"/>
      <c r="T48" s="9" t="s">
        <v>50</v>
      </c>
      <c r="U48" s="101" t="str">
        <f>IFERROR(VLOOKUP(CGTracker[[#This Row],[Ticket ID]],HelpMe[],6,FALSE),"Not Found in HelpMe")</f>
        <v>Dinesh Sharma</v>
      </c>
      <c r="V48" s="101" t="str">
        <f>IFERROR(VLOOKUP(CGTracker[[#This Row],[Ticket ID]],HelpMe[],31,FALSE),"Not Found in HelpMe")</f>
        <v>2024-W38</v>
      </c>
      <c r="W48" s="9" t="s">
        <v>198</v>
      </c>
      <c r="X48" s="9" t="s">
        <v>61</v>
      </c>
      <c r="Y48" s="10" t="s">
        <v>261</v>
      </c>
      <c r="Z48" s="78"/>
      <c r="AA48" s="81"/>
      <c r="AB48" s="92"/>
      <c r="AC48" s="111"/>
    </row>
    <row r="49" spans="1:29" s="4" customFormat="1" ht="200.1" hidden="1" customHeight="1">
      <c r="A49" s="264">
        <v>4000003518</v>
      </c>
      <c r="B49" s="101" t="str">
        <f>IFERROR(VLOOKUP(CGTracker[[#This Row],[Ticket ID]],HelpMe[],2,FALSE),"Not Found In HelpMe")</f>
        <v>Service Request</v>
      </c>
      <c r="C49" s="91" t="s">
        <v>29</v>
      </c>
      <c r="D49" s="102" t="str">
        <f>IFERROR(VLOOKUP(CGTracker[[#This Row],[Ticket ID]],HelpMe[#All],24,FALSE),"Not Found in HelpMe")</f>
        <v>UAE</v>
      </c>
      <c r="E49" s="102" t="str">
        <f>IFERROR(VLOOKUP(CGTracker[[#This Row],[Ticket ID]],HelpMe[#All],14,FALSE),"Not Found in HelpMe")</f>
        <v>Tiles Plant</v>
      </c>
      <c r="F49" s="102" t="str">
        <f>IFERROR(VLOOKUP(CGTracker[[#This Row],[Ticket ID]],HelpMe[#All],7,FALSE),"Not Found in HelpMe")</f>
        <v>SAP Functional-PP/PM/QS</v>
      </c>
      <c r="G49" s="104" t="str">
        <f>IFERROR(VLOOKUP(CGTracker[[#This Row],[Ticket ID]],HelpMe[#All],4,FALSE),"Not Found In HelpMe")</f>
        <v>Requesting additional radio button in ZPM_SPARES T-Code Sol ref#: 3000052601</v>
      </c>
      <c r="H49" s="10" t="s">
        <v>262</v>
      </c>
      <c r="I49" s="101" t="str">
        <f>IFERROR(VLOOKUP(CGTracker[[#This Row],[Ticket ID]],HelpMe[],17,FALSE),"Not Found in HelpMe")</f>
        <v>3. Normal</v>
      </c>
      <c r="J49" s="101" t="str">
        <f>IFERROR(VLOOKUP(CGTracker[[#This Row],[Ticket ID]],HelpMe[],27,FALSE),"Not Found in HelpMe")</f>
        <v>Yes</v>
      </c>
      <c r="K49" s="101" t="str">
        <f>IFERROR(VLOOKUP(CGTracker[[#This Row],[Ticket ID]],HelpMe[],8,FALSE),"Not Found in HelpMe")</f>
        <v>User acceptance</v>
      </c>
      <c r="L49" s="10" t="s">
        <v>221</v>
      </c>
      <c r="M49" s="10" t="s">
        <v>221</v>
      </c>
      <c r="N49" s="154">
        <f>IFERROR(VLOOKUP(CGTracker[[#This Row],[Ticket ID]],HelpMe[],36,FALSE),"Not Found in HelpMe")</f>
        <v>45565.486805555556</v>
      </c>
      <c r="O49" s="91" t="s">
        <v>32</v>
      </c>
      <c r="P49" s="91" t="s">
        <v>149</v>
      </c>
      <c r="Q49" s="91"/>
      <c r="R49" s="154">
        <f ca="1">IFERROR(VLOOKUP(CGTracker[[#This Row],[Ticket ID]],HelpMe[],37,FALSE),"Not Found in HelpMe")</f>
        <v>45653.757518171296</v>
      </c>
      <c r="S49" s="91"/>
      <c r="T49" s="91" t="s">
        <v>239</v>
      </c>
      <c r="U49" s="244" t="str">
        <f>IFERROR(VLOOKUP(CGTracker[[#This Row],[Ticket ID]],HelpMe[],6,FALSE),"Not Found in HelpMe")</f>
        <v>Shaik Chand Basha</v>
      </c>
      <c r="V49" s="244" t="str">
        <f>IFERROR(VLOOKUP(CGTracker[[#This Row],[Ticket ID]],HelpMe[],31,FALSE),"Not Found in HelpMe")</f>
        <v>2024-W40</v>
      </c>
      <c r="W49" s="9" t="s">
        <v>240</v>
      </c>
      <c r="X49" s="91" t="s">
        <v>61</v>
      </c>
      <c r="Y49" s="10" t="s">
        <v>263</v>
      </c>
      <c r="Z49" s="78"/>
      <c r="AA49" s="81" t="s">
        <v>264</v>
      </c>
      <c r="AB49" s="92" t="s">
        <v>265</v>
      </c>
      <c r="AC49" s="111" t="s">
        <v>266</v>
      </c>
    </row>
    <row r="50" spans="1:29" s="4" customFormat="1" ht="246.6" hidden="1">
      <c r="A50" s="91">
        <v>4000001169</v>
      </c>
      <c r="B50" s="101" t="str">
        <f>IFERROR(VLOOKUP(CGTracker[[#This Row],[Ticket ID]],HelpMe[],2,FALSE),"Not Found In HelpMe")</f>
        <v>Service Request</v>
      </c>
      <c r="C50" s="9" t="s">
        <v>29</v>
      </c>
      <c r="D50" s="101" t="str">
        <f>IFERROR(VLOOKUP(CGTracker[[#This Row],[Ticket ID]],HelpMe[#All],24,FALSE),"Not Found in HelpMe")</f>
        <v>UAE</v>
      </c>
      <c r="E50" s="101" t="str">
        <f>IFERROR(VLOOKUP(CGTracker[[#This Row],[Ticket ID]],HelpMe[#All],14,FALSE),"Not Found in HelpMe")</f>
        <v>Finance &amp; Accounts</v>
      </c>
      <c r="F50" s="101" t="str">
        <f>IFERROR(VLOOKUP(CGTracker[[#This Row],[Ticket ID]],HelpMe[#All],7,FALSE),"Not Found in HelpMe")</f>
        <v>SAP Functional-SD</v>
      </c>
      <c r="G50" s="104" t="str">
        <f>IFERROR(VLOOKUP(CGTracker[[#This Row],[Ticket ID]],HelpMe[#All],4,FALSE),"Not Found In HelpMe")</f>
        <v>Migrated SM#3000046286 VAT REPORT IN FTA FORMAT</v>
      </c>
      <c r="H50" s="10" t="s">
        <v>267</v>
      </c>
      <c r="I50" s="101" t="str">
        <f>IFERROR(VLOOKUP(CGTracker[[#This Row],[Ticket ID]],HelpMe[],17,FALSE),"Not Found in HelpMe")</f>
        <v>4. Low</v>
      </c>
      <c r="J50" s="101" t="str">
        <f>IFERROR(VLOOKUP(CGTracker[[#This Row],[Ticket ID]],HelpMe[],27,FALSE),"Not Found in HelpMe")</f>
        <v>Yes</v>
      </c>
      <c r="K50" s="101" t="str">
        <f>IFERROR(VLOOKUP(CGTracker[[#This Row],[Ticket ID]],HelpMe[],8,FALSE),"Not Found in HelpMe")</f>
        <v>In Progress</v>
      </c>
      <c r="L50" s="10" t="s">
        <v>268</v>
      </c>
      <c r="M50" s="10" t="s">
        <v>269</v>
      </c>
      <c r="N50" s="154">
        <f>IFERROR(VLOOKUP(CGTracker[[#This Row],[Ticket ID]],HelpMe[],36,FALSE),"Not Found in HelpMe")</f>
        <v>45502.738194444442</v>
      </c>
      <c r="O50" s="9" t="s">
        <v>41</v>
      </c>
      <c r="P50" s="9"/>
      <c r="Q50" s="9"/>
      <c r="R50" s="154">
        <f ca="1">IFERROR(VLOOKUP(CGTracker[[#This Row],[Ticket ID]],HelpMe[],37,FALSE),"Not Found in HelpMe")</f>
        <v>45653.757518171296</v>
      </c>
      <c r="S50" s="9"/>
      <c r="T50" s="9" t="s">
        <v>92</v>
      </c>
      <c r="U50" s="101" t="str">
        <f>IFERROR(VLOOKUP(CGTracker[[#This Row],[Ticket ID]],HelpMe[],6,FALSE),"Not Found in HelpMe")</f>
        <v>Dinesh Sharma</v>
      </c>
      <c r="V50" s="101" t="str">
        <f>IFERROR(VLOOKUP(CGTracker[[#This Row],[Ticket ID]],HelpMe[],31,FALSE),"Not Found in HelpMe")</f>
        <v>2024-W31</v>
      </c>
      <c r="W50" s="9" t="s">
        <v>93</v>
      </c>
      <c r="X50" s="9" t="s">
        <v>52</v>
      </c>
      <c r="Y50" s="10" t="s">
        <v>270</v>
      </c>
      <c r="Z50" s="10"/>
      <c r="AA50" s="80" t="s">
        <v>271</v>
      </c>
      <c r="AB50" s="92" t="s">
        <v>272</v>
      </c>
      <c r="AC50" s="111" t="s">
        <v>273</v>
      </c>
    </row>
    <row r="51" spans="1:29" ht="116.1" hidden="1">
      <c r="A51" s="257">
        <v>4000004360</v>
      </c>
      <c r="B51" s="101" t="str">
        <f>IFERROR(VLOOKUP(CGTracker[[#This Row],[Ticket ID]],HelpMe[],2,FALSE),"Not Found In HelpMe")</f>
        <v>Not Found In HelpMe</v>
      </c>
      <c r="C51" s="9" t="s">
        <v>29</v>
      </c>
      <c r="D51" s="101" t="str">
        <f>IFERROR(VLOOKUP(CGTracker[[#This Row],[Ticket ID]],HelpMe[#All],24,FALSE),"Not Found in HelpMe")</f>
        <v>Not Found in HelpMe</v>
      </c>
      <c r="E51" s="101" t="str">
        <f>IFERROR(VLOOKUP(CGTracker[[#This Row],[Ticket ID]],HelpMe[#All],14,FALSE),"Not Found in HelpMe")</f>
        <v>Not Found in HelpMe</v>
      </c>
      <c r="F51" s="101" t="str">
        <f>IFERROR(VLOOKUP(CGTracker[[#This Row],[Ticket ID]],HelpMe[#All],7,FALSE),"Not Found in HelpMe")</f>
        <v>Not Found in HelpMe</v>
      </c>
      <c r="G51" s="104" t="str">
        <f>IFERROR(VLOOKUP(CGTracker[[#This Row],[Ticket ID]],HelpMe[#All],4,FALSE),"Not Found In HelpMe")</f>
        <v>Not Found In HelpMe</v>
      </c>
      <c r="H51" s="10" t="s">
        <v>274</v>
      </c>
      <c r="I51" s="101" t="str">
        <f>IFERROR(VLOOKUP(CGTracker[[#This Row],[Ticket ID]],HelpMe[],17,FALSE),"Not Found in HelpMe")</f>
        <v>Not Found in HelpMe</v>
      </c>
      <c r="J51" s="101" t="str">
        <f>IFERROR(VLOOKUP(CGTracker[[#This Row],[Ticket ID]],HelpMe[],27,FALSE),"Not Found in HelpMe")</f>
        <v>Not Found in HelpMe</v>
      </c>
      <c r="K51" s="101" t="str">
        <f>IFERROR(VLOOKUP(CGTracker[[#This Row],[Ticket ID]],HelpMe[],8,FALSE),"Not Found in HelpMe")</f>
        <v>Not Found in HelpMe</v>
      </c>
      <c r="L51" s="10" t="s">
        <v>131</v>
      </c>
      <c r="M51" s="10"/>
      <c r="N51" s="154" t="str">
        <f>IFERROR(VLOOKUP(CGTracker[[#This Row],[Ticket ID]],HelpMe[],36,FALSE),"Not Found in HelpMe")</f>
        <v>Not Found in HelpMe</v>
      </c>
      <c r="O51" s="9" t="s">
        <v>49</v>
      </c>
      <c r="P51" s="9"/>
      <c r="Q51" s="9"/>
      <c r="R51" s="154" t="str">
        <f>IFERROR(VLOOKUP(CGTracker[[#This Row],[Ticket ID]],HelpMe[],37,FALSE),"Not Found in HelpMe")</f>
        <v>Not Found in HelpMe</v>
      </c>
      <c r="S51" s="9"/>
      <c r="T51" s="9" t="s">
        <v>222</v>
      </c>
      <c r="U51" s="101" t="str">
        <f>IFERROR(VLOOKUP(CGTracker[[#This Row],[Ticket ID]],HelpMe[],6,FALSE),"Not Found in HelpMe")</f>
        <v>Not Found in HelpMe</v>
      </c>
      <c r="V51" s="101" t="str">
        <f>IFERROR(VLOOKUP(CGTracker[[#This Row],[Ticket ID]],HelpMe[],31,FALSE),"Not Found in HelpMe")</f>
        <v>Not Found in HelpMe</v>
      </c>
      <c r="W51" s="9" t="s">
        <v>275</v>
      </c>
      <c r="X51" s="9" t="s">
        <v>256</v>
      </c>
      <c r="Y51" s="10" t="s">
        <v>276</v>
      </c>
      <c r="Z51" s="9"/>
      <c r="AA51" s="92" t="s">
        <v>81</v>
      </c>
      <c r="AB51" s="10" t="s">
        <v>277</v>
      </c>
      <c r="AC51" s="118" t="s">
        <v>278</v>
      </c>
    </row>
    <row r="52" spans="1:29" s="4" customFormat="1" ht="116.1" hidden="1">
      <c r="A52" s="261">
        <v>4000004530</v>
      </c>
      <c r="B52" s="101" t="str">
        <f>IFERROR(VLOOKUP(CGTracker[[#This Row],[Ticket ID]],HelpMe[],2,FALSE),"Not Found In HelpMe")</f>
        <v>Service Request</v>
      </c>
      <c r="C52" s="92" t="s">
        <v>29</v>
      </c>
      <c r="D52" s="103" t="str">
        <f>IFERROR(VLOOKUP(CGTracker[[#This Row],[Ticket ID]],HelpMe[#All],24,FALSE),"Not Found in HelpMe")</f>
        <v>IND</v>
      </c>
      <c r="E52" s="103" t="str">
        <f>IFERROR(VLOOKUP(CGTracker[[#This Row],[Ticket ID]],HelpMe[#All],14,FALSE),"Not Found in HelpMe")</f>
        <v>Finance &amp; Accounts</v>
      </c>
      <c r="F52" s="103" t="str">
        <f>IFERROR(VLOOKUP(CGTracker[[#This Row],[Ticket ID]],HelpMe[#All],7,FALSE),"Not Found in HelpMe")</f>
        <v>SAP Functional-SD</v>
      </c>
      <c r="G52" s="104" t="str">
        <f>IFERROR(VLOOKUP(CGTracker[[#This Row],[Ticket ID]],HelpMe[#All],4,FALSE),"Not Found In HelpMe")</f>
        <v>Request to add new unit of measure in ZECONFIG (E-Invoice) - Sivaprasad (IND) Sol ref#: 3000052603</v>
      </c>
      <c r="H52" s="10" t="s">
        <v>279</v>
      </c>
      <c r="I52" s="101" t="str">
        <f>IFERROR(VLOOKUP(CGTracker[[#This Row],[Ticket ID]],HelpMe[],17,FALSE),"Not Found in HelpMe")</f>
        <v>2. High</v>
      </c>
      <c r="J52" s="101" t="str">
        <f>IFERROR(VLOOKUP(CGTracker[[#This Row],[Ticket ID]],HelpMe[],27,FALSE),"Not Found in HelpMe")</f>
        <v>No</v>
      </c>
      <c r="K52" s="101" t="str">
        <f>IFERROR(VLOOKUP(CGTracker[[#This Row],[Ticket ID]],HelpMe[],8,FALSE),"Not Found in HelpMe")</f>
        <v>Closed</v>
      </c>
      <c r="L52" s="92" t="s">
        <v>103</v>
      </c>
      <c r="M52" s="10" t="s">
        <v>103</v>
      </c>
      <c r="N52" s="154">
        <f>IFERROR(VLOOKUP(CGTracker[[#This Row],[Ticket ID]],HelpMe[],36,FALSE),"Not Found in HelpMe")</f>
        <v>45595.831250000003</v>
      </c>
      <c r="O52" s="91" t="s">
        <v>42</v>
      </c>
      <c r="P52" s="92"/>
      <c r="Q52" s="92"/>
      <c r="R52" s="154">
        <f ca="1">IFERROR(VLOOKUP(CGTracker[[#This Row],[Ticket ID]],HelpMe[],37,FALSE),"Not Found in HelpMe")</f>
        <v>45621.446527777778</v>
      </c>
      <c r="S52" s="126" t="s">
        <v>280</v>
      </c>
      <c r="T52" s="92" t="s">
        <v>50</v>
      </c>
      <c r="U52" s="244" t="str">
        <f>IFERROR(VLOOKUP(CGTracker[[#This Row],[Ticket ID]],HelpMe[],6,FALSE),"Not Found in HelpMe")</f>
        <v>Kamal Kondapalli</v>
      </c>
      <c r="V52" s="244" t="str">
        <f>IFERROR(VLOOKUP(CGTracker[[#This Row],[Ticket ID]],HelpMe[],31,FALSE),"Not Found in HelpMe")</f>
        <v>2024-W44</v>
      </c>
      <c r="W52" s="92" t="s">
        <v>51</v>
      </c>
      <c r="X52" s="92" t="s">
        <v>115</v>
      </c>
      <c r="Y52" s="92" t="s">
        <v>281</v>
      </c>
      <c r="Z52" s="92"/>
      <c r="AA52" s="10"/>
      <c r="AB52" s="92" t="s">
        <v>282</v>
      </c>
      <c r="AC52" s="111"/>
    </row>
    <row r="53" spans="1:29" s="2" customFormat="1" ht="194.45" hidden="1" customHeight="1">
      <c r="A53" s="256">
        <v>4000003883</v>
      </c>
      <c r="B53" s="101" t="str">
        <f>IFERROR(VLOOKUP(CGTracker[[#This Row],[Ticket ID]],HelpMe[],2,FALSE),"Not Found In HelpMe")</f>
        <v>Service Request</v>
      </c>
      <c r="C53" s="9" t="s">
        <v>29</v>
      </c>
      <c r="D53" s="101" t="str">
        <f>IFERROR(VLOOKUP(CGTracker[[#This Row],[Ticket ID]],HelpMe[#All],24,FALSE),"Not Found in HelpMe")</f>
        <v>IND</v>
      </c>
      <c r="E53" s="101" t="str">
        <f>IFERROR(VLOOKUP(CGTracker[[#This Row],[Ticket ID]],HelpMe[#All],14,FALSE),"Not Found in HelpMe")</f>
        <v>Finance &amp; Accounts</v>
      </c>
      <c r="F53" s="101" t="str">
        <f>IFERROR(VLOOKUP(CGTracker[[#This Row],[Ticket ID]],HelpMe[#All],7,FALSE),"Not Found in HelpMe")</f>
        <v>SAP Functional-MM</v>
      </c>
      <c r="G53" s="104" t="str">
        <f>IFERROR(VLOOKUP(CGTracker[[#This Row],[Ticket ID]],HelpMe[#All],4,FALSE),"Not Found In HelpMe")</f>
        <v>Creation of new plant codes in sap</v>
      </c>
      <c r="H53" s="10" t="s">
        <v>283</v>
      </c>
      <c r="I53" s="101" t="str">
        <f>IFERROR(VLOOKUP(CGTracker[[#This Row],[Ticket ID]],HelpMe[],17,FALSE),"Not Found in HelpMe")</f>
        <v>3. Normal</v>
      </c>
      <c r="J53" s="101" t="str">
        <f>IFERROR(VLOOKUP(CGTracker[[#This Row],[Ticket ID]],HelpMe[],27,FALSE),"Not Found in HelpMe")</f>
        <v>Yes</v>
      </c>
      <c r="K53" s="101" t="str">
        <f>IFERROR(VLOOKUP(CGTracker[[#This Row],[Ticket ID]],HelpMe[],8,FALSE),"Not Found in HelpMe")</f>
        <v>Closed</v>
      </c>
      <c r="L53" s="92" t="s">
        <v>103</v>
      </c>
      <c r="M53" s="10" t="s">
        <v>103</v>
      </c>
      <c r="N53" s="154">
        <f>IFERROR(VLOOKUP(CGTracker[[#This Row],[Ticket ID]],HelpMe[],36,FALSE),"Not Found in HelpMe")</f>
        <v>45574.460416666669</v>
      </c>
      <c r="O53" s="9" t="s">
        <v>41</v>
      </c>
      <c r="P53" s="9"/>
      <c r="Q53" s="9"/>
      <c r="R53" s="154">
        <f ca="1">IFERROR(VLOOKUP(CGTracker[[#This Row],[Ticket ID]],HelpMe[],37,FALSE),"Not Found in HelpMe")</f>
        <v>45644.620138888888</v>
      </c>
      <c r="S53" s="9"/>
      <c r="T53" s="9" t="s">
        <v>92</v>
      </c>
      <c r="U53" s="101" t="str">
        <f>IFERROR(VLOOKUP(CGTracker[[#This Row],[Ticket ID]],HelpMe[],6,FALSE),"Not Found in HelpMe")</f>
        <v>Rakhi Masand</v>
      </c>
      <c r="V53" s="101" t="str">
        <f>IFERROR(VLOOKUP(CGTracker[[#This Row],[Ticket ID]],HelpMe[],31,FALSE),"Not Found in HelpMe")</f>
        <v>2024-W41</v>
      </c>
      <c r="W53" s="9" t="s">
        <v>93</v>
      </c>
      <c r="X53" s="9" t="s">
        <v>61</v>
      </c>
      <c r="Y53" s="10" t="s">
        <v>284</v>
      </c>
      <c r="Z53" s="10" t="s">
        <v>285</v>
      </c>
      <c r="AA53" s="10" t="s">
        <v>286</v>
      </c>
      <c r="AB53" s="92" t="s">
        <v>287</v>
      </c>
      <c r="AC53" s="111"/>
    </row>
    <row r="54" spans="1:29" s="4" customFormat="1" ht="130.5" hidden="1">
      <c r="A54" s="261">
        <v>4000002303</v>
      </c>
      <c r="B54" s="101" t="str">
        <f>IFERROR(VLOOKUP(CGTracker[[#This Row],[Ticket ID]],HelpMe[],2,FALSE),"Not Found In HelpMe")</f>
        <v>Service Request</v>
      </c>
      <c r="C54" s="92" t="s">
        <v>29</v>
      </c>
      <c r="D54" s="103" t="str">
        <f>IFERROR(VLOOKUP(CGTracker[[#This Row],[Ticket ID]],HelpMe[#All],24,FALSE),"Not Found in HelpMe")</f>
        <v>BGD</v>
      </c>
      <c r="E54" s="103" t="str">
        <f>IFERROR(VLOOKUP(CGTracker[[#This Row],[Ticket ID]],HelpMe[#All],14,FALSE),"Not Found in HelpMe")</f>
        <v>Sales &amp; Marketing</v>
      </c>
      <c r="F54" s="103" t="str">
        <f>IFERROR(VLOOKUP(CGTracker[[#This Row],[Ticket ID]],HelpMe[#All],7,FALSE),"Not Found in HelpMe")</f>
        <v>SAP Functional-SD</v>
      </c>
      <c r="G54" s="104" t="str">
        <f>IFERROR(VLOOKUP(CGTracker[[#This Row],[Ticket ID]],HelpMe[#All],4,FALSE),"Not Found In HelpMe")</f>
        <v>Distribution Channel Modification - Sol Ref:3000052551</v>
      </c>
      <c r="H54" s="10" t="s">
        <v>288</v>
      </c>
      <c r="I54" s="101" t="str">
        <f>IFERROR(VLOOKUP(CGTracker[[#This Row],[Ticket ID]],HelpMe[],17,FALSE),"Not Found in HelpMe")</f>
        <v>4. Low</v>
      </c>
      <c r="J54" s="101" t="str">
        <f>IFERROR(VLOOKUP(CGTracker[[#This Row],[Ticket ID]],HelpMe[],27,FALSE),"Not Found in HelpMe")</f>
        <v>Yes</v>
      </c>
      <c r="K54" s="101" t="str">
        <f>IFERROR(VLOOKUP(CGTracker[[#This Row],[Ticket ID]],HelpMe[],8,FALSE),"Not Found in HelpMe")</f>
        <v>Closed</v>
      </c>
      <c r="L54" s="92" t="s">
        <v>103</v>
      </c>
      <c r="M54" s="10" t="s">
        <v>103</v>
      </c>
      <c r="N54" s="154">
        <f>IFERROR(VLOOKUP(CGTracker[[#This Row],[Ticket ID]],HelpMe[],36,FALSE),"Not Found in HelpMe")</f>
        <v>45527.708333333336</v>
      </c>
      <c r="O54" s="91" t="s">
        <v>42</v>
      </c>
      <c r="P54" s="92"/>
      <c r="Q54" s="92"/>
      <c r="R54" s="154">
        <f ca="1">IFERROR(VLOOKUP(CGTracker[[#This Row],[Ticket ID]],HelpMe[],37,FALSE),"Not Found in HelpMe")</f>
        <v>45623.806944444441</v>
      </c>
      <c r="S54" s="92" t="s">
        <v>289</v>
      </c>
      <c r="T54" s="92" t="s">
        <v>50</v>
      </c>
      <c r="U54" s="244" t="str">
        <f>IFERROR(VLOOKUP(CGTracker[[#This Row],[Ticket ID]],HelpMe[],6,FALSE),"Not Found in HelpMe")</f>
        <v>Kamal Kondapalli</v>
      </c>
      <c r="V54" s="244" t="str">
        <f>IFERROR(VLOOKUP(CGTracker[[#This Row],[Ticket ID]],HelpMe[],31,FALSE),"Not Found in HelpMe")</f>
        <v>2024-W34</v>
      </c>
      <c r="W54" s="92" t="s">
        <v>51</v>
      </c>
      <c r="X54" s="92"/>
      <c r="Y54" s="93" t="s">
        <v>290</v>
      </c>
      <c r="Z54" s="93"/>
      <c r="AA54" s="10"/>
      <c r="AB54" s="92" t="s">
        <v>87</v>
      </c>
      <c r="AC54" s="111"/>
    </row>
    <row r="55" spans="1:29" s="2" customFormat="1" ht="200.1" hidden="1" customHeight="1">
      <c r="A55" s="261">
        <v>4000001721</v>
      </c>
      <c r="B55" s="101" t="str">
        <f>IFERROR(VLOOKUP(CGTracker[[#This Row],[Ticket ID]],HelpMe[],2,FALSE),"Not Found In HelpMe")</f>
        <v>Service Request</v>
      </c>
      <c r="C55" s="92" t="s">
        <v>29</v>
      </c>
      <c r="D55" s="103" t="str">
        <f>IFERROR(VLOOKUP(CGTracker[[#This Row],[Ticket ID]],HelpMe[#All],24,FALSE),"Not Found in HelpMe")</f>
        <v>IND</v>
      </c>
      <c r="E55" s="103" t="str">
        <f>IFERROR(VLOOKUP(CGTracker[[#This Row],[Ticket ID]],HelpMe[#All],14,FALSE),"Not Found in HelpMe")</f>
        <v>Finance &amp; Accounts</v>
      </c>
      <c r="F55" s="103" t="str">
        <f>IFERROR(VLOOKUP(CGTracker[[#This Row],[Ticket ID]],HelpMe[#All],7,FALSE),"Not Found in HelpMe")</f>
        <v>SAP Functional-SD</v>
      </c>
      <c r="G55" s="104" t="str">
        <f>IFERROR(VLOOKUP(CGTracker[[#This Row],[Ticket ID]],HelpMe[#All],4,FALSE),"Not Found In HelpMe")</f>
        <v>Inclusion of additional mandatory field of "Project name" &amp; "Project site " in sales order of Distri. Channel-32 Sol Ref#: 3000052542</v>
      </c>
      <c r="H55" s="10" t="s">
        <v>291</v>
      </c>
      <c r="I55" s="101" t="str">
        <f>IFERROR(VLOOKUP(CGTracker[[#This Row],[Ticket ID]],HelpMe[],17,FALSE),"Not Found in HelpMe")</f>
        <v>2. High</v>
      </c>
      <c r="J55" s="101" t="str">
        <f>IFERROR(VLOOKUP(CGTracker[[#This Row],[Ticket ID]],HelpMe[],27,FALSE),"Not Found in HelpMe")</f>
        <v>Yes</v>
      </c>
      <c r="K55" s="101" t="str">
        <f>IFERROR(VLOOKUP(CGTracker[[#This Row],[Ticket ID]],HelpMe[],8,FALSE),"Not Found in HelpMe")</f>
        <v>In Progress</v>
      </c>
      <c r="L55" s="92" t="s">
        <v>221</v>
      </c>
      <c r="M55" s="10" t="s">
        <v>221</v>
      </c>
      <c r="N55" s="154">
        <f>IFERROR(VLOOKUP(CGTracker[[#This Row],[Ticket ID]],HelpMe[],36,FALSE),"Not Found in HelpMe")</f>
        <v>45510.45208333333</v>
      </c>
      <c r="O55" s="91" t="s">
        <v>42</v>
      </c>
      <c r="P55" s="92"/>
      <c r="Q55" s="92"/>
      <c r="R55" s="154">
        <f ca="1">IFERROR(VLOOKUP(CGTracker[[#This Row],[Ticket ID]],HelpMe[],37,FALSE),"Not Found in HelpMe")</f>
        <v>45653.757518171296</v>
      </c>
      <c r="S55" s="92"/>
      <c r="T55" s="92" t="s">
        <v>50</v>
      </c>
      <c r="U55" s="244" t="str">
        <f>IFERROR(VLOOKUP(CGTracker[[#This Row],[Ticket ID]],HelpMe[],6,FALSE),"Not Found in HelpMe")</f>
        <v>Kamal Kondapalli</v>
      </c>
      <c r="V55" s="244" t="str">
        <f>IFERROR(VLOOKUP(CGTracker[[#This Row],[Ticket ID]],HelpMe[],31,FALSE),"Not Found in HelpMe")</f>
        <v>2024-W32</v>
      </c>
      <c r="W55" s="92" t="s">
        <v>89</v>
      </c>
      <c r="X55" s="92" t="s">
        <v>61</v>
      </c>
      <c r="Y55" s="92" t="s">
        <v>292</v>
      </c>
      <c r="Z55" s="92"/>
      <c r="AA55" s="10"/>
      <c r="AB55" s="92" t="s">
        <v>293</v>
      </c>
      <c r="AC55" s="111" t="s">
        <v>294</v>
      </c>
    </row>
    <row r="56" spans="1:29" s="2" customFormat="1" ht="29.1" hidden="1">
      <c r="A56" s="9">
        <v>0</v>
      </c>
      <c r="B56" s="101" t="str">
        <f>IFERROR(VLOOKUP(CGTracker[[#This Row],[Ticket ID]],HelpMe[],2,FALSE),"Not Found In HelpMe")</f>
        <v>Not Found In HelpMe</v>
      </c>
      <c r="C56" s="91" t="s">
        <v>29</v>
      </c>
      <c r="D56" s="102" t="str">
        <f>IFERROR(VLOOKUP(CGTracker[[#This Row],[Ticket ID]],HelpMe[#All],24,FALSE),"Not Found in HelpMe")</f>
        <v>Not Found in HelpMe</v>
      </c>
      <c r="E56" s="102" t="str">
        <f>IFERROR(VLOOKUP(CGTracker[[#This Row],[Ticket ID]],HelpMe[#All],14,FALSE),"Not Found in HelpMe")</f>
        <v>Not Found in HelpMe</v>
      </c>
      <c r="F56" s="102" t="str">
        <f>IFERROR(VLOOKUP(CGTracker[[#This Row],[Ticket ID]],HelpMe[#All],7,FALSE),"Not Found in HelpMe")</f>
        <v>Not Found in HelpMe</v>
      </c>
      <c r="G56" s="104" t="str">
        <f>IFERROR(VLOOKUP(CGTracker[[#This Row],[Ticket ID]],HelpMe[#All],4,FALSE),"Not Found In HelpMe")</f>
        <v>Not Found In HelpMe</v>
      </c>
      <c r="H56" s="10" t="s">
        <v>295</v>
      </c>
      <c r="I56" s="101" t="str">
        <f>IFERROR(VLOOKUP(CGTracker[[#This Row],[Ticket ID]],HelpMe[],17,FALSE),"Not Found in HelpMe")</f>
        <v>Not Found in HelpMe</v>
      </c>
      <c r="J56" s="101" t="str">
        <f>IFERROR(VLOOKUP(CGTracker[[#This Row],[Ticket ID]],HelpMe[],27,FALSE),"Not Found in HelpMe")</f>
        <v>Not Found in HelpMe</v>
      </c>
      <c r="K56" s="101" t="str">
        <f>IFERROR(VLOOKUP(CGTracker[[#This Row],[Ticket ID]],HelpMe[],8,FALSE),"Not Found in HelpMe")</f>
        <v>Not Found in HelpMe</v>
      </c>
      <c r="L56" s="92" t="s">
        <v>40</v>
      </c>
      <c r="M56" s="10"/>
      <c r="N56" s="154" t="str">
        <f>IFERROR(VLOOKUP(CGTracker[[#This Row],[Ticket ID]],HelpMe[],36,FALSE),"Not Found in HelpMe")</f>
        <v>Not Found in HelpMe</v>
      </c>
      <c r="O56" s="91" t="s">
        <v>42</v>
      </c>
      <c r="P56" s="91"/>
      <c r="Q56" s="91"/>
      <c r="R56" s="154" t="str">
        <f>IFERROR(VLOOKUP(CGTracker[[#This Row],[Ticket ID]],HelpMe[],37,FALSE),"Not Found in HelpMe")</f>
        <v>Not Found in HelpMe</v>
      </c>
      <c r="S56" s="91" t="s">
        <v>42</v>
      </c>
      <c r="T56" s="91" t="s">
        <v>192</v>
      </c>
      <c r="U56" s="244" t="str">
        <f>IFERROR(VLOOKUP(CGTracker[[#This Row],[Ticket ID]],HelpMe[],6,FALSE),"Not Found in HelpMe")</f>
        <v>Not Found in HelpMe</v>
      </c>
      <c r="V56" s="244" t="str">
        <f>IFERROR(VLOOKUP(CGTracker[[#This Row],[Ticket ID]],HelpMe[],31,FALSE),"Not Found in HelpMe")</f>
        <v>Not Found in HelpMe</v>
      </c>
      <c r="W56" s="9" t="s">
        <v>296</v>
      </c>
      <c r="X56" s="9" t="s">
        <v>61</v>
      </c>
      <c r="Y56" s="10" t="s">
        <v>297</v>
      </c>
      <c r="Z56" s="10"/>
      <c r="AA56" s="10" t="s">
        <v>298</v>
      </c>
      <c r="AB56" s="92" t="s">
        <v>299</v>
      </c>
      <c r="AC56" s="111"/>
    </row>
    <row r="57" spans="1:29" s="2" customFormat="1" ht="159.6" hidden="1">
      <c r="A57" s="257">
        <v>4000002384</v>
      </c>
      <c r="B57" s="101" t="str">
        <f>IFERROR(VLOOKUP(CGTracker[[#This Row],[Ticket ID]],HelpMe[],2,FALSE),"Not Found In HelpMe")</f>
        <v>Service Request</v>
      </c>
      <c r="C57" s="91" t="s">
        <v>29</v>
      </c>
      <c r="D57" s="102" t="str">
        <f>IFERROR(VLOOKUP(CGTracker[[#This Row],[Ticket ID]],HelpMe[#All],24,FALSE),"Not Found in HelpMe")</f>
        <v>UAE</v>
      </c>
      <c r="E57" s="102" t="str">
        <f>IFERROR(VLOOKUP(CGTracker[[#This Row],[Ticket ID]],HelpMe[#All],14,FALSE),"Not Found in HelpMe")</f>
        <v>Finance &amp; Accounts</v>
      </c>
      <c r="F57" s="102" t="str">
        <f>IFERROR(VLOOKUP(CGTracker[[#This Row],[Ticket ID]],HelpMe[#All],7,FALSE),"Not Found in HelpMe")</f>
        <v>SAP Functional-PP/PM/QS/</v>
      </c>
      <c r="G57" s="104" t="str">
        <f>IFERROR(VLOOKUP(CGTracker[[#This Row],[Ticket ID]],HelpMe[#All],4,FALSE),"Not Found In HelpMe")</f>
        <v>Creation of Custom Report Sol Ref: 3000052565.</v>
      </c>
      <c r="H57" s="10" t="s">
        <v>300</v>
      </c>
      <c r="I57" s="101" t="str">
        <f>IFERROR(VLOOKUP(CGTracker[[#This Row],[Ticket ID]],HelpMe[],17,FALSE),"Not Found in HelpMe")</f>
        <v>2. High</v>
      </c>
      <c r="J57" s="101" t="str">
        <f>IFERROR(VLOOKUP(CGTracker[[#This Row],[Ticket ID]],HelpMe[],27,FALSE),"Not Found in HelpMe")</f>
        <v>Yes</v>
      </c>
      <c r="K57" s="101" t="str">
        <f>IFERROR(VLOOKUP(CGTracker[[#This Row],[Ticket ID]],HelpMe[],8,FALSE),"Not Found in HelpMe")</f>
        <v>In Progress</v>
      </c>
      <c r="L57" s="10" t="s">
        <v>301</v>
      </c>
      <c r="M57" s="10" t="s">
        <v>301</v>
      </c>
      <c r="N57" s="154">
        <f>IFERROR(VLOOKUP(CGTracker[[#This Row],[Ticket ID]],HelpMe[],36,FALSE),"Not Found in HelpMe")</f>
        <v>45531.546527777777</v>
      </c>
      <c r="O57" s="91" t="s">
        <v>32</v>
      </c>
      <c r="P57" s="91"/>
      <c r="Q57" s="91"/>
      <c r="R57" s="154">
        <f ca="1">IFERROR(VLOOKUP(CGTracker[[#This Row],[Ticket ID]],HelpMe[],37,FALSE),"Not Found in HelpMe")</f>
        <v>45653.757518171296</v>
      </c>
      <c r="S57" s="91"/>
      <c r="T57" s="91" t="s">
        <v>59</v>
      </c>
      <c r="U57" s="244" t="str">
        <f>IFERROR(VLOOKUP(CGTracker[[#This Row],[Ticket ID]],HelpMe[],6,FALSE),"Not Found in HelpMe")</f>
        <v>Shaik Chand Basha</v>
      </c>
      <c r="V57" s="244" t="str">
        <f>IFERROR(VLOOKUP(CGTracker[[#This Row],[Ticket ID]],HelpMe[],31,FALSE),"Not Found in HelpMe")</f>
        <v>2024-W35</v>
      </c>
      <c r="W57" s="91" t="s">
        <v>142</v>
      </c>
      <c r="X57" s="91" t="s">
        <v>61</v>
      </c>
      <c r="Y57" s="10" t="s">
        <v>302</v>
      </c>
      <c r="Z57" s="10"/>
      <c r="AA57" s="10"/>
      <c r="AB57" s="92" t="s">
        <v>303</v>
      </c>
      <c r="AC57" s="111" t="s">
        <v>304</v>
      </c>
    </row>
    <row r="58" spans="1:29" s="2" customFormat="1" ht="200.1" hidden="1" customHeight="1">
      <c r="A58" s="262">
        <v>4000004582</v>
      </c>
      <c r="B58" s="101" t="str">
        <f>IFERROR(VLOOKUP(CGTracker[[#This Row],[Ticket ID]],HelpMe[],2,FALSE),"Not Found In HelpMe")</f>
        <v>Service Request</v>
      </c>
      <c r="C58" s="91" t="s">
        <v>29</v>
      </c>
      <c r="D58" s="102" t="str">
        <f>IFERROR(VLOOKUP(CGTracker[[#This Row],[Ticket ID]],HelpMe[#All],24,FALSE),"Not Found in HelpMe")</f>
        <v>UAE</v>
      </c>
      <c r="E58" s="102" t="str">
        <f>IFERROR(VLOOKUP(CGTracker[[#This Row],[Ticket ID]],HelpMe[#All],14,FALSE),"Not Found in HelpMe")</f>
        <v>Finance &amp; Accounts</v>
      </c>
      <c r="F58" s="102" t="str">
        <f>IFERROR(VLOOKUP(CGTracker[[#This Row],[Ticket ID]],HelpMe[#All],7,FALSE),"Not Found in HelpMe")</f>
        <v>SAP Functional-MM</v>
      </c>
      <c r="G58" s="104" t="str">
        <f>IFERROR(VLOOKUP(CGTracker[[#This Row],[Ticket ID]],HelpMe[#All],4,FALSE),"Not Found In HelpMe")</f>
        <v>MRP View1 Plant Specific Material Status Changes with Validity Date Sol ref#: 3000052602</v>
      </c>
      <c r="H58" s="10" t="s">
        <v>305</v>
      </c>
      <c r="I58" s="101" t="str">
        <f>IFERROR(VLOOKUP(CGTracker[[#This Row],[Ticket ID]],HelpMe[],17,FALSE),"Not Found in HelpMe")</f>
        <v>3. Normal</v>
      </c>
      <c r="J58" s="101" t="str">
        <f>IFERROR(VLOOKUP(CGTracker[[#This Row],[Ticket ID]],HelpMe[],27,FALSE),"Not Found in HelpMe")</f>
        <v>No</v>
      </c>
      <c r="K58" s="101" t="str">
        <f>IFERROR(VLOOKUP(CGTracker[[#This Row],[Ticket ID]],HelpMe[],8,FALSE),"Not Found in HelpMe")</f>
        <v>User acceptance</v>
      </c>
      <c r="L58" s="10" t="s">
        <v>48</v>
      </c>
      <c r="M58" s="10" t="s">
        <v>48</v>
      </c>
      <c r="N58" s="154">
        <f>IFERROR(VLOOKUP(CGTracker[[#This Row],[Ticket ID]],HelpMe[],36,FALSE),"Not Found in HelpMe")</f>
        <v>45597.67291666667</v>
      </c>
      <c r="O58" s="91" t="s">
        <v>42</v>
      </c>
      <c r="P58" s="91"/>
      <c r="Q58" s="91"/>
      <c r="R58" s="154">
        <f ca="1">IFERROR(VLOOKUP(CGTracker[[#This Row],[Ticket ID]],HelpMe[],37,FALSE),"Not Found in HelpMe")</f>
        <v>45653.757518171296</v>
      </c>
      <c r="S58" s="91"/>
      <c r="T58" s="91" t="s">
        <v>150</v>
      </c>
      <c r="U58" s="244" t="str">
        <f>IFERROR(VLOOKUP(CGTracker[[#This Row],[Ticket ID]],HelpMe[],6,FALSE),"Not Found in HelpMe")</f>
        <v>Pranita Vishvanath Patil</v>
      </c>
      <c r="V58" s="244" t="str">
        <f>IFERROR(VLOOKUP(CGTracker[[#This Row],[Ticket ID]],HelpMe[],31,FALSE),"Not Found in HelpMe")</f>
        <v>2024-W44</v>
      </c>
      <c r="W58" s="91" t="s">
        <v>34</v>
      </c>
      <c r="X58" s="91" t="s">
        <v>61</v>
      </c>
      <c r="Y58" s="92" t="s">
        <v>306</v>
      </c>
      <c r="Z58" s="92"/>
      <c r="AA58" s="10" t="s">
        <v>307</v>
      </c>
      <c r="AB58" s="92" t="s">
        <v>308</v>
      </c>
      <c r="AC58" s="111" t="s">
        <v>309</v>
      </c>
    </row>
    <row r="59" spans="1:29" s="2" customFormat="1" ht="101.45" hidden="1">
      <c r="A59" s="259">
        <v>4000000908</v>
      </c>
      <c r="B59" s="101" t="str">
        <f>IFERROR(VLOOKUP(CGTracker[[#This Row],[Ticket ID]],HelpMe[],2,FALSE),"Not Found In HelpMe")</f>
        <v>Service Request</v>
      </c>
      <c r="C59" s="91" t="s">
        <v>29</v>
      </c>
      <c r="D59" s="102" t="str">
        <f>IFERROR(VLOOKUP(CGTracker[[#This Row],[Ticket ID]],HelpMe[#All],24,FALSE),"Not Found in HelpMe")</f>
        <v>UAE</v>
      </c>
      <c r="E59" s="102" t="str">
        <f>IFERROR(VLOOKUP(CGTracker[[#This Row],[Ticket ID]],HelpMe[#All],14,FALSE),"Not Found in HelpMe")</f>
        <v>Accounts</v>
      </c>
      <c r="F59" s="102" t="str">
        <f>IFERROR(VLOOKUP(CGTracker[[#This Row],[Ticket ID]],HelpMe[#All],7,FALSE),"Not Found in HelpMe")</f>
        <v>SAP Functional</v>
      </c>
      <c r="G59" s="104" t="str">
        <f>IFERROR(VLOOKUP(CGTracker[[#This Row],[Ticket ID]],HelpMe[#All],4,FALSE),"Not Found In HelpMe")</f>
        <v>SAP Incident-SAP INVOICE-FOR ALL TAX GROUP CO.TO REMOVE WORD "TAX" IN THE SAP INVOICE - Sol Ref 3000052528</v>
      </c>
      <c r="H59" s="92" t="s">
        <v>310</v>
      </c>
      <c r="I59" s="101" t="str">
        <f>IFERROR(VLOOKUP(CGTracker[[#This Row],[Ticket ID]],HelpMe[],17,FALSE),"Not Found in HelpMe")</f>
        <v>3. Normal</v>
      </c>
      <c r="J59" s="101" t="str">
        <f>IFERROR(VLOOKUP(CGTracker[[#This Row],[Ticket ID]],HelpMe[],27,FALSE),"Not Found in HelpMe")</f>
        <v>Yes</v>
      </c>
      <c r="K59" s="101" t="str">
        <f>IFERROR(VLOOKUP(CGTracker[[#This Row],[Ticket ID]],HelpMe[],8,FALSE),"Not Found in HelpMe")</f>
        <v>In Progress</v>
      </c>
      <c r="L59" s="92" t="s">
        <v>48</v>
      </c>
      <c r="M59" s="10" t="s">
        <v>48</v>
      </c>
      <c r="N59" s="154">
        <f>IFERROR(VLOOKUP(CGTracker[[#This Row],[Ticket ID]],HelpMe[],36,FALSE),"Not Found in HelpMe")</f>
        <v>45492.519444444442</v>
      </c>
      <c r="O59" s="91" t="s">
        <v>83</v>
      </c>
      <c r="P59" s="91"/>
      <c r="Q59" s="91"/>
      <c r="R59" s="154">
        <f ca="1">IFERROR(VLOOKUP(CGTracker[[#This Row],[Ticket ID]],HelpMe[],37,FALSE),"Not Found in HelpMe")</f>
        <v>45653.757518171296</v>
      </c>
      <c r="S59" s="91" t="s">
        <v>149</v>
      </c>
      <c r="T59" s="91" t="s">
        <v>50</v>
      </c>
      <c r="U59" s="244" t="str">
        <f>IFERROR(VLOOKUP(CGTracker[[#This Row],[Ticket ID]],HelpMe[],6,FALSE),"Not Found in HelpMe")</f>
        <v>Dinesh Sharma</v>
      </c>
      <c r="V59" s="244" t="str">
        <f>IFERROR(VLOOKUP(CGTracker[[#This Row],[Ticket ID]],HelpMe[],31,FALSE),"Not Found in HelpMe")</f>
        <v>2024-W29</v>
      </c>
      <c r="W59" s="91" t="s">
        <v>311</v>
      </c>
      <c r="X59" s="91" t="s">
        <v>61</v>
      </c>
      <c r="Y59" s="92" t="s">
        <v>312</v>
      </c>
      <c r="Z59" s="92"/>
      <c r="AA59" s="10" t="s">
        <v>96</v>
      </c>
      <c r="AB59" s="92"/>
      <c r="AC59" s="111"/>
    </row>
    <row r="60" spans="1:29" s="2" customFormat="1" ht="188.45" hidden="1">
      <c r="A60" s="261">
        <v>4000003598</v>
      </c>
      <c r="B60" s="101" t="str">
        <f>IFERROR(VLOOKUP(CGTracker[[#This Row],[Ticket ID]],HelpMe[],2,FALSE),"Not Found In HelpMe")</f>
        <v>Service Request</v>
      </c>
      <c r="C60" s="92" t="s">
        <v>29</v>
      </c>
      <c r="D60" s="103" t="str">
        <f>IFERROR(VLOOKUP(CGTracker[[#This Row],[Ticket ID]],HelpMe[#All],24,FALSE),"Not Found in HelpMe")</f>
        <v>UAE</v>
      </c>
      <c r="E60" s="103" t="str">
        <f>IFERROR(VLOOKUP(CGTracker[[#This Row],[Ticket ID]],HelpMe[#All],14,FALSE),"Not Found in HelpMe")</f>
        <v>Customer Advocacy - Tiles</v>
      </c>
      <c r="F60" s="103" t="str">
        <f>IFERROR(VLOOKUP(CGTracker[[#This Row],[Ticket ID]],HelpMe[#All],7,FALSE),"Not Found in HelpMe")</f>
        <v>SAP Functional-SD</v>
      </c>
      <c r="G60" s="104" t="str">
        <f>IFERROR(VLOOKUP(CGTracker[[#This Row],[Ticket ID]],HelpMe[#All],4,FALSE),"Not Found In HelpMe")</f>
        <v>Conversion from Box to M2 has to be changed - Sol ref#: 3000052604</v>
      </c>
      <c r="H60" s="10" t="s">
        <v>313</v>
      </c>
      <c r="I60" s="101" t="str">
        <f>IFERROR(VLOOKUP(CGTracker[[#This Row],[Ticket ID]],HelpMe[],17,FALSE),"Not Found in HelpMe")</f>
        <v>2. High</v>
      </c>
      <c r="J60" s="101" t="str">
        <f>IFERROR(VLOOKUP(CGTracker[[#This Row],[Ticket ID]],HelpMe[],27,FALSE),"Not Found in HelpMe")</f>
        <v>Yes</v>
      </c>
      <c r="K60" s="101" t="str">
        <f>IFERROR(VLOOKUP(CGTracker[[#This Row],[Ticket ID]],HelpMe[],8,FALSE),"Not Found in HelpMe")</f>
        <v>User acceptance</v>
      </c>
      <c r="L60" s="10" t="s">
        <v>221</v>
      </c>
      <c r="M60" s="10" t="s">
        <v>221</v>
      </c>
      <c r="N60" s="154">
        <f>IFERROR(VLOOKUP(CGTracker[[#This Row],[Ticket ID]],HelpMe[],36,FALSE),"Not Found in HelpMe")</f>
        <v>45566.788888888892</v>
      </c>
      <c r="O60" s="91" t="s">
        <v>42</v>
      </c>
      <c r="P60" s="92"/>
      <c r="Q60" s="92"/>
      <c r="R60" s="154">
        <f ca="1">IFERROR(VLOOKUP(CGTracker[[#This Row],[Ticket ID]],HelpMe[],37,FALSE),"Not Found in HelpMe")</f>
        <v>45653.757518171296</v>
      </c>
      <c r="S60" s="92"/>
      <c r="T60" s="92" t="s">
        <v>180</v>
      </c>
      <c r="U60" s="244" t="str">
        <f>IFERROR(VLOOKUP(CGTracker[[#This Row],[Ticket ID]],HelpMe[],6,FALSE),"Not Found in HelpMe")</f>
        <v>Kamal Kondapalli</v>
      </c>
      <c r="V60" s="244" t="str">
        <f>IFERROR(VLOOKUP(CGTracker[[#This Row],[Ticket ID]],HelpMe[],31,FALSE),"Not Found in HelpMe")</f>
        <v>2024-W40</v>
      </c>
      <c r="W60" s="92" t="s">
        <v>89</v>
      </c>
      <c r="X60" s="92" t="s">
        <v>115</v>
      </c>
      <c r="Y60" s="92" t="s">
        <v>314</v>
      </c>
      <c r="Z60" s="92"/>
      <c r="AA60" s="10"/>
      <c r="AB60" s="92" t="s">
        <v>315</v>
      </c>
      <c r="AC60" s="111" t="s">
        <v>316</v>
      </c>
    </row>
    <row r="61" spans="1:29" s="2" customFormat="1" ht="57.95" hidden="1">
      <c r="A61" s="262">
        <v>4000004770</v>
      </c>
      <c r="B61" s="101" t="str">
        <f>IFERROR(VLOOKUP(CGTracker[[#This Row],[Ticket ID]],HelpMe[],2,FALSE),"Not Found In HelpMe")</f>
        <v>Incident</v>
      </c>
      <c r="C61" s="91" t="s">
        <v>29</v>
      </c>
      <c r="D61" s="102" t="str">
        <f>IFERROR(VLOOKUP(CGTracker[[#This Row],[Ticket ID]],HelpMe[#All],24,FALSE),"Not Found in HelpMe")</f>
        <v>IND</v>
      </c>
      <c r="E61" s="102" t="str">
        <f>IFERROR(VLOOKUP(CGTracker[[#This Row],[Ticket ID]],HelpMe[#All],14,FALSE),"Not Found in HelpMe")</f>
        <v>Finance &amp; Accounts</v>
      </c>
      <c r="F61" s="244" t="str">
        <f>IFERROR(VLOOKUP(CGTracker[[#This Row],[Ticket ID]],HelpMe[#All],7,FALSE),"Not Found in HelpMe")</f>
        <v>SAP Functional-MM</v>
      </c>
      <c r="G61" s="104" t="str">
        <f>IFERROR(VLOOKUP(CGTracker[[#This Row],[Ticket ID]],HelpMe[#All],4,FALSE),"Not Found In HelpMe")</f>
        <v>Unable to update PAN duplicate option in BP</v>
      </c>
      <c r="H61" s="10" t="s">
        <v>317</v>
      </c>
      <c r="I61" s="101" t="str">
        <f>IFERROR(VLOOKUP(CGTracker[[#This Row],[Ticket ID]],HelpMe[],17,FALSE),"Not Found in HelpMe")</f>
        <v>3. Normal</v>
      </c>
      <c r="J61" s="101" t="str">
        <f>IFERROR(VLOOKUP(CGTracker[[#This Row],[Ticket ID]],HelpMe[],27,FALSE),"Not Found in HelpMe")</f>
        <v>No</v>
      </c>
      <c r="K61" s="101" t="str">
        <f>IFERROR(VLOOKUP(CGTracker[[#This Row],[Ticket ID]],HelpMe[],8,FALSE),"Not Found in HelpMe")</f>
        <v>Closed</v>
      </c>
      <c r="L61" s="10" t="s">
        <v>40</v>
      </c>
      <c r="M61" s="10" t="s">
        <v>40</v>
      </c>
      <c r="N61" s="154">
        <f>IFERROR(VLOOKUP(CGTracker[[#This Row],[Ticket ID]],HelpMe[],36,FALSE),"Not Found in HelpMe")</f>
        <v>45603.592361111114</v>
      </c>
      <c r="O61" s="91" t="s">
        <v>42</v>
      </c>
      <c r="P61" s="91"/>
      <c r="Q61" s="91"/>
      <c r="R61" s="154">
        <f ca="1">IFERROR(VLOOKUP(CGTracker[[#This Row],[Ticket ID]],HelpMe[],37,FALSE),"Not Found in HelpMe")</f>
        <v>45607.488194444442</v>
      </c>
      <c r="S61" s="91" t="s">
        <v>83</v>
      </c>
      <c r="T61" s="91" t="s">
        <v>150</v>
      </c>
      <c r="U61" s="244" t="str">
        <f>IFERROR(VLOOKUP(CGTracker[[#This Row],[Ticket ID]],HelpMe[],6,FALSE),"Not Found in HelpMe")</f>
        <v>Pranita Vishvanath Patil</v>
      </c>
      <c r="V61" s="244" t="str">
        <f>IFERROR(VLOOKUP(CGTracker[[#This Row],[Ticket ID]],HelpMe[],31,FALSE),"Not Found in HelpMe")</f>
        <v>2024-W45</v>
      </c>
      <c r="W61" s="91" t="s">
        <v>213</v>
      </c>
      <c r="X61" s="91" t="s">
        <v>61</v>
      </c>
      <c r="Y61" s="92" t="s">
        <v>318</v>
      </c>
      <c r="Z61" s="92"/>
      <c r="AA61" s="10"/>
      <c r="AB61" s="10"/>
      <c r="AC61" s="111"/>
    </row>
    <row r="62" spans="1:29" s="2" customFormat="1" ht="159.6" hidden="1">
      <c r="A62" s="262">
        <v>4000004871</v>
      </c>
      <c r="B62" s="101" t="str">
        <f>IFERROR(VLOOKUP(CGTracker[[#This Row],[Ticket ID]],HelpMe[],2,FALSE),"Not Found In HelpMe")</f>
        <v>Incident</v>
      </c>
      <c r="C62" s="91" t="s">
        <v>29</v>
      </c>
      <c r="D62" s="102" t="str">
        <f>IFERROR(VLOOKUP(CGTracker[[#This Row],[Ticket ID]],HelpMe[#All],24,FALSE),"Not Found in HelpMe")</f>
        <v>UAE</v>
      </c>
      <c r="E62" s="102" t="str">
        <f>IFERROR(VLOOKUP(CGTracker[[#This Row],[Ticket ID]],HelpMe[#All],14,FALSE),"Not Found in HelpMe")</f>
        <v>Purchase</v>
      </c>
      <c r="F62" s="244" t="str">
        <f>IFERROR(VLOOKUP(CGTracker[[#This Row],[Ticket ID]],HelpMe[#All],7,FALSE),"Not Found in HelpMe")</f>
        <v>SAP Functional-MM</v>
      </c>
      <c r="G62" s="104" t="str">
        <f>IFERROR(VLOOKUP(CGTracker[[#This Row],[Ticket ID]],HelpMe[#All],4,FALSE),"Not Found In HelpMe")</f>
        <v>Error during removal of inbound.  PO#9400005489</v>
      </c>
      <c r="H62" s="10" t="s">
        <v>319</v>
      </c>
      <c r="I62" s="101" t="str">
        <f>IFERROR(VLOOKUP(CGTracker[[#This Row],[Ticket ID]],HelpMe[],17,FALSE),"Not Found in HelpMe")</f>
        <v>3. Normal</v>
      </c>
      <c r="J62" s="101" t="str">
        <f>IFERROR(VLOOKUP(CGTracker[[#This Row],[Ticket ID]],HelpMe[],27,FALSE),"Not Found in HelpMe")</f>
        <v>No</v>
      </c>
      <c r="K62" s="101" t="str">
        <f>IFERROR(VLOOKUP(CGTracker[[#This Row],[Ticket ID]],HelpMe[],8,FALSE),"Not Found in HelpMe")</f>
        <v>Closed</v>
      </c>
      <c r="L62" s="10" t="s">
        <v>40</v>
      </c>
      <c r="M62" s="10" t="s">
        <v>40</v>
      </c>
      <c r="N62" s="154">
        <f>IFERROR(VLOOKUP(CGTracker[[#This Row],[Ticket ID]],HelpMe[],36,FALSE),"Not Found in HelpMe")</f>
        <v>45607.481944444444</v>
      </c>
      <c r="O62" s="91" t="s">
        <v>233</v>
      </c>
      <c r="P62" s="91"/>
      <c r="Q62" s="91"/>
      <c r="R62" s="154">
        <f ca="1">IFERROR(VLOOKUP(CGTracker[[#This Row],[Ticket ID]],HelpMe[],37,FALSE),"Not Found in HelpMe")</f>
        <v>45609.73541666667</v>
      </c>
      <c r="S62" s="91" t="s">
        <v>233</v>
      </c>
      <c r="T62" s="91" t="s">
        <v>150</v>
      </c>
      <c r="U62" s="244" t="str">
        <f>IFERROR(VLOOKUP(CGTracker[[#This Row],[Ticket ID]],HelpMe[],6,FALSE),"Not Found in HelpMe")</f>
        <v>Pranita Vishvanath Patil</v>
      </c>
      <c r="V62" s="244" t="str">
        <f>IFERROR(VLOOKUP(CGTracker[[#This Row],[Ticket ID]],HelpMe[],31,FALSE),"Not Found in HelpMe")</f>
        <v>2024-W46</v>
      </c>
      <c r="W62" s="91" t="s">
        <v>213</v>
      </c>
      <c r="X62" s="91" t="s">
        <v>61</v>
      </c>
      <c r="Y62" s="92" t="s">
        <v>320</v>
      </c>
      <c r="Z62" s="92"/>
      <c r="AA62" s="10"/>
      <c r="AB62" s="92" t="s">
        <v>321</v>
      </c>
      <c r="AC62" s="111"/>
    </row>
    <row r="63" spans="1:29" s="122" customFormat="1" ht="71.25" hidden="1" customHeight="1">
      <c r="A63" s="257">
        <v>4000004844</v>
      </c>
      <c r="B63" s="101" t="str">
        <f>IFERROR(VLOOKUP(CGTracker[[#This Row],[Ticket ID]],HelpMe[],2,FALSE),"Not Found In HelpMe")</f>
        <v>Incident</v>
      </c>
      <c r="C63" s="161" t="s">
        <v>29</v>
      </c>
      <c r="D63" s="304" t="str">
        <f>IFERROR(VLOOKUP(CGTracker[[#This Row],[Ticket ID]],HelpMe[#All],24,FALSE),"Not Found in HelpMe")</f>
        <v>UAE</v>
      </c>
      <c r="E63" s="304" t="str">
        <f>IFERROR(VLOOKUP(CGTracker[[#This Row],[Ticket ID]],HelpMe[#All],14,FALSE),"Not Found in HelpMe")</f>
        <v>Human Resources</v>
      </c>
      <c r="F63" s="244" t="str">
        <f>IFERROR(VLOOKUP(CGTracker[[#This Row],[Ticket ID]],HelpMe[#All],7,FALSE),"Not Found in HelpMe")</f>
        <v>SAP Functional</v>
      </c>
      <c r="G63" s="104" t="str">
        <f>IFERROR(VLOOKUP(CGTracker[[#This Row],[Ticket ID]],HelpMe[#All],4,FALSE),"Not Found In HelpMe")</f>
        <v>Sick Leave Calculation Error Sol ref#: 2000064773</v>
      </c>
      <c r="H63" s="10" t="s">
        <v>322</v>
      </c>
      <c r="I63" s="101" t="str">
        <f>IFERROR(VLOOKUP(CGTracker[[#This Row],[Ticket ID]],HelpMe[],17,FALSE),"Not Found in HelpMe")</f>
        <v>3. Normal</v>
      </c>
      <c r="J63" s="101" t="str">
        <f>IFERROR(VLOOKUP(CGTracker[[#This Row],[Ticket ID]],HelpMe[],27,FALSE),"Not Found in HelpMe")</f>
        <v>No</v>
      </c>
      <c r="K63" s="101" t="str">
        <f>IFERROR(VLOOKUP(CGTracker[[#This Row],[Ticket ID]],HelpMe[],8,FALSE),"Not Found in HelpMe")</f>
        <v>In Progress</v>
      </c>
      <c r="L63" s="10" t="s">
        <v>125</v>
      </c>
      <c r="M63" s="10" t="s">
        <v>125</v>
      </c>
      <c r="N63" s="154">
        <f>IFERROR(VLOOKUP(CGTracker[[#This Row],[Ticket ID]],HelpMe[],36,FALSE),"Not Found in HelpMe")</f>
        <v>45604.844444444447</v>
      </c>
      <c r="O63" s="161" t="s">
        <v>233</v>
      </c>
      <c r="P63" s="161" t="s">
        <v>149</v>
      </c>
      <c r="Q63" s="161"/>
      <c r="R63" s="154">
        <f ca="1">IFERROR(VLOOKUP(CGTracker[[#This Row],[Ticket ID]],HelpMe[],37,FALSE),"Not Found in HelpMe")</f>
        <v>45653.757518171296</v>
      </c>
      <c r="S63" s="161"/>
      <c r="T63" s="161" t="s">
        <v>222</v>
      </c>
      <c r="U63" s="244" t="str">
        <f>IFERROR(VLOOKUP(CGTracker[[#This Row],[Ticket ID]],HelpMe[],6,FALSE),"Not Found in HelpMe")</f>
        <v>Venkat</v>
      </c>
      <c r="V63" s="244" t="str">
        <f>IFERROR(VLOOKUP(CGTracker[[#This Row],[Ticket ID]],HelpMe[],31,FALSE),"Not Found in HelpMe")</f>
        <v>2024-W45</v>
      </c>
      <c r="W63" s="161" t="s">
        <v>223</v>
      </c>
      <c r="X63" s="161" t="s">
        <v>61</v>
      </c>
      <c r="Y63" s="10" t="s">
        <v>323</v>
      </c>
      <c r="Z63" s="55" t="s">
        <v>324</v>
      </c>
      <c r="AA63" s="10" t="s">
        <v>325</v>
      </c>
      <c r="AB63" s="205" t="s">
        <v>277</v>
      </c>
      <c r="AC63" s="284" t="s">
        <v>326</v>
      </c>
    </row>
    <row r="64" spans="1:29" s="2" customFormat="1" ht="72.599999999999994" hidden="1">
      <c r="A64" s="259">
        <v>4000004860</v>
      </c>
      <c r="B64" s="101" t="str">
        <f>IFERROR(VLOOKUP(CGTracker[[#This Row],[Ticket ID]],HelpMe[],2,FALSE),"Not Found In HelpMe")</f>
        <v>Incident</v>
      </c>
      <c r="C64" s="10" t="s">
        <v>29</v>
      </c>
      <c r="D64" s="104" t="str">
        <f>IFERROR(VLOOKUP(CGTracker[[#This Row],[Ticket ID]],HelpMe[#All],24,FALSE),"Not Found in HelpMe")</f>
        <v>BGD</v>
      </c>
      <c r="E64" s="104" t="str">
        <f>IFERROR(VLOOKUP(CGTracker[[#This Row],[Ticket ID]],HelpMe[#All],14,FALSE),"Not Found in HelpMe")</f>
        <v>Supply Chain Management</v>
      </c>
      <c r="F64" s="244" t="str">
        <f>IFERROR(VLOOKUP(CGTracker[[#This Row],[Ticket ID]],HelpMe[#All],7,FALSE),"Not Found in HelpMe")</f>
        <v>SAP Functional-SD</v>
      </c>
      <c r="G64" s="104" t="str">
        <f>IFERROR(VLOOKUP(CGTracker[[#This Row],[Ticket ID]],HelpMe[#All],4,FALSE),"Not Found In HelpMe")</f>
        <v>VL01 is showing wrong quantity - Mahbub (BGD)</v>
      </c>
      <c r="H64" s="10" t="s">
        <v>327</v>
      </c>
      <c r="I64" s="101" t="str">
        <f>IFERROR(VLOOKUP(CGTracker[[#This Row],[Ticket ID]],HelpMe[],17,FALSE),"Not Found in HelpMe")</f>
        <v>3. Normal</v>
      </c>
      <c r="J64" s="101" t="str">
        <f>IFERROR(VLOOKUP(CGTracker[[#This Row],[Ticket ID]],HelpMe[],27,FALSE),"Not Found in HelpMe")</f>
        <v>No</v>
      </c>
      <c r="K64" s="101" t="str">
        <f>IFERROR(VLOOKUP(CGTracker[[#This Row],[Ticket ID]],HelpMe[],8,FALSE),"Not Found in HelpMe")</f>
        <v>Closed</v>
      </c>
      <c r="L64" s="10" t="s">
        <v>40</v>
      </c>
      <c r="M64" s="10" t="s">
        <v>40</v>
      </c>
      <c r="N64" s="154">
        <f>IFERROR(VLOOKUP(CGTracker[[#This Row],[Ticket ID]],HelpMe[],36,FALSE),"Not Found in HelpMe")</f>
        <v>45606.6</v>
      </c>
      <c r="O64" s="10" t="s">
        <v>328</v>
      </c>
      <c r="P64" s="10"/>
      <c r="Q64" s="10"/>
      <c r="R64" s="154">
        <f ca="1">IFERROR(VLOOKUP(CGTracker[[#This Row],[Ticket ID]],HelpMe[],37,FALSE),"Not Found in HelpMe")</f>
        <v>45608.677777777775</v>
      </c>
      <c r="S64" s="10" t="s">
        <v>329</v>
      </c>
      <c r="T64" s="10" t="s">
        <v>50</v>
      </c>
      <c r="U64" s="244" t="str">
        <f>IFERROR(VLOOKUP(CGTracker[[#This Row],[Ticket ID]],HelpMe[],6,FALSE),"Not Found in HelpMe")</f>
        <v>Kamal Kondapalli</v>
      </c>
      <c r="V64" s="244" t="str">
        <f>IFERROR(VLOOKUP(CGTracker[[#This Row],[Ticket ID]],HelpMe[],31,FALSE),"Not Found in HelpMe")</f>
        <v>2024-W46</v>
      </c>
      <c r="W64" s="10" t="s">
        <v>51</v>
      </c>
      <c r="X64" s="10"/>
      <c r="Y64" s="10" t="s">
        <v>330</v>
      </c>
      <c r="Z64" s="10"/>
      <c r="AA64" s="10"/>
      <c r="AB64" s="10" t="s">
        <v>331</v>
      </c>
      <c r="AC64" s="111"/>
    </row>
    <row r="65" spans="1:29" s="2" customFormat="1" ht="200.1" hidden="1" customHeight="1">
      <c r="A65" s="262">
        <v>4000004898</v>
      </c>
      <c r="B65" s="101" t="str">
        <f>IFERROR(VLOOKUP(CGTracker[[#This Row],[Ticket ID]],HelpMe[],2,FALSE),"Not Found In HelpMe")</f>
        <v>Incident</v>
      </c>
      <c r="C65" s="10" t="s">
        <v>29</v>
      </c>
      <c r="D65" s="104" t="str">
        <f>IFERROR(VLOOKUP(CGTracker[[#This Row],[Ticket ID]],HelpMe[#All],24,FALSE),"Not Found in HelpMe")</f>
        <v>UAE</v>
      </c>
      <c r="E65" s="104" t="str">
        <f>IFERROR(VLOOKUP(CGTracker[[#This Row],[Ticket ID]],HelpMe[#All],14,FALSE),"Not Found in HelpMe")</f>
        <v>Purchase</v>
      </c>
      <c r="F65" s="104" t="str">
        <f>IFERROR(VLOOKUP(CGTracker[[#This Row],[Ticket ID]],HelpMe[#All],7,FALSE),"Not Found in HelpMe")</f>
        <v>SAP Functional-MM</v>
      </c>
      <c r="G65" s="104" t="str">
        <f>IFERROR(VLOOKUP(CGTracker[[#This Row],[Ticket ID]],HelpMe[#All],4,FALSE),"Not Found In HelpMe")</f>
        <v>Correct the price in the migrated PO. P940005256</v>
      </c>
      <c r="H65" s="10" t="s">
        <v>332</v>
      </c>
      <c r="I65" s="101" t="str">
        <f>IFERROR(VLOOKUP(CGTracker[[#This Row],[Ticket ID]],HelpMe[],17,FALSE),"Not Found in HelpMe")</f>
        <v>3. Normal</v>
      </c>
      <c r="J65" s="101" t="str">
        <f>IFERROR(VLOOKUP(CGTracker[[#This Row],[Ticket ID]],HelpMe[],27,FALSE),"Not Found in HelpMe")</f>
        <v>No</v>
      </c>
      <c r="K65" s="101" t="str">
        <f>IFERROR(VLOOKUP(CGTracker[[#This Row],[Ticket ID]],HelpMe[],8,FALSE),"Not Found in HelpMe")</f>
        <v>Closed</v>
      </c>
      <c r="L65" s="10" t="s">
        <v>40</v>
      </c>
      <c r="M65" s="10" t="s">
        <v>40</v>
      </c>
      <c r="N65" s="154">
        <f>IFERROR(VLOOKUP(CGTracker[[#This Row],[Ticket ID]],HelpMe[],36,FALSE),"Not Found in HelpMe")</f>
        <v>45607.707638888889</v>
      </c>
      <c r="O65" s="10" t="s">
        <v>233</v>
      </c>
      <c r="P65" s="10"/>
      <c r="Q65" s="10"/>
      <c r="R65" s="154">
        <f ca="1">IFERROR(VLOOKUP(CGTracker[[#This Row],[Ticket ID]],HelpMe[],37,FALSE),"Not Found in HelpMe")</f>
        <v>45616.697222222225</v>
      </c>
      <c r="S65" s="10" t="s">
        <v>98</v>
      </c>
      <c r="T65" s="10" t="s">
        <v>150</v>
      </c>
      <c r="U65" s="244" t="str">
        <f>IFERROR(VLOOKUP(CGTracker[[#This Row],[Ticket ID]],HelpMe[],6,FALSE),"Not Found in HelpMe")</f>
        <v>Vijay Kumar</v>
      </c>
      <c r="V65" s="244" t="str">
        <f>IFERROR(VLOOKUP(CGTracker[[#This Row],[Ticket ID]],HelpMe[],31,FALSE),"Not Found in HelpMe")</f>
        <v>2024-W46</v>
      </c>
      <c r="W65" s="10" t="s">
        <v>234</v>
      </c>
      <c r="X65" s="10" t="s">
        <v>61</v>
      </c>
      <c r="Y65" s="10" t="s">
        <v>333</v>
      </c>
      <c r="Z65" s="10"/>
      <c r="AA65" s="10" t="s">
        <v>96</v>
      </c>
      <c r="AB65" s="10" t="s">
        <v>334</v>
      </c>
      <c r="AC65" s="111"/>
    </row>
    <row r="66" spans="1:29" s="2" customFormat="1" ht="200.1" hidden="1" customHeight="1">
      <c r="A66" s="262">
        <v>4000003855</v>
      </c>
      <c r="B66" s="101" t="str">
        <f>IFERROR(VLOOKUP(CGTracker[[#This Row],[Ticket ID]],HelpMe[],2,FALSE),"Not Found In HelpMe")</f>
        <v>Incident</v>
      </c>
      <c r="C66" s="10" t="s">
        <v>29</v>
      </c>
      <c r="D66" s="104" t="str">
        <f>IFERROR(VLOOKUP(CGTracker[[#This Row],[Ticket ID]],HelpMe[#All],24,FALSE),"Not Found in HelpMe")</f>
        <v>BGD</v>
      </c>
      <c r="E66" s="104" t="str">
        <f>IFERROR(VLOOKUP(CGTracker[[#This Row],[Ticket ID]],HelpMe[#All],14,FALSE),"Not Found in HelpMe")</f>
        <v>Sales &amp; Marketing</v>
      </c>
      <c r="F66" s="244" t="str">
        <f>IFERROR(VLOOKUP(CGTracker[[#This Row],[Ticket ID]],HelpMe[#All],7,FALSE),"Not Found in HelpMe")</f>
        <v>SAP Functional-SD</v>
      </c>
      <c r="G66" s="104" t="str">
        <f>IFERROR(VLOOKUP(CGTracker[[#This Row],[Ticket ID]],HelpMe[#All],4,FALSE),"Not Found In HelpMe")</f>
        <v>Unable to return order from direct customer(discount) with reference</v>
      </c>
      <c r="H66" s="10" t="s">
        <v>335</v>
      </c>
      <c r="I66" s="101" t="str">
        <f>IFERROR(VLOOKUP(CGTracker[[#This Row],[Ticket ID]],HelpMe[],17,FALSE),"Not Found in HelpMe")</f>
        <v>3. Normal</v>
      </c>
      <c r="J66" s="101" t="str">
        <f>IFERROR(VLOOKUP(CGTracker[[#This Row],[Ticket ID]],HelpMe[],27,FALSE),"Not Found in HelpMe")</f>
        <v>Yes</v>
      </c>
      <c r="K66" s="101" t="str">
        <f>IFERROR(VLOOKUP(CGTracker[[#This Row],[Ticket ID]],HelpMe[],8,FALSE),"Not Found in HelpMe")</f>
        <v>Closed</v>
      </c>
      <c r="L66" s="10" t="s">
        <v>40</v>
      </c>
      <c r="M66" s="10" t="s">
        <v>40</v>
      </c>
      <c r="N66" s="154">
        <f>IFERROR(VLOOKUP(CGTracker[[#This Row],[Ticket ID]],HelpMe[],36,FALSE),"Not Found in HelpMe")</f>
        <v>45573.575694444444</v>
      </c>
      <c r="O66" s="10" t="s">
        <v>49</v>
      </c>
      <c r="P66" s="10"/>
      <c r="Q66" s="10"/>
      <c r="R66" s="154">
        <f ca="1">IFERROR(VLOOKUP(CGTracker[[#This Row],[Ticket ID]],HelpMe[],37,FALSE),"Not Found in HelpMe")</f>
        <v>45617.746527777781</v>
      </c>
      <c r="S66" s="10" t="s">
        <v>42</v>
      </c>
      <c r="T66" s="10" t="s">
        <v>50</v>
      </c>
      <c r="U66" s="244" t="str">
        <f>IFERROR(VLOOKUP(CGTracker[[#This Row],[Ticket ID]],HelpMe[],6,FALSE),"Not Found in HelpMe")</f>
        <v>Kamal Kondapalli</v>
      </c>
      <c r="V66" s="244" t="str">
        <f>IFERROR(VLOOKUP(CGTracker[[#This Row],[Ticket ID]],HelpMe[],31,FALSE),"Not Found in HelpMe")</f>
        <v>2024-W41</v>
      </c>
      <c r="W66" s="10" t="s">
        <v>89</v>
      </c>
      <c r="X66" s="10" t="s">
        <v>61</v>
      </c>
      <c r="Y66" s="10" t="s">
        <v>336</v>
      </c>
      <c r="Z66" s="10"/>
      <c r="AA66" s="10" t="s">
        <v>117</v>
      </c>
      <c r="AB66" s="10" t="s">
        <v>337</v>
      </c>
      <c r="AC66" s="111"/>
    </row>
    <row r="67" spans="1:29" s="2" customFormat="1" ht="101.45" hidden="1">
      <c r="A67" s="259">
        <v>4000004329</v>
      </c>
      <c r="B67" s="101" t="str">
        <f>IFERROR(VLOOKUP(CGTracker[[#This Row],[Ticket ID]],HelpMe[],2,FALSE),"Not Found In HelpMe")</f>
        <v>Service Request</v>
      </c>
      <c r="C67" s="91" t="s">
        <v>29</v>
      </c>
      <c r="D67" s="102" t="str">
        <f>IFERROR(VLOOKUP(CGTracker[[#This Row],[Ticket ID]],HelpMe[#All],24,FALSE),"Not Found in HelpMe")</f>
        <v>UAE</v>
      </c>
      <c r="E67" s="102" t="str">
        <f>IFERROR(VLOOKUP(CGTracker[[#This Row],[Ticket ID]],HelpMe[#All],14,FALSE),"Not Found in HelpMe")</f>
        <v>Corporate Development Office</v>
      </c>
      <c r="F67" s="102" t="str">
        <f>IFERROR(VLOOKUP(CGTracker[[#This Row],[Ticket ID]],HelpMe[#All],7,FALSE),"Not Found in HelpMe")</f>
        <v>SAP Functional-SD</v>
      </c>
      <c r="G67" s="104" t="str">
        <f>IFERROR(VLOOKUP(CGTracker[[#This Row],[Ticket ID]],HelpMe[#All],4,FALSE),"Not Found In HelpMe")</f>
        <v>External Sales Org Creation and Modification Sol ref#: 3000052611</v>
      </c>
      <c r="H67" s="92" t="s">
        <v>338</v>
      </c>
      <c r="I67" s="101" t="str">
        <f>IFERROR(VLOOKUP(CGTracker[[#This Row],[Ticket ID]],HelpMe[],17,FALSE),"Not Found in HelpMe")</f>
        <v>2. High</v>
      </c>
      <c r="J67" s="101" t="str">
        <f>IFERROR(VLOOKUP(CGTracker[[#This Row],[Ticket ID]],HelpMe[],27,FALSE),"Not Found in HelpMe")</f>
        <v>Yes</v>
      </c>
      <c r="K67" s="101" t="str">
        <f>IFERROR(VLOOKUP(CGTracker[[#This Row],[Ticket ID]],HelpMe[],8,FALSE),"Not Found in HelpMe")</f>
        <v>Closed</v>
      </c>
      <c r="L67" s="92" t="s">
        <v>103</v>
      </c>
      <c r="M67" s="10" t="s">
        <v>103</v>
      </c>
      <c r="N67" s="154">
        <f>IFERROR(VLOOKUP(CGTracker[[#This Row],[Ticket ID]],HelpMe[],36,FALSE),"Not Found in HelpMe")</f>
        <v>45588.663194444445</v>
      </c>
      <c r="O67" s="91" t="s">
        <v>161</v>
      </c>
      <c r="P67" s="91"/>
      <c r="Q67" s="91"/>
      <c r="R67" s="154">
        <f ca="1">IFERROR(VLOOKUP(CGTracker[[#This Row],[Ticket ID]],HelpMe[],37,FALSE),"Not Found in HelpMe")</f>
        <v>45615.78402777778</v>
      </c>
      <c r="S67" s="92" t="s">
        <v>203</v>
      </c>
      <c r="T67" s="91" t="s">
        <v>50</v>
      </c>
      <c r="U67" s="244" t="str">
        <f>IFERROR(VLOOKUP(CGTracker[[#This Row],[Ticket ID]],HelpMe[],6,FALSE),"Not Found in HelpMe")</f>
        <v>Kamal Kondapalli</v>
      </c>
      <c r="V67" s="244" t="str">
        <f>IFERROR(VLOOKUP(CGTracker[[#This Row],[Ticket ID]],HelpMe[],31,FALSE),"Not Found in HelpMe")</f>
        <v>2024-W43</v>
      </c>
      <c r="W67" s="91" t="s">
        <v>89</v>
      </c>
      <c r="X67" s="91" t="s">
        <v>61</v>
      </c>
      <c r="Y67" s="92" t="s">
        <v>339</v>
      </c>
      <c r="Z67" s="92"/>
      <c r="AA67" s="91" t="s">
        <v>96</v>
      </c>
      <c r="AB67" s="92" t="s">
        <v>87</v>
      </c>
      <c r="AC67" s="111"/>
    </row>
    <row r="68" spans="1:29" s="2" customFormat="1" ht="87" hidden="1">
      <c r="A68" s="264">
        <v>4000004936</v>
      </c>
      <c r="B68" s="101" t="str">
        <f>IFERROR(VLOOKUP(CGTracker[[#This Row],[Ticket ID]],HelpMe[],2,FALSE),"Not Found In HelpMe")</f>
        <v>Service Request</v>
      </c>
      <c r="C68" s="91" t="s">
        <v>29</v>
      </c>
      <c r="D68" s="102" t="str">
        <f>IFERROR(VLOOKUP(CGTracker[[#This Row],[Ticket ID]],HelpMe[#All],24,FALSE),"Not Found in HelpMe")</f>
        <v>UAE</v>
      </c>
      <c r="E68" s="102" t="str">
        <f>IFERROR(VLOOKUP(CGTracker[[#This Row],[Ticket ID]],HelpMe[#All],14,FALSE),"Not Found in HelpMe")</f>
        <v>UAE Sales</v>
      </c>
      <c r="F68" s="102" t="str">
        <f>IFERROR(VLOOKUP(CGTracker[[#This Row],[Ticket ID]],HelpMe[#All],7,FALSE),"Not Found in HelpMe")</f>
        <v>SAP Functional-SD</v>
      </c>
      <c r="G68" s="104" t="str">
        <f>IFERROR(VLOOKUP(CGTracker[[#This Row],[Ticket ID]],HelpMe[#All],4,FALSE),"Not Found In HelpMe")</f>
        <v>DISCOUNT AUTOMATION - NATIONAL DAY PROMOTION Sol ref#: 3000052610</v>
      </c>
      <c r="H68" s="92" t="s">
        <v>340</v>
      </c>
      <c r="I68" s="101" t="str">
        <f>IFERROR(VLOOKUP(CGTracker[[#This Row],[Ticket ID]],HelpMe[],17,FALSE),"Not Found in HelpMe")</f>
        <v>2. High</v>
      </c>
      <c r="J68" s="101" t="str">
        <f>IFERROR(VLOOKUP(CGTracker[[#This Row],[Ticket ID]],HelpMe[],27,FALSE),"Not Found in HelpMe")</f>
        <v>No</v>
      </c>
      <c r="K68" s="101" t="str">
        <f>IFERROR(VLOOKUP(CGTracker[[#This Row],[Ticket ID]],HelpMe[],8,FALSE),"Not Found in HelpMe")</f>
        <v>Closed</v>
      </c>
      <c r="L68" s="10" t="s">
        <v>103</v>
      </c>
      <c r="M68" s="10" t="s">
        <v>103</v>
      </c>
      <c r="N68" s="154">
        <f>IFERROR(VLOOKUP(CGTracker[[#This Row],[Ticket ID]],HelpMe[],36,FALSE),"Not Found in HelpMe")</f>
        <v>45608.743055555555</v>
      </c>
      <c r="O68" s="91" t="s">
        <v>161</v>
      </c>
      <c r="P68" s="91"/>
      <c r="Q68" s="91"/>
      <c r="R68" s="154">
        <f ca="1">IFERROR(VLOOKUP(CGTracker[[#This Row],[Ticket ID]],HelpMe[],37,FALSE),"Not Found in HelpMe")</f>
        <v>45629.518055555556</v>
      </c>
      <c r="S68" s="91" t="s">
        <v>341</v>
      </c>
      <c r="T68" s="91" t="s">
        <v>50</v>
      </c>
      <c r="U68" s="244" t="str">
        <f>IFERROR(VLOOKUP(CGTracker[[#This Row],[Ticket ID]],HelpMe[],6,FALSE),"Not Found in HelpMe")</f>
        <v>Kamal Kondapalli</v>
      </c>
      <c r="V68" s="244" t="str">
        <f>IFERROR(VLOOKUP(CGTracker[[#This Row],[Ticket ID]],HelpMe[],31,FALSE),"Not Found in HelpMe")</f>
        <v>2024-W46</v>
      </c>
      <c r="W68" s="91" t="s">
        <v>51</v>
      </c>
      <c r="X68" s="91"/>
      <c r="Y68" s="92" t="s">
        <v>342</v>
      </c>
      <c r="Z68" s="92"/>
      <c r="AA68" s="91"/>
      <c r="AB68" s="152" t="s">
        <v>343</v>
      </c>
      <c r="AC68" s="111"/>
    </row>
    <row r="69" spans="1:29" s="2" customFormat="1" ht="144.94999999999999" hidden="1">
      <c r="A69" s="259">
        <v>4000004946</v>
      </c>
      <c r="B69" s="101" t="str">
        <f>IFERROR(VLOOKUP(CGTracker[[#This Row],[Ticket ID]],HelpMe[],2,FALSE),"Not Found In HelpMe")</f>
        <v>Service Request</v>
      </c>
      <c r="C69" s="91" t="s">
        <v>29</v>
      </c>
      <c r="D69" s="102" t="str">
        <f>IFERROR(VLOOKUP(CGTracker[[#This Row],[Ticket ID]],HelpMe[#All],24,FALSE),"Not Found in HelpMe")</f>
        <v>GER</v>
      </c>
      <c r="E69" s="102" t="str">
        <f>IFERROR(VLOOKUP(CGTracker[[#This Row],[Ticket ID]],HelpMe[#All],14,FALSE),"Not Found in HelpMe")</f>
        <v>Information Technology</v>
      </c>
      <c r="F69" s="102" t="str">
        <f>IFERROR(VLOOKUP(CGTracker[[#This Row],[Ticket ID]],HelpMe[#All],7,FALSE),"Not Found in HelpMe")</f>
        <v>SAP Functional-SD</v>
      </c>
      <c r="G69" s="104" t="str">
        <f>IFERROR(VLOOKUP(CGTracker[[#This Row],[Ticket ID]],HelpMe[#All],4,FALSE),"Not Found In HelpMe")</f>
        <v>Request to set ZPO1 Discount in header instead of position details</v>
      </c>
      <c r="H69" s="92" t="s">
        <v>344</v>
      </c>
      <c r="I69" s="101" t="str">
        <f>IFERROR(VLOOKUP(CGTracker[[#This Row],[Ticket ID]],HelpMe[],17,FALSE),"Not Found in HelpMe")</f>
        <v>3. Normal</v>
      </c>
      <c r="J69" s="101" t="str">
        <f>IFERROR(VLOOKUP(CGTracker[[#This Row],[Ticket ID]],HelpMe[],27,FALSE),"Not Found in HelpMe")</f>
        <v>No</v>
      </c>
      <c r="K69" s="101" t="s">
        <v>345</v>
      </c>
      <c r="L69" s="92" t="s">
        <v>103</v>
      </c>
      <c r="M69" s="10" t="s">
        <v>103</v>
      </c>
      <c r="N69" s="154">
        <f>IFERROR(VLOOKUP(CGTracker[[#This Row],[Ticket ID]],HelpMe[],36,FALSE),"Not Found in HelpMe")</f>
        <v>45608.823611111111</v>
      </c>
      <c r="O69" s="91" t="s">
        <v>161</v>
      </c>
      <c r="P69" s="91"/>
      <c r="Q69" s="91"/>
      <c r="R69" s="154">
        <f ca="1">IFERROR(VLOOKUP(CGTracker[[#This Row],[Ticket ID]],HelpMe[],37,FALSE),"Not Found in HelpMe")</f>
        <v>45644.474999999999</v>
      </c>
      <c r="S69" s="91"/>
      <c r="T69" s="91" t="s">
        <v>50</v>
      </c>
      <c r="U69" s="244" t="str">
        <f>IFERROR(VLOOKUP(CGTracker[[#This Row],[Ticket ID]],HelpMe[],6,FALSE),"Not Found in HelpMe")</f>
        <v>Kamal Kondapalli</v>
      </c>
      <c r="V69" s="244" t="str">
        <f>IFERROR(VLOOKUP(CGTracker[[#This Row],[Ticket ID]],HelpMe[],31,FALSE),"Not Found in HelpMe")</f>
        <v>2024-W46</v>
      </c>
      <c r="W69" s="91" t="s">
        <v>89</v>
      </c>
      <c r="X69" s="91"/>
      <c r="Y69" s="92" t="s">
        <v>346</v>
      </c>
      <c r="Z69" s="91"/>
      <c r="AA69" s="91"/>
      <c r="AB69" s="212" t="s">
        <v>347</v>
      </c>
      <c r="AC69" s="111"/>
    </row>
    <row r="70" spans="1:29" s="2" customFormat="1" ht="57.95" hidden="1">
      <c r="A70" s="259">
        <v>4000004959</v>
      </c>
      <c r="B70" s="101" t="str">
        <f>IFERROR(VLOOKUP(CGTracker[[#This Row],[Ticket ID]],HelpMe[],2,FALSE),"Not Found In HelpMe")</f>
        <v>Incident</v>
      </c>
      <c r="C70" s="91" t="s">
        <v>29</v>
      </c>
      <c r="D70" s="102" t="str">
        <f>IFERROR(VLOOKUP(CGTracker[[#This Row],[Ticket ID]],HelpMe[#All],24,FALSE),"Not Found in HelpMe")</f>
        <v>UAE</v>
      </c>
      <c r="E70" s="102" t="str">
        <f>IFERROR(VLOOKUP(CGTracker[[#This Row],[Ticket ID]],HelpMe[#All],14,FALSE),"Not Found in HelpMe")</f>
        <v>Logistics and Warehouse</v>
      </c>
      <c r="F70" s="244" t="str">
        <f>IFERROR(VLOOKUP(CGTracker[[#This Row],[Ticket ID]],HelpMe[#All],7,FALSE),"Not Found in HelpMe")</f>
        <v>SAP Functional-MM</v>
      </c>
      <c r="G70" s="104" t="str">
        <f>IFERROR(VLOOKUP(CGTracker[[#This Row],[Ticket ID]],HelpMe[#All],4,FALSE),"Not Found In HelpMe")</f>
        <v>ZMASS551 upload error Sol ref#: 2000064765</v>
      </c>
      <c r="H70" s="10" t="s">
        <v>348</v>
      </c>
      <c r="I70" s="101" t="str">
        <f>IFERROR(VLOOKUP(CGTracker[[#This Row],[Ticket ID]],HelpMe[],17,FALSE),"Not Found in HelpMe")</f>
        <v>2. High</v>
      </c>
      <c r="J70" s="101" t="str">
        <f>IFERROR(VLOOKUP(CGTracker[[#This Row],[Ticket ID]],HelpMe[],27,FALSE),"Not Found in HelpMe")</f>
        <v>No</v>
      </c>
      <c r="K70" s="101" t="str">
        <f>IFERROR(VLOOKUP(CGTracker[[#This Row],[Ticket ID]],HelpMe[],8,FALSE),"Not Found in HelpMe")</f>
        <v>Closed</v>
      </c>
      <c r="L70" s="10" t="s">
        <v>40</v>
      </c>
      <c r="M70" s="10" t="s">
        <v>40</v>
      </c>
      <c r="N70" s="154">
        <f>IFERROR(VLOOKUP(CGTracker[[#This Row],[Ticket ID]],HelpMe[],36,FALSE),"Not Found in HelpMe")</f>
        <v>45609.461111111108</v>
      </c>
      <c r="O70" s="91" t="s">
        <v>161</v>
      </c>
      <c r="P70" s="91"/>
      <c r="Q70" s="91"/>
      <c r="R70" s="154">
        <f ca="1">IFERROR(VLOOKUP(CGTracker[[#This Row],[Ticket ID]],HelpMe[],37,FALSE),"Not Found in HelpMe")</f>
        <v>45610.77847222222</v>
      </c>
      <c r="S70" s="91" t="s">
        <v>203</v>
      </c>
      <c r="T70" s="91" t="s">
        <v>150</v>
      </c>
      <c r="U70" s="244" t="str">
        <f>IFERROR(VLOOKUP(CGTracker[[#This Row],[Ticket ID]],HelpMe[],6,FALSE),"Not Found in HelpMe")</f>
        <v>Pranita Vishvanath Patil</v>
      </c>
      <c r="V70" s="244" t="str">
        <f>IFERROR(VLOOKUP(CGTracker[[#This Row],[Ticket ID]],HelpMe[],31,FALSE),"Not Found in HelpMe")</f>
        <v>2024-W46</v>
      </c>
      <c r="W70" s="91" t="s">
        <v>121</v>
      </c>
      <c r="X70" s="91" t="s">
        <v>52</v>
      </c>
      <c r="Y70" s="92" t="s">
        <v>349</v>
      </c>
      <c r="Z70" s="92"/>
      <c r="AA70" s="91"/>
      <c r="AB70" s="152" t="s">
        <v>350</v>
      </c>
      <c r="AC70" s="111"/>
    </row>
    <row r="71" spans="1:29" s="2" customFormat="1" ht="159.6" hidden="1">
      <c r="A71" s="259">
        <v>4000004968</v>
      </c>
      <c r="B71" s="101" t="str">
        <f>IFERROR(VLOOKUP(CGTracker[[#This Row],[Ticket ID]],HelpMe[],2,FALSE),"Not Found In HelpMe")</f>
        <v>Incident</v>
      </c>
      <c r="C71" s="91" t="s">
        <v>29</v>
      </c>
      <c r="D71" s="102" t="str">
        <f>IFERROR(VLOOKUP(CGTracker[[#This Row],[Ticket ID]],HelpMe[#All],24,FALSE),"Not Found in HelpMe")</f>
        <v>UAE</v>
      </c>
      <c r="E71" s="102" t="str">
        <f>IFERROR(VLOOKUP(CGTracker[[#This Row],[Ticket ID]],HelpMe[#All],14,FALSE),"Not Found in HelpMe")</f>
        <v>Procurement</v>
      </c>
      <c r="F71" s="244" t="str">
        <f>IFERROR(VLOOKUP(CGTracker[[#This Row],[Ticket ID]],HelpMe[#All],7,FALSE),"Not Found in HelpMe")</f>
        <v>SAP Functional-FI/CO</v>
      </c>
      <c r="G71" s="104" t="str">
        <f>IFERROR(VLOOKUP(CGTracker[[#This Row],[Ticket ID]],HelpMe[#All],4,FALSE),"Not Found In HelpMe")</f>
        <v>Error in movement type ZMO - Sol ref#: 2000064779</v>
      </c>
      <c r="H71" s="92" t="s">
        <v>351</v>
      </c>
      <c r="I71" s="101" t="str">
        <f>IFERROR(VLOOKUP(CGTracker[[#This Row],[Ticket ID]],HelpMe[],17,FALSE),"Not Found in HelpMe")</f>
        <v>3. Normal</v>
      </c>
      <c r="J71" s="101" t="str">
        <f>IFERROR(VLOOKUP(CGTracker[[#This Row],[Ticket ID]],HelpMe[],27,FALSE),"Not Found in HelpMe")</f>
        <v>No</v>
      </c>
      <c r="K71" s="101" t="str">
        <f>IFERROR(VLOOKUP(CGTracker[[#This Row],[Ticket ID]],HelpMe[],8,FALSE),"Not Found in HelpMe")</f>
        <v>Closed</v>
      </c>
      <c r="L71" s="10" t="s">
        <v>40</v>
      </c>
      <c r="M71" s="10" t="s">
        <v>40</v>
      </c>
      <c r="N71" s="154">
        <f>IFERROR(VLOOKUP(CGTracker[[#This Row],[Ticket ID]],HelpMe[],36,FALSE),"Not Found in HelpMe")</f>
        <v>45609.529861111114</v>
      </c>
      <c r="O71" s="91" t="s">
        <v>161</v>
      </c>
      <c r="P71" s="91"/>
      <c r="Q71" s="91"/>
      <c r="R71" s="154">
        <f ca="1">IFERROR(VLOOKUP(CGTracker[[#This Row],[Ticket ID]],HelpMe[],37,FALSE),"Not Found in HelpMe")</f>
        <v>45625.763888888891</v>
      </c>
      <c r="S71" s="91" t="s">
        <v>149</v>
      </c>
      <c r="T71" s="91" t="s">
        <v>92</v>
      </c>
      <c r="U71" s="244" t="str">
        <f>IFERROR(VLOOKUP(CGTracker[[#This Row],[Ticket ID]],HelpMe[],6,FALSE),"Not Found in HelpMe")</f>
        <v>Rakhi Masand</v>
      </c>
      <c r="V71" s="244" t="str">
        <f>IFERROR(VLOOKUP(CGTracker[[#This Row],[Ticket ID]],HelpMe[],31,FALSE),"Not Found in HelpMe")</f>
        <v>2024-W46</v>
      </c>
      <c r="W71" s="91" t="s">
        <v>352</v>
      </c>
      <c r="X71" s="91" t="s">
        <v>52</v>
      </c>
      <c r="Y71" s="92" t="s">
        <v>353</v>
      </c>
      <c r="Z71" s="92"/>
      <c r="AA71" s="91"/>
      <c r="AB71" s="92" t="s">
        <v>354</v>
      </c>
      <c r="AC71" s="111"/>
    </row>
    <row r="72" spans="1:29" s="2" customFormat="1" ht="29.1" hidden="1">
      <c r="A72" s="265">
        <v>4000004563</v>
      </c>
      <c r="B72" s="101" t="str">
        <f>IFERROR(VLOOKUP(CGTracker[[#This Row],[Ticket ID]],HelpMe[],2,FALSE),"Not Found In HelpMe")</f>
        <v>Incident</v>
      </c>
      <c r="C72" s="91" t="s">
        <v>29</v>
      </c>
      <c r="D72" s="102" t="str">
        <f>IFERROR(VLOOKUP(CGTracker[[#This Row],[Ticket ID]],HelpMe[#All],24,FALSE),"Not Found in HelpMe")</f>
        <v>UAE</v>
      </c>
      <c r="E72" s="102" t="str">
        <f>IFERROR(VLOOKUP(CGTracker[[#This Row],[Ticket ID]],HelpMe[#All],14,FALSE),"Not Found in HelpMe")</f>
        <v>UAE Sales -Retail Operations</v>
      </c>
      <c r="F72" s="244" t="str">
        <f>IFERROR(VLOOKUP(CGTracker[[#This Row],[Ticket ID]],HelpMe[#All],7,FALSE),"Not Found in HelpMe")</f>
        <v>SAP Functional-SD</v>
      </c>
      <c r="G72" s="104" t="str">
        <f>IFERROR(VLOOKUP(CGTracker[[#This Row],[Ticket ID]],HelpMe[#All],4,FALSE),"Not Found In HelpMe")</f>
        <v>SW INVOICE PENDING DUE TO Account determination error</v>
      </c>
      <c r="H72" s="92" t="s">
        <v>355</v>
      </c>
      <c r="I72" s="101" t="str">
        <f>IFERROR(VLOOKUP(CGTracker[[#This Row],[Ticket ID]],HelpMe[],17,FALSE),"Not Found in HelpMe")</f>
        <v>3. Normal</v>
      </c>
      <c r="J72" s="101" t="str">
        <f>IFERROR(VLOOKUP(CGTracker[[#This Row],[Ticket ID]],HelpMe[],27,FALSE),"Not Found in HelpMe")</f>
        <v>No</v>
      </c>
      <c r="K72" s="101" t="str">
        <f>IFERROR(VLOOKUP(CGTracker[[#This Row],[Ticket ID]],HelpMe[],8,FALSE),"Not Found in HelpMe")</f>
        <v>Closed</v>
      </c>
      <c r="L72" s="10" t="s">
        <v>40</v>
      </c>
      <c r="M72" s="10" t="s">
        <v>40</v>
      </c>
      <c r="N72" s="154">
        <f>IFERROR(VLOOKUP(CGTracker[[#This Row],[Ticket ID]],HelpMe[],36,FALSE),"Not Found in HelpMe")</f>
        <v>45597.449305555558</v>
      </c>
      <c r="O72" s="91" t="s">
        <v>126</v>
      </c>
      <c r="P72" s="91"/>
      <c r="Q72" s="91"/>
      <c r="R72" s="154">
        <f ca="1">IFERROR(VLOOKUP(CGTracker[[#This Row],[Ticket ID]],HelpMe[],37,FALSE),"Not Found in HelpMe")</f>
        <v>45600.561111111114</v>
      </c>
      <c r="S72" s="91" t="s">
        <v>126</v>
      </c>
      <c r="T72" s="91" t="s">
        <v>50</v>
      </c>
      <c r="U72" s="244" t="str">
        <f>IFERROR(VLOOKUP(CGTracker[[#This Row],[Ticket ID]],HelpMe[],6,FALSE),"Not Found in HelpMe")</f>
        <v>Subrahmanya Santoshkumar Mondi</v>
      </c>
      <c r="V72" s="244" t="str">
        <f>IFERROR(VLOOKUP(CGTracker[[#This Row],[Ticket ID]],HelpMe[],31,FALSE),"Not Found in HelpMe")</f>
        <v>2024-W44</v>
      </c>
      <c r="W72" s="91"/>
      <c r="X72" s="91" t="s">
        <v>61</v>
      </c>
      <c r="Y72" s="92"/>
      <c r="Z72" s="92"/>
      <c r="AA72" s="91"/>
      <c r="AB72" s="92" t="s">
        <v>356</v>
      </c>
      <c r="AC72" s="111"/>
    </row>
    <row r="73" spans="1:29" s="2" customFormat="1" ht="29.1" hidden="1">
      <c r="A73" s="259">
        <v>4000004909</v>
      </c>
      <c r="B73" s="101" t="str">
        <f>IFERROR(VLOOKUP(CGTracker[[#This Row],[Ticket ID]],HelpMe[],2,FALSE),"Not Found In HelpMe")</f>
        <v>Incident</v>
      </c>
      <c r="C73" s="91" t="s">
        <v>29</v>
      </c>
      <c r="D73" s="102" t="str">
        <f>IFERROR(VLOOKUP(CGTracker[[#This Row],[Ticket ID]],HelpMe[#All],24,FALSE),"Not Found in HelpMe")</f>
        <v>UAE</v>
      </c>
      <c r="E73" s="102" t="str">
        <f>IFERROR(VLOOKUP(CGTracker[[#This Row],[Ticket ID]],HelpMe[#All],14,FALSE),"Not Found in HelpMe")</f>
        <v>Internal Audit</v>
      </c>
      <c r="F73" s="102" t="str">
        <f>IFERROR(VLOOKUP(CGTracker[[#This Row],[Ticket ID]],HelpMe[#All],7,FALSE),"Not Found in HelpMe")</f>
        <v>SAP Functional-MM</v>
      </c>
      <c r="G73" s="104" t="str">
        <f>IFERROR(VLOOKUP(CGTracker[[#This Row],[Ticket ID]],HelpMe[#All],4,FALSE),"Not Found In HelpMe")</f>
        <v>PO coming to me for approvals in SAP Sol Ref :2000064769</v>
      </c>
      <c r="H73" s="92" t="s">
        <v>357</v>
      </c>
      <c r="I73" s="101" t="str">
        <f>IFERROR(VLOOKUP(CGTracker[[#This Row],[Ticket ID]],HelpMe[],17,FALSE),"Not Found in HelpMe")</f>
        <v>2. High</v>
      </c>
      <c r="J73" s="101" t="str">
        <f>IFERROR(VLOOKUP(CGTracker[[#This Row],[Ticket ID]],HelpMe[],27,FALSE),"Not Found in HelpMe")</f>
        <v>No</v>
      </c>
      <c r="K73" s="101" t="str">
        <f>IFERROR(VLOOKUP(CGTracker[[#This Row],[Ticket ID]],HelpMe[],8,FALSE),"Not Found in HelpMe")</f>
        <v>Closed</v>
      </c>
      <c r="L73" s="10" t="s">
        <v>40</v>
      </c>
      <c r="M73" s="10" t="s">
        <v>40</v>
      </c>
      <c r="N73" s="154">
        <f>IFERROR(VLOOKUP(CGTracker[[#This Row],[Ticket ID]],HelpMe[],36,FALSE),"Not Found in HelpMe")</f>
        <v>45608.529166666667</v>
      </c>
      <c r="O73" s="91" t="s">
        <v>161</v>
      </c>
      <c r="P73" s="91"/>
      <c r="Q73" s="91"/>
      <c r="R73" s="154">
        <f ca="1">IFERROR(VLOOKUP(CGTracker[[#This Row],[Ticket ID]],HelpMe[],37,FALSE),"Not Found in HelpMe")</f>
        <v>45637.791666666664</v>
      </c>
      <c r="S73" s="91" t="s">
        <v>358</v>
      </c>
      <c r="T73" s="91" t="s">
        <v>150</v>
      </c>
      <c r="U73" s="244" t="str">
        <f>IFERROR(VLOOKUP(CGTracker[[#This Row],[Ticket ID]],HelpMe[],6,FALSE),"Not Found in HelpMe")</f>
        <v>Vijay Kumar</v>
      </c>
      <c r="V73" s="244" t="str">
        <f>IFERROR(VLOOKUP(CGTracker[[#This Row],[Ticket ID]],HelpMe[],31,FALSE),"Not Found in HelpMe")</f>
        <v>2024-W46</v>
      </c>
      <c r="W73" s="91" t="s">
        <v>234</v>
      </c>
      <c r="X73" s="91"/>
      <c r="Y73" s="92" t="s">
        <v>359</v>
      </c>
      <c r="Z73" s="92"/>
      <c r="AA73" s="91" t="s">
        <v>96</v>
      </c>
      <c r="AB73" s="92" t="s">
        <v>360</v>
      </c>
      <c r="AC73" s="111"/>
    </row>
    <row r="74" spans="1:29" s="2" customFormat="1" ht="29.1" hidden="1">
      <c r="A74" s="259">
        <v>4000004029</v>
      </c>
      <c r="B74" s="101" t="str">
        <f>IFERROR(VLOOKUP(CGTracker[[#This Row],[Ticket ID]],HelpMe[],2,FALSE),"Not Found In HelpMe")</f>
        <v>Incident</v>
      </c>
      <c r="C74" s="91" t="s">
        <v>29</v>
      </c>
      <c r="D74" s="102" t="str">
        <f>IFERROR(VLOOKUP(CGTracker[[#This Row],[Ticket ID]],HelpMe[#All],24,FALSE),"Not Found in HelpMe")</f>
        <v>UAE</v>
      </c>
      <c r="E74" s="102" t="str">
        <f>IFERROR(VLOOKUP(CGTracker[[#This Row],[Ticket ID]],HelpMe[#All],14,FALSE),"Not Found in HelpMe")</f>
        <v>RAK Porcelain Retail</v>
      </c>
      <c r="F74" s="102" t="str">
        <f>IFERROR(VLOOKUP(CGTracker[[#This Row],[Ticket ID]],HelpMe[#All],7,FALSE),"Not Found in HelpMe")</f>
        <v>SAP Functional-Fiori/ABAP</v>
      </c>
      <c r="G74" s="104" t="str">
        <f>IFERROR(VLOOKUP(CGTracker[[#This Row],[Ticket ID]],HelpMe[#All],4,FALSE),"Not Found In HelpMe")</f>
        <v>Issue With Overlapping Text in Sales Quotation</v>
      </c>
      <c r="H74" s="92" t="s">
        <v>361</v>
      </c>
      <c r="I74" s="101" t="str">
        <f>IFERROR(VLOOKUP(CGTracker[[#This Row],[Ticket ID]],HelpMe[],17,FALSE),"Not Found in HelpMe")</f>
        <v>3. Normal</v>
      </c>
      <c r="J74" s="101" t="str">
        <f>IFERROR(VLOOKUP(CGTracker[[#This Row],[Ticket ID]],HelpMe[],27,FALSE),"Not Found in HelpMe")</f>
        <v>Yes</v>
      </c>
      <c r="K74" s="101" t="str">
        <f>IFERROR(VLOOKUP(CGTracker[[#This Row],[Ticket ID]],HelpMe[],8,FALSE),"Not Found in HelpMe")</f>
        <v>Closed</v>
      </c>
      <c r="L74" s="92" t="s">
        <v>40</v>
      </c>
      <c r="M74" s="10" t="s">
        <v>40</v>
      </c>
      <c r="N74" s="154">
        <f>IFERROR(VLOOKUP(CGTracker[[#This Row],[Ticket ID]],HelpMe[],36,FALSE),"Not Found in HelpMe")</f>
        <v>45579.537499999999</v>
      </c>
      <c r="O74" s="91"/>
      <c r="P74" s="91"/>
      <c r="Q74" s="91"/>
      <c r="R74" s="154">
        <f ca="1">IFERROR(VLOOKUP(CGTracker[[#This Row],[Ticket ID]],HelpMe[],37,FALSE),"Not Found in HelpMe")</f>
        <v>45609.592361111114</v>
      </c>
      <c r="S74" s="91"/>
      <c r="T74" s="91" t="s">
        <v>180</v>
      </c>
      <c r="U74" s="244" t="str">
        <f>IFERROR(VLOOKUP(CGTracker[[#This Row],[Ticket ID]],HelpMe[],6,FALSE),"Not Found in HelpMe")</f>
        <v>Ajay Bose Sukumaran</v>
      </c>
      <c r="V74" s="244" t="str">
        <f>IFERROR(VLOOKUP(CGTracker[[#This Row],[Ticket ID]],HelpMe[],31,FALSE),"Not Found in HelpMe")</f>
        <v>2024-W42</v>
      </c>
      <c r="W74" s="91"/>
      <c r="X74" s="91" t="s">
        <v>61</v>
      </c>
      <c r="Y74" s="92"/>
      <c r="Z74" s="92"/>
      <c r="AA74" s="91"/>
      <c r="AB74" s="92" t="s">
        <v>360</v>
      </c>
      <c r="AC74" s="111"/>
    </row>
    <row r="75" spans="1:29" s="2" customFormat="1" ht="29.1" hidden="1">
      <c r="A75" s="259">
        <v>4000003693</v>
      </c>
      <c r="B75" s="101" t="str">
        <f>IFERROR(VLOOKUP(CGTracker[[#This Row],[Ticket ID]],HelpMe[],2,FALSE),"Not Found In HelpMe")</f>
        <v>Incident</v>
      </c>
      <c r="C75" s="91" t="s">
        <v>29</v>
      </c>
      <c r="D75" s="102" t="str">
        <f>IFERROR(VLOOKUP(CGTracker[[#This Row],[Ticket ID]],HelpMe[#All],24,FALSE),"Not Found in HelpMe")</f>
        <v>UAE</v>
      </c>
      <c r="E75" s="102" t="str">
        <f>IFERROR(VLOOKUP(CGTracker[[#This Row],[Ticket ID]],HelpMe[#All],14,FALSE),"Not Found in HelpMe")</f>
        <v>Corporate Development</v>
      </c>
      <c r="F75" s="102" t="str">
        <f>IFERROR(VLOOKUP(CGTracker[[#This Row],[Ticket ID]],HelpMe[#All],7,FALSE),"Not Found in HelpMe")</f>
        <v>SAP Functional-MM</v>
      </c>
      <c r="G75" s="104" t="str">
        <f>IFERROR(VLOOKUP(CGTracker[[#This Row],[Ticket ID]],HelpMe[#All],4,FALSE),"Not Found In HelpMe")</f>
        <v>Quantities are not shown if it's a BOM code - Marie</v>
      </c>
      <c r="H75" s="92" t="s">
        <v>362</v>
      </c>
      <c r="I75" s="101" t="str">
        <f>IFERROR(VLOOKUP(CGTracker[[#This Row],[Ticket ID]],HelpMe[],17,FALSE),"Not Found in HelpMe")</f>
        <v>3. Normal</v>
      </c>
      <c r="J75" s="101" t="str">
        <f>IFERROR(VLOOKUP(CGTracker[[#This Row],[Ticket ID]],HelpMe[],27,FALSE),"Not Found in HelpMe")</f>
        <v>Yes</v>
      </c>
      <c r="K75" s="101" t="str">
        <f>IFERROR(VLOOKUP(CGTracker[[#This Row],[Ticket ID]],HelpMe[],8,FALSE),"Not Found in HelpMe")</f>
        <v>Closed</v>
      </c>
      <c r="L75" s="92" t="s">
        <v>40</v>
      </c>
      <c r="M75" s="10" t="s">
        <v>40</v>
      </c>
      <c r="N75" s="154">
        <f>IFERROR(VLOOKUP(CGTracker[[#This Row],[Ticket ID]],HelpMe[],36,FALSE),"Not Found in HelpMe")</f>
        <v>45568.761805555558</v>
      </c>
      <c r="O75" s="91"/>
      <c r="P75" s="91"/>
      <c r="Q75" s="91"/>
      <c r="R75" s="154">
        <f ca="1">IFERROR(VLOOKUP(CGTracker[[#This Row],[Ticket ID]],HelpMe[],37,FALSE),"Not Found in HelpMe")</f>
        <v>45637.548611111109</v>
      </c>
      <c r="S75" s="91"/>
      <c r="T75" s="91" t="s">
        <v>150</v>
      </c>
      <c r="U75" s="244" t="str">
        <f>IFERROR(VLOOKUP(CGTracker[[#This Row],[Ticket ID]],HelpMe[],6,FALSE),"Not Found in HelpMe")</f>
        <v>Dinesh Sharma</v>
      </c>
      <c r="V75" s="244" t="str">
        <f>IFERROR(VLOOKUP(CGTracker[[#This Row],[Ticket ID]],HelpMe[],31,FALSE),"Not Found in HelpMe")</f>
        <v>2024-W40</v>
      </c>
      <c r="W75" s="91"/>
      <c r="X75" s="91" t="s">
        <v>61</v>
      </c>
      <c r="Y75" s="92" t="s">
        <v>363</v>
      </c>
      <c r="Z75" s="92"/>
      <c r="AA75" s="91"/>
      <c r="AB75" s="92" t="s">
        <v>364</v>
      </c>
      <c r="AC75" s="111"/>
    </row>
    <row r="76" spans="1:29" s="2" customFormat="1" ht="29.1" hidden="1">
      <c r="A76" s="259">
        <v>4000003332</v>
      </c>
      <c r="B76" s="101" t="str">
        <f>IFERROR(VLOOKUP(CGTracker[[#This Row],[Ticket ID]],HelpMe[],2,FALSE),"Not Found In HelpMe")</f>
        <v>Incident</v>
      </c>
      <c r="C76" s="91" t="s">
        <v>29</v>
      </c>
      <c r="D76" s="102" t="str">
        <f>IFERROR(VLOOKUP(CGTracker[[#This Row],[Ticket ID]],HelpMe[#All],24,FALSE),"Not Found in HelpMe")</f>
        <v>UAE</v>
      </c>
      <c r="E76" s="102" t="str">
        <f>IFERROR(VLOOKUP(CGTracker[[#This Row],[Ticket ID]],HelpMe[#All],14,FALSE),"Not Found in HelpMe")</f>
        <v>Purchase</v>
      </c>
      <c r="F76" s="244" t="str">
        <f>IFERROR(VLOOKUP(CGTracker[[#This Row],[Ticket ID]],HelpMe[#All],7,FALSE),"Not Found in HelpMe")</f>
        <v>SAP Functional-MM</v>
      </c>
      <c r="G76" s="104" t="str">
        <f>IFERROR(VLOOKUP(CGTracker[[#This Row],[Ticket ID]],HelpMe[#All],4,FALSE),"Not Found In HelpMe")</f>
        <v>SAP ADDITIONAL VALUE ADDING PO#9400005530 - RAK PORCELAIN</v>
      </c>
      <c r="H76" s="92" t="s">
        <v>365</v>
      </c>
      <c r="I76" s="101" t="str">
        <f>IFERROR(VLOOKUP(CGTracker[[#This Row],[Ticket ID]],HelpMe[],17,FALSE),"Not Found in HelpMe")</f>
        <v>2. High</v>
      </c>
      <c r="J76" s="101" t="str">
        <f>IFERROR(VLOOKUP(CGTracker[[#This Row],[Ticket ID]],HelpMe[],27,FALSE),"Not Found in HelpMe")</f>
        <v>Yes</v>
      </c>
      <c r="K76" s="101" t="str">
        <f>IFERROR(VLOOKUP(CGTracker[[#This Row],[Ticket ID]],HelpMe[],8,FALSE),"Not Found in HelpMe")</f>
        <v>Closed</v>
      </c>
      <c r="L76" s="92" t="s">
        <v>40</v>
      </c>
      <c r="M76" s="10" t="s">
        <v>40</v>
      </c>
      <c r="N76" s="154">
        <f>IFERROR(VLOOKUP(CGTracker[[#This Row],[Ticket ID]],HelpMe[],36,FALSE),"Not Found in HelpMe")</f>
        <v>45559.479166666664</v>
      </c>
      <c r="O76" s="91"/>
      <c r="P76" s="91"/>
      <c r="Q76" s="91"/>
      <c r="R76" s="154">
        <f ca="1">IFERROR(VLOOKUP(CGTracker[[#This Row],[Ticket ID]],HelpMe[],37,FALSE),"Not Found in HelpMe")</f>
        <v>45600.740277777775</v>
      </c>
      <c r="S76" s="91" t="s">
        <v>126</v>
      </c>
      <c r="T76" s="91" t="s">
        <v>150</v>
      </c>
      <c r="U76" s="244" t="str">
        <f>IFERROR(VLOOKUP(CGTracker[[#This Row],[Ticket ID]],HelpMe[],6,FALSE),"Not Found in HelpMe")</f>
        <v>Subrahmanya Santoshkumar Mondi</v>
      </c>
      <c r="V76" s="244" t="str">
        <f>IFERROR(VLOOKUP(CGTracker[[#This Row],[Ticket ID]],HelpMe[],31,FALSE),"Not Found in HelpMe")</f>
        <v>2024-W39</v>
      </c>
      <c r="W76" s="91"/>
      <c r="X76" s="91" t="s">
        <v>61</v>
      </c>
      <c r="Y76" s="92"/>
      <c r="Z76" s="92"/>
      <c r="AA76" s="91"/>
      <c r="AB76" s="92" t="s">
        <v>360</v>
      </c>
      <c r="AC76" s="111"/>
    </row>
    <row r="77" spans="1:29" s="2" customFormat="1" ht="57.95" hidden="1">
      <c r="A77" s="259">
        <v>4000004978</v>
      </c>
      <c r="B77" s="101" t="str">
        <f>IFERROR(VLOOKUP(CGTracker[[#This Row],[Ticket ID]],HelpMe[],2,FALSE),"Not Found In HelpMe")</f>
        <v>Service Request</v>
      </c>
      <c r="C77" s="91" t="s">
        <v>29</v>
      </c>
      <c r="D77" s="102" t="str">
        <f>IFERROR(VLOOKUP(CGTracker[[#This Row],[Ticket ID]],HelpMe[#All],24,FALSE),"Not Found in HelpMe")</f>
        <v>UAE</v>
      </c>
      <c r="E77" s="102" t="str">
        <f>IFERROR(VLOOKUP(CGTracker[[#This Row],[Ticket ID]],HelpMe[#All],14,FALSE),"Not Found in HelpMe")</f>
        <v>Information Technology</v>
      </c>
      <c r="F77" s="102" t="str">
        <f>IFERROR(VLOOKUP(CGTracker[[#This Row],[Ticket ID]],HelpMe[#All],7,FALSE),"Not Found in HelpMe")</f>
        <v>SAP Functional-PP/PM/QS/</v>
      </c>
      <c r="G77" s="104" t="str">
        <f>IFERROR(VLOOKUP(CGTracker[[#This Row],[Ticket ID]],HelpMe[#All],4,FALSE),"Not Found In HelpMe")</f>
        <v>Make to Stock PIR process for Retail-Tiles Sol ref#: 3000052612</v>
      </c>
      <c r="H77" s="92" t="s">
        <v>366</v>
      </c>
      <c r="I77" s="101" t="str">
        <f>IFERROR(VLOOKUP(CGTracker[[#This Row],[Ticket ID]],HelpMe[],17,FALSE),"Not Found in HelpMe")</f>
        <v>4. Low</v>
      </c>
      <c r="J77" s="101" t="str">
        <f>IFERROR(VLOOKUP(CGTracker[[#This Row],[Ticket ID]],HelpMe[],27,FALSE),"Not Found in HelpMe")</f>
        <v>No</v>
      </c>
      <c r="K77" s="101" t="str">
        <f>IFERROR(VLOOKUP(CGTracker[[#This Row],[Ticket ID]],HelpMe[],8,FALSE),"Not Found in HelpMe")</f>
        <v>In Progress</v>
      </c>
      <c r="L77" s="92" t="s">
        <v>48</v>
      </c>
      <c r="M77" s="10" t="s">
        <v>48</v>
      </c>
      <c r="N77" s="154">
        <f>IFERROR(VLOOKUP(CGTracker[[#This Row],[Ticket ID]],HelpMe[],36,FALSE),"Not Found in HelpMe")</f>
        <v>45609.682638888888</v>
      </c>
      <c r="O77" s="91" t="s">
        <v>203</v>
      </c>
      <c r="P77" s="91"/>
      <c r="Q77" s="91"/>
      <c r="R77" s="154">
        <f ca="1">IFERROR(VLOOKUP(CGTracker[[#This Row],[Ticket ID]],HelpMe[],37,FALSE),"Not Found in HelpMe")</f>
        <v>45653.757518171296</v>
      </c>
      <c r="S77" s="91"/>
      <c r="T77" s="91" t="s">
        <v>59</v>
      </c>
      <c r="U77" s="244" t="str">
        <f>IFERROR(VLOOKUP(CGTracker[[#This Row],[Ticket ID]],HelpMe[],6,FALSE),"Not Found in HelpMe")</f>
        <v>Karthick Duraisamy</v>
      </c>
      <c r="V77" s="244" t="str">
        <f>IFERROR(VLOOKUP(CGTracker[[#This Row],[Ticket ID]],HelpMe[],31,FALSE),"Not Found in HelpMe")</f>
        <v>2024-W46</v>
      </c>
      <c r="W77" s="91" t="s">
        <v>367</v>
      </c>
      <c r="X77" s="91" t="s">
        <v>61</v>
      </c>
      <c r="Y77" s="92" t="s">
        <v>368</v>
      </c>
      <c r="Z77" s="92"/>
      <c r="AA77" s="91"/>
      <c r="AB77" s="152"/>
      <c r="AC77" s="111"/>
    </row>
    <row r="78" spans="1:29" s="2" customFormat="1" ht="72.599999999999994" hidden="1">
      <c r="A78" s="257">
        <v>4000005011</v>
      </c>
      <c r="B78" s="101" t="str">
        <f>IFERROR(VLOOKUP(CGTracker[[#This Row],[Ticket ID]],HelpMe[],2,FALSE),"Not Found In HelpMe")</f>
        <v>Incident</v>
      </c>
      <c r="C78" s="91" t="s">
        <v>29</v>
      </c>
      <c r="D78" s="102" t="str">
        <f>IFERROR(VLOOKUP(CGTracker[[#This Row],[Ticket ID]],HelpMe[#All],24,FALSE),"Not Found in HelpMe")</f>
        <v>UAE</v>
      </c>
      <c r="E78" s="102" t="str">
        <f>IFERROR(VLOOKUP(CGTracker[[#This Row],[Ticket ID]],HelpMe[#All],14,FALSE),"Not Found in HelpMe")</f>
        <v>Sales</v>
      </c>
      <c r="F78" s="244" t="str">
        <f>IFERROR(VLOOKUP(CGTracker[[#This Row],[Ticket ID]],HelpMe[#All],7,FALSE),"Not Found in HelpMe")</f>
        <v>SAP Functional-SD</v>
      </c>
      <c r="G78" s="104" t="str">
        <f>IFERROR(VLOOKUP(CGTracker[[#This Row],[Ticket ID]],HelpMe[#All],4,FALSE),"Not Found In HelpMe")</f>
        <v>Credit note printout error - Joy Sol ref#: 2000064770</v>
      </c>
      <c r="H78" s="10" t="s">
        <v>369</v>
      </c>
      <c r="I78" s="101" t="str">
        <f>IFERROR(VLOOKUP(CGTracker[[#This Row],[Ticket ID]],HelpMe[],17,FALSE),"Not Found in HelpMe")</f>
        <v>3. Normal</v>
      </c>
      <c r="J78" s="101" t="str">
        <f>IFERROR(VLOOKUP(CGTracker[[#This Row],[Ticket ID]],HelpMe[],27,FALSE),"Not Found in HelpMe")</f>
        <v>No</v>
      </c>
      <c r="K78" s="101" t="str">
        <f>IFERROR(VLOOKUP(CGTracker[[#This Row],[Ticket ID]],HelpMe[],8,FALSE),"Not Found in HelpMe")</f>
        <v>Closed</v>
      </c>
      <c r="L78" s="92" t="s">
        <v>40</v>
      </c>
      <c r="M78" s="10" t="s">
        <v>40</v>
      </c>
      <c r="N78" s="154">
        <f>IFERROR(VLOOKUP(CGTracker[[#This Row],[Ticket ID]],HelpMe[],36,FALSE),"Not Found in HelpMe")</f>
        <v>45610.569444444445</v>
      </c>
      <c r="O78" s="91" t="s">
        <v>203</v>
      </c>
      <c r="P78" s="91"/>
      <c r="Q78" s="91"/>
      <c r="R78" s="154">
        <f ca="1">IFERROR(VLOOKUP(CGTracker[[#This Row],[Ticket ID]],HelpMe[],37,FALSE),"Not Found in HelpMe")</f>
        <v>45622.634027777778</v>
      </c>
      <c r="S78" s="91" t="s">
        <v>249</v>
      </c>
      <c r="T78" s="91" t="s">
        <v>50</v>
      </c>
      <c r="U78" s="244" t="str">
        <f>IFERROR(VLOOKUP(CGTracker[[#This Row],[Ticket ID]],HelpMe[],6,FALSE),"Not Found in HelpMe")</f>
        <v>Kamal Kondapalli</v>
      </c>
      <c r="V78" s="244" t="str">
        <f>IFERROR(VLOOKUP(CGTracker[[#This Row],[Ticket ID]],HelpMe[],31,FALSE),"Not Found in HelpMe")</f>
        <v>2024-W46</v>
      </c>
      <c r="W78" s="91" t="s">
        <v>89</v>
      </c>
      <c r="X78" s="91" t="s">
        <v>61</v>
      </c>
      <c r="Y78" s="92" t="s">
        <v>370</v>
      </c>
      <c r="Z78" s="92"/>
      <c r="AA78" s="91"/>
      <c r="AB78" s="152"/>
      <c r="AC78" s="111"/>
    </row>
    <row r="79" spans="1:29" s="2" customFormat="1" ht="26.25" hidden="1" customHeight="1">
      <c r="A79" s="257">
        <v>4000003493</v>
      </c>
      <c r="B79" s="101" t="str">
        <f>IFERROR(VLOOKUP(CGTracker[[#This Row],[Ticket ID]],HelpMe[],2,FALSE),"Not Found In HelpMe")</f>
        <v>Service Request</v>
      </c>
      <c r="C79" s="91" t="s">
        <v>29</v>
      </c>
      <c r="D79" s="102" t="str">
        <f>IFERROR(VLOOKUP(CGTracker[[#This Row],[Ticket ID]],HelpMe[#All],24,FALSE),"Not Found in HelpMe")</f>
        <v>IND</v>
      </c>
      <c r="E79" s="102" t="str">
        <f>IFERROR(VLOOKUP(CGTracker[[#This Row],[Ticket ID]],HelpMe[#All],14,FALSE),"Not Found in HelpMe")</f>
        <v>Finance &amp; Accounts</v>
      </c>
      <c r="F79" s="102" t="str">
        <f>IFERROR(VLOOKUP(CGTracker[[#This Row],[Ticket ID]],HelpMe[#All],7,FALSE),"Not Found in HelpMe")</f>
        <v>SAP Functional-FI/CO</v>
      </c>
      <c r="G79" s="104" t="str">
        <f>IFERROR(VLOOKUP(CGTracker[[#This Row],[Ticket ID]],HelpMe[#All],4,FALSE),"Not Found In HelpMe")</f>
        <v>Request to create new house bank accounts &amp; remove unwanted accounts Sol ref#: 3000052613</v>
      </c>
      <c r="H79" s="92" t="s">
        <v>371</v>
      </c>
      <c r="I79" s="101" t="str">
        <f>IFERROR(VLOOKUP(CGTracker[[#This Row],[Ticket ID]],HelpMe[],17,FALSE),"Not Found in HelpMe")</f>
        <v>3. Normal</v>
      </c>
      <c r="J79" s="101" t="str">
        <f>IFERROR(VLOOKUP(CGTracker[[#This Row],[Ticket ID]],HelpMe[],27,FALSE),"Not Found in HelpMe")</f>
        <v>Yes</v>
      </c>
      <c r="K79" s="101" t="str">
        <f>IFERROR(VLOOKUP(CGTracker[[#This Row],[Ticket ID]],HelpMe[],8,FALSE),"Not Found in HelpMe")</f>
        <v>Closed</v>
      </c>
      <c r="L79" s="92" t="s">
        <v>103</v>
      </c>
      <c r="M79" s="10" t="s">
        <v>103</v>
      </c>
      <c r="N79" s="154">
        <f>IFERROR(VLOOKUP(CGTracker[[#This Row],[Ticket ID]],HelpMe[],36,FALSE),"Not Found in HelpMe")</f>
        <v>45563.486805555556</v>
      </c>
      <c r="O79" s="91" t="s">
        <v>203</v>
      </c>
      <c r="P79" s="91"/>
      <c r="Q79" s="91"/>
      <c r="R79" s="154">
        <f ca="1">IFERROR(VLOOKUP(CGTracker[[#This Row],[Ticket ID]],HelpMe[],37,FALSE),"Not Found in HelpMe")</f>
        <v>45644.64166666667</v>
      </c>
      <c r="S79" s="91"/>
      <c r="T79" s="91" t="s">
        <v>92</v>
      </c>
      <c r="U79" s="244" t="str">
        <f>IFERROR(VLOOKUP(CGTracker[[#This Row],[Ticket ID]],HelpMe[],6,FALSE),"Not Found in HelpMe")</f>
        <v>Rakhi Masand</v>
      </c>
      <c r="V79" s="244" t="str">
        <f>IFERROR(VLOOKUP(CGTracker[[#This Row],[Ticket ID]],HelpMe[],31,FALSE),"Not Found in HelpMe")</f>
        <v>2024-W39</v>
      </c>
      <c r="W79" s="91" t="s">
        <v>352</v>
      </c>
      <c r="X79" s="91" t="s">
        <v>61</v>
      </c>
      <c r="Y79" s="92" t="s">
        <v>372</v>
      </c>
      <c r="Z79" s="92"/>
      <c r="AA79" s="91"/>
      <c r="AB79" s="92" t="s">
        <v>373</v>
      </c>
      <c r="AC79" s="111"/>
    </row>
    <row r="80" spans="1:29" s="2" customFormat="1" ht="17.25" hidden="1" customHeight="1">
      <c r="A80" s="257">
        <v>4000005010</v>
      </c>
      <c r="B80" s="101" t="str">
        <f>IFERROR(VLOOKUP(CGTracker[[#This Row],[Ticket ID]],HelpMe[],2,FALSE),"Not Found In HelpMe")</f>
        <v>Not Found In HelpMe</v>
      </c>
      <c r="C80" s="91" t="s">
        <v>29</v>
      </c>
      <c r="D80" s="105" t="str">
        <f>IFERROR(VLOOKUP(CGTracker[[#This Row],[Ticket ID]],HelpMe[#All],24,FALSE),"Not Found in HelpMe")</f>
        <v>Not Found in HelpMe</v>
      </c>
      <c r="E80" s="105" t="str">
        <f>IFERROR(VLOOKUP(CGTracker[[#This Row],[Ticket ID]],HelpMe[#All],14,FALSE),"Not Found in HelpMe")</f>
        <v>Not Found in HelpMe</v>
      </c>
      <c r="F80" s="105" t="str">
        <f>IFERROR(VLOOKUP(CGTracker[[#This Row],[Ticket ID]],HelpMe[#All],7,FALSE),"Not Found in HelpMe")</f>
        <v>Not Found in HelpMe</v>
      </c>
      <c r="G80" s="104" t="str">
        <f>IFERROR(VLOOKUP(CGTracker[[#This Row],[Ticket ID]],HelpMe[#All],4,FALSE),"Not Found In HelpMe")</f>
        <v>Not Found In HelpMe</v>
      </c>
      <c r="H80" s="111" t="s">
        <v>374</v>
      </c>
      <c r="I80" s="101" t="str">
        <f>IFERROR(VLOOKUP(CGTracker[[#This Row],[Ticket ID]],HelpMe[],17,FALSE),"Not Found in HelpMe")</f>
        <v>Not Found in HelpMe</v>
      </c>
      <c r="J80" s="101" t="str">
        <f>IFERROR(VLOOKUP(CGTracker[[#This Row],[Ticket ID]],HelpMe[],27,FALSE),"Not Found in HelpMe")</f>
        <v>Not Found in HelpMe</v>
      </c>
      <c r="K80" s="101" t="str">
        <f>IFERROR(VLOOKUP(CGTracker[[#This Row],[Ticket ID]],HelpMe[],8,FALSE),"Not Found in HelpMe")</f>
        <v>Not Found in HelpMe</v>
      </c>
      <c r="L80" s="92" t="s">
        <v>40</v>
      </c>
      <c r="M80" s="10"/>
      <c r="N80" s="154" t="str">
        <f>IFERROR(VLOOKUP(CGTracker[[#This Row],[Ticket ID]],HelpMe[],36,FALSE),"Not Found in HelpMe")</f>
        <v>Not Found in HelpMe</v>
      </c>
      <c r="O80" s="91" t="s">
        <v>203</v>
      </c>
      <c r="P80" s="91"/>
      <c r="Q80" s="91"/>
      <c r="R80" s="154" t="str">
        <f>IFERROR(VLOOKUP(CGTracker[[#This Row],[Ticket ID]],HelpMe[],37,FALSE),"Not Found in HelpMe")</f>
        <v>Not Found in HelpMe</v>
      </c>
      <c r="S80" s="91" t="s">
        <v>280</v>
      </c>
      <c r="T80" s="91" t="s">
        <v>92</v>
      </c>
      <c r="U80" s="244" t="str">
        <f>IFERROR(VLOOKUP(CGTracker[[#This Row],[Ticket ID]],HelpMe[],6,FALSE),"Not Found in HelpMe")</f>
        <v>Not Found in HelpMe</v>
      </c>
      <c r="V80" s="244" t="str">
        <f>IFERROR(VLOOKUP(CGTracker[[#This Row],[Ticket ID]],HelpMe[],31,FALSE),"Not Found in HelpMe")</f>
        <v>Not Found in HelpMe</v>
      </c>
      <c r="W80" s="91" t="s">
        <v>352</v>
      </c>
      <c r="X80" s="91" t="s">
        <v>61</v>
      </c>
      <c r="Y80" s="92" t="s">
        <v>375</v>
      </c>
      <c r="Z80" s="92"/>
      <c r="AA80" s="92" t="s">
        <v>81</v>
      </c>
      <c r="AB80" s="91" t="s">
        <v>96</v>
      </c>
      <c r="AC80" s="111"/>
    </row>
    <row r="81" spans="1:29" ht="101.45" hidden="1">
      <c r="A81" s="262">
        <v>4000002962</v>
      </c>
      <c r="B81" s="101" t="str">
        <f>IFERROR(VLOOKUP(CGTracker[[#This Row],[Ticket ID]],HelpMe[],2,FALSE),"Not Found In HelpMe")</f>
        <v>Service Request</v>
      </c>
      <c r="C81" s="9" t="s">
        <v>29</v>
      </c>
      <c r="D81" s="101" t="str">
        <f>IFERROR(VLOOKUP(CGTracker[[#This Row],[Ticket ID]],HelpMe[#All],24,FALSE),"Not Found in HelpMe")</f>
        <v>UAE</v>
      </c>
      <c r="E81" s="101" t="str">
        <f>IFERROR(VLOOKUP(CGTracker[[#This Row],[Ticket ID]],HelpMe[#All],14,FALSE),"Not Found in HelpMe")</f>
        <v>Human Resources</v>
      </c>
      <c r="F81" s="101" t="str">
        <f>IFERROR(VLOOKUP(CGTracker[[#This Row],[Ticket ID]],HelpMe[#All],7,FALSE),"Not Found in HelpMe")</f>
        <v>SAP Functional</v>
      </c>
      <c r="G81" s="104" t="str">
        <f>IFERROR(VLOOKUP(CGTracker[[#This Row],[Ticket ID]],HelpMe[#All],4,FALSE),"Not Found In HelpMe")</f>
        <v>Master Data Report and T-code Format Modification in SAP (HCM)</v>
      </c>
      <c r="H81" s="10" t="s">
        <v>376</v>
      </c>
      <c r="I81" s="101" t="str">
        <f>IFERROR(VLOOKUP(CGTracker[[#This Row],[Ticket ID]],HelpMe[],17,FALSE),"Not Found in HelpMe")</f>
        <v>3. Normal</v>
      </c>
      <c r="J81" s="101" t="str">
        <f>IFERROR(VLOOKUP(CGTracker[[#This Row],[Ticket ID]],HelpMe[],27,FALSE),"Not Found in HelpMe")</f>
        <v>Yes</v>
      </c>
      <c r="K81" s="101" t="str">
        <f>IFERROR(VLOOKUP(CGTracker[[#This Row],[Ticket ID]],HelpMe[],8,FALSE),"Not Found in HelpMe")</f>
        <v>In Progress</v>
      </c>
      <c r="L81" s="92" t="s">
        <v>238</v>
      </c>
      <c r="M81" s="10" t="s">
        <v>238</v>
      </c>
      <c r="N81" s="154">
        <f>IFERROR(VLOOKUP(CGTracker[[#This Row],[Ticket ID]],HelpMe[],36,FALSE),"Not Found in HelpMe")</f>
        <v>45547.555555555555</v>
      </c>
      <c r="O81" s="99" t="s">
        <v>329</v>
      </c>
      <c r="P81" s="9"/>
      <c r="Q81" s="9"/>
      <c r="R81" s="154">
        <f ca="1">IFERROR(VLOOKUP(CGTracker[[#This Row],[Ticket ID]],HelpMe[],37,FALSE),"Not Found in HelpMe")</f>
        <v>45653.757518171296</v>
      </c>
      <c r="S81" s="9"/>
      <c r="T81" s="9" t="s">
        <v>222</v>
      </c>
      <c r="U81" s="244" t="str">
        <f>IFERROR(VLOOKUP(CGTracker[[#This Row],[Ticket ID]],HelpMe[],6,FALSE),"Not Found in HelpMe")</f>
        <v>Dinesh Sharma</v>
      </c>
      <c r="V81" s="244" t="str">
        <f>IFERROR(VLOOKUP(CGTracker[[#This Row],[Ticket ID]],HelpMe[],31,FALSE),"Not Found in HelpMe")</f>
        <v>2024-W37</v>
      </c>
      <c r="W81" s="9" t="s">
        <v>223</v>
      </c>
      <c r="X81" s="9"/>
      <c r="Y81" s="111" t="s">
        <v>377</v>
      </c>
      <c r="Z81" s="9"/>
      <c r="AA81" s="10" t="s">
        <v>378</v>
      </c>
      <c r="AB81" s="111" t="s">
        <v>379</v>
      </c>
      <c r="AC81" s="118" t="s">
        <v>380</v>
      </c>
    </row>
    <row r="82" spans="1:29" s="2" customFormat="1" ht="116.1" hidden="1">
      <c r="A82" s="258">
        <v>4000005118</v>
      </c>
      <c r="B82" s="101" t="str">
        <f>IFERROR(VLOOKUP(CGTracker[[#This Row],[Ticket ID]],HelpMe[],2,FALSE),"Not Found In HelpMe")</f>
        <v>Incident</v>
      </c>
      <c r="C82" s="91" t="s">
        <v>29</v>
      </c>
      <c r="D82" s="102" t="str">
        <f>IFERROR(VLOOKUP(CGTracker[[#This Row],[Ticket ID]],HelpMe[#All],24,FALSE),"Not Found in HelpMe")</f>
        <v>UAE</v>
      </c>
      <c r="E82" s="102" t="str">
        <f>IFERROR(VLOOKUP(CGTracker[[#This Row],[Ticket ID]],HelpMe[#All],14,FALSE),"Not Found in HelpMe")</f>
        <v>Production-Stock</v>
      </c>
      <c r="F82" s="244" t="str">
        <f>IFERROR(VLOOKUP(CGTracker[[#This Row],[Ticket ID]],HelpMe[#All],7,FALSE),"Not Found in HelpMe")</f>
        <v>SAP Functional-MM</v>
      </c>
      <c r="G82" s="104" t="str">
        <f>IFERROR(VLOOKUP(CGTracker[[#This Row],[Ticket ID]],HelpMe[#All],4,FALSE),"Not Found In HelpMe")</f>
        <v>Materials showing on UML-Zone bin ( clear the UML-ZONE &amp; U-ZONE- Negative Qty’s )</v>
      </c>
      <c r="H82" s="92" t="s">
        <v>381</v>
      </c>
      <c r="I82" s="101" t="str">
        <f>IFERROR(VLOOKUP(CGTracker[[#This Row],[Ticket ID]],HelpMe[],17,FALSE),"Not Found in HelpMe")</f>
        <v>3. Normal</v>
      </c>
      <c r="J82" s="101" t="str">
        <f>IFERROR(VLOOKUP(CGTracker[[#This Row],[Ticket ID]],HelpMe[],27,FALSE),"Not Found in HelpMe")</f>
        <v>No</v>
      </c>
      <c r="K82" s="101" t="str">
        <f>IFERROR(VLOOKUP(CGTracker[[#This Row],[Ticket ID]],HelpMe[],8,FALSE),"Not Found in HelpMe")</f>
        <v>User acceptance</v>
      </c>
      <c r="L82" s="92" t="s">
        <v>31</v>
      </c>
      <c r="M82" s="10" t="s">
        <v>40</v>
      </c>
      <c r="N82" s="154">
        <f>IFERROR(VLOOKUP(CGTracker[[#This Row],[Ticket ID]],HelpMe[],36,FALSE),"Not Found in HelpMe")</f>
        <v>45614.56527777778</v>
      </c>
      <c r="O82" s="91" t="s">
        <v>382</v>
      </c>
      <c r="P82" s="91"/>
      <c r="Q82" s="91"/>
      <c r="R82" s="154">
        <f ca="1">IFERROR(VLOOKUP(CGTracker[[#This Row],[Ticket ID]],HelpMe[],37,FALSE),"Not Found in HelpMe")</f>
        <v>45653.757518171296</v>
      </c>
      <c r="S82" s="91"/>
      <c r="T82" s="91" t="s">
        <v>383</v>
      </c>
      <c r="U82" s="244" t="str">
        <f>IFERROR(VLOOKUP(CGTracker[[#This Row],[Ticket ID]],HelpMe[],6,FALSE),"Not Found in HelpMe")</f>
        <v>Pranita Vishvanath Patil</v>
      </c>
      <c r="V82" s="244" t="str">
        <f>IFERROR(VLOOKUP(CGTracker[[#This Row],[Ticket ID]],HelpMe[],31,FALSE),"Not Found in HelpMe")</f>
        <v>2024-W47</v>
      </c>
      <c r="W82" s="91" t="s">
        <v>384</v>
      </c>
      <c r="X82" s="91" t="s">
        <v>61</v>
      </c>
      <c r="Y82" s="10" t="s">
        <v>385</v>
      </c>
      <c r="Z82" s="92"/>
      <c r="AA82" s="91" t="s">
        <v>386</v>
      </c>
      <c r="AB82" s="152" t="s">
        <v>387</v>
      </c>
      <c r="AC82" s="111" t="s">
        <v>388</v>
      </c>
    </row>
    <row r="83" spans="1:29" ht="200.1" hidden="1" customHeight="1">
      <c r="A83" s="257">
        <v>4000005096</v>
      </c>
      <c r="B83" s="101" t="str">
        <f>IFERROR(VLOOKUP(CGTracker[[#This Row],[Ticket ID]],HelpMe[],2,FALSE),"Not Found In HelpMe")</f>
        <v>Incident</v>
      </c>
      <c r="C83" s="9" t="s">
        <v>29</v>
      </c>
      <c r="D83" s="101" t="str">
        <f>IFERROR(VLOOKUP(CGTracker[[#This Row],[Ticket ID]],HelpMe[#All],24,FALSE),"Not Found in HelpMe")</f>
        <v>BGD</v>
      </c>
      <c r="E83" s="101" t="str">
        <f>IFERROR(VLOOKUP(CGTracker[[#This Row],[Ticket ID]],HelpMe[#All],14,FALSE),"Not Found in HelpMe")</f>
        <v>Tiles Production</v>
      </c>
      <c r="F83" s="101" t="str">
        <f>IFERROR(VLOOKUP(CGTracker[[#This Row],[Ticket ID]],HelpMe[#All],7,FALSE),"Not Found in HelpMe")</f>
        <v>SAP Functional-PP/PM/QS/</v>
      </c>
      <c r="G83" s="104" t="str">
        <f>IFERROR(VLOOKUP(CGTracker[[#This Row],[Ticket ID]],HelpMe[#All],4,FALSE),"Not Found In HelpMe")</f>
        <v>No default value maintained for operation order type TL04</v>
      </c>
      <c r="H83" s="10" t="s">
        <v>389</v>
      </c>
      <c r="I83" s="101" t="str">
        <f>IFERROR(VLOOKUP(CGTracker[[#This Row],[Ticket ID]],HelpMe[],17,FALSE),"Not Found in HelpMe")</f>
        <v>2. High</v>
      </c>
      <c r="J83" s="101" t="str">
        <f>IFERROR(VLOOKUP(CGTracker[[#This Row],[Ticket ID]],HelpMe[],27,FALSE),"Not Found in HelpMe")</f>
        <v>No</v>
      </c>
      <c r="K83" s="101" t="str">
        <f>IFERROR(VLOOKUP(CGTracker[[#This Row],[Ticket ID]],HelpMe[],8,FALSE),"Not Found in HelpMe")</f>
        <v>Closed</v>
      </c>
      <c r="L83" s="10" t="s">
        <v>40</v>
      </c>
      <c r="M83" s="10" t="s">
        <v>40</v>
      </c>
      <c r="N83" s="154">
        <f>IFERROR(VLOOKUP(CGTracker[[#This Row],[Ticket ID]],HelpMe[],36,FALSE),"Not Found in HelpMe")</f>
        <v>45613.636111111111</v>
      </c>
      <c r="O83" s="91" t="s">
        <v>382</v>
      </c>
      <c r="P83" s="9"/>
      <c r="Q83" s="9"/>
      <c r="R83" s="154">
        <f ca="1">IFERROR(VLOOKUP(CGTracker[[#This Row],[Ticket ID]],HelpMe[],37,FALSE),"Not Found in HelpMe")</f>
        <v>45614.628472222219</v>
      </c>
      <c r="S83" s="91" t="s">
        <v>382</v>
      </c>
      <c r="T83" s="9" t="s">
        <v>59</v>
      </c>
      <c r="U83" s="101" t="str">
        <f>IFERROR(VLOOKUP(CGTracker[[#This Row],[Ticket ID]],HelpMe[],6,FALSE),"Not Found in HelpMe")</f>
        <v>Shaik Chand Basha</v>
      </c>
      <c r="V83" s="101" t="str">
        <f>IFERROR(VLOOKUP(CGTracker[[#This Row],[Ticket ID]],HelpMe[],31,FALSE),"Not Found in HelpMe")</f>
        <v>2024-W47</v>
      </c>
      <c r="W83" s="9" t="s">
        <v>142</v>
      </c>
      <c r="X83" s="9"/>
      <c r="Y83" s="10" t="s">
        <v>390</v>
      </c>
      <c r="Z83" s="10"/>
      <c r="AA83" s="10" t="s">
        <v>391</v>
      </c>
      <c r="AB83" s="10" t="s">
        <v>392</v>
      </c>
      <c r="AC83" s="118"/>
    </row>
    <row r="84" spans="1:29" ht="144.94999999999999" hidden="1">
      <c r="A84" s="256">
        <v>4000001281</v>
      </c>
      <c r="B84" s="101" t="str">
        <f>IFERROR(VLOOKUP(CGTracker[[#This Row],[Ticket ID]],HelpMe[],2,FALSE),"Not Found In HelpMe")</f>
        <v>Service Request</v>
      </c>
      <c r="C84" s="9" t="s">
        <v>29</v>
      </c>
      <c r="D84" s="101" t="str">
        <f>IFERROR(VLOOKUP(CGTracker[[#This Row],[Ticket ID]],HelpMe[#All],24,FALSE),"Not Found in HelpMe")</f>
        <v>UAE</v>
      </c>
      <c r="E84" s="101" t="str">
        <f>IFERROR(VLOOKUP(CGTracker[[#This Row],[Ticket ID]],HelpMe[#All],14,FALSE),"Not Found in HelpMe")</f>
        <v>Finance &amp; Accounts</v>
      </c>
      <c r="F84" s="101" t="str">
        <f>IFERROR(VLOOKUP(CGTracker[[#This Row],[Ticket ID]],HelpMe[#All],7,FALSE),"Not Found in HelpMe")</f>
        <v>SAP Functional-FI/CO</v>
      </c>
      <c r="G84" s="104" t="str">
        <f>IFERROR(VLOOKUP(CGTracker[[#This Row],[Ticket ID]],HelpMe[#All],4,FALSE),"Not Found In HelpMe")</f>
        <v>Migrated SM#3000052052 Changes- ZS_LONGTERM_FI &amp; ZS_SALES_FI</v>
      </c>
      <c r="H84" s="10" t="s">
        <v>393</v>
      </c>
      <c r="I84" s="101" t="str">
        <f>IFERROR(VLOOKUP(CGTracker[[#This Row],[Ticket ID]],HelpMe[],17,FALSE),"Not Found in HelpMe")</f>
        <v>4. Low</v>
      </c>
      <c r="J84" s="101" t="str">
        <f>IFERROR(VLOOKUP(CGTracker[[#This Row],[Ticket ID]],HelpMe[],27,FALSE),"Not Found in HelpMe")</f>
        <v>Yes</v>
      </c>
      <c r="K84" s="101" t="str">
        <f>IFERROR(VLOOKUP(CGTracker[[#This Row],[Ticket ID]],HelpMe[],8,FALSE),"Not Found in HelpMe")</f>
        <v>User acceptance</v>
      </c>
      <c r="L84" s="10" t="s">
        <v>221</v>
      </c>
      <c r="M84" s="10" t="s">
        <v>221</v>
      </c>
      <c r="N84" s="154">
        <f>IFERROR(VLOOKUP(CGTracker[[#This Row],[Ticket ID]],HelpMe[],36,FALSE),"Not Found in HelpMe")</f>
        <v>45502.738194444442</v>
      </c>
      <c r="O84" s="9"/>
      <c r="P84" s="9"/>
      <c r="Q84" s="9"/>
      <c r="R84" s="154">
        <f ca="1">IFERROR(VLOOKUP(CGTracker[[#This Row],[Ticket ID]],HelpMe[],37,FALSE),"Not Found in HelpMe")</f>
        <v>45653.757518171296</v>
      </c>
      <c r="S84" s="9"/>
      <c r="T84" s="9" t="s">
        <v>92</v>
      </c>
      <c r="U84" s="101" t="str">
        <f>IFERROR(VLOOKUP(CGTracker[[#This Row],[Ticket ID]],HelpMe[],6,FALSE),"Not Found in HelpMe")</f>
        <v>Rakhi Masand</v>
      </c>
      <c r="V84" s="101" t="str">
        <f>IFERROR(VLOOKUP(CGTracker[[#This Row],[Ticket ID]],HelpMe[],31,FALSE),"Not Found in HelpMe")</f>
        <v>2024-W31</v>
      </c>
      <c r="W84" s="9" t="s">
        <v>93</v>
      </c>
      <c r="X84" s="9" t="s">
        <v>61</v>
      </c>
      <c r="Y84" s="10" t="s">
        <v>394</v>
      </c>
      <c r="Z84" s="10"/>
      <c r="AA84" s="10" t="s">
        <v>395</v>
      </c>
      <c r="AB84" s="215" t="s">
        <v>396</v>
      </c>
      <c r="AC84" s="118" t="s">
        <v>397</v>
      </c>
    </row>
    <row r="85" spans="1:29" ht="29.1" hidden="1">
      <c r="A85" s="260">
        <v>4000004887</v>
      </c>
      <c r="B85" s="101" t="str">
        <f>IFERROR(VLOOKUP(CGTracker[[#This Row],[Ticket ID]],HelpMe[],2,FALSE),"Not Found In HelpMe")</f>
        <v>Service Request</v>
      </c>
      <c r="C85" s="9" t="s">
        <v>29</v>
      </c>
      <c r="D85" s="101" t="str">
        <f>IFERROR(VLOOKUP(CGTracker[[#This Row],[Ticket ID]],HelpMe[#All],24,FALSE),"Not Found in HelpMe")</f>
        <v>UAE</v>
      </c>
      <c r="E85" s="101" t="str">
        <f>IFERROR(VLOOKUP(CGTracker[[#This Row],[Ticket ID]],HelpMe[#All],14,FALSE),"Not Found in HelpMe")</f>
        <v>Information Technology</v>
      </c>
      <c r="F85" s="101" t="str">
        <f>IFERROR(VLOOKUP(CGTracker[[#This Row],[Ticket ID]],HelpMe[#All],7,FALSE),"Not Found in HelpMe")</f>
        <v>SAP Functional-PP/PM/QS/</v>
      </c>
      <c r="G85" s="104" t="str">
        <f>IFERROR(VLOOKUP(CGTracker[[#This Row],[Ticket ID]],HelpMe[#All],4,FALSE),"Not Found In HelpMe")</f>
        <v>Request to configure KANBAN process in Tiles production Sol ref#: 30000052607</v>
      </c>
      <c r="H85" s="92"/>
      <c r="I85" s="101" t="str">
        <f>IFERROR(VLOOKUP(CGTracker[[#This Row],[Ticket ID]],HelpMe[],17,FALSE),"Not Found in HelpMe")</f>
        <v>4. Low</v>
      </c>
      <c r="J85" s="101" t="str">
        <f>IFERROR(VLOOKUP(CGTracker[[#This Row],[Ticket ID]],HelpMe[],27,FALSE),"Not Found in HelpMe")</f>
        <v>No</v>
      </c>
      <c r="K85" s="101" t="str">
        <f>IFERROR(VLOOKUP(CGTracker[[#This Row],[Ticket ID]],HelpMe[],8,FALSE),"Not Found in HelpMe")</f>
        <v>In Progress</v>
      </c>
      <c r="L85" s="92" t="s">
        <v>48</v>
      </c>
      <c r="M85" s="10" t="s">
        <v>48</v>
      </c>
      <c r="N85" s="154">
        <f>IFERROR(VLOOKUP(CGTracker[[#This Row],[Ticket ID]],HelpMe[],36,FALSE),"Not Found in HelpMe")</f>
        <v>45607.564583333333</v>
      </c>
      <c r="O85" s="9" t="s">
        <v>203</v>
      </c>
      <c r="P85" s="9"/>
      <c r="Q85" s="9"/>
      <c r="R85" s="154">
        <f ca="1">IFERROR(VLOOKUP(CGTracker[[#This Row],[Ticket ID]],HelpMe[],37,FALSE),"Not Found in HelpMe")</f>
        <v>45653.757518171296</v>
      </c>
      <c r="S85" s="9" t="s">
        <v>203</v>
      </c>
      <c r="T85" s="9" t="s">
        <v>59</v>
      </c>
      <c r="U85" s="101" t="str">
        <f>IFERROR(VLOOKUP(CGTracker[[#This Row],[Ticket ID]],HelpMe[],6,FALSE),"Not Found in HelpMe")</f>
        <v>Karthick Duraisamy</v>
      </c>
      <c r="V85" s="101" t="str">
        <f>IFERROR(VLOOKUP(CGTracker[[#This Row],[Ticket ID]],HelpMe[],31,FALSE),"Not Found in HelpMe")</f>
        <v>2024-W46</v>
      </c>
      <c r="W85" s="9" t="s">
        <v>398</v>
      </c>
      <c r="X85" s="9" t="s">
        <v>61</v>
      </c>
      <c r="Y85" s="10" t="s">
        <v>399</v>
      </c>
      <c r="Z85" s="10"/>
      <c r="AA85" s="9" t="s">
        <v>96</v>
      </c>
      <c r="AB85" s="9" t="s">
        <v>400</v>
      </c>
      <c r="AC85" s="118" t="s">
        <v>401</v>
      </c>
    </row>
    <row r="86" spans="1:29" ht="43.5" hidden="1">
      <c r="A86" s="260">
        <v>4000003240</v>
      </c>
      <c r="B86" s="101" t="str">
        <f>IFERROR(VLOOKUP(CGTracker[[#This Row],[Ticket ID]],HelpMe[],2,FALSE),"Not Found In HelpMe")</f>
        <v>Service Request</v>
      </c>
      <c r="C86" s="9" t="s">
        <v>29</v>
      </c>
      <c r="D86" s="101" t="str">
        <f>IFERROR(VLOOKUP(CGTracker[[#This Row],[Ticket ID]],HelpMe[#All],24,FALSE),"Not Found in HelpMe")</f>
        <v>IND</v>
      </c>
      <c r="E86" s="101" t="str">
        <f>IFERROR(VLOOKUP(CGTracker[[#This Row],[Ticket ID]],HelpMe[#All],14,FALSE),"Not Found in HelpMe")</f>
        <v>Production Planning Tiles &amp; SW</v>
      </c>
      <c r="F86" s="101" t="str">
        <f>IFERROR(VLOOKUP(CGTracker[[#This Row],[Ticket ID]],HelpMe[#All],7,FALSE),"Not Found in HelpMe")</f>
        <v>SAP Functional-PP/PM/QS/</v>
      </c>
      <c r="G86" s="104" t="str">
        <f>IFERROR(VLOOKUP(CGTracker[[#This Row],[Ticket ID]],HelpMe[#All],4,FALSE),"Not Found In HelpMe")</f>
        <v>Production SOP Process for year 2024</v>
      </c>
      <c r="H86" s="92" t="s">
        <v>402</v>
      </c>
      <c r="I86" s="101" t="str">
        <f>IFERROR(VLOOKUP(CGTracker[[#This Row],[Ticket ID]],HelpMe[],17,FALSE),"Not Found in HelpMe")</f>
        <v>3. Normal</v>
      </c>
      <c r="J86" s="101" t="str">
        <f>IFERROR(VLOOKUP(CGTracker[[#This Row],[Ticket ID]],HelpMe[],27,FALSE),"Not Found in HelpMe")</f>
        <v>Yes</v>
      </c>
      <c r="K86" s="101" t="str">
        <f>IFERROR(VLOOKUP(CGTracker[[#This Row],[Ticket ID]],HelpMe[],8,FALSE),"Not Found in HelpMe")</f>
        <v>In Progress</v>
      </c>
      <c r="L86" s="10" t="s">
        <v>403</v>
      </c>
      <c r="M86" s="10" t="s">
        <v>103</v>
      </c>
      <c r="N86" s="154">
        <f>IFERROR(VLOOKUP(CGTracker[[#This Row],[Ticket ID]],HelpMe[],36,FALSE),"Not Found in HelpMe")</f>
        <v>45555.310416666667</v>
      </c>
      <c r="O86" s="9" t="s">
        <v>404</v>
      </c>
      <c r="P86" s="9"/>
      <c r="Q86" s="9"/>
      <c r="R86" s="154">
        <f ca="1">IFERROR(VLOOKUP(CGTracker[[#This Row],[Ticket ID]],HelpMe[],37,FALSE),"Not Found in HelpMe")</f>
        <v>45653.757518171296</v>
      </c>
      <c r="S86" s="9"/>
      <c r="T86" s="9" t="s">
        <v>59</v>
      </c>
      <c r="U86" s="101" t="str">
        <f>IFERROR(VLOOKUP(CGTracker[[#This Row],[Ticket ID]],HelpMe[],6,FALSE),"Not Found in HelpMe")</f>
        <v>Shaik Chand Basha</v>
      </c>
      <c r="V86" s="101" t="str">
        <f>IFERROR(VLOOKUP(CGTracker[[#This Row],[Ticket ID]],HelpMe[],31,FALSE),"Not Found in HelpMe")</f>
        <v>2024-W38</v>
      </c>
      <c r="W86" s="9" t="s">
        <v>142</v>
      </c>
      <c r="X86" s="9" t="s">
        <v>61</v>
      </c>
      <c r="Y86" s="10" t="s">
        <v>405</v>
      </c>
      <c r="Z86" s="10"/>
      <c r="AA86" s="9" t="s">
        <v>406</v>
      </c>
      <c r="AB86" s="10" t="s">
        <v>407</v>
      </c>
      <c r="AC86" s="118" t="s">
        <v>408</v>
      </c>
    </row>
    <row r="87" spans="1:29" ht="106.5" hidden="1" customHeight="1">
      <c r="A87" s="257">
        <v>4000005008</v>
      </c>
      <c r="B87" s="101" t="str">
        <f>IFERROR(VLOOKUP(CGTracker[[#This Row],[Ticket ID]],HelpMe[],2,FALSE),"Not Found In HelpMe")</f>
        <v>Service Request</v>
      </c>
      <c r="C87" s="9" t="s">
        <v>29</v>
      </c>
      <c r="D87" s="101" t="str">
        <f>IFERROR(VLOOKUP(CGTracker[[#This Row],[Ticket ID]],HelpMe[#All],24,FALSE),"Not Found in HelpMe")</f>
        <v>UAE</v>
      </c>
      <c r="E87" s="101" t="str">
        <f>IFERROR(VLOOKUP(CGTracker[[#This Row],[Ticket ID]],HelpMe[#All],14,FALSE),"Not Found in HelpMe")</f>
        <v>Sanitaryware Plant</v>
      </c>
      <c r="F87" s="101" t="str">
        <f>IFERROR(VLOOKUP(CGTracker[[#This Row],[Ticket ID]],HelpMe[#All],7,FALSE),"Not Found in HelpMe")</f>
        <v>SAP Functional-PP/PM/QS</v>
      </c>
      <c r="G87" s="104" t="str">
        <f>IFERROR(VLOOKUP(CGTracker[[#This Row],[Ticket ID]],HelpMe[#All],4,FALSE),"Not Found In HelpMe")</f>
        <v>New production order type for SW Decal Sol Ref : 3000052616</v>
      </c>
      <c r="H87" s="10" t="s">
        <v>409</v>
      </c>
      <c r="I87" s="101" t="str">
        <f>IFERROR(VLOOKUP(CGTracker[[#This Row],[Ticket ID]],HelpMe[],17,FALSE),"Not Found in HelpMe")</f>
        <v>Not Assigned</v>
      </c>
      <c r="J87" s="101" t="str">
        <f>IFERROR(VLOOKUP(CGTracker[[#This Row],[Ticket ID]],HelpMe[],27,FALSE),"Not Found in HelpMe")</f>
        <v>No</v>
      </c>
      <c r="K87" s="101" t="str">
        <f>IFERROR(VLOOKUP(CGTracker[[#This Row],[Ticket ID]],HelpMe[],8,FALSE),"Not Found in HelpMe")</f>
        <v>In Progress</v>
      </c>
      <c r="L87" s="118" t="s">
        <v>410</v>
      </c>
      <c r="M87" s="10" t="s">
        <v>410</v>
      </c>
      <c r="N87" s="154">
        <f>IFERROR(VLOOKUP(CGTracker[[#This Row],[Ticket ID]],HelpMe[],36,FALSE),"Not Found in HelpMe")</f>
        <v>45610.559027777781</v>
      </c>
      <c r="O87" s="9" t="s">
        <v>382</v>
      </c>
      <c r="P87" s="9"/>
      <c r="Q87" s="9"/>
      <c r="R87" s="154">
        <f ca="1">IFERROR(VLOOKUP(CGTracker[[#This Row],[Ticket ID]],HelpMe[],37,FALSE),"Not Found in HelpMe")</f>
        <v>45653.757518171296</v>
      </c>
      <c r="S87" s="9"/>
      <c r="T87" s="9" t="s">
        <v>59</v>
      </c>
      <c r="U87" s="101" t="str">
        <f>IFERROR(VLOOKUP(CGTracker[[#This Row],[Ticket ID]],HelpMe[],6,FALSE),"Not Found in HelpMe")</f>
        <v>Shaik Chand Basha</v>
      </c>
      <c r="V87" s="101" t="str">
        <f>IFERROR(VLOOKUP(CGTracker[[#This Row],[Ticket ID]],HelpMe[],31,FALSE),"Not Found in HelpMe")</f>
        <v>2024-W46</v>
      </c>
      <c r="W87" s="9" t="s">
        <v>193</v>
      </c>
      <c r="X87" s="9"/>
      <c r="Y87" s="10" t="s">
        <v>411</v>
      </c>
      <c r="Z87" s="10"/>
      <c r="AA87" s="9" t="s">
        <v>412</v>
      </c>
      <c r="AB87" s="206" t="s">
        <v>413</v>
      </c>
      <c r="AC87" s="118" t="s">
        <v>414</v>
      </c>
    </row>
    <row r="88" spans="1:29" ht="57.95" hidden="1">
      <c r="A88" s="257">
        <v>4000005100</v>
      </c>
      <c r="B88" s="101" t="str">
        <f>IFERROR(VLOOKUP(CGTracker[[#This Row],[Ticket ID]],HelpMe[],2,FALSE),"Not Found In HelpMe")</f>
        <v>Incident</v>
      </c>
      <c r="C88" s="9" t="s">
        <v>29</v>
      </c>
      <c r="D88" s="101" t="str">
        <f>IFERROR(VLOOKUP(CGTracker[[#This Row],[Ticket ID]],HelpMe[#All],24,FALSE),"Not Found in HelpMe")</f>
        <v>UAE</v>
      </c>
      <c r="E88" s="101" t="str">
        <f>IFERROR(VLOOKUP(CGTracker[[#This Row],[Ticket ID]],HelpMe[#All],14,FALSE),"Not Found in HelpMe")</f>
        <v>Tiles Plant</v>
      </c>
      <c r="F88" s="101" t="str">
        <f>IFERROR(VLOOKUP(CGTracker[[#This Row],[Ticket ID]],HelpMe[#All],7,FALSE),"Not Found in HelpMe")</f>
        <v>SAP Functional-PP/PM/QS</v>
      </c>
      <c r="G88" s="104" t="str">
        <f>IFERROR(VLOOKUP(CGTracker[[#This Row],[Ticket ID]],HelpMe[#All],4,FALSE),"Not Found In HelpMe")</f>
        <v>SAP Incident - ZPM_SPARES Dump Error</v>
      </c>
      <c r="H88" s="92" t="s">
        <v>415</v>
      </c>
      <c r="I88" s="101" t="str">
        <f>IFERROR(VLOOKUP(CGTracker[[#This Row],[Ticket ID]],HelpMe[],17,FALSE),"Not Found in HelpMe")</f>
        <v>2. High</v>
      </c>
      <c r="J88" s="101" t="str">
        <f>IFERROR(VLOOKUP(CGTracker[[#This Row],[Ticket ID]],HelpMe[],27,FALSE),"Not Found in HelpMe")</f>
        <v>No</v>
      </c>
      <c r="K88" s="101" t="str">
        <f>IFERROR(VLOOKUP(CGTracker[[#This Row],[Ticket ID]],HelpMe[],8,FALSE),"Not Found in HelpMe")</f>
        <v>Closed</v>
      </c>
      <c r="L88" s="10" t="s">
        <v>40</v>
      </c>
      <c r="M88" s="10" t="s">
        <v>40</v>
      </c>
      <c r="N88" s="154">
        <f>IFERROR(VLOOKUP(CGTracker[[#This Row],[Ticket ID]],HelpMe[],36,FALSE),"Not Found in HelpMe")</f>
        <v>45614.465277777781</v>
      </c>
      <c r="O88" s="9" t="s">
        <v>382</v>
      </c>
      <c r="P88" s="9"/>
      <c r="Q88" s="9"/>
      <c r="R88" s="154">
        <f ca="1">IFERROR(VLOOKUP(CGTracker[[#This Row],[Ticket ID]],HelpMe[],37,FALSE),"Not Found in HelpMe")</f>
        <v>45617.48333333333</v>
      </c>
      <c r="S88" s="9" t="s">
        <v>280</v>
      </c>
      <c r="T88" s="9" t="s">
        <v>59</v>
      </c>
      <c r="U88" s="101" t="str">
        <f>IFERROR(VLOOKUP(CGTracker[[#This Row],[Ticket ID]],HelpMe[],6,FALSE),"Not Found in HelpMe")</f>
        <v>Shaik Chand Basha</v>
      </c>
      <c r="V88" s="101" t="str">
        <f>IFERROR(VLOOKUP(CGTracker[[#This Row],[Ticket ID]],HelpMe[],31,FALSE),"Not Found in HelpMe")</f>
        <v>2024-W47</v>
      </c>
      <c r="W88" s="9" t="s">
        <v>142</v>
      </c>
      <c r="X88" s="99" t="s">
        <v>61</v>
      </c>
      <c r="Y88" s="10" t="s">
        <v>416</v>
      </c>
      <c r="Z88" s="99" t="s">
        <v>417</v>
      </c>
      <c r="AA88" s="9"/>
      <c r="AB88" s="111" t="s">
        <v>418</v>
      </c>
      <c r="AC88" s="118"/>
    </row>
    <row r="89" spans="1:29" ht="159.6" hidden="1">
      <c r="A89" s="257">
        <v>4000005137</v>
      </c>
      <c r="B89" s="101" t="str">
        <f>IFERROR(VLOOKUP(CGTracker[[#This Row],[Ticket ID]],HelpMe[],2,FALSE),"Not Found In HelpMe")</f>
        <v>Incident</v>
      </c>
      <c r="C89" s="91" t="s">
        <v>29</v>
      </c>
      <c r="D89" s="102" t="str">
        <f>IFERROR(VLOOKUP(CGTracker[[#This Row],[Ticket ID]],HelpMe[#All],24,FALSE),"Not Found in HelpMe")</f>
        <v>UAE</v>
      </c>
      <c r="E89" s="102" t="str">
        <f>IFERROR(VLOOKUP(CGTracker[[#This Row],[Ticket ID]],HelpMe[#All],14,FALSE),"Not Found in HelpMe")</f>
        <v>Information Technology</v>
      </c>
      <c r="F89" s="244" t="str">
        <f>IFERROR(VLOOKUP(CGTracker[[#This Row],[Ticket ID]],HelpMe[#All],7,FALSE),"Not Found in HelpMe")</f>
        <v>SAP Functional-FI/CO</v>
      </c>
      <c r="G89" s="104" t="str">
        <f>IFERROR(VLOOKUP(CGTracker[[#This Row],[Ticket ID]],HelpMe[#All],4,FALSE),"Not Found In HelpMe")</f>
        <v>Change Planned Future Price</v>
      </c>
      <c r="H89" s="157" t="s">
        <v>419</v>
      </c>
      <c r="I89" s="101" t="str">
        <f>IFERROR(VLOOKUP(CGTracker[[#This Row],[Ticket ID]],HelpMe[],17,FALSE),"Not Found in HelpMe")</f>
        <v>3. Normal</v>
      </c>
      <c r="J89" s="101" t="str">
        <f>IFERROR(VLOOKUP(CGTracker[[#This Row],[Ticket ID]],HelpMe[],27,FALSE),"Not Found in HelpMe")</f>
        <v>No</v>
      </c>
      <c r="K89" s="101" t="str">
        <f>IFERROR(VLOOKUP(CGTracker[[#This Row],[Ticket ID]],HelpMe[],8,FALSE),"Not Found in HelpMe")</f>
        <v>Closed</v>
      </c>
      <c r="L89" s="10" t="s">
        <v>40</v>
      </c>
      <c r="M89" s="10" t="s">
        <v>40</v>
      </c>
      <c r="N89" s="154">
        <f>IFERROR(VLOOKUP(CGTracker[[#This Row],[Ticket ID]],HelpMe[],36,FALSE),"Not Found in HelpMe")</f>
        <v>45614.802777777775</v>
      </c>
      <c r="O89" s="9" t="s">
        <v>382</v>
      </c>
      <c r="P89" s="9"/>
      <c r="Q89" s="9"/>
      <c r="R89" s="154">
        <f ca="1">IFERROR(VLOOKUP(CGTracker[[#This Row],[Ticket ID]],HelpMe[],37,FALSE),"Not Found in HelpMe")</f>
        <v>45637.79791666667</v>
      </c>
      <c r="S89" s="40"/>
      <c r="T89" s="91" t="s">
        <v>33</v>
      </c>
      <c r="U89" s="244" t="str">
        <f>IFERROR(VLOOKUP(CGTracker[[#This Row],[Ticket ID]],HelpMe[],6,FALSE),"Not Found in HelpMe")</f>
        <v>Rakhi Masand</v>
      </c>
      <c r="V89" s="244" t="str">
        <f>IFERROR(VLOOKUP(CGTracker[[#This Row],[Ticket ID]],HelpMe[],31,FALSE),"Not Found in HelpMe")</f>
        <v>2024-W47</v>
      </c>
      <c r="W89" s="91" t="s">
        <v>34</v>
      </c>
      <c r="X89" s="9" t="s">
        <v>61</v>
      </c>
      <c r="Y89" s="10" t="s">
        <v>420</v>
      </c>
      <c r="Z89" s="10" t="s">
        <v>421</v>
      </c>
      <c r="AA89" s="9" t="s">
        <v>422</v>
      </c>
      <c r="AB89" s="10"/>
      <c r="AC89" s="118"/>
    </row>
    <row r="90" spans="1:29" ht="188.45" hidden="1">
      <c r="A90" s="91">
        <v>4000001276</v>
      </c>
      <c r="B90" s="101" t="str">
        <f>IFERROR(VLOOKUP(CGTracker[[#This Row],[Ticket ID]],HelpMe[],2,FALSE),"Not Found In HelpMe")</f>
        <v>Service Request</v>
      </c>
      <c r="C90" s="91" t="s">
        <v>29</v>
      </c>
      <c r="D90" s="102" t="str">
        <f>IFERROR(VLOOKUP(CGTracker[[#This Row],[Ticket ID]],HelpMe[#All],24,FALSE),"Not Found in HelpMe")</f>
        <v>UAE</v>
      </c>
      <c r="E90" s="102" t="str">
        <f>IFERROR(VLOOKUP(CGTracker[[#This Row],[Ticket ID]],HelpMe[#All],14,FALSE),"Not Found in HelpMe")</f>
        <v>Finance &amp; Accounts</v>
      </c>
      <c r="F90" s="102" t="str">
        <f>IFERROR(VLOOKUP(CGTracker[[#This Row],[Ticket ID]],HelpMe[#All],7,FALSE),"Not Found in HelpMe")</f>
        <v>SAP Functional-FI/CO</v>
      </c>
      <c r="G90" s="104" t="str">
        <f>IFERROR(VLOOKUP(CGTracker[[#This Row],[Ticket ID]],HelpMe[#All],4,FALSE),"Not Found In HelpMe")</f>
        <v>Migrated SM#3000052021 FAMS - Phase 2 - Physical Inventory</v>
      </c>
      <c r="H90" s="92" t="s">
        <v>423</v>
      </c>
      <c r="I90" s="101" t="str">
        <f>IFERROR(VLOOKUP(CGTracker[[#This Row],[Ticket ID]],HelpMe[],17,FALSE),"Not Found in HelpMe")</f>
        <v>4. Low</v>
      </c>
      <c r="J90" s="101" t="str">
        <f>IFERROR(VLOOKUP(CGTracker[[#This Row],[Ticket ID]],HelpMe[],27,FALSE),"Not Found in HelpMe")</f>
        <v>Yes</v>
      </c>
      <c r="K90" s="101" t="str">
        <f>IFERROR(VLOOKUP(CGTracker[[#This Row],[Ticket ID]],HelpMe[],8,FALSE),"Not Found in HelpMe")</f>
        <v>User acceptance</v>
      </c>
      <c r="L90" s="91" t="s">
        <v>221</v>
      </c>
      <c r="M90" s="10" t="s">
        <v>221</v>
      </c>
      <c r="N90" s="154">
        <f>IFERROR(VLOOKUP(CGTracker[[#This Row],[Ticket ID]],HelpMe[],36,FALSE),"Not Found in HelpMe")</f>
        <v>45502.738194444442</v>
      </c>
      <c r="O90" s="91" t="s">
        <v>161</v>
      </c>
      <c r="P90" s="9"/>
      <c r="Q90" s="9"/>
      <c r="R90" s="154">
        <f ca="1">IFERROR(VLOOKUP(CGTracker[[#This Row],[Ticket ID]],HelpMe[],37,FALSE),"Not Found in HelpMe")</f>
        <v>45653.757518171296</v>
      </c>
      <c r="S90" s="9"/>
      <c r="T90" s="91" t="s">
        <v>92</v>
      </c>
      <c r="U90" s="244" t="str">
        <f>IFERROR(VLOOKUP(CGTracker[[#This Row],[Ticket ID]],HelpMe[],6,FALSE),"Not Found in HelpMe")</f>
        <v>Rakhi Masand</v>
      </c>
      <c r="V90" s="244" t="str">
        <f>IFERROR(VLOOKUP(CGTracker[[#This Row],[Ticket ID]],HelpMe[],31,FALSE),"Not Found in HelpMe")</f>
        <v>2024-W31</v>
      </c>
      <c r="W90" s="91" t="s">
        <v>93</v>
      </c>
      <c r="X90" s="91" t="s">
        <v>61</v>
      </c>
      <c r="Y90" s="10" t="s">
        <v>424</v>
      </c>
      <c r="Z90" s="10"/>
      <c r="AA90" s="9" t="s">
        <v>425</v>
      </c>
      <c r="AB90" s="215" t="s">
        <v>426</v>
      </c>
      <c r="AC90" s="118" t="s">
        <v>427</v>
      </c>
    </row>
    <row r="91" spans="1:29" ht="72.599999999999994" hidden="1">
      <c r="A91" s="257">
        <v>4000001167</v>
      </c>
      <c r="B91" s="101" t="str">
        <f>IFERROR(VLOOKUP(CGTracker[[#This Row],[Ticket ID]],HelpMe[],2,FALSE),"Not Found In HelpMe")</f>
        <v>Service Request</v>
      </c>
      <c r="C91" s="113" t="s">
        <v>29</v>
      </c>
      <c r="D91" s="105" t="str">
        <f>IFERROR(VLOOKUP(CGTracker[[#This Row],[Ticket ID]],HelpMe[#All],24,FALSE),"Not Found in HelpMe")</f>
        <v>IND</v>
      </c>
      <c r="E91" s="105" t="str">
        <f>IFERROR(VLOOKUP(CGTracker[[#This Row],[Ticket ID]],HelpMe[#All],14,FALSE),"Not Found in HelpMe")</f>
        <v>Not Assigned</v>
      </c>
      <c r="F91" s="105" t="str">
        <f>IFERROR(VLOOKUP(CGTracker[[#This Row],[Ticket ID]],HelpMe[#All],7,FALSE),"Not Found in HelpMe")</f>
        <v>SAP Functional-SD</v>
      </c>
      <c r="G91" s="104" t="str">
        <f>IFERROR(VLOOKUP(CGTracker[[#This Row],[Ticket ID]],HelpMe[#All],4,FALSE),"Not Found In HelpMe")</f>
        <v>Migrated SM#3000045997 Need to activate DN Release for STO</v>
      </c>
      <c r="H91" s="111" t="s">
        <v>428</v>
      </c>
      <c r="I91" s="101" t="str">
        <f>IFERROR(VLOOKUP(CGTracker[[#This Row],[Ticket ID]],HelpMe[],17,FALSE),"Not Found in HelpMe")</f>
        <v>3. Normal</v>
      </c>
      <c r="J91" s="101" t="str">
        <f>IFERROR(VLOOKUP(CGTracker[[#This Row],[Ticket ID]],HelpMe[],27,FALSE),"Not Found in HelpMe")</f>
        <v>Yes</v>
      </c>
      <c r="K91" s="101" t="str">
        <f>IFERROR(VLOOKUP(CGTracker[[#This Row],[Ticket ID]],HelpMe[],8,FALSE),"Not Found in HelpMe")</f>
        <v>In Progress</v>
      </c>
      <c r="L91" s="114" t="s">
        <v>429</v>
      </c>
      <c r="M91" s="92"/>
      <c r="N91" s="154">
        <f>IFERROR(VLOOKUP(CGTracker[[#This Row],[Ticket ID]],HelpMe[],36,FALSE),"Not Found in HelpMe")</f>
        <v>45502.738194444442</v>
      </c>
      <c r="O91" s="112" t="s">
        <v>404</v>
      </c>
      <c r="P91" s="112"/>
      <c r="Q91" s="112"/>
      <c r="R91" s="154">
        <f ca="1">IFERROR(VLOOKUP(CGTracker[[#This Row],[Ticket ID]],HelpMe[],37,FALSE),"Not Found in HelpMe")</f>
        <v>45653.757518171296</v>
      </c>
      <c r="S91" s="112" t="s">
        <v>289</v>
      </c>
      <c r="T91" s="112" t="s">
        <v>150</v>
      </c>
      <c r="U91" s="244" t="str">
        <f>IFERROR(VLOOKUP(CGTracker[[#This Row],[Ticket ID]],HelpMe[],6,FALSE),"Not Found in HelpMe")</f>
        <v>Dinesh Sharma</v>
      </c>
      <c r="V91" s="244" t="str">
        <f>IFERROR(VLOOKUP(CGTracker[[#This Row],[Ticket ID]],HelpMe[],31,FALSE),"Not Found in HelpMe")</f>
        <v>2024-W31</v>
      </c>
      <c r="W91" s="112" t="s">
        <v>34</v>
      </c>
      <c r="X91" s="112" t="s">
        <v>61</v>
      </c>
      <c r="Y91" s="114" t="s">
        <v>430</v>
      </c>
      <c r="Z91" s="114"/>
      <c r="AA91" s="112"/>
      <c r="AB91" s="114" t="s">
        <v>431</v>
      </c>
      <c r="AC91" s="118" t="s">
        <v>432</v>
      </c>
    </row>
    <row r="92" spans="1:29" s="123" customFormat="1" ht="29.1" hidden="1">
      <c r="A92" s="266">
        <v>4000005123</v>
      </c>
      <c r="B92" s="101" t="str">
        <f>IFERROR(VLOOKUP(CGTracker[[#This Row],[Ticket ID]],HelpMe[],2,FALSE),"Not Found In HelpMe")</f>
        <v>Incident</v>
      </c>
      <c r="C92" s="96" t="s">
        <v>29</v>
      </c>
      <c r="D92" s="125" t="str">
        <f>IFERROR(VLOOKUP(CGTracker[[#This Row],[Ticket ID]],HelpMe[#All],24,FALSE),"Not Found in HelpMe")</f>
        <v>UAE</v>
      </c>
      <c r="E92" s="125" t="str">
        <f>IFERROR(VLOOKUP(CGTracker[[#This Row],[Ticket ID]],HelpMe[#All],14,FALSE),"Not Found in HelpMe")</f>
        <v>Sales</v>
      </c>
      <c r="F92" s="244" t="str">
        <f>IFERROR(VLOOKUP(CGTracker[[#This Row],[Ticket ID]],HelpMe[#All],7,FALSE),"Not Found in HelpMe")</f>
        <v>SAP Functional-SD</v>
      </c>
      <c r="G92" s="104" t="str">
        <f>IFERROR(VLOOKUP(CGTracker[[#This Row],[Ticket ID]],HelpMe[#All],4,FALSE),"Not Found In HelpMe")</f>
        <v>Error appears when trying to make a sales order - Asim</v>
      </c>
      <c r="H92" s="81" t="s">
        <v>433</v>
      </c>
      <c r="I92" s="101" t="str">
        <f>IFERROR(VLOOKUP(CGTracker[[#This Row],[Ticket ID]],HelpMe[],17,FALSE),"Not Found in HelpMe")</f>
        <v>3. Normal</v>
      </c>
      <c r="J92" s="101" t="str">
        <f>IFERROR(VLOOKUP(CGTracker[[#This Row],[Ticket ID]],HelpMe[],27,FALSE),"Not Found in HelpMe")</f>
        <v>No</v>
      </c>
      <c r="K92" s="101" t="str">
        <f>IFERROR(VLOOKUP(CGTracker[[#This Row],[Ticket ID]],HelpMe[],8,FALSE),"Not Found in HelpMe")</f>
        <v>Closed</v>
      </c>
      <c r="L92" s="81" t="s">
        <v>40</v>
      </c>
      <c r="M92" s="10" t="s">
        <v>40</v>
      </c>
      <c r="N92" s="154">
        <f>IFERROR(VLOOKUP(CGTracker[[#This Row],[Ticket ID]],HelpMe[],36,FALSE),"Not Found in HelpMe")</f>
        <v>45614.681250000001</v>
      </c>
      <c r="O92" s="96" t="s">
        <v>382</v>
      </c>
      <c r="P92" s="96"/>
      <c r="Q92" s="96"/>
      <c r="R92" s="154">
        <f ca="1">IFERROR(VLOOKUP(CGTracker[[#This Row],[Ticket ID]],HelpMe[],37,FALSE),"Not Found in HelpMe")</f>
        <v>45621.841666666667</v>
      </c>
      <c r="S92" s="96" t="s">
        <v>98</v>
      </c>
      <c r="T92" s="96" t="s">
        <v>67</v>
      </c>
      <c r="U92" s="244" t="str">
        <f>IFERROR(VLOOKUP(CGTracker[[#This Row],[Ticket ID]],HelpMe[],6,FALSE),"Not Found in HelpMe")</f>
        <v>Kamal Kondapalli</v>
      </c>
      <c r="V92" s="244" t="str">
        <f>IFERROR(VLOOKUP(CGTracker[[#This Row],[Ticket ID]],HelpMe[],31,FALSE),"Not Found in HelpMe")</f>
        <v>2024-W47</v>
      </c>
      <c r="W92" s="96" t="s">
        <v>68</v>
      </c>
      <c r="X92" s="96" t="s">
        <v>61</v>
      </c>
      <c r="Y92" s="81" t="s">
        <v>434</v>
      </c>
      <c r="Z92" s="81"/>
      <c r="AA92" s="96"/>
      <c r="AB92" s="207" t="s">
        <v>435</v>
      </c>
      <c r="AC92" s="81"/>
    </row>
    <row r="93" spans="1:29" ht="87" hidden="1">
      <c r="A93" s="267">
        <v>4000005070</v>
      </c>
      <c r="B93" s="101" t="str">
        <f>IFERROR(VLOOKUP(CGTracker[[#This Row],[Ticket ID]],HelpMe[],2,FALSE),"Not Found In HelpMe")</f>
        <v>Incident</v>
      </c>
      <c r="C93" s="94" t="s">
        <v>436</v>
      </c>
      <c r="D93" s="125" t="str">
        <f>IFERROR(VLOOKUP(CGTracker[[#This Row],[Ticket ID]],HelpMe[#All],24,FALSE),"Not Found in HelpMe")</f>
        <v>IND</v>
      </c>
      <c r="E93" s="125" t="str">
        <f>IFERROR(VLOOKUP(CGTracker[[#This Row],[Ticket ID]],HelpMe[#All],14,FALSE),"Not Found in HelpMe")</f>
        <v>Accounts</v>
      </c>
      <c r="F93" s="244" t="str">
        <f>IFERROR(VLOOKUP(CGTracker[[#This Row],[Ticket ID]],HelpMe[#All],7,FALSE),"Not Found in HelpMe")</f>
        <v>SAP Functional-SD</v>
      </c>
      <c r="G93" s="104" t="str">
        <f>IFERROR(VLOOKUP(CGTracker[[#This Row],[Ticket ID]],HelpMe[#All],4,FALSE),"Not Found In HelpMe")</f>
        <v>ISSUE IN PGI POSTING</v>
      </c>
      <c r="H93" s="115" t="s">
        <v>437</v>
      </c>
      <c r="I93" s="101" t="str">
        <f>IFERROR(VLOOKUP(CGTracker[[#This Row],[Ticket ID]],HelpMe[],17,FALSE),"Not Found in HelpMe")</f>
        <v>3. Normal</v>
      </c>
      <c r="J93" s="101" t="str">
        <f>IFERROR(VLOOKUP(CGTracker[[#This Row],[Ticket ID]],HelpMe[],27,FALSE),"Not Found in HelpMe")</f>
        <v>No</v>
      </c>
      <c r="K93" s="101" t="str">
        <f>IFERROR(VLOOKUP(CGTracker[[#This Row],[Ticket ID]],HelpMe[],8,FALSE),"Not Found in HelpMe")</f>
        <v>Closed</v>
      </c>
      <c r="L93" s="10" t="s">
        <v>40</v>
      </c>
      <c r="M93" s="10" t="s">
        <v>40</v>
      </c>
      <c r="N93" s="154">
        <f>IFERROR(VLOOKUP(CGTracker[[#This Row],[Ticket ID]],HelpMe[],36,FALSE),"Not Found in HelpMe")</f>
        <v>45611.824999999997</v>
      </c>
      <c r="O93" s="94" t="s">
        <v>438</v>
      </c>
      <c r="P93" s="94"/>
      <c r="Q93" s="94"/>
      <c r="R93" s="154">
        <f ca="1">IFERROR(VLOOKUP(CGTracker[[#This Row],[Ticket ID]],HelpMe[],37,FALSE),"Not Found in HelpMe")</f>
        <v>45617.454861111109</v>
      </c>
      <c r="S93" s="94" t="s">
        <v>439</v>
      </c>
      <c r="T93" s="94" t="s">
        <v>50</v>
      </c>
      <c r="U93" s="244" t="str">
        <f>IFERROR(VLOOKUP(CGTracker[[#This Row],[Ticket ID]],HelpMe[],6,FALSE),"Not Found in HelpMe")</f>
        <v>Kamal Kondapalli</v>
      </c>
      <c r="V93" s="244" t="str">
        <f>IFERROR(VLOOKUP(CGTracker[[#This Row],[Ticket ID]],HelpMe[],31,FALSE),"Not Found in HelpMe")</f>
        <v>2024-W46</v>
      </c>
      <c r="W93" s="94" t="s">
        <v>440</v>
      </c>
      <c r="X93" s="94" t="s">
        <v>61</v>
      </c>
      <c r="Y93" s="115" t="s">
        <v>441</v>
      </c>
      <c r="Z93" s="115"/>
      <c r="AA93" s="91" t="s">
        <v>96</v>
      </c>
      <c r="AB93" s="115"/>
      <c r="AC93" s="118"/>
    </row>
    <row r="94" spans="1:29" ht="72.599999999999994" hidden="1">
      <c r="A94" s="266">
        <v>4000005128</v>
      </c>
      <c r="B94" s="101" t="str">
        <f>IFERROR(VLOOKUP(CGTracker[[#This Row],[Ticket ID]],HelpMe[],2,FALSE),"Not Found In HelpMe")</f>
        <v>Incident</v>
      </c>
      <c r="C94" s="96" t="s">
        <v>29</v>
      </c>
      <c r="D94" s="125" t="str">
        <f>IFERROR(VLOOKUP(CGTracker[[#This Row],[Ticket ID]],HelpMe[#All],24,FALSE),"Not Found in HelpMe")</f>
        <v>UAE</v>
      </c>
      <c r="E94" s="125" t="str">
        <f>IFERROR(VLOOKUP(CGTracker[[#This Row],[Ticket ID]],HelpMe[#All],14,FALSE),"Not Found in HelpMe")</f>
        <v>Purchase Department</v>
      </c>
      <c r="F94" s="244" t="str">
        <f>IFERROR(VLOOKUP(CGTracker[[#This Row],[Ticket ID]],HelpMe[#All],7,FALSE),"Not Found in HelpMe")</f>
        <v>SAP Functional-MM</v>
      </c>
      <c r="G94" s="104" t="str">
        <f>IFERROR(VLOOKUP(CGTracker[[#This Row],[Ticket ID]],HelpMe[#All],4,FALSE),"Not Found In HelpMe")</f>
        <v>SAP error when creating PO from contract #5650003242</v>
      </c>
      <c r="H94" s="81" t="s">
        <v>442</v>
      </c>
      <c r="I94" s="101" t="str">
        <f>IFERROR(VLOOKUP(CGTracker[[#This Row],[Ticket ID]],HelpMe[],17,FALSE),"Not Found in HelpMe")</f>
        <v>3. Normal</v>
      </c>
      <c r="J94" s="101" t="str">
        <f>IFERROR(VLOOKUP(CGTracker[[#This Row],[Ticket ID]],HelpMe[],27,FALSE),"Not Found in HelpMe")</f>
        <v>No</v>
      </c>
      <c r="K94" s="101" t="str">
        <f>IFERROR(VLOOKUP(CGTracker[[#This Row],[Ticket ID]],HelpMe[],8,FALSE),"Not Found in HelpMe")</f>
        <v>Closed</v>
      </c>
      <c r="L94" s="81" t="s">
        <v>40</v>
      </c>
      <c r="M94" s="10" t="s">
        <v>40</v>
      </c>
      <c r="N94" s="154">
        <f>IFERROR(VLOOKUP(CGTracker[[#This Row],[Ticket ID]],HelpMe[],36,FALSE),"Not Found in HelpMe")</f>
        <v>45614.729861111111</v>
      </c>
      <c r="O94" s="96" t="s">
        <v>382</v>
      </c>
      <c r="P94" s="96"/>
      <c r="Q94" s="96"/>
      <c r="R94" s="154">
        <f ca="1">IFERROR(VLOOKUP(CGTracker[[#This Row],[Ticket ID]],HelpMe[],37,FALSE),"Not Found in HelpMe")</f>
        <v>45625.443055555559</v>
      </c>
      <c r="S94" s="96" t="s">
        <v>443</v>
      </c>
      <c r="T94" s="96" t="s">
        <v>150</v>
      </c>
      <c r="U94" s="244" t="str">
        <f>IFERROR(VLOOKUP(CGTracker[[#This Row],[Ticket ID]],HelpMe[],6,FALSE),"Not Found in HelpMe")</f>
        <v>Pranita Vishvanath Patil</v>
      </c>
      <c r="V94" s="244" t="str">
        <f>IFERROR(VLOOKUP(CGTracker[[#This Row],[Ticket ID]],HelpMe[],31,FALSE),"Not Found in HelpMe")</f>
        <v>2024-W47</v>
      </c>
      <c r="W94" s="96" t="s">
        <v>213</v>
      </c>
      <c r="X94" s="96"/>
      <c r="Y94" s="81" t="s">
        <v>444</v>
      </c>
      <c r="Z94" s="81"/>
      <c r="AA94" s="9"/>
      <c r="AB94" s="207" t="s">
        <v>445</v>
      </c>
      <c r="AC94" s="118"/>
    </row>
    <row r="95" spans="1:29" ht="203.1">
      <c r="A95" s="256">
        <v>4000001209</v>
      </c>
      <c r="B95" s="101" t="str">
        <f>IFERROR(VLOOKUP(CGTracker[[#This Row],[Ticket ID]],HelpMe[],2,FALSE),"Not Found In HelpMe")</f>
        <v>Service Request</v>
      </c>
      <c r="C95" s="96" t="s">
        <v>29</v>
      </c>
      <c r="D95" s="106" t="str">
        <f>IFERROR(VLOOKUP(CGTracker[[#This Row],[Ticket ID]],HelpMe[#All],24,FALSE),"Not Found in HelpMe")</f>
        <v>UAE</v>
      </c>
      <c r="E95" s="106" t="str">
        <f>IFERROR(VLOOKUP(CGTracker[[#This Row],[Ticket ID]],HelpMe[#All],14,FALSE),"Not Found in HelpMe")</f>
        <v>Finance &amp; Accounts</v>
      </c>
      <c r="F95" s="106" t="str">
        <f>IFERROR(VLOOKUP(CGTracker[[#This Row],[Ticket ID]],HelpMe[#All],7,FALSE),"Not Found in HelpMe")</f>
        <v>SAP Functional-SD</v>
      </c>
      <c r="G95" s="104" t="str">
        <f>IFERROR(VLOOKUP(CGTracker[[#This Row],[Ticket ID]],HelpMe[#All],4,FALSE),"Not Found In HelpMe")</f>
        <v>Migrated SM#3000050311 BP Email Telephone Add Delete</v>
      </c>
      <c r="H95" s="110" t="s">
        <v>446</v>
      </c>
      <c r="I95" s="101" t="str">
        <f>IFERROR(VLOOKUP(CGTracker[[#This Row],[Ticket ID]],HelpMe[],17,FALSE),"Not Found in HelpMe")</f>
        <v>4. Low</v>
      </c>
      <c r="J95" s="101" t="str">
        <f>IFERROR(VLOOKUP(CGTracker[[#This Row],[Ticket ID]],HelpMe[],27,FALSE),"Not Found in HelpMe")</f>
        <v>Yes</v>
      </c>
      <c r="K95" s="101" t="str">
        <f>IFERROR(VLOOKUP(CGTracker[[#This Row],[Ticket ID]],HelpMe[],8,FALSE),"Not Found in HelpMe")</f>
        <v>User acceptance</v>
      </c>
      <c r="L95" s="110" t="s">
        <v>31</v>
      </c>
      <c r="M95" s="10" t="s">
        <v>221</v>
      </c>
      <c r="N95" s="154">
        <f>IFERROR(VLOOKUP(CGTracker[[#This Row],[Ticket ID]],HelpMe[],36,FALSE),"Not Found in HelpMe")</f>
        <v>45502.738194444442</v>
      </c>
      <c r="O95" s="95" t="s">
        <v>203</v>
      </c>
      <c r="P95" s="96"/>
      <c r="Q95" s="96"/>
      <c r="R95" s="154">
        <f ca="1">IFERROR(VLOOKUP(CGTracker[[#This Row],[Ticket ID]],HelpMe[],37,FALSE),"Not Found in HelpMe")</f>
        <v>45653.757518171296</v>
      </c>
      <c r="S95" s="96"/>
      <c r="T95" s="95" t="s">
        <v>50</v>
      </c>
      <c r="U95" s="244" t="str">
        <f>IFERROR(VLOOKUP(CGTracker[[#This Row],[Ticket ID]],HelpMe[],6,FALSE),"Not Found in HelpMe")</f>
        <v>Kamal Kondapalli</v>
      </c>
      <c r="V95" s="244" t="str">
        <f>IFERROR(VLOOKUP(CGTracker[[#This Row],[Ticket ID]],HelpMe[],31,FALSE),"Not Found in HelpMe")</f>
        <v>2024-W31</v>
      </c>
      <c r="W95" s="95" t="s">
        <v>51</v>
      </c>
      <c r="X95" s="96" t="s">
        <v>115</v>
      </c>
      <c r="Y95" s="81" t="s">
        <v>447</v>
      </c>
      <c r="Z95" s="81"/>
      <c r="AA95" s="116"/>
      <c r="AB95" s="110" t="s">
        <v>448</v>
      </c>
      <c r="AC95" s="118" t="s">
        <v>449</v>
      </c>
    </row>
    <row r="96" spans="1:29" ht="101.45" hidden="1">
      <c r="A96" s="268">
        <v>4000005121</v>
      </c>
      <c r="B96" s="101" t="str">
        <f>IFERROR(VLOOKUP(CGTracker[[#This Row],[Ticket ID]],HelpMe[],2,FALSE),"Not Found In HelpMe")</f>
        <v>Incident</v>
      </c>
      <c r="C96" s="96" t="s">
        <v>29</v>
      </c>
      <c r="D96" s="125" t="str">
        <f>IFERROR(VLOOKUP(CGTracker[[#This Row],[Ticket ID]],HelpMe[#All],24,FALSE),"Not Found in HelpMe")</f>
        <v>UAE</v>
      </c>
      <c r="E96" s="125" t="str">
        <f>IFERROR(VLOOKUP(CGTracker[[#This Row],[Ticket ID]],HelpMe[#All],14,FALSE),"Not Found in HelpMe")</f>
        <v>Tiles Plant</v>
      </c>
      <c r="F96" s="244" t="str">
        <f>IFERROR(VLOOKUP(CGTracker[[#This Row],[Ticket ID]],HelpMe[#All],7,FALSE),"Not Found in HelpMe")</f>
        <v>SAP Functional-FI/CO</v>
      </c>
      <c r="G96" s="104" t="str">
        <f>IFERROR(VLOOKUP(CGTracker[[#This Row],[Ticket ID]],HelpMe[#All],4,FALSE),"Not Found In HelpMe")</f>
        <v>Glaze compound code error</v>
      </c>
      <c r="H96" s="118" t="s">
        <v>450</v>
      </c>
      <c r="I96" s="101" t="str">
        <f>IFERROR(VLOOKUP(CGTracker[[#This Row],[Ticket ID]],HelpMe[],17,FALSE),"Not Found in HelpMe")</f>
        <v>3. Normal</v>
      </c>
      <c r="J96" s="101" t="str">
        <f>IFERROR(VLOOKUP(CGTracker[[#This Row],[Ticket ID]],HelpMe[],27,FALSE),"Not Found in HelpMe")</f>
        <v>No</v>
      </c>
      <c r="K96" s="101" t="str">
        <f>IFERROR(VLOOKUP(CGTracker[[#This Row],[Ticket ID]],HelpMe[],8,FALSE),"Not Found in HelpMe")</f>
        <v>Closed</v>
      </c>
      <c r="L96" s="81" t="s">
        <v>40</v>
      </c>
      <c r="M96" s="10" t="s">
        <v>40</v>
      </c>
      <c r="N96" s="154">
        <f>IFERROR(VLOOKUP(CGTracker[[#This Row],[Ticket ID]],HelpMe[],36,FALSE),"Not Found in HelpMe")</f>
        <v>45614.67083333333</v>
      </c>
      <c r="O96" s="96" t="s">
        <v>382</v>
      </c>
      <c r="P96" s="96"/>
      <c r="Q96" s="96"/>
      <c r="R96" s="154">
        <f ca="1">IFERROR(VLOOKUP(CGTracker[[#This Row],[Ticket ID]],HelpMe[],37,FALSE),"Not Found in HelpMe")</f>
        <v>45629.64166666667</v>
      </c>
      <c r="S96" s="131"/>
      <c r="T96" s="96" t="s">
        <v>33</v>
      </c>
      <c r="U96" s="244" t="str">
        <f>IFERROR(VLOOKUP(CGTracker[[#This Row],[Ticket ID]],HelpMe[],6,FALSE),"Not Found in HelpMe")</f>
        <v>Rakhi Masand</v>
      </c>
      <c r="V96" s="244" t="str">
        <f>IFERROR(VLOOKUP(CGTracker[[#This Row],[Ticket ID]],HelpMe[],31,FALSE),"Not Found in HelpMe")</f>
        <v>2024-W47</v>
      </c>
      <c r="W96" s="96" t="s">
        <v>34</v>
      </c>
      <c r="X96" s="96" t="s">
        <v>61</v>
      </c>
      <c r="Y96" s="81" t="s">
        <v>451</v>
      </c>
      <c r="Z96" s="81" t="s">
        <v>452</v>
      </c>
      <c r="AA96" s="116"/>
      <c r="AB96" s="118" t="s">
        <v>453</v>
      </c>
      <c r="AC96" s="118"/>
    </row>
    <row r="97" spans="1:29" ht="29.1" hidden="1">
      <c r="A97" s="266">
        <v>4000001980</v>
      </c>
      <c r="B97" s="101" t="str">
        <f>IFERROR(VLOOKUP(CGTracker[[#This Row],[Ticket ID]],HelpMe[],2,FALSE),"Not Found In HelpMe")</f>
        <v>Service Request</v>
      </c>
      <c r="C97" s="113" t="s">
        <v>29</v>
      </c>
      <c r="D97" s="105" t="str">
        <f>IFERROR(VLOOKUP(CGTracker[[#This Row],[Ticket ID]],HelpMe[#All],24,FALSE),"Not Found in HelpMe")</f>
        <v>UAE</v>
      </c>
      <c r="E97" s="105" t="str">
        <f>IFERROR(VLOOKUP(CGTracker[[#This Row],[Ticket ID]],HelpMe[#All],14,FALSE),"Not Found in HelpMe")</f>
        <v>E-Commerce Division</v>
      </c>
      <c r="F97" s="105" t="str">
        <f>IFERROR(VLOOKUP(CGTracker[[#This Row],[Ticket ID]],HelpMe[#All],7,FALSE),"Not Found in HelpMe")</f>
        <v>SAP Functional-Fiori/ABAP</v>
      </c>
      <c r="G97" s="104" t="str">
        <f>IFERROR(VLOOKUP(CGTracker[[#This Row],[Ticket ID]],HelpMe[#All],4,FALSE),"Not Found In HelpMe")</f>
        <v>Magento &amp; SAP Integration</v>
      </c>
      <c r="H97" s="81" t="s">
        <v>454</v>
      </c>
      <c r="I97" s="101" t="str">
        <f>IFERROR(VLOOKUP(CGTracker[[#This Row],[Ticket ID]],HelpMe[],17,FALSE),"Not Found in HelpMe")</f>
        <v>3. Normal</v>
      </c>
      <c r="J97" s="101" t="str">
        <f>IFERROR(VLOOKUP(CGTracker[[#This Row],[Ticket ID]],HelpMe[],27,FALSE),"Not Found in HelpMe")</f>
        <v>Yes</v>
      </c>
      <c r="K97" s="101" t="str">
        <f>IFERROR(VLOOKUP(CGTracker[[#This Row],[Ticket ID]],HelpMe[],8,FALSE),"Not Found in HelpMe")</f>
        <v>In Progress</v>
      </c>
      <c r="L97" s="311" t="s">
        <v>48</v>
      </c>
      <c r="M97" s="10" t="s">
        <v>48</v>
      </c>
      <c r="N97" s="154">
        <f>IFERROR(VLOOKUP(CGTracker[[#This Row],[Ticket ID]],HelpMe[],36,FALSE),"Not Found in HelpMe")</f>
        <v>45518.563888888886</v>
      </c>
      <c r="O97" s="96"/>
      <c r="P97" s="96"/>
      <c r="Q97" s="96"/>
      <c r="R97" s="154">
        <f ca="1">IFERROR(VLOOKUP(CGTracker[[#This Row],[Ticket ID]],HelpMe[],37,FALSE),"Not Found in HelpMe")</f>
        <v>45653.757518171296</v>
      </c>
      <c r="S97" s="96"/>
      <c r="T97" s="96" t="s">
        <v>455</v>
      </c>
      <c r="U97" s="244" t="str">
        <f>IFERROR(VLOOKUP(CGTracker[[#This Row],[Ticket ID]],HelpMe[],6,FALSE),"Not Found in HelpMe")</f>
        <v>Ajay Bose Sukumaran</v>
      </c>
      <c r="V97" s="244" t="str">
        <f>IFERROR(VLOOKUP(CGTracker[[#This Row],[Ticket ID]],HelpMe[],31,FALSE),"Not Found in HelpMe")</f>
        <v>2024-W33</v>
      </c>
      <c r="W97" s="96" t="s">
        <v>456</v>
      </c>
      <c r="X97" s="96"/>
      <c r="Y97" s="81"/>
      <c r="Z97" s="81"/>
      <c r="AA97" s="116"/>
      <c r="AB97" s="118" t="s">
        <v>457</v>
      </c>
      <c r="AC97" s="118" t="s">
        <v>458</v>
      </c>
    </row>
    <row r="98" spans="1:29" ht="72.599999999999994" hidden="1">
      <c r="A98" s="266">
        <v>4000005105</v>
      </c>
      <c r="B98" s="101" t="str">
        <f>IFERROR(VLOOKUP(CGTracker[[#This Row],[Ticket ID]],HelpMe[],2,FALSE),"Not Found In HelpMe")</f>
        <v>Incident</v>
      </c>
      <c r="C98" s="96" t="s">
        <v>29</v>
      </c>
      <c r="D98" s="125" t="str">
        <f>IFERROR(VLOOKUP(CGTracker[[#This Row],[Ticket ID]],HelpMe[#All],24,FALSE),"Not Found in HelpMe")</f>
        <v>UAE</v>
      </c>
      <c r="E98" s="125" t="str">
        <f>IFERROR(VLOOKUP(CGTracker[[#This Row],[Ticket ID]],HelpMe[#All],14,FALSE),"Not Found in HelpMe")</f>
        <v>Local Sales</v>
      </c>
      <c r="F98" s="244" t="str">
        <f>IFERROR(VLOOKUP(CGTracker[[#This Row],[Ticket ID]],HelpMe[#All],7,FALSE),"Not Found in HelpMe")</f>
        <v>SAP Functional-MM</v>
      </c>
      <c r="G98" s="104" t="str">
        <f>IFERROR(VLOOKUP(CGTracker[[#This Row],[Ticket ID]],HelpMe[#All],4,FALSE),"Not Found In HelpMe")</f>
        <v>GRSO request - Mohamed</v>
      </c>
      <c r="H98" s="81" t="s">
        <v>459</v>
      </c>
      <c r="I98" s="101" t="str">
        <f>IFERROR(VLOOKUP(CGTracker[[#This Row],[Ticket ID]],HelpMe[],17,FALSE),"Not Found in HelpMe")</f>
        <v>3. Normal</v>
      </c>
      <c r="J98" s="101" t="str">
        <f>IFERROR(VLOOKUP(CGTracker[[#This Row],[Ticket ID]],HelpMe[],27,FALSE),"Not Found in HelpMe")</f>
        <v>No</v>
      </c>
      <c r="K98" s="101" t="str">
        <f>IFERROR(VLOOKUP(CGTracker[[#This Row],[Ticket ID]],HelpMe[],8,FALSE),"Not Found in HelpMe")</f>
        <v>In Progress</v>
      </c>
      <c r="L98" s="10" t="s">
        <v>31</v>
      </c>
      <c r="M98" s="10" t="s">
        <v>31</v>
      </c>
      <c r="N98" s="154">
        <f>IFERROR(VLOOKUP(CGTracker[[#This Row],[Ticket ID]],HelpMe[],36,FALSE),"Not Found in HelpMe")</f>
        <v>45614.499305555553</v>
      </c>
      <c r="O98" s="96" t="s">
        <v>382</v>
      </c>
      <c r="P98" s="96"/>
      <c r="Q98" s="96"/>
      <c r="R98" s="154">
        <f ca="1">IFERROR(VLOOKUP(CGTracker[[#This Row],[Ticket ID]],HelpMe[],37,FALSE),"Not Found in HelpMe")</f>
        <v>45653.757518171296</v>
      </c>
      <c r="S98" s="96"/>
      <c r="T98" s="96" t="s">
        <v>150</v>
      </c>
      <c r="U98" s="244" t="s">
        <v>121</v>
      </c>
      <c r="V98" s="244" t="str">
        <f>IFERROR(VLOOKUP(CGTracker[[#This Row],[Ticket ID]],HelpMe[],31,FALSE),"Not Found in HelpMe")</f>
        <v>2024-W47</v>
      </c>
      <c r="W98" s="96" t="s">
        <v>198</v>
      </c>
      <c r="X98" s="96" t="s">
        <v>61</v>
      </c>
      <c r="Y98" s="81" t="s">
        <v>460</v>
      </c>
      <c r="Z98" s="81"/>
      <c r="AA98" s="116"/>
      <c r="AB98" s="207"/>
      <c r="AC98" s="118" t="s">
        <v>461</v>
      </c>
    </row>
    <row r="99" spans="1:29" ht="144.94999999999999" hidden="1" customHeight="1">
      <c r="A99" s="258">
        <v>4000004609</v>
      </c>
      <c r="B99" s="101" t="str">
        <f>IFERROR(VLOOKUP(CGTracker[[#This Row],[Ticket ID]],HelpMe[],2,FALSE),"Not Found In HelpMe")</f>
        <v>Incident</v>
      </c>
      <c r="C99" s="100" t="s">
        <v>29</v>
      </c>
      <c r="D99" s="125" t="str">
        <f>IFERROR(VLOOKUP(CGTracker[[#This Row],[Ticket ID]],HelpMe[#All],24,FALSE),"Not Found in HelpMe")</f>
        <v>BGD</v>
      </c>
      <c r="E99" s="125" t="str">
        <f>IFERROR(VLOOKUP(CGTracker[[#This Row],[Ticket ID]],HelpMe[#All],14,FALSE),"Not Found in HelpMe")</f>
        <v>Tiles Production</v>
      </c>
      <c r="F99" s="244" t="str">
        <f>IFERROR(VLOOKUP(CGTracker[[#This Row],[Ticket ID]],HelpMe[#All],7,FALSE),"Not Found in HelpMe")</f>
        <v>SAP Functional</v>
      </c>
      <c r="G99" s="104" t="str">
        <f>IFERROR(VLOOKUP(CGTracker[[#This Row],[Ticket ID]],HelpMe[#All],4,FALSE),"Not Found In HelpMe")</f>
        <v>BAD BD Connection Error in SAP - Rakibul(BGD)</v>
      </c>
      <c r="H99" s="111" t="s">
        <v>462</v>
      </c>
      <c r="I99" s="101" t="str">
        <f>IFERROR(VLOOKUP(CGTracker[[#This Row],[Ticket ID]],HelpMe[],17,FALSE),"Not Found in HelpMe")</f>
        <v>2. High</v>
      </c>
      <c r="J99" s="101" t="str">
        <f>IFERROR(VLOOKUP(CGTracker[[#This Row],[Ticket ID]],HelpMe[],27,FALSE),"Not Found in HelpMe")</f>
        <v>No</v>
      </c>
      <c r="K99" s="101" t="str">
        <f>IFERROR(VLOOKUP(CGTracker[[#This Row],[Ticket ID]],HelpMe[],8,FALSE),"Not Found in HelpMe")</f>
        <v>In Progress</v>
      </c>
      <c r="L99" s="10" t="s">
        <v>48</v>
      </c>
      <c r="M99" s="10" t="s">
        <v>48</v>
      </c>
      <c r="N99" s="154">
        <f>IFERROR(VLOOKUP(CGTracker[[#This Row],[Ticket ID]],HelpMe[],36,FALSE),"Not Found in HelpMe")</f>
        <v>45599.597916666666</v>
      </c>
      <c r="O99" s="100" t="s">
        <v>463</v>
      </c>
      <c r="P99" s="100"/>
      <c r="Q99" s="100"/>
      <c r="R99" s="154">
        <f ca="1">IFERROR(VLOOKUP(CGTracker[[#This Row],[Ticket ID]],HelpMe[],37,FALSE),"Not Found in HelpMe")</f>
        <v>45653.757518171296</v>
      </c>
      <c r="S99" s="100"/>
      <c r="T99" s="100" t="s">
        <v>59</v>
      </c>
      <c r="U99" s="244" t="str">
        <f>IFERROR(VLOOKUP(CGTracker[[#This Row],[Ticket ID]],HelpMe[],6,FALSE),"Not Found in HelpMe")</f>
        <v>Shaik Chand Basha</v>
      </c>
      <c r="V99" s="244" t="str">
        <f>IFERROR(VLOOKUP(CGTracker[[#This Row],[Ticket ID]],HelpMe[],31,FALSE),"Not Found in HelpMe")</f>
        <v>2024-W45</v>
      </c>
      <c r="W99" s="100" t="s">
        <v>142</v>
      </c>
      <c r="X99" s="100" t="s">
        <v>61</v>
      </c>
      <c r="Y99" s="117" t="s">
        <v>464</v>
      </c>
      <c r="Z99" s="117" t="s">
        <v>465</v>
      </c>
      <c r="AA99" s="116" t="s">
        <v>466</v>
      </c>
      <c r="AB99" s="210" t="s">
        <v>467</v>
      </c>
      <c r="AC99" s="118" t="s">
        <v>468</v>
      </c>
    </row>
    <row r="100" spans="1:29" ht="87" hidden="1">
      <c r="A100" s="286">
        <v>4000005213</v>
      </c>
      <c r="B100" s="101" t="str">
        <f>IFERROR(VLOOKUP(CGTracker[[#This Row],[Ticket ID]],HelpMe[],2,FALSE),"Not Found In HelpMe")</f>
        <v>Not Found In HelpMe</v>
      </c>
      <c r="C100" s="96" t="s">
        <v>29</v>
      </c>
      <c r="D100" s="125" t="str">
        <f>IFERROR(VLOOKUP(CGTracker[[#This Row],[Ticket ID]],HelpMe[#All],24,FALSE),"Not Found in HelpMe")</f>
        <v>Not Found in HelpMe</v>
      </c>
      <c r="E100" s="125" t="str">
        <f>IFERROR(VLOOKUP(CGTracker[[#This Row],[Ticket ID]],HelpMe[#All],14,FALSE),"Not Found in HelpMe")</f>
        <v>Not Found in HelpMe</v>
      </c>
      <c r="F100" s="244" t="str">
        <f>IFERROR(VLOOKUP(CGTracker[[#This Row],[Ticket ID]],HelpMe[#All],7,FALSE),"Not Found in HelpMe")</f>
        <v>Not Found in HelpMe</v>
      </c>
      <c r="G100" s="104" t="str">
        <f>IFERROR(VLOOKUP(CGTracker[[#This Row],[Ticket ID]],HelpMe[#All],4,FALSE),"Not Found In HelpMe")</f>
        <v>Not Found In HelpMe</v>
      </c>
      <c r="H100" s="158" t="s">
        <v>469</v>
      </c>
      <c r="I100" s="101" t="str">
        <f>IFERROR(VLOOKUP(CGTracker[[#This Row],[Ticket ID]],HelpMe[],17,FALSE),"Not Found in HelpMe")</f>
        <v>Not Found in HelpMe</v>
      </c>
      <c r="J100" s="101" t="str">
        <f>IFERROR(VLOOKUP(CGTracker[[#This Row],[Ticket ID]],HelpMe[],27,FALSE),"Not Found in HelpMe")</f>
        <v>Not Found in HelpMe</v>
      </c>
      <c r="K100" s="101" t="str">
        <f>IFERROR(VLOOKUP(CGTracker[[#This Row],[Ticket ID]],HelpMe[],8,FALSE),"Not Found in HelpMe")</f>
        <v>Not Found in HelpMe</v>
      </c>
      <c r="L100" s="81" t="s">
        <v>138</v>
      </c>
      <c r="M100" s="10"/>
      <c r="N100" s="154" t="str">
        <f>IFERROR(VLOOKUP(CGTracker[[#This Row],[Ticket ID]],HelpMe[],36,FALSE),"Not Found in HelpMe")</f>
        <v>Not Found in HelpMe</v>
      </c>
      <c r="O100" s="96" t="s">
        <v>439</v>
      </c>
      <c r="P100" s="96" t="s">
        <v>470</v>
      </c>
      <c r="Q100" s="96"/>
      <c r="R100" s="154" t="str">
        <f>IFERROR(VLOOKUP(CGTracker[[#This Row],[Ticket ID]],HelpMe[],37,FALSE),"Not Found in HelpMe")</f>
        <v>Not Found in HelpMe</v>
      </c>
      <c r="S100" s="96"/>
      <c r="T100" s="96" t="s">
        <v>222</v>
      </c>
      <c r="U100" s="244" t="str">
        <f>IFERROR(VLOOKUP(CGTracker[[#This Row],[Ticket ID]],HelpMe[],6,FALSE),"Not Found in HelpMe")</f>
        <v>Not Found in HelpMe</v>
      </c>
      <c r="V100" s="244" t="str">
        <f>IFERROR(VLOOKUP(CGTracker[[#This Row],[Ticket ID]],HelpMe[],31,FALSE),"Not Found in HelpMe")</f>
        <v>Not Found in HelpMe</v>
      </c>
      <c r="W100" s="96" t="s">
        <v>223</v>
      </c>
      <c r="X100" s="96"/>
      <c r="Y100" s="81" t="s">
        <v>471</v>
      </c>
      <c r="Z100" s="81"/>
      <c r="AA100" s="92" t="s">
        <v>81</v>
      </c>
      <c r="AB100" s="81" t="s">
        <v>472</v>
      </c>
      <c r="AC100" s="118" t="s">
        <v>138</v>
      </c>
    </row>
    <row r="101" spans="1:29" ht="43.5" hidden="1">
      <c r="A101" s="258">
        <v>4000005216</v>
      </c>
      <c r="B101" s="101" t="str">
        <f>IFERROR(VLOOKUP(CGTracker[[#This Row],[Ticket ID]],HelpMe[],2,FALSE),"Not Found In HelpMe")</f>
        <v>Not Found In HelpMe</v>
      </c>
      <c r="C101" s="246" t="s">
        <v>29</v>
      </c>
      <c r="D101" s="305" t="str">
        <f>IFERROR(VLOOKUP(CGTracker[[#This Row],[Ticket ID]],HelpMe[#All],24,FALSE),"Not Found in HelpMe")</f>
        <v>Not Found in HelpMe</v>
      </c>
      <c r="E101" s="305" t="str">
        <f>IFERROR(VLOOKUP(CGTracker[[#This Row],[Ticket ID]],HelpMe[#All],14,FALSE),"Not Found in HelpMe")</f>
        <v>Not Found in HelpMe</v>
      </c>
      <c r="F101" s="244" t="str">
        <f>IFERROR(VLOOKUP(CGTracker[[#This Row],[Ticket ID]],HelpMe[#All],7,FALSE),"Not Found in HelpMe")</f>
        <v>Not Found in HelpMe</v>
      </c>
      <c r="G101" s="104" t="str">
        <f>IFERROR(VLOOKUP(CGTracker[[#This Row],[Ticket ID]],HelpMe[#All],4,FALSE),"Not Found In HelpMe")</f>
        <v>Not Found In HelpMe</v>
      </c>
      <c r="H101" s="159" t="s">
        <v>473</v>
      </c>
      <c r="I101" s="101" t="str">
        <f>IFERROR(VLOOKUP(CGTracker[[#This Row],[Ticket ID]],HelpMe[],17,FALSE),"Not Found in HelpMe")</f>
        <v>Not Found in HelpMe</v>
      </c>
      <c r="J101" s="101" t="str">
        <f>IFERROR(VLOOKUP(CGTracker[[#This Row],[Ticket ID]],HelpMe[],27,FALSE),"Not Found in HelpMe")</f>
        <v>Not Found in HelpMe</v>
      </c>
      <c r="K101" s="101" t="str">
        <f>IFERROR(VLOOKUP(CGTracker[[#This Row],[Ticket ID]],HelpMe[],8,FALSE),"Not Found in HelpMe")</f>
        <v>Not Found in HelpMe</v>
      </c>
      <c r="L101" s="115" t="s">
        <v>138</v>
      </c>
      <c r="M101" s="10"/>
      <c r="N101" s="154" t="str">
        <f>IFERROR(VLOOKUP(CGTracker[[#This Row],[Ticket ID]],HelpMe[],36,FALSE),"Not Found in HelpMe")</f>
        <v>Not Found in HelpMe</v>
      </c>
      <c r="O101" s="94" t="s">
        <v>474</v>
      </c>
      <c r="P101" s="94"/>
      <c r="Q101" s="94"/>
      <c r="R101" s="154" t="str">
        <f>IFERROR(VLOOKUP(CGTracker[[#This Row],[Ticket ID]],HelpMe[],37,FALSE),"Not Found in HelpMe")</f>
        <v>Not Found in HelpMe</v>
      </c>
      <c r="S101" s="94"/>
      <c r="T101" s="94" t="s">
        <v>383</v>
      </c>
      <c r="U101" s="244" t="str">
        <f>IFERROR(VLOOKUP(CGTracker[[#This Row],[Ticket ID]],HelpMe[],6,FALSE),"Not Found in HelpMe")</f>
        <v>Not Found in HelpMe</v>
      </c>
      <c r="V101" s="244" t="str">
        <f>IFERROR(VLOOKUP(CGTracker[[#This Row],[Ticket ID]],HelpMe[],31,FALSE),"Not Found in HelpMe")</f>
        <v>Not Found in HelpMe</v>
      </c>
      <c r="W101" s="94"/>
      <c r="X101" s="94" t="s">
        <v>61</v>
      </c>
      <c r="Y101" s="115" t="s">
        <v>475</v>
      </c>
      <c r="Z101" s="115"/>
      <c r="AA101" s="94" t="s">
        <v>159</v>
      </c>
      <c r="AB101" s="208" t="s">
        <v>476</v>
      </c>
      <c r="AC101" s="118"/>
    </row>
    <row r="102" spans="1:29" ht="29.1" hidden="1">
      <c r="A102" s="269">
        <v>4000005209</v>
      </c>
      <c r="B102" s="101" t="str">
        <f>IFERROR(VLOOKUP(CGTracker[[#This Row],[Ticket ID]],HelpMe[],2,FALSE),"Not Found In HelpMe")</f>
        <v>Incident</v>
      </c>
      <c r="C102" s="96" t="s">
        <v>29</v>
      </c>
      <c r="D102" s="125" t="str">
        <f>IFERROR(VLOOKUP(CGTracker[[#This Row],[Ticket ID]],HelpMe[#All],24,FALSE),"Not Found in HelpMe")</f>
        <v>UAE</v>
      </c>
      <c r="E102" s="125" t="str">
        <f>IFERROR(VLOOKUP(CGTracker[[#This Row],[Ticket ID]],HelpMe[#All],14,FALSE),"Not Found in HelpMe")</f>
        <v>Sanitaryware Plant</v>
      </c>
      <c r="F102" s="244" t="str">
        <f>IFERROR(VLOOKUP(CGTracker[[#This Row],[Ticket ID]],HelpMe[#All],7,FALSE),"Not Found in HelpMe")</f>
        <v>SAP Functional-PP/PM/QS/</v>
      </c>
      <c r="G102" s="104" t="str">
        <f>IFERROR(VLOOKUP(CGTracker[[#This Row],[Ticket ID]],HelpMe[#All],4,FALSE),"Not Found In HelpMe")</f>
        <v>Recursive Bom Error</v>
      </c>
      <c r="H102" s="160" t="s">
        <v>477</v>
      </c>
      <c r="I102" s="101" t="str">
        <f>IFERROR(VLOOKUP(CGTracker[[#This Row],[Ticket ID]],HelpMe[],17,FALSE),"Not Found in HelpMe")</f>
        <v>3. Normal</v>
      </c>
      <c r="J102" s="101" t="str">
        <f>IFERROR(VLOOKUP(CGTracker[[#This Row],[Ticket ID]],HelpMe[],27,FALSE),"Not Found in HelpMe")</f>
        <v>No</v>
      </c>
      <c r="K102" s="101" t="str">
        <f>IFERROR(VLOOKUP(CGTracker[[#This Row],[Ticket ID]],HelpMe[],8,FALSE),"Not Found in HelpMe")</f>
        <v>Closed</v>
      </c>
      <c r="L102" s="10" t="s">
        <v>40</v>
      </c>
      <c r="M102" s="10" t="s">
        <v>40</v>
      </c>
      <c r="N102" s="154">
        <f>IFERROR(VLOOKUP(CGTracker[[#This Row],[Ticket ID]],HelpMe[],36,FALSE),"Not Found in HelpMe")</f>
        <v>45616.75277777778</v>
      </c>
      <c r="O102" s="96" t="s">
        <v>439</v>
      </c>
      <c r="P102" s="96"/>
      <c r="Q102" s="116"/>
      <c r="R102" s="154">
        <f ca="1">IFERROR(VLOOKUP(CGTracker[[#This Row],[Ticket ID]],HelpMe[],37,FALSE),"Not Found in HelpMe")</f>
        <v>45617.852083333331</v>
      </c>
      <c r="S102" s="96" t="s">
        <v>474</v>
      </c>
      <c r="T102" s="116" t="s">
        <v>59</v>
      </c>
      <c r="U102" s="244" t="str">
        <f>IFERROR(VLOOKUP(CGTracker[[#This Row],[Ticket ID]],HelpMe[],6,FALSE),"Not Found in HelpMe")</f>
        <v>Shaik Chand Basha</v>
      </c>
      <c r="V102" s="244" t="str">
        <f>IFERROR(VLOOKUP(CGTracker[[#This Row],[Ticket ID]],HelpMe[],31,FALSE),"Not Found in HelpMe")</f>
        <v>2024-W47</v>
      </c>
      <c r="W102" s="100" t="s">
        <v>240</v>
      </c>
      <c r="X102" s="116" t="s">
        <v>61</v>
      </c>
      <c r="Y102" s="118" t="s">
        <v>478</v>
      </c>
      <c r="Z102" s="118"/>
      <c r="AA102" s="116" t="s">
        <v>96</v>
      </c>
      <c r="AB102" s="118" t="s">
        <v>479</v>
      </c>
      <c r="AC102" s="118"/>
    </row>
    <row r="103" spans="1:29" ht="130.5" hidden="1">
      <c r="A103" s="269">
        <v>4000004766</v>
      </c>
      <c r="B103" s="101" t="str">
        <f>IFERROR(VLOOKUP(CGTracker[[#This Row],[Ticket ID]],HelpMe[],2,FALSE),"Not Found In HelpMe")</f>
        <v>Service Request</v>
      </c>
      <c r="C103" s="96" t="s">
        <v>29</v>
      </c>
      <c r="D103" s="125" t="str">
        <f>IFERROR(VLOOKUP(CGTracker[[#This Row],[Ticket ID]],HelpMe[#All],24,FALSE),"Not Found in HelpMe")</f>
        <v>UAE</v>
      </c>
      <c r="E103" s="125" t="str">
        <f>IFERROR(VLOOKUP(CGTracker[[#This Row],[Ticket ID]],HelpMe[#All],14,FALSE),"Not Found in HelpMe")</f>
        <v>Sanitaryware Sales</v>
      </c>
      <c r="F103" s="244" t="str">
        <f>IFERROR(VLOOKUP(CGTracker[[#This Row],[Ticket ID]],HelpMe[#All],7,FALSE),"Not Found in HelpMe")</f>
        <v>SAP Functional-MM</v>
      </c>
      <c r="G103" s="104" t="str">
        <f>IFERROR(VLOOKUP(CGTracker[[#This Row],[Ticket ID]],HelpMe[#All],4,FALSE),"Not Found In HelpMe")</f>
        <v>3000044112 - Forecast to produce SW - Regularization from DO IT</v>
      </c>
      <c r="H103" s="110" t="s">
        <v>480</v>
      </c>
      <c r="I103" s="101" t="str">
        <f>IFERROR(VLOOKUP(CGTracker[[#This Row],[Ticket ID]],HelpMe[],17,FALSE),"Not Found in HelpMe")</f>
        <v>3. Normal</v>
      </c>
      <c r="J103" s="101" t="str">
        <f>IFERROR(VLOOKUP(CGTracker[[#This Row],[Ticket ID]],HelpMe[],27,FALSE),"Not Found in HelpMe")</f>
        <v>No</v>
      </c>
      <c r="K103" s="101" t="str">
        <f>IFERROR(VLOOKUP(CGTracker[[#This Row],[Ticket ID]],HelpMe[],8,FALSE),"Not Found in HelpMe")</f>
        <v>Resolved</v>
      </c>
      <c r="L103" s="118" t="s">
        <v>103</v>
      </c>
      <c r="M103" s="10" t="s">
        <v>103</v>
      </c>
      <c r="N103" s="154">
        <f>IFERROR(VLOOKUP(CGTracker[[#This Row],[Ticket ID]],HelpMe[],36,FALSE),"Not Found in HelpMe")</f>
        <v>45603.5625</v>
      </c>
      <c r="O103" s="116"/>
      <c r="P103" s="116"/>
      <c r="Q103" s="116"/>
      <c r="R103" s="154">
        <f ca="1">IFERROR(VLOOKUP(CGTracker[[#This Row],[Ticket ID]],HelpMe[],37,FALSE),"Not Found in HelpMe")</f>
        <v>45649.61041666667</v>
      </c>
      <c r="S103" s="116"/>
      <c r="T103" s="116" t="s">
        <v>150</v>
      </c>
      <c r="U103" s="244" t="str">
        <f>IFERROR(VLOOKUP(CGTracker[[#This Row],[Ticket ID]],HelpMe[],6,FALSE),"Not Found in HelpMe")</f>
        <v>Pranita Vishvanath Patil</v>
      </c>
      <c r="V103" s="244" t="str">
        <f>IFERROR(VLOOKUP(CGTracker[[#This Row],[Ticket ID]],HelpMe[],31,FALSE),"Not Found in HelpMe")</f>
        <v>2024-W45</v>
      </c>
      <c r="W103" s="96" t="s">
        <v>384</v>
      </c>
      <c r="X103" s="116" t="s">
        <v>61</v>
      </c>
      <c r="Y103" s="118" t="s">
        <v>481</v>
      </c>
      <c r="Z103" s="118"/>
      <c r="AA103" s="116" t="s">
        <v>482</v>
      </c>
      <c r="AB103" s="118" t="s">
        <v>483</v>
      </c>
      <c r="AC103" s="118" t="s">
        <v>484</v>
      </c>
    </row>
    <row r="104" spans="1:29" ht="101.45" hidden="1">
      <c r="A104" s="269">
        <v>4000001219</v>
      </c>
      <c r="B104" s="101" t="str">
        <f>IFERROR(VLOOKUP(CGTracker[[#This Row],[Ticket ID]],HelpMe[],2,FALSE),"Not Found In HelpMe")</f>
        <v>Service Request</v>
      </c>
      <c r="C104" s="96" t="s">
        <v>29</v>
      </c>
      <c r="D104" s="125" t="str">
        <f>IFERROR(VLOOKUP(CGTracker[[#This Row],[Ticket ID]],HelpMe[#All],24,FALSE),"Not Found in HelpMe")</f>
        <v>UAE</v>
      </c>
      <c r="E104" s="125" t="str">
        <f>IFERROR(VLOOKUP(CGTracker[[#This Row],[Ticket ID]],HelpMe[#All],14,FALSE),"Not Found in HelpMe")</f>
        <v>Not Assigned</v>
      </c>
      <c r="F104" s="244" t="str">
        <f>IFERROR(VLOOKUP(CGTracker[[#This Row],[Ticket ID]],HelpMe[#All],7,FALSE),"Not Found in HelpMe")</f>
        <v>SAP Functional-PP/PM/QS</v>
      </c>
      <c r="G104" s="104" t="str">
        <f>IFERROR(VLOOKUP(CGTracker[[#This Row],[Ticket ID]],HelpMe[#All],4,FALSE),"Not Found In HelpMe")</f>
        <v>Migrated SM#3000050664 Define a Power and Water cost in SAP</v>
      </c>
      <c r="H104" s="118" t="s">
        <v>485</v>
      </c>
      <c r="I104" s="101" t="str">
        <f>IFERROR(VLOOKUP(CGTracker[[#This Row],[Ticket ID]],HelpMe[],17,FALSE),"Not Found in HelpMe")</f>
        <v>4. Low</v>
      </c>
      <c r="J104" s="101" t="str">
        <f>IFERROR(VLOOKUP(CGTracker[[#This Row],[Ticket ID]],HelpMe[],27,FALSE),"Not Found in HelpMe")</f>
        <v>Yes</v>
      </c>
      <c r="K104" s="101" t="str">
        <f>IFERROR(VLOOKUP(CGTracker[[#This Row],[Ticket ID]],HelpMe[],8,FALSE),"Not Found in HelpMe")</f>
        <v>In Progress</v>
      </c>
      <c r="L104" s="92" t="s">
        <v>410</v>
      </c>
      <c r="M104" s="10" t="s">
        <v>410</v>
      </c>
      <c r="N104" s="154">
        <f>IFERROR(VLOOKUP(CGTracker[[#This Row],[Ticket ID]],HelpMe[],36,FALSE),"Not Found in HelpMe")</f>
        <v>45502.738194444442</v>
      </c>
      <c r="O104" s="116" t="s">
        <v>280</v>
      </c>
      <c r="P104" s="116"/>
      <c r="Q104" s="116"/>
      <c r="R104" s="154">
        <f ca="1">IFERROR(VLOOKUP(CGTracker[[#This Row],[Ticket ID]],HelpMe[],37,FALSE),"Not Found in HelpMe")</f>
        <v>45653.757518171296</v>
      </c>
      <c r="S104" s="116"/>
      <c r="T104" s="116" t="s">
        <v>59</v>
      </c>
      <c r="U104" s="244" t="str">
        <f>IFERROR(VLOOKUP(CGTracker[[#This Row],[Ticket ID]],HelpMe[],6,FALSE),"Not Found in HelpMe")</f>
        <v>Karthick Duraisamy</v>
      </c>
      <c r="V104" s="244" t="str">
        <f>IFERROR(VLOOKUP(CGTracker[[#This Row],[Ticket ID]],HelpMe[],31,FALSE),"Not Found in HelpMe")</f>
        <v>2024-W31</v>
      </c>
      <c r="W104" s="116"/>
      <c r="X104" s="116"/>
      <c r="Y104" s="118" t="s">
        <v>486</v>
      </c>
      <c r="Z104" s="118"/>
      <c r="AA104" s="116"/>
      <c r="AB104" s="118" t="s">
        <v>487</v>
      </c>
      <c r="AC104" s="118" t="s">
        <v>488</v>
      </c>
    </row>
    <row r="105" spans="1:29" ht="188.45" hidden="1">
      <c r="A105" s="270">
        <v>4000000777</v>
      </c>
      <c r="B105" s="101" t="str">
        <f>IFERROR(VLOOKUP(CGTracker[[#This Row],[Ticket ID]],HelpMe[],2,FALSE),"Not Found In HelpMe")</f>
        <v>Service Request</v>
      </c>
      <c r="C105" s="96" t="s">
        <v>29</v>
      </c>
      <c r="D105" s="125" t="str">
        <f>IFERROR(VLOOKUP(CGTracker[[#This Row],[Ticket ID]],HelpMe[#All],24,FALSE),"Not Found in HelpMe")</f>
        <v>IND</v>
      </c>
      <c r="E105" s="125" t="str">
        <f>IFERROR(VLOOKUP(CGTracker[[#This Row],[Ticket ID]],HelpMe[#All],14,FALSE),"Not Found in HelpMe")</f>
        <v>Commercial Accounts</v>
      </c>
      <c r="F105" s="244" t="str">
        <f>IFERROR(VLOOKUP(CGTracker[[#This Row],[Ticket ID]],HelpMe[#All],7,FALSE),"Not Found in HelpMe")</f>
        <v>SAP Functional-SD</v>
      </c>
      <c r="G105" s="104" t="str">
        <f>IFERROR(VLOOKUP(CGTracker[[#This Row],[Ticket ID]],HelpMe[#All],4,FALSE),"Not Found In HelpMe")</f>
        <v>Changes required _ One Pager (zfcustsum) Sol#: 3000051092</v>
      </c>
      <c r="H105" s="118" t="s">
        <v>489</v>
      </c>
      <c r="I105" s="101" t="str">
        <f>IFERROR(VLOOKUP(CGTracker[[#This Row],[Ticket ID]],HelpMe[],17,FALSE),"Not Found in HelpMe")</f>
        <v>2. High</v>
      </c>
      <c r="J105" s="101" t="str">
        <f>IFERROR(VLOOKUP(CGTracker[[#This Row],[Ticket ID]],HelpMe[],27,FALSE),"Not Found in HelpMe")</f>
        <v>Yes</v>
      </c>
      <c r="K105" s="101" t="str">
        <f>IFERROR(VLOOKUP(CGTracker[[#This Row],[Ticket ID]],HelpMe[],8,FALSE),"Not Found in HelpMe")</f>
        <v>Cancelled</v>
      </c>
      <c r="L105" s="118" t="s">
        <v>269</v>
      </c>
      <c r="M105" s="10" t="s">
        <v>269</v>
      </c>
      <c r="N105" s="154">
        <f>IFERROR(VLOOKUP(CGTracker[[#This Row],[Ticket ID]],HelpMe[],36,FALSE),"Not Found in HelpMe")</f>
        <v>45490.394444444442</v>
      </c>
      <c r="O105" s="116" t="s">
        <v>382</v>
      </c>
      <c r="P105" s="116"/>
      <c r="Q105" s="116"/>
      <c r="R105" s="154">
        <f ca="1">IFERROR(VLOOKUP(CGTracker[[#This Row],[Ticket ID]],HelpMe[],37,FALSE),"Not Found in HelpMe")</f>
        <v>45653.757518171296</v>
      </c>
      <c r="S105" s="9"/>
      <c r="T105" s="116" t="s">
        <v>50</v>
      </c>
      <c r="U105" s="244" t="str">
        <f>IFERROR(VLOOKUP(CGTracker[[#This Row],[Ticket ID]],HelpMe[],6,FALSE),"Not Found in HelpMe")</f>
        <v>Dinesh Sharma</v>
      </c>
      <c r="V105" s="244" t="str">
        <f>IFERROR(VLOOKUP(CGTracker[[#This Row],[Ticket ID]],HelpMe[],31,FALSE),"Not Found in HelpMe")</f>
        <v>2024-W29</v>
      </c>
      <c r="W105" s="116" t="s">
        <v>89</v>
      </c>
      <c r="X105" s="116" t="s">
        <v>115</v>
      </c>
      <c r="Y105" s="118"/>
      <c r="Z105" s="118"/>
      <c r="AA105" s="116" t="s">
        <v>490</v>
      </c>
      <c r="AB105" s="118" t="s">
        <v>491</v>
      </c>
      <c r="AC105" s="118" t="s">
        <v>492</v>
      </c>
    </row>
    <row r="106" spans="1:29" ht="43.5" hidden="1">
      <c r="A106" s="269">
        <v>4000001241</v>
      </c>
      <c r="B106" s="101" t="str">
        <f>IFERROR(VLOOKUP(CGTracker[[#This Row],[Ticket ID]],HelpMe[],2,FALSE),"Not Found In HelpMe")</f>
        <v>Service Request</v>
      </c>
      <c r="C106" s="96" t="s">
        <v>29</v>
      </c>
      <c r="D106" s="125" t="str">
        <f>IFERROR(VLOOKUP(CGTracker[[#This Row],[Ticket ID]],HelpMe[#All],24,FALSE),"Not Found in HelpMe")</f>
        <v>UAE</v>
      </c>
      <c r="E106" s="125" t="str">
        <f>IFERROR(VLOOKUP(CGTracker[[#This Row],[Ticket ID]],HelpMe[#All],14,FALSE),"Not Found in HelpMe")</f>
        <v>Asset Management</v>
      </c>
      <c r="F106" s="244" t="str">
        <f>IFERROR(VLOOKUP(CGTracker[[#This Row],[Ticket ID]],HelpMe[#All],7,FALSE),"Not Found in HelpMe")</f>
        <v>SAP Functional-SD</v>
      </c>
      <c r="G106" s="104" t="str">
        <f>IFERROR(VLOOKUP(CGTracker[[#This Row],[Ticket ID]],HelpMe[#All],4,FALSE),"Not Found In HelpMe")</f>
        <v>Migrated SM#3000051367 Requesting to modify Gate Pass printout</v>
      </c>
      <c r="H106" s="118" t="s">
        <v>493</v>
      </c>
      <c r="I106" s="101" t="str">
        <f>IFERROR(VLOOKUP(CGTracker[[#This Row],[Ticket ID]],HelpMe[],17,FALSE),"Not Found in HelpMe")</f>
        <v>4. Low</v>
      </c>
      <c r="J106" s="101" t="str">
        <f>IFERROR(VLOOKUP(CGTracker[[#This Row],[Ticket ID]],HelpMe[],27,FALSE),"Not Found in HelpMe")</f>
        <v>Yes</v>
      </c>
      <c r="K106" s="101" t="str">
        <f>IFERROR(VLOOKUP(CGTracker[[#This Row],[Ticket ID]],HelpMe[],8,FALSE),"Not Found in HelpMe")</f>
        <v>User acceptance</v>
      </c>
      <c r="L106" s="118" t="s">
        <v>221</v>
      </c>
      <c r="M106" s="10" t="s">
        <v>221</v>
      </c>
      <c r="N106" s="154">
        <f>IFERROR(VLOOKUP(CGTracker[[#This Row],[Ticket ID]],HelpMe[],36,FALSE),"Not Found in HelpMe")</f>
        <v>45502.738194444442</v>
      </c>
      <c r="O106" s="116" t="s">
        <v>463</v>
      </c>
      <c r="P106" s="116"/>
      <c r="Q106" s="116"/>
      <c r="R106" s="154">
        <f ca="1">IFERROR(VLOOKUP(CGTracker[[#This Row],[Ticket ID]],HelpMe[],37,FALSE),"Not Found in HelpMe")</f>
        <v>45653.757518171296</v>
      </c>
      <c r="S106" s="116"/>
      <c r="T106" s="116" t="s">
        <v>383</v>
      </c>
      <c r="U106" s="244" t="str">
        <f>IFERROR(VLOOKUP(CGTracker[[#This Row],[Ticket ID]],HelpMe[],6,FALSE),"Not Found in HelpMe")</f>
        <v>Dinesh Sharma</v>
      </c>
      <c r="V106" s="244" t="str">
        <f>IFERROR(VLOOKUP(CGTracker[[#This Row],[Ticket ID]],HelpMe[],31,FALSE),"Not Found in HelpMe")</f>
        <v>2024-W31</v>
      </c>
      <c r="W106" s="116" t="s">
        <v>494</v>
      </c>
      <c r="X106" s="116" t="s">
        <v>495</v>
      </c>
      <c r="Y106" s="118" t="s">
        <v>496</v>
      </c>
      <c r="Z106" s="118"/>
      <c r="AA106" s="116" t="s">
        <v>497</v>
      </c>
      <c r="AB106" s="118" t="s">
        <v>498</v>
      </c>
      <c r="AC106" s="118"/>
    </row>
    <row r="107" spans="1:29" ht="72.599999999999994" hidden="1">
      <c r="A107" s="271">
        <v>4000005307</v>
      </c>
      <c r="B107" s="101" t="str">
        <f>IFERROR(VLOOKUP(CGTracker[[#This Row],[Ticket ID]],HelpMe[],2,FALSE),"Not Found In HelpMe")</f>
        <v>Incident</v>
      </c>
      <c r="C107" s="81" t="s">
        <v>29</v>
      </c>
      <c r="D107" s="148" t="str">
        <f>IFERROR(VLOOKUP(CGTracker[[#This Row],[Ticket ID]],HelpMe[#All],24,FALSE),"Not Found in HelpMe")</f>
        <v>UAE</v>
      </c>
      <c r="E107" s="148" t="str">
        <f>IFERROR(VLOOKUP(CGTracker[[#This Row],[Ticket ID]],HelpMe[#All],14,FALSE),"Not Found in HelpMe")</f>
        <v>UAE Sales</v>
      </c>
      <c r="F107" s="244" t="str">
        <f>IFERROR(VLOOKUP(CGTracker[[#This Row],[Ticket ID]],HelpMe[#All],7,FALSE),"Not Found in HelpMe")</f>
        <v>SAP Functional-SD</v>
      </c>
      <c r="G107" s="104" t="str">
        <f>IFERROR(VLOOKUP(CGTracker[[#This Row],[Ticket ID]],HelpMe[#All],4,FALSE),"Not Found In HelpMe")</f>
        <v>ERROR IN SHOWROOM STORAGE LOCATION</v>
      </c>
      <c r="H107" s="81" t="s">
        <v>499</v>
      </c>
      <c r="I107" s="101" t="str">
        <f>IFERROR(VLOOKUP(CGTracker[[#This Row],[Ticket ID]],HelpMe[],17,FALSE),"Not Found in HelpMe")</f>
        <v>3. Normal</v>
      </c>
      <c r="J107" s="101" t="str">
        <f>IFERROR(VLOOKUP(CGTracker[[#This Row],[Ticket ID]],HelpMe[],27,FALSE),"Not Found in HelpMe")</f>
        <v>No</v>
      </c>
      <c r="K107" s="101" t="str">
        <f>IFERROR(VLOOKUP(CGTracker[[#This Row],[Ticket ID]],HelpMe[],8,FALSE),"Not Found in HelpMe")</f>
        <v>Closed</v>
      </c>
      <c r="L107" s="81" t="s">
        <v>40</v>
      </c>
      <c r="M107" s="10" t="s">
        <v>40</v>
      </c>
      <c r="N107" s="154">
        <f>IFERROR(VLOOKUP(CGTracker[[#This Row],[Ticket ID]],HelpMe[],36,FALSE),"Not Found in HelpMe")</f>
        <v>45619.762499999997</v>
      </c>
      <c r="O107" s="81" t="s">
        <v>98</v>
      </c>
      <c r="P107" s="81"/>
      <c r="Q107" s="81"/>
      <c r="R107" s="154">
        <f ca="1">IFERROR(VLOOKUP(CGTracker[[#This Row],[Ticket ID]],HelpMe[],37,FALSE),"Not Found in HelpMe")</f>
        <v>45628.818749999999</v>
      </c>
      <c r="S107" s="81" t="s">
        <v>500</v>
      </c>
      <c r="T107" s="81" t="s">
        <v>50</v>
      </c>
      <c r="U107" s="244" t="str">
        <f>IFERROR(VLOOKUP(CGTracker[[#This Row],[Ticket ID]],HelpMe[],6,FALSE),"Not Found in HelpMe")</f>
        <v>Kamal Kondapalli</v>
      </c>
      <c r="V107" s="244" t="str">
        <f>IFERROR(VLOOKUP(CGTracker[[#This Row],[Ticket ID]],HelpMe[],31,FALSE),"Not Found in HelpMe")</f>
        <v>2024-W47</v>
      </c>
      <c r="W107" s="81" t="s">
        <v>51</v>
      </c>
      <c r="X107" s="81"/>
      <c r="Y107" s="81" t="s">
        <v>501</v>
      </c>
      <c r="Z107" s="81"/>
      <c r="AA107" s="81"/>
      <c r="AB107" s="81"/>
      <c r="AC107" s="118"/>
    </row>
    <row r="108" spans="1:29" ht="87" hidden="1">
      <c r="A108" s="272">
        <v>4000004947</v>
      </c>
      <c r="B108" s="101" t="str">
        <f>IFERROR(VLOOKUP(CGTracker[[#This Row],[Ticket ID]],HelpMe[],2,FALSE),"Not Found In HelpMe")</f>
        <v>Service Request</v>
      </c>
      <c r="C108" s="96" t="s">
        <v>29</v>
      </c>
      <c r="D108" s="125" t="str">
        <f>IFERROR(VLOOKUP(CGTracker[[#This Row],[Ticket ID]],HelpMe[#All],24,FALSE),"Not Found in HelpMe")</f>
        <v>IND</v>
      </c>
      <c r="E108" s="125" t="str">
        <f>IFERROR(VLOOKUP(CGTracker[[#This Row],[Ticket ID]],HelpMe[#All],14,FALSE),"Not Found in HelpMe")</f>
        <v>Finance &amp; Accounts</v>
      </c>
      <c r="F108" s="244" t="str">
        <f>IFERROR(VLOOKUP(CGTracker[[#This Row],[Ticket ID]],HelpMe[#All],7,FALSE),"Not Found in HelpMe")</f>
        <v>SAP Functional</v>
      </c>
      <c r="G108" s="104" t="str">
        <f>IFERROR(VLOOKUP(CGTracker[[#This Row],[Ticket ID]],HelpMe[#All],4,FALSE),"Not Found In HelpMe")</f>
        <v>RCM invoice should have unique serial number</v>
      </c>
      <c r="H108" s="118" t="s">
        <v>502</v>
      </c>
      <c r="I108" s="101" t="str">
        <f>IFERROR(VLOOKUP(CGTracker[[#This Row],[Ticket ID]],HelpMe[],17,FALSE),"Not Found in HelpMe")</f>
        <v>Not Assigned</v>
      </c>
      <c r="J108" s="101" t="str">
        <f>IFERROR(VLOOKUP(CGTracker[[#This Row],[Ticket ID]],HelpMe[],27,FALSE),"Not Found in HelpMe")</f>
        <v>No</v>
      </c>
      <c r="K108" s="244" t="str">
        <f>IFERROR(VLOOKUP(CGTracker[[#This Row],[Ticket ID]],HelpMe[],8,FALSE),"Not Found in HelpMe")</f>
        <v>In Progress</v>
      </c>
      <c r="L108" s="147" t="s">
        <v>254</v>
      </c>
      <c r="M108" s="10" t="s">
        <v>254</v>
      </c>
      <c r="N108" s="154">
        <f>IFERROR(VLOOKUP(CGTracker[[#This Row],[Ticket ID]],HelpMe[],36,FALSE),"Not Found in HelpMe")</f>
        <v>45608.853472222225</v>
      </c>
      <c r="O108" s="116" t="s">
        <v>474</v>
      </c>
      <c r="P108" s="116"/>
      <c r="Q108" s="116"/>
      <c r="R108" s="154">
        <f ca="1">IFERROR(VLOOKUP(CGTracker[[#This Row],[Ticket ID]],HelpMe[],37,FALSE),"Not Found in HelpMe")</f>
        <v>45653.757518171296</v>
      </c>
      <c r="S108" s="116"/>
      <c r="T108" s="116" t="s">
        <v>92</v>
      </c>
      <c r="U108" s="244" t="str">
        <f>IFERROR(VLOOKUP(CGTracker[[#This Row],[Ticket ID]],HelpMe[],6,FALSE),"Not Found in HelpMe")</f>
        <v>Rakhi Masand</v>
      </c>
      <c r="V108" s="244" t="str">
        <f>IFERROR(VLOOKUP(CGTracker[[#This Row],[Ticket ID]],HelpMe[],31,FALSE),"Not Found in HelpMe")</f>
        <v>2024-W46</v>
      </c>
      <c r="W108" s="116" t="s">
        <v>93</v>
      </c>
      <c r="X108" s="116"/>
      <c r="Y108" s="118" t="s">
        <v>503</v>
      </c>
      <c r="Z108" s="118"/>
      <c r="AA108" s="116"/>
      <c r="AB108" s="118"/>
      <c r="AC108" s="118" t="s">
        <v>504</v>
      </c>
    </row>
    <row r="109" spans="1:29" ht="174" hidden="1">
      <c r="A109" s="273">
        <v>4000004977</v>
      </c>
      <c r="B109" s="101" t="str">
        <f>IFERROR(VLOOKUP(CGTracker[[#This Row],[Ticket ID]],HelpMe[],2,FALSE),"Not Found In HelpMe")</f>
        <v>Service Request</v>
      </c>
      <c r="C109" s="100" t="s">
        <v>29</v>
      </c>
      <c r="D109" s="125" t="str">
        <f>IFERROR(VLOOKUP(CGTracker[[#This Row],[Ticket ID]],HelpMe[#All],24,FALSE),"Not Found in HelpMe")</f>
        <v>UAE</v>
      </c>
      <c r="E109" s="125" t="str">
        <f>IFERROR(VLOOKUP(CGTracker[[#This Row],[Ticket ID]],HelpMe[#All],14,FALSE),"Not Found in HelpMe")</f>
        <v>Finance &amp; Accounts</v>
      </c>
      <c r="F109" s="244" t="str">
        <f>IFERROR(VLOOKUP(CGTracker[[#This Row],[Ticket ID]],HelpMe[#All],7,FALSE),"Not Found in HelpMe")</f>
        <v>SAP Functional-FI/CO</v>
      </c>
      <c r="G109" s="104" t="str">
        <f>IFERROR(VLOOKUP(CGTracker[[#This Row],[Ticket ID]],HelpMe[#All],4,FALSE),"Not Found In HelpMe")</f>
        <v>Augmentation of file name for ADCB related BCM batches Sol Ref : 3000052617</v>
      </c>
      <c r="H109" s="118" t="s">
        <v>505</v>
      </c>
      <c r="I109" s="101" t="str">
        <f>IFERROR(VLOOKUP(CGTracker[[#This Row],[Ticket ID]],HelpMe[],17,FALSE),"Not Found in HelpMe")</f>
        <v>4. Low</v>
      </c>
      <c r="J109" s="101" t="str">
        <f>IFERROR(VLOOKUP(CGTracker[[#This Row],[Ticket ID]],HelpMe[],27,FALSE),"Not Found in HelpMe")</f>
        <v>No</v>
      </c>
      <c r="K109" s="244" t="str">
        <f>IFERROR(VLOOKUP(CGTracker[[#This Row],[Ticket ID]],HelpMe[],8,FALSE),"Not Found in HelpMe")</f>
        <v>In Progress</v>
      </c>
      <c r="L109" s="92" t="s">
        <v>103</v>
      </c>
      <c r="M109" s="10" t="s">
        <v>103</v>
      </c>
      <c r="N109" s="154">
        <f>IFERROR(VLOOKUP(CGTracker[[#This Row],[Ticket ID]],HelpMe[],36,FALSE),"Not Found in HelpMe")</f>
        <v>45609.67291666667</v>
      </c>
      <c r="O109" s="116" t="s">
        <v>404</v>
      </c>
      <c r="P109" s="116"/>
      <c r="Q109" s="116"/>
      <c r="R109" s="154">
        <f ca="1">IFERROR(VLOOKUP(CGTracker[[#This Row],[Ticket ID]],HelpMe[],37,FALSE),"Not Found in HelpMe")</f>
        <v>45653.757518171296</v>
      </c>
      <c r="S109" s="116"/>
      <c r="T109" s="116" t="s">
        <v>92</v>
      </c>
      <c r="U109" s="244" t="str">
        <f>IFERROR(VLOOKUP(CGTracker[[#This Row],[Ticket ID]],HelpMe[],6,FALSE),"Not Found in HelpMe")</f>
        <v>Rakhi Masand</v>
      </c>
      <c r="V109" s="244" t="str">
        <f>IFERROR(VLOOKUP(CGTracker[[#This Row],[Ticket ID]],HelpMe[],31,FALSE),"Not Found in HelpMe")</f>
        <v>2024-W46</v>
      </c>
      <c r="W109" s="116" t="s">
        <v>105</v>
      </c>
      <c r="X109" s="116"/>
      <c r="Y109" s="118" t="s">
        <v>506</v>
      </c>
      <c r="Z109" s="118"/>
      <c r="AA109" s="116"/>
      <c r="AB109" s="211"/>
      <c r="AC109" s="118"/>
    </row>
    <row r="110" spans="1:29" ht="29.1" hidden="1">
      <c r="A110" s="274">
        <v>4000005350</v>
      </c>
      <c r="B110" s="101" t="str">
        <f>IFERROR(VLOOKUP(CGTracker[[#This Row],[Ticket ID]],HelpMe[],2,FALSE),"Not Found In HelpMe")</f>
        <v>Incident</v>
      </c>
      <c r="C110" s="100" t="s">
        <v>29</v>
      </c>
      <c r="D110" s="125" t="str">
        <f>IFERROR(VLOOKUP(CGTracker[[#This Row],[Ticket ID]],HelpMe[#All],24,FALSE),"Not Found in HelpMe")</f>
        <v>UAE</v>
      </c>
      <c r="E110" s="125" t="str">
        <f>IFERROR(VLOOKUP(CGTracker[[#This Row],[Ticket ID]],HelpMe[#All],14,FALSE),"Not Found in HelpMe")</f>
        <v>Logistics and Warehouse</v>
      </c>
      <c r="F110" s="244" t="str">
        <f>IFERROR(VLOOKUP(CGTracker[[#This Row],[Ticket ID]],HelpMe[#All],7,FALSE),"Not Found in HelpMe")</f>
        <v>SAP Functional-PP/PM/QS/</v>
      </c>
      <c r="G110" s="104" t="str">
        <f>IFERROR(VLOOKUP(CGTracker[[#This Row],[Ticket ID]],HelpMe[#All],4,FALSE),"Not Found In HelpMe")</f>
        <v>ZPP_BINTOBIN errors/issues - Sol Ref#: 2000064778</v>
      </c>
      <c r="H110" s="76" t="s">
        <v>507</v>
      </c>
      <c r="I110" s="101" t="str">
        <f>IFERROR(VLOOKUP(CGTracker[[#This Row],[Ticket ID]],HelpMe[],17,FALSE),"Not Found in HelpMe")</f>
        <v>2. High</v>
      </c>
      <c r="J110" s="101" t="str">
        <f>IFERROR(VLOOKUP(CGTracker[[#This Row],[Ticket ID]],HelpMe[],27,FALSE),"Not Found in HelpMe")</f>
        <v>No</v>
      </c>
      <c r="K110" s="244" t="str">
        <f>IFERROR(VLOOKUP(CGTracker[[#This Row],[Ticket ID]],HelpMe[],8,FALSE),"Not Found in HelpMe")</f>
        <v>User acceptance</v>
      </c>
      <c r="L110" s="10" t="s">
        <v>48</v>
      </c>
      <c r="M110" s="10" t="s">
        <v>48</v>
      </c>
      <c r="N110" s="154">
        <f>IFERROR(VLOOKUP(CGTracker[[#This Row],[Ticket ID]],HelpMe[],36,FALSE),"Not Found in HelpMe")</f>
        <v>45621.686805555553</v>
      </c>
      <c r="O110" s="116" t="s">
        <v>98</v>
      </c>
      <c r="P110" s="116"/>
      <c r="Q110" s="116"/>
      <c r="R110" s="154">
        <f ca="1">IFERROR(VLOOKUP(CGTracker[[#This Row],[Ticket ID]],HelpMe[],37,FALSE),"Not Found in HelpMe")</f>
        <v>45653.757518171296</v>
      </c>
      <c r="S110" s="116"/>
      <c r="T110" s="116" t="s">
        <v>59</v>
      </c>
      <c r="U110" s="244" t="str">
        <f>IFERROR(VLOOKUP(CGTracker[[#This Row],[Ticket ID]],HelpMe[],6,FALSE),"Not Found in HelpMe")</f>
        <v>Karthick Duraisamy</v>
      </c>
      <c r="V110" s="244" t="str">
        <f>IFERROR(VLOOKUP(CGTracker[[#This Row],[Ticket ID]],HelpMe[],31,FALSE),"Not Found in HelpMe")</f>
        <v>2024-W48</v>
      </c>
      <c r="W110" s="116" t="s">
        <v>142</v>
      </c>
      <c r="X110" s="116"/>
      <c r="Y110" s="118" t="s">
        <v>508</v>
      </c>
      <c r="Z110" s="118"/>
      <c r="AA110" s="116"/>
      <c r="AB110" s="118"/>
      <c r="AC110" s="118"/>
    </row>
    <row r="111" spans="1:29" ht="72.599999999999994" hidden="1">
      <c r="A111" s="274">
        <v>4000005335</v>
      </c>
      <c r="B111" s="101" t="str">
        <f>IFERROR(VLOOKUP(CGTracker[[#This Row],[Ticket ID]],HelpMe[],2,FALSE),"Not Found In HelpMe")</f>
        <v>Incident</v>
      </c>
      <c r="C111" s="100" t="s">
        <v>29</v>
      </c>
      <c r="D111" s="125" t="str">
        <f>IFERROR(VLOOKUP(CGTracker[[#This Row],[Ticket ID]],HelpMe[#All],24,FALSE),"Not Found in HelpMe")</f>
        <v>BGD</v>
      </c>
      <c r="E111" s="125" t="str">
        <f>IFERROR(VLOOKUP(CGTracker[[#This Row],[Ticket ID]],HelpMe[#All],14,FALSE),"Not Found in HelpMe")</f>
        <v>SAP PP</v>
      </c>
      <c r="F111" s="244" t="str">
        <f>IFERROR(VLOOKUP(CGTracker[[#This Row],[Ticket ID]],HelpMe[#All],7,FALSE),"Not Found in HelpMe")</f>
        <v>SAP Functional-PP/PM/QS/</v>
      </c>
      <c r="G111" s="104" t="str">
        <f>IFERROR(VLOOKUP(CGTracker[[#This Row],[Ticket ID]],HelpMe[#All],4,FALSE),"Not Found In HelpMe")</f>
        <v>261 Movement error</v>
      </c>
      <c r="H111" s="76" t="s">
        <v>509</v>
      </c>
      <c r="I111" s="101" t="str">
        <f>IFERROR(VLOOKUP(CGTracker[[#This Row],[Ticket ID]],HelpMe[],17,FALSE),"Not Found in HelpMe")</f>
        <v>3. Normal</v>
      </c>
      <c r="J111" s="101" t="str">
        <f>IFERROR(VLOOKUP(CGTracker[[#This Row],[Ticket ID]],HelpMe[],27,FALSE),"Not Found in HelpMe")</f>
        <v>No</v>
      </c>
      <c r="K111" s="244" t="str">
        <f>IFERROR(VLOOKUP(CGTracker[[#This Row],[Ticket ID]],HelpMe[],8,FALSE),"Not Found in HelpMe")</f>
        <v>Closed</v>
      </c>
      <c r="L111" s="147" t="s">
        <v>40</v>
      </c>
      <c r="M111" s="10" t="s">
        <v>40</v>
      </c>
      <c r="N111" s="154">
        <f>IFERROR(VLOOKUP(CGTracker[[#This Row],[Ticket ID]],HelpMe[],36,FALSE),"Not Found in HelpMe")</f>
        <v>45621.519444444442</v>
      </c>
      <c r="O111" s="116" t="s">
        <v>98</v>
      </c>
      <c r="P111" s="116"/>
      <c r="Q111" s="116"/>
      <c r="R111" s="154">
        <f ca="1">IFERROR(VLOOKUP(CGTracker[[#This Row],[Ticket ID]],HelpMe[],37,FALSE),"Not Found in HelpMe")</f>
        <v>45630.496527777781</v>
      </c>
      <c r="S111" s="241"/>
      <c r="T111" s="116" t="s">
        <v>59</v>
      </c>
      <c r="U111" s="244" t="str">
        <f>IFERROR(VLOOKUP(CGTracker[[#This Row],[Ticket ID]],HelpMe[],6,FALSE),"Not Found in HelpMe")</f>
        <v>Shaik Chand Basha</v>
      </c>
      <c r="V111" s="244" t="str">
        <f>IFERROR(VLOOKUP(CGTracker[[#This Row],[Ticket ID]],HelpMe[],31,FALSE),"Not Found in HelpMe")</f>
        <v>2024-W48</v>
      </c>
      <c r="W111" s="116" t="s">
        <v>142</v>
      </c>
      <c r="X111" s="116" t="s">
        <v>61</v>
      </c>
      <c r="Y111" s="118" t="s">
        <v>510</v>
      </c>
      <c r="Z111" t="s">
        <v>511</v>
      </c>
      <c r="AA111" s="116"/>
      <c r="AB111" s="118"/>
      <c r="AC111" s="118"/>
    </row>
    <row r="112" spans="1:29" ht="29.1" hidden="1">
      <c r="A112" s="275">
        <v>4000003548</v>
      </c>
      <c r="B112" s="101" t="str">
        <f>IFERROR(VLOOKUP(CGTracker[[#This Row],[Ticket ID]],HelpMe[],2,FALSE),"Not Found In HelpMe")</f>
        <v>Service Request</v>
      </c>
      <c r="C112" s="100" t="s">
        <v>29</v>
      </c>
      <c r="D112" s="125" t="str">
        <f>IFERROR(VLOOKUP(CGTracker[[#This Row],[Ticket ID]],HelpMe[#All],24,FALSE),"Not Found in HelpMe")</f>
        <v>UAE</v>
      </c>
      <c r="E112" s="125" t="str">
        <f>IFERROR(VLOOKUP(CGTracker[[#This Row],[Ticket ID]],HelpMe[#All],14,FALSE),"Not Found in HelpMe")</f>
        <v>Corporate Development</v>
      </c>
      <c r="F112" s="244" t="str">
        <f>IFERROR(VLOOKUP(CGTracker[[#This Row],[Ticket ID]],HelpMe[#All],7,FALSE),"Not Found in HelpMe")</f>
        <v>SAP Functional-MM</v>
      </c>
      <c r="G112" s="104" t="str">
        <f>IFERROR(VLOOKUP(CGTracker[[#This Row],[Ticket ID]],HelpMe[#All],4,FALSE),"Not Found In HelpMe")</f>
        <v>Request to create a new storage location</v>
      </c>
      <c r="H112" s="118"/>
      <c r="I112" s="101" t="str">
        <f>IFERROR(VLOOKUP(CGTracker[[#This Row],[Ticket ID]],HelpMe[],17,FALSE),"Not Found in HelpMe")</f>
        <v>2. High</v>
      </c>
      <c r="J112" s="101" t="str">
        <f>IFERROR(VLOOKUP(CGTracker[[#This Row],[Ticket ID]],HelpMe[],27,FALSE),"Not Found in HelpMe")</f>
        <v>Yes</v>
      </c>
      <c r="K112" s="244" t="str">
        <f>IFERROR(VLOOKUP(CGTracker[[#This Row],[Ticket ID]],HelpMe[],8,FALSE),"Not Found in HelpMe")</f>
        <v>Closed</v>
      </c>
      <c r="L112" s="92" t="s">
        <v>103</v>
      </c>
      <c r="M112" s="10" t="s">
        <v>103</v>
      </c>
      <c r="N112" s="154">
        <f>IFERROR(VLOOKUP(CGTracker[[#This Row],[Ticket ID]],HelpMe[],36,FALSE),"Not Found in HelpMe")</f>
        <v>45565.740277777775</v>
      </c>
      <c r="O112" s="116"/>
      <c r="P112" s="116"/>
      <c r="Q112" s="116"/>
      <c r="R112" s="154">
        <f ca="1">IFERROR(VLOOKUP(CGTracker[[#This Row],[Ticket ID]],HelpMe[],37,FALSE),"Not Found in HelpMe")</f>
        <v>45630.693055555559</v>
      </c>
      <c r="S112" s="116"/>
      <c r="T112" s="116" t="s">
        <v>150</v>
      </c>
      <c r="U112" s="244" t="str">
        <f>IFERROR(VLOOKUP(CGTracker[[#This Row],[Ticket ID]],HelpMe[],6,FALSE),"Not Found in HelpMe")</f>
        <v>Pranita Vishvanath Patil</v>
      </c>
      <c r="V112" s="244" t="str">
        <f>IFERROR(VLOOKUP(CGTracker[[#This Row],[Ticket ID]],HelpMe[],31,FALSE),"Not Found in HelpMe")</f>
        <v>2024-W40</v>
      </c>
      <c r="W112" s="116"/>
      <c r="X112" s="116"/>
      <c r="Y112" s="118" t="s">
        <v>512</v>
      </c>
      <c r="Z112" s="118"/>
      <c r="AA112" s="116" t="s">
        <v>96</v>
      </c>
      <c r="AB112" s="118"/>
      <c r="AC112" s="118"/>
    </row>
    <row r="113" spans="1:29" ht="101.45" hidden="1">
      <c r="A113" s="276">
        <v>4000004496</v>
      </c>
      <c r="B113" s="101" t="str">
        <f>IFERROR(VLOOKUP(CGTracker[[#This Row],[Ticket ID]],HelpMe[],2,FALSE),"Not Found In HelpMe")</f>
        <v>Service Request</v>
      </c>
      <c r="C113" s="100" t="s">
        <v>29</v>
      </c>
      <c r="D113" s="125" t="str">
        <f>IFERROR(VLOOKUP(CGTracker[[#This Row],[Ticket ID]],HelpMe[#All],24,FALSE),"Not Found in HelpMe")</f>
        <v>UAE</v>
      </c>
      <c r="E113" s="125" t="str">
        <f>IFERROR(VLOOKUP(CGTracker[[#This Row],[Ticket ID]],HelpMe[#All],14,FALSE),"Not Found in HelpMe")</f>
        <v>Finance &amp; Accounts</v>
      </c>
      <c r="F113" s="244" t="str">
        <f>IFERROR(VLOOKUP(CGTracker[[#This Row],[Ticket ID]],HelpMe[#All],7,FALSE),"Not Found in HelpMe")</f>
        <v>SAP Functional-HR</v>
      </c>
      <c r="G113" s="104" t="str">
        <f>IFERROR(VLOOKUP(CGTracker[[#This Row],[Ticket ID]],HelpMe[#All],4,FALSE),"Not Found In HelpMe")</f>
        <v>3000047761: Gratuity and Leave Provision  / EOS Postingm- Normal Change: 8000010666 - DO IT regularization</v>
      </c>
      <c r="H113" s="213" t="str">
        <f>IFERROR(VLOOKUP(CGTracker[[#This Row],[Ticket ID]],HelpMe[#All],4,FALSE),"Not Found In HelpMe")</f>
        <v>3000047761: Gratuity and Leave Provision  / EOS Postingm- Normal Change: 8000010666 - DO IT regularization</v>
      </c>
      <c r="I113" s="101" t="str">
        <f>IFERROR(VLOOKUP(CGTracker[[#This Row],[Ticket ID]],HelpMe[],17,FALSE),"Not Found in HelpMe")</f>
        <v>Not Assigned</v>
      </c>
      <c r="J113" s="101" t="str">
        <f>IFERROR(VLOOKUP(CGTracker[[#This Row],[Ticket ID]],HelpMe[],27,FALSE),"Not Found in HelpMe")</f>
        <v>No</v>
      </c>
      <c r="K113" s="244" t="str">
        <f>IFERROR(VLOOKUP(CGTracker[[#This Row],[Ticket ID]],HelpMe[],8,FALSE),"Not Found in HelpMe")</f>
        <v>In Progress</v>
      </c>
      <c r="L113" s="147" t="s">
        <v>238</v>
      </c>
      <c r="M113" s="10" t="s">
        <v>238</v>
      </c>
      <c r="N113" s="154">
        <f>IFERROR(VLOOKUP(CGTracker[[#This Row],[Ticket ID]],HelpMe[],36,FALSE),"Not Found in HelpMe")</f>
        <v>45594.750694444447</v>
      </c>
      <c r="O113" s="116"/>
      <c r="P113" s="116"/>
      <c r="Q113" s="116"/>
      <c r="R113" s="154">
        <f ca="1">IFERROR(VLOOKUP(CGTracker[[#This Row],[Ticket ID]],HelpMe[],37,FALSE),"Not Found in HelpMe")</f>
        <v>45653.757518171296</v>
      </c>
      <c r="S113" s="116"/>
      <c r="T113" s="116" t="s">
        <v>222</v>
      </c>
      <c r="U113" s="244" t="str">
        <f>IFERROR(VLOOKUP(CGTracker[[#This Row],[Ticket ID]],HelpMe[],6,FALSE),"Not Found in HelpMe")</f>
        <v>Venkat</v>
      </c>
      <c r="V113" s="244" t="str">
        <f>IFERROR(VLOOKUP(CGTracker[[#This Row],[Ticket ID]],HelpMe[],31,FALSE),"Not Found in HelpMe")</f>
        <v>2024-W44</v>
      </c>
      <c r="W113" s="116"/>
      <c r="X113" s="116"/>
      <c r="Y113" s="118" t="s">
        <v>513</v>
      </c>
      <c r="Z113" s="118"/>
      <c r="AA113" s="10" t="s">
        <v>514</v>
      </c>
      <c r="AB113" s="209"/>
      <c r="AC113" s="285" t="s">
        <v>515</v>
      </c>
    </row>
    <row r="114" spans="1:29" ht="174">
      <c r="A114" s="256">
        <v>4000005362</v>
      </c>
      <c r="B114" s="101" t="str">
        <f>IFERROR(VLOOKUP(CGTracker[[#This Row],[Ticket ID]],HelpMe[],2,FALSE),"Not Found In HelpMe")</f>
        <v>Service Request</v>
      </c>
      <c r="C114" s="100" t="s">
        <v>29</v>
      </c>
      <c r="D114" s="125" t="str">
        <f>IFERROR(VLOOKUP(CGTracker[[#This Row],[Ticket ID]],HelpMe[#All],24,FALSE),"Not Found in HelpMe")</f>
        <v>UAE</v>
      </c>
      <c r="E114" s="125" t="str">
        <f>IFERROR(VLOOKUP(CGTracker[[#This Row],[Ticket ID]],HelpMe[#All],14,FALSE),"Not Found in HelpMe")</f>
        <v>Accounts</v>
      </c>
      <c r="F114" s="244" t="s">
        <v>516</v>
      </c>
      <c r="G114" s="104" t="str">
        <f>IFERROR(VLOOKUP(CGTracker[[#This Row],[Ticket ID]],HelpMe[#All],4,FALSE),"Not Found In HelpMe")</f>
        <v>Update invoice print outs (invoice, invoice cancellation, credit note)</v>
      </c>
      <c r="H114" s="118" t="s">
        <v>517</v>
      </c>
      <c r="I114" s="101" t="str">
        <f>IFERROR(VLOOKUP(CGTracker[[#This Row],[Ticket ID]],HelpMe[],17,FALSE),"Not Found in HelpMe")</f>
        <v>Not Assigned</v>
      </c>
      <c r="J114" s="101" t="str">
        <f>IFERROR(VLOOKUP(CGTracker[[#This Row],[Ticket ID]],HelpMe[],27,FALSE),"Not Found in HelpMe")</f>
        <v>No</v>
      </c>
      <c r="K114" s="244" t="str">
        <f>IFERROR(VLOOKUP(CGTracker[[#This Row],[Ticket ID]],HelpMe[],8,FALSE),"Not Found in HelpMe")</f>
        <v>In Progress</v>
      </c>
      <c r="L114" s="147" t="s">
        <v>238</v>
      </c>
      <c r="M114" s="10" t="s">
        <v>238</v>
      </c>
      <c r="N114" s="154">
        <f>IFERROR(VLOOKUP(CGTracker[[#This Row],[Ticket ID]],HelpMe[],36,FALSE),"Not Found in HelpMe")</f>
        <v>45621.73333333333</v>
      </c>
      <c r="O114" s="116" t="s">
        <v>289</v>
      </c>
      <c r="P114" s="116"/>
      <c r="Q114" s="116"/>
      <c r="R114" s="154">
        <f ca="1">IFERROR(VLOOKUP(CGTracker[[#This Row],[Ticket ID]],HelpMe[],37,FALSE),"Not Found in HelpMe")</f>
        <v>45653.757518171296</v>
      </c>
      <c r="S114" s="116"/>
      <c r="T114" s="116" t="s">
        <v>50</v>
      </c>
      <c r="U114" s="244" t="s">
        <v>518</v>
      </c>
      <c r="V114" s="244" t="str">
        <f>IFERROR(VLOOKUP(CGTracker[[#This Row],[Ticket ID]],HelpMe[],31,FALSE),"Not Found in HelpMe")</f>
        <v>2024-W48</v>
      </c>
      <c r="W114" s="116" t="s">
        <v>51</v>
      </c>
      <c r="X114" s="116"/>
      <c r="Y114" s="118" t="s">
        <v>519</v>
      </c>
      <c r="Z114" s="118"/>
      <c r="AA114" s="9" t="s">
        <v>186</v>
      </c>
      <c r="AB114" s="118"/>
      <c r="AC114" s="118" t="s">
        <v>520</v>
      </c>
    </row>
    <row r="115" spans="1:29" ht="137.25">
      <c r="A115" s="256">
        <v>4000003646</v>
      </c>
      <c r="B115" s="101" t="str">
        <f>IFERROR(VLOOKUP(CGTracker[[#This Row],[Ticket ID]],HelpMe[],2,FALSE),"Not Found In HelpMe")</f>
        <v>Incident</v>
      </c>
      <c r="C115" s="81" t="s">
        <v>29</v>
      </c>
      <c r="D115" s="148" t="str">
        <f>IFERROR(VLOOKUP(CGTracker[[#This Row],[Ticket ID]],HelpMe[#All],24,FALSE),"Not Found in HelpMe")</f>
        <v>UAE</v>
      </c>
      <c r="E115" s="148" t="str">
        <f>IFERROR(VLOOKUP(CGTracker[[#This Row],[Ticket ID]],HelpMe[#All],14,FALSE),"Not Found in HelpMe")</f>
        <v>Tableware</v>
      </c>
      <c r="F115" s="244" t="str">
        <f>IFERROR(VLOOKUP(CGTracker[[#This Row],[Ticket ID]],HelpMe[#All],7,FALSE),"Not Found in HelpMe")</f>
        <v>SAP Technical-SD</v>
      </c>
      <c r="G115" s="245" t="str">
        <f>IFERROR(VLOOKUP(CGTracker[[#This Row],[Ticket ID]],HelpMe[#All],4,FALSE),"Not Found In HelpMe")</f>
        <v>The quotation and sales ordering Arabic is wrong Ref Sol: 2000064716</v>
      </c>
      <c r="H115" s="81" t="s">
        <v>521</v>
      </c>
      <c r="I115" s="101" t="str">
        <f>IFERROR(VLOOKUP(CGTracker[[#This Row],[Ticket ID]],HelpMe[],17,FALSE),"Not Found in HelpMe")</f>
        <v>2. High</v>
      </c>
      <c r="J115" s="101" t="str">
        <f>IFERROR(VLOOKUP(CGTracker[[#This Row],[Ticket ID]],HelpMe[],27,FALSE),"Not Found in HelpMe")</f>
        <v>Yes</v>
      </c>
      <c r="K115" s="244" t="str">
        <f>IFERROR(VLOOKUP(CGTracker[[#This Row],[Ticket ID]],HelpMe[],8,FALSE),"Not Found in HelpMe")</f>
        <v>User acceptance</v>
      </c>
      <c r="L115" s="92" t="s">
        <v>522</v>
      </c>
      <c r="M115" s="81" t="s">
        <v>522</v>
      </c>
      <c r="N115" s="154">
        <f>IFERROR(VLOOKUP(CGTracker[[#This Row],[Ticket ID]],HelpMe[],36,FALSE),"Not Found in HelpMe")</f>
        <v>45567.734722222223</v>
      </c>
      <c r="O115" s="81"/>
      <c r="P115" s="81"/>
      <c r="Q115" s="81"/>
      <c r="R115" s="154">
        <f ca="1">IFERROR(VLOOKUP(CGTracker[[#This Row],[Ticket ID]],HelpMe[],37,FALSE),"Not Found in HelpMe")</f>
        <v>45653.757518171296</v>
      </c>
      <c r="S115" s="81"/>
      <c r="T115" s="81" t="s">
        <v>50</v>
      </c>
      <c r="U115" s="244" t="str">
        <f>IFERROR(VLOOKUP(CGTracker[[#This Row],[Ticket ID]],HelpMe[],6,FALSE),"Not Found in HelpMe")</f>
        <v>Kamal Kondapalli</v>
      </c>
      <c r="V115" s="244" t="str">
        <f>IFERROR(VLOOKUP(CGTracker[[#This Row],[Ticket ID]],HelpMe[],31,FALSE),"Not Found in HelpMe")</f>
        <v>2024-W40</v>
      </c>
      <c r="W115" s="81" t="s">
        <v>51</v>
      </c>
      <c r="X115" s="81"/>
      <c r="Y115" s="81" t="s">
        <v>523</v>
      </c>
      <c r="Z115" s="81"/>
      <c r="AA115" s="81"/>
      <c r="AB115" s="81" t="s">
        <v>524</v>
      </c>
      <c r="AC115" s="118" t="s">
        <v>525</v>
      </c>
    </row>
    <row r="116" spans="1:29" hidden="1">
      <c r="A116" s="276">
        <v>4000005146</v>
      </c>
      <c r="B116" s="101" t="str">
        <f>IFERROR(VLOOKUP(CGTracker[[#This Row],[Ticket ID]],HelpMe[],2,FALSE),"Not Found In HelpMe")</f>
        <v>Incident</v>
      </c>
      <c r="C116" s="100" t="s">
        <v>29</v>
      </c>
      <c r="D116" s="125" t="str">
        <f>IFERROR(VLOOKUP(CGTracker[[#This Row],[Ticket ID]],HelpMe[#All],24,FALSE),"Not Found in HelpMe")</f>
        <v>UAE</v>
      </c>
      <c r="E116" s="125" t="str">
        <f>IFERROR(VLOOKUP(CGTracker[[#This Row],[Ticket ID]],HelpMe[#All],14,FALSE),"Not Found in HelpMe")</f>
        <v>IT Department</v>
      </c>
      <c r="F116" s="244" t="str">
        <f>IFERROR(VLOOKUP(CGTracker[[#This Row],[Ticket ID]],HelpMe[#All],7,FALSE),"Not Found in HelpMe")</f>
        <v>SAP Technical</v>
      </c>
      <c r="G116" s="104" t="str">
        <f>IFERROR(VLOOKUP(CGTracker[[#This Row],[Ticket ID]],HelpMe[#All],4,FALSE),"Not Found In HelpMe")</f>
        <v>Solman not opening / working since 18.11.24</v>
      </c>
      <c r="H116" s="118" t="s">
        <v>526</v>
      </c>
      <c r="I116" s="101" t="str">
        <f>IFERROR(VLOOKUP(CGTracker[[#This Row],[Ticket ID]],HelpMe[],17,FALSE),"Not Found in HelpMe")</f>
        <v>3. Normal</v>
      </c>
      <c r="J116" s="101" t="str">
        <f>IFERROR(VLOOKUP(CGTracker[[#This Row],[Ticket ID]],HelpMe[],27,FALSE),"Not Found in HelpMe")</f>
        <v>No</v>
      </c>
      <c r="K116" s="244" t="str">
        <f>IFERROR(VLOOKUP(CGTracker[[#This Row],[Ticket ID]],HelpMe[],8,FALSE),"Not Found in HelpMe")</f>
        <v>Cancelled</v>
      </c>
      <c r="L116" s="147" t="s">
        <v>131</v>
      </c>
      <c r="M116" s="10" t="s">
        <v>131</v>
      </c>
      <c r="N116" s="154">
        <f>IFERROR(VLOOKUP(CGTracker[[#This Row],[Ticket ID]],HelpMe[],36,FALSE),"Not Found in HelpMe")</f>
        <v>45615.445833333331</v>
      </c>
      <c r="O116" s="116"/>
      <c r="P116" s="116"/>
      <c r="Q116" s="116"/>
      <c r="R116" s="154">
        <f ca="1">IFERROR(VLOOKUP(CGTracker[[#This Row],[Ticket ID]],HelpMe[],37,FALSE),"Not Found in HelpMe")</f>
        <v>45653.757518171296</v>
      </c>
      <c r="S116" s="241"/>
      <c r="T116" s="116" t="s">
        <v>180</v>
      </c>
      <c r="U116" s="244" t="str">
        <f>IFERROR(VLOOKUP(CGTracker[[#This Row],[Ticket ID]],HelpMe[],6,FALSE),"Not Found in HelpMe")</f>
        <v>Shoaib Shaikh</v>
      </c>
      <c r="V116" s="244" t="str">
        <f>IFERROR(VLOOKUP(CGTracker[[#This Row],[Ticket ID]],HelpMe[],31,FALSE),"Not Found in HelpMe")</f>
        <v>2024-W47</v>
      </c>
      <c r="W116" s="116"/>
      <c r="X116" s="116"/>
      <c r="Y116" s="118"/>
      <c r="Z116" s="118"/>
      <c r="AA116" s="116"/>
      <c r="AB116" s="209"/>
      <c r="AC116" s="118"/>
    </row>
    <row r="117" spans="1:29" ht="87" hidden="1">
      <c r="A117" s="269">
        <v>4000005332</v>
      </c>
      <c r="B117" s="101" t="str">
        <f>IFERROR(VLOOKUP(CGTracker[[#This Row],[Ticket ID]],HelpMe[],2,FALSE),"Not Found In HelpMe")</f>
        <v>Incident</v>
      </c>
      <c r="C117" s="100" t="s">
        <v>29</v>
      </c>
      <c r="D117" s="125" t="str">
        <f>IFERROR(VLOOKUP(CGTracker[[#This Row],[Ticket ID]],HelpMe[#All],24,FALSE),"Not Found in HelpMe")</f>
        <v>UAE</v>
      </c>
      <c r="E117" s="125" t="str">
        <f>IFERROR(VLOOKUP(CGTracker[[#This Row],[Ticket ID]],HelpMe[#All],14,FALSE),"Not Found in HelpMe")</f>
        <v>Accounts</v>
      </c>
      <c r="F117" s="244" t="str">
        <f>IFERROR(VLOOKUP(CGTracker[[#This Row],[Ticket ID]],HelpMe[#All],7,FALSE),"Not Found in HelpMe")</f>
        <v>SAP Functional-MM</v>
      </c>
      <c r="G117" s="104" t="str">
        <f>IFERROR(VLOOKUP(CGTracker[[#This Row],[Ticket ID]],HelpMe[#All],4,FALSE),"Not Found In HelpMe")</f>
        <v>Program  ZMM_STRD_PRICE_UPD is not propely executed</v>
      </c>
      <c r="H117" s="110" t="s">
        <v>527</v>
      </c>
      <c r="I117" s="101" t="str">
        <f>IFERROR(VLOOKUP(CGTracker[[#This Row],[Ticket ID]],HelpMe[],17,FALSE),"Not Found in HelpMe")</f>
        <v>3. Normal</v>
      </c>
      <c r="J117" s="101" t="str">
        <f>IFERROR(VLOOKUP(CGTracker[[#This Row],[Ticket ID]],HelpMe[],27,FALSE),"Not Found in HelpMe")</f>
        <v>No</v>
      </c>
      <c r="K117" s="244" t="str">
        <f>IFERROR(VLOOKUP(CGTracker[[#This Row],[Ticket ID]],HelpMe[],8,FALSE),"Not Found in HelpMe")</f>
        <v>User acceptance</v>
      </c>
      <c r="L117" s="147" t="s">
        <v>31</v>
      </c>
      <c r="M117" s="10" t="s">
        <v>31</v>
      </c>
      <c r="N117" s="154">
        <f>IFERROR(VLOOKUP(CGTracker[[#This Row],[Ticket ID]],HelpMe[],36,FALSE),"Not Found in HelpMe")</f>
        <v>45621.492361111108</v>
      </c>
      <c r="O117" s="116"/>
      <c r="P117" s="116"/>
      <c r="Q117" s="116"/>
      <c r="R117" s="154">
        <f ca="1">IFERROR(VLOOKUP(CGTracker[[#This Row],[Ticket ID]],HelpMe[],37,FALSE),"Not Found in HelpMe")</f>
        <v>45653.757518171296</v>
      </c>
      <c r="S117" s="116"/>
      <c r="T117" s="116" t="s">
        <v>150</v>
      </c>
      <c r="U117" s="244" t="str">
        <f>IFERROR(VLOOKUP(CGTracker[[#This Row],[Ticket ID]],HelpMe[],6,FALSE),"Not Found in HelpMe")</f>
        <v>Pranita Vishvanath Patil</v>
      </c>
      <c r="V117" s="244" t="str">
        <f>IFERROR(VLOOKUP(CGTracker[[#This Row],[Ticket ID]],HelpMe[],31,FALSE),"Not Found in HelpMe")</f>
        <v>2024-W48</v>
      </c>
      <c r="W117" s="116" t="s">
        <v>213</v>
      </c>
      <c r="X117" s="116" t="s">
        <v>52</v>
      </c>
      <c r="Y117" s="118" t="s">
        <v>528</v>
      </c>
      <c r="Z117" s="118"/>
      <c r="AA117" s="116"/>
      <c r="AB117" s="118"/>
      <c r="AC117" s="118" t="s">
        <v>529</v>
      </c>
    </row>
    <row r="118" spans="1:29" ht="87" hidden="1">
      <c r="A118" s="258">
        <v>4000005383</v>
      </c>
      <c r="B118" s="101" t="str">
        <f>IFERROR(VLOOKUP(CGTracker[[#This Row],[Ticket ID]],HelpMe[],2,FALSE),"Not Found In HelpMe")</f>
        <v>Service Request</v>
      </c>
      <c r="C118" s="100" t="s">
        <v>29</v>
      </c>
      <c r="D118" s="125" t="str">
        <f>IFERROR(VLOOKUP(CGTracker[[#This Row],[Ticket ID]],HelpMe[#All],24,FALSE),"Not Found in HelpMe")</f>
        <v>IND</v>
      </c>
      <c r="E118" s="125" t="str">
        <f>IFERROR(VLOOKUP(CGTracker[[#This Row],[Ticket ID]],HelpMe[#All],14,FALSE),"Not Found in HelpMe")</f>
        <v>Commercial Accounts</v>
      </c>
      <c r="F118" s="244" t="str">
        <f>IFERROR(VLOOKUP(CGTracker[[#This Row],[Ticket ID]],HelpMe[#All],7,FALSE),"Not Found in HelpMe")</f>
        <v>SAP Functional-FI/CO</v>
      </c>
      <c r="G118" s="104" t="str">
        <f>IFERROR(VLOOKUP(CGTracker[[#This Row],[Ticket ID]],HelpMe[#All],4,FALSE),"Not Found In HelpMe")</f>
        <v>Need to Updated Chq Details of all the Created Customer - 3000052633</v>
      </c>
      <c r="H118" s="118" t="s">
        <v>530</v>
      </c>
      <c r="I118" s="101" t="str">
        <f>IFERROR(VLOOKUP(CGTracker[[#This Row],[Ticket ID]],HelpMe[],17,FALSE),"Not Found in HelpMe")</f>
        <v>Not Assigned</v>
      </c>
      <c r="J118" s="101" t="str">
        <f>IFERROR(VLOOKUP(CGTracker[[#This Row],[Ticket ID]],HelpMe[],27,FALSE),"Not Found in HelpMe")</f>
        <v>No</v>
      </c>
      <c r="K118" s="244" t="str">
        <f>IFERROR(VLOOKUP(CGTracker[[#This Row],[Ticket ID]],HelpMe[],8,FALSE),"Not Found in HelpMe")</f>
        <v>In Progress</v>
      </c>
      <c r="L118" s="147" t="s">
        <v>254</v>
      </c>
      <c r="M118" s="10" t="s">
        <v>254</v>
      </c>
      <c r="N118" s="154">
        <f>IFERROR(VLOOKUP(CGTracker[[#This Row],[Ticket ID]],HelpMe[],36,FALSE),"Not Found in HelpMe")</f>
        <v>45622.493055555555</v>
      </c>
      <c r="O118" s="116"/>
      <c r="P118" s="116"/>
      <c r="Q118" s="116"/>
      <c r="R118" s="154">
        <f ca="1">IFERROR(VLOOKUP(CGTracker[[#This Row],[Ticket ID]],HelpMe[],37,FALSE),"Not Found in HelpMe")</f>
        <v>45653.757518171296</v>
      </c>
      <c r="S118" s="116"/>
      <c r="T118" s="116" t="s">
        <v>92</v>
      </c>
      <c r="U118" s="244" t="str">
        <f>IFERROR(VLOOKUP(CGTracker[[#This Row],[Ticket ID]],HelpMe[],6,FALSE),"Not Found in HelpMe")</f>
        <v>Rakhi Masand</v>
      </c>
      <c r="V118" s="244" t="str">
        <f>IFERROR(VLOOKUP(CGTracker[[#This Row],[Ticket ID]],HelpMe[],31,FALSE),"Not Found in HelpMe")</f>
        <v>2024-W48</v>
      </c>
      <c r="W118" s="116"/>
      <c r="X118" s="116"/>
      <c r="Y118" s="118" t="s">
        <v>531</v>
      </c>
      <c r="Z118" s="118"/>
      <c r="AA118" s="9" t="s">
        <v>186</v>
      </c>
      <c r="AB118" s="118"/>
      <c r="AC118" s="118" t="s">
        <v>504</v>
      </c>
    </row>
    <row r="119" spans="1:29" ht="29.1" hidden="1">
      <c r="A119" s="258">
        <v>4000005445</v>
      </c>
      <c r="B119" s="101" t="str">
        <f>IFERROR(VLOOKUP(CGTracker[[#This Row],[Ticket ID]],HelpMe[],2,FALSE),"Not Found In HelpMe")</f>
        <v>Incident</v>
      </c>
      <c r="C119" s="100" t="s">
        <v>29</v>
      </c>
      <c r="D119" s="125" t="str">
        <f>IFERROR(VLOOKUP(CGTracker[[#This Row],[Ticket ID]],HelpMe[#All],24,FALSE),"Not Found in HelpMe")</f>
        <v>Not Assigned</v>
      </c>
      <c r="E119" s="125" t="str">
        <f>IFERROR(VLOOKUP(CGTracker[[#This Row],[Ticket ID]],HelpMe[#All],14,FALSE),"Not Found in HelpMe")</f>
        <v>Information Technology</v>
      </c>
      <c r="F119" s="244" t="str">
        <f>IFERROR(VLOOKUP(CGTracker[[#This Row],[Ticket ID]],HelpMe[#All],7,FALSE),"Not Found in HelpMe")</f>
        <v>SAP Functional-SD</v>
      </c>
      <c r="G119" s="104" t="str">
        <f>IFERROR(VLOOKUP(CGTracker[[#This Row],[Ticket ID]],HelpMe[#All],4,FALSE),"Not Found In HelpMe")</f>
        <v>FW: Payload from C4C QAS &amp; PRD</v>
      </c>
      <c r="H119" s="118" t="s">
        <v>532</v>
      </c>
      <c r="I119" s="101" t="str">
        <f>IFERROR(VLOOKUP(CGTracker[[#This Row],[Ticket ID]],HelpMe[],17,FALSE),"Not Found in HelpMe")</f>
        <v>3. Normal</v>
      </c>
      <c r="J119" s="101" t="str">
        <f>IFERROR(VLOOKUP(CGTracker[[#This Row],[Ticket ID]],HelpMe[],27,FALSE),"Not Found in HelpMe")</f>
        <v>No</v>
      </c>
      <c r="K119" s="244" t="str">
        <f>IFERROR(VLOOKUP(CGTracker[[#This Row],[Ticket ID]],HelpMe[],8,FALSE),"Not Found in HelpMe")</f>
        <v>Closed</v>
      </c>
      <c r="L119" s="147" t="s">
        <v>40</v>
      </c>
      <c r="M119" s="118" t="s">
        <v>40</v>
      </c>
      <c r="N119" s="154">
        <f>IFERROR(VLOOKUP(CGTracker[[#This Row],[Ticket ID]],HelpMe[],36,FALSE),"Not Found in HelpMe")</f>
        <v>45623.76666666667</v>
      </c>
      <c r="O119" s="116"/>
      <c r="P119" s="116"/>
      <c r="Q119" s="116"/>
      <c r="R119" s="154">
        <f ca="1">IFERROR(VLOOKUP(CGTracker[[#This Row],[Ticket ID]],HelpMe[],37,FALSE),"Not Found in HelpMe")</f>
        <v>45639.752083333333</v>
      </c>
      <c r="S119" s="116"/>
      <c r="T119" s="116"/>
      <c r="U119" s="244" t="str">
        <f>IFERROR(VLOOKUP(CGTracker[[#This Row],[Ticket ID]],HelpMe[],6,FALSE),"Not Found in HelpMe")</f>
        <v>Kamal Kondapalli</v>
      </c>
      <c r="V119" s="244" t="str">
        <f>IFERROR(VLOOKUP(CGTracker[[#This Row],[Ticket ID]],HelpMe[],31,FALSE),"Not Found in HelpMe")</f>
        <v>2024-W48</v>
      </c>
      <c r="W119" s="116"/>
      <c r="X119" s="116"/>
      <c r="Y119" s="118"/>
      <c r="Z119" s="118"/>
      <c r="AA119" s="116"/>
      <c r="AB119" s="118"/>
      <c r="AC119" s="118"/>
    </row>
    <row r="120" spans="1:29" ht="130.5" hidden="1">
      <c r="A120" s="273">
        <v>4000005431</v>
      </c>
      <c r="B120" s="101" t="str">
        <f>IFERROR(VLOOKUP(CGTracker[[#This Row],[Ticket ID]],HelpMe[],2,FALSE),"Not Found In HelpMe")</f>
        <v>Incident</v>
      </c>
      <c r="C120" s="100" t="s">
        <v>29</v>
      </c>
      <c r="D120" s="125" t="str">
        <f>IFERROR(VLOOKUP(CGTracker[[#This Row],[Ticket ID]],HelpMe[#All],24,FALSE),"Not Found in HelpMe")</f>
        <v>UAE</v>
      </c>
      <c r="E120" s="125" t="str">
        <f>IFERROR(VLOOKUP(CGTracker[[#This Row],[Ticket ID]],HelpMe[#All],14,FALSE),"Not Found in HelpMe")</f>
        <v>Corporate Development</v>
      </c>
      <c r="F120" s="244" t="str">
        <f>IFERROR(VLOOKUP(CGTracker[[#This Row],[Ticket ID]],HelpMe[#All],7,FALSE),"Not Found in HelpMe")</f>
        <v>SAP Functional-SD</v>
      </c>
      <c r="G120" s="104" t="str">
        <f>IFERROR(VLOOKUP(CGTracker[[#This Row],[Ticket ID]],HelpMe[#All],4,FALSE),"Not Found In HelpMe")</f>
        <v>SAP Incident- C4C - Survey is not getting triggered</v>
      </c>
      <c r="H120" s="118" t="s">
        <v>533</v>
      </c>
      <c r="I120" s="101" t="str">
        <f>IFERROR(VLOOKUP(CGTracker[[#This Row],[Ticket ID]],HelpMe[],17,FALSE),"Not Found in HelpMe")</f>
        <v>3. Normal</v>
      </c>
      <c r="J120" s="101" t="str">
        <f>IFERROR(VLOOKUP(CGTracker[[#This Row],[Ticket ID]],HelpMe[],27,FALSE),"Not Found in HelpMe")</f>
        <v>No</v>
      </c>
      <c r="K120" s="244" t="str">
        <f>IFERROR(VLOOKUP(CGTracker[[#This Row],[Ticket ID]],HelpMe[],8,FALSE),"Not Found in HelpMe")</f>
        <v>User acceptance</v>
      </c>
      <c r="L120" s="147" t="s">
        <v>31</v>
      </c>
      <c r="M120" s="118" t="s">
        <v>31</v>
      </c>
      <c r="N120" s="154">
        <f>IFERROR(VLOOKUP(CGTracker[[#This Row],[Ticket ID]],HelpMe[],36,FALSE),"Not Found in HelpMe")</f>
        <v>45623.574999999997</v>
      </c>
      <c r="O120" s="116" t="s">
        <v>289</v>
      </c>
      <c r="P120" s="116"/>
      <c r="Q120" s="116"/>
      <c r="R120" s="154">
        <f ca="1">IFERROR(VLOOKUP(CGTracker[[#This Row],[Ticket ID]],HelpMe[],37,FALSE),"Not Found in HelpMe")</f>
        <v>45653.757518171296</v>
      </c>
      <c r="S120" s="116"/>
      <c r="T120" s="116" t="s">
        <v>67</v>
      </c>
      <c r="U120" s="244" t="str">
        <f>IFERROR(VLOOKUP(CGTracker[[#This Row],[Ticket ID]],HelpMe[],6,FALSE),"Not Found in HelpMe")</f>
        <v>Kamal Kondapalli</v>
      </c>
      <c r="V120" s="244" t="str">
        <f>IFERROR(VLOOKUP(CGTracker[[#This Row],[Ticket ID]],HelpMe[],31,FALSE),"Not Found in HelpMe")</f>
        <v>2024-W48</v>
      </c>
      <c r="W120" s="116" t="s">
        <v>99</v>
      </c>
      <c r="X120" s="116"/>
      <c r="Y120" s="118" t="s">
        <v>534</v>
      </c>
      <c r="Z120" s="118"/>
      <c r="AA120" s="9" t="s">
        <v>70</v>
      </c>
      <c r="AB120" s="118"/>
      <c r="AC120" s="118" t="s">
        <v>535</v>
      </c>
    </row>
    <row r="121" spans="1:29" ht="144.94999999999999" hidden="1">
      <c r="A121" s="272">
        <v>4000005421</v>
      </c>
      <c r="B121" s="101" t="str">
        <f>IFERROR(VLOOKUP(CGTracker[[#This Row],[Ticket ID]],HelpMe[],2,FALSE),"Not Found In HelpMe")</f>
        <v>Service Request</v>
      </c>
      <c r="C121" s="100" t="s">
        <v>29</v>
      </c>
      <c r="D121" s="125" t="str">
        <f>IFERROR(VLOOKUP(CGTracker[[#This Row],[Ticket ID]],HelpMe[#All],24,FALSE),"Not Found in HelpMe")</f>
        <v>UAE</v>
      </c>
      <c r="E121" s="125" t="str">
        <f>IFERROR(VLOOKUP(CGTracker[[#This Row],[Ticket ID]],HelpMe[#All],14,FALSE),"Not Found in HelpMe")</f>
        <v>Human Resources</v>
      </c>
      <c r="F121" s="244" t="str">
        <f>IFERROR(VLOOKUP(CGTracker[[#This Row],[Ticket ID]],HelpMe[#All],7,FALSE),"Not Found in HelpMe")</f>
        <v>SAP Functional-HR</v>
      </c>
      <c r="G121" s="104" t="str">
        <f>IFERROR(VLOOKUP(CGTracker[[#This Row],[Ticket ID]],HelpMe[#All],4,FALSE),"Not Found In HelpMe")</f>
        <v>Payroll parameter change - Sol ref#: 3000052620</v>
      </c>
      <c r="H121" s="118" t="s">
        <v>536</v>
      </c>
      <c r="I121" s="101" t="str">
        <f>IFERROR(VLOOKUP(CGTracker[[#This Row],[Ticket ID]],HelpMe[],17,FALSE),"Not Found in HelpMe")</f>
        <v>3. Normal</v>
      </c>
      <c r="J121" s="101" t="str">
        <f>IFERROR(VLOOKUP(CGTracker[[#This Row],[Ticket ID]],HelpMe[],27,FALSE),"Not Found in HelpMe")</f>
        <v>No</v>
      </c>
      <c r="K121" s="244" t="str">
        <f>IFERROR(VLOOKUP(CGTracker[[#This Row],[Ticket ID]],HelpMe[],8,FALSE),"Not Found in HelpMe")</f>
        <v>User acceptance</v>
      </c>
      <c r="L121" s="118" t="s">
        <v>221</v>
      </c>
      <c r="M121" s="118" t="s">
        <v>221</v>
      </c>
      <c r="N121" s="154">
        <f>IFERROR(VLOOKUP(CGTracker[[#This Row],[Ticket ID]],HelpMe[],36,FALSE),"Not Found in HelpMe")</f>
        <v>45623.452777777777</v>
      </c>
      <c r="O121" s="116" t="s">
        <v>289</v>
      </c>
      <c r="P121" s="116"/>
      <c r="Q121" s="116"/>
      <c r="R121" s="154">
        <f ca="1">IFERROR(VLOOKUP(CGTracker[[#This Row],[Ticket ID]],HelpMe[],37,FALSE),"Not Found in HelpMe")</f>
        <v>45653.757518171296</v>
      </c>
      <c r="S121" s="116"/>
      <c r="T121" s="116" t="s">
        <v>222</v>
      </c>
      <c r="U121" s="244" t="str">
        <f>IFERROR(VLOOKUP(CGTracker[[#This Row],[Ticket ID]],HelpMe[],6,FALSE),"Not Found in HelpMe")</f>
        <v>Venkat</v>
      </c>
      <c r="V121" s="244" t="str">
        <f>IFERROR(VLOOKUP(CGTracker[[#This Row],[Ticket ID]],HelpMe[],31,FALSE),"Not Found in HelpMe")</f>
        <v>2024-W48</v>
      </c>
      <c r="W121" s="116" t="s">
        <v>223</v>
      </c>
      <c r="X121" s="116"/>
      <c r="Y121" s="118" t="s">
        <v>537</v>
      </c>
      <c r="Z121" s="118"/>
      <c r="AA121" s="116" t="s">
        <v>538</v>
      </c>
      <c r="AB121" s="118"/>
      <c r="AC121" s="285" t="s">
        <v>539</v>
      </c>
    </row>
    <row r="122" spans="1:29" ht="87" hidden="1">
      <c r="A122" s="270">
        <v>4000005445</v>
      </c>
      <c r="B122" s="101" t="str">
        <f>IFERROR(VLOOKUP(CGTracker[[#This Row],[Ticket ID]],HelpMe[],2,FALSE),"Not Found In HelpMe")</f>
        <v>Incident</v>
      </c>
      <c r="C122" s="100" t="s">
        <v>29</v>
      </c>
      <c r="D122" s="125" t="str">
        <f>IFERROR(VLOOKUP(CGTracker[[#This Row],[Ticket ID]],HelpMe[#All],24,FALSE),"Not Found in HelpMe")</f>
        <v>Not Assigned</v>
      </c>
      <c r="E122" s="125" t="str">
        <f>IFERROR(VLOOKUP(CGTracker[[#This Row],[Ticket ID]],HelpMe[#All],14,FALSE),"Not Found in HelpMe")</f>
        <v>Information Technology</v>
      </c>
      <c r="F122" s="244" t="str">
        <f>IFERROR(VLOOKUP(CGTracker[[#This Row],[Ticket ID]],HelpMe[#All],7,FALSE),"Not Found in HelpMe")</f>
        <v>SAP Functional-SD</v>
      </c>
      <c r="G122" s="104" t="str">
        <f>IFERROR(VLOOKUP(CGTracker[[#This Row],[Ticket ID]],HelpMe[#All],4,FALSE),"Not Found In HelpMe")</f>
        <v>FW: Payload from C4C QAS &amp; PRD</v>
      </c>
      <c r="H122" s="118" t="s">
        <v>540</v>
      </c>
      <c r="I122" s="101" t="str">
        <f>IFERROR(VLOOKUP(CGTracker[[#This Row],[Ticket ID]],HelpMe[],17,FALSE),"Not Found in HelpMe")</f>
        <v>3. Normal</v>
      </c>
      <c r="J122" s="101" t="str">
        <f>IFERROR(VLOOKUP(CGTracker[[#This Row],[Ticket ID]],HelpMe[],27,FALSE),"Not Found in HelpMe")</f>
        <v>No</v>
      </c>
      <c r="K122" s="244" t="str">
        <f>IFERROR(VLOOKUP(CGTracker[[#This Row],[Ticket ID]],HelpMe[],8,FALSE),"Not Found in HelpMe")</f>
        <v>Closed</v>
      </c>
      <c r="L122" s="147" t="s">
        <v>40</v>
      </c>
      <c r="M122" s="118" t="s">
        <v>40</v>
      </c>
      <c r="N122" s="154">
        <f>IFERROR(VLOOKUP(CGTracker[[#This Row],[Ticket ID]],HelpMe[],36,FALSE),"Not Found in HelpMe")</f>
        <v>45623.76666666667</v>
      </c>
      <c r="O122" s="116" t="s">
        <v>289</v>
      </c>
      <c r="P122" s="116"/>
      <c r="Q122" s="116"/>
      <c r="R122" s="154">
        <f ca="1">IFERROR(VLOOKUP(CGTracker[[#This Row],[Ticket ID]],HelpMe[],37,FALSE),"Not Found in HelpMe")</f>
        <v>45639.752083333333</v>
      </c>
      <c r="S122" s="241"/>
      <c r="T122" s="116" t="s">
        <v>67</v>
      </c>
      <c r="U122" s="244" t="str">
        <f>IFERROR(VLOOKUP(CGTracker[[#This Row],[Ticket ID]],HelpMe[],6,FALSE),"Not Found in HelpMe")</f>
        <v>Kamal Kondapalli</v>
      </c>
      <c r="V122" s="244" t="str">
        <f>IFERROR(VLOOKUP(CGTracker[[#This Row],[Ticket ID]],HelpMe[],31,FALSE),"Not Found in HelpMe")</f>
        <v>2024-W48</v>
      </c>
      <c r="W122" s="116" t="s">
        <v>99</v>
      </c>
      <c r="X122" s="116" t="s">
        <v>99</v>
      </c>
      <c r="Y122" s="118" t="s">
        <v>541</v>
      </c>
      <c r="Z122" s="118"/>
      <c r="AA122" s="116"/>
      <c r="AB122" s="118"/>
      <c r="AC122" s="118"/>
    </row>
    <row r="123" spans="1:29" ht="57.95" hidden="1">
      <c r="A123" s="269">
        <v>4000005461</v>
      </c>
      <c r="B123" s="101" t="str">
        <f>IFERROR(VLOOKUP(CGTracker[[#This Row],[Ticket ID]],HelpMe[],2,FALSE),"Not Found In HelpMe")</f>
        <v>Incident</v>
      </c>
      <c r="C123" s="100" t="s">
        <v>542</v>
      </c>
      <c r="D123" s="125" t="str">
        <f>IFERROR(VLOOKUP(CGTracker[[#This Row],[Ticket ID]],HelpMe[#All],24,FALSE),"Not Found in HelpMe")</f>
        <v>UAE</v>
      </c>
      <c r="E123" s="125" t="str">
        <f>IFERROR(VLOOKUP(CGTracker[[#This Row],[Ticket ID]],HelpMe[#All],14,FALSE),"Not Found in HelpMe")</f>
        <v>Sanitaryware Sales</v>
      </c>
      <c r="F123" s="244" t="str">
        <f>IFERROR(VLOOKUP(CGTracker[[#This Row],[Ticket ID]],HelpMe[#All],7,FALSE),"Not Found in HelpMe")</f>
        <v>SAP Functional-SD</v>
      </c>
      <c r="G123" s="245" t="str">
        <f>IFERROR(VLOOKUP(CGTracker[[#This Row],[Ticket ID]],HelpMe[#All],4,FALSE),"Not Found In HelpMe")</f>
        <v>SAP Incident_C4C EXTERNAL ID NOT GENERATING</v>
      </c>
      <c r="H123" s="118" t="s">
        <v>543</v>
      </c>
      <c r="I123" s="101" t="str">
        <f>IFERROR(VLOOKUP(CGTracker[[#This Row],[Ticket ID]],HelpMe[],17,FALSE),"Not Found in HelpMe")</f>
        <v>3. Normal</v>
      </c>
      <c r="J123" s="101" t="str">
        <f>IFERROR(VLOOKUP(CGTracker[[#This Row],[Ticket ID]],HelpMe[],27,FALSE),"Not Found in HelpMe")</f>
        <v>No</v>
      </c>
      <c r="K123" s="244" t="str">
        <f>IFERROR(VLOOKUP(CGTracker[[#This Row],[Ticket ID]],HelpMe[],8,FALSE),"Not Found in HelpMe")</f>
        <v>User acceptance</v>
      </c>
      <c r="L123" s="10" t="s">
        <v>48</v>
      </c>
      <c r="M123" s="10" t="s">
        <v>48</v>
      </c>
      <c r="N123" s="154">
        <f>IFERROR(VLOOKUP(CGTracker[[#This Row],[Ticket ID]],HelpMe[],36,FALSE),"Not Found in HelpMe")</f>
        <v>45624.49722222222</v>
      </c>
      <c r="O123" s="116" t="s">
        <v>443</v>
      </c>
      <c r="P123" s="116"/>
      <c r="Q123" s="116"/>
      <c r="R123" s="154">
        <f ca="1">IFERROR(VLOOKUP(CGTracker[[#This Row],[Ticket ID]],HelpMe[],37,FALSE),"Not Found in HelpMe")</f>
        <v>45653.757518171296</v>
      </c>
      <c r="S123" s="116"/>
      <c r="T123" s="116" t="s">
        <v>544</v>
      </c>
      <c r="U123" s="244" t="str">
        <f>IFERROR(VLOOKUP(CGTracker[[#This Row],[Ticket ID]],HelpMe[],6,FALSE),"Not Found in HelpMe")</f>
        <v>Dinesh Sharma</v>
      </c>
      <c r="V123" s="244" t="str">
        <f>IFERROR(VLOOKUP(CGTracker[[#This Row],[Ticket ID]],HelpMe[],31,FALSE),"Not Found in HelpMe")</f>
        <v>2024-W48</v>
      </c>
      <c r="W123" s="116" t="s">
        <v>51</v>
      </c>
      <c r="X123" s="116"/>
      <c r="Y123" s="118" t="s">
        <v>545</v>
      </c>
      <c r="Z123" s="118"/>
      <c r="AA123" s="116"/>
      <c r="AB123" s="118"/>
      <c r="AC123" s="118"/>
    </row>
    <row r="124" spans="1:29" ht="43.5" hidden="1">
      <c r="A124" s="266">
        <v>4000005478</v>
      </c>
      <c r="B124" s="101" t="str">
        <f>IFERROR(VLOOKUP(CGTracker[[#This Row],[Ticket ID]],HelpMe[],2,FALSE),"Not Found In HelpMe")</f>
        <v>Incident</v>
      </c>
      <c r="C124" s="96" t="s">
        <v>29</v>
      </c>
      <c r="D124" s="125" t="str">
        <f>IFERROR(VLOOKUP(CGTracker[[#This Row],[Ticket ID]],HelpMe[#All],24,FALSE),"Not Found in HelpMe")</f>
        <v>UAE</v>
      </c>
      <c r="E124" s="125" t="str">
        <f>IFERROR(VLOOKUP(CGTracker[[#This Row],[Ticket ID]],HelpMe[#All],14,FALSE),"Not Found in HelpMe")</f>
        <v>Sanitaryware Sales</v>
      </c>
      <c r="F124" s="244" t="str">
        <f>IFERROR(VLOOKUP(CGTracker[[#This Row],[Ticket ID]],HelpMe[#All],7,FALSE),"Not Found in HelpMe")</f>
        <v>SAP Functional-SD</v>
      </c>
      <c r="G124" s="245" t="str">
        <f>IFERROR(VLOOKUP(CGTracker[[#This Row],[Ticket ID]],HelpMe[#All],4,FALSE),"Not Found In HelpMe")</f>
        <v>UKI SO error (involved parties)</v>
      </c>
      <c r="H124" s="81" t="s">
        <v>546</v>
      </c>
      <c r="I124" s="101" t="str">
        <f>IFERROR(VLOOKUP(CGTracker[[#This Row],[Ticket ID]],HelpMe[],17,FALSE),"Not Found in HelpMe")</f>
        <v>3. Normal</v>
      </c>
      <c r="J124" s="101" t="str">
        <f>IFERROR(VLOOKUP(CGTracker[[#This Row],[Ticket ID]],HelpMe[],27,FALSE),"Not Found in HelpMe")</f>
        <v>No</v>
      </c>
      <c r="K124" s="244" t="str">
        <f>IFERROR(VLOOKUP(CGTracker[[#This Row],[Ticket ID]],HelpMe[],8,FALSE),"Not Found in HelpMe")</f>
        <v>User acceptance</v>
      </c>
      <c r="L124" s="10" t="s">
        <v>48</v>
      </c>
      <c r="M124" s="10" t="s">
        <v>48</v>
      </c>
      <c r="N124" s="154">
        <f>IFERROR(VLOOKUP(CGTracker[[#This Row],[Ticket ID]],HelpMe[],36,FALSE),"Not Found in HelpMe")</f>
        <v>45624.736111111109</v>
      </c>
      <c r="O124" s="96" t="s">
        <v>443</v>
      </c>
      <c r="P124" s="96"/>
      <c r="Q124" s="96"/>
      <c r="R124" s="154">
        <f ca="1">IFERROR(VLOOKUP(CGTracker[[#This Row],[Ticket ID]],HelpMe[],37,FALSE),"Not Found in HelpMe")</f>
        <v>45653.757518171296</v>
      </c>
      <c r="S124" s="96"/>
      <c r="T124" s="96" t="s">
        <v>544</v>
      </c>
      <c r="U124" s="244" t="str">
        <f>IFERROR(VLOOKUP(CGTracker[[#This Row],[Ticket ID]],HelpMe[],6,FALSE),"Not Found in HelpMe")</f>
        <v>Dinesh Sharma</v>
      </c>
      <c r="V124" s="244" t="str">
        <f>IFERROR(VLOOKUP(CGTracker[[#This Row],[Ticket ID]],HelpMe[],31,FALSE),"Not Found in HelpMe")</f>
        <v>2024-W48</v>
      </c>
      <c r="W124" s="96" t="s">
        <v>51</v>
      </c>
      <c r="X124" s="96"/>
      <c r="Y124" s="81" t="s">
        <v>547</v>
      </c>
      <c r="Z124" s="81"/>
      <c r="AA124" s="96"/>
      <c r="AB124" s="81"/>
      <c r="AC124" s="118"/>
    </row>
    <row r="125" spans="1:29" ht="144.94999999999999" hidden="1">
      <c r="A125" s="276">
        <v>4000005484</v>
      </c>
      <c r="B125" s="101" t="str">
        <f>IFERROR(VLOOKUP(CGTracker[[#This Row],[Ticket ID]],HelpMe[],2,FALSE),"Not Found In HelpMe")</f>
        <v>Incident</v>
      </c>
      <c r="C125" s="115" t="s">
        <v>29</v>
      </c>
      <c r="D125" s="148" t="str">
        <f>IFERROR(VLOOKUP(CGTracker[[#This Row],[Ticket ID]],HelpMe[#All],24,FALSE),"Not Found in HelpMe")</f>
        <v>GER</v>
      </c>
      <c r="E125" s="148" t="str">
        <f>IFERROR(VLOOKUP(CGTracker[[#This Row],[Ticket ID]],HelpMe[#All],14,FALSE),"Not Found in HelpMe")</f>
        <v>Information Technology</v>
      </c>
      <c r="F125" s="244" t="str">
        <f>IFERROR(VLOOKUP(CGTracker[[#This Row],[Ticket ID]],HelpMe[#All],7,FALSE),"Not Found in HelpMe")</f>
        <v>SAP Functional-SD</v>
      </c>
      <c r="G125" s="245" t="str">
        <f>IFERROR(VLOOKUP(CGTracker[[#This Row],[Ticket ID]],HelpMe[#All],4,FALSE),"Not Found In HelpMe")</f>
        <v>Report ZSDPL005 is not working properly</v>
      </c>
      <c r="H125" s="115" t="s">
        <v>548</v>
      </c>
      <c r="I125" s="101" t="str">
        <f>IFERROR(VLOOKUP(CGTracker[[#This Row],[Ticket ID]],HelpMe[],17,FALSE),"Not Found in HelpMe")</f>
        <v>2. High</v>
      </c>
      <c r="J125" s="101" t="str">
        <f>IFERROR(VLOOKUP(CGTracker[[#This Row],[Ticket ID]],HelpMe[],27,FALSE),"Not Found in HelpMe")</f>
        <v>No</v>
      </c>
      <c r="K125" s="244" t="str">
        <f>IFERROR(VLOOKUP(CGTracker[[#This Row],[Ticket ID]],HelpMe[],8,FALSE),"Not Found in HelpMe")</f>
        <v>Closed</v>
      </c>
      <c r="L125" s="115" t="s">
        <v>40</v>
      </c>
      <c r="M125" s="115" t="s">
        <v>40</v>
      </c>
      <c r="N125" s="154">
        <f>IFERROR(VLOOKUP(CGTracker[[#This Row],[Ticket ID]],HelpMe[],36,FALSE),"Not Found in HelpMe")</f>
        <v>45624.819444444445</v>
      </c>
      <c r="O125" s="115" t="s">
        <v>149</v>
      </c>
      <c r="P125" s="115"/>
      <c r="Q125" s="115"/>
      <c r="R125" s="154">
        <f ca="1">IFERROR(VLOOKUP(CGTracker[[#This Row],[Ticket ID]],HelpMe[],37,FALSE),"Not Found in HelpMe")</f>
        <v>45636.825694444444</v>
      </c>
      <c r="S125" s="115" t="s">
        <v>549</v>
      </c>
      <c r="T125" s="115" t="s">
        <v>50</v>
      </c>
      <c r="U125" s="244" t="str">
        <f>IFERROR(VLOOKUP(CGTracker[[#This Row],[Ticket ID]],HelpMe[],6,FALSE),"Not Found in HelpMe")</f>
        <v>Kamal Kondapalli</v>
      </c>
      <c r="V125" s="244" t="str">
        <f>IFERROR(VLOOKUP(CGTracker[[#This Row],[Ticket ID]],HelpMe[],31,FALSE),"Not Found in HelpMe")</f>
        <v>2024-W48</v>
      </c>
      <c r="W125" s="115" t="s">
        <v>51</v>
      </c>
      <c r="X125" s="115" t="s">
        <v>115</v>
      </c>
      <c r="Y125" s="115" t="s">
        <v>550</v>
      </c>
      <c r="Z125" s="115"/>
      <c r="AA125" s="115" t="s">
        <v>551</v>
      </c>
      <c r="AB125" s="221"/>
      <c r="AC125" s="118"/>
    </row>
    <row r="126" spans="1:29" ht="87" hidden="1">
      <c r="A126" s="116">
        <v>4000005489</v>
      </c>
      <c r="B126" s="101" t="str">
        <f>IFERROR(VLOOKUP(CGTracker[[#This Row],[Ticket ID]],HelpMe[],2,FALSE),"Not Found In HelpMe")</f>
        <v>Incident</v>
      </c>
      <c r="C126" s="100" t="s">
        <v>29</v>
      </c>
      <c r="D126" s="125" t="str">
        <f>IFERROR(VLOOKUP(CGTracker[[#This Row],[Ticket ID]],HelpMe[#All],24,FALSE),"Not Found in HelpMe")</f>
        <v>UAE</v>
      </c>
      <c r="E126" s="125" t="str">
        <f>IFERROR(VLOOKUP(CGTracker[[#This Row],[Ticket ID]],HelpMe[#All],14,FALSE),"Not Found in HelpMe")</f>
        <v>Tiles Plant</v>
      </c>
      <c r="F126" s="244" t="str">
        <f>IFERROR(VLOOKUP(CGTracker[[#This Row],[Ticket ID]],HelpMe[#All],7,FALSE),"Not Found in HelpMe")</f>
        <v>SAP Functional-MM</v>
      </c>
      <c r="G126" s="245" t="str">
        <f>IFERROR(VLOOKUP(CGTracker[[#This Row],[Ticket ID]],HelpMe[#All],4,FALSE),"Not Found In HelpMe")</f>
        <v>PO/PR pending for release - not reflecting in SAP inbox</v>
      </c>
      <c r="H126" s="202" t="s">
        <v>552</v>
      </c>
      <c r="I126" s="101" t="str">
        <f>IFERROR(VLOOKUP(CGTracker[[#This Row],[Ticket ID]],HelpMe[],17,FALSE),"Not Found in HelpMe")</f>
        <v>3. Normal</v>
      </c>
      <c r="J126" s="101" t="str">
        <f>IFERROR(VLOOKUP(CGTracker[[#This Row],[Ticket ID]],HelpMe[],27,FALSE),"Not Found in HelpMe")</f>
        <v>No</v>
      </c>
      <c r="K126" s="244" t="str">
        <f>IFERROR(VLOOKUP(CGTracker[[#This Row],[Ticket ID]],HelpMe[],8,FALSE),"Not Found in HelpMe")</f>
        <v>Pending User Info</v>
      </c>
      <c r="L126" s="10" t="s">
        <v>31</v>
      </c>
      <c r="M126" s="10" t="s">
        <v>31</v>
      </c>
      <c r="N126" s="154">
        <f>IFERROR(VLOOKUP(CGTracker[[#This Row],[Ticket ID]],HelpMe[],36,FALSE),"Not Found in HelpMe")</f>
        <v>45625.467361111114</v>
      </c>
      <c r="O126" s="116" t="s">
        <v>149</v>
      </c>
      <c r="P126" s="116"/>
      <c r="Q126" s="116"/>
      <c r="R126" s="154">
        <f ca="1">IFERROR(VLOOKUP(CGTracker[[#This Row],[Ticket ID]],HelpMe[],37,FALSE),"Not Found in HelpMe")</f>
        <v>45653.757518171296</v>
      </c>
      <c r="S126" s="116"/>
      <c r="T126" s="116" t="s">
        <v>150</v>
      </c>
      <c r="U126" s="244" t="str">
        <f>IFERROR(VLOOKUP(CGTracker[[#This Row],[Ticket ID]],HelpMe[],6,FALSE),"Not Found in HelpMe")</f>
        <v>Pranita Vishvanath Patil</v>
      </c>
      <c r="V126" s="244" t="str">
        <f>IFERROR(VLOOKUP(CGTracker[[#This Row],[Ticket ID]],HelpMe[],31,FALSE),"Not Found in HelpMe")</f>
        <v>2024-W48</v>
      </c>
      <c r="W126" s="116" t="s">
        <v>553</v>
      </c>
      <c r="X126" s="116"/>
      <c r="Y126" s="118" t="s">
        <v>554</v>
      </c>
      <c r="Z126" s="118"/>
      <c r="AA126" s="116"/>
      <c r="AB126" s="118"/>
      <c r="AC126" s="118" t="s">
        <v>555</v>
      </c>
    </row>
    <row r="127" spans="1:29" ht="87" hidden="1">
      <c r="A127" s="269">
        <v>4000005322</v>
      </c>
      <c r="B127" s="101" t="str">
        <f>IFERROR(VLOOKUP(CGTracker[[#This Row],[Ticket ID]],HelpMe[],2,FALSE),"Not Found In HelpMe")</f>
        <v>Service Request</v>
      </c>
      <c r="C127" s="100" t="s">
        <v>29</v>
      </c>
      <c r="D127" s="125" t="str">
        <f>IFERROR(VLOOKUP(CGTracker[[#This Row],[Ticket ID]],HelpMe[#All],24,FALSE),"Not Found in HelpMe")</f>
        <v>IND</v>
      </c>
      <c r="E127" s="125" t="str">
        <f>IFERROR(VLOOKUP(CGTracker[[#This Row],[Ticket ID]],HelpMe[#All],14,FALSE),"Not Found in HelpMe")</f>
        <v>Supply Chain Management</v>
      </c>
      <c r="F127" s="244" t="str">
        <f>IFERROR(VLOOKUP(CGTracker[[#This Row],[Ticket ID]],HelpMe[#All],7,FALSE),"Not Found in HelpMe")</f>
        <v>SAP Functional-PP/PM/QS/</v>
      </c>
      <c r="G127" s="245" t="str">
        <f>IFERROR(VLOOKUP(CGTracker[[#This Row],[Ticket ID]],HelpMe[#All],4,FALSE),"Not Found In HelpMe")</f>
        <v>Require a new field of Manufacturing Date of Batch in Free Stock report (ZSFS) Sol ref#: 3000052622</v>
      </c>
      <c r="H127" s="118" t="s">
        <v>556</v>
      </c>
      <c r="I127" s="101" t="str">
        <f>IFERROR(VLOOKUP(CGTracker[[#This Row],[Ticket ID]],HelpMe[],17,FALSE),"Not Found in HelpMe")</f>
        <v>3. Normal</v>
      </c>
      <c r="J127" s="101" t="str">
        <f>IFERROR(VLOOKUP(CGTracker[[#This Row],[Ticket ID]],HelpMe[],27,FALSE),"Not Found in HelpMe")</f>
        <v>No</v>
      </c>
      <c r="K127" s="244" t="str">
        <f>IFERROR(VLOOKUP(CGTracker[[#This Row],[Ticket ID]],HelpMe[],8,FALSE),"Not Found in HelpMe")</f>
        <v>Closed</v>
      </c>
      <c r="L127" s="92" t="s">
        <v>103</v>
      </c>
      <c r="M127" s="118" t="s">
        <v>103</v>
      </c>
      <c r="N127" s="154">
        <f>IFERROR(VLOOKUP(CGTracker[[#This Row],[Ticket ID]],HelpMe[],36,FALSE),"Not Found in HelpMe")</f>
        <v>45621.4</v>
      </c>
      <c r="O127" s="116" t="s">
        <v>557</v>
      </c>
      <c r="P127" s="116"/>
      <c r="Q127" s="116"/>
      <c r="R127" s="154">
        <f ca="1">IFERROR(VLOOKUP(CGTracker[[#This Row],[Ticket ID]],HelpMe[],37,FALSE),"Not Found in HelpMe")</f>
        <v>45637.457638888889</v>
      </c>
      <c r="S127" s="116"/>
      <c r="T127" s="116" t="s">
        <v>59</v>
      </c>
      <c r="U127" s="244" t="str">
        <f>IFERROR(VLOOKUP(CGTracker[[#This Row],[Ticket ID]],HelpMe[],6,FALSE),"Not Found in HelpMe")</f>
        <v>Shaik Chand Basha</v>
      </c>
      <c r="V127" s="244" t="str">
        <f>IFERROR(VLOOKUP(CGTracker[[#This Row],[Ticket ID]],HelpMe[],31,FALSE),"Not Found in HelpMe")</f>
        <v>2024-W48</v>
      </c>
      <c r="W127" s="116" t="s">
        <v>60</v>
      </c>
      <c r="X127" s="116" t="s">
        <v>115</v>
      </c>
      <c r="Y127" s="118" t="s">
        <v>558</v>
      </c>
      <c r="Z127" s="118"/>
      <c r="AA127" s="116" t="s">
        <v>559</v>
      </c>
      <c r="AB127" s="118"/>
      <c r="AC127" s="118"/>
    </row>
    <row r="128" spans="1:29" ht="130.5" hidden="1">
      <c r="A128" s="277">
        <v>4000005525</v>
      </c>
      <c r="B128" s="101" t="str">
        <f>IFERROR(VLOOKUP(CGTracker[[#This Row],[Ticket ID]],HelpMe[],2,FALSE),"Not Found In HelpMe")</f>
        <v>Service Request</v>
      </c>
      <c r="C128" s="216"/>
      <c r="D128" s="125" t="str">
        <f>IFERROR(VLOOKUP(CGTracker[[#This Row],[Ticket ID]],HelpMe[#All],24,FALSE),"Not Found in HelpMe")</f>
        <v>UAE</v>
      </c>
      <c r="E128" s="125" t="str">
        <f>IFERROR(VLOOKUP(CGTracker[[#This Row],[Ticket ID]],HelpMe[#All],14,FALSE),"Not Found in HelpMe")</f>
        <v>Human Resources</v>
      </c>
      <c r="F128" s="244" t="str">
        <f>IFERROR(VLOOKUP(CGTracker[[#This Row],[Ticket ID]],HelpMe[#All],7,FALSE),"Not Found in HelpMe")</f>
        <v>SAP Functional-HR</v>
      </c>
      <c r="G128" s="245" t="str">
        <f>IFERROR(VLOOKUP(CGTracker[[#This Row],[Ticket ID]],HelpMe[#All],4,FALSE),"Not Found In HelpMe")</f>
        <v>National Day Public Holiday , December 2024</v>
      </c>
      <c r="H128" s="117" t="s">
        <v>560</v>
      </c>
      <c r="I128" s="101" t="str">
        <f>IFERROR(VLOOKUP(CGTracker[[#This Row],[Ticket ID]],HelpMe[],17,FALSE),"Not Found in HelpMe")</f>
        <v>3. Normal</v>
      </c>
      <c r="J128" s="101" t="str">
        <f>IFERROR(VLOOKUP(CGTracker[[#This Row],[Ticket ID]],HelpMe[],27,FALSE),"Not Found in HelpMe")</f>
        <v>No</v>
      </c>
      <c r="K128" s="244" t="str">
        <f>IFERROR(VLOOKUP(CGTracker[[#This Row],[Ticket ID]],HelpMe[],8,FALSE),"Not Found in HelpMe")</f>
        <v>Closed</v>
      </c>
      <c r="L128" s="92" t="s">
        <v>103</v>
      </c>
      <c r="M128" s="118" t="s">
        <v>103</v>
      </c>
      <c r="N128" s="154">
        <f>IFERROR(VLOOKUP(CGTracker[[#This Row],[Ticket ID]],HelpMe[],36,FALSE),"Not Found in HelpMe")</f>
        <v>45626.869444444441</v>
      </c>
      <c r="O128" s="116" t="s">
        <v>500</v>
      </c>
      <c r="P128" s="116"/>
      <c r="Q128" s="116"/>
      <c r="R128" s="154">
        <f ca="1">IFERROR(VLOOKUP(CGTracker[[#This Row],[Ticket ID]],HelpMe[],37,FALSE),"Not Found in HelpMe")</f>
        <v>45638.8125</v>
      </c>
      <c r="S128" s="116"/>
      <c r="T128" s="116" t="s">
        <v>222</v>
      </c>
      <c r="U128" s="244" t="str">
        <f>IFERROR(VLOOKUP(CGTracker[[#This Row],[Ticket ID]],HelpMe[],6,FALSE),"Not Found in HelpMe")</f>
        <v>Venkat</v>
      </c>
      <c r="V128" s="244" t="str">
        <f>IFERROR(VLOOKUP(CGTracker[[#This Row],[Ticket ID]],HelpMe[],31,FALSE),"Not Found in HelpMe")</f>
        <v>2024-W48</v>
      </c>
      <c r="W128" s="116"/>
      <c r="X128" s="116"/>
      <c r="Y128" s="118" t="s">
        <v>561</v>
      </c>
      <c r="Z128" s="118"/>
      <c r="AA128" s="116"/>
      <c r="AB128" s="118"/>
      <c r="AC128" s="283" t="s">
        <v>562</v>
      </c>
    </row>
    <row r="129" spans="1:29" ht="174">
      <c r="A129" s="256">
        <v>4000005539</v>
      </c>
      <c r="B129" s="101" t="str">
        <f>IFERROR(VLOOKUP(CGTracker[[#This Row],[Ticket ID]],HelpMe[],2,FALSE),"Not Found In HelpMe")</f>
        <v>Incident</v>
      </c>
      <c r="C129" s="96" t="s">
        <v>29</v>
      </c>
      <c r="D129" s="125" t="str">
        <f>IFERROR(VLOOKUP(CGTracker[[#This Row],[Ticket ID]],HelpMe[#All],24,FALSE),"Not Found in HelpMe")</f>
        <v>IND</v>
      </c>
      <c r="E129" s="125" t="str">
        <f>IFERROR(VLOOKUP(CGTracker[[#This Row],[Ticket ID]],HelpMe[#All],14,FALSE),"Not Found in HelpMe")</f>
        <v>Finance &amp; Accounts</v>
      </c>
      <c r="F129" s="244" t="str">
        <f>IFERROR(VLOOKUP(CGTracker[[#This Row],[Ticket ID]],HelpMe[#All],7,FALSE),"Not Found in HelpMe")</f>
        <v>SAP Functional</v>
      </c>
      <c r="G129" s="245" t="str">
        <f>IFERROR(VLOOKUP(CGTracker[[#This Row],[Ticket ID]],HelpMe[#All],4,FALSE),"Not Found In HelpMe")</f>
        <v>Waybill details in our ZEREGISTER are not updated accurately</v>
      </c>
      <c r="H129" s="81" t="s">
        <v>563</v>
      </c>
      <c r="I129" s="101" t="str">
        <f>IFERROR(VLOOKUP(CGTracker[[#This Row],[Ticket ID]],HelpMe[],17,FALSE),"Not Found in HelpMe")</f>
        <v>2. High</v>
      </c>
      <c r="J129" s="101" t="str">
        <f>IFERROR(VLOOKUP(CGTracker[[#This Row],[Ticket ID]],HelpMe[],27,FALSE),"Not Found in HelpMe")</f>
        <v>No</v>
      </c>
      <c r="K129" s="244" t="str">
        <f>IFERROR(VLOOKUP(CGTracker[[#This Row],[Ticket ID]],HelpMe[],8,FALSE),"Not Found in HelpMe")</f>
        <v>User acceptance</v>
      </c>
      <c r="L129" s="92" t="s">
        <v>48</v>
      </c>
      <c r="M129" s="81" t="s">
        <v>48</v>
      </c>
      <c r="N129" s="154">
        <f>IFERROR(VLOOKUP(CGTracker[[#This Row],[Ticket ID]],HelpMe[],36,FALSE),"Not Found in HelpMe")</f>
        <v>45628.452777777777</v>
      </c>
      <c r="O129" s="96" t="s">
        <v>500</v>
      </c>
      <c r="P129" s="96"/>
      <c r="Q129" s="96"/>
      <c r="R129" s="154">
        <f ca="1">IFERROR(VLOOKUP(CGTracker[[#This Row],[Ticket ID]],HelpMe[],37,FALSE),"Not Found in HelpMe")</f>
        <v>45653.757518171296</v>
      </c>
      <c r="S129" s="96"/>
      <c r="T129" s="96" t="s">
        <v>50</v>
      </c>
      <c r="U129" s="244" t="str">
        <f>IFERROR(VLOOKUP(CGTracker[[#This Row],[Ticket ID]],HelpMe[],6,FALSE),"Not Found in HelpMe")</f>
        <v>Kamal Kondapalli</v>
      </c>
      <c r="V129" s="244" t="str">
        <f>IFERROR(VLOOKUP(CGTracker[[#This Row],[Ticket ID]],HelpMe[],31,FALSE),"Not Found in HelpMe")</f>
        <v>2024-W49</v>
      </c>
      <c r="W129" s="96" t="s">
        <v>51</v>
      </c>
      <c r="X129" s="96" t="s">
        <v>115</v>
      </c>
      <c r="Y129" s="81" t="s">
        <v>564</v>
      </c>
      <c r="Z129" s="81"/>
      <c r="AA129" s="96"/>
      <c r="AB129" s="81"/>
      <c r="AC129" s="118" t="s">
        <v>565</v>
      </c>
    </row>
    <row r="130" spans="1:29" ht="57.95" hidden="1">
      <c r="A130" s="278">
        <v>4000004906</v>
      </c>
      <c r="B130" s="101" t="str">
        <f>IFERROR(VLOOKUP(CGTracker[[#This Row],[Ticket ID]],HelpMe[],2,FALSE),"Not Found In HelpMe")</f>
        <v>Service Request</v>
      </c>
      <c r="C130" s="100" t="s">
        <v>29</v>
      </c>
      <c r="D130" s="125" t="str">
        <f>IFERROR(VLOOKUP(CGTracker[[#This Row],[Ticket ID]],HelpMe[#All],24,FALSE),"Not Found in HelpMe")</f>
        <v>BGD</v>
      </c>
      <c r="E130" s="125" t="str">
        <f>IFERROR(VLOOKUP(CGTracker[[#This Row],[Ticket ID]],HelpMe[#All],14,FALSE),"Not Found in HelpMe")</f>
        <v>Supply Chain Management</v>
      </c>
      <c r="F130" s="244" t="str">
        <f>IFERROR(VLOOKUP(CGTracker[[#This Row],[Ticket ID]],HelpMe[#All],7,FALSE),"Not Found in HelpMe")</f>
        <v>SAP Functional-MM</v>
      </c>
      <c r="G130" s="245" t="str">
        <f>IFERROR(VLOOKUP(CGTracker[[#This Row],[Ticket ID]],HelpMe[#All],4,FALSE),"Not Found In HelpMe")</f>
        <v>Request to create purchase group code for 88202689 - Sol ref#: 3000052623</v>
      </c>
      <c r="H130" s="202" t="s">
        <v>566</v>
      </c>
      <c r="I130" s="101" t="str">
        <f>IFERROR(VLOOKUP(CGTracker[[#This Row],[Ticket ID]],HelpMe[],17,FALSE),"Not Found in HelpMe")</f>
        <v>3. Normal</v>
      </c>
      <c r="J130" s="101" t="str">
        <f>IFERROR(VLOOKUP(CGTracker[[#This Row],[Ticket ID]],HelpMe[],27,FALSE),"Not Found in HelpMe")</f>
        <v>No</v>
      </c>
      <c r="K130" s="244" t="s">
        <v>40</v>
      </c>
      <c r="L130" s="118" t="s">
        <v>567</v>
      </c>
      <c r="M130" s="118" t="s">
        <v>103</v>
      </c>
      <c r="N130" s="154">
        <f>IFERROR(VLOOKUP(CGTracker[[#This Row],[Ticket ID]],HelpMe[],36,FALSE),"Not Found in HelpMe")</f>
        <v>45608.487500000003</v>
      </c>
      <c r="O130" s="116" t="s">
        <v>557</v>
      </c>
      <c r="P130" s="116"/>
      <c r="Q130" s="116"/>
      <c r="R130" s="154">
        <f ca="1">IFERROR(VLOOKUP(CGTracker[[#This Row],[Ticket ID]],HelpMe[],37,FALSE),"Not Found in HelpMe")</f>
        <v>45649.541666666664</v>
      </c>
      <c r="S130" s="116" t="s">
        <v>568</v>
      </c>
      <c r="T130" s="116" t="s">
        <v>150</v>
      </c>
      <c r="U130" s="244" t="str">
        <f>IFERROR(VLOOKUP(CGTracker[[#This Row],[Ticket ID]],HelpMe[],6,FALSE),"Not Found in HelpMe")</f>
        <v>Pranita Vishvanath Patil</v>
      </c>
      <c r="V130" s="244" t="str">
        <f>IFERROR(VLOOKUP(CGTracker[[#This Row],[Ticket ID]],HelpMe[],31,FALSE),"Not Found in HelpMe")</f>
        <v>2024-W46</v>
      </c>
      <c r="W130" s="116" t="s">
        <v>553</v>
      </c>
      <c r="X130" s="116"/>
      <c r="Y130" s="118" t="s">
        <v>569</v>
      </c>
      <c r="Z130" s="118"/>
      <c r="AA130" s="116"/>
      <c r="AB130" s="118"/>
      <c r="AC130" s="118" t="s">
        <v>570</v>
      </c>
    </row>
    <row r="131" spans="1:29" ht="43.5" hidden="1">
      <c r="A131" s="256">
        <v>4000005508</v>
      </c>
      <c r="B131" s="101" t="str">
        <f>IFERROR(VLOOKUP(CGTracker[[#This Row],[Ticket ID]],HelpMe[],2,FALSE),"Not Found In HelpMe")</f>
        <v>Service Request</v>
      </c>
      <c r="C131" s="96" t="s">
        <v>436</v>
      </c>
      <c r="D131" s="125" t="str">
        <f>IFERROR(VLOOKUP(CGTracker[[#This Row],[Ticket ID]],HelpMe[#All],24,FALSE),"Not Found in HelpMe")</f>
        <v>IND</v>
      </c>
      <c r="E131" s="125" t="str">
        <f>IFERROR(VLOOKUP(CGTracker[[#This Row],[Ticket ID]],HelpMe[#All],14,FALSE),"Not Found in HelpMe")</f>
        <v>Commercial Accounts</v>
      </c>
      <c r="F131" s="244" t="str">
        <f>IFERROR(VLOOKUP(CGTracker[[#This Row],[Ticket ID]],HelpMe[#All],7,FALSE),"Not Found in HelpMe")</f>
        <v>SAP Functional-SD</v>
      </c>
      <c r="G131" s="245" t="str">
        <f>IFERROR(VLOOKUP(CGTracker[[#This Row],[Ticket ID]],HelpMe[#All],4,FALSE),"Not Found In HelpMe")</f>
        <v>Unable to Link Code in SAP (vdh1n)</v>
      </c>
      <c r="H131" s="81" t="s">
        <v>571</v>
      </c>
      <c r="I131" s="101" t="str">
        <f>IFERROR(VLOOKUP(CGTracker[[#This Row],[Ticket ID]],HelpMe[],17,FALSE),"Not Found in HelpMe")</f>
        <v>3. Normal</v>
      </c>
      <c r="J131" s="101" t="str">
        <f>IFERROR(VLOOKUP(CGTracker[[#This Row],[Ticket ID]],HelpMe[],27,FALSE),"Not Found in HelpMe")</f>
        <v>No</v>
      </c>
      <c r="K131" s="244" t="str">
        <f>IFERROR(VLOOKUP(CGTracker[[#This Row],[Ticket ID]],HelpMe[],8,FALSE),"Not Found in HelpMe")</f>
        <v>New</v>
      </c>
      <c r="L131" s="81" t="s">
        <v>48</v>
      </c>
      <c r="M131" s="81" t="s">
        <v>48</v>
      </c>
      <c r="N131" s="154">
        <f>IFERROR(VLOOKUP(CGTracker[[#This Row],[Ticket ID]],HelpMe[],36,FALSE),"Not Found in HelpMe")</f>
        <v>45625.69027777778</v>
      </c>
      <c r="O131" s="96" t="s">
        <v>212</v>
      </c>
      <c r="P131" s="96"/>
      <c r="Q131" s="96"/>
      <c r="R131" s="154">
        <f ca="1">IFERROR(VLOOKUP(CGTracker[[#This Row],[Ticket ID]],HelpMe[],37,FALSE),"Not Found in HelpMe")</f>
        <v>45653.757518171296</v>
      </c>
      <c r="S131" s="96"/>
      <c r="T131" s="96" t="s">
        <v>50</v>
      </c>
      <c r="U131" s="244" t="str">
        <f>IFERROR(VLOOKUP(CGTracker[[#This Row],[Ticket ID]],HelpMe[],6,FALSE),"Not Found in HelpMe")</f>
        <v>Not Assigned</v>
      </c>
      <c r="V131" s="244" t="str">
        <f>IFERROR(VLOOKUP(CGTracker[[#This Row],[Ticket ID]],HelpMe[],31,FALSE),"Not Found in HelpMe")</f>
        <v>2024-W48</v>
      </c>
      <c r="W131" s="219" t="s">
        <v>51</v>
      </c>
      <c r="X131" s="96"/>
      <c r="Y131" s="220" t="s">
        <v>572</v>
      </c>
      <c r="Z131" s="81"/>
      <c r="AA131" s="96"/>
      <c r="AB131" s="81"/>
      <c r="AC131" s="118" t="s">
        <v>573</v>
      </c>
    </row>
    <row r="132" spans="1:29" ht="57.95" hidden="1">
      <c r="A132" s="251">
        <v>4000005603</v>
      </c>
      <c r="B132" s="101" t="str">
        <f>IFERROR(VLOOKUP(CGTracker[[#This Row],[Ticket ID]],HelpMe[],2,FALSE),"Not Found In HelpMe")</f>
        <v>Incident</v>
      </c>
      <c r="C132" s="94" t="s">
        <v>436</v>
      </c>
      <c r="D132" s="125" t="str">
        <f>IFERROR(VLOOKUP(CGTracker[[#This Row],[Ticket ID]],HelpMe[#All],24,FALSE),"Not Found in HelpMe")</f>
        <v>UAE</v>
      </c>
      <c r="E132" s="125" t="str">
        <f>IFERROR(VLOOKUP(CGTracker[[#This Row],[Ticket ID]],HelpMe[#All],14,FALSE),"Not Found in HelpMe")</f>
        <v>Showroom</v>
      </c>
      <c r="F132" s="244" t="str">
        <f>IFERROR(VLOOKUP(CGTracker[[#This Row],[Ticket ID]],HelpMe[#All],7,FALSE),"Not Found in HelpMe")</f>
        <v>SAP Functional-SD</v>
      </c>
      <c r="G132" s="245" t="str">
        <f>IFERROR(VLOOKUP(CGTracker[[#This Row],[Ticket ID]],HelpMe[#All],4,FALSE),"Not Found In HelpMe")</f>
        <v>FW: CUSTOMER CODE IN C4C - 5016046</v>
      </c>
      <c r="H132" s="115" t="s">
        <v>574</v>
      </c>
      <c r="I132" s="101" t="str">
        <f>IFERROR(VLOOKUP(CGTracker[[#This Row],[Ticket ID]],HelpMe[],17,FALSE),"Not Found in HelpMe")</f>
        <v>3. Normal</v>
      </c>
      <c r="J132" s="101" t="str">
        <f>IFERROR(VLOOKUP(CGTracker[[#This Row],[Ticket ID]],HelpMe[],27,FALSE),"Not Found in HelpMe")</f>
        <v>No</v>
      </c>
      <c r="K132" s="244" t="str">
        <f>IFERROR(VLOOKUP(CGTracker[[#This Row],[Ticket ID]],HelpMe[],8,FALSE),"Not Found in HelpMe")</f>
        <v>Closed</v>
      </c>
      <c r="L132" s="115" t="s">
        <v>40</v>
      </c>
      <c r="M132" s="81" t="s">
        <v>40</v>
      </c>
      <c r="N132" s="154">
        <f>IFERROR(VLOOKUP(CGTracker[[#This Row],[Ticket ID]],HelpMe[],36,FALSE),"Not Found in HelpMe")</f>
        <v>45630.581944444442</v>
      </c>
      <c r="O132" s="94" t="s">
        <v>212</v>
      </c>
      <c r="P132" s="94"/>
      <c r="Q132" s="94"/>
      <c r="R132" s="154">
        <f ca="1">IFERROR(VLOOKUP(CGTracker[[#This Row],[Ticket ID]],HelpMe[],37,FALSE),"Not Found in HelpMe")</f>
        <v>45632.46597222222</v>
      </c>
      <c r="S132" s="94" t="s">
        <v>575</v>
      </c>
      <c r="T132" s="94" t="s">
        <v>50</v>
      </c>
      <c r="U132" s="244" t="str">
        <f>IFERROR(VLOOKUP(CGTracker[[#This Row],[Ticket ID]],HelpMe[],6,FALSE),"Not Found in HelpMe")</f>
        <v>Kamal Kondapalli</v>
      </c>
      <c r="V132" s="244" t="str">
        <f>IFERROR(VLOOKUP(CGTracker[[#This Row],[Ticket ID]],HelpMe[],31,FALSE),"Not Found in HelpMe")</f>
        <v>2024-W49</v>
      </c>
      <c r="W132" s="94" t="s">
        <v>51</v>
      </c>
      <c r="X132" s="94" t="s">
        <v>198</v>
      </c>
      <c r="Y132" s="115" t="s">
        <v>576</v>
      </c>
      <c r="Z132" s="115"/>
      <c r="AA132" s="94"/>
      <c r="AB132" s="115"/>
      <c r="AC132" s="118"/>
    </row>
    <row r="133" spans="1:29" ht="101.45" hidden="1">
      <c r="A133" s="279">
        <v>4000005365</v>
      </c>
      <c r="B133" s="101" t="str">
        <f>IFERROR(VLOOKUP(CGTracker[[#This Row],[Ticket ID]],HelpMe[],2,FALSE),"Not Found In HelpMe")</f>
        <v>Incident</v>
      </c>
      <c r="C133" s="96" t="s">
        <v>436</v>
      </c>
      <c r="D133" s="125" t="str">
        <f>IFERROR(VLOOKUP(CGTracker[[#This Row],[Ticket ID]],HelpMe[#All],24,FALSE),"Not Found in HelpMe")</f>
        <v>UAE</v>
      </c>
      <c r="E133" s="125" t="str">
        <f>IFERROR(VLOOKUP(CGTracker[[#This Row],[Ticket ID]],HelpMe[#All],14,FALSE),"Not Found in HelpMe")</f>
        <v>Corporate Development</v>
      </c>
      <c r="F133" s="244" t="str">
        <f>IFERROR(VLOOKUP(CGTracker[[#This Row],[Ticket ID]],HelpMe[#All],7,FALSE),"Not Found in HelpMe")</f>
        <v>SAP Functional-SD</v>
      </c>
      <c r="G133" s="245" t="str">
        <f>IFERROR(VLOOKUP(CGTracker[[#This Row],[Ticket ID]],HelpMe[#All],4,FALSE),"Not Found In HelpMe")</f>
        <v>SAP Incident - CRM - LEAD OWNER Assignment Rule</v>
      </c>
      <c r="H133" s="81" t="s">
        <v>577</v>
      </c>
      <c r="I133" s="101" t="str">
        <f>IFERROR(VLOOKUP(CGTracker[[#This Row],[Ticket ID]],HelpMe[],17,FALSE),"Not Found in HelpMe")</f>
        <v>2. High</v>
      </c>
      <c r="J133" s="101" t="str">
        <f>IFERROR(VLOOKUP(CGTracker[[#This Row],[Ticket ID]],HelpMe[],27,FALSE),"Not Found in HelpMe")</f>
        <v>No</v>
      </c>
      <c r="K133" s="244" t="str">
        <f>IFERROR(VLOOKUP(CGTracker[[#This Row],[Ticket ID]],HelpMe[],8,FALSE),"Not Found in HelpMe")</f>
        <v>In Progress</v>
      </c>
      <c r="L133" s="10" t="s">
        <v>48</v>
      </c>
      <c r="M133" s="10" t="s">
        <v>48</v>
      </c>
      <c r="N133" s="154">
        <f>IFERROR(VLOOKUP(CGTracker[[#This Row],[Ticket ID]],HelpMe[],36,FALSE),"Not Found in HelpMe")</f>
        <v>45621.767361111109</v>
      </c>
      <c r="O133" s="96" t="s">
        <v>212</v>
      </c>
      <c r="P133" s="96"/>
      <c r="Q133" s="96"/>
      <c r="R133" s="154">
        <f ca="1">IFERROR(VLOOKUP(CGTracker[[#This Row],[Ticket ID]],HelpMe[],37,FALSE),"Not Found in HelpMe")</f>
        <v>45653.757518171296</v>
      </c>
      <c r="S133" s="96"/>
      <c r="T133" s="96" t="s">
        <v>67</v>
      </c>
      <c r="U133" s="244" t="str">
        <f>IFERROR(VLOOKUP(CGTracker[[#This Row],[Ticket ID]],HelpMe[],6,FALSE),"Not Found in HelpMe")</f>
        <v>Dinesh Sharma</v>
      </c>
      <c r="V133" s="244" t="str">
        <f>IFERROR(VLOOKUP(CGTracker[[#This Row],[Ticket ID]],HelpMe[],31,FALSE),"Not Found in HelpMe")</f>
        <v>2024-W48</v>
      </c>
      <c r="W133" s="96" t="s">
        <v>99</v>
      </c>
      <c r="X133" s="96"/>
      <c r="Y133" s="218" t="s">
        <v>578</v>
      </c>
      <c r="Z133" s="81"/>
      <c r="AA133" s="96"/>
      <c r="AB133" s="81"/>
      <c r="AC133" s="118" t="s">
        <v>579</v>
      </c>
    </row>
    <row r="134" spans="1:29" ht="101.45" hidden="1">
      <c r="A134" s="269">
        <v>4000002430</v>
      </c>
      <c r="B134" s="101" t="str">
        <f>IFERROR(VLOOKUP(CGTracker[[#This Row],[Ticket ID]],HelpMe[],2,FALSE),"Not Found In HelpMe")</f>
        <v>Service Request</v>
      </c>
      <c r="C134" s="100" t="s">
        <v>29</v>
      </c>
      <c r="D134" s="125" t="str">
        <f>IFERROR(VLOOKUP(CGTracker[[#This Row],[Ticket ID]],HelpMe[#All],24,FALSE),"Not Found in HelpMe")</f>
        <v>UAE</v>
      </c>
      <c r="E134" s="125" t="str">
        <f>IFERROR(VLOOKUP(CGTracker[[#This Row],[Ticket ID]],HelpMe[#All],14,FALSE),"Not Found in HelpMe")</f>
        <v>Finance &amp; Accounts</v>
      </c>
      <c r="F134" s="244" t="str">
        <f>IFERROR(VLOOKUP(CGTracker[[#This Row],[Ticket ID]],HelpMe[#All],7,FALSE),"Not Found in HelpMe")</f>
        <v>SAP Functional-FI/CO</v>
      </c>
      <c r="G134" s="245" t="str">
        <f>IFERROR(VLOOKUP(CGTracker[[#This Row],[Ticket ID]],HelpMe[#All],4,FALSE),"Not Found In HelpMe")</f>
        <v>COST POSTING via ZFI_REV_REPOST_N - Revenue Posting is incorrect Sol ref#: 2000064622</v>
      </c>
      <c r="H134" s="118" t="s">
        <v>580</v>
      </c>
      <c r="I134" s="101" t="str">
        <f>IFERROR(VLOOKUP(CGTracker[[#This Row],[Ticket ID]],HelpMe[],17,FALSE),"Not Found in HelpMe")</f>
        <v>2. High</v>
      </c>
      <c r="J134" s="101" t="str">
        <f>IFERROR(VLOOKUP(CGTracker[[#This Row],[Ticket ID]],HelpMe[],27,FALSE),"Not Found in HelpMe")</f>
        <v>Yes</v>
      </c>
      <c r="K134" s="244" t="str">
        <f>IFERROR(VLOOKUP(CGTracker[[#This Row],[Ticket ID]],HelpMe[],8,FALSE),"Not Found in HelpMe")</f>
        <v>In Progress</v>
      </c>
      <c r="L134" s="147" t="s">
        <v>238</v>
      </c>
      <c r="M134" s="81" t="s">
        <v>238</v>
      </c>
      <c r="N134" s="154">
        <f>IFERROR(VLOOKUP(CGTracker[[#This Row],[Ticket ID]],HelpMe[],36,FALSE),"Not Found in HelpMe")</f>
        <v>45532.768055555556</v>
      </c>
      <c r="O134" s="116" t="s">
        <v>212</v>
      </c>
      <c r="P134" s="116"/>
      <c r="Q134" s="116"/>
      <c r="R134" s="154">
        <f ca="1">IFERROR(VLOOKUP(CGTracker[[#This Row],[Ticket ID]],HelpMe[],37,FALSE),"Not Found in HelpMe")</f>
        <v>45653.757518171296</v>
      </c>
      <c r="S134" s="116"/>
      <c r="T134" s="116" t="s">
        <v>92</v>
      </c>
      <c r="U134" s="244" t="str">
        <f>IFERROR(VLOOKUP(CGTracker[[#This Row],[Ticket ID]],HelpMe[],6,FALSE),"Not Found in HelpMe")</f>
        <v>Rakhi Masand</v>
      </c>
      <c r="V134" s="244" t="str">
        <f>IFERROR(VLOOKUP(CGTracker[[#This Row],[Ticket ID]],HelpMe[],31,FALSE),"Not Found in HelpMe")</f>
        <v>2024-W35</v>
      </c>
      <c r="W134" s="116" t="s">
        <v>105</v>
      </c>
      <c r="X134" s="116"/>
      <c r="Y134" s="118" t="s">
        <v>581</v>
      </c>
      <c r="Z134" s="118"/>
      <c r="AA134" s="116"/>
      <c r="AB134" s="118"/>
      <c r="AC134" s="118" t="s">
        <v>582</v>
      </c>
    </row>
    <row r="135" spans="1:29" ht="116.1" hidden="1">
      <c r="A135" s="258">
        <v>4000005483</v>
      </c>
      <c r="B135" s="101" t="str">
        <f>IFERROR(VLOOKUP(CGTracker[[#This Row],[Ticket ID]],HelpMe[],2,FALSE),"Not Found In HelpMe")</f>
        <v>Incident</v>
      </c>
      <c r="C135" s="100"/>
      <c r="D135" s="125" t="str">
        <f>IFERROR(VLOOKUP(CGTracker[[#This Row],[Ticket ID]],HelpMe[#All],24,FALSE),"Not Found in HelpMe")</f>
        <v>UAE</v>
      </c>
      <c r="E135" s="125" t="str">
        <f>IFERROR(VLOOKUP(CGTracker[[#This Row],[Ticket ID]],HelpMe[#All],14,FALSE),"Not Found in HelpMe")</f>
        <v>Finance &amp; Accounts</v>
      </c>
      <c r="F135" s="244" t="str">
        <f>IFERROR(VLOOKUP(CGTracker[[#This Row],[Ticket ID]],HelpMe[#All],7,FALSE),"Not Found in HelpMe")</f>
        <v>SAP Functional-FI/CO</v>
      </c>
      <c r="G135" s="245" t="str">
        <f>IFERROR(VLOOKUP(CGTracker[[#This Row],[Ticket ID]],HelpMe[#All],4,FALSE),"Not Found In HelpMe")</f>
        <v>Wrong costing in SAP</v>
      </c>
      <c r="H135" s="118" t="s">
        <v>583</v>
      </c>
      <c r="I135" s="101" t="str">
        <f>IFERROR(VLOOKUP(CGTracker[[#This Row],[Ticket ID]],HelpMe[],17,FALSE),"Not Found in HelpMe")</f>
        <v>3. Normal</v>
      </c>
      <c r="J135" s="101" t="str">
        <f>IFERROR(VLOOKUP(CGTracker[[#This Row],[Ticket ID]],HelpMe[],27,FALSE),"Not Found in HelpMe")</f>
        <v>No</v>
      </c>
      <c r="K135" s="244" t="str">
        <f>IFERROR(VLOOKUP(CGTracker[[#This Row],[Ticket ID]],HelpMe[],8,FALSE),"Not Found in HelpMe")</f>
        <v>In Progress</v>
      </c>
      <c r="L135" s="92" t="s">
        <v>179</v>
      </c>
      <c r="M135" s="81" t="s">
        <v>179</v>
      </c>
      <c r="N135" s="154">
        <f>IFERROR(VLOOKUP(CGTracker[[#This Row],[Ticket ID]],HelpMe[],36,FALSE),"Not Found in HelpMe")</f>
        <v>45624.81527777778</v>
      </c>
      <c r="O135" s="116" t="s">
        <v>584</v>
      </c>
      <c r="P135" s="116"/>
      <c r="Q135" s="116"/>
      <c r="R135" s="154">
        <f ca="1">IFERROR(VLOOKUP(CGTracker[[#This Row],[Ticket ID]],HelpMe[],37,FALSE),"Not Found in HelpMe")</f>
        <v>45653.757518171296</v>
      </c>
      <c r="S135" s="116"/>
      <c r="T135" s="116" t="s">
        <v>33</v>
      </c>
      <c r="U135" s="244" t="str">
        <f>IFERROR(VLOOKUP(CGTracker[[#This Row],[Ticket ID]],HelpMe[],6,FALSE),"Not Found in HelpMe")</f>
        <v>Rakhi Masand</v>
      </c>
      <c r="V135" s="244" t="str">
        <f>IFERROR(VLOOKUP(CGTracker[[#This Row],[Ticket ID]],HelpMe[],31,FALSE),"Not Found in HelpMe")</f>
        <v>2024-W48</v>
      </c>
      <c r="W135" s="116" t="s">
        <v>34</v>
      </c>
      <c r="X135" s="116"/>
      <c r="Y135" s="118" t="s">
        <v>585</v>
      </c>
      <c r="Z135" s="118"/>
      <c r="AA135" s="116"/>
      <c r="AB135" s="118"/>
      <c r="AC135" s="118" t="s">
        <v>586</v>
      </c>
    </row>
    <row r="136" spans="1:29" ht="29.1" hidden="1">
      <c r="A136" s="280">
        <v>4000003197</v>
      </c>
      <c r="B136" s="101" t="str">
        <f>IFERROR(VLOOKUP(CGTracker[[#This Row],[Ticket ID]],HelpMe[],2,FALSE),"Not Found In HelpMe")</f>
        <v>Service Request</v>
      </c>
      <c r="C136" s="100" t="s">
        <v>29</v>
      </c>
      <c r="D136" s="125" t="str">
        <f>IFERROR(VLOOKUP(CGTracker[[#This Row],[Ticket ID]],HelpMe[#All],24,FALSE),"Not Found in HelpMe")</f>
        <v>UK</v>
      </c>
      <c r="E136" s="125" t="str">
        <f>IFERROR(VLOOKUP(CGTracker[[#This Row],[Ticket ID]],HelpMe[#All],14,FALSE),"Not Found in HelpMe")</f>
        <v>Accounts</v>
      </c>
      <c r="F136" s="244" t="str">
        <f>IFERROR(VLOOKUP(CGTracker[[#This Row],[Ticket ID]],HelpMe[#All],7,FALSE),"Not Found in HelpMe")</f>
        <v>SAP Functional-FI/CO</v>
      </c>
      <c r="G136" s="245" t="str">
        <f>IFERROR(VLOOKUP(CGTracker[[#This Row],[Ticket ID]],HelpMe[#All],4,FALSE),"Not Found In HelpMe")</f>
        <v>Exchange Rate Issue (FI) - RAKC UK- Sol Ref: 2000064722</v>
      </c>
      <c r="H136" s="118" t="s">
        <v>587</v>
      </c>
      <c r="I136" s="101" t="str">
        <f>IFERROR(VLOOKUP(CGTracker[[#This Row],[Ticket ID]],HelpMe[],17,FALSE),"Not Found in HelpMe")</f>
        <v>3. Normal</v>
      </c>
      <c r="J136" s="101" t="str">
        <f>IFERROR(VLOOKUP(CGTracker[[#This Row],[Ticket ID]],HelpMe[],27,FALSE),"Not Found in HelpMe")</f>
        <v>Yes</v>
      </c>
      <c r="K136" s="244" t="str">
        <f>IFERROR(VLOOKUP(CGTracker[[#This Row],[Ticket ID]],HelpMe[],8,FALSE),"Not Found in HelpMe")</f>
        <v>Closed</v>
      </c>
      <c r="L136" s="92" t="s">
        <v>103</v>
      </c>
      <c r="M136" s="81" t="s">
        <v>103</v>
      </c>
      <c r="N136" s="154">
        <f>IFERROR(VLOOKUP(CGTracker[[#This Row],[Ticket ID]],HelpMe[],36,FALSE),"Not Found in HelpMe")</f>
        <v>45553.700694444444</v>
      </c>
      <c r="O136" s="116" t="s">
        <v>584</v>
      </c>
      <c r="P136" s="116"/>
      <c r="Q136" s="116"/>
      <c r="R136" s="154">
        <f ca="1">IFERROR(VLOOKUP(CGTracker[[#This Row],[Ticket ID]],HelpMe[],37,FALSE),"Not Found in HelpMe")</f>
        <v>45630.745138888888</v>
      </c>
      <c r="S136" s="116"/>
      <c r="T136" s="116" t="s">
        <v>92</v>
      </c>
      <c r="U136" s="244" t="str">
        <f>IFERROR(VLOOKUP(CGTracker[[#This Row],[Ticket ID]],HelpMe[],6,FALSE),"Not Found in HelpMe")</f>
        <v>Rakhi Masand</v>
      </c>
      <c r="V136" s="244" t="str">
        <f>IFERROR(VLOOKUP(CGTracker[[#This Row],[Ticket ID]],HelpMe[],31,FALSE),"Not Found in HelpMe")</f>
        <v>2024-W38</v>
      </c>
      <c r="W136" s="116"/>
      <c r="X136" s="116"/>
      <c r="Y136" s="118" t="s">
        <v>588</v>
      </c>
      <c r="Z136" s="118"/>
      <c r="AA136" s="116" t="s">
        <v>96</v>
      </c>
      <c r="AB136" s="118"/>
      <c r="AC136" s="118"/>
    </row>
    <row r="137" spans="1:29" ht="29.1" hidden="1">
      <c r="A137" s="278">
        <v>4000005599</v>
      </c>
      <c r="B137" s="101" t="str">
        <f>IFERROR(VLOOKUP(CGTracker[[#This Row],[Ticket ID]],HelpMe[],2,FALSE),"Not Found In HelpMe")</f>
        <v>Not Found In HelpMe</v>
      </c>
      <c r="C137" s="100"/>
      <c r="D137" s="125" t="str">
        <f>IFERROR(VLOOKUP(CGTracker[[#This Row],[Ticket ID]],HelpMe[#All],24,FALSE),"Not Found in HelpMe")</f>
        <v>Not Found in HelpMe</v>
      </c>
      <c r="E137" s="125" t="str">
        <f>IFERROR(VLOOKUP(CGTracker[[#This Row],[Ticket ID]],HelpMe[#All],14,FALSE),"Not Found in HelpMe")</f>
        <v>Not Found in HelpMe</v>
      </c>
      <c r="F137" s="244" t="str">
        <f>IFERROR(VLOOKUP(CGTracker[[#This Row],[Ticket ID]],HelpMe[#All],7,FALSE),"Not Found in HelpMe")</f>
        <v>Not Found in HelpMe</v>
      </c>
      <c r="G137" s="245" t="str">
        <f>IFERROR(VLOOKUP(CGTracker[[#This Row],[Ticket ID]],HelpMe[#All],4,FALSE),"Not Found In HelpMe")</f>
        <v>Not Found In HelpMe</v>
      </c>
      <c r="H137" s="118"/>
      <c r="I137" s="101" t="str">
        <f>IFERROR(VLOOKUP(CGTracker[[#This Row],[Ticket ID]],HelpMe[],17,FALSE),"Not Found in HelpMe")</f>
        <v>Not Found in HelpMe</v>
      </c>
      <c r="J137" s="101" t="str">
        <f>IFERROR(VLOOKUP(CGTracker[[#This Row],[Ticket ID]],HelpMe[],27,FALSE),"Not Found in HelpMe")</f>
        <v>Not Found in HelpMe</v>
      </c>
      <c r="K137" s="244" t="str">
        <f>IFERROR(VLOOKUP(CGTracker[[#This Row],[Ticket ID]],HelpMe[],8,FALSE),"Not Found in HelpMe")</f>
        <v>Not Found in HelpMe</v>
      </c>
      <c r="L137" s="147" t="s">
        <v>589</v>
      </c>
      <c r="M137" s="10"/>
      <c r="N137" s="154" t="str">
        <f>IFERROR(VLOOKUP(CGTracker[[#This Row],[Ticket ID]],HelpMe[],36,FALSE),"Not Found in HelpMe")</f>
        <v>Not Found in HelpMe</v>
      </c>
      <c r="O137" s="116" t="s">
        <v>212</v>
      </c>
      <c r="P137" s="116"/>
      <c r="Q137" s="116"/>
      <c r="R137" s="154" t="str">
        <f>IFERROR(VLOOKUP(CGTracker[[#This Row],[Ticket ID]],HelpMe[],37,FALSE),"Not Found in HelpMe")</f>
        <v>Not Found in HelpMe</v>
      </c>
      <c r="S137" s="116"/>
      <c r="T137" s="116" t="s">
        <v>92</v>
      </c>
      <c r="U137" s="244" t="str">
        <f>IFERROR(VLOOKUP(CGTracker[[#This Row],[Ticket ID]],HelpMe[],6,FALSE),"Not Found in HelpMe")</f>
        <v>Not Found in HelpMe</v>
      </c>
      <c r="V137" s="244" t="str">
        <f>IFERROR(VLOOKUP(CGTracker[[#This Row],[Ticket ID]],HelpMe[],31,FALSE),"Not Found in HelpMe")</f>
        <v>Not Found in HelpMe</v>
      </c>
      <c r="W137" s="116"/>
      <c r="X137" s="116"/>
      <c r="Y137" s="118" t="s">
        <v>590</v>
      </c>
      <c r="Z137" s="118"/>
      <c r="AA137" s="92" t="s">
        <v>81</v>
      </c>
      <c r="AB137" s="118"/>
      <c r="AC137" s="118"/>
    </row>
    <row r="138" spans="1:29" ht="57.95" hidden="1">
      <c r="A138" s="258">
        <v>4000005703</v>
      </c>
      <c r="B138" s="101" t="str">
        <f>IFERROR(VLOOKUP(CGTracker[[#This Row],[Ticket ID]],HelpMe[],2,FALSE),"Not Found In HelpMe")</f>
        <v>Incident</v>
      </c>
      <c r="C138" s="96" t="s">
        <v>436</v>
      </c>
      <c r="D138" s="125" t="str">
        <f>IFERROR(VLOOKUP(CGTracker[[#This Row],[Ticket ID]],HelpMe[#All],24,FALSE),"Not Found in HelpMe")</f>
        <v>UAE</v>
      </c>
      <c r="E138" s="125" t="str">
        <f>IFERROR(VLOOKUP(CGTracker[[#This Row],[Ticket ID]],HelpMe[#All],14,FALSE),"Not Found in HelpMe")</f>
        <v>Sanitaryware Sales</v>
      </c>
      <c r="F138" s="244" t="str">
        <f>IFERROR(VLOOKUP(CGTracker[[#This Row],[Ticket ID]],HelpMe[#All],7,FALSE),"Not Found in HelpMe")</f>
        <v>SAP Functional-SD</v>
      </c>
      <c r="G138" s="245" t="str">
        <f>IFERROR(VLOOKUP(CGTracker[[#This Row],[Ticket ID]],HelpMe[#All],4,FALSE),"Not Found In HelpMe")</f>
        <v>RAK Ceramics - Sink Promotion  GOSINK10R</v>
      </c>
      <c r="H138" s="81" t="s">
        <v>591</v>
      </c>
      <c r="I138" s="101" t="str">
        <f>IFERROR(VLOOKUP(CGTracker[[#This Row],[Ticket ID]],HelpMe[],17,FALSE),"Not Found in HelpMe")</f>
        <v>3. Normal</v>
      </c>
      <c r="J138" s="101" t="str">
        <f>IFERROR(VLOOKUP(CGTracker[[#This Row],[Ticket ID]],HelpMe[],27,FALSE),"Not Found in HelpMe")</f>
        <v>No</v>
      </c>
      <c r="K138" s="244" t="str">
        <f>IFERROR(VLOOKUP(CGTracker[[#This Row],[Ticket ID]],HelpMe[],8,FALSE),"Not Found in HelpMe")</f>
        <v>Closed</v>
      </c>
      <c r="L138" s="81" t="s">
        <v>40</v>
      </c>
      <c r="M138" s="81" t="s">
        <v>40</v>
      </c>
      <c r="N138" s="154">
        <f>IFERROR(VLOOKUP(CGTracker[[#This Row],[Ticket ID]],HelpMe[],36,FALSE),"Not Found in HelpMe")</f>
        <v>45632.722222222219</v>
      </c>
      <c r="O138" s="96" t="s">
        <v>575</v>
      </c>
      <c r="P138" s="96"/>
      <c r="Q138" s="96"/>
      <c r="R138" s="154">
        <f ca="1">IFERROR(VLOOKUP(CGTracker[[#This Row],[Ticket ID]],HelpMe[],37,FALSE),"Not Found in HelpMe")</f>
        <v>45642.818749999999</v>
      </c>
      <c r="S138" s="96" t="s">
        <v>592</v>
      </c>
      <c r="T138" s="96" t="s">
        <v>50</v>
      </c>
      <c r="U138" s="244" t="str">
        <f>IFERROR(VLOOKUP(CGTracker[[#This Row],[Ticket ID]],HelpMe[],6,FALSE),"Not Found in HelpMe")</f>
        <v>Kamal Kondapalli</v>
      </c>
      <c r="V138" s="244" t="str">
        <f>IFERROR(VLOOKUP(CGTracker[[#This Row],[Ticket ID]],HelpMe[],31,FALSE),"Not Found in HelpMe")</f>
        <v>2024-W49</v>
      </c>
      <c r="W138" s="96" t="s">
        <v>51</v>
      </c>
      <c r="X138" s="96"/>
      <c r="Y138" s="81" t="s">
        <v>593</v>
      </c>
      <c r="Z138" s="81"/>
      <c r="AA138" s="96"/>
      <c r="AB138" s="81"/>
      <c r="AC138" s="118"/>
    </row>
    <row r="139" spans="1:29" ht="43.5" hidden="1">
      <c r="A139" s="256">
        <v>4000005701</v>
      </c>
      <c r="B139" s="101" t="str">
        <f>IFERROR(VLOOKUP(CGTracker[[#This Row],[Ticket ID]],HelpMe[],2,FALSE),"Not Found In HelpMe")</f>
        <v>Incident</v>
      </c>
      <c r="C139" s="96" t="s">
        <v>436</v>
      </c>
      <c r="D139" s="125" t="str">
        <f>IFERROR(VLOOKUP(CGTracker[[#This Row],[Ticket ID]],HelpMe[#All],24,FALSE),"Not Found in HelpMe")</f>
        <v>UAE</v>
      </c>
      <c r="E139" s="125" t="str">
        <f>IFERROR(VLOOKUP(CGTracker[[#This Row],[Ticket ID]],HelpMe[#All],14,FALSE),"Not Found in HelpMe")</f>
        <v>Local Sales</v>
      </c>
      <c r="F139" s="244" t="str">
        <f>IFERROR(VLOOKUP(CGTracker[[#This Row],[Ticket ID]],HelpMe[#All],7,FALSE),"Not Found in HelpMe")</f>
        <v>SAP Functional-SD</v>
      </c>
      <c r="G139" s="245" t="str">
        <f>IFERROR(VLOOKUP(CGTracker[[#This Row],[Ticket ID]],HelpMe[#All],4,FALSE),"Not Found In HelpMe")</f>
        <v>URGENT assistance to fix incompletion log /// SO 1013297 --&gt;replaced by SO 1013305</v>
      </c>
      <c r="H139" s="81" t="s">
        <v>594</v>
      </c>
      <c r="I139" s="101" t="str">
        <f>IFERROR(VLOOKUP(CGTracker[[#This Row],[Ticket ID]],HelpMe[],17,FALSE),"Not Found in HelpMe")</f>
        <v>3. Normal</v>
      </c>
      <c r="J139" s="101" t="str">
        <f>IFERROR(VLOOKUP(CGTracker[[#This Row],[Ticket ID]],HelpMe[],27,FALSE),"Not Found in HelpMe")</f>
        <v>No</v>
      </c>
      <c r="K139" s="244" t="str">
        <f>IFERROR(VLOOKUP(CGTracker[[#This Row],[Ticket ID]],HelpMe[],8,FALSE),"Not Found in HelpMe")</f>
        <v>Closed</v>
      </c>
      <c r="L139" s="81" t="s">
        <v>40</v>
      </c>
      <c r="M139" s="247" t="s">
        <v>40</v>
      </c>
      <c r="N139" s="154">
        <f>IFERROR(VLOOKUP(CGTracker[[#This Row],[Ticket ID]],HelpMe[],36,FALSE),"Not Found in HelpMe")</f>
        <v>45632.711111111108</v>
      </c>
      <c r="O139" s="96" t="s">
        <v>575</v>
      </c>
      <c r="P139" s="96"/>
      <c r="Q139" s="96"/>
      <c r="R139" s="154">
        <f ca="1">IFERROR(VLOOKUP(CGTracker[[#This Row],[Ticket ID]],HelpMe[],37,FALSE),"Not Found in HelpMe")</f>
        <v>45645.560416666667</v>
      </c>
      <c r="S139" s="96" t="s">
        <v>595</v>
      </c>
      <c r="T139" s="96" t="s">
        <v>50</v>
      </c>
      <c r="U139" s="244" t="str">
        <f>IFERROR(VLOOKUP(CGTracker[[#This Row],[Ticket ID]],HelpMe[],6,FALSE),"Not Found in HelpMe")</f>
        <v>Kamal Kondapalli</v>
      </c>
      <c r="V139" s="244" t="str">
        <f>IFERROR(VLOOKUP(CGTracker[[#This Row],[Ticket ID]],HelpMe[],31,FALSE),"Not Found in HelpMe")</f>
        <v>2024-W49</v>
      </c>
      <c r="W139" s="96" t="s">
        <v>51</v>
      </c>
      <c r="X139" s="96"/>
      <c r="Y139" s="81" t="s">
        <v>596</v>
      </c>
      <c r="Z139" s="81"/>
      <c r="AA139" s="96"/>
      <c r="AB139" s="81"/>
      <c r="AC139" s="118"/>
    </row>
    <row r="140" spans="1:29" ht="57.95" hidden="1">
      <c r="A140" s="256">
        <v>4000005336</v>
      </c>
      <c r="B140" s="101" t="str">
        <f>IFERROR(VLOOKUP(CGTracker[[#This Row],[Ticket ID]],HelpMe[],2,FALSE),"Not Found In HelpMe")</f>
        <v>Incident</v>
      </c>
      <c r="C140" s="96" t="s">
        <v>436</v>
      </c>
      <c r="D140" s="125" t="str">
        <f>IFERROR(VLOOKUP(CGTracker[[#This Row],[Ticket ID]],HelpMe[#All],24,FALSE),"Not Found in HelpMe")</f>
        <v>UAE</v>
      </c>
      <c r="E140" s="125" t="str">
        <f>IFERROR(VLOOKUP(CGTracker[[#This Row],[Ticket ID]],HelpMe[#All],14,FALSE),"Not Found in HelpMe")</f>
        <v>Sales</v>
      </c>
      <c r="F140" s="244" t="str">
        <f>IFERROR(VLOOKUP(CGTracker[[#This Row],[Ticket ID]],HelpMe[#All],7,FALSE),"Not Found in HelpMe")</f>
        <v>SAP Functional-MM</v>
      </c>
      <c r="G140" s="245" t="str">
        <f>IFERROR(VLOOKUP(CGTracker[[#This Row],[Ticket ID]],HelpMe[#All],4,FALSE),"Not Found In HelpMe")</f>
        <v>DUO000444 - SHOWING SW06 LOCATION</v>
      </c>
      <c r="H140" s="81" t="s">
        <v>597</v>
      </c>
      <c r="I140" s="101" t="str">
        <f>IFERROR(VLOOKUP(CGTracker[[#This Row],[Ticket ID]],HelpMe[],17,FALSE),"Not Found in HelpMe")</f>
        <v>3. Normal</v>
      </c>
      <c r="J140" s="101" t="str">
        <f>IFERROR(VLOOKUP(CGTracker[[#This Row],[Ticket ID]],HelpMe[],27,FALSE),"Not Found in HelpMe")</f>
        <v>No</v>
      </c>
      <c r="K140" s="244" t="s">
        <v>40</v>
      </c>
      <c r="L140" s="10" t="s">
        <v>40</v>
      </c>
      <c r="M140" s="10" t="s">
        <v>40</v>
      </c>
      <c r="N140" s="154">
        <f>IFERROR(VLOOKUP(CGTracker[[#This Row],[Ticket ID]],HelpMe[],36,FALSE),"Not Found in HelpMe")</f>
        <v>45621.520138888889</v>
      </c>
      <c r="O140" s="96" t="s">
        <v>575</v>
      </c>
      <c r="P140" s="96"/>
      <c r="Q140" s="96"/>
      <c r="R140" s="154">
        <f ca="1">IFERROR(VLOOKUP(CGTracker[[#This Row],[Ticket ID]],HelpMe[],37,FALSE),"Not Found in HelpMe")</f>
        <v>45650.457638888889</v>
      </c>
      <c r="S140" s="96" t="s">
        <v>598</v>
      </c>
      <c r="T140" s="96" t="s">
        <v>50</v>
      </c>
      <c r="U140" s="244" t="str">
        <f>IFERROR(VLOOKUP(CGTracker[[#This Row],[Ticket ID]],HelpMe[],6,FALSE),"Not Found in HelpMe")</f>
        <v>Kamal Kondapalli</v>
      </c>
      <c r="V140" s="244" t="str">
        <f>IFERROR(VLOOKUP(CGTracker[[#This Row],[Ticket ID]],HelpMe[],31,FALSE),"Not Found in HelpMe")</f>
        <v>2024-W48</v>
      </c>
      <c r="W140" s="96" t="s">
        <v>51</v>
      </c>
      <c r="X140" s="96"/>
      <c r="Y140" s="218" t="s">
        <v>599</v>
      </c>
      <c r="Z140" s="81"/>
      <c r="AA140" s="96"/>
      <c r="AB140" s="81"/>
      <c r="AC140" s="118" t="s">
        <v>600</v>
      </c>
    </row>
    <row r="141" spans="1:29" ht="43.5" hidden="1">
      <c r="A141" s="256">
        <v>4000005106</v>
      </c>
      <c r="B141" s="101" t="str">
        <f>IFERROR(VLOOKUP(CGTracker[[#This Row],[Ticket ID]],HelpMe[],2,FALSE),"Not Found In HelpMe")</f>
        <v>Service Request</v>
      </c>
      <c r="C141" s="100" t="s">
        <v>29</v>
      </c>
      <c r="D141" s="125" t="str">
        <f>IFERROR(VLOOKUP(CGTracker[[#This Row],[Ticket ID]],HelpMe[#All],24,FALSE),"Not Found in HelpMe")</f>
        <v>UAE</v>
      </c>
      <c r="E141" s="125" t="str">
        <f>IFERROR(VLOOKUP(CGTracker[[#This Row],[Ticket ID]],HelpMe[#All],14,FALSE),"Not Found in HelpMe")</f>
        <v>Logistics and Warehouse</v>
      </c>
      <c r="F141" s="244" t="str">
        <f>IFERROR(VLOOKUP(CGTracker[[#This Row],[Ticket ID]],HelpMe[#All],7,FALSE),"Not Found in HelpMe")</f>
        <v>SAP Functional</v>
      </c>
      <c r="G141" s="245" t="str">
        <f>IFERROR(VLOOKUP(CGTracker[[#This Row],[Ticket ID]],HelpMe[#All],4,FALSE),"Not Found In HelpMe")</f>
        <v>All delivery note needs to be printed with INCOTERMS and its description, for SW, Tiles &amp; Kludi</v>
      </c>
      <c r="H141" s="118" t="s">
        <v>601</v>
      </c>
      <c r="I141" s="101" t="str">
        <f>IFERROR(VLOOKUP(CGTracker[[#This Row],[Ticket ID]],HelpMe[],17,FALSE),"Not Found in HelpMe")</f>
        <v>2. High</v>
      </c>
      <c r="J141" s="101" t="str">
        <f>IFERROR(VLOOKUP(CGTracker[[#This Row],[Ticket ID]],HelpMe[],27,FALSE),"Not Found in HelpMe")</f>
        <v>No</v>
      </c>
      <c r="K141" s="244" t="str">
        <f>IFERROR(VLOOKUP(CGTracker[[#This Row],[Ticket ID]],HelpMe[],8,FALSE),"Not Found in HelpMe")</f>
        <v>User acceptance</v>
      </c>
      <c r="L141" s="147" t="s">
        <v>48</v>
      </c>
      <c r="M141" s="81" t="s">
        <v>48</v>
      </c>
      <c r="N141" s="154">
        <f>IFERROR(VLOOKUP(CGTracker[[#This Row],[Ticket ID]],HelpMe[],36,FALSE),"Not Found in HelpMe")</f>
        <v>45614.499305555553</v>
      </c>
      <c r="O141" s="116" t="s">
        <v>602</v>
      </c>
      <c r="P141" s="116"/>
      <c r="Q141" s="116"/>
      <c r="R141" s="154">
        <f ca="1">IFERROR(VLOOKUP(CGTracker[[#This Row],[Ticket ID]],HelpMe[],37,FALSE),"Not Found in HelpMe")</f>
        <v>45653.757518171296</v>
      </c>
      <c r="S141" s="116"/>
      <c r="T141" s="116" t="s">
        <v>50</v>
      </c>
      <c r="U141" s="244" t="s">
        <v>603</v>
      </c>
      <c r="V141" s="244" t="str">
        <f>IFERROR(VLOOKUP(CGTracker[[#This Row],[Ticket ID]],HelpMe[],31,FALSE),"Not Found in HelpMe")</f>
        <v>2024-W47</v>
      </c>
      <c r="W141" s="116" t="s">
        <v>604</v>
      </c>
      <c r="X141" s="116"/>
      <c r="Y141" s="118" t="s">
        <v>605</v>
      </c>
      <c r="Z141" s="118"/>
      <c r="AA141" s="116"/>
      <c r="AB141" s="118"/>
      <c r="AC141" s="118" t="s">
        <v>606</v>
      </c>
    </row>
    <row r="142" spans="1:29" ht="101.45" hidden="1">
      <c r="A142" s="256">
        <v>4000005727</v>
      </c>
      <c r="B142" s="101" t="str">
        <f>IFERROR(VLOOKUP(CGTracker[[#This Row],[Ticket ID]],HelpMe[],2,FALSE),"Not Found In HelpMe")</f>
        <v>Incident</v>
      </c>
      <c r="C142" s="100" t="s">
        <v>29</v>
      </c>
      <c r="D142" s="125" t="str">
        <f>IFERROR(VLOOKUP(CGTracker[[#This Row],[Ticket ID]],HelpMe[#All],24,FALSE),"Not Found in HelpMe")</f>
        <v>IND</v>
      </c>
      <c r="E142" s="125" t="str">
        <f>IFERROR(VLOOKUP(CGTracker[[#This Row],[Ticket ID]],HelpMe[#All],14,FALSE),"Not Found in HelpMe")</f>
        <v>Purchase</v>
      </c>
      <c r="F142" s="244" t="str">
        <f>IFERROR(VLOOKUP(CGTracker[[#This Row],[Ticket ID]],HelpMe[#All],7,FALSE),"Not Found in HelpMe")</f>
        <v>SAP Functional-SD</v>
      </c>
      <c r="G142" s="245" t="str">
        <f>IFERROR(VLOOKUP(CGTracker[[#This Row],[Ticket ID]],HelpMe[#All],4,FALSE),"Not Found In HelpMe")</f>
        <v>Customer contact number mismatch in SO and SI</v>
      </c>
      <c r="H142" s="118" t="s">
        <v>607</v>
      </c>
      <c r="I142" s="101" t="str">
        <f>IFERROR(VLOOKUP(CGTracker[[#This Row],[Ticket ID]],HelpMe[],17,FALSE),"Not Found in HelpMe")</f>
        <v>3. Normal</v>
      </c>
      <c r="J142" s="101" t="str">
        <f>IFERROR(VLOOKUP(CGTracker[[#This Row],[Ticket ID]],HelpMe[],27,FALSE),"Not Found in HelpMe")</f>
        <v>No</v>
      </c>
      <c r="K142" s="244" t="str">
        <f>IFERROR(VLOOKUP(CGTracker[[#This Row],[Ticket ID]],HelpMe[],8,FALSE),"Not Found in HelpMe")</f>
        <v>Closed</v>
      </c>
      <c r="L142" s="81" t="s">
        <v>40</v>
      </c>
      <c r="M142" s="247" t="s">
        <v>40</v>
      </c>
      <c r="N142" s="154">
        <f>IFERROR(VLOOKUP(CGTracker[[#This Row],[Ticket ID]],HelpMe[],36,FALSE),"Not Found in HelpMe")</f>
        <v>45633.743055555555</v>
      </c>
      <c r="O142" s="116" t="s">
        <v>608</v>
      </c>
      <c r="P142" s="116"/>
      <c r="Q142" s="116"/>
      <c r="R142" s="154">
        <f ca="1">IFERROR(VLOOKUP(CGTracker[[#This Row],[Ticket ID]],HelpMe[],37,FALSE),"Not Found in HelpMe")</f>
        <v>45645.593055555553</v>
      </c>
      <c r="S142" s="116" t="s">
        <v>595</v>
      </c>
      <c r="T142" s="116" t="s">
        <v>50</v>
      </c>
      <c r="U142" s="244" t="str">
        <f>IFERROR(VLOOKUP(CGTracker[[#This Row],[Ticket ID]],HelpMe[],6,FALSE),"Not Found in HelpMe")</f>
        <v>Kamal Kondapalli</v>
      </c>
      <c r="V142" s="244" t="str">
        <f>IFERROR(VLOOKUP(CGTracker[[#This Row],[Ticket ID]],HelpMe[],31,FALSE),"Not Found in HelpMe")</f>
        <v>2024-W49</v>
      </c>
      <c r="W142" s="116" t="s">
        <v>51</v>
      </c>
      <c r="X142" s="116" t="s">
        <v>115</v>
      </c>
      <c r="Y142" s="217" t="s">
        <v>609</v>
      </c>
      <c r="Z142" s="118"/>
      <c r="AA142" s="116"/>
      <c r="AB142" s="118"/>
      <c r="AC142" s="118"/>
    </row>
    <row r="143" spans="1:29" ht="29.1" hidden="1">
      <c r="A143" s="269">
        <v>4000005715</v>
      </c>
      <c r="B143" s="101" t="str">
        <f>IFERROR(VLOOKUP(CGTracker[[#This Row],[Ticket ID]],HelpMe[],2,FALSE),"Not Found In HelpMe")</f>
        <v>Incident</v>
      </c>
      <c r="C143" s="100" t="s">
        <v>29</v>
      </c>
      <c r="D143" s="125" t="str">
        <f>IFERROR(VLOOKUP(CGTracker[[#This Row],[Ticket ID]],HelpMe[#All],24,FALSE),"Not Found in HelpMe")</f>
        <v>UAE</v>
      </c>
      <c r="E143" s="125" t="str">
        <f>IFERROR(VLOOKUP(CGTracker[[#This Row],[Ticket ID]],HelpMe[#All],14,FALSE),"Not Found in HelpMe")</f>
        <v>Sales</v>
      </c>
      <c r="F143" s="244" t="str">
        <f>IFERROR(VLOOKUP(CGTracker[[#This Row],[Ticket ID]],HelpMe[#All],7,FALSE),"Not Found in HelpMe")</f>
        <v>SAP Functional-SD</v>
      </c>
      <c r="G143" s="245" t="str">
        <f>IFERROR(VLOOKUP(CGTracker[[#This Row],[Ticket ID]],HelpMe[#All],4,FALSE),"Not Found In HelpMe")</f>
        <v>EXTERNAL ID ISSUE</v>
      </c>
      <c r="H143" s="118" t="s">
        <v>610</v>
      </c>
      <c r="I143" s="101" t="str">
        <f>IFERROR(VLOOKUP(CGTracker[[#This Row],[Ticket ID]],HelpMe[],17,FALSE),"Not Found in HelpMe")</f>
        <v>3. Normal</v>
      </c>
      <c r="J143" s="101" t="str">
        <f>IFERROR(VLOOKUP(CGTracker[[#This Row],[Ticket ID]],HelpMe[],27,FALSE),"Not Found in HelpMe")</f>
        <v>No</v>
      </c>
      <c r="K143" s="244" t="str">
        <f>IFERROR(VLOOKUP(CGTracker[[#This Row],[Ticket ID]],HelpMe[],8,FALSE),"Not Found in HelpMe")</f>
        <v>In Progress</v>
      </c>
      <c r="L143" s="10" t="s">
        <v>48</v>
      </c>
      <c r="M143" s="10" t="s">
        <v>48</v>
      </c>
      <c r="N143" s="154">
        <f>IFERROR(VLOOKUP(CGTracker[[#This Row],[Ticket ID]],HelpMe[],36,FALSE),"Not Found in HelpMe")</f>
        <v>45632.791666666664</v>
      </c>
      <c r="O143" s="116" t="s">
        <v>608</v>
      </c>
      <c r="P143" s="116"/>
      <c r="Q143" s="116"/>
      <c r="R143" s="154">
        <f ca="1">IFERROR(VLOOKUP(CGTracker[[#This Row],[Ticket ID]],HelpMe[],37,FALSE),"Not Found in HelpMe")</f>
        <v>45653.757518171296</v>
      </c>
      <c r="S143" s="116"/>
      <c r="T143" s="116" t="s">
        <v>50</v>
      </c>
      <c r="U143" s="244" t="str">
        <f>IFERROR(VLOOKUP(CGTracker[[#This Row],[Ticket ID]],HelpMe[],6,FALSE),"Not Found in HelpMe")</f>
        <v>Dinesh Sharma</v>
      </c>
      <c r="V143" s="244" t="str">
        <f>IFERROR(VLOOKUP(CGTracker[[#This Row],[Ticket ID]],HelpMe[],31,FALSE),"Not Found in HelpMe")</f>
        <v>2024-W49</v>
      </c>
      <c r="W143" s="116" t="s">
        <v>99</v>
      </c>
      <c r="X143" s="116"/>
      <c r="Y143" s="217" t="s">
        <v>611</v>
      </c>
      <c r="Z143" s="118"/>
      <c r="AA143" s="116"/>
      <c r="AB143" s="118"/>
      <c r="AC143" s="118"/>
    </row>
    <row r="144" spans="1:29" ht="29.1" hidden="1">
      <c r="A144" s="258">
        <v>4000005573</v>
      </c>
      <c r="B144" s="101" t="str">
        <f>IFERROR(VLOOKUP(CGTracker[[#This Row],[Ticket ID]],HelpMe[],2,FALSE),"Not Found In HelpMe")</f>
        <v>Incident</v>
      </c>
      <c r="C144" s="100" t="s">
        <v>29</v>
      </c>
      <c r="D144" s="125" t="str">
        <f>IFERROR(VLOOKUP(CGTracker[[#This Row],[Ticket ID]],HelpMe[#All],24,FALSE),"Not Found in HelpMe")</f>
        <v>IND</v>
      </c>
      <c r="E144" s="125" t="str">
        <f>IFERROR(VLOOKUP(CGTracker[[#This Row],[Ticket ID]],HelpMe[#All],14,FALSE),"Not Found in HelpMe")</f>
        <v>Finance &amp; Accounts</v>
      </c>
      <c r="F144" s="244" t="str">
        <f>IFERROR(VLOOKUP(CGTracker[[#This Row],[Ticket ID]],HelpMe[#All],7,FALSE),"Not Found in HelpMe")</f>
        <v>SAP Functional</v>
      </c>
      <c r="G144" s="245" t="str">
        <f>IFERROR(VLOOKUP(CGTracker[[#This Row],[Ticket ID]],HelpMe[#All],4,FALSE),"Not Found In HelpMe")</f>
        <v>SAP FV50 entry Parking Issue</v>
      </c>
      <c r="H144" s="118" t="s">
        <v>612</v>
      </c>
      <c r="I144" s="101" t="str">
        <f>IFERROR(VLOOKUP(CGTracker[[#This Row],[Ticket ID]],HelpMe[],17,FALSE),"Not Found in HelpMe")</f>
        <v>2. High</v>
      </c>
      <c r="J144" s="101" t="str">
        <f>IFERROR(VLOOKUP(CGTracker[[#This Row],[Ticket ID]],HelpMe[],27,FALSE),"Not Found in HelpMe")</f>
        <v>No</v>
      </c>
      <c r="K144" s="244" t="str">
        <f>IFERROR(VLOOKUP(CGTracker[[#This Row],[Ticket ID]],HelpMe[],8,FALSE),"Not Found in HelpMe")</f>
        <v>Closed</v>
      </c>
      <c r="L144" s="10" t="s">
        <v>40</v>
      </c>
      <c r="M144" s="10" t="s">
        <v>40</v>
      </c>
      <c r="N144" s="154">
        <f>IFERROR(VLOOKUP(CGTracker[[#This Row],[Ticket ID]],HelpMe[],36,FALSE),"Not Found in HelpMe")</f>
        <v>45629.518055555556</v>
      </c>
      <c r="O144" s="116" t="s">
        <v>608</v>
      </c>
      <c r="P144" s="116"/>
      <c r="Q144" s="116"/>
      <c r="R144" s="154">
        <f ca="1">IFERROR(VLOOKUP(CGTracker[[#This Row],[Ticket ID]],HelpMe[],37,FALSE),"Not Found in HelpMe")</f>
        <v>45636.484722222223</v>
      </c>
      <c r="S144" s="241"/>
      <c r="T144" s="116" t="s">
        <v>33</v>
      </c>
      <c r="U144" s="244" t="str">
        <f>IFERROR(VLOOKUP(CGTracker[[#This Row],[Ticket ID]],HelpMe[],6,FALSE),"Not Found in HelpMe")</f>
        <v>Rakhi Masand</v>
      </c>
      <c r="V144" s="244" t="str">
        <f>IFERROR(VLOOKUP(CGTracker[[#This Row],[Ticket ID]],HelpMe[],31,FALSE),"Not Found in HelpMe")</f>
        <v>2024-W49</v>
      </c>
      <c r="W144" s="116" t="s">
        <v>34</v>
      </c>
      <c r="X144" s="116"/>
      <c r="Y144" s="118" t="s">
        <v>613</v>
      </c>
      <c r="Z144" s="118"/>
      <c r="AA144" s="116"/>
      <c r="AB144" s="118"/>
      <c r="AC144" s="118"/>
    </row>
    <row r="145" spans="1:29" ht="72.599999999999994" hidden="1">
      <c r="A145" s="269">
        <v>4000005739</v>
      </c>
      <c r="B145" s="101" t="str">
        <f>IFERROR(VLOOKUP(CGTracker[[#This Row],[Ticket ID]],HelpMe[],2,FALSE),"Not Found In HelpMe")</f>
        <v>Incident</v>
      </c>
      <c r="C145" s="100" t="s">
        <v>29</v>
      </c>
      <c r="D145" s="125" t="str">
        <f>IFERROR(VLOOKUP(CGTracker[[#This Row],[Ticket ID]],HelpMe[#All],24,FALSE),"Not Found in HelpMe")</f>
        <v>BGD</v>
      </c>
      <c r="E145" s="125" t="str">
        <f>IFERROR(VLOOKUP(CGTracker[[#This Row],[Ticket ID]],HelpMe[#All],14,FALSE),"Not Found in HelpMe")</f>
        <v>Accounts &amp; Finance</v>
      </c>
      <c r="F145" s="244" t="str">
        <f>IFERROR(VLOOKUP(CGTracker[[#This Row],[Ticket ID]],HelpMe[#All],7,FALSE),"Not Found in HelpMe")</f>
        <v>SAP Functional</v>
      </c>
      <c r="G145" s="245" t="str">
        <f>IFERROR(VLOOKUP(CGTracker[[#This Row],[Ticket ID]],HelpMe[#All],4,FALSE),"Not Found In HelpMe")</f>
        <v>Posting Problem - Sol ref#: 2000064782</v>
      </c>
      <c r="H145" s="222" t="s">
        <v>614</v>
      </c>
      <c r="I145" s="101" t="str">
        <f>IFERROR(VLOOKUP(CGTracker[[#This Row],[Ticket ID]],HelpMe[],17,FALSE),"Not Found in HelpMe")</f>
        <v>4. Low</v>
      </c>
      <c r="J145" s="101" t="str">
        <f>IFERROR(VLOOKUP(CGTracker[[#This Row],[Ticket ID]],HelpMe[],27,FALSE),"Not Found in HelpMe")</f>
        <v>No</v>
      </c>
      <c r="K145" s="244" t="str">
        <f>IFERROR(VLOOKUP(CGTracker[[#This Row],[Ticket ID]],HelpMe[],8,FALSE),"Not Found in HelpMe")</f>
        <v>Closed</v>
      </c>
      <c r="L145" s="147" t="s">
        <v>40</v>
      </c>
      <c r="M145" s="81" t="s">
        <v>40</v>
      </c>
      <c r="N145" s="154">
        <f>IFERROR(VLOOKUP(CGTracker[[#This Row],[Ticket ID]],HelpMe[],36,FALSE),"Not Found in HelpMe")</f>
        <v>45634.571527777778</v>
      </c>
      <c r="O145" s="116" t="s">
        <v>608</v>
      </c>
      <c r="P145" s="116"/>
      <c r="Q145" s="116"/>
      <c r="R145" s="154">
        <f ca="1">IFERROR(VLOOKUP(CGTracker[[#This Row],[Ticket ID]],HelpMe[],37,FALSE),"Not Found in HelpMe")</f>
        <v>45637.710416666669</v>
      </c>
      <c r="S145" s="241"/>
      <c r="T145" s="116" t="s">
        <v>92</v>
      </c>
      <c r="U145" s="244" t="str">
        <f>IFERROR(VLOOKUP(CGTracker[[#This Row],[Ticket ID]],HelpMe[],6,FALSE),"Not Found in HelpMe")</f>
        <v>Rakhi Masand</v>
      </c>
      <c r="V145" s="244" t="str">
        <f>IFERROR(VLOOKUP(CGTracker[[#This Row],[Ticket ID]],HelpMe[],31,FALSE),"Not Found in HelpMe")</f>
        <v>2024-W50</v>
      </c>
      <c r="W145" s="116" t="s">
        <v>615</v>
      </c>
      <c r="X145" s="116"/>
      <c r="Y145" s="118" t="s">
        <v>616</v>
      </c>
      <c r="Z145" s="118"/>
      <c r="AA145" s="116"/>
      <c r="AB145" s="118"/>
      <c r="AC145" s="118"/>
    </row>
    <row r="146" spans="1:29" ht="72.599999999999994" hidden="1">
      <c r="A146" s="269">
        <v>4000005673</v>
      </c>
      <c r="B146" s="101" t="str">
        <f>IFERROR(VLOOKUP(CGTracker[[#This Row],[Ticket ID]],HelpMe[],2,FALSE),"Not Found In HelpMe")</f>
        <v>Incident</v>
      </c>
      <c r="C146" s="100" t="s">
        <v>29</v>
      </c>
      <c r="D146" s="125" t="str">
        <f>IFERROR(VLOOKUP(CGTracker[[#This Row],[Ticket ID]],HelpMe[#All],24,FALSE),"Not Found in HelpMe")</f>
        <v>GER</v>
      </c>
      <c r="E146" s="125" t="str">
        <f>IFERROR(VLOOKUP(CGTracker[[#This Row],[Ticket ID]],HelpMe[#All],14,FALSE),"Not Found in HelpMe")</f>
        <v>Central Controlling</v>
      </c>
      <c r="F146" s="244" t="str">
        <f>IFERROR(VLOOKUP(CGTracker[[#This Row],[Ticket ID]],HelpMe[#All],7,FALSE),"Not Found in HelpMe")</f>
        <v>SAP Functional-FI/CO</v>
      </c>
      <c r="G146" s="245" t="str">
        <f>IFERROR(VLOOKUP(CGTracker[[#This Row],[Ticket ID]],HelpMe[#All],4,FALSE),"Not Found In HelpMe")</f>
        <v>Report shows wrong value - ZCOFBGUV</v>
      </c>
      <c r="H146" s="118" t="s">
        <v>617</v>
      </c>
      <c r="I146" s="101" t="str">
        <f>IFERROR(VLOOKUP(CGTracker[[#This Row],[Ticket ID]],HelpMe[],17,FALSE),"Not Found in HelpMe")</f>
        <v>3. Normal</v>
      </c>
      <c r="J146" s="101" t="str">
        <f>IFERROR(VLOOKUP(CGTracker[[#This Row],[Ticket ID]],HelpMe[],27,FALSE),"Not Found in HelpMe")</f>
        <v>No</v>
      </c>
      <c r="K146" s="244" t="str">
        <f>IFERROR(VLOOKUP(CGTracker[[#This Row],[Ticket ID]],HelpMe[],8,FALSE),"Not Found in HelpMe")</f>
        <v>In Progress</v>
      </c>
      <c r="L146" s="10" t="s">
        <v>618</v>
      </c>
      <c r="M146" s="81" t="s">
        <v>48</v>
      </c>
      <c r="N146" s="154">
        <f>IFERROR(VLOOKUP(CGTracker[[#This Row],[Ticket ID]],HelpMe[],36,FALSE),"Not Found in HelpMe")</f>
        <v>45631.914583333331</v>
      </c>
      <c r="O146" s="116" t="s">
        <v>575</v>
      </c>
      <c r="P146" s="116"/>
      <c r="Q146" s="116"/>
      <c r="R146" s="154">
        <f ca="1">IFERROR(VLOOKUP(CGTracker[[#This Row],[Ticket ID]],HelpMe[],37,FALSE),"Not Found in HelpMe")</f>
        <v>45653.757518171296</v>
      </c>
      <c r="S146" s="116"/>
      <c r="T146" s="116" t="s">
        <v>92</v>
      </c>
      <c r="U146" s="244" t="str">
        <f>IFERROR(VLOOKUP(CGTracker[[#This Row],[Ticket ID]],HelpMe[],6,FALSE),"Not Found in HelpMe")</f>
        <v>Rakhi Masand</v>
      </c>
      <c r="V146" s="244" t="str">
        <f>IFERROR(VLOOKUP(CGTracker[[#This Row],[Ticket ID]],HelpMe[],31,FALSE),"Not Found in HelpMe")</f>
        <v>2024-W49</v>
      </c>
      <c r="W146" s="116" t="s">
        <v>93</v>
      </c>
      <c r="X146" s="116"/>
      <c r="Y146" s="118" t="s">
        <v>619</v>
      </c>
      <c r="Z146" s="118"/>
      <c r="AA146" s="116"/>
      <c r="AB146" s="118"/>
      <c r="AC146" s="118" t="s">
        <v>620</v>
      </c>
    </row>
    <row r="147" spans="1:29" ht="57.95" hidden="1">
      <c r="A147" s="269">
        <v>4000005570</v>
      </c>
      <c r="B147" s="101" t="str">
        <f>IFERROR(VLOOKUP(CGTracker[[#This Row],[Ticket ID]],HelpMe[],2,FALSE),"Not Found In HelpMe")</f>
        <v>Incident</v>
      </c>
      <c r="C147" s="100" t="s">
        <v>29</v>
      </c>
      <c r="D147" s="125" t="str">
        <f>IFERROR(VLOOKUP(CGTracker[[#This Row],[Ticket ID]],HelpMe[#All],24,FALSE),"Not Found in HelpMe")</f>
        <v>IND</v>
      </c>
      <c r="E147" s="125" t="str">
        <f>IFERROR(VLOOKUP(CGTracker[[#This Row],[Ticket ID]],HelpMe[#All],14,FALSE),"Not Found in HelpMe")</f>
        <v>Accounts - SSC</v>
      </c>
      <c r="F147" s="244" t="str">
        <f>IFERROR(VLOOKUP(CGTracker[[#This Row],[Ticket ID]],HelpMe[#All],7,FALSE),"Not Found in HelpMe")</f>
        <v>SAP Functional</v>
      </c>
      <c r="G147" s="245" t="str">
        <f>IFERROR(VLOOKUP(CGTracker[[#This Row],[Ticket ID]],HelpMe[#All],4,FALSE),"Not Found In HelpMe")</f>
        <v>UPLOAD Error while uploading data -(ZFI001 TCODE) - Sol ref#: 2000064783</v>
      </c>
      <c r="H147" s="85" t="s">
        <v>621</v>
      </c>
      <c r="I147" s="101" t="str">
        <f>IFERROR(VLOOKUP(CGTracker[[#This Row],[Ticket ID]],HelpMe[],17,FALSE),"Not Found in HelpMe")</f>
        <v>3. Normal</v>
      </c>
      <c r="J147" s="101" t="str">
        <f>IFERROR(VLOOKUP(CGTracker[[#This Row],[Ticket ID]],HelpMe[],27,FALSE),"Not Found in HelpMe")</f>
        <v>No</v>
      </c>
      <c r="K147" s="244" t="str">
        <f>IFERROR(VLOOKUP(CGTracker[[#This Row],[Ticket ID]],HelpMe[],8,FALSE),"Not Found in HelpMe")</f>
        <v>In Progress</v>
      </c>
      <c r="L147" s="10" t="s">
        <v>268</v>
      </c>
      <c r="M147" s="81" t="s">
        <v>268</v>
      </c>
      <c r="N147" s="154">
        <f>IFERROR(VLOOKUP(CGTracker[[#This Row],[Ticket ID]],HelpMe[],36,FALSE),"Not Found in HelpMe")</f>
        <v>45629.487500000003</v>
      </c>
      <c r="O147" s="116" t="s">
        <v>341</v>
      </c>
      <c r="P147" s="116"/>
      <c r="Q147" s="116"/>
      <c r="R147" s="154">
        <f ca="1">IFERROR(VLOOKUP(CGTracker[[#This Row],[Ticket ID]],HelpMe[],37,FALSE),"Not Found in HelpMe")</f>
        <v>45653.757518171296</v>
      </c>
      <c r="S147" s="116"/>
      <c r="T147" s="116" t="s">
        <v>92</v>
      </c>
      <c r="U147" s="244" t="str">
        <f>IFERROR(VLOOKUP(CGTracker[[#This Row],[Ticket ID]],HelpMe[],6,FALSE),"Not Found in HelpMe")</f>
        <v>Rakhi Masand</v>
      </c>
      <c r="V147" s="244" t="str">
        <f>IFERROR(VLOOKUP(CGTracker[[#This Row],[Ticket ID]],HelpMe[],31,FALSE),"Not Found in HelpMe")</f>
        <v>2024-W49</v>
      </c>
      <c r="W147" s="116" t="s">
        <v>105</v>
      </c>
      <c r="X147" s="116"/>
      <c r="Y147" s="118" t="s">
        <v>622</v>
      </c>
      <c r="Z147" s="118"/>
      <c r="AA147" s="116"/>
      <c r="AB147" s="118"/>
      <c r="AC147" s="118" t="s">
        <v>623</v>
      </c>
    </row>
    <row r="148" spans="1:29" ht="43.5" hidden="1">
      <c r="A148" s="258">
        <v>4000005573</v>
      </c>
      <c r="B148" s="101" t="str">
        <f>IFERROR(VLOOKUP(CGTracker[[#This Row],[Ticket ID]],HelpMe[],2,FALSE),"Not Found In HelpMe")</f>
        <v>Incident</v>
      </c>
      <c r="C148" s="100" t="s">
        <v>29</v>
      </c>
      <c r="D148" s="125" t="str">
        <f>IFERROR(VLOOKUP(CGTracker[[#This Row],[Ticket ID]],HelpMe[#All],24,FALSE),"Not Found in HelpMe")</f>
        <v>IND</v>
      </c>
      <c r="E148" s="125" t="str">
        <f>IFERROR(VLOOKUP(CGTracker[[#This Row],[Ticket ID]],HelpMe[#All],14,FALSE),"Not Found in HelpMe")</f>
        <v>Finance &amp; Accounts</v>
      </c>
      <c r="F148" s="244" t="str">
        <f>IFERROR(VLOOKUP(CGTracker[[#This Row],[Ticket ID]],HelpMe[#All],7,FALSE),"Not Found in HelpMe")</f>
        <v>SAP Functional</v>
      </c>
      <c r="G148" s="245" t="str">
        <f>IFERROR(VLOOKUP(CGTracker[[#This Row],[Ticket ID]],HelpMe[#All],4,FALSE),"Not Found In HelpMe")</f>
        <v>SAP FV50 entry Parking Issue</v>
      </c>
      <c r="H148" s="118" t="s">
        <v>624</v>
      </c>
      <c r="I148" s="101" t="str">
        <f>IFERROR(VLOOKUP(CGTracker[[#This Row],[Ticket ID]],HelpMe[],17,FALSE),"Not Found in HelpMe")</f>
        <v>2. High</v>
      </c>
      <c r="J148" s="101" t="str">
        <f>IFERROR(VLOOKUP(CGTracker[[#This Row],[Ticket ID]],HelpMe[],27,FALSE),"Not Found in HelpMe")</f>
        <v>No</v>
      </c>
      <c r="K148" s="244" t="str">
        <f>IFERROR(VLOOKUP(CGTracker[[#This Row],[Ticket ID]],HelpMe[],8,FALSE),"Not Found in HelpMe")</f>
        <v>Closed</v>
      </c>
      <c r="L148" s="10" t="s">
        <v>40</v>
      </c>
      <c r="M148" s="10" t="s">
        <v>40</v>
      </c>
      <c r="N148" s="154">
        <f>IFERROR(VLOOKUP(CGTracker[[#This Row],[Ticket ID]],HelpMe[],36,FALSE),"Not Found in HelpMe")</f>
        <v>45629.518055555556</v>
      </c>
      <c r="O148" s="116" t="s">
        <v>341</v>
      </c>
      <c r="P148" s="116"/>
      <c r="Q148" s="116"/>
      <c r="R148" s="154">
        <f ca="1">IFERROR(VLOOKUP(CGTracker[[#This Row],[Ticket ID]],HelpMe[],37,FALSE),"Not Found in HelpMe")</f>
        <v>45636.484722222223</v>
      </c>
      <c r="S148" s="9" t="s">
        <v>328</v>
      </c>
      <c r="T148" s="116" t="s">
        <v>92</v>
      </c>
      <c r="U148" s="244" t="str">
        <f>IFERROR(VLOOKUP(CGTracker[[#This Row],[Ticket ID]],HelpMe[],6,FALSE),"Not Found in HelpMe")</f>
        <v>Rakhi Masand</v>
      </c>
      <c r="V148" s="244" t="str">
        <f>IFERROR(VLOOKUP(CGTracker[[#This Row],[Ticket ID]],HelpMe[],31,FALSE),"Not Found in HelpMe")</f>
        <v>2024-W49</v>
      </c>
      <c r="W148" s="116" t="s">
        <v>105</v>
      </c>
      <c r="X148" s="116"/>
      <c r="Y148" s="118" t="s">
        <v>625</v>
      </c>
      <c r="Z148" s="118"/>
      <c r="AA148" s="116"/>
      <c r="AB148" s="118"/>
      <c r="AC148" s="118"/>
    </row>
    <row r="149" spans="1:29" ht="87" hidden="1">
      <c r="A149" s="269">
        <v>4000002963</v>
      </c>
      <c r="B149" s="101" t="str">
        <f>IFERROR(VLOOKUP(CGTracker[[#This Row],[Ticket ID]],HelpMe[],2,FALSE),"Not Found In HelpMe")</f>
        <v>Service Request</v>
      </c>
      <c r="C149" s="100" t="s">
        <v>29</v>
      </c>
      <c r="D149" s="125" t="str">
        <f>IFERROR(VLOOKUP(CGTracker[[#This Row],[Ticket ID]],HelpMe[#All],24,FALSE),"Not Found in HelpMe")</f>
        <v>UAE</v>
      </c>
      <c r="E149" s="125" t="str">
        <f>IFERROR(VLOOKUP(CGTracker[[#This Row],[Ticket ID]],HelpMe[#All],14,FALSE),"Not Found in HelpMe")</f>
        <v>Accounts</v>
      </c>
      <c r="F149" s="244" t="str">
        <f>IFERROR(VLOOKUP(CGTracker[[#This Row],[Ticket ID]],HelpMe[#All],7,FALSE),"Not Found in HelpMe")</f>
        <v>SAP Functional</v>
      </c>
      <c r="G149" s="245" t="str">
        <f>IFERROR(VLOOKUP(CGTracker[[#This Row],[Ticket ID]],HelpMe[#All],4,FALSE),"Not Found In HelpMe")</f>
        <v>TO ADD GLS IN FSV IN F.01 (SAP FI) Sol Rf: 3000052558</v>
      </c>
      <c r="H149" s="222" t="s">
        <v>626</v>
      </c>
      <c r="I149" s="101" t="str">
        <f>IFERROR(VLOOKUP(CGTracker[[#This Row],[Ticket ID]],HelpMe[],17,FALSE),"Not Found in HelpMe")</f>
        <v>2. High</v>
      </c>
      <c r="J149" s="101" t="str">
        <f>IFERROR(VLOOKUP(CGTracker[[#This Row],[Ticket ID]],HelpMe[],27,FALSE),"Not Found in HelpMe")</f>
        <v>Yes</v>
      </c>
      <c r="K149" s="244" t="str">
        <f>IFERROR(VLOOKUP(CGTracker[[#This Row],[Ticket ID]],HelpMe[],8,FALSE),"Not Found in HelpMe")</f>
        <v>Closed</v>
      </c>
      <c r="L149" s="92" t="s">
        <v>103</v>
      </c>
      <c r="M149" s="10" t="s">
        <v>103</v>
      </c>
      <c r="N149" s="154">
        <f>IFERROR(VLOOKUP(CGTracker[[#This Row],[Ticket ID]],HelpMe[],36,FALSE),"Not Found in HelpMe")</f>
        <v>45547.559027777781</v>
      </c>
      <c r="O149" s="116" t="s">
        <v>608</v>
      </c>
      <c r="P149" s="116"/>
      <c r="Q149" s="116"/>
      <c r="R149" s="154">
        <f ca="1">IFERROR(VLOOKUP(CGTracker[[#This Row],[Ticket ID]],HelpMe[],37,FALSE),"Not Found in HelpMe")</f>
        <v>45645.481944444444</v>
      </c>
      <c r="S149" s="116"/>
      <c r="T149" s="116" t="s">
        <v>92</v>
      </c>
      <c r="U149" s="244" t="str">
        <f>IFERROR(VLOOKUP(CGTracker[[#This Row],[Ticket ID]],HelpMe[],6,FALSE),"Not Found in HelpMe")</f>
        <v>Rakhi Masand</v>
      </c>
      <c r="V149" s="244" t="str">
        <f>IFERROR(VLOOKUP(CGTracker[[#This Row],[Ticket ID]],HelpMe[],31,FALSE),"Not Found in HelpMe")</f>
        <v>2024-W37</v>
      </c>
      <c r="W149" s="116" t="s">
        <v>93</v>
      </c>
      <c r="X149" s="116"/>
      <c r="Y149" s="118" t="s">
        <v>627</v>
      </c>
      <c r="Z149" s="118"/>
      <c r="AA149" s="116"/>
      <c r="AB149" s="118"/>
      <c r="AC149" s="118"/>
    </row>
    <row r="150" spans="1:29" ht="29.1" hidden="1">
      <c r="A150" s="269">
        <v>4000002373</v>
      </c>
      <c r="B150" s="101" t="str">
        <f>IFERROR(VLOOKUP(CGTracker[[#This Row],[Ticket ID]],HelpMe[],2,FALSE),"Not Found In HelpMe")</f>
        <v>Service Request</v>
      </c>
      <c r="C150" s="100"/>
      <c r="D150" s="125" t="str">
        <f>IFERROR(VLOOKUP(CGTracker[[#This Row],[Ticket ID]],HelpMe[#All],24,FALSE),"Not Found in HelpMe")</f>
        <v>IND</v>
      </c>
      <c r="E150" s="125" t="str">
        <f>IFERROR(VLOOKUP(CGTracker[[#This Row],[Ticket ID]],HelpMe[#All],14,FALSE),"Not Found in HelpMe")</f>
        <v>Purchase</v>
      </c>
      <c r="F150" s="244" t="str">
        <f>IFERROR(VLOOKUP(CGTracker[[#This Row],[Ticket ID]],HelpMe[#All],7,FALSE),"Not Found in HelpMe")</f>
        <v>SAP Functional-FI/CO</v>
      </c>
      <c r="G150" s="245" t="str">
        <f>IFERROR(VLOOKUP(CGTracker[[#This Row],[Ticket ID]],HelpMe[#All],4,FALSE),"Not Found In HelpMe")</f>
        <v>VAT Percentage New Code Requirement in SAP for Natural Gas PO - Sol ref#:</v>
      </c>
      <c r="H150" s="118"/>
      <c r="I150" s="101" t="str">
        <f>IFERROR(VLOOKUP(CGTracker[[#This Row],[Ticket ID]],HelpMe[],17,FALSE),"Not Found in HelpMe")</f>
        <v>2. High</v>
      </c>
      <c r="J150" s="101" t="str">
        <f>IFERROR(VLOOKUP(CGTracker[[#This Row],[Ticket ID]],HelpMe[],27,FALSE),"Not Found in HelpMe")</f>
        <v>Yes</v>
      </c>
      <c r="K150" s="244" t="str">
        <f>IFERROR(VLOOKUP(CGTracker[[#This Row],[Ticket ID]],HelpMe[],8,FALSE),"Not Found in HelpMe")</f>
        <v>Closed</v>
      </c>
      <c r="L150" s="92" t="s">
        <v>103</v>
      </c>
      <c r="M150" s="10" t="s">
        <v>103</v>
      </c>
      <c r="N150" s="154">
        <f>IFERROR(VLOOKUP(CGTracker[[#This Row],[Ticket ID]],HelpMe[],36,FALSE),"Not Found in HelpMe")</f>
        <v>45531.498611111114</v>
      </c>
      <c r="O150" s="116" t="s">
        <v>608</v>
      </c>
      <c r="P150" s="116"/>
      <c r="Q150" s="116"/>
      <c r="R150" s="154">
        <f ca="1">IFERROR(VLOOKUP(CGTracker[[#This Row],[Ticket ID]],HelpMe[],37,FALSE),"Not Found in HelpMe")</f>
        <v>45639.677083333336</v>
      </c>
      <c r="S150" s="116"/>
      <c r="T150" s="116" t="s">
        <v>92</v>
      </c>
      <c r="U150" s="244" t="str">
        <f>IFERROR(VLOOKUP(CGTracker[[#This Row],[Ticket ID]],HelpMe[],6,FALSE),"Not Found in HelpMe")</f>
        <v>Rakhi Masand</v>
      </c>
      <c r="V150" s="244" t="str">
        <f>IFERROR(VLOOKUP(CGTracker[[#This Row],[Ticket ID]],HelpMe[],31,FALSE),"Not Found in HelpMe")</f>
        <v>2024-W35</v>
      </c>
      <c r="W150" s="116" t="s">
        <v>93</v>
      </c>
      <c r="X150" s="116"/>
      <c r="Y150" s="118" t="s">
        <v>628</v>
      </c>
      <c r="Z150" s="118"/>
      <c r="AA150" s="116"/>
      <c r="AB150" s="118"/>
      <c r="AC150" s="118"/>
    </row>
    <row r="151" spans="1:29" ht="29.1" hidden="1">
      <c r="A151" s="278">
        <v>4000005614</v>
      </c>
      <c r="B151" s="101" t="str">
        <f>IFERROR(VLOOKUP(CGTracker[[#This Row],[Ticket ID]],HelpMe[],2,FALSE),"Not Found In HelpMe")</f>
        <v>Incident</v>
      </c>
      <c r="C151" s="100" t="s">
        <v>29</v>
      </c>
      <c r="D151" s="125" t="str">
        <f>IFERROR(VLOOKUP(CGTracker[[#This Row],[Ticket ID]],HelpMe[#All],24,FALSE),"Not Found in HelpMe")</f>
        <v>BGD</v>
      </c>
      <c r="E151" s="125" t="str">
        <f>IFERROR(VLOOKUP(CGTracker[[#This Row],[Ticket ID]],HelpMe[#All],14,FALSE),"Not Found in HelpMe")</f>
        <v>Press</v>
      </c>
      <c r="F151" s="244" t="str">
        <f>IFERROR(VLOOKUP(CGTracker[[#This Row],[Ticket ID]],HelpMe[#All],7,FALSE),"Not Found in HelpMe")</f>
        <v>SAP Technical</v>
      </c>
      <c r="G151" s="245" t="str">
        <f>IFERROR(VLOOKUP(CGTracker[[#This Row],[Ticket ID]],HelpMe[#All],4,FALSE),"Not Found In HelpMe")</f>
        <v>Release strategy is not appearing</v>
      </c>
      <c r="H151" s="202" t="s">
        <v>629</v>
      </c>
      <c r="I151" s="101" t="str">
        <f>IFERROR(VLOOKUP(CGTracker[[#This Row],[Ticket ID]],HelpMe[],17,FALSE),"Not Found in HelpMe")</f>
        <v>4. Low</v>
      </c>
      <c r="J151" s="101" t="str">
        <f>IFERROR(VLOOKUP(CGTracker[[#This Row],[Ticket ID]],HelpMe[],27,FALSE),"Not Found in HelpMe")</f>
        <v>No</v>
      </c>
      <c r="K151" s="244" t="str">
        <f>IFERROR(VLOOKUP(CGTracker[[#This Row],[Ticket ID]],HelpMe[],8,FALSE),"Not Found in HelpMe")</f>
        <v>Closed</v>
      </c>
      <c r="L151" s="147" t="s">
        <v>40</v>
      </c>
      <c r="M151" s="10" t="s">
        <v>40</v>
      </c>
      <c r="N151" s="154">
        <f>IFERROR(VLOOKUP(CGTracker[[#This Row],[Ticket ID]],HelpMe[],36,FALSE),"Not Found in HelpMe")</f>
        <v>45630.67083333333</v>
      </c>
      <c r="O151" s="116" t="s">
        <v>602</v>
      </c>
      <c r="P151" s="116"/>
      <c r="Q151" s="116"/>
      <c r="R151" s="154">
        <f ca="1">IFERROR(VLOOKUP(CGTracker[[#This Row],[Ticket ID]],HelpMe[],37,FALSE),"Not Found in HelpMe")</f>
        <v>45636.523611111108</v>
      </c>
      <c r="S151" s="241"/>
      <c r="T151" s="116" t="s">
        <v>150</v>
      </c>
      <c r="U151" s="244" t="str">
        <f>IFERROR(VLOOKUP(CGTracker[[#This Row],[Ticket ID]],HelpMe[],6,FALSE),"Not Found in HelpMe")</f>
        <v>Pranita Vishvanath Patil</v>
      </c>
      <c r="V151" s="244" t="str">
        <f>IFERROR(VLOOKUP(CGTracker[[#This Row],[Ticket ID]],HelpMe[],31,FALSE),"Not Found in HelpMe")</f>
        <v>2024-W49</v>
      </c>
      <c r="W151" s="116" t="s">
        <v>213</v>
      </c>
      <c r="X151" s="116"/>
      <c r="Y151" s="118" t="s">
        <v>630</v>
      </c>
      <c r="Z151" s="118"/>
      <c r="AA151" s="116"/>
      <c r="AB151" s="118"/>
      <c r="AC151" s="118"/>
    </row>
    <row r="152" spans="1:29" ht="29.1" hidden="1">
      <c r="A152" s="278">
        <v>4000005458</v>
      </c>
      <c r="B152" s="101" t="str">
        <f>IFERROR(VLOOKUP(CGTracker[[#This Row],[Ticket ID]],HelpMe[],2,FALSE),"Not Found In HelpMe")</f>
        <v>Service Request</v>
      </c>
      <c r="C152" s="100" t="s">
        <v>29</v>
      </c>
      <c r="D152" s="125" t="str">
        <f>IFERROR(VLOOKUP(CGTracker[[#This Row],[Ticket ID]],HelpMe[#All],24,FALSE),"Not Found in HelpMe")</f>
        <v>IND</v>
      </c>
      <c r="E152" s="125" t="str">
        <f>IFERROR(VLOOKUP(CGTracker[[#This Row],[Ticket ID]],HelpMe[#All],14,FALSE),"Not Found in HelpMe")</f>
        <v>Sanitaryware</v>
      </c>
      <c r="F152" s="244" t="str">
        <f>IFERROR(VLOOKUP(CGTracker[[#This Row],[Ticket ID]],HelpMe[#All],7,FALSE),"Not Found in HelpMe")</f>
        <v>SAP Functional-MM</v>
      </c>
      <c r="G152" s="245" t="str">
        <f>IFERROR(VLOOKUP(CGTracker[[#This Row],[Ticket ID]],HelpMe[#All],4,FALSE),"Not Found In HelpMe")</f>
        <v>NEW PR REQUEST APROVAL MATRIX</v>
      </c>
      <c r="H152" s="118" t="s">
        <v>631</v>
      </c>
      <c r="I152" s="101" t="str">
        <f>IFERROR(VLOOKUP(CGTracker[[#This Row],[Ticket ID]],HelpMe[],17,FALSE),"Not Found in HelpMe")</f>
        <v>3. Normal</v>
      </c>
      <c r="J152" s="101" t="str">
        <f>IFERROR(VLOOKUP(CGTracker[[#This Row],[Ticket ID]],HelpMe[],27,FALSE),"Not Found in HelpMe")</f>
        <v>No</v>
      </c>
      <c r="K152" s="244" t="s">
        <v>40</v>
      </c>
      <c r="L152" s="118" t="s">
        <v>567</v>
      </c>
      <c r="M152" s="118" t="s">
        <v>103</v>
      </c>
      <c r="N152" s="154">
        <f>IFERROR(VLOOKUP(CGTracker[[#This Row],[Ticket ID]],HelpMe[],36,FALSE),"Not Found in HelpMe")</f>
        <v>45624.433333333334</v>
      </c>
      <c r="O152" s="116" t="s">
        <v>602</v>
      </c>
      <c r="P152" s="116"/>
      <c r="Q152" s="116"/>
      <c r="R152" s="154">
        <f ca="1">IFERROR(VLOOKUP(CGTracker[[#This Row],[Ticket ID]],HelpMe[],37,FALSE),"Not Found in HelpMe")</f>
        <v>45646.781944444447</v>
      </c>
      <c r="S152" s="116" t="s">
        <v>632</v>
      </c>
      <c r="T152" s="116" t="s">
        <v>150</v>
      </c>
      <c r="U152" s="244" t="str">
        <f>IFERROR(VLOOKUP(CGTracker[[#This Row],[Ticket ID]],HelpMe[],6,FALSE),"Not Found in HelpMe")</f>
        <v>Pranita Vishvanath Patil</v>
      </c>
      <c r="V152" s="244" t="str">
        <f>IFERROR(VLOOKUP(CGTracker[[#This Row],[Ticket ID]],HelpMe[],31,FALSE),"Not Found in HelpMe")</f>
        <v>2024-W48</v>
      </c>
      <c r="W152" s="116" t="s">
        <v>213</v>
      </c>
      <c r="X152" s="116"/>
      <c r="Y152" s="118" t="s">
        <v>633</v>
      </c>
      <c r="Z152" s="118"/>
      <c r="AA152" s="116"/>
      <c r="AB152" s="118"/>
      <c r="AC152" s="118" t="s">
        <v>634</v>
      </c>
    </row>
    <row r="153" spans="1:29" ht="29.1" hidden="1">
      <c r="A153" s="278">
        <v>4000005247</v>
      </c>
      <c r="B153" s="101" t="str">
        <f>IFERROR(VLOOKUP(CGTracker[[#This Row],[Ticket ID]],HelpMe[],2,FALSE),"Not Found In HelpMe")</f>
        <v>Service Request</v>
      </c>
      <c r="C153" s="100"/>
      <c r="D153" s="125" t="str">
        <f>IFERROR(VLOOKUP(CGTracker[[#This Row],[Ticket ID]],HelpMe[#All],24,FALSE),"Not Found in HelpMe")</f>
        <v>GER</v>
      </c>
      <c r="E153" s="125" t="str">
        <f>IFERROR(VLOOKUP(CGTracker[[#This Row],[Ticket ID]],HelpMe[#All],14,FALSE),"Not Found in HelpMe")</f>
        <v>Information Technology</v>
      </c>
      <c r="F153" s="244" t="str">
        <f>IFERROR(VLOOKUP(CGTracker[[#This Row],[Ticket ID]],HelpMe[#All],7,FALSE),"Not Found in HelpMe")</f>
        <v>SAP Functional-MM</v>
      </c>
      <c r="G153" s="245" t="str">
        <f>IFERROR(VLOOKUP(CGTracker[[#This Row],[Ticket ID]],HelpMe[#All],4,FALSE),"Not Found In HelpMe")</f>
        <v>Change of address in PO for Austria</v>
      </c>
      <c r="H153" s="118" t="s">
        <v>635</v>
      </c>
      <c r="I153" s="101" t="str">
        <f>IFERROR(VLOOKUP(CGTracker[[#This Row],[Ticket ID]],HelpMe[],17,FALSE),"Not Found in HelpMe")</f>
        <v>2. High</v>
      </c>
      <c r="J153" s="101" t="str">
        <f>IFERROR(VLOOKUP(CGTracker[[#This Row],[Ticket ID]],HelpMe[],27,FALSE),"Not Found in HelpMe")</f>
        <v>No</v>
      </c>
      <c r="K153" s="244" t="str">
        <f>IFERROR(VLOOKUP(CGTracker[[#This Row],[Ticket ID]],HelpMe[],8,FALSE),"Not Found in HelpMe")</f>
        <v>Closed</v>
      </c>
      <c r="L153" s="92" t="s">
        <v>103</v>
      </c>
      <c r="M153" s="81" t="s">
        <v>103</v>
      </c>
      <c r="N153" s="154">
        <f>IFERROR(VLOOKUP(CGTracker[[#This Row],[Ticket ID]],HelpMe[],36,FALSE),"Not Found in HelpMe")</f>
        <v>45617.738888888889</v>
      </c>
      <c r="O153" s="116" t="s">
        <v>602</v>
      </c>
      <c r="P153" s="116"/>
      <c r="Q153" s="116"/>
      <c r="R153" s="154">
        <f ca="1">IFERROR(VLOOKUP(CGTracker[[#This Row],[Ticket ID]],HelpMe[],37,FALSE),"Not Found in HelpMe")</f>
        <v>45639.569444444445</v>
      </c>
      <c r="S153" s="116"/>
      <c r="T153" s="116" t="s">
        <v>150</v>
      </c>
      <c r="U153" s="244" t="str">
        <f>IFERROR(VLOOKUP(CGTracker[[#This Row],[Ticket ID]],HelpMe[],6,FALSE),"Not Found in HelpMe")</f>
        <v>Pranita Vishvanath Patil</v>
      </c>
      <c r="V153" s="244" t="str">
        <f>IFERROR(VLOOKUP(CGTracker[[#This Row],[Ticket ID]],HelpMe[],31,FALSE),"Not Found in HelpMe")</f>
        <v>2024-W47</v>
      </c>
      <c r="W153" s="116"/>
      <c r="X153" s="116"/>
      <c r="Y153" s="118" t="s">
        <v>636</v>
      </c>
      <c r="Z153" s="118"/>
      <c r="AA153" s="116"/>
      <c r="AB153" s="118"/>
      <c r="AC153" s="118"/>
    </row>
    <row r="154" spans="1:29" ht="29.1" hidden="1">
      <c r="A154" s="278">
        <v>4000004904</v>
      </c>
      <c r="B154" s="101" t="str">
        <f>IFERROR(VLOOKUP(CGTracker[[#This Row],[Ticket ID]],HelpMe[],2,FALSE),"Not Found In HelpMe")</f>
        <v>Service Request</v>
      </c>
      <c r="C154" s="100" t="s">
        <v>29</v>
      </c>
      <c r="D154" s="125" t="str">
        <f>IFERROR(VLOOKUP(CGTracker[[#This Row],[Ticket ID]],HelpMe[#All],24,FALSE),"Not Found in HelpMe")</f>
        <v>IND</v>
      </c>
      <c r="E154" s="125" t="str">
        <f>IFERROR(VLOOKUP(CGTracker[[#This Row],[Ticket ID]],HelpMe[#All],14,FALSE),"Not Found in HelpMe")</f>
        <v>Finance &amp; Accounts</v>
      </c>
      <c r="F154" s="244" t="str">
        <f>IFERROR(VLOOKUP(CGTracker[[#This Row],[Ticket ID]],HelpMe[#All],7,FALSE),"Not Found in HelpMe")</f>
        <v>SAP Functional-MM</v>
      </c>
      <c r="G154" s="245" t="str">
        <f>IFERROR(VLOOKUP(CGTracker[[#This Row],[Ticket ID]],HelpMe[#All],4,FALSE),"Not Found In HelpMe")</f>
        <v>Inclusion of Central Purchasing Block in ZMKVZ report - Sol ref#: 3000052625</v>
      </c>
      <c r="H154" s="118" t="s">
        <v>637</v>
      </c>
      <c r="I154" s="101" t="str">
        <f>IFERROR(VLOOKUP(CGTracker[[#This Row],[Ticket ID]],HelpMe[],17,FALSE),"Not Found in HelpMe")</f>
        <v>3. Normal</v>
      </c>
      <c r="J154" s="101" t="str">
        <f>IFERROR(VLOOKUP(CGTracker[[#This Row],[Ticket ID]],HelpMe[],27,FALSE),"Not Found in HelpMe")</f>
        <v>No</v>
      </c>
      <c r="K154" s="244" t="str">
        <f>IFERROR(VLOOKUP(CGTracker[[#This Row],[Ticket ID]],HelpMe[],8,FALSE),"Not Found in HelpMe")</f>
        <v>User acceptance</v>
      </c>
      <c r="L154" s="118" t="s">
        <v>221</v>
      </c>
      <c r="M154" s="81" t="s">
        <v>221</v>
      </c>
      <c r="N154" s="154">
        <f>IFERROR(VLOOKUP(CGTracker[[#This Row],[Ticket ID]],HelpMe[],36,FALSE),"Not Found in HelpMe")</f>
        <v>45608.470833333333</v>
      </c>
      <c r="O154" s="116" t="s">
        <v>602</v>
      </c>
      <c r="P154" s="116"/>
      <c r="Q154" s="116"/>
      <c r="R154" s="154">
        <f ca="1">IFERROR(VLOOKUP(CGTracker[[#This Row],[Ticket ID]],HelpMe[],37,FALSE),"Not Found in HelpMe")</f>
        <v>45653.757518171296</v>
      </c>
      <c r="S154" s="116"/>
      <c r="T154" s="116" t="s">
        <v>150</v>
      </c>
      <c r="U154" s="244" t="str">
        <f>IFERROR(VLOOKUP(CGTracker[[#This Row],[Ticket ID]],HelpMe[],6,FALSE),"Not Found in HelpMe")</f>
        <v>Pranita Vishvanath Patil</v>
      </c>
      <c r="V154" s="244" t="str">
        <f>IFERROR(VLOOKUP(CGTracker[[#This Row],[Ticket ID]],HelpMe[],31,FALSE),"Not Found in HelpMe")</f>
        <v>2024-W46</v>
      </c>
      <c r="W154" s="116" t="s">
        <v>553</v>
      </c>
      <c r="X154" s="116"/>
      <c r="Y154" s="118" t="s">
        <v>638</v>
      </c>
      <c r="Z154" s="118"/>
      <c r="AA154" s="116"/>
      <c r="AB154" s="118"/>
      <c r="AC154" s="118" t="s">
        <v>639</v>
      </c>
    </row>
    <row r="155" spans="1:29" hidden="1">
      <c r="A155" s="281">
        <v>4000005713</v>
      </c>
      <c r="B155" s="101" t="str">
        <f>IFERROR(VLOOKUP(CGTracker[[#This Row],[Ticket ID]],HelpMe[],2,FALSE),"Not Found In HelpMe")</f>
        <v>Service Request</v>
      </c>
      <c r="C155" s="100"/>
      <c r="D155" s="125" t="str">
        <f>IFERROR(VLOOKUP(CGTracker[[#This Row],[Ticket ID]],HelpMe[#All],24,FALSE),"Not Found in HelpMe")</f>
        <v>UAE</v>
      </c>
      <c r="E155" s="125" t="str">
        <f>IFERROR(VLOOKUP(CGTracker[[#This Row],[Ticket ID]],HelpMe[#All],14,FALSE),"Not Found in HelpMe")</f>
        <v>Production-Planing</v>
      </c>
      <c r="F155" s="244" t="str">
        <f>IFERROR(VLOOKUP(CGTracker[[#This Row],[Ticket ID]],HelpMe[#All],7,FALSE),"Not Found in HelpMe")</f>
        <v>SAP Functional-PP/PM/QS/</v>
      </c>
      <c r="G155" s="245" t="str">
        <f>IFERROR(VLOOKUP(CGTracker[[#This Row],[Ticket ID]],HelpMe[#All],4,FALSE),"Not Found In HelpMe")</f>
        <v>Addition of Data for ZPP_BOM_UPLOAD Program</v>
      </c>
      <c r="H155" s="118"/>
      <c r="I155" s="101" t="str">
        <f>IFERROR(VLOOKUP(CGTracker[[#This Row],[Ticket ID]],HelpMe[],17,FALSE),"Not Found in HelpMe")</f>
        <v>2. High</v>
      </c>
      <c r="J155" s="101" t="str">
        <f>IFERROR(VLOOKUP(CGTracker[[#This Row],[Ticket ID]],HelpMe[],27,FALSE),"Not Found in HelpMe")</f>
        <v>No</v>
      </c>
      <c r="K155" s="244" t="str">
        <f>IFERROR(VLOOKUP(CGTracker[[#This Row],[Ticket ID]],HelpMe[],8,FALSE),"Not Found in HelpMe")</f>
        <v>Closed</v>
      </c>
      <c r="L155" s="147" t="s">
        <v>410</v>
      </c>
      <c r="M155" s="81" t="s">
        <v>410</v>
      </c>
      <c r="N155" s="154">
        <f>IFERROR(VLOOKUP(CGTracker[[#This Row],[Ticket ID]],HelpMe[],36,FALSE),"Not Found in HelpMe")</f>
        <v>45632.773611111108</v>
      </c>
      <c r="O155" s="116" t="s">
        <v>640</v>
      </c>
      <c r="P155" s="116"/>
      <c r="Q155" s="116"/>
      <c r="R155" s="154">
        <f ca="1">IFERROR(VLOOKUP(CGTracker[[#This Row],[Ticket ID]],HelpMe[],37,FALSE),"Not Found in HelpMe")</f>
        <v>45646.494444444441</v>
      </c>
      <c r="S155" s="116"/>
      <c r="T155" s="116" t="s">
        <v>641</v>
      </c>
      <c r="U155" s="244" t="str">
        <f>IFERROR(VLOOKUP(CGTracker[[#This Row],[Ticket ID]],HelpMe[],6,FALSE),"Not Found in HelpMe")</f>
        <v>Shaik Chand Basha</v>
      </c>
      <c r="V155" s="244" t="str">
        <f>IFERROR(VLOOKUP(CGTracker[[#This Row],[Ticket ID]],HelpMe[],31,FALSE),"Not Found in HelpMe")</f>
        <v>2024-W49</v>
      </c>
      <c r="W155" s="116"/>
      <c r="X155" s="116"/>
      <c r="Y155" s="118" t="s">
        <v>642</v>
      </c>
      <c r="Z155" s="118"/>
      <c r="AA155" s="116"/>
      <c r="AB155" s="118"/>
      <c r="AC155" s="118"/>
    </row>
    <row r="156" spans="1:29" ht="72.599999999999994" hidden="1">
      <c r="A156" s="269">
        <v>4000005786</v>
      </c>
      <c r="B156" s="101" t="str">
        <f>IFERROR(VLOOKUP(CGTracker[[#This Row],[Ticket ID]],HelpMe[],2,FALSE),"Not Found In HelpMe")</f>
        <v>Incident</v>
      </c>
      <c r="C156" s="100" t="s">
        <v>29</v>
      </c>
      <c r="D156" s="125" t="str">
        <f>IFERROR(VLOOKUP(CGTracker[[#This Row],[Ticket ID]],HelpMe[#All],24,FALSE),"Not Found in HelpMe")</f>
        <v>IND</v>
      </c>
      <c r="E156" s="125" t="str">
        <f>IFERROR(VLOOKUP(CGTracker[[#This Row],[Ticket ID]],HelpMe[#All],14,FALSE),"Not Found in HelpMe")</f>
        <v>Purchase</v>
      </c>
      <c r="F156" s="244" t="str">
        <f>IFERROR(VLOOKUP(CGTracker[[#This Row],[Ticket ID]],HelpMe[#All],7,FALSE),"Not Found in HelpMe")</f>
        <v>SAP Functional-FI/CO</v>
      </c>
      <c r="G156" s="245" t="str">
        <f>IFERROR(VLOOKUP(CGTracker[[#This Row],[Ticket ID]],HelpMe[#All],4,FALSE),"Not Found In HelpMe")</f>
        <v>Wrong details in GST number 03AACCR6424N2Z9 - Sol ref#: 2000064785</v>
      </c>
      <c r="H156" s="118" t="s">
        <v>643</v>
      </c>
      <c r="I156" s="101" t="str">
        <f>IFERROR(VLOOKUP(CGTracker[[#This Row],[Ticket ID]],HelpMe[],17,FALSE),"Not Found in HelpMe")</f>
        <v>3. Normal</v>
      </c>
      <c r="J156" s="101" t="str">
        <f>IFERROR(VLOOKUP(CGTracker[[#This Row],[Ticket ID]],HelpMe[],27,FALSE),"Not Found in HelpMe")</f>
        <v>No</v>
      </c>
      <c r="K156" s="244" t="str">
        <f>IFERROR(VLOOKUP(CGTracker[[#This Row],[Ticket ID]],HelpMe[],8,FALSE),"Not Found in HelpMe")</f>
        <v>Closed</v>
      </c>
      <c r="L156" s="147" t="s">
        <v>40</v>
      </c>
      <c r="M156" s="81" t="s">
        <v>40</v>
      </c>
      <c r="N156" s="154">
        <f>IFERROR(VLOOKUP(CGTracker[[#This Row],[Ticket ID]],HelpMe[],36,FALSE),"Not Found in HelpMe")</f>
        <v>45636.477777777778</v>
      </c>
      <c r="O156" s="116" t="s">
        <v>549</v>
      </c>
      <c r="P156" s="116"/>
      <c r="Q156" s="116"/>
      <c r="R156" s="154">
        <f ca="1">IFERROR(VLOOKUP(CGTracker[[#This Row],[Ticket ID]],HelpMe[],37,FALSE),"Not Found in HelpMe")</f>
        <v>45644.63958333333</v>
      </c>
      <c r="S156" s="116"/>
      <c r="T156" s="116" t="s">
        <v>92</v>
      </c>
      <c r="U156" s="244" t="str">
        <f>IFERROR(VLOOKUP(CGTracker[[#This Row],[Ticket ID]],HelpMe[],6,FALSE),"Not Found in HelpMe")</f>
        <v>Rakhi Masand</v>
      </c>
      <c r="V156" s="244" t="str">
        <f>IFERROR(VLOOKUP(CGTracker[[#This Row],[Ticket ID]],HelpMe[],31,FALSE),"Not Found in HelpMe")</f>
        <v>2024-W50</v>
      </c>
      <c r="W156" s="116"/>
      <c r="X156" s="116"/>
      <c r="Y156" s="118" t="s">
        <v>644</v>
      </c>
      <c r="Z156" s="118"/>
      <c r="AA156" s="116"/>
      <c r="AB156" s="118"/>
      <c r="AC156" s="118"/>
    </row>
    <row r="157" spans="1:29" ht="43.5" hidden="1">
      <c r="A157" s="269">
        <v>4000005788</v>
      </c>
      <c r="B157" s="101" t="str">
        <f>IFERROR(VLOOKUP(CGTracker[[#This Row],[Ticket ID]],HelpMe[],2,FALSE),"Not Found In HelpMe")</f>
        <v>Incident</v>
      </c>
      <c r="C157" s="100" t="s">
        <v>29</v>
      </c>
      <c r="D157" s="125" t="str">
        <f>IFERROR(VLOOKUP(CGTracker[[#This Row],[Ticket ID]],HelpMe[#All],24,FALSE),"Not Found in HelpMe")</f>
        <v>UAE</v>
      </c>
      <c r="E157" s="125" t="str">
        <f>IFERROR(VLOOKUP(CGTracker[[#This Row],[Ticket ID]],HelpMe[#All],14,FALSE),"Not Found in HelpMe")</f>
        <v>Showroom</v>
      </c>
      <c r="F157" s="244" t="str">
        <f>IFERROR(VLOOKUP(CGTracker[[#This Row],[Ticket ID]],HelpMe[#All],7,FALSE),"Not Found in HelpMe")</f>
        <v>SAP Functional-SD</v>
      </c>
      <c r="G157" s="245" t="str">
        <f>IFERROR(VLOOKUP(CGTracker[[#This Row],[Ticket ID]],HelpMe[#All],4,FALSE),"Not Found In HelpMe")</f>
        <v>OLD SYSTEM // REPLACMENT FOC ORDER ERROR</v>
      </c>
      <c r="H157" s="118" t="s">
        <v>645</v>
      </c>
      <c r="I157" s="101" t="str">
        <f>IFERROR(VLOOKUP(CGTracker[[#This Row],[Ticket ID]],HelpMe[],17,FALSE),"Not Found in HelpMe")</f>
        <v>3. Normal</v>
      </c>
      <c r="J157" s="101" t="str">
        <f>IFERROR(VLOOKUP(CGTracker[[#This Row],[Ticket ID]],HelpMe[],27,FALSE),"Not Found in HelpMe")</f>
        <v>No</v>
      </c>
      <c r="K157" s="244" t="str">
        <f>IFERROR(VLOOKUP(CGTracker[[#This Row],[Ticket ID]],HelpMe[],8,FALSE),"Not Found in HelpMe")</f>
        <v>Closed</v>
      </c>
      <c r="L157" s="147" t="s">
        <v>40</v>
      </c>
      <c r="M157" s="10" t="s">
        <v>40</v>
      </c>
      <c r="N157" s="154">
        <f>IFERROR(VLOOKUP(CGTracker[[#This Row],[Ticket ID]],HelpMe[],36,FALSE),"Not Found in HelpMe")</f>
        <v>45636.491666666669</v>
      </c>
      <c r="O157" s="116" t="s">
        <v>549</v>
      </c>
      <c r="P157" s="116"/>
      <c r="Q157" s="116"/>
      <c r="R157" s="154">
        <f ca="1">IFERROR(VLOOKUP(CGTracker[[#This Row],[Ticket ID]],HelpMe[],37,FALSE),"Not Found in HelpMe")</f>
        <v>45639.760416666664</v>
      </c>
      <c r="S157" s="116"/>
      <c r="T157" s="116" t="s">
        <v>67</v>
      </c>
      <c r="U157" s="244" t="str">
        <f>IFERROR(VLOOKUP(CGTracker[[#This Row],[Ticket ID]],HelpMe[],6,FALSE),"Not Found in HelpMe")</f>
        <v>Kamal Kondapalli</v>
      </c>
      <c r="V157" s="244" t="str">
        <f>IFERROR(VLOOKUP(CGTracker[[#This Row],[Ticket ID]],HelpMe[],31,FALSE),"Not Found in HelpMe")</f>
        <v>2024-W50</v>
      </c>
      <c r="W157" s="116" t="s">
        <v>99</v>
      </c>
      <c r="X157" s="116"/>
      <c r="Y157" s="118" t="s">
        <v>646</v>
      </c>
      <c r="Z157" s="118"/>
      <c r="AA157" s="116"/>
      <c r="AB157" s="118"/>
      <c r="AC157" s="118"/>
    </row>
    <row r="158" spans="1:29" ht="43.5" hidden="1">
      <c r="A158" s="269">
        <v>4000005792</v>
      </c>
      <c r="B158" s="101" t="str">
        <f>IFERROR(VLOOKUP(CGTracker[[#This Row],[Ticket ID]],HelpMe[],2,FALSE),"Not Found In HelpMe")</f>
        <v>Incident</v>
      </c>
      <c r="C158" s="100" t="s">
        <v>29</v>
      </c>
      <c r="D158" s="125" t="str">
        <f>IFERROR(VLOOKUP(CGTracker[[#This Row],[Ticket ID]],HelpMe[#All],24,FALSE),"Not Found in HelpMe")</f>
        <v>UAE</v>
      </c>
      <c r="E158" s="125" t="str">
        <f>IFERROR(VLOOKUP(CGTracker[[#This Row],[Ticket ID]],HelpMe[#All],14,FALSE),"Not Found in HelpMe")</f>
        <v>Sales</v>
      </c>
      <c r="F158" s="244" t="str">
        <f>IFERROR(VLOOKUP(CGTracker[[#This Row],[Ticket ID]],HelpMe[#All],7,FALSE),"Not Found in HelpMe")</f>
        <v>SAP Functional-SD</v>
      </c>
      <c r="G158" s="245" t="str">
        <f>IFERROR(VLOOKUP(CGTracker[[#This Row],[Ticket ID]],HelpMe[#All],4,FALSE),"Not Found In HelpMe")</f>
        <v>Order Placement Issue in SAP.</v>
      </c>
      <c r="H158" s="118" t="s">
        <v>647</v>
      </c>
      <c r="I158" s="101" t="str">
        <f>IFERROR(VLOOKUP(CGTracker[[#This Row],[Ticket ID]],HelpMe[],17,FALSE),"Not Found in HelpMe")</f>
        <v>3. Normal</v>
      </c>
      <c r="J158" s="101" t="str">
        <f>IFERROR(VLOOKUP(CGTracker[[#This Row],[Ticket ID]],HelpMe[],27,FALSE),"Not Found in HelpMe")</f>
        <v>No</v>
      </c>
      <c r="K158" s="244" t="str">
        <f>IFERROR(VLOOKUP(CGTracker[[#This Row],[Ticket ID]],HelpMe[],8,FALSE),"Not Found in HelpMe")</f>
        <v>Closed</v>
      </c>
      <c r="L158" s="147" t="s">
        <v>40</v>
      </c>
      <c r="M158" s="10" t="s">
        <v>40</v>
      </c>
      <c r="N158" s="154">
        <f>IFERROR(VLOOKUP(CGTracker[[#This Row],[Ticket ID]],HelpMe[],36,FALSE),"Not Found in HelpMe")</f>
        <v>45636.500694444447</v>
      </c>
      <c r="O158" s="116" t="s">
        <v>549</v>
      </c>
      <c r="P158" s="116"/>
      <c r="Q158" s="116"/>
      <c r="R158" s="154">
        <f ca="1">IFERROR(VLOOKUP(CGTracker[[#This Row],[Ticket ID]],HelpMe[],37,FALSE),"Not Found in HelpMe")</f>
        <v>45639.761111111111</v>
      </c>
      <c r="S158" s="116"/>
      <c r="T158" s="116" t="s">
        <v>67</v>
      </c>
      <c r="U158" s="244" t="str">
        <f>IFERROR(VLOOKUP(CGTracker[[#This Row],[Ticket ID]],HelpMe[],6,FALSE),"Not Found in HelpMe")</f>
        <v>Kamal Kondapalli</v>
      </c>
      <c r="V158" s="244" t="str">
        <f>IFERROR(VLOOKUP(CGTracker[[#This Row],[Ticket ID]],HelpMe[],31,FALSE),"Not Found in HelpMe")</f>
        <v>2024-W50</v>
      </c>
      <c r="W158" s="116" t="s">
        <v>99</v>
      </c>
      <c r="X158" s="116"/>
      <c r="Y158" s="118" t="s">
        <v>646</v>
      </c>
      <c r="Z158" s="118"/>
      <c r="AA158" s="116"/>
      <c r="AB158" s="118"/>
      <c r="AC158" s="118"/>
    </row>
    <row r="159" spans="1:29" ht="43.5" hidden="1">
      <c r="A159" s="269">
        <v>4000005802</v>
      </c>
      <c r="B159" s="101" t="str">
        <f>IFERROR(VLOOKUP(CGTracker[[#This Row],[Ticket ID]],HelpMe[],2,FALSE),"Not Found In HelpMe")</f>
        <v>Incident</v>
      </c>
      <c r="C159" s="100" t="s">
        <v>29</v>
      </c>
      <c r="D159" s="125" t="str">
        <f>IFERROR(VLOOKUP(CGTracker[[#This Row],[Ticket ID]],HelpMe[#All],24,FALSE),"Not Found in HelpMe")</f>
        <v>UAE</v>
      </c>
      <c r="E159" s="125" t="str">
        <f>IFERROR(VLOOKUP(CGTracker[[#This Row],[Ticket ID]],HelpMe[#All],14,FALSE),"Not Found in HelpMe")</f>
        <v>Showroom</v>
      </c>
      <c r="F159" s="244" t="str">
        <f>IFERROR(VLOOKUP(CGTracker[[#This Row],[Ticket ID]],HelpMe[#All],7,FALSE),"Not Found in HelpMe")</f>
        <v>SAP Functional-SD</v>
      </c>
      <c r="G159" s="245" t="str">
        <f>IFERROR(VLOOKUP(CGTracker[[#This Row],[Ticket ID]],HelpMe[#All],4,FALSE),"Not Found In HelpMe")</f>
        <v>ERROR IN C4C</v>
      </c>
      <c r="H159" s="118" t="s">
        <v>648</v>
      </c>
      <c r="I159" s="101" t="str">
        <f>IFERROR(VLOOKUP(CGTracker[[#This Row],[Ticket ID]],HelpMe[],17,FALSE),"Not Found in HelpMe")</f>
        <v>3. Normal</v>
      </c>
      <c r="J159" s="101" t="str">
        <f>IFERROR(VLOOKUP(CGTracker[[#This Row],[Ticket ID]],HelpMe[],27,FALSE),"Not Found in HelpMe")</f>
        <v>No</v>
      </c>
      <c r="K159" s="244" t="str">
        <f>IFERROR(VLOOKUP(CGTracker[[#This Row],[Ticket ID]],HelpMe[],8,FALSE),"Not Found in HelpMe")</f>
        <v>Closed</v>
      </c>
      <c r="L159" s="147" t="s">
        <v>40</v>
      </c>
      <c r="M159" s="10" t="s">
        <v>40</v>
      </c>
      <c r="N159" s="154">
        <f>IFERROR(VLOOKUP(CGTracker[[#This Row],[Ticket ID]],HelpMe[],36,FALSE),"Not Found in HelpMe")</f>
        <v>45636.635416666664</v>
      </c>
      <c r="O159" s="116" t="s">
        <v>549</v>
      </c>
      <c r="P159" s="116"/>
      <c r="Q159" s="116"/>
      <c r="R159" s="154">
        <f ca="1">IFERROR(VLOOKUP(CGTracker[[#This Row],[Ticket ID]],HelpMe[],37,FALSE),"Not Found in HelpMe")</f>
        <v>45639.761111111111</v>
      </c>
      <c r="S159" s="116"/>
      <c r="T159" s="116" t="s">
        <v>67</v>
      </c>
      <c r="U159" s="244" t="str">
        <f>IFERROR(VLOOKUP(CGTracker[[#This Row],[Ticket ID]],HelpMe[],6,FALSE),"Not Found in HelpMe")</f>
        <v>Kamal Kondapalli</v>
      </c>
      <c r="V159" s="244" t="str">
        <f>IFERROR(VLOOKUP(CGTracker[[#This Row],[Ticket ID]],HelpMe[],31,FALSE),"Not Found in HelpMe")</f>
        <v>2024-W50</v>
      </c>
      <c r="W159" s="116" t="s">
        <v>649</v>
      </c>
      <c r="X159" s="116"/>
      <c r="Y159" s="118" t="s">
        <v>646</v>
      </c>
      <c r="Z159" s="118"/>
      <c r="AA159" s="116"/>
      <c r="AB159" s="118"/>
      <c r="AC159" s="118"/>
    </row>
    <row r="160" spans="1:29" ht="43.5" hidden="1">
      <c r="A160" s="269">
        <v>4000005805</v>
      </c>
      <c r="B160" s="101" t="str">
        <f>IFERROR(VLOOKUP(CGTracker[[#This Row],[Ticket ID]],HelpMe[],2,FALSE),"Not Found In HelpMe")</f>
        <v>Incident</v>
      </c>
      <c r="C160" s="100" t="s">
        <v>29</v>
      </c>
      <c r="D160" s="125" t="str">
        <f>IFERROR(VLOOKUP(CGTracker[[#This Row],[Ticket ID]],HelpMe[#All],24,FALSE),"Not Found in HelpMe")</f>
        <v>UAE</v>
      </c>
      <c r="E160" s="125" t="str">
        <f>IFERROR(VLOOKUP(CGTracker[[#This Row],[Ticket ID]],HelpMe[#All],14,FALSE),"Not Found in HelpMe")</f>
        <v>Sales</v>
      </c>
      <c r="F160" s="244" t="str">
        <f>IFERROR(VLOOKUP(CGTracker[[#This Row],[Ticket ID]],HelpMe[#All],7,FALSE),"Not Found in HelpMe")</f>
        <v>SAP Functional-SD</v>
      </c>
      <c r="G160" s="245" t="str">
        <f>IFERROR(VLOOKUP(CGTracker[[#This Row],[Ticket ID]],HelpMe[#All],4,FALSE),"Not Found In HelpMe")</f>
        <v>Quotation price error</v>
      </c>
      <c r="H160" s="118" t="s">
        <v>650</v>
      </c>
      <c r="I160" s="101" t="str">
        <f>IFERROR(VLOOKUP(CGTracker[[#This Row],[Ticket ID]],HelpMe[],17,FALSE),"Not Found in HelpMe")</f>
        <v>3. Normal</v>
      </c>
      <c r="J160" s="101" t="str">
        <f>IFERROR(VLOOKUP(CGTracker[[#This Row],[Ticket ID]],HelpMe[],27,FALSE),"Not Found in HelpMe")</f>
        <v>No</v>
      </c>
      <c r="K160" s="244" t="str">
        <f>IFERROR(VLOOKUP(CGTracker[[#This Row],[Ticket ID]],HelpMe[],8,FALSE),"Not Found in HelpMe")</f>
        <v>Closed</v>
      </c>
      <c r="L160" s="147" t="s">
        <v>40</v>
      </c>
      <c r="M160" s="10" t="s">
        <v>40</v>
      </c>
      <c r="N160" s="154">
        <f>IFERROR(VLOOKUP(CGTracker[[#This Row],[Ticket ID]],HelpMe[],36,FALSE),"Not Found in HelpMe")</f>
        <v>45636.663194444445</v>
      </c>
      <c r="O160" s="116" t="s">
        <v>549</v>
      </c>
      <c r="P160" s="116"/>
      <c r="Q160" s="116"/>
      <c r="R160" s="154">
        <f ca="1">IFERROR(VLOOKUP(CGTracker[[#This Row],[Ticket ID]],HelpMe[],37,FALSE),"Not Found in HelpMe")</f>
        <v>45639.761805555558</v>
      </c>
      <c r="S160" s="116"/>
      <c r="T160" s="116" t="s">
        <v>67</v>
      </c>
      <c r="U160" s="244" t="str">
        <f>IFERROR(VLOOKUP(CGTracker[[#This Row],[Ticket ID]],HelpMe[],6,FALSE),"Not Found in HelpMe")</f>
        <v>Kamal Kondapalli</v>
      </c>
      <c r="V160" s="244" t="str">
        <f>IFERROR(VLOOKUP(CGTracker[[#This Row],[Ticket ID]],HelpMe[],31,FALSE),"Not Found in HelpMe")</f>
        <v>2024-W50</v>
      </c>
      <c r="W160" s="116" t="s">
        <v>99</v>
      </c>
      <c r="X160" s="116"/>
      <c r="Y160" s="118" t="s">
        <v>651</v>
      </c>
      <c r="Z160" s="118"/>
      <c r="AA160" s="116"/>
      <c r="AB160" s="118"/>
      <c r="AC160" s="118"/>
    </row>
    <row r="161" spans="1:29" ht="43.5" hidden="1">
      <c r="A161" s="269">
        <v>4000005808</v>
      </c>
      <c r="B161" s="101" t="str">
        <f>IFERROR(VLOOKUP(CGTracker[[#This Row],[Ticket ID]],HelpMe[],2,FALSE),"Not Found In HelpMe")</f>
        <v>Incident</v>
      </c>
      <c r="C161" s="100" t="s">
        <v>29</v>
      </c>
      <c r="D161" s="125" t="str">
        <f>IFERROR(VLOOKUP(CGTracker[[#This Row],[Ticket ID]],HelpMe[#All],24,FALSE),"Not Found in HelpMe")</f>
        <v>UAE</v>
      </c>
      <c r="E161" s="125" t="str">
        <f>IFERROR(VLOOKUP(CGTracker[[#This Row],[Ticket ID]],HelpMe[#All],14,FALSE),"Not Found in HelpMe")</f>
        <v>Sales</v>
      </c>
      <c r="F161" s="244" t="str">
        <f>IFERROR(VLOOKUP(CGTracker[[#This Row],[Ticket ID]],HelpMe[#All],7,FALSE),"Not Found in HelpMe")</f>
        <v>SAP Functional-SD</v>
      </c>
      <c r="G161" s="245" t="str">
        <f>IFERROR(VLOOKUP(CGTracker[[#This Row],[Ticket ID]],HelpMe[#All],4,FALSE),"Not Found In HelpMe")</f>
        <v>Frequent SAP Error Codes Blocking Order Placement.</v>
      </c>
      <c r="H161" s="118" t="s">
        <v>652</v>
      </c>
      <c r="I161" s="101" t="str">
        <f>IFERROR(VLOOKUP(CGTracker[[#This Row],[Ticket ID]],HelpMe[],17,FALSE),"Not Found in HelpMe")</f>
        <v>3. Normal</v>
      </c>
      <c r="J161" s="101" t="str">
        <f>IFERROR(VLOOKUP(CGTracker[[#This Row],[Ticket ID]],HelpMe[],27,FALSE),"Not Found in HelpMe")</f>
        <v>No</v>
      </c>
      <c r="K161" s="244" t="str">
        <f>IFERROR(VLOOKUP(CGTracker[[#This Row],[Ticket ID]],HelpMe[],8,FALSE),"Not Found in HelpMe")</f>
        <v>Closed</v>
      </c>
      <c r="L161" s="147" t="s">
        <v>40</v>
      </c>
      <c r="M161" s="10" t="s">
        <v>40</v>
      </c>
      <c r="N161" s="154">
        <f>IFERROR(VLOOKUP(CGTracker[[#This Row],[Ticket ID]],HelpMe[],36,FALSE),"Not Found in HelpMe")</f>
        <v>45636.668055555558</v>
      </c>
      <c r="O161" s="116" t="s">
        <v>549</v>
      </c>
      <c r="P161" s="116"/>
      <c r="Q161" s="116"/>
      <c r="R161" s="154">
        <f ca="1">IFERROR(VLOOKUP(CGTracker[[#This Row],[Ticket ID]],HelpMe[],37,FALSE),"Not Found in HelpMe")</f>
        <v>45639.761805555558</v>
      </c>
      <c r="S161" s="116"/>
      <c r="T161" s="116" t="s">
        <v>67</v>
      </c>
      <c r="U161" s="244" t="str">
        <f>IFERROR(VLOOKUP(CGTracker[[#This Row],[Ticket ID]],HelpMe[],6,FALSE),"Not Found in HelpMe")</f>
        <v>Kamal Kondapalli</v>
      </c>
      <c r="V161" s="244" t="str">
        <f>IFERROR(VLOOKUP(CGTracker[[#This Row],[Ticket ID]],HelpMe[],31,FALSE),"Not Found in HelpMe")</f>
        <v>2024-W50</v>
      </c>
      <c r="W161" s="116" t="s">
        <v>99</v>
      </c>
      <c r="X161" s="116"/>
      <c r="Y161" s="118" t="s">
        <v>651</v>
      </c>
      <c r="Z161" s="118"/>
      <c r="AA161" s="116"/>
      <c r="AB161" s="118"/>
      <c r="AC161" s="118"/>
    </row>
    <row r="162" spans="1:29" ht="43.5" hidden="1">
      <c r="A162" s="269">
        <v>4000005799</v>
      </c>
      <c r="B162" s="101" t="str">
        <f>IFERROR(VLOOKUP(CGTracker[[#This Row],[Ticket ID]],HelpMe[],2,FALSE),"Not Found In HelpMe")</f>
        <v>Incident</v>
      </c>
      <c r="C162" s="100" t="s">
        <v>29</v>
      </c>
      <c r="D162" s="125" t="str">
        <f>IFERROR(VLOOKUP(CGTracker[[#This Row],[Ticket ID]],HelpMe[#All],24,FALSE),"Not Found in HelpMe")</f>
        <v>UAE</v>
      </c>
      <c r="E162" s="125" t="str">
        <f>IFERROR(VLOOKUP(CGTracker[[#This Row],[Ticket ID]],HelpMe[#All],14,FALSE),"Not Found in HelpMe")</f>
        <v>Production</v>
      </c>
      <c r="F162" s="244" t="str">
        <f>IFERROR(VLOOKUP(CGTracker[[#This Row],[Ticket ID]],HelpMe[#All],7,FALSE),"Not Found in HelpMe")</f>
        <v>SAP Functional-FI/CO</v>
      </c>
      <c r="G162" s="245" t="str">
        <f>IFERROR(VLOOKUP(CGTracker[[#This Row],[Ticket ID]],HelpMe[#All],4,FALSE),"Not Found In HelpMe")</f>
        <v>Posting error</v>
      </c>
      <c r="H162" s="118" t="s">
        <v>653</v>
      </c>
      <c r="I162" s="101" t="str">
        <f>IFERROR(VLOOKUP(CGTracker[[#This Row],[Ticket ID]],HelpMe[],17,FALSE),"Not Found in HelpMe")</f>
        <v>3. Normal</v>
      </c>
      <c r="J162" s="101" t="str">
        <f>IFERROR(VLOOKUP(CGTracker[[#This Row],[Ticket ID]],HelpMe[],27,FALSE),"Not Found in HelpMe")</f>
        <v>No</v>
      </c>
      <c r="K162" s="244" t="str">
        <f>IFERROR(VLOOKUP(CGTracker[[#This Row],[Ticket ID]],HelpMe[],8,FALSE),"Not Found in HelpMe")</f>
        <v>Closed</v>
      </c>
      <c r="L162" s="147" t="s">
        <v>40</v>
      </c>
      <c r="M162" s="10" t="s">
        <v>40</v>
      </c>
      <c r="N162" s="154">
        <f>IFERROR(VLOOKUP(CGTracker[[#This Row],[Ticket ID]],HelpMe[],36,FALSE),"Not Found in HelpMe")</f>
        <v>45636.567361111112</v>
      </c>
      <c r="O162" s="116" t="s">
        <v>549</v>
      </c>
      <c r="P162" s="116"/>
      <c r="Q162" s="116"/>
      <c r="R162" s="154">
        <f ca="1">IFERROR(VLOOKUP(CGTracker[[#This Row],[Ticket ID]],HelpMe[],37,FALSE),"Not Found in HelpMe")</f>
        <v>45637.540277777778</v>
      </c>
      <c r="S162" s="241"/>
      <c r="T162" s="116" t="s">
        <v>59</v>
      </c>
      <c r="U162" s="244" t="str">
        <f>IFERROR(VLOOKUP(CGTracker[[#This Row],[Ticket ID]],HelpMe[],6,FALSE),"Not Found in HelpMe")</f>
        <v>Shaik Chand Basha</v>
      </c>
      <c r="V162" s="244" t="str">
        <f>IFERROR(VLOOKUP(CGTracker[[#This Row],[Ticket ID]],HelpMe[],31,FALSE),"Not Found in HelpMe")</f>
        <v>2024-W50</v>
      </c>
      <c r="W162" s="116" t="s">
        <v>142</v>
      </c>
      <c r="X162" s="116"/>
      <c r="Y162" s="118" t="s">
        <v>654</v>
      </c>
      <c r="Z162" s="118"/>
      <c r="AA162" s="116"/>
      <c r="AB162" s="118"/>
      <c r="AC162" s="118"/>
    </row>
    <row r="163" spans="1:29" ht="29.1" hidden="1">
      <c r="A163" s="269">
        <v>4000005713</v>
      </c>
      <c r="B163" s="101" t="str">
        <f>IFERROR(VLOOKUP(CGTracker[[#This Row],[Ticket ID]],HelpMe[],2,FALSE),"Not Found In HelpMe")</f>
        <v>Service Request</v>
      </c>
      <c r="C163" s="100" t="s">
        <v>29</v>
      </c>
      <c r="D163" s="125" t="str">
        <f>IFERROR(VLOOKUP(CGTracker[[#This Row],[Ticket ID]],HelpMe[#All],24,FALSE),"Not Found in HelpMe")</f>
        <v>UAE</v>
      </c>
      <c r="E163" s="125" t="str">
        <f>IFERROR(VLOOKUP(CGTracker[[#This Row],[Ticket ID]],HelpMe[#All],14,FALSE),"Not Found in HelpMe")</f>
        <v>Production-Planing</v>
      </c>
      <c r="F163" s="244" t="str">
        <f>IFERROR(VLOOKUP(CGTracker[[#This Row],[Ticket ID]],HelpMe[#All],7,FALSE),"Not Found in HelpMe")</f>
        <v>SAP Functional-PP/PM/QS/</v>
      </c>
      <c r="G163" s="245" t="str">
        <f>IFERROR(VLOOKUP(CGTracker[[#This Row],[Ticket ID]],HelpMe[#All],4,FALSE),"Not Found In HelpMe")</f>
        <v>Addition of Data for ZPP_BOM_UPLOAD Program</v>
      </c>
      <c r="H163" t="s">
        <v>655</v>
      </c>
      <c r="I163" s="101" t="str">
        <f>IFERROR(VLOOKUP(CGTracker[[#This Row],[Ticket ID]],HelpMe[],17,FALSE),"Not Found in HelpMe")</f>
        <v>2. High</v>
      </c>
      <c r="J163" s="101" t="str">
        <f>IFERROR(VLOOKUP(CGTracker[[#This Row],[Ticket ID]],HelpMe[],27,FALSE),"Not Found in HelpMe")</f>
        <v>No</v>
      </c>
      <c r="K163" s="244" t="str">
        <f>IFERROR(VLOOKUP(CGTracker[[#This Row],[Ticket ID]],HelpMe[],8,FALSE),"Not Found in HelpMe")</f>
        <v>Closed</v>
      </c>
      <c r="L163" s="118" t="s">
        <v>221</v>
      </c>
      <c r="M163" s="118" t="s">
        <v>221</v>
      </c>
      <c r="N163" s="154">
        <f>IFERROR(VLOOKUP(CGTracker[[#This Row],[Ticket ID]],HelpMe[],36,FALSE),"Not Found in HelpMe")</f>
        <v>45632.773611111108</v>
      </c>
      <c r="O163" s="116" t="s">
        <v>549</v>
      </c>
      <c r="P163" s="116"/>
      <c r="Q163" s="116"/>
      <c r="R163" s="154">
        <f ca="1">IFERROR(VLOOKUP(CGTracker[[#This Row],[Ticket ID]],HelpMe[],37,FALSE),"Not Found in HelpMe")</f>
        <v>45646.494444444441</v>
      </c>
      <c r="S163" s="116"/>
      <c r="T163" s="116" t="s">
        <v>59</v>
      </c>
      <c r="U163" s="244" t="str">
        <f>IFERROR(VLOOKUP(CGTracker[[#This Row],[Ticket ID]],HelpMe[],6,FALSE),"Not Found in HelpMe")</f>
        <v>Shaik Chand Basha</v>
      </c>
      <c r="V163" s="244" t="str">
        <f>IFERROR(VLOOKUP(CGTracker[[#This Row],[Ticket ID]],HelpMe[],31,FALSE),"Not Found in HelpMe")</f>
        <v>2024-W49</v>
      </c>
      <c r="W163" s="116" t="s">
        <v>193</v>
      </c>
      <c r="X163" s="116" t="s">
        <v>115</v>
      </c>
      <c r="Y163" s="118" t="s">
        <v>656</v>
      </c>
      <c r="Z163" s="118"/>
      <c r="AA163" s="116"/>
      <c r="AB163" s="118"/>
      <c r="AC163" s="118"/>
    </row>
    <row r="164" spans="1:29" ht="101.45" hidden="1">
      <c r="A164" s="269">
        <v>4000005652</v>
      </c>
      <c r="B164" s="101" t="str">
        <f>IFERROR(VLOOKUP(CGTracker[[#This Row],[Ticket ID]],HelpMe[],2,FALSE),"Not Found In HelpMe")</f>
        <v>Service Request</v>
      </c>
      <c r="C164" s="100" t="s">
        <v>29</v>
      </c>
      <c r="D164" s="125" t="str">
        <f>IFERROR(VLOOKUP(CGTracker[[#This Row],[Ticket ID]],HelpMe[#All],24,FALSE),"Not Found in HelpMe")</f>
        <v>UAE</v>
      </c>
      <c r="E164" s="125" t="str">
        <f>IFERROR(VLOOKUP(CGTracker[[#This Row],[Ticket ID]],HelpMe[#All],14,FALSE),"Not Found in HelpMe")</f>
        <v>Production-Planing</v>
      </c>
      <c r="F164" s="244" t="str">
        <f>IFERROR(VLOOKUP(CGTracker[[#This Row],[Ticket ID]],HelpMe[#All],7,FALSE),"Not Found in HelpMe")</f>
        <v>SAP Functional-PP/PM/QS/</v>
      </c>
      <c r="G164" s="245" t="str">
        <f>IFERROR(VLOOKUP(CGTracker[[#This Row],[Ticket ID]],HelpMe[#All],4,FALSE),"Not Found In HelpMe")</f>
        <v>Request for New Creation Program for KRT/KRP</v>
      </c>
      <c r="H164" s="118" t="s">
        <v>657</v>
      </c>
      <c r="I164" s="101" t="str">
        <f>IFERROR(VLOOKUP(CGTracker[[#This Row],[Ticket ID]],HelpMe[],17,FALSE),"Not Found in HelpMe")</f>
        <v>2. High</v>
      </c>
      <c r="J164" s="101" t="str">
        <f>IFERROR(VLOOKUP(CGTracker[[#This Row],[Ticket ID]],HelpMe[],27,FALSE),"Not Found in HelpMe")</f>
        <v>No</v>
      </c>
      <c r="K164" s="244" t="str">
        <f>IFERROR(VLOOKUP(CGTracker[[#This Row],[Ticket ID]],HelpMe[],8,FALSE),"Not Found in HelpMe")</f>
        <v>In Progress</v>
      </c>
      <c r="L164" s="147" t="s">
        <v>254</v>
      </c>
      <c r="M164" s="81" t="s">
        <v>254</v>
      </c>
      <c r="N164" s="154">
        <f>IFERROR(VLOOKUP(CGTracker[[#This Row],[Ticket ID]],HelpMe[],36,FALSE),"Not Found in HelpMe")</f>
        <v>45631.529861111114</v>
      </c>
      <c r="O164" s="116" t="s">
        <v>549</v>
      </c>
      <c r="P164" s="116"/>
      <c r="Q164" s="116"/>
      <c r="R164" s="154">
        <f ca="1">IFERROR(VLOOKUP(CGTracker[[#This Row],[Ticket ID]],HelpMe[],37,FALSE),"Not Found in HelpMe")</f>
        <v>45653.757518171296</v>
      </c>
      <c r="S164" s="116"/>
      <c r="T164" s="116" t="s">
        <v>59</v>
      </c>
      <c r="U164" s="244" t="str">
        <f>IFERROR(VLOOKUP(CGTracker[[#This Row],[Ticket ID]],HelpMe[],6,FALSE),"Not Found in HelpMe")</f>
        <v>Shaik Chand Basha</v>
      </c>
      <c r="V164" s="244" t="str">
        <f>IFERROR(VLOOKUP(CGTracker[[#This Row],[Ticket ID]],HelpMe[],31,FALSE),"Not Found in HelpMe")</f>
        <v>2024-W49</v>
      </c>
      <c r="W164" s="116" t="s">
        <v>658</v>
      </c>
      <c r="X164" s="116" t="s">
        <v>115</v>
      </c>
      <c r="Y164" s="118" t="s">
        <v>659</v>
      </c>
      <c r="Z164" s="118"/>
      <c r="AA164" s="116"/>
      <c r="AB164" s="118"/>
      <c r="AC164" s="118" t="s">
        <v>660</v>
      </c>
    </row>
    <row r="165" spans="1:29" ht="57.95" hidden="1">
      <c r="A165" s="269">
        <v>4000005838</v>
      </c>
      <c r="B165" s="101" t="str">
        <f>IFERROR(VLOOKUP(CGTracker[[#This Row],[Ticket ID]],HelpMe[],2,FALSE),"Not Found In HelpMe")</f>
        <v>Incident</v>
      </c>
      <c r="C165" s="100" t="s">
        <v>29</v>
      </c>
      <c r="D165" s="125" t="str">
        <f>IFERROR(VLOOKUP(CGTracker[[#This Row],[Ticket ID]],HelpMe[#All],24,FALSE),"Not Found in HelpMe")</f>
        <v>UAE</v>
      </c>
      <c r="E165" s="125" t="str">
        <f>IFERROR(VLOOKUP(CGTracker[[#This Row],[Ticket ID]],HelpMe[#All],14,FALSE),"Not Found in HelpMe")</f>
        <v>Sanitaryware Sales</v>
      </c>
      <c r="F165" s="244" t="str">
        <f>IFERROR(VLOOKUP(CGTracker[[#This Row],[Ticket ID]],HelpMe[#All],7,FALSE),"Not Found in HelpMe")</f>
        <v>SAP Functional-SD</v>
      </c>
      <c r="G165" s="245" t="str">
        <f>IFERROR(VLOOKUP(CGTracker[[#This Row],[Ticket ID]],HelpMe[#All],4,FALSE),"Not Found In HelpMe")</f>
        <v>SAP Incident / C4C / External ID not showing</v>
      </c>
      <c r="H165" s="118" t="s">
        <v>661</v>
      </c>
      <c r="I165" s="101" t="str">
        <f>IFERROR(VLOOKUP(CGTracker[[#This Row],[Ticket ID]],HelpMe[],17,FALSE),"Not Found in HelpMe")</f>
        <v>3. Normal</v>
      </c>
      <c r="J165" s="101" t="str">
        <f>IFERROR(VLOOKUP(CGTracker[[#This Row],[Ticket ID]],HelpMe[],27,FALSE),"Not Found in HelpMe")</f>
        <v>No</v>
      </c>
      <c r="K165" s="244" t="str">
        <f>IFERROR(VLOOKUP(CGTracker[[#This Row],[Ticket ID]],HelpMe[],8,FALSE),"Not Found in HelpMe")</f>
        <v>Closed</v>
      </c>
      <c r="L165" s="147" t="s">
        <v>40</v>
      </c>
      <c r="M165" s="10" t="s">
        <v>40</v>
      </c>
      <c r="N165" s="154">
        <f>IFERROR(VLOOKUP(CGTracker[[#This Row],[Ticket ID]],HelpMe[],36,FALSE),"Not Found in HelpMe")</f>
        <v>45637.522916666669</v>
      </c>
      <c r="O165" s="116" t="s">
        <v>662</v>
      </c>
      <c r="P165" s="116"/>
      <c r="Q165" s="116"/>
      <c r="R165" s="154">
        <f ca="1">IFERROR(VLOOKUP(CGTracker[[#This Row],[Ticket ID]],HelpMe[],37,FALSE),"Not Found in HelpMe")</f>
        <v>45639.761805555558</v>
      </c>
      <c r="S165" s="116" t="s">
        <v>663</v>
      </c>
      <c r="T165" s="116" t="s">
        <v>67</v>
      </c>
      <c r="U165" s="244" t="str">
        <f>IFERROR(VLOOKUP(CGTracker[[#This Row],[Ticket ID]],HelpMe[],6,FALSE),"Not Found in HelpMe")</f>
        <v>Kamal Kondapalli</v>
      </c>
      <c r="V165" s="244" t="str">
        <f>IFERROR(VLOOKUP(CGTracker[[#This Row],[Ticket ID]],HelpMe[],31,FALSE),"Not Found in HelpMe")</f>
        <v>2024-W50</v>
      </c>
      <c r="W165" s="116" t="s">
        <v>68</v>
      </c>
      <c r="X165" s="116"/>
      <c r="Y165" s="217" t="s">
        <v>664</v>
      </c>
      <c r="Z165" s="118"/>
      <c r="AA165" s="116"/>
      <c r="AB165" s="118"/>
      <c r="AC165" s="118"/>
    </row>
    <row r="166" spans="1:29" ht="116.1" hidden="1">
      <c r="A166" s="269">
        <v>4000005856</v>
      </c>
      <c r="B166" s="101" t="str">
        <f>IFERROR(VLOOKUP(CGTracker[[#This Row],[Ticket ID]],HelpMe[],2,FALSE),"Not Found In HelpMe")</f>
        <v>Incident</v>
      </c>
      <c r="C166" s="100" t="s">
        <v>29</v>
      </c>
      <c r="D166" s="125" t="str">
        <f>IFERROR(VLOOKUP(CGTracker[[#This Row],[Ticket ID]],HelpMe[#All],24,FALSE),"Not Found in HelpMe")</f>
        <v>UAE</v>
      </c>
      <c r="E166" s="125" t="str">
        <f>IFERROR(VLOOKUP(CGTracker[[#This Row],[Ticket ID]],HelpMe[#All],14,FALSE),"Not Found in HelpMe")</f>
        <v>Customer Advocacy - Tiles</v>
      </c>
      <c r="F166" s="244" t="str">
        <f>IFERROR(VLOOKUP(CGTracker[[#This Row],[Ticket ID]],HelpMe[#All],7,FALSE),"Not Found in HelpMe")</f>
        <v>SAP Functional-SD</v>
      </c>
      <c r="G166" s="245" t="str">
        <f>IFERROR(VLOOKUP(CGTracker[[#This Row],[Ticket ID]],HelpMe[#All],4,FALSE),"Not Found In HelpMe")</f>
        <v>SAP Incident-Without a balance order QTY in SAP, the System still allows entry to book the stock</v>
      </c>
      <c r="H166" s="118" t="s">
        <v>665</v>
      </c>
      <c r="I166" s="101" t="str">
        <f>IFERROR(VLOOKUP(CGTracker[[#This Row],[Ticket ID]],HelpMe[],17,FALSE),"Not Found in HelpMe")</f>
        <v>3. Normal</v>
      </c>
      <c r="J166" s="101" t="str">
        <f>IFERROR(VLOOKUP(CGTracker[[#This Row],[Ticket ID]],HelpMe[],27,FALSE),"Not Found in HelpMe")</f>
        <v>No</v>
      </c>
      <c r="K166" s="244" t="str">
        <f>IFERROR(VLOOKUP(CGTracker[[#This Row],[Ticket ID]],HelpMe[],8,FALSE),"Not Found in HelpMe")</f>
        <v>In Progress</v>
      </c>
      <c r="L166" s="147" t="s">
        <v>268</v>
      </c>
      <c r="M166" s="81" t="s">
        <v>268</v>
      </c>
      <c r="N166" s="154">
        <f>IFERROR(VLOOKUP(CGTracker[[#This Row],[Ticket ID]],HelpMe[],36,FALSE),"Not Found in HelpMe")</f>
        <v>45637.70416666667</v>
      </c>
      <c r="O166" s="116" t="s">
        <v>662</v>
      </c>
      <c r="P166" s="116"/>
      <c r="Q166" s="116"/>
      <c r="R166" s="154">
        <f ca="1">IFERROR(VLOOKUP(CGTracker[[#This Row],[Ticket ID]],HelpMe[],37,FALSE),"Not Found in HelpMe")</f>
        <v>45653.757518171296</v>
      </c>
      <c r="S166" s="116"/>
      <c r="T166" s="116" t="s">
        <v>50</v>
      </c>
      <c r="U166" s="244" t="str">
        <f>IFERROR(VLOOKUP(CGTracker[[#This Row],[Ticket ID]],HelpMe[],6,FALSE),"Not Found in HelpMe")</f>
        <v>Kamal Kondapalli</v>
      </c>
      <c r="V166" s="244" t="str">
        <f>IFERROR(VLOOKUP(CGTracker[[#This Row],[Ticket ID]],HelpMe[],31,FALSE),"Not Found in HelpMe")</f>
        <v>2024-W50</v>
      </c>
      <c r="W166" s="116" t="s">
        <v>89</v>
      </c>
      <c r="X166" s="116"/>
      <c r="Y166" s="217" t="s">
        <v>666</v>
      </c>
      <c r="Z166" s="118"/>
      <c r="AA166" s="116"/>
      <c r="AB166" s="118"/>
      <c r="AC166" s="118" t="s">
        <v>667</v>
      </c>
    </row>
    <row r="167" spans="1:29" ht="57.95" hidden="1">
      <c r="A167" s="269">
        <v>4000005839</v>
      </c>
      <c r="B167" s="101" t="str">
        <f>IFERROR(VLOOKUP(CGTracker[[#This Row],[Ticket ID]],HelpMe[],2,FALSE),"Not Found In HelpMe")</f>
        <v>Incident</v>
      </c>
      <c r="C167" s="100" t="s">
        <v>29</v>
      </c>
      <c r="D167" s="125" t="str">
        <f>IFERROR(VLOOKUP(CGTracker[[#This Row],[Ticket ID]],HelpMe[#All],24,FALSE),"Not Found in HelpMe")</f>
        <v>UAE</v>
      </c>
      <c r="E167" s="125" t="str">
        <f>IFERROR(VLOOKUP(CGTracker[[#This Row],[Ticket ID]],HelpMe[#All],14,FALSE),"Not Found in HelpMe")</f>
        <v>Production</v>
      </c>
      <c r="F167" s="244" t="str">
        <f>IFERROR(VLOOKUP(CGTracker[[#This Row],[Ticket ID]],HelpMe[#All],7,FALSE),"Not Found in HelpMe")</f>
        <v>SAP Functional-FI/CO</v>
      </c>
      <c r="G167" s="245" t="str">
        <f>IFERROR(VLOOKUP(CGTracker[[#This Row],[Ticket ID]],HelpMe[#All],4,FALSE),"Not Found In HelpMe")</f>
        <v>SAP Incident  - UNABLE TO  PUT SCRAP in QA32 - QM</v>
      </c>
      <c r="H167" s="118" t="s">
        <v>668</v>
      </c>
      <c r="I167" s="101" t="str">
        <f>IFERROR(VLOOKUP(CGTracker[[#This Row],[Ticket ID]],HelpMe[],17,FALSE),"Not Found in HelpMe")</f>
        <v>3. Normal</v>
      </c>
      <c r="J167" s="101" t="str">
        <f>IFERROR(VLOOKUP(CGTracker[[#This Row],[Ticket ID]],HelpMe[],27,FALSE),"Not Found in HelpMe")</f>
        <v>No</v>
      </c>
      <c r="K167" s="244" t="str">
        <f>IFERROR(VLOOKUP(CGTracker[[#This Row],[Ticket ID]],HelpMe[],8,FALSE),"Not Found in HelpMe")</f>
        <v>In Progress</v>
      </c>
      <c r="L167" s="147" t="s">
        <v>268</v>
      </c>
      <c r="M167" s="81" t="s">
        <v>268</v>
      </c>
      <c r="N167" s="154">
        <f>IFERROR(VLOOKUP(CGTracker[[#This Row],[Ticket ID]],HelpMe[],36,FALSE),"Not Found in HelpMe")</f>
        <v>45637.527777777781</v>
      </c>
      <c r="O167" s="116" t="s">
        <v>662</v>
      </c>
      <c r="P167" s="116"/>
      <c r="Q167" s="116"/>
      <c r="R167" s="154">
        <f ca="1">IFERROR(VLOOKUP(CGTracker[[#This Row],[Ticket ID]],HelpMe[],37,FALSE),"Not Found in HelpMe")</f>
        <v>45653.757518171296</v>
      </c>
      <c r="S167" s="116"/>
      <c r="T167" s="116" t="s">
        <v>669</v>
      </c>
      <c r="U167" s="244" t="str">
        <f>IFERROR(VLOOKUP(CGTracker[[#This Row],[Ticket ID]],HelpMe[],6,FALSE),"Not Found in HelpMe")</f>
        <v>Rakhi Masand</v>
      </c>
      <c r="V167" s="244" t="str">
        <f>IFERROR(VLOOKUP(CGTracker[[#This Row],[Ticket ID]],HelpMe[],31,FALSE),"Not Found in HelpMe")</f>
        <v>2024-W50</v>
      </c>
      <c r="W167" s="116" t="s">
        <v>193</v>
      </c>
      <c r="X167" s="116"/>
      <c r="Y167" s="118" t="s">
        <v>670</v>
      </c>
      <c r="Z167" s="118"/>
      <c r="AA167" s="116"/>
      <c r="AB167" s="118"/>
      <c r="AC167" s="118" t="s">
        <v>671</v>
      </c>
    </row>
    <row r="168" spans="1:29" ht="116.1" hidden="1">
      <c r="A168" s="269">
        <v>4000005860</v>
      </c>
      <c r="B168" s="101" t="str">
        <f>IFERROR(VLOOKUP(CGTracker[[#This Row],[Ticket ID]],HelpMe[],2,FALSE),"Not Found In HelpMe")</f>
        <v>Incident</v>
      </c>
      <c r="C168" s="100" t="s">
        <v>29</v>
      </c>
      <c r="D168" s="125" t="str">
        <f>IFERROR(VLOOKUP(CGTracker[[#This Row],[Ticket ID]],HelpMe[#All],24,FALSE),"Not Found in HelpMe")</f>
        <v>UAE</v>
      </c>
      <c r="E168" s="125" t="str">
        <f>IFERROR(VLOOKUP(CGTracker[[#This Row],[Ticket ID]],HelpMe[#All],14,FALSE),"Not Found in HelpMe")</f>
        <v>Customer Advocacy - Tiles</v>
      </c>
      <c r="F168" s="244" t="str">
        <f>IFERROR(VLOOKUP(CGTracker[[#This Row],[Ticket ID]],HelpMe[#All],7,FALSE),"Not Found in HelpMe")</f>
        <v>SAP Functional-SD</v>
      </c>
      <c r="G168" s="245" t="str">
        <f>IFERROR(VLOOKUP(CGTracker[[#This Row],[Ticket ID]],HelpMe[#All],4,FALSE),"Not Found In HelpMe")</f>
        <v>SO and Line for numerous stock storage locations-ended up with error while retrieving DNs.</v>
      </c>
      <c r="H168" s="118" t="s">
        <v>672</v>
      </c>
      <c r="I168" s="101" t="str">
        <f>IFERROR(VLOOKUP(CGTracker[[#This Row],[Ticket ID]],HelpMe[],17,FALSE),"Not Found in HelpMe")</f>
        <v>3. Normal</v>
      </c>
      <c r="J168" s="101" t="str">
        <f>IFERROR(VLOOKUP(CGTracker[[#This Row],[Ticket ID]],HelpMe[],27,FALSE),"Not Found in HelpMe")</f>
        <v>No</v>
      </c>
      <c r="K168" s="244" t="str">
        <f>IFERROR(VLOOKUP(CGTracker[[#This Row],[Ticket ID]],HelpMe[],8,FALSE),"Not Found in HelpMe")</f>
        <v>User acceptance</v>
      </c>
      <c r="L168" s="147" t="s">
        <v>522</v>
      </c>
      <c r="M168" s="81" t="s">
        <v>522</v>
      </c>
      <c r="N168" s="154">
        <f>IFERROR(VLOOKUP(CGTracker[[#This Row],[Ticket ID]],HelpMe[],36,FALSE),"Not Found in HelpMe")</f>
        <v>45637.719444444447</v>
      </c>
      <c r="O168" s="116" t="s">
        <v>662</v>
      </c>
      <c r="P168" s="116"/>
      <c r="Q168" s="116"/>
      <c r="R168" s="154">
        <f ca="1">IFERROR(VLOOKUP(CGTracker[[#This Row],[Ticket ID]],HelpMe[],37,FALSE),"Not Found in HelpMe")</f>
        <v>45653.757518171296</v>
      </c>
      <c r="S168" s="116"/>
      <c r="T168" s="116" t="s">
        <v>50</v>
      </c>
      <c r="U168" s="244" t="str">
        <f>IFERROR(VLOOKUP(CGTracker[[#This Row],[Ticket ID]],HelpMe[],6,FALSE),"Not Found in HelpMe")</f>
        <v>Kamal Kondapalli</v>
      </c>
      <c r="V168" s="244" t="str">
        <f>IFERROR(VLOOKUP(CGTracker[[#This Row],[Ticket ID]],HelpMe[],31,FALSE),"Not Found in HelpMe")</f>
        <v>2024-W50</v>
      </c>
      <c r="W168" s="116" t="s">
        <v>89</v>
      </c>
      <c r="X168" s="116"/>
      <c r="Y168" s="118" t="s">
        <v>673</v>
      </c>
      <c r="Z168" s="118"/>
      <c r="AA168" s="116"/>
      <c r="AB168" s="118"/>
      <c r="AC168" s="118" t="s">
        <v>674</v>
      </c>
    </row>
    <row r="169" spans="1:29" hidden="1">
      <c r="A169" s="269">
        <v>4000005592</v>
      </c>
      <c r="B169" s="156" t="str">
        <f>IFERROR(VLOOKUP(CGTracker[[#This Row],[Ticket ID]],HelpMe[],2,FALSE),"Not Found In HelpMe")</f>
        <v>Incident</v>
      </c>
      <c r="C169" s="100" t="s">
        <v>29</v>
      </c>
      <c r="D169" s="125" t="str">
        <f>IFERROR(VLOOKUP(CGTracker[[#This Row],[Ticket ID]],HelpMe[#All],24,FALSE),"Not Found in HelpMe")</f>
        <v>BGD</v>
      </c>
      <c r="E169" s="125" t="str">
        <f>IFERROR(VLOOKUP(CGTracker[[#This Row],[Ticket ID]],HelpMe[#All],14,FALSE),"Not Found in HelpMe")</f>
        <v>Tiles Production</v>
      </c>
      <c r="F169" s="292" t="str">
        <f>IFERROR(VLOOKUP(CGTracker[[#This Row],[Ticket ID]],HelpMe[#All],7,FALSE),"Not Found in HelpMe")</f>
        <v>SAP Functional</v>
      </c>
      <c r="G169" s="148"/>
      <c r="H169" s="118" t="s">
        <v>675</v>
      </c>
      <c r="I169" s="101" t="str">
        <f>IFERROR(VLOOKUP(CGTracker[[#This Row],[Ticket ID]],HelpMe[],17,FALSE),"Not Found in HelpMe")</f>
        <v>2. High</v>
      </c>
      <c r="J169" s="101" t="str">
        <f>IFERROR(VLOOKUP(CGTracker[[#This Row],[Ticket ID]],HelpMe[],27,FALSE),"Not Found in HelpMe")</f>
        <v>No</v>
      </c>
      <c r="K169" s="292" t="str">
        <f>IFERROR(VLOOKUP(CGTracker[[#This Row],[Ticket ID]],HelpMe[],8,FALSE),"Not Found in HelpMe")</f>
        <v>Closed</v>
      </c>
      <c r="L169" s="114" t="s">
        <v>40</v>
      </c>
      <c r="M169" s="117" t="s">
        <v>40</v>
      </c>
      <c r="N169" s="154">
        <f>IFERROR(VLOOKUP(CGTracker[[#This Row],[Ticket ID]],HelpMe[],36,FALSE),"Not Found in HelpMe")</f>
        <v>45630.509722222225</v>
      </c>
      <c r="O169" s="116" t="s">
        <v>212</v>
      </c>
      <c r="P169" s="116"/>
      <c r="Q169" s="116"/>
      <c r="R169" s="314">
        <f ca="1">IFERROR(VLOOKUP(CGTracker[[#This Row],[Ticket ID]],HelpMe[],37,FALSE),"Not Found in HelpMe")</f>
        <v>45637.779861111114</v>
      </c>
      <c r="S169" s="116"/>
      <c r="T169" t="s">
        <v>59</v>
      </c>
      <c r="U169" s="292" t="str">
        <f>IFERROR(VLOOKUP(CGTracker[[#This Row],[Ticket ID]],HelpMe[],6,FALSE),"Not Found in HelpMe")</f>
        <v>Shaik Chand Basha</v>
      </c>
      <c r="V169" s="292" t="str">
        <f>IFERROR(VLOOKUP(CGTracker[[#This Row],[Ticket ID]],HelpMe[],31,FALSE),"Not Found in HelpMe")</f>
        <v>2024-W49</v>
      </c>
      <c r="W169" s="116"/>
      <c r="X169" s="116"/>
      <c r="Y169" t="s">
        <v>676</v>
      </c>
      <c r="Z169" t="s">
        <v>677</v>
      </c>
      <c r="AA169" s="116"/>
      <c r="AB169" s="118"/>
      <c r="AC169" s="118"/>
    </row>
    <row r="170" spans="1:29" ht="87">
      <c r="A170" s="287">
        <v>4000000625</v>
      </c>
      <c r="B170" s="106" t="str">
        <f>IFERROR(VLOOKUP(CGTracker[[#This Row],[Ticket ID]],HelpMe[],2,FALSE),"Not Found In HelpMe")</f>
        <v>Service Request</v>
      </c>
      <c r="C170" s="96" t="s">
        <v>29</v>
      </c>
      <c r="D170" s="106" t="str">
        <f>IFERROR(VLOOKUP(CGTracker[[#This Row],[Ticket ID]],HelpMe[#All],24,FALSE),"Not Found in HelpMe")</f>
        <v>IND</v>
      </c>
      <c r="E170" s="106" t="str">
        <f>IFERROR(VLOOKUP(CGTracker[[#This Row],[Ticket ID]],HelpMe[#All],14,FALSE),"Not Found in HelpMe")</f>
        <v>Finance &amp; Accounts</v>
      </c>
      <c r="F170" s="288" t="str">
        <f>IFERROR(VLOOKUP(CGTracker[[#This Row],[Ticket ID]],HelpMe[#All],7,FALSE),"Not Found in HelpMe")</f>
        <v>SAP Functional-SD</v>
      </c>
      <c r="G170" s="289" t="str">
        <f>IFERROR(VLOOKUP(CGTracker[[#This Row],[Ticket ID]],HelpMe[#All],4,FALSE),"Not Found In HelpMe")</f>
        <v>SHIPPING ADDRESS IN STO CHANGE - Moti - Sol Ref 3000052521</v>
      </c>
      <c r="H170" s="81" t="s">
        <v>678</v>
      </c>
      <c r="I170" s="101" t="str">
        <f>IFERROR(VLOOKUP(CGTracker[[#This Row],[Ticket ID]],HelpMe[],17,FALSE),"Not Found in HelpMe")</f>
        <v>4. Low</v>
      </c>
      <c r="J170" s="101" t="str">
        <f>IFERROR(VLOOKUP(CGTracker[[#This Row],[Ticket ID]],HelpMe[],27,FALSE),"Not Found in HelpMe")</f>
        <v>Yes</v>
      </c>
      <c r="K170" s="288" t="str">
        <f>IFERROR(VLOOKUP(CGTracker[[#This Row],[Ticket ID]],HelpMe[],8,FALSE),"Not Found in HelpMe")</f>
        <v>User acceptance</v>
      </c>
      <c r="L170" s="81" t="s">
        <v>221</v>
      </c>
      <c r="M170" s="81" t="s">
        <v>221</v>
      </c>
      <c r="N170" s="154">
        <f>IFERROR(VLOOKUP(CGTracker[[#This Row],[Ticket ID]],HelpMe[],36,FALSE),"Not Found in HelpMe")</f>
        <v>45485.532638888886</v>
      </c>
      <c r="O170" s="96" t="s">
        <v>679</v>
      </c>
      <c r="P170" s="96"/>
      <c r="Q170" s="96"/>
      <c r="R170" s="314">
        <f ca="1">IFERROR(VLOOKUP(CGTracker[[#This Row],[Ticket ID]],HelpMe[],37,FALSE),"Not Found in HelpMe")</f>
        <v>45653.757518171296</v>
      </c>
      <c r="S170" s="96"/>
      <c r="T170" s="96" t="s">
        <v>50</v>
      </c>
      <c r="U170" s="288" t="str">
        <f>IFERROR(VLOOKUP(CGTracker[[#This Row],[Ticket ID]],HelpMe[],6,FALSE),"Not Found in HelpMe")</f>
        <v>Kamal Kondapalli</v>
      </c>
      <c r="V170" s="288" t="str">
        <f>IFERROR(VLOOKUP(CGTracker[[#This Row],[Ticket ID]],HelpMe[],31,FALSE),"Not Found in HelpMe")</f>
        <v>2024-W28</v>
      </c>
      <c r="W170" s="96" t="s">
        <v>680</v>
      </c>
      <c r="X170" s="96"/>
      <c r="Y170" s="218" t="s">
        <v>681</v>
      </c>
      <c r="Z170" s="81"/>
      <c r="AA170" s="96"/>
      <c r="AB170" s="81"/>
      <c r="AC170" s="81" t="s">
        <v>682</v>
      </c>
    </row>
    <row r="171" spans="1:29" ht="43.5" hidden="1">
      <c r="A171" s="269">
        <v>4000004280</v>
      </c>
      <c r="B171" s="294" t="str">
        <f>IFERROR(VLOOKUP(CGTracker[[#This Row],[Ticket ID]],HelpMe[],2,FALSE),"Not Found In HelpMe")</f>
        <v>Service Request</v>
      </c>
      <c r="C171" s="295" t="s">
        <v>29</v>
      </c>
      <c r="D171" s="125" t="str">
        <f>IFERROR(VLOOKUP(CGTracker[[#This Row],[Ticket ID]],HelpMe[#All],24,FALSE),"Not Found in HelpMe")</f>
        <v>UAE</v>
      </c>
      <c r="E171" s="125" t="str">
        <f>IFERROR(VLOOKUP(CGTracker[[#This Row],[Ticket ID]],HelpMe[#All],14,FALSE),"Not Found in HelpMe")</f>
        <v>Sanitaryware Plant</v>
      </c>
      <c r="F171" s="296" t="str">
        <f>IFERROR(VLOOKUP(CGTracker[[#This Row],[Ticket ID]],HelpMe[#All],7,FALSE),"Not Found in HelpMe")</f>
        <v>SAP Functional-SD</v>
      </c>
      <c r="G171" s="148" t="str">
        <f>IFERROR(VLOOKUP(CGTracker[[#This Row],[Ticket ID]],HelpMe[#All],4,FALSE),"Not Found In HelpMe")</f>
        <v>C4C / SAP approving authority- segregation</v>
      </c>
      <c r="H171" s="118" t="s">
        <v>683</v>
      </c>
      <c r="I171" s="101" t="str">
        <f>IFERROR(VLOOKUP(CGTracker[[#This Row],[Ticket ID]],HelpMe[],17,FALSE),"Not Found in HelpMe")</f>
        <v>Not Assigned</v>
      </c>
      <c r="J171" s="101" t="str">
        <f>IFERROR(VLOOKUP(CGTracker[[#This Row],[Ticket ID]],HelpMe[],27,FALSE),"Not Found in HelpMe")</f>
        <v>Yes</v>
      </c>
      <c r="K171" s="244" t="str">
        <f>IFERROR(VLOOKUP(CGTracker[[#This Row],[Ticket ID]],HelpMe[],8,FALSE),"Not Found in HelpMe")</f>
        <v>In Progress</v>
      </c>
      <c r="L171" s="297" t="s">
        <v>48</v>
      </c>
      <c r="M171" s="298" t="s">
        <v>48</v>
      </c>
      <c r="N171" s="154">
        <f>IFERROR(VLOOKUP(CGTracker[[#This Row],[Ticket ID]],HelpMe[],36,FALSE),"Not Found in HelpMe")</f>
        <v>45587.529861111114</v>
      </c>
      <c r="O171" s="116" t="s">
        <v>679</v>
      </c>
      <c r="P171" s="116"/>
      <c r="Q171" s="116"/>
      <c r="R171" s="314">
        <f ca="1">IFERROR(VLOOKUP(CGTracker[[#This Row],[Ticket ID]],HelpMe[],37,FALSE),"Not Found in HelpMe")</f>
        <v>45653.757518171296</v>
      </c>
      <c r="S171" s="116"/>
      <c r="T171" s="116" t="s">
        <v>67</v>
      </c>
      <c r="U171" s="296" t="str">
        <f>IFERROR(VLOOKUP(CGTracker[[#This Row],[Ticket ID]],HelpMe[],6,FALSE),"Not Found in HelpMe")</f>
        <v>Dinesh Sharma</v>
      </c>
      <c r="V171" s="296" t="str">
        <f>IFERROR(VLOOKUP(CGTracker[[#This Row],[Ticket ID]],HelpMe[],31,FALSE),"Not Found in HelpMe")</f>
        <v>2024-W43</v>
      </c>
      <c r="W171" s="116" t="s">
        <v>198</v>
      </c>
      <c r="X171" s="116"/>
      <c r="Y171" s="118" t="s">
        <v>684</v>
      </c>
      <c r="Z171" s="118"/>
      <c r="AA171" s="116"/>
      <c r="AB171" s="118"/>
      <c r="AC171" s="118" t="s">
        <v>579</v>
      </c>
    </row>
    <row r="172" spans="1:29" ht="30.75">
      <c r="A172" s="266">
        <v>4000000772</v>
      </c>
      <c r="B172" s="106" t="str">
        <f>IFERROR(VLOOKUP(CGTracker[[#This Row],[Ticket ID]],HelpMe[],2,FALSE),"Not Found In HelpMe")</f>
        <v>Service Request</v>
      </c>
      <c r="C172" s="96" t="s">
        <v>29</v>
      </c>
      <c r="D172" s="106" t="str">
        <f>IFERROR(VLOOKUP(CGTracker[[#This Row],[Ticket ID]],HelpMe[#All],24,FALSE),"Not Found in HelpMe")</f>
        <v>IND</v>
      </c>
      <c r="E172" s="106" t="str">
        <f>IFERROR(VLOOKUP(CGTracker[[#This Row],[Ticket ID]],HelpMe[#All],14,FALSE),"Not Found in HelpMe")</f>
        <v>Commercial Accounts</v>
      </c>
      <c r="F172" s="288" t="str">
        <f>IFERROR(VLOOKUP(CGTracker[[#This Row],[Ticket ID]],HelpMe[#All],7,FALSE),"Not Found in HelpMe")</f>
        <v>SAP Functional-SD</v>
      </c>
      <c r="G172" s="289" t="str">
        <f>IFERROR(VLOOKUP(CGTracker[[#This Row],[Ticket ID]],HelpMe[#All],4,FALSE),"Not Found In HelpMe")</f>
        <v>One time customer code for showroom cust Sol#: 3000052279</v>
      </c>
      <c r="H172" s="81" t="s">
        <v>685</v>
      </c>
      <c r="I172" s="101" t="str">
        <f>IFERROR(VLOOKUP(CGTracker[[#This Row],[Ticket ID]],HelpMe[],17,FALSE),"Not Found in HelpMe")</f>
        <v>2. High</v>
      </c>
      <c r="J172" s="101" t="str">
        <f>IFERROR(VLOOKUP(CGTracker[[#This Row],[Ticket ID]],HelpMe[],27,FALSE),"Not Found in HelpMe")</f>
        <v>Yes</v>
      </c>
      <c r="K172" s="288" t="str">
        <f>IFERROR(VLOOKUP(CGTracker[[#This Row],[Ticket ID]],HelpMe[],8,FALSE),"Not Found in HelpMe")</f>
        <v>User acceptance</v>
      </c>
      <c r="L172" s="81" t="s">
        <v>221</v>
      </c>
      <c r="M172" s="81" t="s">
        <v>221</v>
      </c>
      <c r="N172" s="154">
        <f>IFERROR(VLOOKUP(CGTracker[[#This Row],[Ticket ID]],HelpMe[],36,FALSE),"Not Found in HelpMe")</f>
        <v>45490.381944444445</v>
      </c>
      <c r="O172" s="96" t="s">
        <v>679</v>
      </c>
      <c r="P172" s="96"/>
      <c r="Q172" s="96"/>
      <c r="R172" s="314">
        <f ca="1">IFERROR(VLOOKUP(CGTracker[[#This Row],[Ticket ID]],HelpMe[],37,FALSE),"Not Found in HelpMe")</f>
        <v>45653.757518171296</v>
      </c>
      <c r="S172" s="96"/>
      <c r="T172" s="96" t="s">
        <v>50</v>
      </c>
      <c r="U172" s="288" t="str">
        <f>IFERROR(VLOOKUP(CGTracker[[#This Row],[Ticket ID]],HelpMe[],6,FALSE),"Not Found in HelpMe")</f>
        <v>Kamal Kondapalli</v>
      </c>
      <c r="V172" s="288" t="str">
        <f>IFERROR(VLOOKUP(CGTracker[[#This Row],[Ticket ID]],HelpMe[],31,FALSE),"Not Found in HelpMe")</f>
        <v>2024-W29</v>
      </c>
      <c r="W172" s="96" t="s">
        <v>51</v>
      </c>
      <c r="X172" s="96"/>
      <c r="Y172" s="81" t="s">
        <v>686</v>
      </c>
      <c r="Z172" s="81"/>
      <c r="AA172" s="96"/>
      <c r="AB172" s="81"/>
      <c r="AC172" s="81" t="s">
        <v>687</v>
      </c>
    </row>
    <row r="173" spans="1:29" ht="29.1" hidden="1">
      <c r="A173" s="269">
        <v>4000000787</v>
      </c>
      <c r="B173" s="299" t="str">
        <f>IFERROR(VLOOKUP(CGTracker[[#This Row],[Ticket ID]],HelpMe[],2,FALSE),"Not Found In HelpMe")</f>
        <v>Service Request</v>
      </c>
      <c r="C173" s="295" t="s">
        <v>29</v>
      </c>
      <c r="D173" s="125" t="str">
        <f>IFERROR(VLOOKUP(CGTracker[[#This Row],[Ticket ID]],HelpMe[#All],24,FALSE),"Not Found in HelpMe")</f>
        <v>IND</v>
      </c>
      <c r="E173" s="125" t="str">
        <f>IFERROR(VLOOKUP(CGTracker[[#This Row],[Ticket ID]],HelpMe[#All],14,FALSE),"Not Found in HelpMe")</f>
        <v>Commercial Accounts</v>
      </c>
      <c r="F173" s="300" t="str">
        <f>IFERROR(VLOOKUP(CGTracker[[#This Row],[Ticket ID]],HelpMe[#All],7,FALSE),"Not Found in HelpMe")</f>
        <v>SAP Functional-SD</v>
      </c>
      <c r="G173" s="148" t="str">
        <f>IFERROR(VLOOKUP(CGTracker[[#This Row],[Ticket ID]],HelpMe[#All],4,FALSE),"Not Found In HelpMe")</f>
        <v>New Sales Office Required  Bhutan and Nepal  (Mumbai)   - Old Sol Ref 3000052046</v>
      </c>
      <c r="H173" s="118" t="s">
        <v>688</v>
      </c>
      <c r="I173" s="101" t="str">
        <f>IFERROR(VLOOKUP(CGTracker[[#This Row],[Ticket ID]],HelpMe[],17,FALSE),"Not Found in HelpMe")</f>
        <v>2. High</v>
      </c>
      <c r="J173" s="101" t="str">
        <f>IFERROR(VLOOKUP(CGTracker[[#This Row],[Ticket ID]],HelpMe[],27,FALSE),"Not Found in HelpMe")</f>
        <v>Yes</v>
      </c>
      <c r="K173" s="300" t="str">
        <f>IFERROR(VLOOKUP(CGTracker[[#This Row],[Ticket ID]],HelpMe[],8,FALSE),"Not Found in HelpMe")</f>
        <v>Closed</v>
      </c>
      <c r="L173" s="80" t="s">
        <v>103</v>
      </c>
      <c r="M173" s="115" t="s">
        <v>103</v>
      </c>
      <c r="N173" s="154">
        <f>IFERROR(VLOOKUP(CGTracker[[#This Row],[Ticket ID]],HelpMe[],36,FALSE),"Not Found in HelpMe")</f>
        <v>45490.428472222222</v>
      </c>
      <c r="O173" s="116" t="s">
        <v>679</v>
      </c>
      <c r="P173" s="116"/>
      <c r="Q173" s="116"/>
      <c r="R173" s="314">
        <f ca="1">IFERROR(VLOOKUP(CGTracker[[#This Row],[Ticket ID]],HelpMe[],37,FALSE),"Not Found in HelpMe")</f>
        <v>45638.634027777778</v>
      </c>
      <c r="S173" s="116" t="s">
        <v>679</v>
      </c>
      <c r="T173" s="116" t="s">
        <v>50</v>
      </c>
      <c r="U173" s="300" t="str">
        <f>IFERROR(VLOOKUP(CGTracker[[#This Row],[Ticket ID]],HelpMe[],6,FALSE),"Not Found in HelpMe")</f>
        <v>Kamal Kondapalli</v>
      </c>
      <c r="V173" s="300" t="str">
        <f>IFERROR(VLOOKUP(CGTracker[[#This Row],[Ticket ID]],HelpMe[],31,FALSE),"Not Found in HelpMe")</f>
        <v>2024-W29</v>
      </c>
      <c r="W173" s="116" t="s">
        <v>198</v>
      </c>
      <c r="X173" s="116"/>
      <c r="Y173" s="118" t="s">
        <v>689</v>
      </c>
      <c r="Z173" s="118"/>
      <c r="AA173" s="116"/>
      <c r="AB173" s="118"/>
      <c r="AC173" s="118"/>
    </row>
    <row r="174" spans="1:29" ht="43.5" hidden="1">
      <c r="A174" s="269">
        <v>4000000107</v>
      </c>
      <c r="B174" s="101" t="str">
        <f>IFERROR(VLOOKUP(CGTracker[[#This Row],[Ticket ID]],HelpMe[],2,FALSE),"Not Found In HelpMe")</f>
        <v>Service Request</v>
      </c>
      <c r="C174" s="100" t="s">
        <v>29</v>
      </c>
      <c r="D174" s="125" t="str">
        <f>IFERROR(VLOOKUP(CGTracker[[#This Row],[Ticket ID]],HelpMe[#All],24,FALSE),"Not Found in HelpMe")</f>
        <v>IND</v>
      </c>
      <c r="E174" s="125" t="str">
        <f>IFERROR(VLOOKUP(CGTracker[[#This Row],[Ticket ID]],HelpMe[#All],14,FALSE),"Not Found in HelpMe")</f>
        <v>Commercial Accounts</v>
      </c>
      <c r="F174" s="244" t="str">
        <f>IFERROR(VLOOKUP(CGTracker[[#This Row],[Ticket ID]],HelpMe[#All],7,FALSE),"Not Found in HelpMe")</f>
        <v>SAP Functional-SD</v>
      </c>
      <c r="G174" s="148" t="str">
        <f>IFERROR(VLOOKUP(CGTracker[[#This Row],[Ticket ID]],HelpMe[#All],4,FALSE),"Not Found In HelpMe")</f>
        <v>Need to bring the columns from material master to sales register &amp; to set the new Rule Sol#: 3000052515</v>
      </c>
      <c r="H174" s="118" t="s">
        <v>690</v>
      </c>
      <c r="I174" s="101" t="str">
        <f>IFERROR(VLOOKUP(CGTracker[[#This Row],[Ticket ID]],HelpMe[],17,FALSE),"Not Found in HelpMe")</f>
        <v>3. Normal</v>
      </c>
      <c r="J174" s="101" t="str">
        <f>IFERROR(VLOOKUP(CGTracker[[#This Row],[Ticket ID]],HelpMe[],27,FALSE),"Not Found in HelpMe")</f>
        <v>Yes</v>
      </c>
      <c r="K174" s="244" t="str">
        <f>IFERROR(VLOOKUP(CGTracker[[#This Row],[Ticket ID]],HelpMe[],8,FALSE),"Not Found in HelpMe")</f>
        <v>Closed</v>
      </c>
      <c r="L174" s="10" t="s">
        <v>103</v>
      </c>
      <c r="M174" s="81" t="s">
        <v>103</v>
      </c>
      <c r="N174" s="154">
        <f>IFERROR(VLOOKUP(CGTracker[[#This Row],[Ticket ID]],HelpMe[],36,FALSE),"Not Found in HelpMe")</f>
        <v>45474.793055555558</v>
      </c>
      <c r="O174" s="116" t="s">
        <v>679</v>
      </c>
      <c r="P174" s="116"/>
      <c r="Q174" s="116"/>
      <c r="R174" s="154">
        <f ca="1">IFERROR(VLOOKUP(CGTracker[[#This Row],[Ticket ID]],HelpMe[],37,FALSE),"Not Found in HelpMe")</f>
        <v>45643.824999999997</v>
      </c>
      <c r="S174" s="116" t="s">
        <v>679</v>
      </c>
      <c r="T174" s="116" t="s">
        <v>50</v>
      </c>
      <c r="U174" s="244" t="str">
        <f>IFERROR(VLOOKUP(CGTracker[[#This Row],[Ticket ID]],HelpMe[],6,FALSE),"Not Found in HelpMe")</f>
        <v>Kamal Kondapalli</v>
      </c>
      <c r="V174" s="244" t="str">
        <f>IFERROR(VLOOKUP(CGTracker[[#This Row],[Ticket ID]],HelpMe[],31,FALSE),"Not Found in HelpMe")</f>
        <v>2024-W27</v>
      </c>
      <c r="W174" s="116" t="s">
        <v>198</v>
      </c>
      <c r="X174" s="116"/>
      <c r="Y174" s="118" t="s">
        <v>691</v>
      </c>
      <c r="Z174" s="118"/>
      <c r="AA174" s="116"/>
      <c r="AB174" s="118"/>
      <c r="AC174" s="118"/>
    </row>
    <row r="175" spans="1:29" ht="29.1" hidden="1">
      <c r="A175" s="269">
        <v>4000005821</v>
      </c>
      <c r="B175" s="156" t="str">
        <f>IFERROR(VLOOKUP(CGTracker[[#This Row],[Ticket ID]],HelpMe[],2,FALSE),"Not Found In HelpMe")</f>
        <v>Incident</v>
      </c>
      <c r="C175" s="100" t="s">
        <v>29</v>
      </c>
      <c r="D175" s="125" t="str">
        <f>IFERROR(VLOOKUP(CGTracker[[#This Row],[Ticket ID]],HelpMe[#All],24,FALSE),"Not Found in HelpMe")</f>
        <v>UAE</v>
      </c>
      <c r="E175" s="125" t="str">
        <f>IFERROR(VLOOKUP(CGTracker[[#This Row],[Ticket ID]],HelpMe[#All],14,FALSE),"Not Found in HelpMe")</f>
        <v>Showroom</v>
      </c>
      <c r="F175" s="292" t="str">
        <f>IFERROR(VLOOKUP(CGTracker[[#This Row],[Ticket ID]],HelpMe[#All],7,FALSE),"Not Found in HelpMe")</f>
        <v>SAP Functional-SD</v>
      </c>
      <c r="G175" s="148" t="s">
        <v>692</v>
      </c>
      <c r="H175" s="118" t="s">
        <v>692</v>
      </c>
      <c r="I175" s="101" t="str">
        <f>IFERROR(VLOOKUP(CGTracker[[#This Row],[Ticket ID]],HelpMe[],17,FALSE),"Not Found in HelpMe")</f>
        <v>3. Normal</v>
      </c>
      <c r="J175" s="101" t="str">
        <f>IFERROR(VLOOKUP(CGTracker[[#This Row],[Ticket ID]],HelpMe[],27,FALSE),"Not Found in HelpMe")</f>
        <v>No</v>
      </c>
      <c r="K175" s="292" t="str">
        <f>IFERROR(VLOOKUP(CGTracker[[#This Row],[Ticket ID]],HelpMe[],8,FALSE),"Not Found in HelpMe")</f>
        <v>Closed</v>
      </c>
      <c r="L175" s="147" t="s">
        <v>40</v>
      </c>
      <c r="M175" s="114" t="s">
        <v>40</v>
      </c>
      <c r="N175" s="154">
        <f>IFERROR(VLOOKUP(CGTracker[[#This Row],[Ticket ID]],HelpMe[],36,FALSE),"Not Found in HelpMe")</f>
        <v>45636.772916666669</v>
      </c>
      <c r="O175" s="116" t="s">
        <v>679</v>
      </c>
      <c r="P175" s="116"/>
      <c r="Q175" s="116"/>
      <c r="R175" s="314">
        <f ca="1">IFERROR(VLOOKUP(CGTracker[[#This Row],[Ticket ID]],HelpMe[],37,FALSE),"Not Found in HelpMe")</f>
        <v>45639.520138888889</v>
      </c>
      <c r="S175" s="116" t="s">
        <v>663</v>
      </c>
      <c r="T175" s="116" t="s">
        <v>50</v>
      </c>
      <c r="U175" s="292" t="str">
        <f>IFERROR(VLOOKUP(CGTracker[[#This Row],[Ticket ID]],HelpMe[],6,FALSE),"Not Found in HelpMe")</f>
        <v>Kamal Kondapalli</v>
      </c>
      <c r="V175" s="292" t="str">
        <f>IFERROR(VLOOKUP(CGTracker[[#This Row],[Ticket ID]],HelpMe[],31,FALSE),"Not Found in HelpMe")</f>
        <v>2024-W50</v>
      </c>
      <c r="W175" s="116" t="s">
        <v>51</v>
      </c>
      <c r="X175" s="116"/>
      <c r="Y175" s="118" t="s">
        <v>693</v>
      </c>
      <c r="Z175" s="118"/>
      <c r="AA175" s="116"/>
      <c r="AB175" s="118"/>
      <c r="AC175" s="118"/>
    </row>
    <row r="176" spans="1:29" ht="57.95">
      <c r="A176" s="287">
        <v>4000001781</v>
      </c>
      <c r="B176" s="106" t="str">
        <f>IFERROR(VLOOKUP(CGTracker[[#This Row],[Ticket ID]],HelpMe[],2,FALSE),"Not Found In HelpMe")</f>
        <v>Service Request</v>
      </c>
      <c r="C176" s="96" t="s">
        <v>29</v>
      </c>
      <c r="D176" s="106" t="str">
        <f>IFERROR(VLOOKUP(CGTracker[[#This Row],[Ticket ID]],HelpMe[#All],24,FALSE),"Not Found in HelpMe")</f>
        <v>UAE</v>
      </c>
      <c r="E176" s="106" t="str">
        <f>IFERROR(VLOOKUP(CGTracker[[#This Row],[Ticket ID]],HelpMe[#All],14,FALSE),"Not Found in HelpMe")</f>
        <v>Corporate Development</v>
      </c>
      <c r="F176" s="288" t="str">
        <f>IFERROR(VLOOKUP(CGTracker[[#This Row],[Ticket ID]],HelpMe[#All],7,FALSE),"Not Found in HelpMe")</f>
        <v>SAP Functional-SD</v>
      </c>
      <c r="G176" s="289" t="s">
        <v>694</v>
      </c>
      <c r="H176" s="81" t="s">
        <v>694</v>
      </c>
      <c r="I176" s="101" t="str">
        <f>IFERROR(VLOOKUP(CGTracker[[#This Row],[Ticket ID]],HelpMe[],17,FALSE),"Not Found in HelpMe")</f>
        <v>2. High</v>
      </c>
      <c r="J176" s="101" t="str">
        <f>IFERROR(VLOOKUP(CGTracker[[#This Row],[Ticket ID]],HelpMe[],27,FALSE),"Not Found in HelpMe")</f>
        <v>Yes</v>
      </c>
      <c r="K176" s="288" t="str">
        <f>IFERROR(VLOOKUP(CGTracker[[#This Row],[Ticket ID]],HelpMe[],8,FALSE),"Not Found in HelpMe")</f>
        <v>User acceptance</v>
      </c>
      <c r="L176" s="81" t="s">
        <v>238</v>
      </c>
      <c r="M176" s="81" t="s">
        <v>238</v>
      </c>
      <c r="N176" s="154">
        <f>IFERROR(VLOOKUP(CGTracker[[#This Row],[Ticket ID]],HelpMe[],36,FALSE),"Not Found in HelpMe")</f>
        <v>45511.809027777781</v>
      </c>
      <c r="O176" s="96" t="s">
        <v>663</v>
      </c>
      <c r="P176" s="96"/>
      <c r="Q176" s="96"/>
      <c r="R176" s="314">
        <f ca="1">IFERROR(VLOOKUP(CGTracker[[#This Row],[Ticket ID]],HelpMe[],37,FALSE),"Not Found in HelpMe")</f>
        <v>45653.757518171296</v>
      </c>
      <c r="S176" s="96"/>
      <c r="T176" s="96" t="s">
        <v>50</v>
      </c>
      <c r="U176" s="288" t="str">
        <f>IFERROR(VLOOKUP(CGTracker[[#This Row],[Ticket ID]],HelpMe[],6,FALSE),"Not Found in HelpMe")</f>
        <v>Kamal Kondapalli</v>
      </c>
      <c r="V176" s="288" t="str">
        <f>IFERROR(VLOOKUP(CGTracker[[#This Row],[Ticket ID]],HelpMe[],31,FALSE),"Not Found in HelpMe")</f>
        <v>2024-W32</v>
      </c>
      <c r="W176" s="96" t="s">
        <v>51</v>
      </c>
      <c r="X176" s="96" t="s">
        <v>115</v>
      </c>
      <c r="Y176" s="81" t="s">
        <v>695</v>
      </c>
      <c r="Z176" s="81"/>
      <c r="AA176" s="96"/>
      <c r="AB176" s="81"/>
      <c r="AC176" s="81" t="s">
        <v>696</v>
      </c>
    </row>
    <row r="177" spans="1:29" ht="57.95" hidden="1">
      <c r="A177" s="269">
        <v>4000005797</v>
      </c>
      <c r="B177" s="299" t="str">
        <f>IFERROR(VLOOKUP(CGTracker[[#This Row],[Ticket ID]],HelpMe[],2,FALSE),"Not Found In HelpMe")</f>
        <v>Service Request</v>
      </c>
      <c r="C177" s="295" t="s">
        <v>29</v>
      </c>
      <c r="D177" s="125" t="str">
        <f>IFERROR(VLOOKUP(CGTracker[[#This Row],[Ticket ID]],HelpMe[#All],24,FALSE),"Not Found in HelpMe")</f>
        <v>UAE</v>
      </c>
      <c r="E177" s="125" t="str">
        <f>IFERROR(VLOOKUP(CGTracker[[#This Row],[Ticket ID]],HelpMe[#All],14,FALSE),"Not Found in HelpMe")</f>
        <v>Purchase</v>
      </c>
      <c r="F177" s="300" t="str">
        <f>IFERROR(VLOOKUP(CGTracker[[#This Row],[Ticket ID]],HelpMe[#All],7,FALSE),"Not Found in HelpMe")</f>
        <v>SAP Functional-PP/PM/QS/</v>
      </c>
      <c r="G177" s="148" t="str">
        <f>IFERROR(VLOOKUP(CGTracker[[#This Row],[Ticket ID]],HelpMe[#All],4,FALSE),"Not Found In HelpMe")</f>
        <v>MDG CLASSIFICATION WARNING MESSAGE CHANGES - Sol ref#: Req: 3000052631</v>
      </c>
      <c r="H177" s="202" t="s">
        <v>697</v>
      </c>
      <c r="I177" s="101" t="str">
        <f>IFERROR(VLOOKUP(CGTracker[[#This Row],[Ticket ID]],HelpMe[],17,FALSE),"Not Found in HelpMe")</f>
        <v>2. High</v>
      </c>
      <c r="J177" s="101" t="str">
        <f>IFERROR(VLOOKUP(CGTracker[[#This Row],[Ticket ID]],HelpMe[],27,FALSE),"Not Found in HelpMe")</f>
        <v>No</v>
      </c>
      <c r="K177" s="300" t="str">
        <f>IFERROR(VLOOKUP(CGTracker[[#This Row],[Ticket ID]],HelpMe[],8,FALSE),"Not Found in HelpMe")</f>
        <v>In Progress</v>
      </c>
      <c r="L177" s="147" t="s">
        <v>254</v>
      </c>
      <c r="M177" s="115" t="s">
        <v>254</v>
      </c>
      <c r="N177" s="154">
        <f>IFERROR(VLOOKUP(CGTracker[[#This Row],[Ticket ID]],HelpMe[],36,FALSE),"Not Found in HelpMe")</f>
        <v>45636.552777777775</v>
      </c>
      <c r="O177" s="116" t="s">
        <v>663</v>
      </c>
      <c r="P177" s="116"/>
      <c r="Q177" s="116"/>
      <c r="R177" s="314">
        <f ca="1">IFERROR(VLOOKUP(CGTracker[[#This Row],[Ticket ID]],HelpMe[],37,FALSE),"Not Found in HelpMe")</f>
        <v>45653.757518171296</v>
      </c>
      <c r="S177" s="116"/>
      <c r="T177" t="s">
        <v>698</v>
      </c>
      <c r="U177" s="300" t="str">
        <f>IFERROR(VLOOKUP(CGTracker[[#This Row],[Ticket ID]],HelpMe[],6,FALSE),"Not Found in HelpMe")</f>
        <v>Shaik Chand Basha</v>
      </c>
      <c r="V177" s="300" t="str">
        <f>IFERROR(VLOOKUP(CGTracker[[#This Row],[Ticket ID]],HelpMe[],31,FALSE),"Not Found in HelpMe")</f>
        <v>2024-W50</v>
      </c>
      <c r="W177" t="s">
        <v>60</v>
      </c>
      <c r="X177" t="s">
        <v>115</v>
      </c>
      <c r="Y177" s="118" t="s">
        <v>699</v>
      </c>
      <c r="Z177" s="118"/>
      <c r="AA177" s="116"/>
      <c r="AB177" s="118"/>
      <c r="AC177" s="118" t="s">
        <v>700</v>
      </c>
    </row>
    <row r="178" spans="1:29" ht="29.1" hidden="1">
      <c r="A178" s="269">
        <v>4000005966</v>
      </c>
      <c r="B178" s="101" t="str">
        <f>IFERROR(VLOOKUP(CGTracker[[#This Row],[Ticket ID]],HelpMe[],2,FALSE),"Not Found In HelpMe")</f>
        <v>Incident</v>
      </c>
      <c r="C178" s="100" t="s">
        <v>29</v>
      </c>
      <c r="D178" s="125" t="str">
        <f>IFERROR(VLOOKUP(CGTracker[[#This Row],[Ticket ID]],HelpMe[#All],24,FALSE),"Not Found in HelpMe")</f>
        <v>UAE</v>
      </c>
      <c r="E178" s="125" t="str">
        <f>IFERROR(VLOOKUP(CGTracker[[#This Row],[Ticket ID]],HelpMe[#All],14,FALSE),"Not Found in HelpMe")</f>
        <v>Sales</v>
      </c>
      <c r="F178" s="244" t="str">
        <f>IFERROR(VLOOKUP(CGTracker[[#This Row],[Ticket ID]],HelpMe[#All],7,FALSE),"Not Found in HelpMe")</f>
        <v>SAP Functional-SD</v>
      </c>
      <c r="G178" s="148" t="s">
        <v>701</v>
      </c>
      <c r="H178" s="118" t="s">
        <v>701</v>
      </c>
      <c r="I178" s="101" t="str">
        <f>IFERROR(VLOOKUP(CGTracker[[#This Row],[Ticket ID]],HelpMe[],17,FALSE),"Not Found in HelpMe")</f>
        <v>3. Normal</v>
      </c>
      <c r="J178" s="101" t="str">
        <f>IFERROR(VLOOKUP(CGTracker[[#This Row],[Ticket ID]],HelpMe[],27,FALSE),"Not Found in HelpMe")</f>
        <v>No</v>
      </c>
      <c r="K178" s="244" t="str">
        <f>IFERROR(VLOOKUP(CGTracker[[#This Row],[Ticket ID]],HelpMe[],8,FALSE),"Not Found in HelpMe")</f>
        <v>Closed</v>
      </c>
      <c r="L178" s="248" t="s">
        <v>40</v>
      </c>
      <c r="M178" s="248" t="s">
        <v>40</v>
      </c>
      <c r="N178" s="154">
        <f>IFERROR(VLOOKUP(CGTracker[[#This Row],[Ticket ID]],HelpMe[],36,FALSE),"Not Found in HelpMe")</f>
        <v>45642.548611111109</v>
      </c>
      <c r="O178" s="116" t="s">
        <v>592</v>
      </c>
      <c r="P178" s="116"/>
      <c r="Q178" s="116"/>
      <c r="R178" s="154">
        <f ca="1">IFERROR(VLOOKUP(CGTracker[[#This Row],[Ticket ID]],HelpMe[],37,FALSE),"Not Found in HelpMe")</f>
        <v>45644.70208333333</v>
      </c>
      <c r="S178" s="116"/>
      <c r="T178" s="116" t="s">
        <v>67</v>
      </c>
      <c r="U178" s="244" t="str">
        <f>IFERROR(VLOOKUP(CGTracker[[#This Row],[Ticket ID]],HelpMe[],6,FALSE),"Not Found in HelpMe")</f>
        <v>Kamal Kondapalli</v>
      </c>
      <c r="V178" s="244" t="str">
        <f>IFERROR(VLOOKUP(CGTracker[[#This Row],[Ticket ID]],HelpMe[],31,FALSE),"Not Found in HelpMe")</f>
        <v>2024-W51</v>
      </c>
      <c r="W178" s="116" t="s">
        <v>68</v>
      </c>
      <c r="X178" s="116"/>
      <c r="Y178" s="118" t="s">
        <v>702</v>
      </c>
      <c r="Z178" s="118"/>
      <c r="AA178" s="116"/>
      <c r="AB178" s="118"/>
      <c r="AC178" s="118"/>
    </row>
    <row r="179" spans="1:29" ht="29.1" hidden="1">
      <c r="A179" s="269">
        <v>4000005969</v>
      </c>
      <c r="B179" s="101" t="str">
        <f>IFERROR(VLOOKUP(CGTracker[[#This Row],[Ticket ID]],HelpMe[],2,FALSE),"Not Found In HelpMe")</f>
        <v>Incident</v>
      </c>
      <c r="C179" s="100" t="s">
        <v>29</v>
      </c>
      <c r="D179" s="125" t="str">
        <f>IFERROR(VLOOKUP(CGTracker[[#This Row],[Ticket ID]],HelpMe[#All],24,FALSE),"Not Found in HelpMe")</f>
        <v>UAE</v>
      </c>
      <c r="E179" s="125" t="str">
        <f>IFERROR(VLOOKUP(CGTracker[[#This Row],[Ticket ID]],HelpMe[#All],14,FALSE),"Not Found in HelpMe")</f>
        <v>Local Sales</v>
      </c>
      <c r="F179" s="244" t="str">
        <f>IFERROR(VLOOKUP(CGTracker[[#This Row],[Ticket ID]],HelpMe[#All],7,FALSE),"Not Found in HelpMe")</f>
        <v>SAP Technical-SD</v>
      </c>
      <c r="G179" s="148" t="s">
        <v>703</v>
      </c>
      <c r="H179" s="118" t="s">
        <v>703</v>
      </c>
      <c r="I179" s="101" t="str">
        <f>IFERROR(VLOOKUP(CGTracker[[#This Row],[Ticket ID]],HelpMe[],17,FALSE),"Not Found in HelpMe")</f>
        <v>2. High</v>
      </c>
      <c r="J179" s="101" t="str">
        <f>IFERROR(VLOOKUP(CGTracker[[#This Row],[Ticket ID]],HelpMe[],27,FALSE),"Not Found in HelpMe")</f>
        <v>No</v>
      </c>
      <c r="K179" s="244" t="str">
        <f>IFERROR(VLOOKUP(CGTracker[[#This Row],[Ticket ID]],HelpMe[],8,FALSE),"Not Found in HelpMe")</f>
        <v>Closed</v>
      </c>
      <c r="L179" s="249" t="s">
        <v>40</v>
      </c>
      <c r="M179" s="248" t="s">
        <v>40</v>
      </c>
      <c r="N179" s="154">
        <f>IFERROR(VLOOKUP(CGTracker[[#This Row],[Ticket ID]],HelpMe[],36,FALSE),"Not Found in HelpMe")</f>
        <v>45642.568055555559</v>
      </c>
      <c r="O179" s="116" t="s">
        <v>592</v>
      </c>
      <c r="P179" s="116"/>
      <c r="Q179" s="116"/>
      <c r="R179" s="154">
        <f ca="1">IFERROR(VLOOKUP(CGTracker[[#This Row],[Ticket ID]],HelpMe[],37,FALSE),"Not Found in HelpMe")</f>
        <v>45645.495833333334</v>
      </c>
      <c r="S179" s="116"/>
      <c r="T179" s="116" t="s">
        <v>67</v>
      </c>
      <c r="U179" s="244" t="str">
        <f>IFERROR(VLOOKUP(CGTracker[[#This Row],[Ticket ID]],HelpMe[],6,FALSE),"Not Found in HelpMe")</f>
        <v>Kamal Kondapalli</v>
      </c>
      <c r="V179" s="244" t="str">
        <f>IFERROR(VLOOKUP(CGTracker[[#This Row],[Ticket ID]],HelpMe[],31,FALSE),"Not Found in HelpMe")</f>
        <v>2024-W51</v>
      </c>
      <c r="W179" s="116" t="s">
        <v>68</v>
      </c>
      <c r="X179" s="116"/>
      <c r="Y179" s="250" t="s">
        <v>704</v>
      </c>
      <c r="Z179" s="118"/>
      <c r="AA179" s="116"/>
      <c r="AB179" s="118"/>
      <c r="AC179" s="118"/>
    </row>
    <row r="180" spans="1:29" ht="43.5" hidden="1">
      <c r="A180" s="269">
        <v>4000002744</v>
      </c>
      <c r="B180" s="101" t="str">
        <f>IFERROR(VLOOKUP(CGTracker[[#This Row],[Ticket ID]],HelpMe[],2,FALSE),"Not Found In HelpMe")</f>
        <v>Service Request</v>
      </c>
      <c r="C180" s="100" t="s">
        <v>29</v>
      </c>
      <c r="D180" s="125" t="str">
        <f>IFERROR(VLOOKUP(CGTracker[[#This Row],[Ticket ID]],HelpMe[#All],24,FALSE),"Not Found in HelpMe")</f>
        <v>UAE</v>
      </c>
      <c r="E180" s="125" t="str">
        <f>IFERROR(VLOOKUP(CGTracker[[#This Row],[Ticket ID]],HelpMe[#All],14,FALSE),"Not Found in HelpMe")</f>
        <v>Accounts</v>
      </c>
      <c r="F180" s="244" t="str">
        <f>IFERROR(VLOOKUP(CGTracker[[#This Row],[Ticket ID]],HelpMe[#All],7,FALSE),"Not Found in HelpMe")</f>
        <v>SAP Functional-FI/CO</v>
      </c>
      <c r="G180" s="148" t="str">
        <f>IFERROR(VLOOKUP(CGTracker[[#This Row],[Ticket ID]],HelpMe[#All],4,FALSE),"Not Found In HelpMe")</f>
        <v>Creating of shurtdown orders and understanding of the impact of the same on the books of accounts and COPA</v>
      </c>
      <c r="H180" s="118" t="s">
        <v>705</v>
      </c>
      <c r="I180" s="101" t="str">
        <f>IFERROR(VLOOKUP(CGTracker[[#This Row],[Ticket ID]],HelpMe[],17,FALSE),"Not Found in HelpMe")</f>
        <v>2. High</v>
      </c>
      <c r="J180" s="101" t="str">
        <f>IFERROR(VLOOKUP(CGTracker[[#This Row],[Ticket ID]],HelpMe[],27,FALSE),"Not Found in HelpMe")</f>
        <v>Yes</v>
      </c>
      <c r="K180" s="244" t="str">
        <f>IFERROR(VLOOKUP(CGTracker[[#This Row],[Ticket ID]],HelpMe[],8,FALSE),"Not Found in HelpMe")</f>
        <v>Closed</v>
      </c>
      <c r="L180" s="10" t="s">
        <v>103</v>
      </c>
      <c r="M180" s="81" t="s">
        <v>103</v>
      </c>
      <c r="N180" s="154">
        <f>IFERROR(VLOOKUP(CGTracker[[#This Row],[Ticket ID]],HelpMe[],36,FALSE),"Not Found in HelpMe")</f>
        <v>45541.482638888891</v>
      </c>
      <c r="O180" s="116" t="s">
        <v>679</v>
      </c>
      <c r="P180" s="116"/>
      <c r="Q180" s="116"/>
      <c r="R180" s="154">
        <f ca="1">IFERROR(VLOOKUP(CGTracker[[#This Row],[Ticket ID]],HelpMe[],37,FALSE),"Not Found in HelpMe")</f>
        <v>45644.487500000003</v>
      </c>
      <c r="S180" s="116"/>
      <c r="T180" s="116" t="s">
        <v>33</v>
      </c>
      <c r="U180" s="244" t="str">
        <f>IFERROR(VLOOKUP(CGTracker[[#This Row],[Ticket ID]],HelpMe[],6,FALSE),"Not Found in HelpMe")</f>
        <v>Rakhi Masand</v>
      </c>
      <c r="V180" s="244" t="str">
        <f>IFERROR(VLOOKUP(CGTracker[[#This Row],[Ticket ID]],HelpMe[],31,FALSE),"Not Found in HelpMe")</f>
        <v>2024-W36</v>
      </c>
      <c r="W180" s="116" t="s">
        <v>34</v>
      </c>
      <c r="X180" s="116"/>
      <c r="Y180" s="118" t="s">
        <v>613</v>
      </c>
      <c r="Z180" s="118"/>
      <c r="AA180" s="116"/>
      <c r="AB180" s="118"/>
      <c r="AC180" s="118"/>
    </row>
    <row r="181" spans="1:29" ht="29.1" hidden="1">
      <c r="A181" s="269">
        <v>4000005979</v>
      </c>
      <c r="B181" s="101" t="str">
        <f>IFERROR(VLOOKUP(CGTracker[[#This Row],[Ticket ID]],HelpMe[],2,FALSE),"Not Found In HelpMe")</f>
        <v>Incident</v>
      </c>
      <c r="C181" s="100" t="s">
        <v>29</v>
      </c>
      <c r="D181" s="125" t="str">
        <f>IFERROR(VLOOKUP(CGTracker[[#This Row],[Ticket ID]],HelpMe[#All],24,FALSE),"Not Found in HelpMe")</f>
        <v>UAE</v>
      </c>
      <c r="E181" s="125" t="str">
        <f>IFERROR(VLOOKUP(CGTracker[[#This Row],[Ticket ID]],HelpMe[#All],14,FALSE),"Not Found in HelpMe")</f>
        <v>Sanitaryware Sales</v>
      </c>
      <c r="F181" s="244" t="str">
        <f>IFERROR(VLOOKUP(CGTracker[[#This Row],[Ticket ID]],HelpMe[#All],7,FALSE),"Not Found in HelpMe")</f>
        <v>SAP Technical</v>
      </c>
      <c r="G181" s="148" t="s">
        <v>706</v>
      </c>
      <c r="H181" s="118" t="s">
        <v>706</v>
      </c>
      <c r="I181" s="101" t="str">
        <f>IFERROR(VLOOKUP(CGTracker[[#This Row],[Ticket ID]],HelpMe[],17,FALSE),"Not Found in HelpMe")</f>
        <v>3. Normal</v>
      </c>
      <c r="J181" s="101" t="str">
        <f>IFERROR(VLOOKUP(CGTracker[[#This Row],[Ticket ID]],HelpMe[],27,FALSE),"Not Found in HelpMe")</f>
        <v>No</v>
      </c>
      <c r="K181" s="244" t="str">
        <f>IFERROR(VLOOKUP(CGTracker[[#This Row],[Ticket ID]],HelpMe[],8,FALSE),"Not Found in HelpMe")</f>
        <v>Closed</v>
      </c>
      <c r="L181" s="249" t="s">
        <v>40</v>
      </c>
      <c r="M181" s="248" t="s">
        <v>40</v>
      </c>
      <c r="N181" s="154">
        <f>IFERROR(VLOOKUP(CGTracker[[#This Row],[Ticket ID]],HelpMe[],36,FALSE),"Not Found in HelpMe")</f>
        <v>45642.681250000001</v>
      </c>
      <c r="O181" s="116" t="s">
        <v>592</v>
      </c>
      <c r="P181" s="116"/>
      <c r="Q181" s="116"/>
      <c r="R181" s="154">
        <f ca="1">IFERROR(VLOOKUP(CGTracker[[#This Row],[Ticket ID]],HelpMe[],37,FALSE),"Not Found in HelpMe")</f>
        <v>45644.625694444447</v>
      </c>
      <c r="S181" s="116"/>
      <c r="T181" s="116" t="s">
        <v>67</v>
      </c>
      <c r="U181" s="244" t="str">
        <f>IFERROR(VLOOKUP(CGTracker[[#This Row],[Ticket ID]],HelpMe[],6,FALSE),"Not Found in HelpMe")</f>
        <v>Kamal Kondapalli</v>
      </c>
      <c r="V181" s="244" t="str">
        <f>IFERROR(VLOOKUP(CGTracker[[#This Row],[Ticket ID]],HelpMe[],31,FALSE),"Not Found in HelpMe")</f>
        <v>2024-W51</v>
      </c>
      <c r="W181" s="116" t="s">
        <v>68</v>
      </c>
      <c r="X181" s="116"/>
      <c r="Y181" s="118" t="s">
        <v>707</v>
      </c>
      <c r="Z181" s="118"/>
      <c r="AA181" s="116"/>
      <c r="AB181" s="118"/>
      <c r="AC181" s="118"/>
    </row>
    <row r="182" spans="1:29" ht="29.1" hidden="1">
      <c r="A182" s="256">
        <v>4000001229</v>
      </c>
      <c r="B182" s="244" t="str">
        <f>IFERROR(VLOOKUP(CGTracker[[#This Row],[Ticket ID]],HelpMe[],2,FALSE),"Not Found In HelpMe")</f>
        <v>Service Request</v>
      </c>
      <c r="C182" s="100" t="s">
        <v>29</v>
      </c>
      <c r="D182" s="125" t="str">
        <f>IFERROR(VLOOKUP(CGTracker[[#This Row],[Ticket ID]],HelpMe[#All],24,FALSE),"Not Found in HelpMe")</f>
        <v>UAE</v>
      </c>
      <c r="E182" s="125" t="str">
        <f>IFERROR(VLOOKUP(CGTracker[[#This Row],[Ticket ID]],HelpMe[#All],14,FALSE),"Not Found in HelpMe")</f>
        <v>Finance &amp; Accounts</v>
      </c>
      <c r="F182" s="244" t="s">
        <v>516</v>
      </c>
      <c r="G182" s="148" t="str">
        <f>IFERROR(VLOOKUP(CGTracker[[#This Row],[Ticket ID]],HelpMe[#All],4,FALSE),"Not Found In HelpMe")</f>
        <v>Migrated SM#3000051067 Chg in Duty/Comm/Bonus impact final Pric</v>
      </c>
      <c r="H182" s="118" t="s">
        <v>708</v>
      </c>
      <c r="I182" s="101" t="str">
        <f>IFERROR(VLOOKUP(CGTracker[[#This Row],[Ticket ID]],HelpMe[],17,FALSE),"Not Found in HelpMe")</f>
        <v>4. Low</v>
      </c>
      <c r="J182" s="101" t="str">
        <f>IFERROR(VLOOKUP(CGTracker[[#This Row],[Ticket ID]],HelpMe[],27,FALSE),"Not Found in HelpMe")</f>
        <v>Yes</v>
      </c>
      <c r="K182" s="244" t="str">
        <f>IFERROR(VLOOKUP(CGTracker[[#This Row],[Ticket ID]],HelpMe[],8,FALSE),"Not Found in HelpMe")</f>
        <v>In Progress</v>
      </c>
      <c r="L182" s="147" t="s">
        <v>238</v>
      </c>
      <c r="M182" s="81" t="s">
        <v>238</v>
      </c>
      <c r="N182" s="154">
        <f>IFERROR(VLOOKUP(CGTracker[[#This Row],[Ticket ID]],HelpMe[],36,FALSE),"Not Found in HelpMe")</f>
        <v>45502.738194444442</v>
      </c>
      <c r="O182" s="116"/>
      <c r="P182" s="116"/>
      <c r="Q182" s="116"/>
      <c r="R182" s="154">
        <f ca="1">IFERROR(VLOOKUP(CGTracker[[#This Row],[Ticket ID]],HelpMe[],37,FALSE),"Not Found in HelpMe")</f>
        <v>45653.757518171296</v>
      </c>
      <c r="S182" s="116"/>
      <c r="T182" s="116" t="s">
        <v>50</v>
      </c>
      <c r="U182" s="244" t="s">
        <v>518</v>
      </c>
      <c r="V182" s="244" t="str">
        <f>IFERROR(VLOOKUP(CGTracker[[#This Row],[Ticket ID]],HelpMe[],31,FALSE),"Not Found in HelpMe")</f>
        <v>2024-W31</v>
      </c>
      <c r="W182" s="116" t="s">
        <v>89</v>
      </c>
      <c r="X182" s="116"/>
      <c r="Y182" s="118" t="s">
        <v>709</v>
      </c>
      <c r="Z182" s="118"/>
      <c r="AA182" s="116"/>
      <c r="AB182" s="118"/>
      <c r="AC182" s="118" t="s">
        <v>710</v>
      </c>
    </row>
    <row r="183" spans="1:29" ht="43.5" hidden="1">
      <c r="A183" s="256">
        <v>4000003886</v>
      </c>
      <c r="B183" s="244" t="str">
        <f>IFERROR(VLOOKUP(CGTracker[[#This Row],[Ticket ID]],HelpMe[],2,FALSE),"Not Found In HelpMe")</f>
        <v>Service Request</v>
      </c>
      <c r="C183" s="100" t="s">
        <v>29</v>
      </c>
      <c r="D183" s="125" t="str">
        <f>IFERROR(VLOOKUP(CGTracker[[#This Row],[Ticket ID]],HelpMe[#All],24,FALSE),"Not Found in HelpMe")</f>
        <v>UAE</v>
      </c>
      <c r="E183" s="125" t="str">
        <f>IFERROR(VLOOKUP(CGTracker[[#This Row],[Ticket ID]],HelpMe[#All],14,FALSE),"Not Found in HelpMe")</f>
        <v>PR &amp; Administration</v>
      </c>
      <c r="F183" s="244" t="str">
        <f>IFERROR(VLOOKUP(CGTracker[[#This Row],[Ticket ID]],HelpMe[#All],7,FALSE),"Not Found in HelpMe")</f>
        <v>SAP Functional-HR</v>
      </c>
      <c r="G183" s="148" t="str">
        <f>IFERROR(VLOOKUP(CGTracker[[#This Row],[Ticket ID]],HelpMe[#All],4,FALSE),"Not Found In HelpMe")</f>
        <v>Report creation and access for taking report from SAP data record</v>
      </c>
      <c r="H183" s="118" t="s">
        <v>711</v>
      </c>
      <c r="I183" s="101" t="str">
        <f>IFERROR(VLOOKUP(CGTracker[[#This Row],[Ticket ID]],HelpMe[],17,FALSE),"Not Found in HelpMe")</f>
        <v>3. Normal</v>
      </c>
      <c r="J183" s="101" t="str">
        <f>IFERROR(VLOOKUP(CGTracker[[#This Row],[Ticket ID]],HelpMe[],27,FALSE),"Not Found in HelpMe")</f>
        <v>Yes</v>
      </c>
      <c r="K183" s="244" t="str">
        <f>IFERROR(VLOOKUP(CGTracker[[#This Row],[Ticket ID]],HelpMe[],8,FALSE),"Not Found in HelpMe")</f>
        <v>User acceptance</v>
      </c>
      <c r="L183" s="118" t="s">
        <v>221</v>
      </c>
      <c r="M183" s="118" t="s">
        <v>221</v>
      </c>
      <c r="N183" s="154">
        <f>IFERROR(VLOOKUP(CGTracker[[#This Row],[Ticket ID]],HelpMe[],36,FALSE),"Not Found in HelpMe")</f>
        <v>45574.490277777775</v>
      </c>
      <c r="O183" s="116"/>
      <c r="P183" s="116"/>
      <c r="Q183" s="116"/>
      <c r="R183" s="154">
        <f ca="1">IFERROR(VLOOKUP(CGTracker[[#This Row],[Ticket ID]],HelpMe[],37,FALSE),"Not Found in HelpMe")</f>
        <v>45653.757518171296</v>
      </c>
      <c r="S183" s="116"/>
      <c r="T183" s="116" t="s">
        <v>222</v>
      </c>
      <c r="U183" s="244" t="str">
        <f>IFERROR(VLOOKUP(CGTracker[[#This Row],[Ticket ID]],HelpMe[],6,FALSE),"Not Found in HelpMe")</f>
        <v>Venkat</v>
      </c>
      <c r="V183" s="244" t="str">
        <f>IFERROR(VLOOKUP(CGTracker[[#This Row],[Ticket ID]],HelpMe[],31,FALSE),"Not Found in HelpMe")</f>
        <v>2024-W41</v>
      </c>
      <c r="W183" s="116"/>
      <c r="X183" s="116"/>
      <c r="Y183" s="118" t="s">
        <v>712</v>
      </c>
      <c r="Z183" s="118"/>
      <c r="AA183" s="116"/>
      <c r="AB183" s="118"/>
      <c r="AC183" s="118" t="s">
        <v>227</v>
      </c>
    </row>
    <row r="184" spans="1:29" ht="43.5" hidden="1">
      <c r="A184" s="258">
        <v>4000004782</v>
      </c>
      <c r="B184" s="244" t="str">
        <f>IFERROR(VLOOKUP(CGTracker[[#This Row],[Ticket ID]],HelpMe[],2,FALSE),"Not Found In HelpMe")</f>
        <v>Service Request</v>
      </c>
      <c r="C184" s="100" t="s">
        <v>29</v>
      </c>
      <c r="D184" s="125" t="str">
        <f>IFERROR(VLOOKUP(CGTracker[[#This Row],[Ticket ID]],HelpMe[#All],24,FALSE),"Not Found in HelpMe")</f>
        <v>UAE</v>
      </c>
      <c r="E184" s="125" t="str">
        <f>IFERROR(VLOOKUP(CGTracker[[#This Row],[Ticket ID]],HelpMe[#All],14,FALSE),"Not Found in HelpMe")</f>
        <v>Purchase</v>
      </c>
      <c r="F184" s="244" t="str">
        <f>IFERROR(VLOOKUP(CGTracker[[#This Row],[Ticket ID]],HelpMe[#All],7,FALSE),"Not Found in HelpMe")</f>
        <v>SAP Functional-MM</v>
      </c>
      <c r="G184" s="148" t="str">
        <f>IFERROR(VLOOKUP(CGTracker[[#This Row],[Ticket ID]],HelpMe[#All],4,FALSE),"Not Found In HelpMe")</f>
        <v>Request changes in release strategy workflow - Purchase Department - Sol ref#: 3000052627</v>
      </c>
      <c r="H184" s="118" t="s">
        <v>713</v>
      </c>
      <c r="I184" s="101" t="str">
        <f>IFERROR(VLOOKUP(CGTracker[[#This Row],[Ticket ID]],HelpMe[],17,FALSE),"Not Found in HelpMe")</f>
        <v>3. Normal</v>
      </c>
      <c r="J184" s="101" t="str">
        <f>IFERROR(VLOOKUP(CGTracker[[#This Row],[Ticket ID]],HelpMe[],27,FALSE),"Not Found in HelpMe")</f>
        <v>No</v>
      </c>
      <c r="K184" s="244" t="str">
        <f>IFERROR(VLOOKUP(CGTracker[[#This Row],[Ticket ID]],HelpMe[],8,FALSE),"Not Found in HelpMe")</f>
        <v>User acceptance</v>
      </c>
      <c r="L184" s="118" t="s">
        <v>221</v>
      </c>
      <c r="M184" s="81" t="s">
        <v>221</v>
      </c>
      <c r="N184" s="154">
        <f>IFERROR(VLOOKUP(CGTracker[[#This Row],[Ticket ID]],HelpMe[],36,FALSE),"Not Found in HelpMe")</f>
        <v>45603.747916666667</v>
      </c>
      <c r="O184" s="116"/>
      <c r="P184" s="116"/>
      <c r="Q184" s="116"/>
      <c r="R184" s="154">
        <f ca="1">IFERROR(VLOOKUP(CGTracker[[#This Row],[Ticket ID]],HelpMe[],37,FALSE),"Not Found in HelpMe")</f>
        <v>45653.757518171296</v>
      </c>
      <c r="S184" s="116"/>
      <c r="T184" s="116" t="s">
        <v>150</v>
      </c>
      <c r="U184" s="244" t="str">
        <f>IFERROR(VLOOKUP(CGTracker[[#This Row],[Ticket ID]],HelpMe[],6,FALSE),"Not Found in HelpMe")</f>
        <v>Pranita Vishvanath Patil</v>
      </c>
      <c r="V184" s="244" t="str">
        <f>IFERROR(VLOOKUP(CGTracker[[#This Row],[Ticket ID]],HelpMe[],31,FALSE),"Not Found in HelpMe")</f>
        <v>2024-W45</v>
      </c>
      <c r="W184" s="116" t="s">
        <v>121</v>
      </c>
      <c r="X184" s="116"/>
      <c r="Y184" s="118" t="s">
        <v>714</v>
      </c>
      <c r="Z184" s="118"/>
      <c r="AA184" s="116"/>
      <c r="AB184" s="118"/>
      <c r="AC184" s="118" t="s">
        <v>715</v>
      </c>
    </row>
    <row r="185" spans="1:29" ht="29.1" hidden="1">
      <c r="A185" s="281">
        <v>4000004821</v>
      </c>
      <c r="B185" s="244" t="str">
        <f>IFERROR(VLOOKUP(CGTracker[[#This Row],[Ticket ID]],HelpMe[],2,FALSE),"Not Found In HelpMe")</f>
        <v>Service Request</v>
      </c>
      <c r="C185" s="100" t="s">
        <v>29</v>
      </c>
      <c r="D185" s="125" t="str">
        <f>IFERROR(VLOOKUP(CGTracker[[#This Row],[Ticket ID]],HelpMe[#All],24,FALSE),"Not Found in HelpMe")</f>
        <v>IND</v>
      </c>
      <c r="E185" s="125" t="str">
        <f>IFERROR(VLOOKUP(CGTracker[[#This Row],[Ticket ID]],HelpMe[#All],14,FALSE),"Not Found in HelpMe")</f>
        <v>Purchase</v>
      </c>
      <c r="F185" s="244" t="str">
        <f>IFERROR(VLOOKUP(CGTracker[[#This Row],[Ticket ID]],HelpMe[#All],7,FALSE),"Not Found in HelpMe")</f>
        <v>SAP Functional-MM</v>
      </c>
      <c r="G185" s="148" t="str">
        <f>IFERROR(VLOOKUP(CGTracker[[#This Row],[Ticket ID]],HelpMe[#All],4,FALSE),"Not Found In HelpMe")</f>
        <v>All conditions cost in import orders need to be show in PO preview</v>
      </c>
      <c r="H185" s="118" t="s">
        <v>716</v>
      </c>
      <c r="I185" s="101" t="str">
        <f>IFERROR(VLOOKUP(CGTracker[[#This Row],[Ticket ID]],HelpMe[],17,FALSE),"Not Found in HelpMe")</f>
        <v>3. Normal</v>
      </c>
      <c r="J185" s="101" t="str">
        <f>IFERROR(VLOOKUP(CGTracker[[#This Row],[Ticket ID]],HelpMe[],27,FALSE),"Not Found in HelpMe")</f>
        <v>No</v>
      </c>
      <c r="K185" s="244" t="str">
        <f>IFERROR(VLOOKUP(CGTracker[[#This Row],[Ticket ID]],HelpMe[],8,FALSE),"Not Found in HelpMe")</f>
        <v>Pending User Info</v>
      </c>
      <c r="L185" s="147" t="s">
        <v>238</v>
      </c>
      <c r="M185" s="81" t="s">
        <v>238</v>
      </c>
      <c r="N185" s="154">
        <f>IFERROR(VLOOKUP(CGTracker[[#This Row],[Ticket ID]],HelpMe[],36,FALSE),"Not Found in HelpMe")</f>
        <v>45604.579861111109</v>
      </c>
      <c r="O185" s="116" t="s">
        <v>602</v>
      </c>
      <c r="P185" s="116"/>
      <c r="Q185" s="116"/>
      <c r="R185" s="154">
        <f ca="1">IFERROR(VLOOKUP(CGTracker[[#This Row],[Ticket ID]],HelpMe[],37,FALSE),"Not Found in HelpMe")</f>
        <v>45653.757518171296</v>
      </c>
      <c r="S185" s="116"/>
      <c r="T185" s="116" t="s">
        <v>150</v>
      </c>
      <c r="U185" s="244" t="str">
        <f>IFERROR(VLOOKUP(CGTracker[[#This Row],[Ticket ID]],HelpMe[],6,FALSE),"Not Found in HelpMe")</f>
        <v>Pranita Vishvanath Patil</v>
      </c>
      <c r="V185" s="244" t="str">
        <f>IFERROR(VLOOKUP(CGTracker[[#This Row],[Ticket ID]],HelpMe[],31,FALSE),"Not Found in HelpMe")</f>
        <v>2024-W45</v>
      </c>
      <c r="W185" s="116" t="s">
        <v>121</v>
      </c>
      <c r="X185" s="116"/>
      <c r="Y185" s="118" t="s">
        <v>717</v>
      </c>
      <c r="Z185" s="118"/>
      <c r="AA185" s="116"/>
      <c r="AB185" s="118"/>
      <c r="AC185" s="118" t="s">
        <v>718</v>
      </c>
    </row>
    <row r="186" spans="1:29" ht="29.1" hidden="1">
      <c r="A186" s="281">
        <v>4000005823</v>
      </c>
      <c r="B186" s="244" t="str">
        <f>IFERROR(VLOOKUP(CGTracker[[#This Row],[Ticket ID]],HelpMe[],2,FALSE),"Not Found In HelpMe")</f>
        <v>Service Request</v>
      </c>
      <c r="C186" s="100" t="s">
        <v>29</v>
      </c>
      <c r="D186" s="125" t="str">
        <f>IFERROR(VLOOKUP(CGTracker[[#This Row],[Ticket ID]],HelpMe[#All],24,FALSE),"Not Found in HelpMe")</f>
        <v>UAE</v>
      </c>
      <c r="E186" s="125" t="str">
        <f>IFERROR(VLOOKUP(CGTracker[[#This Row],[Ticket ID]],HelpMe[#All],14,FALSE),"Not Found in HelpMe")</f>
        <v>Logistics and Warehouse</v>
      </c>
      <c r="F186" s="244" t="str">
        <f>IFERROR(VLOOKUP(CGTracker[[#This Row],[Ticket ID]],HelpMe[#All],7,FALSE),"Not Found in HelpMe")</f>
        <v>SAP Functional-MM</v>
      </c>
      <c r="G186" s="148" t="str">
        <f>IFERROR(VLOOKUP(CGTracker[[#This Row],[Ticket ID]],HelpMe[#All],4,FALSE),"Not Found In HelpMe")</f>
        <v>Creation of new location in SAP-GF4</v>
      </c>
      <c r="H186" s="118" t="s">
        <v>719</v>
      </c>
      <c r="I186" s="101" t="str">
        <f>IFERROR(VLOOKUP(CGTracker[[#This Row],[Ticket ID]],HelpMe[],17,FALSE),"Not Found in HelpMe")</f>
        <v>2. High</v>
      </c>
      <c r="J186" s="101" t="str">
        <f>IFERROR(VLOOKUP(CGTracker[[#This Row],[Ticket ID]],HelpMe[],27,FALSE),"Not Found in HelpMe")</f>
        <v>No</v>
      </c>
      <c r="K186" s="244" t="str">
        <f>IFERROR(VLOOKUP(CGTracker[[#This Row],[Ticket ID]],HelpMe[],8,FALSE),"Not Found in HelpMe")</f>
        <v>Pending User Info</v>
      </c>
      <c r="L186" s="118" t="s">
        <v>221</v>
      </c>
      <c r="M186" s="118" t="s">
        <v>221</v>
      </c>
      <c r="N186" s="154">
        <f>IFERROR(VLOOKUP(CGTracker[[#This Row],[Ticket ID]],HelpMe[],36,FALSE),"Not Found in HelpMe")</f>
        <v>45636.820833333331</v>
      </c>
      <c r="O186" s="116" t="s">
        <v>679</v>
      </c>
      <c r="P186" s="116"/>
      <c r="Q186" s="116"/>
      <c r="R186" s="154">
        <f ca="1">IFERROR(VLOOKUP(CGTracker[[#This Row],[Ticket ID]],HelpMe[],37,FALSE),"Not Found in HelpMe")</f>
        <v>45653.757518171296</v>
      </c>
      <c r="S186" s="116"/>
      <c r="T186" s="116" t="s">
        <v>150</v>
      </c>
      <c r="U186" s="244" t="str">
        <f>IFERROR(VLOOKUP(CGTracker[[#This Row],[Ticket ID]],HelpMe[],6,FALSE),"Not Found in HelpMe")</f>
        <v>Pranita Vishvanath Patil</v>
      </c>
      <c r="V186" s="244" t="str">
        <f>IFERROR(VLOOKUP(CGTracker[[#This Row],[Ticket ID]],HelpMe[],31,FALSE),"Not Found in HelpMe")</f>
        <v>2024-W50</v>
      </c>
      <c r="W186" s="116" t="s">
        <v>121</v>
      </c>
      <c r="X186" s="116"/>
      <c r="Y186" s="118" t="s">
        <v>720</v>
      </c>
      <c r="Z186" s="118"/>
      <c r="AA186" s="116"/>
      <c r="AB186" s="118"/>
      <c r="AC186" s="118" t="s">
        <v>721</v>
      </c>
    </row>
    <row r="187" spans="1:29" ht="29.1" hidden="1">
      <c r="A187" s="281">
        <v>4000005894</v>
      </c>
      <c r="B187" s="244" t="str">
        <f>IFERROR(VLOOKUP(CGTracker[[#This Row],[Ticket ID]],HelpMe[],2,FALSE),"Not Found In HelpMe")</f>
        <v>Service Request</v>
      </c>
      <c r="C187" s="100" t="s">
        <v>29</v>
      </c>
      <c r="D187" s="125" t="str">
        <f>IFERROR(VLOOKUP(CGTracker[[#This Row],[Ticket ID]],HelpMe[#All],24,FALSE),"Not Found in HelpMe")</f>
        <v>UAE</v>
      </c>
      <c r="E187" s="125" t="str">
        <f>IFERROR(VLOOKUP(CGTracker[[#This Row],[Ticket ID]],HelpMe[#All],14,FALSE),"Not Found in HelpMe")</f>
        <v>Purchase</v>
      </c>
      <c r="F187" s="244" t="str">
        <f>IFERROR(VLOOKUP(CGTracker[[#This Row],[Ticket ID]],HelpMe[#All],7,FALSE),"Not Found in HelpMe")</f>
        <v>SAP Functional-MM</v>
      </c>
      <c r="G187" s="148" t="str">
        <f>IFERROR(VLOOKUP(CGTracker[[#This Row],[Ticket ID]],HelpMe[#All],4,FALSE),"Not Found In HelpMe")</f>
        <v>Release structure of contracts and PO change - Sol ref#: 3000052628</v>
      </c>
      <c r="H187" s="118" t="s">
        <v>722</v>
      </c>
      <c r="I187" s="101" t="str">
        <f>IFERROR(VLOOKUP(CGTracker[[#This Row],[Ticket ID]],HelpMe[],17,FALSE),"Not Found in HelpMe")</f>
        <v>2. High</v>
      </c>
      <c r="J187" s="101" t="str">
        <f>IFERROR(VLOOKUP(CGTracker[[#This Row],[Ticket ID]],HelpMe[],27,FALSE),"Not Found in HelpMe")</f>
        <v>No</v>
      </c>
      <c r="K187" s="244" t="str">
        <f>IFERROR(VLOOKUP(CGTracker[[#This Row],[Ticket ID]],HelpMe[],8,FALSE),"Not Found in HelpMe")</f>
        <v>In Progress</v>
      </c>
      <c r="L187" s="118" t="s">
        <v>254</v>
      </c>
      <c r="M187" s="118" t="s">
        <v>254</v>
      </c>
      <c r="N187" s="154">
        <f>IFERROR(VLOOKUP(CGTracker[[#This Row],[Ticket ID]],HelpMe[],36,FALSE),"Not Found in HelpMe")</f>
        <v>45638.667361111111</v>
      </c>
      <c r="O187" s="116" t="s">
        <v>679</v>
      </c>
      <c r="P187" s="116"/>
      <c r="Q187" s="116"/>
      <c r="R187" s="154">
        <f ca="1">IFERROR(VLOOKUP(CGTracker[[#This Row],[Ticket ID]],HelpMe[],37,FALSE),"Not Found in HelpMe")</f>
        <v>45653.757518171296</v>
      </c>
      <c r="S187" s="116"/>
      <c r="T187" s="116" t="s">
        <v>150</v>
      </c>
      <c r="U187" s="244" t="str">
        <f>IFERROR(VLOOKUP(CGTracker[[#This Row],[Ticket ID]],HelpMe[],6,FALSE),"Not Found in HelpMe")</f>
        <v>Pranita Vishvanath Patil</v>
      </c>
      <c r="V187" s="244" t="str">
        <f>IFERROR(VLOOKUP(CGTracker[[#This Row],[Ticket ID]],HelpMe[],31,FALSE),"Not Found in HelpMe")</f>
        <v>2024-W50</v>
      </c>
      <c r="W187" s="116" t="s">
        <v>121</v>
      </c>
      <c r="X187" s="116"/>
      <c r="Y187" s="118" t="s">
        <v>723</v>
      </c>
      <c r="Z187" s="118"/>
      <c r="AA187" s="116"/>
      <c r="AB187" s="118"/>
      <c r="AC187" s="118" t="s">
        <v>724</v>
      </c>
    </row>
    <row r="188" spans="1:29" ht="29.1" hidden="1">
      <c r="A188" s="281">
        <v>4000004753</v>
      </c>
      <c r="B188" s="244" t="str">
        <f>IFERROR(VLOOKUP(CGTracker[[#This Row],[Ticket ID]],HelpMe[],2,FALSE),"Not Found In HelpMe")</f>
        <v>Incident</v>
      </c>
      <c r="C188" s="100" t="s">
        <v>29</v>
      </c>
      <c r="D188" s="125" t="str">
        <f>IFERROR(VLOOKUP(CGTracker[[#This Row],[Ticket ID]],HelpMe[#All],24,FALSE),"Not Found in HelpMe")</f>
        <v>BGD</v>
      </c>
      <c r="E188" s="125" t="str">
        <f>IFERROR(VLOOKUP(CGTracker[[#This Row],[Ticket ID]],HelpMe[#All],14,FALSE),"Not Found in HelpMe")</f>
        <v>Accounts &amp; Finance</v>
      </c>
      <c r="F188" s="244" t="str">
        <f>IFERROR(VLOOKUP(CGTracker[[#This Row],[Ticket ID]],HelpMe[#All],7,FALSE),"Not Found in HelpMe")</f>
        <v>SAP Functional-FI/CO</v>
      </c>
      <c r="G188" s="148" t="str">
        <f>IFERROR(VLOOKUP(CGTracker[[#This Row],[Ticket ID]],HelpMe[#All],4,FALSE),"Not Found In HelpMe")</f>
        <v>Error messages in month-closing activities in October 2024.</v>
      </c>
      <c r="H188" s="118" t="s">
        <v>725</v>
      </c>
      <c r="I188" s="101" t="str">
        <f>IFERROR(VLOOKUP(CGTracker[[#This Row],[Ticket ID]],HelpMe[],17,FALSE),"Not Found in HelpMe")</f>
        <v>2. High</v>
      </c>
      <c r="J188" s="101" t="str">
        <f>IFERROR(VLOOKUP(CGTracker[[#This Row],[Ticket ID]],HelpMe[],27,FALSE),"Not Found in HelpMe")</f>
        <v>No</v>
      </c>
      <c r="K188" s="244" t="str">
        <f>IFERROR(VLOOKUP(CGTracker[[#This Row],[Ticket ID]],HelpMe[],8,FALSE),"Not Found in HelpMe")</f>
        <v>Closed</v>
      </c>
      <c r="L188" s="10" t="s">
        <v>40</v>
      </c>
      <c r="M188" s="10" t="s">
        <v>40</v>
      </c>
      <c r="N188" s="154">
        <f>IFERROR(VLOOKUP(CGTracker[[#This Row],[Ticket ID]],HelpMe[],36,FALSE),"Not Found in HelpMe")</f>
        <v>45603.378472222219</v>
      </c>
      <c r="O188" s="241"/>
      <c r="P188" s="116"/>
      <c r="Q188" s="116"/>
      <c r="R188" s="154">
        <f ca="1">IFERROR(VLOOKUP(CGTracker[[#This Row],[Ticket ID]],HelpMe[],37,FALSE),"Not Found in HelpMe")</f>
        <v>45603.600694444445</v>
      </c>
      <c r="S188" s="241"/>
      <c r="T188" s="116" t="s">
        <v>92</v>
      </c>
      <c r="U188" s="244" t="str">
        <f>IFERROR(VLOOKUP(CGTracker[[#This Row],[Ticket ID]],HelpMe[],6,FALSE),"Not Found in HelpMe")</f>
        <v>Rakhi Masand</v>
      </c>
      <c r="V188" s="244" t="str">
        <f>IFERROR(VLOOKUP(CGTracker[[#This Row],[Ticket ID]],HelpMe[],31,FALSE),"Not Found in HelpMe")</f>
        <v>2024-W45</v>
      </c>
      <c r="W188" s="116"/>
      <c r="X188" s="116"/>
      <c r="Y188" s="118"/>
      <c r="Z188" s="118"/>
      <c r="AA188" s="116"/>
      <c r="AB188" s="118"/>
      <c r="AC188" s="118"/>
    </row>
    <row r="189" spans="1:29" ht="29.1" hidden="1">
      <c r="A189" s="281">
        <v>4000005621</v>
      </c>
      <c r="B189" s="244" t="str">
        <f>IFERROR(VLOOKUP(CGTracker[[#This Row],[Ticket ID]],HelpMe[],2,FALSE),"Not Found In HelpMe")</f>
        <v>Incident</v>
      </c>
      <c r="C189" s="100" t="s">
        <v>29</v>
      </c>
      <c r="D189" s="125" t="str">
        <f>IFERROR(VLOOKUP(CGTracker[[#This Row],[Ticket ID]],HelpMe[#All],24,FALSE),"Not Found in HelpMe")</f>
        <v>IND</v>
      </c>
      <c r="E189" s="125" t="str">
        <f>IFERROR(VLOOKUP(CGTracker[[#This Row],[Ticket ID]],HelpMe[#All],14,FALSE),"Not Found in HelpMe")</f>
        <v>Purchase</v>
      </c>
      <c r="F189" s="244" t="str">
        <f>IFERROR(VLOOKUP(CGTracker[[#This Row],[Ticket ID]],HelpMe[#All],7,FALSE),"Not Found in HelpMe")</f>
        <v>SAP Functional-MM</v>
      </c>
      <c r="G189" s="148" t="str">
        <f>IFERROR(VLOOKUP(CGTracker[[#This Row],[Ticket ID]],HelpMe[#All],4,FALSE),"Not Found In HelpMe")</f>
        <v>Document number does not exist while creating PO</v>
      </c>
      <c r="H189" s="118" t="s">
        <v>726</v>
      </c>
      <c r="I189" s="101" t="str">
        <f>IFERROR(VLOOKUP(CGTracker[[#This Row],[Ticket ID]],HelpMe[],17,FALSE),"Not Found in HelpMe")</f>
        <v>3. Normal</v>
      </c>
      <c r="J189" s="101" t="str">
        <f>IFERROR(VLOOKUP(CGTracker[[#This Row],[Ticket ID]],HelpMe[],27,FALSE),"Not Found in HelpMe")</f>
        <v>No</v>
      </c>
      <c r="K189" s="244" t="str">
        <f>IFERROR(VLOOKUP(CGTracker[[#This Row],[Ticket ID]],HelpMe[],8,FALSE),"Not Found in HelpMe")</f>
        <v>Closed</v>
      </c>
      <c r="L189" s="147" t="s">
        <v>40</v>
      </c>
      <c r="M189" s="118" t="s">
        <v>40</v>
      </c>
      <c r="N189" s="154">
        <f>IFERROR(VLOOKUP(CGTracker[[#This Row],[Ticket ID]],HelpMe[],36,FALSE),"Not Found in HelpMe")</f>
        <v>45630.712500000001</v>
      </c>
      <c r="O189" s="116"/>
      <c r="P189" s="116"/>
      <c r="Q189" s="116"/>
      <c r="R189" s="154">
        <f ca="1">IFERROR(VLOOKUP(CGTracker[[#This Row],[Ticket ID]],HelpMe[],37,FALSE),"Not Found in HelpMe")</f>
        <v>45635.580555555556</v>
      </c>
      <c r="S189" s="241"/>
      <c r="T189" s="116"/>
      <c r="U189" s="244" t="str">
        <f>IFERROR(VLOOKUP(CGTracker[[#This Row],[Ticket ID]],HelpMe[],6,FALSE),"Not Found in HelpMe")</f>
        <v>Pranita Vishvanath Patil</v>
      </c>
      <c r="V189" s="244" t="str">
        <f>IFERROR(VLOOKUP(CGTracker[[#This Row],[Ticket ID]],HelpMe[],31,FALSE),"Not Found in HelpMe")</f>
        <v>2024-W49</v>
      </c>
      <c r="W189" s="116"/>
      <c r="X189" s="116"/>
      <c r="Y189" s="118"/>
      <c r="Z189" s="118"/>
      <c r="AA189" s="116"/>
      <c r="AB189" s="118"/>
      <c r="AC189" s="118"/>
    </row>
    <row r="190" spans="1:29" ht="29.1" hidden="1">
      <c r="A190" s="281">
        <v>4000005759</v>
      </c>
      <c r="B190" s="244" t="str">
        <f>IFERROR(VLOOKUP(CGTracker[[#This Row],[Ticket ID]],HelpMe[],2,FALSE),"Not Found In HelpMe")</f>
        <v>Incident</v>
      </c>
      <c r="C190" s="100" t="s">
        <v>29</v>
      </c>
      <c r="D190" s="125" t="str">
        <f>IFERROR(VLOOKUP(CGTracker[[#This Row],[Ticket ID]],HelpMe[#All],24,FALSE),"Not Found in HelpMe")</f>
        <v>UAE</v>
      </c>
      <c r="E190" s="125" t="str">
        <f>IFERROR(VLOOKUP(CGTracker[[#This Row],[Ticket ID]],HelpMe[#All],14,FALSE),"Not Found in HelpMe")</f>
        <v>IT Department</v>
      </c>
      <c r="F190" s="244" t="str">
        <f>IFERROR(VLOOKUP(CGTracker[[#This Row],[Ticket ID]],HelpMe[#All],7,FALSE),"Not Found in HelpMe")</f>
        <v>SAP Functional-SD</v>
      </c>
      <c r="G190" s="148" t="str">
        <f>IFERROR(VLOOKUP(CGTracker[[#This Row],[Ticket ID]],HelpMe[#All],4,FALSE),"Not Found In HelpMe")</f>
        <v>ERROR IN C4C</v>
      </c>
      <c r="H190" s="118" t="s">
        <v>648</v>
      </c>
      <c r="I190" s="101" t="str">
        <f>IFERROR(VLOOKUP(CGTracker[[#This Row],[Ticket ID]],HelpMe[],17,FALSE),"Not Found in HelpMe")</f>
        <v>3. Normal</v>
      </c>
      <c r="J190" s="101" t="str">
        <f>IFERROR(VLOOKUP(CGTracker[[#This Row],[Ticket ID]],HelpMe[],27,FALSE),"Not Found in HelpMe")</f>
        <v>No</v>
      </c>
      <c r="K190" s="244" t="str">
        <f>IFERROR(VLOOKUP(CGTracker[[#This Row],[Ticket ID]],HelpMe[],8,FALSE),"Not Found in HelpMe")</f>
        <v>Closed</v>
      </c>
      <c r="L190" s="147" t="s">
        <v>40</v>
      </c>
      <c r="M190" s="81" t="s">
        <v>40</v>
      </c>
      <c r="N190" s="154">
        <f>IFERROR(VLOOKUP(CGTracker[[#This Row],[Ticket ID]],HelpMe[],36,FALSE),"Not Found in HelpMe")</f>
        <v>45635.580555555556</v>
      </c>
      <c r="O190" s="116" t="s">
        <v>662</v>
      </c>
      <c r="P190" s="116"/>
      <c r="Q190" s="116"/>
      <c r="R190" s="154">
        <f ca="1">IFERROR(VLOOKUP(CGTracker[[#This Row],[Ticket ID]],HelpMe[],37,FALSE),"Not Found in HelpMe")</f>
        <v>45649.669444444444</v>
      </c>
      <c r="S190" s="116"/>
      <c r="T190" s="116" t="s">
        <v>67</v>
      </c>
      <c r="U190" s="244" t="str">
        <f>IFERROR(VLOOKUP(CGTracker[[#This Row],[Ticket ID]],HelpMe[],6,FALSE),"Not Found in HelpMe")</f>
        <v>Kamal Kondapalli</v>
      </c>
      <c r="V190" s="244" t="str">
        <f>IFERROR(VLOOKUP(CGTracker[[#This Row],[Ticket ID]],HelpMe[],31,FALSE),"Not Found in HelpMe")</f>
        <v>2024-W50</v>
      </c>
      <c r="W190" s="116" t="s">
        <v>99</v>
      </c>
      <c r="X190" s="116"/>
      <c r="Y190" s="250" t="s">
        <v>727</v>
      </c>
      <c r="Z190" s="118"/>
      <c r="AA190" s="116"/>
      <c r="AB190" s="118"/>
      <c r="AC190" s="118" t="s">
        <v>728</v>
      </c>
    </row>
    <row r="191" spans="1:29" hidden="1">
      <c r="A191" s="281">
        <v>4000005763</v>
      </c>
      <c r="B191" s="244" t="str">
        <f>IFERROR(VLOOKUP(CGTracker[[#This Row],[Ticket ID]],HelpMe[],2,FALSE),"Not Found In HelpMe")</f>
        <v>Incident</v>
      </c>
      <c r="C191" s="100" t="s">
        <v>29</v>
      </c>
      <c r="D191" s="125" t="str">
        <f>IFERROR(VLOOKUP(CGTracker[[#This Row],[Ticket ID]],HelpMe[#All],24,FALSE),"Not Found in HelpMe")</f>
        <v>UAE</v>
      </c>
      <c r="E191" s="125" t="str">
        <f>IFERROR(VLOOKUP(CGTracker[[#This Row],[Ticket ID]],HelpMe[#All],14,FALSE),"Not Found in HelpMe")</f>
        <v>Information Technology</v>
      </c>
      <c r="F191" s="244" t="str">
        <f>IFERROR(VLOOKUP(CGTracker[[#This Row],[Ticket ID]],HelpMe[#All],7,FALSE),"Not Found in HelpMe")</f>
        <v>SAP Functional-Fiori/ABAP</v>
      </c>
      <c r="G191" s="148" t="str">
        <f>IFERROR(VLOOKUP(CGTracker[[#This Row],[Ticket ID]],HelpMe[#All],4,FALSE),"Not Found In HelpMe")</f>
        <v>ASSERTION_FAILED dumps - ECP</v>
      </c>
      <c r="H191" s="118" t="s">
        <v>648</v>
      </c>
      <c r="I191" s="101" t="str">
        <f>IFERROR(VLOOKUP(CGTracker[[#This Row],[Ticket ID]],HelpMe[],17,FALSE),"Not Found in HelpMe")</f>
        <v>3. Normal</v>
      </c>
      <c r="J191" s="101" t="str">
        <f>IFERROR(VLOOKUP(CGTracker[[#This Row],[Ticket ID]],HelpMe[],27,FALSE),"Not Found in HelpMe")</f>
        <v>No</v>
      </c>
      <c r="K191" s="244" t="str">
        <f>IFERROR(VLOOKUP(CGTracker[[#This Row],[Ticket ID]],HelpMe[],8,FALSE),"Not Found in HelpMe")</f>
        <v>Resolved</v>
      </c>
      <c r="L191" s="147" t="s">
        <v>179</v>
      </c>
      <c r="M191" s="81" t="s">
        <v>179</v>
      </c>
      <c r="N191" s="154">
        <f>IFERROR(VLOOKUP(CGTracker[[#This Row],[Ticket ID]],HelpMe[],36,FALSE),"Not Found in HelpMe")</f>
        <v>45635.63958333333</v>
      </c>
      <c r="O191" s="116"/>
      <c r="P191" s="116"/>
      <c r="Q191" s="116"/>
      <c r="R191" s="154">
        <f ca="1">IFERROR(VLOOKUP(CGTracker[[#This Row],[Ticket ID]],HelpMe[],37,FALSE),"Not Found in HelpMe")</f>
        <v>45649.585416666669</v>
      </c>
      <c r="S191" s="116"/>
      <c r="T191" s="116" t="s">
        <v>180</v>
      </c>
      <c r="U191" s="244" t="str">
        <f>IFERROR(VLOOKUP(CGTracker[[#This Row],[Ticket ID]],HelpMe[],6,FALSE),"Not Found in HelpMe")</f>
        <v>Bala Nagendrudu Janjanam</v>
      </c>
      <c r="V191" s="244" t="str">
        <f>IFERROR(VLOOKUP(CGTracker[[#This Row],[Ticket ID]],HelpMe[],31,FALSE),"Not Found in HelpMe")</f>
        <v>2024-W50</v>
      </c>
      <c r="W191" s="116"/>
      <c r="X191" s="116"/>
      <c r="Y191" s="250"/>
      <c r="Z191" s="118"/>
      <c r="AA191" s="116"/>
      <c r="AB191" s="118"/>
      <c r="AC191" s="118" t="s">
        <v>729</v>
      </c>
    </row>
    <row r="192" spans="1:29" hidden="1">
      <c r="A192" s="281">
        <v>4000005810</v>
      </c>
      <c r="B192" s="244" t="str">
        <f>IFERROR(VLOOKUP(CGTracker[[#This Row],[Ticket ID]],HelpMe[],2,FALSE),"Not Found In HelpMe")</f>
        <v>Incident</v>
      </c>
      <c r="C192" s="100" t="s">
        <v>29</v>
      </c>
      <c r="D192" s="125" t="str">
        <f>IFERROR(VLOOKUP(CGTracker[[#This Row],[Ticket ID]],HelpMe[#All],24,FALSE),"Not Found in HelpMe")</f>
        <v>UAE</v>
      </c>
      <c r="E192" s="125" t="str">
        <f>IFERROR(VLOOKUP(CGTracker[[#This Row],[Ticket ID]],HelpMe[#All],14,FALSE),"Not Found in HelpMe")</f>
        <v>Purchase</v>
      </c>
      <c r="F192" s="244" t="str">
        <f>IFERROR(VLOOKUP(CGTracker[[#This Row],[Ticket ID]],HelpMe[#All],7,FALSE),"Not Found in HelpMe")</f>
        <v>SAP Functional-MM</v>
      </c>
      <c r="G192" s="148" t="str">
        <f>IFERROR(VLOOKUP(CGTracker[[#This Row],[Ticket ID]],HelpMe[#All],4,FALSE),"Not Found In HelpMe")</f>
        <v>SAP Error: PR to Contract PO Issue (KEDA)</v>
      </c>
      <c r="H192" s="118" t="s">
        <v>730</v>
      </c>
      <c r="I192" s="101" t="str">
        <f>IFERROR(VLOOKUP(CGTracker[[#This Row],[Ticket ID]],HelpMe[],17,FALSE),"Not Found in HelpMe")</f>
        <v>3. Normal</v>
      </c>
      <c r="J192" s="101" t="str">
        <f>IFERROR(VLOOKUP(CGTracker[[#This Row],[Ticket ID]],HelpMe[],27,FALSE),"Not Found in HelpMe")</f>
        <v>No</v>
      </c>
      <c r="K192" s="244" t="str">
        <f>IFERROR(VLOOKUP(CGTracker[[#This Row],[Ticket ID]],HelpMe[],8,FALSE),"Not Found in HelpMe")</f>
        <v>Closed</v>
      </c>
      <c r="L192" s="147" t="s">
        <v>40</v>
      </c>
      <c r="M192" s="81" t="s">
        <v>40</v>
      </c>
      <c r="N192" s="154">
        <f>IFERROR(VLOOKUP(CGTracker[[#This Row],[Ticket ID]],HelpMe[],36,FALSE),"Not Found in HelpMe")</f>
        <v>45636.694444444445</v>
      </c>
      <c r="O192" s="116"/>
      <c r="P192" s="116"/>
      <c r="Q192" s="116"/>
      <c r="R192" s="154">
        <f ca="1">IFERROR(VLOOKUP(CGTracker[[#This Row],[Ticket ID]],HelpMe[],37,FALSE),"Not Found in HelpMe")</f>
        <v>45642.847222222219</v>
      </c>
      <c r="S192" s="116"/>
      <c r="T192" s="116"/>
      <c r="U192" s="244" t="str">
        <f>IFERROR(VLOOKUP(CGTracker[[#This Row],[Ticket ID]],HelpMe[],6,FALSE),"Not Found in HelpMe")</f>
        <v>Pranita Vishvanath Patil</v>
      </c>
      <c r="V192" s="244" t="str">
        <f>IFERROR(VLOOKUP(CGTracker[[#This Row],[Ticket ID]],HelpMe[],31,FALSE),"Not Found in HelpMe")</f>
        <v>2024-W50</v>
      </c>
      <c r="W192" s="116"/>
      <c r="X192" s="116"/>
      <c r="Y192" s="118"/>
      <c r="Z192" s="118"/>
      <c r="AA192" s="116"/>
      <c r="AB192" s="118"/>
      <c r="AC192" s="118"/>
    </row>
    <row r="193" spans="1:29" ht="43.5" hidden="1">
      <c r="A193" s="256">
        <v>4000005814</v>
      </c>
      <c r="B193" s="244" t="str">
        <f>IFERROR(VLOOKUP(CGTracker[[#This Row],[Ticket ID]],HelpMe[],2,FALSE),"Not Found In HelpMe")</f>
        <v>Incident</v>
      </c>
      <c r="C193" s="100" t="s">
        <v>29</v>
      </c>
      <c r="D193" s="125" t="str">
        <f>IFERROR(VLOOKUP(CGTracker[[#This Row],[Ticket ID]],HelpMe[#All],24,FALSE),"Not Found in HelpMe")</f>
        <v>UAE</v>
      </c>
      <c r="E193" s="125" t="str">
        <f>IFERROR(VLOOKUP(CGTracker[[#This Row],[Ticket ID]],HelpMe[#All],14,FALSE),"Not Found in HelpMe")</f>
        <v>Logistics and Warehouse</v>
      </c>
      <c r="F193" s="244" t="str">
        <f>IFERROR(VLOOKUP(CGTracker[[#This Row],[Ticket ID]],HelpMe[#All],7,FALSE),"Not Found in HelpMe")</f>
        <v>SAP Functional-SD</v>
      </c>
      <c r="G193" s="148" t="str">
        <f>IFERROR(VLOOKUP(CGTracker[[#This Row],[Ticket ID]],HelpMe[#All],4,FALSE),"Not Found In HelpMe")</f>
        <v>DNs PGI Error due to PID inventory</v>
      </c>
      <c r="H193" s="118" t="s">
        <v>731</v>
      </c>
      <c r="I193" s="101" t="str">
        <f>IFERROR(VLOOKUP(CGTracker[[#This Row],[Ticket ID]],HelpMe[],17,FALSE),"Not Found in HelpMe")</f>
        <v>3. Normal</v>
      </c>
      <c r="J193" s="101" t="str">
        <f>IFERROR(VLOOKUP(CGTracker[[#This Row],[Ticket ID]],HelpMe[],27,FALSE),"Not Found in HelpMe")</f>
        <v>No</v>
      </c>
      <c r="K193" s="244" t="str">
        <f>IFERROR(VLOOKUP(CGTracker[[#This Row],[Ticket ID]],HelpMe[],8,FALSE),"Not Found in HelpMe")</f>
        <v>Closed</v>
      </c>
      <c r="L193" s="147" t="s">
        <v>40</v>
      </c>
      <c r="M193" s="81" t="s">
        <v>40</v>
      </c>
      <c r="N193" s="154">
        <f>IFERROR(VLOOKUP(CGTracker[[#This Row],[Ticket ID]],HelpMe[],36,FALSE),"Not Found in HelpMe")</f>
        <v>45636.724999999999</v>
      </c>
      <c r="O193" s="116"/>
      <c r="P193" s="116"/>
      <c r="Q193" s="116"/>
      <c r="R193" s="154">
        <f ca="1">IFERROR(VLOOKUP(CGTracker[[#This Row],[Ticket ID]],HelpMe[],37,FALSE),"Not Found in HelpMe")</f>
        <v>45639.762499999997</v>
      </c>
      <c r="S193" s="241" t="s">
        <v>662</v>
      </c>
      <c r="T193" s="116" t="s">
        <v>67</v>
      </c>
      <c r="U193" s="244" t="str">
        <f>IFERROR(VLOOKUP(CGTracker[[#This Row],[Ticket ID]],HelpMe[],6,FALSE),"Not Found in HelpMe")</f>
        <v>Kamal Kondapalli</v>
      </c>
      <c r="V193" s="244" t="str">
        <f>IFERROR(VLOOKUP(CGTracker[[#This Row],[Ticket ID]],HelpMe[],31,FALSE),"Not Found in HelpMe")</f>
        <v>2024-W50</v>
      </c>
      <c r="W193" s="116" t="s">
        <v>99</v>
      </c>
      <c r="X193" s="116"/>
      <c r="Y193" s="118" t="s">
        <v>732</v>
      </c>
      <c r="Z193" s="118"/>
      <c r="AA193" s="116"/>
      <c r="AB193" s="118"/>
      <c r="AC193" s="118"/>
    </row>
    <row r="194" spans="1:29" ht="29.1" hidden="1">
      <c r="A194" s="281">
        <v>4000005844</v>
      </c>
      <c r="B194" s="244" t="str">
        <f>IFERROR(VLOOKUP(CGTracker[[#This Row],[Ticket ID]],HelpMe[],2,FALSE),"Not Found In HelpMe")</f>
        <v>Incident</v>
      </c>
      <c r="C194" s="100" t="s">
        <v>29</v>
      </c>
      <c r="D194" s="125" t="str">
        <f>IFERROR(VLOOKUP(CGTracker[[#This Row],[Ticket ID]],HelpMe[#All],24,FALSE),"Not Found in HelpMe")</f>
        <v>UAE</v>
      </c>
      <c r="E194" s="125" t="str">
        <f>IFERROR(VLOOKUP(CGTracker[[#This Row],[Ticket ID]],HelpMe[#All],14,FALSE),"Not Found in HelpMe")</f>
        <v>Information Technology</v>
      </c>
      <c r="F194" s="244" t="str">
        <f>IFERROR(VLOOKUP(CGTracker[[#This Row],[Ticket ID]],HelpMe[#All],7,FALSE),"Not Found in HelpMe")</f>
        <v>SAP Functional-SD</v>
      </c>
      <c r="G194" s="148" t="str">
        <f>IFERROR(VLOOKUP(CGTracker[[#This Row],[Ticket ID]],HelpMe[#All],4,FALSE),"Not Found In HelpMe")</f>
        <v>C4C System - Mandatory Pricing Condition Error.</v>
      </c>
      <c r="H194" s="118" t="s">
        <v>733</v>
      </c>
      <c r="I194" s="101" t="str">
        <f>IFERROR(VLOOKUP(CGTracker[[#This Row],[Ticket ID]],HelpMe[],17,FALSE),"Not Found in HelpMe")</f>
        <v>3. Normal</v>
      </c>
      <c r="J194" s="101" t="str">
        <f>IFERROR(VLOOKUP(CGTracker[[#This Row],[Ticket ID]],HelpMe[],27,FALSE),"Not Found in HelpMe")</f>
        <v>No</v>
      </c>
      <c r="K194" s="244" t="str">
        <f>IFERROR(VLOOKUP(CGTracker[[#This Row],[Ticket ID]],HelpMe[],8,FALSE),"Not Found in HelpMe")</f>
        <v>Closed</v>
      </c>
      <c r="L194" s="147" t="s">
        <v>40</v>
      </c>
      <c r="M194" s="81" t="s">
        <v>40</v>
      </c>
      <c r="N194" s="154">
        <f>IFERROR(VLOOKUP(CGTracker[[#This Row],[Ticket ID]],HelpMe[],36,FALSE),"Not Found in HelpMe")</f>
        <v>45637.593055555553</v>
      </c>
      <c r="O194" s="116"/>
      <c r="P194" s="116"/>
      <c r="Q194" s="116"/>
      <c r="R194" s="154">
        <f ca="1">IFERROR(VLOOKUP(CGTracker[[#This Row],[Ticket ID]],HelpMe[],37,FALSE),"Not Found in HelpMe")</f>
        <v>45645.496527777781</v>
      </c>
      <c r="S194" s="116"/>
      <c r="T194" s="116"/>
      <c r="U194" s="244" t="str">
        <f>IFERROR(VLOOKUP(CGTracker[[#This Row],[Ticket ID]],HelpMe[],6,FALSE),"Not Found in HelpMe")</f>
        <v>Kamal Kondapalli</v>
      </c>
      <c r="V194" s="244" t="str">
        <f>IFERROR(VLOOKUP(CGTracker[[#This Row],[Ticket ID]],HelpMe[],31,FALSE),"Not Found in HelpMe")</f>
        <v>2024-W50</v>
      </c>
      <c r="W194" s="116"/>
      <c r="X194" s="116"/>
      <c r="Y194" s="118"/>
      <c r="Z194" s="118"/>
      <c r="AA194" s="116"/>
      <c r="AB194" s="118"/>
      <c r="AC194" s="118"/>
    </row>
    <row r="195" spans="1:29" ht="43.5" hidden="1">
      <c r="A195" s="281">
        <v>4000005911</v>
      </c>
      <c r="B195" s="244" t="str">
        <f>IFERROR(VLOOKUP(CGTracker[[#This Row],[Ticket ID]],HelpMe[],2,FALSE),"Not Found In HelpMe")</f>
        <v>Incident</v>
      </c>
      <c r="C195" s="100" t="s">
        <v>29</v>
      </c>
      <c r="D195" s="125" t="str">
        <f>IFERROR(VLOOKUP(CGTracker[[#This Row],[Ticket ID]],HelpMe[#All],24,FALSE),"Not Found in HelpMe")</f>
        <v>UAE</v>
      </c>
      <c r="E195" s="125" t="str">
        <f>IFERROR(VLOOKUP(CGTracker[[#This Row],[Ticket ID]],HelpMe[#All],14,FALSE),"Not Found in HelpMe")</f>
        <v>UAE Sales -Retail Operations</v>
      </c>
      <c r="F195" s="244" t="str">
        <f>IFERROR(VLOOKUP(CGTracker[[#This Row],[Ticket ID]],HelpMe[#All],7,FALSE),"Not Found in HelpMe")</f>
        <v>SAP Functional-FI/CO</v>
      </c>
      <c r="G195" s="148" t="str">
        <f>IFERROR(VLOOKUP(CGTracker[[#This Row],[Ticket ID]],HelpMe[#All],4,FALSE),"Not Found In HelpMe")</f>
        <v>Unable to find the following GL for RAK Porcelain Online Orders payment posting in T. CODE:  ZFI004 - Sol ref#: 2000064787</v>
      </c>
      <c r="H195" s="118" t="s">
        <v>734</v>
      </c>
      <c r="I195" s="101" t="str">
        <f>IFERROR(VLOOKUP(CGTracker[[#This Row],[Ticket ID]],HelpMe[],17,FALSE),"Not Found in HelpMe")</f>
        <v>3. Normal</v>
      </c>
      <c r="J195" s="101" t="str">
        <f>IFERROR(VLOOKUP(CGTracker[[#This Row],[Ticket ID]],HelpMe[],27,FALSE),"Not Found in HelpMe")</f>
        <v>No</v>
      </c>
      <c r="K195" s="244" t="str">
        <f>IFERROR(VLOOKUP(CGTracker[[#This Row],[Ticket ID]],HelpMe[],8,FALSE),"Not Found in HelpMe")</f>
        <v>Closed</v>
      </c>
      <c r="L195" s="147" t="s">
        <v>40</v>
      </c>
      <c r="M195" s="81" t="s">
        <v>40</v>
      </c>
      <c r="N195" s="154">
        <f>IFERROR(VLOOKUP(CGTracker[[#This Row],[Ticket ID]],HelpMe[],36,FALSE),"Not Found in HelpMe")</f>
        <v>45639.488194444442</v>
      </c>
      <c r="O195" s="116"/>
      <c r="P195" s="116"/>
      <c r="Q195" s="116"/>
      <c r="R195" s="154">
        <f ca="1">IFERROR(VLOOKUP(CGTracker[[#This Row],[Ticket ID]],HelpMe[],37,FALSE),"Not Found in HelpMe")</f>
        <v>45639.736111111109</v>
      </c>
      <c r="S195" s="241"/>
      <c r="T195" s="116"/>
      <c r="U195" s="244" t="str">
        <f>IFERROR(VLOOKUP(CGTracker[[#This Row],[Ticket ID]],HelpMe[],6,FALSE),"Not Found in HelpMe")</f>
        <v>Rakhi Masand</v>
      </c>
      <c r="V195" s="244" t="str">
        <f>IFERROR(VLOOKUP(CGTracker[[#This Row],[Ticket ID]],HelpMe[],31,FALSE),"Not Found in HelpMe")</f>
        <v>2024-W50</v>
      </c>
      <c r="W195" s="116"/>
      <c r="X195" s="116"/>
      <c r="Y195" s="118"/>
      <c r="Z195" s="118"/>
      <c r="AA195" s="116"/>
      <c r="AB195" s="118"/>
      <c r="AC195" s="118"/>
    </row>
    <row r="196" spans="1:29" ht="43.5" hidden="1">
      <c r="A196" s="281">
        <v>4000005943</v>
      </c>
      <c r="B196" s="244" t="str">
        <f>IFERROR(VLOOKUP(CGTracker[[#This Row],[Ticket ID]],HelpMe[],2,FALSE),"Not Found In HelpMe")</f>
        <v>Incident</v>
      </c>
      <c r="C196" s="96" t="s">
        <v>29</v>
      </c>
      <c r="D196" s="125" t="str">
        <f>IFERROR(VLOOKUP(CGTracker[[#This Row],[Ticket ID]],HelpMe[#All],24,FALSE),"Not Found in HelpMe")</f>
        <v>UAE</v>
      </c>
      <c r="E196" s="125" t="str">
        <f>IFERROR(VLOOKUP(CGTracker[[#This Row],[Ticket ID]],HelpMe[#All],14,FALSE),"Not Found in HelpMe")</f>
        <v>IT Department</v>
      </c>
      <c r="F196" s="244" t="str">
        <f>IFERROR(VLOOKUP(CGTracker[[#This Row],[Ticket ID]],HelpMe[#All],7,FALSE),"Not Found in HelpMe")</f>
        <v>SAP Functional-HR</v>
      </c>
      <c r="G196" s="148" t="str">
        <f>IFERROR(VLOOKUP(CGTracker[[#This Row],[Ticket ID]],HelpMe[#All],4,FALSE),"Not Found In HelpMe")</f>
        <v>RE: Workflow email issues</v>
      </c>
      <c r="H196" s="118" t="s">
        <v>735</v>
      </c>
      <c r="I196" s="101" t="str">
        <f>IFERROR(VLOOKUP(CGTracker[[#This Row],[Ticket ID]],HelpMe[],17,FALSE),"Not Found in HelpMe")</f>
        <v>3. Normal</v>
      </c>
      <c r="J196" s="101" t="str">
        <f>IFERROR(VLOOKUP(CGTracker[[#This Row],[Ticket ID]],HelpMe[],27,FALSE),"Not Found in HelpMe")</f>
        <v>No</v>
      </c>
      <c r="K196" s="244" t="str">
        <f>IFERROR(VLOOKUP(CGTracker[[#This Row],[Ticket ID]],HelpMe[],8,FALSE),"Not Found in HelpMe")</f>
        <v>User acceptance</v>
      </c>
      <c r="L196" s="147" t="s">
        <v>736</v>
      </c>
      <c r="M196" s="81" t="s">
        <v>736</v>
      </c>
      <c r="N196" s="154">
        <f>IFERROR(VLOOKUP(CGTracker[[#This Row],[Ticket ID]],HelpMe[],36,FALSE),"Not Found in HelpMe")</f>
        <v>45639.822916666664</v>
      </c>
      <c r="O196" s="240">
        <v>45639</v>
      </c>
      <c r="P196" s="240">
        <v>45644</v>
      </c>
      <c r="Q196" s="116"/>
      <c r="R196" s="154">
        <f ca="1">IFERROR(VLOOKUP(CGTracker[[#This Row],[Ticket ID]],HelpMe[],37,FALSE),"Not Found in HelpMe")</f>
        <v>45653.757518171296</v>
      </c>
      <c r="S196" s="116"/>
      <c r="T196" s="116" t="s">
        <v>222</v>
      </c>
      <c r="U196" s="244" t="str">
        <f>IFERROR(VLOOKUP(CGTracker[[#This Row],[Ticket ID]],HelpMe[],6,FALSE),"Not Found in HelpMe")</f>
        <v>Venkat</v>
      </c>
      <c r="V196" s="244" t="str">
        <f>IFERROR(VLOOKUP(CGTracker[[#This Row],[Ticket ID]],HelpMe[],31,FALSE),"Not Found in HelpMe")</f>
        <v>2024-W50</v>
      </c>
      <c r="W196" s="116"/>
      <c r="X196" s="116"/>
      <c r="Y196" s="118" t="s">
        <v>737</v>
      </c>
      <c r="Z196" s="118"/>
      <c r="AA196" s="116"/>
      <c r="AB196" s="118"/>
      <c r="AC196" s="285" t="s">
        <v>738</v>
      </c>
    </row>
    <row r="197" spans="1:29" ht="29.1" hidden="1">
      <c r="A197" s="281">
        <v>4000005960</v>
      </c>
      <c r="B197" s="292" t="str">
        <f>IFERROR(VLOOKUP(CGTracker[[#This Row],[Ticket ID]],HelpMe[],2,FALSE),"Not Found In HelpMe")</f>
        <v>Incident</v>
      </c>
      <c r="C197" s="100" t="s">
        <v>29</v>
      </c>
      <c r="D197" s="125" t="str">
        <f>IFERROR(VLOOKUP(CGTracker[[#This Row],[Ticket ID]],HelpMe[#All],24,FALSE),"Not Found in HelpMe")</f>
        <v>UAE</v>
      </c>
      <c r="E197" s="125" t="str">
        <f>IFERROR(VLOOKUP(CGTracker[[#This Row],[Ticket ID]],HelpMe[#All],14,FALSE),"Not Found in HelpMe")</f>
        <v>Purchase</v>
      </c>
      <c r="F197" s="292" t="str">
        <f>IFERROR(VLOOKUP(CGTracker[[#This Row],[Ticket ID]],HelpMe[#All],7,FALSE),"Not Found in HelpMe")</f>
        <v>SAP Functional-MM</v>
      </c>
      <c r="G197" s="148" t="str">
        <f>IFERROR(VLOOKUP(CGTracker[[#This Row],[Ticket ID]],HelpMe[#All],4,FALSE),"Not Found In HelpMe")</f>
        <v>Issue with Released POs Showing as Draft and Unable to Generate PDF Copies.</v>
      </c>
      <c r="H197" s="118" t="s">
        <v>739</v>
      </c>
      <c r="I197" s="101" t="str">
        <f>IFERROR(VLOOKUP(CGTracker[[#This Row],[Ticket ID]],HelpMe[],17,FALSE),"Not Found in HelpMe")</f>
        <v>3. Normal</v>
      </c>
      <c r="J197" s="101" t="str">
        <f>IFERROR(VLOOKUP(CGTracker[[#This Row],[Ticket ID]],HelpMe[],27,FALSE),"Not Found in HelpMe")</f>
        <v>No</v>
      </c>
      <c r="K197" s="292" t="str">
        <f>IFERROR(VLOOKUP(CGTracker[[#This Row],[Ticket ID]],HelpMe[],8,FALSE),"Not Found in HelpMe")</f>
        <v>Pending User Info</v>
      </c>
      <c r="L197" s="117" t="s">
        <v>31</v>
      </c>
      <c r="M197" s="293" t="s">
        <v>31</v>
      </c>
      <c r="N197" s="154">
        <f>IFERROR(VLOOKUP(CGTracker[[#This Row],[Ticket ID]],HelpMe[],36,FALSE),"Not Found in HelpMe")</f>
        <v>45642.511111111111</v>
      </c>
      <c r="O197" s="116"/>
      <c r="P197" s="116"/>
      <c r="Q197" s="116"/>
      <c r="R197" s="314">
        <f ca="1">IFERROR(VLOOKUP(CGTracker[[#This Row],[Ticket ID]],HelpMe[],37,FALSE),"Not Found in HelpMe")</f>
        <v>45653.757518171296</v>
      </c>
      <c r="S197" s="116"/>
      <c r="T197" s="116" t="s">
        <v>150</v>
      </c>
      <c r="U197" s="292" t="str">
        <f>IFERROR(VLOOKUP(CGTracker[[#This Row],[Ticket ID]],HelpMe[],6,FALSE),"Not Found in HelpMe")</f>
        <v>Pranita Vishvanath Patil</v>
      </c>
      <c r="V197" s="292" t="str">
        <f>IFERROR(VLOOKUP(CGTracker[[#This Row],[Ticket ID]],HelpMe[],31,FALSE),"Not Found in HelpMe")</f>
        <v>2024-W51</v>
      </c>
      <c r="W197" s="116"/>
      <c r="X197" s="116"/>
      <c r="Y197" s="118"/>
      <c r="Z197" s="118"/>
      <c r="AA197" s="116"/>
      <c r="AB197" s="118"/>
      <c r="AC197" s="118" t="s">
        <v>740</v>
      </c>
    </row>
    <row r="198" spans="1:29" ht="29.1" hidden="1">
      <c r="A198" s="290">
        <v>4000006068</v>
      </c>
      <c r="B198" s="106" t="str">
        <f>IFERROR(VLOOKUP(CGTracker[[#This Row],[Ticket ID]],HelpMe[],2,FALSE),"Not Found In HelpMe")</f>
        <v>Incident</v>
      </c>
      <c r="C198" s="252" t="s">
        <v>436</v>
      </c>
      <c r="D198" s="288" t="str">
        <f>IFERROR(VLOOKUP(CGTracker[[#This Row],[Ticket ID]],HelpMe[#All],24,FALSE),"Not Found in HelpMe")</f>
        <v>Not Assigned</v>
      </c>
      <c r="E198" s="288" t="str">
        <f>IFERROR(VLOOKUP(CGTracker[[#This Row],[Ticket ID]],HelpMe[#All],14,FALSE),"Not Found in HelpMe")</f>
        <v>Order Management</v>
      </c>
      <c r="F198" s="106" t="str">
        <f>IFERROR(VLOOKUP(CGTracker[[#This Row],[Ticket ID]],HelpMe[#All],7,FALSE),"Not Found in HelpMe")</f>
        <v>SAP Functional-SD</v>
      </c>
      <c r="G198" s="289" t="str">
        <f>IFERROR(VLOOKUP(CGTracker[[#This Row],[Ticket ID]],HelpMe[#All],4,FALSE),"Not Found In HelpMe")</f>
        <v>SAP Incident- Net Price Adjustment.</v>
      </c>
      <c r="H198" s="81" t="s">
        <v>741</v>
      </c>
      <c r="I198" s="101" t="str">
        <f>IFERROR(VLOOKUP(CGTracker[[#This Row],[Ticket ID]],HelpMe[],17,FALSE),"Not Found in HelpMe")</f>
        <v>3. Normal</v>
      </c>
      <c r="J198" s="101" t="str">
        <f>IFERROR(VLOOKUP(CGTracker[[#This Row],[Ticket ID]],HelpMe[],27,FALSE),"Not Found in HelpMe")</f>
        <v>No</v>
      </c>
      <c r="K198" s="289" t="s">
        <v>268</v>
      </c>
      <c r="L198" s="81" t="s">
        <v>31</v>
      </c>
      <c r="M198" s="81" t="s">
        <v>31</v>
      </c>
      <c r="N198" s="154">
        <f>IFERROR(VLOOKUP(CGTracker[[#This Row],[Ticket ID]],HelpMe[],36,FALSE),"Not Found in HelpMe")</f>
        <v>45645.522916666669</v>
      </c>
      <c r="O198" s="96" t="s">
        <v>595</v>
      </c>
      <c r="P198" s="252"/>
      <c r="Q198" s="252"/>
      <c r="R198" s="314">
        <f ca="1">IFERROR(VLOOKUP(CGTracker[[#This Row],[Ticket ID]],HelpMe[],37,FALSE),"Not Found in HelpMe")</f>
        <v>45653.757518171296</v>
      </c>
      <c r="S198" s="252"/>
      <c r="T198" s="252" t="s">
        <v>50</v>
      </c>
      <c r="U198" s="106" t="s">
        <v>742</v>
      </c>
      <c r="V198" s="106" t="str">
        <f>IFERROR(VLOOKUP(CGTracker[[#This Row],[Ticket ID]],HelpMe[],31,FALSE),"Not Found in HelpMe")</f>
        <v>2024-W51</v>
      </c>
      <c r="W198" s="116" t="s">
        <v>198</v>
      </c>
      <c r="X198" s="252"/>
      <c r="Y198" s="247" t="s">
        <v>743</v>
      </c>
      <c r="Z198" s="247"/>
      <c r="AA198" s="252"/>
      <c r="AB198" s="81"/>
      <c r="AC198" s="81" t="s">
        <v>744</v>
      </c>
    </row>
    <row r="199" spans="1:29" ht="29.1" hidden="1">
      <c r="A199" s="282">
        <v>4000005749</v>
      </c>
      <c r="B199" s="301" t="str">
        <f>IFERROR(VLOOKUP(CGTracker[[#This Row],[Ticket ID]],HelpMe[],2,FALSE),"Not Found In HelpMe")</f>
        <v>Incident</v>
      </c>
      <c r="C199" s="302"/>
      <c r="D199" s="305" t="str">
        <f>IFERROR(VLOOKUP(CGTracker[[#This Row],[Ticket ID]],HelpMe[#All],24,FALSE),"Not Found in HelpMe")</f>
        <v>UAE</v>
      </c>
      <c r="E199" s="305" t="str">
        <f>IFERROR(VLOOKUP(CGTracker[[#This Row],[Ticket ID]],HelpMe[#All],14,FALSE),"Not Found in HelpMe")</f>
        <v>Accounts</v>
      </c>
      <c r="F199" s="125" t="str">
        <f>IFERROR(VLOOKUP(CGTracker[[#This Row],[Ticket ID]],HelpMe[#All],7,FALSE),"Not Found in HelpMe")</f>
        <v>SAP Functional-FI/CO</v>
      </c>
      <c r="G199" s="148" t="str">
        <f>IFERROR(VLOOKUP(CGTracker[[#This Row],[Ticket ID]],HelpMe[#All],4,FALSE),"Not Found In HelpMe")</f>
        <v>KKS1 run in the background, keeps getting cancelled automatically</v>
      </c>
      <c r="H199" s="118"/>
      <c r="I199" s="101" t="str">
        <f>IFERROR(VLOOKUP(CGTracker[[#This Row],[Ticket ID]],HelpMe[],17,FALSE),"Not Found in HelpMe")</f>
        <v>2. High</v>
      </c>
      <c r="J199" s="101" t="str">
        <f>IFERROR(VLOOKUP(CGTracker[[#This Row],[Ticket ID]],HelpMe[],27,FALSE),"Not Found in HelpMe")</f>
        <v>No</v>
      </c>
      <c r="K199" s="148" t="str">
        <f>IFERROR(VLOOKUP(CGTracker[[#This Row],[Ticket ID]],HelpMe[],8,FALSE),"Not Found in HelpMe")</f>
        <v>Closed</v>
      </c>
      <c r="L199" s="147" t="s">
        <v>40</v>
      </c>
      <c r="M199" s="115" t="s">
        <v>40</v>
      </c>
      <c r="N199" s="154">
        <f>IFERROR(VLOOKUP(CGTracker[[#This Row],[Ticket ID]],HelpMe[],36,FALSE),"Not Found in HelpMe")</f>
        <v>45635.462500000001</v>
      </c>
      <c r="O199" s="116"/>
      <c r="P199" s="253"/>
      <c r="Q199" s="253"/>
      <c r="R199" s="314">
        <f ca="1">IFERROR(VLOOKUP(CGTracker[[#This Row],[Ticket ID]],HelpMe[],37,FALSE),"Not Found in HelpMe")</f>
        <v>45636.730555555558</v>
      </c>
      <c r="S199" s="253"/>
      <c r="T199" s="253"/>
      <c r="U199" s="125" t="str">
        <f>IFERROR(VLOOKUP(CGTracker[[#This Row],[Ticket ID]],HelpMe[],6,FALSE),"Not Found in HelpMe")</f>
        <v>Rakhi Masand</v>
      </c>
      <c r="V199" s="125" t="str">
        <f>IFERROR(VLOOKUP(CGTracker[[#This Row],[Ticket ID]],HelpMe[],31,FALSE),"Not Found in HelpMe")</f>
        <v>2024-W50</v>
      </c>
      <c r="W199" s="116"/>
      <c r="X199" s="253"/>
      <c r="Y199" s="250"/>
      <c r="Z199" s="250"/>
      <c r="AA199" s="253"/>
      <c r="AB199" s="118"/>
      <c r="AC199" s="118"/>
    </row>
    <row r="200" spans="1:29" ht="29.1" hidden="1">
      <c r="A200" s="282">
        <v>4000005984</v>
      </c>
      <c r="B200" s="106" t="str">
        <f>IFERROR(VLOOKUP(CGTracker[[#This Row],[Ticket ID]],HelpMe[],2,FALSE),"Not Found In HelpMe")</f>
        <v>Incident</v>
      </c>
      <c r="C200" s="252"/>
      <c r="D200" s="305" t="str">
        <f>IFERROR(VLOOKUP(CGTracker[[#This Row],[Ticket ID]],HelpMe[#All],24,FALSE),"Not Found in HelpMe")</f>
        <v>UAE</v>
      </c>
      <c r="E200" s="305" t="str">
        <f>IFERROR(VLOOKUP(CGTracker[[#This Row],[Ticket ID]],HelpMe[#All],14,FALSE),"Not Found in HelpMe")</f>
        <v>Finance &amp; Accounts</v>
      </c>
      <c r="F200" s="125" t="str">
        <f>IFERROR(VLOOKUP(CGTracker[[#This Row],[Ticket ID]],HelpMe[#All],7,FALSE),"Not Found in HelpMe")</f>
        <v>SAP Functional-Fiori/ABAP</v>
      </c>
      <c r="G200" s="148" t="str">
        <f>IFERROR(VLOOKUP(CGTracker[[#This Row],[Ticket ID]],HelpMe[#All],4,FALSE),"Not Found In HelpMe")</f>
        <v>ABAP RUN TIME ERROR</v>
      </c>
      <c r="H200" s="118"/>
      <c r="I200" s="101" t="str">
        <f>IFERROR(VLOOKUP(CGTracker[[#This Row],[Ticket ID]],HelpMe[],17,FALSE),"Not Found in HelpMe")</f>
        <v>3. Normal</v>
      </c>
      <c r="J200" s="101" t="str">
        <f>IFERROR(VLOOKUP(CGTracker[[#This Row],[Ticket ID]],HelpMe[],27,FALSE),"Not Found in HelpMe")</f>
        <v>No</v>
      </c>
      <c r="K200" s="148" t="str">
        <f>IFERROR(VLOOKUP(CGTracker[[#This Row],[Ticket ID]],HelpMe[],8,FALSE),"Not Found in HelpMe")</f>
        <v>Closed</v>
      </c>
      <c r="L200" s="147" t="s">
        <v>40</v>
      </c>
      <c r="M200" s="81" t="s">
        <v>40</v>
      </c>
      <c r="N200" s="154">
        <f>IFERROR(VLOOKUP(CGTracker[[#This Row],[Ticket ID]],HelpMe[],36,FALSE),"Not Found in HelpMe")</f>
        <v>45642.709722222222</v>
      </c>
      <c r="O200" s="116"/>
      <c r="P200" s="253"/>
      <c r="Q200" s="253"/>
      <c r="R200" s="154">
        <f ca="1">IFERROR(VLOOKUP(CGTracker[[#This Row],[Ticket ID]],HelpMe[],37,FALSE),"Not Found in HelpMe")</f>
        <v>45642.790972222225</v>
      </c>
      <c r="S200" s="253"/>
      <c r="T200" s="253"/>
      <c r="U200" s="125" t="str">
        <f>IFERROR(VLOOKUP(CGTracker[[#This Row],[Ticket ID]],HelpMe[],6,FALSE),"Not Found in HelpMe")</f>
        <v>Bala Nagendrudu Janjanam</v>
      </c>
      <c r="V200" s="125" t="str">
        <f>IFERROR(VLOOKUP(CGTracker[[#This Row],[Ticket ID]],HelpMe[],31,FALSE),"Not Found in HelpMe")</f>
        <v>2024-W51</v>
      </c>
      <c r="W200" s="116"/>
      <c r="X200" s="253"/>
      <c r="Y200" s="250"/>
      <c r="Z200" s="250"/>
      <c r="AA200" s="253"/>
      <c r="AB200" s="118"/>
      <c r="AC200" s="118"/>
    </row>
    <row r="201" spans="1:29" ht="29.1" hidden="1">
      <c r="A201" s="282">
        <v>4000005985</v>
      </c>
      <c r="B201" s="107" t="str">
        <f>IFERROR(VLOOKUP(CGTracker[[#This Row],[Ticket ID]],HelpMe[],2,FALSE),"Not Found In HelpMe")</f>
        <v>Incident</v>
      </c>
      <c r="C201" s="254"/>
      <c r="D201" s="305" t="str">
        <f>IFERROR(VLOOKUP(CGTracker[[#This Row],[Ticket ID]],HelpMe[#All],24,FALSE),"Not Found in HelpMe")</f>
        <v>IND</v>
      </c>
      <c r="E201" s="305" t="str">
        <f>IFERROR(VLOOKUP(CGTracker[[#This Row],[Ticket ID]],HelpMe[#All],14,FALSE),"Not Found in HelpMe")</f>
        <v>Sanitaryware &amp; Faucet</v>
      </c>
      <c r="F201" s="125" t="str">
        <f>IFERROR(VLOOKUP(CGTracker[[#This Row],[Ticket ID]],HelpMe[#All],7,FALSE),"Not Found in HelpMe")</f>
        <v>SAP Functional-Fiori/ABAP</v>
      </c>
      <c r="G201" s="148" t="str">
        <f>IFERROR(VLOOKUP(CGTracker[[#This Row],[Ticket ID]],HelpMe[#All],4,FALSE),"Not Found In HelpMe")</f>
        <v>ABAP RUN TIME ERROR (VA02)</v>
      </c>
      <c r="H201" s="118"/>
      <c r="I201" s="101" t="str">
        <f>IFERROR(VLOOKUP(CGTracker[[#This Row],[Ticket ID]],HelpMe[],17,FALSE),"Not Found in HelpMe")</f>
        <v>3. Normal</v>
      </c>
      <c r="J201" s="101" t="str">
        <f>IFERROR(VLOOKUP(CGTracker[[#This Row],[Ticket ID]],HelpMe[],27,FALSE),"Not Found in HelpMe")</f>
        <v>No</v>
      </c>
      <c r="K201" s="148" t="str">
        <f>IFERROR(VLOOKUP(CGTracker[[#This Row],[Ticket ID]],HelpMe[],8,FALSE),"Not Found in HelpMe")</f>
        <v>Closed</v>
      </c>
      <c r="L201" s="147" t="s">
        <v>40</v>
      </c>
      <c r="M201" s="81" t="s">
        <v>40</v>
      </c>
      <c r="N201" s="154">
        <f>IFERROR(VLOOKUP(CGTracker[[#This Row],[Ticket ID]],HelpMe[],36,FALSE),"Not Found in HelpMe")</f>
        <v>45642.711805555555</v>
      </c>
      <c r="O201" s="116"/>
      <c r="P201" s="253"/>
      <c r="Q201" s="253"/>
      <c r="R201" s="314">
        <f ca="1">IFERROR(VLOOKUP(CGTracker[[#This Row],[Ticket ID]],HelpMe[],37,FALSE),"Not Found in HelpMe")</f>
        <v>45642.824305555558</v>
      </c>
      <c r="S201" s="253"/>
      <c r="T201" s="253"/>
      <c r="U201" s="125" t="str">
        <f>IFERROR(VLOOKUP(CGTracker[[#This Row],[Ticket ID]],HelpMe[],6,FALSE),"Not Found in HelpMe")</f>
        <v>Bala Nagendrudu Janjanam</v>
      </c>
      <c r="V201" s="125" t="str">
        <f>IFERROR(VLOOKUP(CGTracker[[#This Row],[Ticket ID]],HelpMe[],31,FALSE),"Not Found in HelpMe")</f>
        <v>2024-W51</v>
      </c>
      <c r="W201" s="116"/>
      <c r="X201" s="253"/>
      <c r="Y201" s="250"/>
      <c r="Z201" s="250"/>
      <c r="AA201" s="253"/>
      <c r="AB201" s="118"/>
      <c r="AC201" s="118"/>
    </row>
    <row r="202" spans="1:29" ht="29.1" hidden="1">
      <c r="A202" s="282">
        <v>4000005987</v>
      </c>
      <c r="B202" s="107" t="str">
        <f>IFERROR(VLOOKUP(CGTracker[[#This Row],[Ticket ID]],HelpMe[],2,FALSE),"Not Found In HelpMe")</f>
        <v>Incident</v>
      </c>
      <c r="C202" s="254"/>
      <c r="D202" s="305" t="str">
        <f>IFERROR(VLOOKUP(CGTracker[[#This Row],[Ticket ID]],HelpMe[#All],24,FALSE),"Not Found in HelpMe")</f>
        <v>IND</v>
      </c>
      <c r="E202" s="305" t="str">
        <f>IFERROR(VLOOKUP(CGTracker[[#This Row],[Ticket ID]],HelpMe[#All],14,FALSE),"Not Found in HelpMe")</f>
        <v>Supply Chain Management</v>
      </c>
      <c r="F202" s="125" t="str">
        <f>IFERROR(VLOOKUP(CGTracker[[#This Row],[Ticket ID]],HelpMe[#All],7,FALSE),"Not Found in HelpMe")</f>
        <v>SAP Functional-Fiori/ABAP</v>
      </c>
      <c r="G202" s="148" t="str">
        <f>IFERROR(VLOOKUP(CGTracker[[#This Row],[Ticket ID]],HelpMe[#All],4,FALSE),"Not Found In HelpMe")</f>
        <v>Users are unable to generate print preview from SO, DN and Billing document.</v>
      </c>
      <c r="H202" s="118"/>
      <c r="I202" s="101" t="str">
        <f>IFERROR(VLOOKUP(CGTracker[[#This Row],[Ticket ID]],HelpMe[],17,FALSE),"Not Found in HelpMe")</f>
        <v>3. Normal</v>
      </c>
      <c r="J202" s="101" t="str">
        <f>IFERROR(VLOOKUP(CGTracker[[#This Row],[Ticket ID]],HelpMe[],27,FALSE),"Not Found in HelpMe")</f>
        <v>No</v>
      </c>
      <c r="K202" s="148" t="str">
        <f>IFERROR(VLOOKUP(CGTracker[[#This Row],[Ticket ID]],HelpMe[],8,FALSE),"Not Found in HelpMe")</f>
        <v>Closed</v>
      </c>
      <c r="L202" s="147" t="s">
        <v>40</v>
      </c>
      <c r="M202" s="117" t="s">
        <v>40</v>
      </c>
      <c r="N202" s="154">
        <f>IFERROR(VLOOKUP(CGTracker[[#This Row],[Ticket ID]],HelpMe[],36,FALSE),"Not Found in HelpMe")</f>
        <v>45642.723611111112</v>
      </c>
      <c r="O202" s="116"/>
      <c r="P202" s="253"/>
      <c r="Q202" s="253"/>
      <c r="R202" s="314">
        <f ca="1">IFERROR(VLOOKUP(CGTracker[[#This Row],[Ticket ID]],HelpMe[],37,FALSE),"Not Found in HelpMe")</f>
        <v>45642.824999999997</v>
      </c>
      <c r="S202" s="253"/>
      <c r="T202" s="253"/>
      <c r="U202" s="125" t="str">
        <f>IFERROR(VLOOKUP(CGTracker[[#This Row],[Ticket ID]],HelpMe[],6,FALSE),"Not Found in HelpMe")</f>
        <v>Bala Nagendrudu Janjanam</v>
      </c>
      <c r="V202" s="125" t="str">
        <f>IFERROR(VLOOKUP(CGTracker[[#This Row],[Ticket ID]],HelpMe[],31,FALSE),"Not Found in HelpMe")</f>
        <v>2024-W51</v>
      </c>
      <c r="W202" s="116"/>
      <c r="X202" s="253"/>
      <c r="Y202" s="250"/>
      <c r="Z202" s="250"/>
      <c r="AA202" s="253"/>
      <c r="AB202" s="118"/>
      <c r="AC202" s="118"/>
    </row>
    <row r="203" spans="1:29" ht="29.1">
      <c r="A203" s="291">
        <v>4000005925</v>
      </c>
      <c r="B203" s="106" t="str">
        <f>IFERROR(VLOOKUP(CGTracker[[#This Row],[Ticket ID]],HelpMe[],2,FALSE),"Not Found In HelpMe")</f>
        <v>Service Request</v>
      </c>
      <c r="C203" s="252" t="s">
        <v>29</v>
      </c>
      <c r="D203" s="288" t="str">
        <f>IFERROR(VLOOKUP(CGTracker[[#This Row],[Ticket ID]],HelpMe[#All],24,FALSE),"Not Found in HelpMe")</f>
        <v>GER</v>
      </c>
      <c r="E203" s="288" t="str">
        <f>IFERROR(VLOOKUP(CGTracker[[#This Row],[Ticket ID]],HelpMe[#All],14,FALSE),"Not Found in HelpMe")</f>
        <v>Information Technology</v>
      </c>
      <c r="F203" s="106" t="s">
        <v>516</v>
      </c>
      <c r="G203" s="289" t="str">
        <f>IFERROR(VLOOKUP(CGTracker[[#This Row],[Ticket ID]],HelpMe[#All],4,FALSE),"Not Found In HelpMe")</f>
        <v>new selection field in report ZSDBON02</v>
      </c>
      <c r="H203" s="81" t="s">
        <v>745</v>
      </c>
      <c r="I203" s="101" t="str">
        <f>IFERROR(VLOOKUP(CGTracker[[#This Row],[Ticket ID]],HelpMe[],17,FALSE),"Not Found in HelpMe")</f>
        <v>3. Normal</v>
      </c>
      <c r="J203" s="101" t="str">
        <f>IFERROR(VLOOKUP(CGTracker[[#This Row],[Ticket ID]],HelpMe[],27,FALSE),"Not Found in HelpMe")</f>
        <v>No</v>
      </c>
      <c r="K203" s="289" t="s">
        <v>746</v>
      </c>
      <c r="L203" s="81" t="s">
        <v>238</v>
      </c>
      <c r="M203" s="81" t="s">
        <v>238</v>
      </c>
      <c r="N203" s="154">
        <f>IFERROR(VLOOKUP(CGTracker[[#This Row],[Ticket ID]],HelpMe[],36,FALSE),"Not Found in HelpMe")</f>
        <v>45639.632638888892</v>
      </c>
      <c r="O203" s="96" t="s">
        <v>632</v>
      </c>
      <c r="P203" s="252"/>
      <c r="Q203" s="252"/>
      <c r="R203" s="314">
        <f ca="1">IFERROR(VLOOKUP(CGTracker[[#This Row],[Ticket ID]],HelpMe[],37,FALSE),"Not Found in HelpMe")</f>
        <v>45653.757518171296</v>
      </c>
      <c r="S203" s="252"/>
      <c r="T203" s="252" t="s">
        <v>50</v>
      </c>
      <c r="U203" s="106" t="str">
        <f>IFERROR(VLOOKUP(CGTracker[[#This Row],[Ticket ID]],HelpMe[],6,FALSE),"Not Found in HelpMe")</f>
        <v>Kamal Kondapalli</v>
      </c>
      <c r="V203" s="106" t="str">
        <f>IFERROR(VLOOKUP(CGTracker[[#This Row],[Ticket ID]],HelpMe[],31,FALSE),"Not Found in HelpMe")</f>
        <v>2024-W50</v>
      </c>
      <c r="W203" s="116" t="s">
        <v>51</v>
      </c>
      <c r="X203" s="252" t="s">
        <v>115</v>
      </c>
      <c r="Y203" s="247" t="s">
        <v>747</v>
      </c>
      <c r="Z203" s="247"/>
      <c r="AA203" s="252"/>
      <c r="AB203" s="81"/>
      <c r="AC203" s="312" t="s">
        <v>748</v>
      </c>
    </row>
    <row r="204" spans="1:29" ht="57.95" hidden="1">
      <c r="A204" s="291">
        <v>4000006112</v>
      </c>
      <c r="B204" s="106" t="s">
        <v>156</v>
      </c>
      <c r="C204" s="96" t="s">
        <v>436</v>
      </c>
      <c r="D204" s="106" t="str">
        <f>IFERROR(VLOOKUP(CGTracker[[#This Row],[Ticket ID]],HelpMe[#All],24,FALSE),"Not Found in HelpMe")</f>
        <v>IND</v>
      </c>
      <c r="E204" s="106" t="str">
        <f>IFERROR(VLOOKUP(CGTracker[[#This Row],[Ticket ID]],HelpMe[#All],14,FALSE),"Not Found in HelpMe")</f>
        <v>Commercial Account</v>
      </c>
      <c r="F204" s="106" t="s">
        <v>516</v>
      </c>
      <c r="G204" s="289" t="s">
        <v>749</v>
      </c>
      <c r="H204" s="81" t="s">
        <v>749</v>
      </c>
      <c r="I204" s="101" t="str">
        <f>IFERROR(VLOOKUP(CGTracker[[#This Row],[Ticket ID]],HelpMe[],17,FALSE),"Not Found in HelpMe")</f>
        <v>2. High</v>
      </c>
      <c r="J204" s="101" t="str">
        <f>IFERROR(VLOOKUP(CGTracker[[#This Row],[Ticket ID]],HelpMe[],27,FALSE),"Not Found in HelpMe")</f>
        <v>No</v>
      </c>
      <c r="K204" s="289" t="s">
        <v>268</v>
      </c>
      <c r="L204" s="303" t="s">
        <v>268</v>
      </c>
      <c r="M204" s="81" t="s">
        <v>268</v>
      </c>
      <c r="N204" s="154" t="s">
        <v>750</v>
      </c>
      <c r="O204" s="96" t="s">
        <v>632</v>
      </c>
      <c r="P204" s="96"/>
      <c r="Q204" s="96"/>
      <c r="R204" s="154">
        <f ca="1">IFERROR(VLOOKUP(CGTracker[[#This Row],[Ticket ID]],HelpMe[],37,FALSE),"Not Found in HelpMe")</f>
        <v>45653.757518171296</v>
      </c>
      <c r="S204" s="96"/>
      <c r="T204" s="96" t="s">
        <v>50</v>
      </c>
      <c r="U204" s="106" t="s">
        <v>518</v>
      </c>
      <c r="V204" s="106" t="str">
        <f>IFERROR(VLOOKUP(CGTracker[[#This Row],[Ticket ID]],HelpMe[],31,FALSE),"Not Found in HelpMe")</f>
        <v>2024-W51</v>
      </c>
      <c r="W204" s="116" t="s">
        <v>89</v>
      </c>
      <c r="X204" s="96"/>
      <c r="Y204" s="81" t="s">
        <v>751</v>
      </c>
      <c r="Z204" s="81"/>
      <c r="AA204" s="96"/>
      <c r="AB204" s="81"/>
      <c r="AC204" s="81" t="s">
        <v>752</v>
      </c>
    </row>
    <row r="205" spans="1:29" ht="29.1" hidden="1">
      <c r="A205" s="269">
        <v>4000006055</v>
      </c>
      <c r="B205" s="106" t="str">
        <f>IFERROR(VLOOKUP(CGTracker[[#This Row],[Ticket ID]],HelpMe[],2,FALSE),"Not Found In HelpMe")</f>
        <v>Incident</v>
      </c>
      <c r="C205" s="254" t="s">
        <v>29</v>
      </c>
      <c r="D205" s="305" t="str">
        <f>IFERROR(VLOOKUP(CGTracker[[#This Row],[Ticket ID]],HelpMe[#All],24,FALSE),"Not Found in HelpMe")</f>
        <v>UAE</v>
      </c>
      <c r="E205" s="305" t="str">
        <f>IFERROR(VLOOKUP(CGTracker[[#This Row],[Ticket ID]],HelpMe[#All],14,FALSE),"Not Found in HelpMe")</f>
        <v>Information Technology</v>
      </c>
      <c r="F205" s="125" t="str">
        <f>IFERROR(VLOOKUP(CGTracker[[#This Row],[Ticket ID]],HelpMe[#All],7,FALSE),"Not Found in HelpMe")</f>
        <v>SAP Functional</v>
      </c>
      <c r="G205" s="148" t="str">
        <f>IFERROR(VLOOKUP(CGTracker[[#This Row],[Ticket ID]],HelpMe[#All],4,FALSE),"Not Found In HelpMe")</f>
        <v>Actual Costing Run - Replication Require - CO Module - Audit Query</v>
      </c>
      <c r="H205" s="118" t="s">
        <v>753</v>
      </c>
      <c r="I205" s="101" t="str">
        <f>IFERROR(VLOOKUP(CGTracker[[#This Row],[Ticket ID]],HelpMe[],17,FALSE),"Not Found in HelpMe")</f>
        <v>4. Low</v>
      </c>
      <c r="J205" s="101" t="str">
        <f>IFERROR(VLOOKUP(CGTracker[[#This Row],[Ticket ID]],HelpMe[],27,FALSE),"Not Found in HelpMe")</f>
        <v>No</v>
      </c>
      <c r="K205" s="148" t="str">
        <f>IFERROR(VLOOKUP(CGTracker[[#This Row],[Ticket ID]],HelpMe[],8,FALSE),"Not Found in HelpMe")</f>
        <v>In Progress</v>
      </c>
      <c r="L205" s="147" t="s">
        <v>268</v>
      </c>
      <c r="M205" s="247" t="s">
        <v>268</v>
      </c>
      <c r="N205" s="154">
        <f>IFERROR(VLOOKUP(CGTracker[[#This Row],[Ticket ID]],HelpMe[],36,FALSE),"Not Found in HelpMe")</f>
        <v>45644.762499999997</v>
      </c>
      <c r="O205" s="116" t="s">
        <v>754</v>
      </c>
      <c r="P205" s="116"/>
      <c r="Q205" s="116"/>
      <c r="R205" s="154">
        <f ca="1">IFERROR(VLOOKUP(CGTracker[[#This Row],[Ticket ID]],HelpMe[],37,FALSE),"Not Found in HelpMe")</f>
        <v>45653.757518171296</v>
      </c>
      <c r="S205" s="116"/>
      <c r="T205" s="116" t="s">
        <v>33</v>
      </c>
      <c r="U205" s="125" t="str">
        <f>IFERROR(VLOOKUP(CGTracker[[#This Row],[Ticket ID]],HelpMe[],6,FALSE),"Not Found in HelpMe")</f>
        <v>Rakhi Masand</v>
      </c>
      <c r="V205" s="125" t="str">
        <f>IFERROR(VLOOKUP(CGTracker[[#This Row],[Ticket ID]],HelpMe[],31,FALSE),"Not Found in HelpMe")</f>
        <v>2024-W51</v>
      </c>
      <c r="W205" s="116" t="s">
        <v>34</v>
      </c>
      <c r="X205" s="116"/>
      <c r="Y205" s="118" t="s">
        <v>755</v>
      </c>
      <c r="Z205" s="118"/>
      <c r="AA205" s="116"/>
      <c r="AB205" s="118"/>
      <c r="AC205" s="118" t="s">
        <v>756</v>
      </c>
    </row>
    <row r="206" spans="1:29" ht="29.1" hidden="1">
      <c r="A206" s="269">
        <v>4000002906</v>
      </c>
      <c r="B206" s="106" t="str">
        <f>IFERROR(VLOOKUP(CGTracker[[#This Row],[Ticket ID]],HelpMe[],2,FALSE),"Not Found In HelpMe")</f>
        <v>Not Found In HelpMe</v>
      </c>
      <c r="C206" s="96"/>
      <c r="D206" s="125" t="str">
        <f>IFERROR(VLOOKUP(CGTracker[[#This Row],[Ticket ID]],HelpMe[#All],24,FALSE),"Not Found in HelpMe")</f>
        <v>Not Found in HelpMe</v>
      </c>
      <c r="E206" s="125" t="str">
        <f>IFERROR(VLOOKUP(CGTracker[[#This Row],[Ticket ID]],HelpMe[#All],14,FALSE),"Not Found in HelpMe")</f>
        <v>Not Found in HelpMe</v>
      </c>
      <c r="F206" s="125" t="str">
        <f>IFERROR(VLOOKUP(CGTracker[[#This Row],[Ticket ID]],HelpMe[#All],7,FALSE),"Not Found in HelpMe")</f>
        <v>Not Found in HelpMe</v>
      </c>
      <c r="G206" s="148" t="str">
        <f>IFERROR(VLOOKUP(CGTracker[[#This Row],[Ticket ID]],HelpMe[#All],4,FALSE),"Not Found In HelpMe")</f>
        <v>Not Found In HelpMe</v>
      </c>
      <c r="H206" s="118" t="s">
        <v>757</v>
      </c>
      <c r="I206" s="101" t="str">
        <f>IFERROR(VLOOKUP(CGTracker[[#This Row],[Ticket ID]],HelpMe[],17,FALSE),"Not Found in HelpMe")</f>
        <v>Not Found in HelpMe</v>
      </c>
      <c r="J206" s="101" t="str">
        <f>IFERROR(VLOOKUP(CGTracker[[#This Row],[Ticket ID]],HelpMe[],27,FALSE),"Not Found in HelpMe")</f>
        <v>Not Found in HelpMe</v>
      </c>
      <c r="K206" s="148" t="str">
        <f>IFERROR(VLOOKUP(CGTracker[[#This Row],[Ticket ID]],HelpMe[],8,FALSE),"Not Found in HelpMe")</f>
        <v>Not Found in HelpMe</v>
      </c>
      <c r="L206" s="147" t="s">
        <v>48</v>
      </c>
      <c r="M206" s="247" t="s">
        <v>48</v>
      </c>
      <c r="N206" s="154" t="str">
        <f>IFERROR(VLOOKUP(CGTracker[[#This Row],[Ticket ID]],HelpMe[],36,FALSE),"Not Found in HelpMe")</f>
        <v>Not Found in HelpMe</v>
      </c>
      <c r="O206" s="116"/>
      <c r="P206" s="116"/>
      <c r="Q206" s="116"/>
      <c r="R206" s="154" t="str">
        <f>IFERROR(VLOOKUP(CGTracker[[#This Row],[Ticket ID]],HelpMe[],37,FALSE),"Not Found in HelpMe")</f>
        <v>Not Found in HelpMe</v>
      </c>
      <c r="S206" s="116"/>
      <c r="T206" s="116"/>
      <c r="U206" s="125" t="str">
        <f>IFERROR(VLOOKUP(CGTracker[[#This Row],[Ticket ID]],HelpMe[],6,FALSE),"Not Found in HelpMe")</f>
        <v>Not Found in HelpMe</v>
      </c>
      <c r="V206" s="125" t="str">
        <f>IFERROR(VLOOKUP(CGTracker[[#This Row],[Ticket ID]],HelpMe[],31,FALSE),"Not Found in HelpMe")</f>
        <v>Not Found in HelpMe</v>
      </c>
      <c r="W206" s="116"/>
      <c r="X206" s="116"/>
      <c r="Y206" s="118"/>
      <c r="Z206" s="118"/>
      <c r="AA206" s="116"/>
      <c r="AB206" s="118"/>
      <c r="AC206" s="118" t="s">
        <v>758</v>
      </c>
    </row>
    <row r="207" spans="1:29" ht="29.1" hidden="1">
      <c r="A207" s="269">
        <v>4000006012</v>
      </c>
      <c r="B207" s="106" t="str">
        <f>IFERROR(VLOOKUP(CGTracker[[#This Row],[Ticket ID]],HelpMe[],2,FALSE),"Not Found In HelpMe")</f>
        <v>Not Found In HelpMe</v>
      </c>
      <c r="C207" s="96" t="s">
        <v>29</v>
      </c>
      <c r="D207" s="125" t="str">
        <f>IFERROR(VLOOKUP(CGTracker[[#This Row],[Ticket ID]],HelpMe[#All],24,FALSE),"Not Found in HelpMe")</f>
        <v>Not Found in HelpMe</v>
      </c>
      <c r="E207" s="125" t="str">
        <f>IFERROR(VLOOKUP(CGTracker[[#This Row],[Ticket ID]],HelpMe[#All],14,FALSE),"Not Found in HelpMe")</f>
        <v>Not Found in HelpMe</v>
      </c>
      <c r="F207" s="125" t="str">
        <f>IFERROR(VLOOKUP(CGTracker[[#This Row],[Ticket ID]],HelpMe[#All],7,FALSE),"Not Found in HelpMe")</f>
        <v>Not Found in HelpMe</v>
      </c>
      <c r="G207" s="148" t="str">
        <f>IFERROR(VLOOKUP(CGTracker[[#This Row],[Ticket ID]],HelpMe[#All],4,FALSE),"Not Found In HelpMe")</f>
        <v>Not Found In HelpMe</v>
      </c>
      <c r="H207" s="118" t="s">
        <v>759</v>
      </c>
      <c r="I207" s="101" t="str">
        <f>IFERROR(VLOOKUP(CGTracker[[#This Row],[Ticket ID]],HelpMe[],17,FALSE),"Not Found in HelpMe")</f>
        <v>Not Found in HelpMe</v>
      </c>
      <c r="J207" s="101" t="str">
        <f>IFERROR(VLOOKUP(CGTracker[[#This Row],[Ticket ID]],HelpMe[],27,FALSE),"Not Found in HelpMe")</f>
        <v>Not Found in HelpMe</v>
      </c>
      <c r="K207" s="148" t="str">
        <f>IFERROR(VLOOKUP(CGTracker[[#This Row],[Ticket ID]],HelpMe[],8,FALSE),"Not Found in HelpMe")</f>
        <v>Not Found in HelpMe</v>
      </c>
      <c r="L207" s="147" t="s">
        <v>760</v>
      </c>
      <c r="M207" s="247" t="s">
        <v>48</v>
      </c>
      <c r="N207" s="154" t="str">
        <f>IFERROR(VLOOKUP(CGTracker[[#This Row],[Ticket ID]],HelpMe[],36,FALSE),"Not Found in HelpMe")</f>
        <v>Not Found in HelpMe</v>
      </c>
      <c r="O207" s="116"/>
      <c r="P207" s="116"/>
      <c r="Q207" s="116"/>
      <c r="R207" s="154" t="str">
        <f>IFERROR(VLOOKUP(CGTracker[[#This Row],[Ticket ID]],HelpMe[],37,FALSE),"Not Found in HelpMe")</f>
        <v>Not Found in HelpMe</v>
      </c>
      <c r="S207" s="116"/>
      <c r="T207" s="116" t="s">
        <v>150</v>
      </c>
      <c r="U207" s="125" t="str">
        <f>IFERROR(VLOOKUP(CGTracker[[#This Row],[Ticket ID]],HelpMe[],6,FALSE),"Not Found in HelpMe")</f>
        <v>Not Found in HelpMe</v>
      </c>
      <c r="V207" s="125" t="str">
        <f>IFERROR(VLOOKUP(CGTracker[[#This Row],[Ticket ID]],HelpMe[],31,FALSE),"Not Found in HelpMe")</f>
        <v>Not Found in HelpMe</v>
      </c>
      <c r="W207" s="116"/>
      <c r="X207" s="116"/>
      <c r="Y207" s="118"/>
      <c r="Z207" s="118"/>
      <c r="AA207" s="116"/>
      <c r="AB207" s="118"/>
      <c r="AC207" s="118" t="s">
        <v>761</v>
      </c>
    </row>
    <row r="208" spans="1:29" ht="29.1" hidden="1">
      <c r="A208" s="269">
        <v>4000003208</v>
      </c>
      <c r="B208" s="106" t="str">
        <f>IFERROR(VLOOKUP(CGTracker[[#This Row],[Ticket ID]],HelpMe[],2,FALSE),"Not Found In HelpMe")</f>
        <v>Service Request</v>
      </c>
      <c r="C208" s="96"/>
      <c r="D208" s="125" t="str">
        <f>IFERROR(VLOOKUP(CGTracker[[#This Row],[Ticket ID]],HelpMe[#All],24,FALSE),"Not Found in HelpMe")</f>
        <v>UAE</v>
      </c>
      <c r="E208" s="125" t="str">
        <f>IFERROR(VLOOKUP(CGTracker[[#This Row],[Ticket ID]],HelpMe[#All],14,FALSE),"Not Found in HelpMe")</f>
        <v>Design, Innovation &amp; Product Development</v>
      </c>
      <c r="F208" s="125" t="str">
        <f>IFERROR(VLOOKUP(CGTracker[[#This Row],[Ticket ID]],HelpMe[#All],7,FALSE),"Not Found in HelpMe")</f>
        <v>SAP Functional-PP/PM/QS</v>
      </c>
      <c r="G208" s="148" t="str">
        <f>IFERROR(VLOOKUP(CGTracker[[#This Row],[Ticket ID]],HelpMe[#All],4,FALSE),"Not Found In HelpMe")</f>
        <v>New Attributes to add</v>
      </c>
      <c r="H208" s="118" t="s">
        <v>762</v>
      </c>
      <c r="I208" s="101" t="str">
        <f>IFERROR(VLOOKUP(CGTracker[[#This Row],[Ticket ID]],HelpMe[],17,FALSE),"Not Found in HelpMe")</f>
        <v>Not Assigned</v>
      </c>
      <c r="J208" s="101" t="str">
        <f>IFERROR(VLOOKUP(CGTracker[[#This Row],[Ticket ID]],HelpMe[],27,FALSE),"Not Found in HelpMe")</f>
        <v>Yes</v>
      </c>
      <c r="K208" s="148" t="str">
        <f>IFERROR(VLOOKUP(CGTracker[[#This Row],[Ticket ID]],HelpMe[],8,FALSE),"Not Found in HelpMe")</f>
        <v>In Progress</v>
      </c>
      <c r="L208" s="247" t="s">
        <v>238</v>
      </c>
      <c r="M208" s="81" t="s">
        <v>238</v>
      </c>
      <c r="N208" s="154">
        <f>IFERROR(VLOOKUP(CGTracker[[#This Row],[Ticket ID]],HelpMe[],36,FALSE),"Not Found in HelpMe")</f>
        <v>45553.814583333333</v>
      </c>
      <c r="O208" s="116"/>
      <c r="P208" s="116"/>
      <c r="Q208" s="116"/>
      <c r="R208" s="154">
        <f ca="1">IFERROR(VLOOKUP(CGTracker[[#This Row],[Ticket ID]],HelpMe[],37,FALSE),"Not Found in HelpMe")</f>
        <v>45653.757518171296</v>
      </c>
      <c r="S208" s="116"/>
      <c r="T208" s="116"/>
      <c r="U208" s="125" t="str">
        <f>IFERROR(VLOOKUP(CGTracker[[#This Row],[Ticket ID]],HelpMe[],6,FALSE),"Not Found in HelpMe")</f>
        <v>Shaik Chand Basha</v>
      </c>
      <c r="V208" s="125" t="str">
        <f>IFERROR(VLOOKUP(CGTracker[[#This Row],[Ticket ID]],HelpMe[],31,FALSE),"Not Found in HelpMe")</f>
        <v>2024-W38</v>
      </c>
      <c r="W208" s="116"/>
      <c r="X208" s="116"/>
      <c r="Y208" s="118"/>
      <c r="Z208" s="118"/>
      <c r="AA208" s="116"/>
      <c r="AB208" s="118"/>
      <c r="AC208" s="118" t="s">
        <v>763</v>
      </c>
    </row>
    <row r="209" spans="1:29" ht="43.5" hidden="1">
      <c r="A209" s="269">
        <v>4000006077</v>
      </c>
      <c r="B209" s="106" t="str">
        <f>IFERROR(VLOOKUP(CGTracker[[#This Row],[Ticket ID]],HelpMe[],2,FALSE),"Not Found In HelpMe")</f>
        <v>Incident</v>
      </c>
      <c r="C209" s="96"/>
      <c r="D209" s="125" t="str">
        <f>IFERROR(VLOOKUP(CGTracker[[#This Row],[Ticket ID]],HelpMe[#All],24,FALSE),"Not Found in HelpMe")</f>
        <v>BGD</v>
      </c>
      <c r="E209" s="125" t="str">
        <f>IFERROR(VLOOKUP(CGTracker[[#This Row],[Ticket ID]],HelpMe[#All],14,FALSE),"Not Found in HelpMe")</f>
        <v>Information Technology</v>
      </c>
      <c r="F209" s="125" t="str">
        <f>IFERROR(VLOOKUP(CGTracker[[#This Row],[Ticket ID]],HelpMe[#All],7,FALSE),"Not Found in HelpMe")</f>
        <v>SAP Functional-PP/PM/QS/</v>
      </c>
      <c r="G209" s="148" t="str">
        <f>IFERROR(VLOOKUP(CGTracker[[#This Row],[Ticket ID]],HelpMe[#All],4,FALSE),"Not Found In HelpMe")</f>
        <v>NGAS Q'ty correction.</v>
      </c>
      <c r="H209" s="118" t="s">
        <v>764</v>
      </c>
      <c r="I209" s="101" t="str">
        <f>IFERROR(VLOOKUP(CGTracker[[#This Row],[Ticket ID]],HelpMe[],17,FALSE),"Not Found in HelpMe")</f>
        <v>3. Normal</v>
      </c>
      <c r="J209" s="101" t="str">
        <f>IFERROR(VLOOKUP(CGTracker[[#This Row],[Ticket ID]],HelpMe[],27,FALSE),"Not Found in HelpMe")</f>
        <v>No</v>
      </c>
      <c r="K209" s="148" t="str">
        <f>IFERROR(VLOOKUP(CGTracker[[#This Row],[Ticket ID]],HelpMe[],8,FALSE),"Not Found in HelpMe")</f>
        <v>In Progress</v>
      </c>
      <c r="L209" s="147" t="s">
        <v>765</v>
      </c>
      <c r="M209" s="248" t="s">
        <v>765</v>
      </c>
      <c r="N209" s="154">
        <f>IFERROR(VLOOKUP(CGTracker[[#This Row],[Ticket ID]],HelpMe[],36,FALSE),"Not Found in HelpMe")</f>
        <v>45645.647222222222</v>
      </c>
      <c r="O209" s="116"/>
      <c r="P209" s="116"/>
      <c r="Q209" s="116"/>
      <c r="R209" s="154">
        <f ca="1">IFERROR(VLOOKUP(CGTracker[[#This Row],[Ticket ID]],HelpMe[],37,FALSE),"Not Found in HelpMe")</f>
        <v>45653.757518171296</v>
      </c>
      <c r="S209" s="116"/>
      <c r="T209" s="116" t="s">
        <v>59</v>
      </c>
      <c r="U209" s="125" t="str">
        <f>IFERROR(VLOOKUP(CGTracker[[#This Row],[Ticket ID]],HelpMe[],6,FALSE),"Not Found in HelpMe")</f>
        <v>Shaik Chand Basha</v>
      </c>
      <c r="V209" s="125" t="str">
        <f>IFERROR(VLOOKUP(CGTracker[[#This Row],[Ticket ID]],HelpMe[],31,FALSE),"Not Found in HelpMe")</f>
        <v>2024-W51</v>
      </c>
      <c r="W209" s="116"/>
      <c r="X209" s="116"/>
      <c r="Y209" s="118" t="s">
        <v>766</v>
      </c>
      <c r="Z209" s="118"/>
      <c r="AA209" s="116"/>
      <c r="AB209" s="118"/>
      <c r="AC209" s="118" t="s">
        <v>767</v>
      </c>
    </row>
    <row r="210" spans="1:29" ht="29.1" hidden="1">
      <c r="A210" s="269">
        <v>4000006069</v>
      </c>
      <c r="B210" s="106" t="str">
        <f>IFERROR(VLOOKUP(CGTracker[[#This Row],[Ticket ID]],HelpMe[],2,FALSE),"Not Found In HelpMe")</f>
        <v>Incident</v>
      </c>
      <c r="C210" s="96"/>
      <c r="D210" s="125" t="str">
        <f>IFERROR(VLOOKUP(CGTracker[[#This Row],[Ticket ID]],HelpMe[#All],24,FALSE),"Not Found in HelpMe")</f>
        <v>UAE</v>
      </c>
      <c r="E210" s="125" t="str">
        <f>IFERROR(VLOOKUP(CGTracker[[#This Row],[Ticket ID]],HelpMe[#All],14,FALSE),"Not Found in HelpMe")</f>
        <v>Logistics and Warehouse</v>
      </c>
      <c r="F210" s="125" t="str">
        <f>IFERROR(VLOOKUP(CGTracker[[#This Row],[Ticket ID]],HelpMe[#All],7,FALSE),"Not Found in HelpMe")</f>
        <v>SAP Functional-MM</v>
      </c>
      <c r="G210" s="148" t="str">
        <f>IFERROR(VLOOKUP(CGTracker[[#This Row],[Ticket ID]],HelpMe[#All],4,FALSE),"Not Found In HelpMe")</f>
        <v>SAP Incident // Goods return DN: 84012301 can't be able to reversal.</v>
      </c>
      <c r="H210" s="118" t="s">
        <v>768</v>
      </c>
      <c r="I210" s="101" t="str">
        <f>IFERROR(VLOOKUP(CGTracker[[#This Row],[Ticket ID]],HelpMe[],17,FALSE),"Not Found in HelpMe")</f>
        <v>3. Normal</v>
      </c>
      <c r="J210" s="101" t="str">
        <f>IFERROR(VLOOKUP(CGTracker[[#This Row],[Ticket ID]],HelpMe[],27,FALSE),"Not Found in HelpMe")</f>
        <v>No</v>
      </c>
      <c r="K210" s="148" t="str">
        <f>IFERROR(VLOOKUP(CGTracker[[#This Row],[Ticket ID]],HelpMe[],8,FALSE),"Not Found in HelpMe")</f>
        <v>In Progress</v>
      </c>
      <c r="L210" s="147" t="s">
        <v>31</v>
      </c>
      <c r="M210" s="81" t="s">
        <v>31</v>
      </c>
      <c r="N210" s="154">
        <f>IFERROR(VLOOKUP(CGTracker[[#This Row],[Ticket ID]],HelpMe[],36,FALSE),"Not Found in HelpMe")</f>
        <v>45645.524305555555</v>
      </c>
      <c r="O210" s="116"/>
      <c r="P210" s="116"/>
      <c r="Q210" s="116"/>
      <c r="R210" s="154">
        <f ca="1">IFERROR(VLOOKUP(CGTracker[[#This Row],[Ticket ID]],HelpMe[],37,FALSE),"Not Found in HelpMe")</f>
        <v>45653.757518171296</v>
      </c>
      <c r="S210" s="116"/>
      <c r="T210" s="116"/>
      <c r="U210" s="125" t="str">
        <f>IFERROR(VLOOKUP(CGTracker[[#This Row],[Ticket ID]],HelpMe[],6,FALSE),"Not Found in HelpMe")</f>
        <v>Pranita Vishvanath Patil</v>
      </c>
      <c r="V210" s="125" t="str">
        <f>IFERROR(VLOOKUP(CGTracker[[#This Row],[Ticket ID]],HelpMe[],31,FALSE),"Not Found in HelpMe")</f>
        <v>2024-W51</v>
      </c>
      <c r="W210" s="116"/>
      <c r="X210" s="116"/>
      <c r="Y210" s="118"/>
      <c r="Z210" s="118"/>
      <c r="AA210" s="116"/>
      <c r="AB210" s="118"/>
      <c r="AC210" s="118" t="s">
        <v>769</v>
      </c>
    </row>
    <row r="211" spans="1:29" ht="29.1" hidden="1">
      <c r="A211" s="269">
        <v>4000006090</v>
      </c>
      <c r="B211" s="106" t="str">
        <f>IFERROR(VLOOKUP(CGTracker[[#This Row],[Ticket ID]],HelpMe[],2,FALSE),"Not Found In HelpMe")</f>
        <v>Incident</v>
      </c>
      <c r="C211" s="96"/>
      <c r="D211" s="125" t="str">
        <f>IFERROR(VLOOKUP(CGTracker[[#This Row],[Ticket ID]],HelpMe[#All],24,FALSE),"Not Found in HelpMe")</f>
        <v>UAE</v>
      </c>
      <c r="E211" s="125" t="str">
        <f>IFERROR(VLOOKUP(CGTracker[[#This Row],[Ticket ID]],HelpMe[#All],14,FALSE),"Not Found in HelpMe")</f>
        <v>Information Technology</v>
      </c>
      <c r="F211" s="125" t="str">
        <f>IFERROR(VLOOKUP(CGTracker[[#This Row],[Ticket ID]],HelpMe[#All],7,FALSE),"Not Found in HelpMe")</f>
        <v>SAP Functional</v>
      </c>
      <c r="G211" s="148" t="str">
        <f>IFERROR(VLOOKUP(CGTracker[[#This Row],[Ticket ID]],HelpMe[#All],4,FALSE),"Not Found In HelpMe")</f>
        <v>T01- SAP HCM patching SPAU</v>
      </c>
      <c r="H211" s="118" t="s">
        <v>770</v>
      </c>
      <c r="I211" s="101" t="str">
        <f>IFERROR(VLOOKUP(CGTracker[[#This Row],[Ticket ID]],HelpMe[],17,FALSE),"Not Found in HelpMe")</f>
        <v>3. Normal</v>
      </c>
      <c r="J211" s="101" t="str">
        <f>IFERROR(VLOOKUP(CGTracker[[#This Row],[Ticket ID]],HelpMe[],27,FALSE),"Not Found in HelpMe")</f>
        <v>No</v>
      </c>
      <c r="K211" s="148" t="str">
        <f>IFERROR(VLOOKUP(CGTracker[[#This Row],[Ticket ID]],HelpMe[],8,FALSE),"Not Found in HelpMe")</f>
        <v>Closed</v>
      </c>
      <c r="L211" s="147"/>
      <c r="M211" s="118"/>
      <c r="N211" s="154">
        <f>IFERROR(VLOOKUP(CGTracker[[#This Row],[Ticket ID]],HelpMe[],36,FALSE),"Not Found in HelpMe")</f>
        <v>45645.76458333333</v>
      </c>
      <c r="O211" s="116"/>
      <c r="P211" s="116"/>
      <c r="Q211" s="116"/>
      <c r="R211" s="154">
        <f ca="1">IFERROR(VLOOKUP(CGTracker[[#This Row],[Ticket ID]],HelpMe[],37,FALSE),"Not Found in HelpMe")</f>
        <v>45645.799305555556</v>
      </c>
      <c r="S211" s="116"/>
      <c r="T211" s="116"/>
      <c r="U211" s="125" t="str">
        <f>IFERROR(VLOOKUP(CGTracker[[#This Row],[Ticket ID]],HelpMe[],6,FALSE),"Not Found in HelpMe")</f>
        <v>Bala Nagendrudu Janjanam</v>
      </c>
      <c r="V211" s="125" t="str">
        <f>IFERROR(VLOOKUP(CGTracker[[#This Row],[Ticket ID]],HelpMe[],31,FALSE),"Not Found in HelpMe")</f>
        <v>2024-W51</v>
      </c>
      <c r="W211" s="116"/>
      <c r="X211" s="116"/>
      <c r="Y211" s="118"/>
      <c r="Z211" s="118"/>
      <c r="AA211" s="116"/>
      <c r="AB211" s="118"/>
      <c r="AC211" s="118"/>
    </row>
    <row r="212" spans="1:29" ht="29.1" hidden="1">
      <c r="A212" s="269">
        <v>4000006083</v>
      </c>
      <c r="B212" s="106" t="str">
        <f>IFERROR(VLOOKUP(CGTracker[[#This Row],[Ticket ID]],HelpMe[],2,FALSE),"Not Found In HelpMe")</f>
        <v>Incident</v>
      </c>
      <c r="C212" s="96" t="s">
        <v>29</v>
      </c>
      <c r="D212" s="125" t="str">
        <f>IFERROR(VLOOKUP(CGTracker[[#This Row],[Ticket ID]],HelpMe[#All],24,FALSE),"Not Found in HelpMe")</f>
        <v>IND</v>
      </c>
      <c r="E212" s="125" t="str">
        <f>IFERROR(VLOOKUP(CGTracker[[#This Row],[Ticket ID]],HelpMe[#All],14,FALSE),"Not Found in HelpMe")</f>
        <v>Finance &amp; Accounts</v>
      </c>
      <c r="F212" s="125" t="str">
        <f>IFERROR(VLOOKUP(CGTracker[[#This Row],[Ticket ID]],HelpMe[#All],7,FALSE),"Not Found in HelpMe")</f>
        <v>SAP Functional-FI/CO</v>
      </c>
      <c r="G212" s="148" t="str">
        <f>IFERROR(VLOOKUP(CGTracker[[#This Row],[Ticket ID]],HelpMe[#All],4,FALSE),"Not Found In HelpMe")</f>
        <v>“ Ex.rate diff.accts are incomplete for account 0001144501 currency INR” - Sol Ref: 2000064791</v>
      </c>
      <c r="H212" s="118" t="s">
        <v>771</v>
      </c>
      <c r="I212" s="101" t="str">
        <f>IFERROR(VLOOKUP(CGTracker[[#This Row],[Ticket ID]],HelpMe[],17,FALSE),"Not Found in HelpMe")</f>
        <v>4. Low</v>
      </c>
      <c r="J212" s="101" t="str">
        <f>IFERROR(VLOOKUP(CGTracker[[#This Row],[Ticket ID]],HelpMe[],27,FALSE),"Not Found in HelpMe")</f>
        <v>No</v>
      </c>
      <c r="K212" s="148" t="str">
        <f>IFERROR(VLOOKUP(CGTracker[[#This Row],[Ticket ID]],HelpMe[],8,FALSE),"Not Found in HelpMe")</f>
        <v>In Progress</v>
      </c>
      <c r="L212" s="147" t="s">
        <v>31</v>
      </c>
      <c r="M212" s="81" t="s">
        <v>522</v>
      </c>
      <c r="N212" s="154">
        <f>IFERROR(VLOOKUP(CGTracker[[#This Row],[Ticket ID]],HelpMe[],36,FALSE),"Not Found in HelpMe")</f>
        <v>45645.71597222222</v>
      </c>
      <c r="O212" s="240">
        <v>45644</v>
      </c>
      <c r="P212" s="116"/>
      <c r="Q212" s="116"/>
      <c r="R212" s="154">
        <f ca="1">IFERROR(VLOOKUP(CGTracker[[#This Row],[Ticket ID]],HelpMe[],37,FALSE),"Not Found in HelpMe")</f>
        <v>45653.757518171296</v>
      </c>
      <c r="S212" s="116"/>
      <c r="T212" s="116" t="s">
        <v>92</v>
      </c>
      <c r="U212" s="125" t="str">
        <f>IFERROR(VLOOKUP(CGTracker[[#This Row],[Ticket ID]],HelpMe[],6,FALSE),"Not Found in HelpMe")</f>
        <v>Rakhi Masand</v>
      </c>
      <c r="V212" s="125" t="str">
        <f>IFERROR(VLOOKUP(CGTracker[[#This Row],[Ticket ID]],HelpMe[],31,FALSE),"Not Found in HelpMe")</f>
        <v>2024-W51</v>
      </c>
      <c r="W212" s="116" t="s">
        <v>105</v>
      </c>
      <c r="X212" s="116"/>
      <c r="Y212" s="118" t="s">
        <v>772</v>
      </c>
      <c r="Z212" s="118"/>
      <c r="AA212" s="116"/>
      <c r="AB212" s="118"/>
      <c r="AC212" s="118" t="s">
        <v>773</v>
      </c>
    </row>
    <row r="213" spans="1:29" ht="57.95">
      <c r="A213" s="269">
        <v>4000005870</v>
      </c>
      <c r="B213" s="107" t="s">
        <v>774</v>
      </c>
      <c r="C213" s="254" t="s">
        <v>775</v>
      </c>
      <c r="D213" s="305" t="str">
        <f>IFERROR(VLOOKUP(CGTracker[[#This Row],[Ticket ID]],HelpMe[#All],24,FALSE),"Not Found in HelpMe")</f>
        <v>UAE</v>
      </c>
      <c r="E213" s="305" t="str">
        <f>IFERROR(VLOOKUP(CGTracker[[#This Row],[Ticket ID]],HelpMe[#All],14,FALSE),"Not Found in HelpMe")</f>
        <v>Sanitaryware Sales</v>
      </c>
      <c r="F213" s="125" t="s">
        <v>516</v>
      </c>
      <c r="G213" s="148" t="s">
        <v>776</v>
      </c>
      <c r="H213" s="118" t="s">
        <v>776</v>
      </c>
      <c r="I213" s="101" t="s">
        <v>777</v>
      </c>
      <c r="J213" s="101" t="s">
        <v>778</v>
      </c>
      <c r="K213" s="148" t="s">
        <v>268</v>
      </c>
      <c r="L213" s="147" t="s">
        <v>268</v>
      </c>
      <c r="M213" s="118" t="s">
        <v>268</v>
      </c>
      <c r="N213" s="154">
        <f>IFERROR(VLOOKUP(CGTracker[[#This Row],[Ticket ID]],HelpMe[],36,FALSE),"Not Found in HelpMe")</f>
        <v>45637.814583333333</v>
      </c>
      <c r="O213" s="116" t="s">
        <v>568</v>
      </c>
      <c r="P213" s="253"/>
      <c r="Q213" s="253"/>
      <c r="R213" s="314">
        <f ca="1">IFERROR(VLOOKUP(CGTracker[[#This Row],[Ticket ID]],HelpMe[],37,FALSE),"Not Found in HelpMe")</f>
        <v>45653.757518171296</v>
      </c>
      <c r="S213" s="253"/>
      <c r="T213" s="253" t="s">
        <v>50</v>
      </c>
      <c r="U213" s="125" t="s">
        <v>518</v>
      </c>
      <c r="V213" s="125" t="s">
        <v>779</v>
      </c>
      <c r="W213" s="253" t="s">
        <v>51</v>
      </c>
      <c r="X213" s="253"/>
      <c r="Y213" s="81" t="s">
        <v>780</v>
      </c>
      <c r="Z213" s="250"/>
      <c r="AA213" s="253"/>
      <c r="AB213" s="118"/>
      <c r="AC213" s="118" t="s">
        <v>781</v>
      </c>
    </row>
    <row r="214" spans="1:29" ht="43.5">
      <c r="A214" s="269">
        <v>4000006173</v>
      </c>
      <c r="B214" s="107" t="s">
        <v>156</v>
      </c>
      <c r="C214" s="100" t="s">
        <v>29</v>
      </c>
      <c r="D214" s="125" t="str">
        <f>IFERROR(VLOOKUP(CGTracker[[#This Row],[Ticket ID]],HelpMe[#All],24,FALSE),"Not Found in HelpMe")</f>
        <v>UAE</v>
      </c>
      <c r="E214" s="125" t="str">
        <f>IFERROR(VLOOKUP(CGTracker[[#This Row],[Ticket ID]],HelpMe[#All],14,FALSE),"Not Found in HelpMe")</f>
        <v>Information Technology</v>
      </c>
      <c r="F214" s="125" t="s">
        <v>516</v>
      </c>
      <c r="G214" s="148" t="s">
        <v>782</v>
      </c>
      <c r="H214" s="118" t="s">
        <v>782</v>
      </c>
      <c r="I214" s="101" t="s">
        <v>777</v>
      </c>
      <c r="J214" s="101" t="s">
        <v>778</v>
      </c>
      <c r="K214" s="148" t="s">
        <v>746</v>
      </c>
      <c r="L214" s="147" t="s">
        <v>31</v>
      </c>
      <c r="M214" s="118" t="s">
        <v>31</v>
      </c>
      <c r="N214" s="154">
        <f>IFERROR(VLOOKUP(CGTracker[[#This Row],[Ticket ID]],HelpMe[],36,FALSE),"Not Found in HelpMe")</f>
        <v>45649.556944444441</v>
      </c>
      <c r="O214" s="116" t="s">
        <v>568</v>
      </c>
      <c r="P214" s="116"/>
      <c r="Q214" s="116"/>
      <c r="R214" s="314">
        <f ca="1">IFERROR(VLOOKUP(CGTracker[[#This Row],[Ticket ID]],HelpMe[],37,FALSE),"Not Found in HelpMe")</f>
        <v>45653.757518171296</v>
      </c>
      <c r="S214" s="116"/>
      <c r="T214" s="116" t="s">
        <v>50</v>
      </c>
      <c r="U214" s="125" t="s">
        <v>518</v>
      </c>
      <c r="V214" s="125" t="s">
        <v>779</v>
      </c>
      <c r="W214" s="116" t="s">
        <v>51</v>
      </c>
      <c r="X214" s="116"/>
      <c r="Y214" s="118" t="s">
        <v>783</v>
      </c>
      <c r="Z214" s="118"/>
      <c r="AA214" s="116"/>
      <c r="AB214" s="118"/>
      <c r="AC214" s="118" t="s">
        <v>784</v>
      </c>
    </row>
    <row r="215" spans="1:29" ht="29.1" hidden="1">
      <c r="A215" s="269">
        <v>4000006183</v>
      </c>
      <c r="B215" s="107" t="s">
        <v>156</v>
      </c>
      <c r="C215" s="254" t="s">
        <v>29</v>
      </c>
      <c r="D215" s="125" t="str">
        <f>IFERROR(VLOOKUP(CGTracker[[#This Row],[Ticket ID]],HelpMe[#All],24,FALSE),"Not Found in HelpMe")</f>
        <v>UAE</v>
      </c>
      <c r="E215" s="125" t="str">
        <f>IFERROR(VLOOKUP(CGTracker[[#This Row],[Ticket ID]],HelpMe[#All],14,FALSE),"Not Found in HelpMe")</f>
        <v>Sales</v>
      </c>
      <c r="F215" s="125" t="s">
        <v>516</v>
      </c>
      <c r="G215" s="148" t="s">
        <v>785</v>
      </c>
      <c r="H215" s="118" t="s">
        <v>785</v>
      </c>
      <c r="I215" s="148" t="s">
        <v>777</v>
      </c>
      <c r="J215" s="125" t="s">
        <v>778</v>
      </c>
      <c r="K215" s="148" t="s">
        <v>786</v>
      </c>
      <c r="L215" s="307" t="s">
        <v>40</v>
      </c>
      <c r="M215" s="308" t="s">
        <v>40</v>
      </c>
      <c r="N215" s="154">
        <f>IFERROR(VLOOKUP(CGTracker[[#This Row],[Ticket ID]],HelpMe[],36,FALSE),"Not Found in HelpMe")</f>
        <v>45649.642361111109</v>
      </c>
      <c r="O215" s="116" t="s">
        <v>568</v>
      </c>
      <c r="P215" s="253"/>
      <c r="Q215" s="253"/>
      <c r="R215" s="314">
        <f ca="1">IFERROR(VLOOKUP(CGTracker[[#This Row],[Ticket ID]],HelpMe[],37,FALSE),"Not Found in HelpMe")</f>
        <v>45649.674305555556</v>
      </c>
      <c r="S215" s="253"/>
      <c r="T215" s="253" t="s">
        <v>50</v>
      </c>
      <c r="U215" s="148" t="s">
        <v>518</v>
      </c>
      <c r="V215" s="125" t="str">
        <f>IFERROR(VLOOKUP(CGTracker[[#This Row],[Ticket ID]],HelpMe[],31,FALSE),"Not Found in HelpMe")</f>
        <v>2024-W52</v>
      </c>
      <c r="W215" s="253" t="s">
        <v>99</v>
      </c>
      <c r="X215" s="253"/>
      <c r="Y215" s="250"/>
      <c r="Z215" s="250"/>
      <c r="AA215" s="253"/>
      <c r="AB215" s="118"/>
      <c r="AC215" s="118"/>
    </row>
    <row r="216" spans="1:29" ht="29.1" hidden="1">
      <c r="A216" s="310" t="s">
        <v>787</v>
      </c>
      <c r="B216" s="107" t="str">
        <f>IFERROR(VLOOKUP(CGTracker[[#This Row],[Ticket ID]],HelpMe[],2,FALSE),"Not Found In HelpMe")</f>
        <v>Not Found In HelpMe</v>
      </c>
      <c r="C216" s="254"/>
      <c r="D216" s="125" t="str">
        <f>IFERROR(VLOOKUP(CGTracker[[#This Row],[Ticket ID]],HelpMe[#All],24,FALSE),"Not Found in HelpMe")</f>
        <v>Not Found in HelpMe</v>
      </c>
      <c r="E216" s="125" t="str">
        <f>IFERROR(VLOOKUP(CGTracker[[#This Row],[Ticket ID]],HelpMe[#All],14,FALSE),"Not Found in HelpMe")</f>
        <v>Not Found in HelpMe</v>
      </c>
      <c r="F216" s="125" t="str">
        <f>IFERROR(VLOOKUP(CGTracker[[#This Row],[Ticket ID]],HelpMe[#All],7,FALSE),"Not Found in HelpMe")</f>
        <v>Not Found in HelpMe</v>
      </c>
      <c r="G216" s="148" t="str">
        <f>IFERROR(VLOOKUP(CGTracker[[#This Row],[Ticket ID]],HelpMe[#All],4,FALSE),"Not Found In HelpMe")</f>
        <v>Not Found In HelpMe</v>
      </c>
      <c r="H216" s="309" t="s">
        <v>788</v>
      </c>
      <c r="I216" s="148" t="str">
        <f>IFERROR(VLOOKUP(CGTracker[[#This Row],[Ticket ID]],HelpMe[],17,FALSE),"Not Found in HelpMe")</f>
        <v>Not Found in HelpMe</v>
      </c>
      <c r="J216" s="125" t="str">
        <f>IFERROR(VLOOKUP(CGTracker[[#This Row],[Ticket ID]],HelpMe[],27,FALSE),"Not Found in HelpMe")</f>
        <v>Not Found in HelpMe</v>
      </c>
      <c r="K216" s="148" t="str">
        <f>IFERROR(VLOOKUP(CGTracker[[#This Row],[Ticket ID]],HelpMe[],8,FALSE),"Not Found in HelpMe")</f>
        <v>Not Found in HelpMe</v>
      </c>
      <c r="L216" s="307" t="s">
        <v>268</v>
      </c>
      <c r="M216" s="308" t="s">
        <v>268</v>
      </c>
      <c r="N216" s="154" t="str">
        <f>IFERROR(VLOOKUP(CGTracker[[#This Row],[Ticket ID]],HelpMe[],36,FALSE),"Not Found in HelpMe")</f>
        <v>Not Found in HelpMe</v>
      </c>
      <c r="O216" s="116" t="s">
        <v>632</v>
      </c>
      <c r="P216" s="253"/>
      <c r="Q216" s="253"/>
      <c r="R216" s="314" t="str">
        <f>IFERROR(VLOOKUP(CGTracker[[#This Row],[Ticket ID]],HelpMe[],37,FALSE),"Not Found in HelpMe")</f>
        <v>Not Found in HelpMe</v>
      </c>
      <c r="S216" s="253"/>
      <c r="T216" s="253" t="s">
        <v>33</v>
      </c>
      <c r="U216" s="125"/>
      <c r="V216" s="125" t="str">
        <f>IFERROR(VLOOKUP(CGTracker[[#This Row],[Ticket ID]],HelpMe[],31,FALSE),"Not Found in HelpMe")</f>
        <v>Not Found in HelpMe</v>
      </c>
      <c r="W216" s="253"/>
      <c r="X216" s="253"/>
      <c r="Y216" s="250" t="s">
        <v>789</v>
      </c>
      <c r="Z216" s="250"/>
      <c r="AA216" s="253"/>
      <c r="AB216" s="118"/>
      <c r="AC216" s="118"/>
    </row>
    <row r="217" spans="1:29" ht="29.1">
      <c r="A217" s="269">
        <v>4000006198</v>
      </c>
      <c r="B217" s="107" t="s">
        <v>156</v>
      </c>
      <c r="C217" s="254" t="s">
        <v>29</v>
      </c>
      <c r="D217" s="125" t="str">
        <f>IFERROR(VLOOKUP(CGTracker[[#This Row],[Ticket ID]],HelpMe[#All],24,FALSE),"Not Found in HelpMe")</f>
        <v>Not Found in HelpMe</v>
      </c>
      <c r="E217" s="125" t="str">
        <f>IFERROR(VLOOKUP(CGTracker[[#This Row],[Ticket ID]],HelpMe[#All],14,FALSE),"Not Found in HelpMe")</f>
        <v>Not Found in HelpMe</v>
      </c>
      <c r="F217" s="125" t="s">
        <v>516</v>
      </c>
      <c r="G217" s="148" t="s">
        <v>790</v>
      </c>
      <c r="H217" s="118" t="s">
        <v>790</v>
      </c>
      <c r="I217" s="148" t="s">
        <v>777</v>
      </c>
      <c r="J217" s="125" t="s">
        <v>778</v>
      </c>
      <c r="K217" s="148" t="s">
        <v>268</v>
      </c>
      <c r="L217" s="307" t="s">
        <v>268</v>
      </c>
      <c r="M217" s="308" t="s">
        <v>268</v>
      </c>
      <c r="N217" s="154" t="str">
        <f>IFERROR(VLOOKUP(CGTracker[[#This Row],[Ticket ID]],HelpMe[],36,FALSE),"Not Found in HelpMe")</f>
        <v>Not Found in HelpMe</v>
      </c>
      <c r="O217" s="116" t="s">
        <v>598</v>
      </c>
      <c r="P217" s="253"/>
      <c r="Q217" s="253"/>
      <c r="R217" s="314" t="str">
        <f>IFERROR(VLOOKUP(CGTracker[[#This Row],[Ticket ID]],HelpMe[],37,FALSE),"Not Found in HelpMe")</f>
        <v>Not Found in HelpMe</v>
      </c>
      <c r="S217" s="253"/>
      <c r="T217" s="253" t="s">
        <v>50</v>
      </c>
      <c r="U217" s="148" t="s">
        <v>518</v>
      </c>
      <c r="V217" s="125" t="str">
        <f>IFERROR(VLOOKUP(CGTracker[[#This Row],[Ticket ID]],HelpMe[],31,FALSE),"Not Found in HelpMe")</f>
        <v>Not Found in HelpMe</v>
      </c>
      <c r="W217" s="253" t="s">
        <v>51</v>
      </c>
      <c r="X217" s="253"/>
      <c r="Y217" s="250" t="s">
        <v>791</v>
      </c>
      <c r="Z217" s="250"/>
      <c r="AA217" s="253"/>
      <c r="AB217" s="118"/>
      <c r="AC217" s="118" t="s">
        <v>792</v>
      </c>
    </row>
    <row r="218" spans="1:29" ht="29.1" hidden="1">
      <c r="A218" s="269">
        <v>4000000544</v>
      </c>
      <c r="B218" s="107" t="s">
        <v>156</v>
      </c>
      <c r="C218" s="254" t="s">
        <v>436</v>
      </c>
      <c r="D218" s="125" t="s">
        <v>793</v>
      </c>
      <c r="E218" s="125" t="str">
        <f>IFERROR(VLOOKUP(CGTracker[[#This Row],[Ticket ID]],HelpMe[#All],14,FALSE),"Not Found in HelpMe")</f>
        <v>Finance &amp; Accounts</v>
      </c>
      <c r="F218" s="125" t="s">
        <v>516</v>
      </c>
      <c r="G218" s="148" t="s">
        <v>794</v>
      </c>
      <c r="H218" s="118" t="s">
        <v>794</v>
      </c>
      <c r="I218" s="148" t="s">
        <v>795</v>
      </c>
      <c r="J218" s="125" t="s">
        <v>796</v>
      </c>
      <c r="K218" s="148" t="s">
        <v>268</v>
      </c>
      <c r="L218" s="307" t="s">
        <v>268</v>
      </c>
      <c r="M218" s="308" t="s">
        <v>268</v>
      </c>
      <c r="N218" s="313" t="s">
        <v>797</v>
      </c>
      <c r="O218" s="116" t="s">
        <v>798</v>
      </c>
      <c r="P218" s="253"/>
      <c r="Q218" s="253"/>
      <c r="R218" s="314">
        <f ca="1">IFERROR(VLOOKUP(CGTracker[[#This Row],[Ticket ID]],HelpMe[],37,FALSE),"Not Found in HelpMe")</f>
        <v>45653.757518171296</v>
      </c>
      <c r="S218" s="253"/>
      <c r="T218" s="253" t="s">
        <v>50</v>
      </c>
      <c r="U218" s="148" t="s">
        <v>518</v>
      </c>
      <c r="V218" s="125" t="str">
        <f>IFERROR(VLOOKUP(CGTracker[[#This Row],[Ticket ID]],HelpMe[],31,FALSE),"Not Found in HelpMe")</f>
        <v>2024-W28</v>
      </c>
      <c r="W218" s="253" t="s">
        <v>89</v>
      </c>
      <c r="X218" s="253"/>
      <c r="Y218" s="250" t="s">
        <v>799</v>
      </c>
      <c r="Z218" s="250"/>
      <c r="AA218" s="253"/>
      <c r="AB218" s="118"/>
      <c r="AC218" s="118" t="s">
        <v>800</v>
      </c>
    </row>
    <row r="219" spans="1:29" ht="29.1">
      <c r="A219" s="269">
        <v>4000006236</v>
      </c>
      <c r="B219" s="107" t="s">
        <v>156</v>
      </c>
      <c r="C219" s="254" t="s">
        <v>29</v>
      </c>
      <c r="D219" s="125" t="str">
        <f>IFERROR(VLOOKUP(CGTracker[[#This Row],[Ticket ID]],HelpMe[#All],24,FALSE),"Not Found in HelpMe")</f>
        <v>UAE</v>
      </c>
      <c r="E219" s="125" t="str">
        <f>IFERROR(VLOOKUP(CGTracker[[#This Row],[Ticket ID]],HelpMe[#All],14,FALSE),"Not Found in HelpMe")</f>
        <v>Customer Advocacy - Tiles</v>
      </c>
      <c r="F219" s="125" t="s">
        <v>516</v>
      </c>
      <c r="G219" s="148" t="s">
        <v>801</v>
      </c>
      <c r="H219" s="118" t="s">
        <v>801</v>
      </c>
      <c r="I219" s="148" t="s">
        <v>795</v>
      </c>
      <c r="J219" s="125" t="s">
        <v>778</v>
      </c>
      <c r="K219" s="148" t="s">
        <v>268</v>
      </c>
      <c r="L219" s="307" t="s">
        <v>268</v>
      </c>
      <c r="M219" s="308" t="s">
        <v>268</v>
      </c>
      <c r="N219" s="313">
        <f>IFERROR(VLOOKUP(CGTracker[[#This Row],[Ticket ID]],HelpMe[],36,FALSE),"Not Found in HelpMe")</f>
        <v>45650.794444444444</v>
      </c>
      <c r="O219" s="116" t="s">
        <v>802</v>
      </c>
      <c r="P219" s="253"/>
      <c r="Q219" s="253"/>
      <c r="R219" s="315">
        <f ca="1">IFERROR(VLOOKUP(CGTracker[[#This Row],[Ticket ID]],HelpMe[],37,FALSE),"Not Found in HelpMe")</f>
        <v>45653.757518171296</v>
      </c>
      <c r="S219" s="253"/>
      <c r="T219" s="253" t="s">
        <v>50</v>
      </c>
      <c r="U219" s="125" t="s">
        <v>518</v>
      </c>
      <c r="V219" s="125" t="str">
        <f>IFERROR(VLOOKUP(CGTracker[[#This Row],[Ticket ID]],HelpMe[],31,FALSE),"Not Found in HelpMe")</f>
        <v>2024-W52</v>
      </c>
      <c r="W219" s="253" t="s">
        <v>51</v>
      </c>
      <c r="X219" s="253"/>
      <c r="Y219" s="250" t="s">
        <v>803</v>
      </c>
      <c r="Z219" s="250"/>
      <c r="AA219" s="253"/>
      <c r="AB219" s="118"/>
      <c r="AC219" s="118"/>
    </row>
  </sheetData>
  <phoneticPr fontId="30" type="noConversion"/>
  <dataValidations count="1">
    <dataValidation type="list" allowBlank="1" showInputMessage="1" showErrorMessage="1" sqref="L84 M92:M177 M2:M6 M8:M90 M180 L58 M212 L208:M208 M210 M182:M207 L97" xr:uid="{D726B44B-068D-4435-9D62-332677C16DDD}">
      <formula1>INDIRECT(SUBSTITUTE($B2, " ", ""))</formula1>
    </dataValidation>
  </dataValidations>
  <pageMargins left="0.7" right="0.7" top="0.75" bottom="0.75" header="0.3" footer="0.3"/>
  <pageSetup orientation="portrait" r:id="rId1"/>
  <customProperties>
    <customPr name="IbpWorksheetKeyString_GUID" r:id="rId2"/>
  </customProperties>
  <ignoredErrors>
    <ignoredError sqref="M144" listDataValidation="1"/>
  </ignoredErrors>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7021B-AB04-41D4-95AF-84D7C90509A7}">
  <sheetPr codeName="Sheet2"/>
  <dimension ref="A1:AK1134"/>
  <sheetViews>
    <sheetView topLeftCell="Y1" zoomScale="82" zoomScaleNormal="82" workbookViewId="0">
      <selection activeCell="AK3" sqref="AK3"/>
    </sheetView>
  </sheetViews>
  <sheetFormatPr defaultColWidth="39.85546875" defaultRowHeight="13.5" customHeight="1"/>
  <cols>
    <col min="1" max="1" width="14.5703125" style="235" customWidth="1"/>
    <col min="2" max="2" width="14" style="228" bestFit="1" customWidth="1"/>
    <col min="3" max="3" width="9.42578125" style="228" bestFit="1" customWidth="1"/>
    <col min="4" max="4" width="102.5703125" style="228" bestFit="1" customWidth="1"/>
    <col min="5" max="5" width="36.85546875" style="228" bestFit="1" customWidth="1"/>
    <col min="6" max="6" width="27.140625" style="228" bestFit="1" customWidth="1"/>
    <col min="7" max="7" width="20.5703125" style="228" bestFit="1" customWidth="1"/>
    <col min="8" max="8" width="15.28515625" style="228" bestFit="1" customWidth="1"/>
    <col min="9" max="9" width="17.5703125" style="229" bestFit="1" customWidth="1"/>
    <col min="10" max="10" width="17.5703125" style="228" bestFit="1" customWidth="1"/>
    <col min="11" max="11" width="14" style="228" bestFit="1" customWidth="1"/>
    <col min="12" max="12" width="17.5703125" style="228" bestFit="1" customWidth="1"/>
    <col min="13" max="13" width="36.85546875" style="228" bestFit="1" customWidth="1"/>
    <col min="14" max="14" width="28.5703125" style="228" bestFit="1" customWidth="1"/>
    <col min="15" max="15" width="17.140625" style="228" bestFit="1" customWidth="1"/>
    <col min="16" max="16" width="22" style="228" customWidth="1"/>
    <col min="17" max="17" width="9" style="228" bestFit="1" customWidth="1"/>
    <col min="18" max="19" width="17.5703125" style="228" bestFit="1" customWidth="1"/>
    <col min="20" max="20" width="18.140625" style="228" bestFit="1" customWidth="1"/>
    <col min="21" max="21" width="16.28515625" style="228" bestFit="1" customWidth="1"/>
    <col min="22" max="22" width="30.5703125" style="228" customWidth="1"/>
    <col min="23" max="23" width="22.85546875" style="228" bestFit="1" customWidth="1"/>
    <col min="24" max="24" width="12.5703125" style="228" customWidth="1"/>
    <col min="25" max="25" width="24.28515625" style="228" customWidth="1"/>
    <col min="26" max="26" width="12.7109375" style="230" bestFit="1" customWidth="1"/>
    <col min="27" max="27" width="11.5703125" style="230" bestFit="1" customWidth="1"/>
    <col min="28" max="28" width="6.140625" style="231" bestFit="1" customWidth="1"/>
    <col min="29" max="29" width="8.7109375" style="228" bestFit="1" customWidth="1"/>
    <col min="30" max="30" width="12.5703125" style="228" bestFit="1" customWidth="1"/>
    <col min="31" max="31" width="12.28515625" style="228" bestFit="1" customWidth="1"/>
    <col min="32" max="32" width="16.5703125" style="228" bestFit="1" customWidth="1"/>
    <col min="33" max="33" width="8.140625" style="234" bestFit="1" customWidth="1"/>
    <col min="34" max="34" width="11" style="228" bestFit="1" customWidth="1"/>
    <col min="35" max="35" width="11" style="233" bestFit="1" customWidth="1"/>
    <col min="36" max="36" width="20.140625" style="232" bestFit="1" customWidth="1"/>
    <col min="37" max="37" width="20.85546875" style="228" bestFit="1" customWidth="1"/>
    <col min="38" max="16384" width="39.85546875" style="228"/>
  </cols>
  <sheetData>
    <row r="1" spans="1:37" ht="12.95">
      <c r="A1" s="235" t="s">
        <v>804</v>
      </c>
      <c r="B1" s="228" t="s">
        <v>805</v>
      </c>
      <c r="C1" s="228" t="s">
        <v>806</v>
      </c>
      <c r="D1" s="228" t="s">
        <v>807</v>
      </c>
      <c r="E1" s="228" t="s">
        <v>808</v>
      </c>
      <c r="F1" s="228" t="s">
        <v>809</v>
      </c>
      <c r="G1" s="228" t="s">
        <v>810</v>
      </c>
      <c r="H1" s="228" t="s">
        <v>811</v>
      </c>
      <c r="I1" s="229" t="s">
        <v>812</v>
      </c>
      <c r="J1" s="228" t="s">
        <v>813</v>
      </c>
      <c r="K1" s="228" t="s">
        <v>814</v>
      </c>
      <c r="L1" s="228" t="s">
        <v>815</v>
      </c>
      <c r="M1" s="228" t="s">
        <v>816</v>
      </c>
      <c r="N1" s="228" t="s">
        <v>817</v>
      </c>
      <c r="O1" s="228" t="s">
        <v>818</v>
      </c>
      <c r="P1" s="228" t="s">
        <v>819</v>
      </c>
      <c r="Q1" s="228" t="s">
        <v>820</v>
      </c>
      <c r="R1" s="228" t="s">
        <v>821</v>
      </c>
      <c r="S1" s="228" t="s">
        <v>822</v>
      </c>
      <c r="T1" s="228" t="s">
        <v>823</v>
      </c>
      <c r="U1" s="228" t="s">
        <v>824</v>
      </c>
      <c r="V1" s="228" t="s">
        <v>825</v>
      </c>
      <c r="W1" s="228" t="s">
        <v>826</v>
      </c>
      <c r="X1" s="228" t="s">
        <v>827</v>
      </c>
      <c r="Y1" s="228" t="s">
        <v>828</v>
      </c>
      <c r="Z1" s="228" t="s">
        <v>829</v>
      </c>
      <c r="AA1" s="230" t="s">
        <v>830</v>
      </c>
      <c r="AB1" s="230" t="s">
        <v>831</v>
      </c>
      <c r="AC1" s="231" t="s">
        <v>832</v>
      </c>
      <c r="AD1" s="228" t="s">
        <v>833</v>
      </c>
      <c r="AE1" s="228" t="s">
        <v>834</v>
      </c>
      <c r="AF1" s="228" t="s">
        <v>835</v>
      </c>
      <c r="AG1" s="228" t="s">
        <v>836</v>
      </c>
      <c r="AH1" s="228" t="s">
        <v>837</v>
      </c>
      <c r="AI1" s="228" t="s">
        <v>838</v>
      </c>
      <c r="AJ1" s="232" t="s">
        <v>839</v>
      </c>
      <c r="AK1" s="233" t="s">
        <v>840</v>
      </c>
    </row>
    <row r="2" spans="1:37" ht="14.45">
      <c r="A2" s="235">
        <v>4000000040</v>
      </c>
      <c r="B2" s="228" t="s">
        <v>156</v>
      </c>
      <c r="C2" s="228" t="s">
        <v>841</v>
      </c>
      <c r="D2" s="228" t="s">
        <v>842</v>
      </c>
      <c r="E2" s="228" t="s">
        <v>843</v>
      </c>
      <c r="F2" s="228" t="s">
        <v>742</v>
      </c>
      <c r="G2" s="228" t="s">
        <v>516</v>
      </c>
      <c r="H2" s="228" t="s">
        <v>403</v>
      </c>
      <c r="I2" s="233" t="s">
        <v>844</v>
      </c>
      <c r="J2" s="228" t="s">
        <v>845</v>
      </c>
      <c r="K2" s="228" t="s">
        <v>846</v>
      </c>
      <c r="L2" s="228" t="s">
        <v>847</v>
      </c>
      <c r="M2" s="228" t="s">
        <v>848</v>
      </c>
      <c r="N2" s="228" t="s">
        <v>849</v>
      </c>
      <c r="O2" s="228" t="s">
        <v>850</v>
      </c>
      <c r="P2" s="233" t="s">
        <v>851</v>
      </c>
      <c r="Q2" s="228" t="s">
        <v>841</v>
      </c>
      <c r="R2" s="233" t="s">
        <v>852</v>
      </c>
      <c r="S2" s="228" t="s">
        <v>853</v>
      </c>
      <c r="T2" s="228" t="s">
        <v>854</v>
      </c>
      <c r="U2" s="228" t="s">
        <v>855</v>
      </c>
      <c r="V2" s="228" t="s">
        <v>856</v>
      </c>
      <c r="W2" s="228" t="s">
        <v>857</v>
      </c>
      <c r="X2" s="316" t="s">
        <v>793</v>
      </c>
      <c r="Y2" s="228" t="str">
        <f>VLOOKUP(HelpMe[[#This Row],[Technician]],Technicians[#All],3,FALSE)</f>
        <v>RAK Ceramics</v>
      </c>
      <c r="Z2" s="228" t="str">
        <f>VLOOKUP(HelpMe[[#This Row],[Technician]],Technicians[#All],2,FALSE)</f>
        <v>SAP SD</v>
      </c>
      <c r="AA2" s="233" t="str">
        <f>IF((TEXT("Oct 28, 2024 00:00 AM","mmm dd, yyyy hh:mm") - HelpMe[[#This Row],[Updated Created Date]])&gt;0, "Yes","No")</f>
        <v>Yes</v>
      </c>
      <c r="AB2" s="230">
        <f ca="1">HelpMe[[#This Row],[Updated Resolved Time]]-HelpMe[[#This Row],[Updated Created Date]]</f>
        <v>8.0527777777751908</v>
      </c>
      <c r="AC2" s="231">
        <f>YEAR(HelpMe[[#This Row],[Updated Created Date]])</f>
        <v>2024</v>
      </c>
      <c r="AD2" s="228">
        <f>WEEKNUM(HelpMe[[#This Row],[Updated Created Date]])</f>
        <v>27</v>
      </c>
      <c r="AE2" s="228" t="str">
        <f>_xlfn.CONCAT(HelpMe[[#This Row],[Year]],"-W",HelpMe[[#This Row],[Week'#]])</f>
        <v>2024-W27</v>
      </c>
      <c r="AF2" s="228" t="str">
        <f>IFERROR(VLOOKUP(HelpMe[[#This Row],[ID]],CGTracker[#All],13,FALSE),"No CG Status Found")</f>
        <v>No CG Status Found</v>
      </c>
      <c r="AG2" s="228">
        <f>MONTH(HelpMe[[#This Row],[Updated Created Date]])</f>
        <v>7</v>
      </c>
      <c r="AH2" s="228" t="str">
        <f>_xlfn.CONCAT(HelpMe[[#This Row],[Year]],"-M",HelpMe[[#This Row],[Month]])</f>
        <v>2024-M7</v>
      </c>
      <c r="AI2" s="228" t="str">
        <f ca="1">IF(HelpMe[[#This Row],[Age]]&lt;2,"Less than 2",IF(HelpMe[[#This Row],[Age]]&lt;5,"From 2 to 5",IF(HelpMe[[#This Row],[Age]]&lt;10,"From 5 to 10","More than 10")))</f>
        <v>From 5 to 10</v>
      </c>
      <c r="AJ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45474.601388888892</v>
      </c>
      <c r="AK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45482.654166666667</v>
      </c>
    </row>
    <row r="3" spans="1:37" ht="13.5" customHeight="1">
      <c r="A3" s="235">
        <v>4000000073</v>
      </c>
      <c r="B3" s="228" t="s">
        <v>156</v>
      </c>
      <c r="C3" s="228" t="s">
        <v>795</v>
      </c>
      <c r="D3" s="228" t="s">
        <v>858</v>
      </c>
      <c r="E3" s="228" t="s">
        <v>859</v>
      </c>
      <c r="F3" s="228" t="s">
        <v>603</v>
      </c>
      <c r="G3" s="228" t="s">
        <v>860</v>
      </c>
      <c r="H3" s="228" t="s">
        <v>403</v>
      </c>
      <c r="I3" s="233" t="s">
        <v>844</v>
      </c>
      <c r="J3" s="228" t="s">
        <v>861</v>
      </c>
      <c r="K3" s="228" t="s">
        <v>846</v>
      </c>
      <c r="L3" s="228" t="s">
        <v>862</v>
      </c>
      <c r="M3" s="228" t="s">
        <v>848</v>
      </c>
      <c r="N3" s="228" t="s">
        <v>863</v>
      </c>
      <c r="O3" s="228" t="s">
        <v>850</v>
      </c>
      <c r="P3" s="233" t="s">
        <v>864</v>
      </c>
      <c r="Q3" s="228" t="s">
        <v>795</v>
      </c>
      <c r="R3" s="233" t="s">
        <v>865</v>
      </c>
      <c r="S3" s="228" t="s">
        <v>866</v>
      </c>
      <c r="T3" s="228" t="s">
        <v>867</v>
      </c>
      <c r="U3" s="228" t="s">
        <v>855</v>
      </c>
      <c r="V3" s="228" t="s">
        <v>868</v>
      </c>
      <c r="W3" s="228" t="s">
        <v>869</v>
      </c>
      <c r="X3" s="316" t="s">
        <v>793</v>
      </c>
      <c r="Y3" s="317" t="str">
        <f>VLOOKUP(HelpMe[[#This Row],[Technician]],Technicians[#All],3,FALSE)</f>
        <v>RAK Ceramics</v>
      </c>
      <c r="Z3" s="228" t="str">
        <f>VLOOKUP(HelpMe[[#This Row],[Technician]],Technicians[#All],2,FALSE)</f>
        <v>SAP ABAP</v>
      </c>
      <c r="AA3" s="233" t="str">
        <f>IF((TEXT("Oct 28, 2024 00:00 AM","mmm dd, yyyy hh:mm") - HelpMe[[#This Row],[Updated Created Date]])&gt;0, "Yes","No")</f>
        <v>Yes</v>
      </c>
      <c r="AB3" s="230">
        <f ca="1">HelpMe[[#This Row],[Updated Resolved Time]]-HelpMe[[#This Row],[Updated Created Date]]</f>
        <v>10.443749999998545</v>
      </c>
      <c r="AC3" s="231">
        <f>YEAR(HelpMe[[#This Row],[Updated Created Date]])</f>
        <v>2024</v>
      </c>
      <c r="AD3" s="228">
        <f>WEEKNUM(HelpMe[[#This Row],[Updated Created Date]])</f>
        <v>27</v>
      </c>
      <c r="AE3" s="228" t="str">
        <f>_xlfn.CONCAT(HelpMe[[#This Row],[Year]],"-W",HelpMe[[#This Row],[Week'#]])</f>
        <v>2024-W27</v>
      </c>
      <c r="AF3" s="228" t="str">
        <f>IFERROR(VLOOKUP(HelpMe[[#This Row],[ID]],CGTracker[#All],13,FALSE),"No CG Status Found")</f>
        <v>No CG Status Found</v>
      </c>
      <c r="AG3" s="228">
        <f>MONTH(HelpMe[[#This Row],[Updated Created Date]])</f>
        <v>7</v>
      </c>
      <c r="AH3" s="228" t="str">
        <f>_xlfn.CONCAT(HelpMe[[#This Row],[Year]],"-M",HelpMe[[#This Row],[Month]])</f>
        <v>2024-M7</v>
      </c>
      <c r="AI3" s="228" t="str">
        <f ca="1">IF(HelpMe[[#This Row],[Age]]&lt;2,"Less than 2",IF(HelpMe[[#This Row],[Age]]&lt;5,"From 2 to 5",IF(HelpMe[[#This Row],[Age]]&lt;10,"From 5 to 10","More than 10")))</f>
        <v>More than 10</v>
      </c>
      <c r="AJ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45474.601388888892</v>
      </c>
      <c r="AK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45485.045138888891</v>
      </c>
    </row>
    <row r="4" spans="1:37" ht="13.5" customHeight="1">
      <c r="A4" s="235">
        <v>4000000107</v>
      </c>
      <c r="B4" s="228" t="s">
        <v>117</v>
      </c>
      <c r="C4" s="228" t="s">
        <v>795</v>
      </c>
      <c r="D4" s="228" t="s">
        <v>690</v>
      </c>
      <c r="E4" s="228" t="s">
        <v>870</v>
      </c>
      <c r="F4" s="228" t="s">
        <v>518</v>
      </c>
      <c r="G4" s="228" t="s">
        <v>516</v>
      </c>
      <c r="H4" s="228" t="s">
        <v>403</v>
      </c>
      <c r="I4" s="233" t="s">
        <v>871</v>
      </c>
      <c r="J4" s="228" t="s">
        <v>872</v>
      </c>
      <c r="K4" s="228" t="s">
        <v>846</v>
      </c>
      <c r="L4" s="228" t="s">
        <v>873</v>
      </c>
      <c r="M4" s="228" t="s">
        <v>870</v>
      </c>
      <c r="N4" s="228" t="s">
        <v>874</v>
      </c>
      <c r="O4" s="228" t="s">
        <v>850</v>
      </c>
      <c r="P4" s="233" t="s">
        <v>873</v>
      </c>
      <c r="Q4" s="228" t="s">
        <v>795</v>
      </c>
      <c r="R4" s="233" t="s">
        <v>875</v>
      </c>
      <c r="S4" s="228" t="s">
        <v>876</v>
      </c>
      <c r="T4" s="228" t="s">
        <v>877</v>
      </c>
      <c r="U4" s="228" t="s">
        <v>846</v>
      </c>
      <c r="V4" s="228" t="s">
        <v>855</v>
      </c>
      <c r="W4" s="228" t="s">
        <v>869</v>
      </c>
      <c r="X4" s="316" t="s">
        <v>878</v>
      </c>
      <c r="Y4" s="317" t="str">
        <f>VLOOKUP(HelpMe[[#This Row],[Technician]],Technicians[#All],3,FALSE)</f>
        <v>Capgemini</v>
      </c>
      <c r="Z4" s="228" t="str">
        <f>VLOOKUP(HelpMe[[#This Row],[Technician]],Technicians[#All],2,FALSE)</f>
        <v>SAP SD</v>
      </c>
      <c r="AA4" s="233" t="str">
        <f>IF((TEXT("Oct 28, 2024 00:00 AM","mmm dd, yyyy hh:mm") - HelpMe[[#This Row],[Updated Created Date]])&gt;0, "Yes","No")</f>
        <v>Yes</v>
      </c>
      <c r="AB4" s="230">
        <f ca="1">HelpMe[[#This Row],[Updated Resolved Time]]-HelpMe[[#This Row],[Updated Created Date]]</f>
        <v>169.03194444443943</v>
      </c>
      <c r="AC4" s="231">
        <f>YEAR(HelpMe[[#This Row],[Updated Created Date]])</f>
        <v>2024</v>
      </c>
      <c r="AD4" s="228">
        <f>WEEKNUM(HelpMe[[#This Row],[Updated Created Date]])</f>
        <v>27</v>
      </c>
      <c r="AE4" s="228" t="str">
        <f>_xlfn.CONCAT(HelpMe[[#This Row],[Year]],"-W",HelpMe[[#This Row],[Week'#]])</f>
        <v>2024-W27</v>
      </c>
      <c r="AF4" s="228" t="str">
        <f>IFERROR(VLOOKUP(HelpMe[[#This Row],[ID]],CGTracker[#All],13,FALSE),"No CG Status Found")</f>
        <v>Completed</v>
      </c>
      <c r="AG4" s="228">
        <f>MONTH(HelpMe[[#This Row],[Updated Created Date]])</f>
        <v>7</v>
      </c>
      <c r="AH4" s="228" t="str">
        <f>_xlfn.CONCAT(HelpMe[[#This Row],[Year]],"-M",HelpMe[[#This Row],[Month]])</f>
        <v>2024-M7</v>
      </c>
      <c r="AI4" s="228" t="str">
        <f ca="1">IF(HelpMe[[#This Row],[Age]]&lt;2,"Less than 2",IF(HelpMe[[#This Row],[Age]]&lt;5,"From 2 to 5",IF(HelpMe[[#This Row],[Age]]&lt;10,"From 5 to 10","More than 10")))</f>
        <v>More than 10</v>
      </c>
      <c r="AJ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45474.793055555558</v>
      </c>
      <c r="AK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45643.824999999997</v>
      </c>
    </row>
    <row r="5" spans="1:37" ht="13.5" customHeight="1">
      <c r="A5" s="235">
        <v>4000000105</v>
      </c>
      <c r="B5" s="228" t="s">
        <v>117</v>
      </c>
      <c r="C5" s="228" t="s">
        <v>795</v>
      </c>
      <c r="D5" s="228" t="s">
        <v>879</v>
      </c>
      <c r="E5" s="228" t="s">
        <v>880</v>
      </c>
      <c r="F5" s="228" t="s">
        <v>881</v>
      </c>
      <c r="G5" s="228" t="s">
        <v>882</v>
      </c>
      <c r="H5" s="228" t="s">
        <v>403</v>
      </c>
      <c r="I5" s="233" t="s">
        <v>883</v>
      </c>
      <c r="J5" s="228" t="s">
        <v>884</v>
      </c>
      <c r="K5" s="228" t="s">
        <v>846</v>
      </c>
      <c r="L5" s="228" t="s">
        <v>885</v>
      </c>
      <c r="M5" s="228" t="s">
        <v>880</v>
      </c>
      <c r="N5" s="228" t="s">
        <v>886</v>
      </c>
      <c r="O5" s="228" t="s">
        <v>850</v>
      </c>
      <c r="P5" s="233" t="s">
        <v>885</v>
      </c>
      <c r="Q5" s="228" t="s">
        <v>795</v>
      </c>
      <c r="R5" s="233" t="s">
        <v>887</v>
      </c>
      <c r="S5" s="228" t="s">
        <v>888</v>
      </c>
      <c r="T5" s="228" t="s">
        <v>889</v>
      </c>
      <c r="U5" s="228" t="s">
        <v>890</v>
      </c>
      <c r="V5" s="228" t="s">
        <v>855</v>
      </c>
      <c r="W5" s="228" t="s">
        <v>869</v>
      </c>
      <c r="X5" s="316" t="s">
        <v>891</v>
      </c>
      <c r="Y5" s="317" t="str">
        <f>VLOOKUP(HelpMe[[#This Row],[Technician]],Technicians[#All],3,FALSE)</f>
        <v>RAK Ceramics</v>
      </c>
      <c r="Z5" s="228" t="str">
        <f>VLOOKUP(HelpMe[[#This Row],[Technician]],Technicians[#All],2,FALSE)</f>
        <v>SAP Basis</v>
      </c>
      <c r="AA5" s="233" t="str">
        <f>IF((TEXT("Oct 28, 2024 00:00 AM","mmm dd, yyyy hh:mm") - HelpMe[[#This Row],[Updated Created Date]])&gt;0, "Yes","No")</f>
        <v>Yes</v>
      </c>
      <c r="AB5" s="230">
        <f ca="1">HelpMe[[#This Row],[Updated Resolved Time]]-HelpMe[[#This Row],[Updated Created Date]]</f>
        <v>9.9013888888875954</v>
      </c>
      <c r="AC5" s="231">
        <f>YEAR(HelpMe[[#This Row],[Updated Created Date]])</f>
        <v>2024</v>
      </c>
      <c r="AD5" s="228">
        <f>WEEKNUM(HelpMe[[#This Row],[Updated Created Date]])</f>
        <v>27</v>
      </c>
      <c r="AE5" s="228" t="str">
        <f>_xlfn.CONCAT(HelpMe[[#This Row],[Year]],"-W",HelpMe[[#This Row],[Week'#]])</f>
        <v>2024-W27</v>
      </c>
      <c r="AF5" s="228" t="str">
        <f>IFERROR(VLOOKUP(HelpMe[[#This Row],[ID]],CGTracker[#All],13,FALSE),"No CG Status Found")</f>
        <v>No CG Status Found</v>
      </c>
      <c r="AG5" s="228">
        <f>MONTH(HelpMe[[#This Row],[Updated Created Date]])</f>
        <v>7</v>
      </c>
      <c r="AH5" s="228" t="str">
        <f>_xlfn.CONCAT(HelpMe[[#This Row],[Year]],"-M",HelpMe[[#This Row],[Month]])</f>
        <v>2024-M7</v>
      </c>
      <c r="AI5" s="228" t="str">
        <f ca="1">IF(HelpMe[[#This Row],[Age]]&lt;2,"Less than 2",IF(HelpMe[[#This Row],[Age]]&lt;5,"From 2 to 5",IF(HelpMe[[#This Row],[Age]]&lt;10,"From 5 to 10","More than 10")))</f>
        <v>From 5 to 10</v>
      </c>
      <c r="AJ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45474.787499999999</v>
      </c>
      <c r="AK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45484.688888888886</v>
      </c>
    </row>
    <row r="6" spans="1:37" ht="13.5" customHeight="1">
      <c r="A6" s="235">
        <v>4000000029</v>
      </c>
      <c r="B6" s="228" t="s">
        <v>117</v>
      </c>
      <c r="C6" s="228" t="s">
        <v>892</v>
      </c>
      <c r="D6" s="228" t="s">
        <v>893</v>
      </c>
      <c r="E6" s="228" t="s">
        <v>894</v>
      </c>
      <c r="F6" s="228" t="s">
        <v>742</v>
      </c>
      <c r="G6" s="228" t="s">
        <v>895</v>
      </c>
      <c r="H6" s="228" t="s">
        <v>403</v>
      </c>
      <c r="I6" s="233" t="s">
        <v>896</v>
      </c>
      <c r="J6" s="228" t="s">
        <v>897</v>
      </c>
      <c r="K6" s="228" t="s">
        <v>846</v>
      </c>
      <c r="L6" s="228" t="s">
        <v>898</v>
      </c>
      <c r="M6" s="228" t="s">
        <v>894</v>
      </c>
      <c r="N6" s="228" t="s">
        <v>899</v>
      </c>
      <c r="O6" s="228" t="s">
        <v>850</v>
      </c>
      <c r="P6" s="233" t="s">
        <v>898</v>
      </c>
      <c r="Q6" s="228" t="s">
        <v>795</v>
      </c>
      <c r="R6" s="233" t="s">
        <v>900</v>
      </c>
      <c r="S6" s="228" t="s">
        <v>901</v>
      </c>
      <c r="T6" s="228" t="s">
        <v>902</v>
      </c>
      <c r="U6" s="228" t="s">
        <v>846</v>
      </c>
      <c r="V6" s="228" t="s">
        <v>855</v>
      </c>
      <c r="W6" s="228" t="s">
        <v>903</v>
      </c>
      <c r="X6" s="316" t="s">
        <v>904</v>
      </c>
      <c r="Y6" s="317" t="str">
        <f>VLOOKUP(HelpMe[[#This Row],[Technician]],Technicians[#All],3,FALSE)</f>
        <v>RAK Ceramics</v>
      </c>
      <c r="Z6" s="228" t="str">
        <f>VLOOKUP(HelpMe[[#This Row],[Technician]],Technicians[#All],2,FALSE)</f>
        <v>SAP SD</v>
      </c>
      <c r="AA6" s="233" t="str">
        <f>IF((TEXT("Oct 28, 2024 00:00 AM","mmm dd, yyyy hh:mm") - HelpMe[[#This Row],[Updated Created Date]])&gt;0, "Yes","No")</f>
        <v>Yes</v>
      </c>
      <c r="AB6" s="230">
        <f ca="1">HelpMe[[#This Row],[Updated Resolved Time]]-HelpMe[[#This Row],[Updated Created Date]]</f>
        <v>65.155555555560568</v>
      </c>
      <c r="AC6" s="231">
        <f>YEAR(HelpMe[[#This Row],[Updated Created Date]])</f>
        <v>2024</v>
      </c>
      <c r="AD6" s="228">
        <f>WEEKNUM(HelpMe[[#This Row],[Updated Created Date]])</f>
        <v>27</v>
      </c>
      <c r="AE6" s="228" t="str">
        <f>_xlfn.CONCAT(HelpMe[[#This Row],[Year]],"-W",HelpMe[[#This Row],[Week'#]])</f>
        <v>2024-W27</v>
      </c>
      <c r="AF6" s="228" t="str">
        <f>IFERROR(VLOOKUP(HelpMe[[#This Row],[ID]],CGTracker[#All],13,FALSE),"No CG Status Found")</f>
        <v>No CG Status Found</v>
      </c>
      <c r="AG6" s="228">
        <f>MONTH(HelpMe[[#This Row],[Updated Created Date]])</f>
        <v>7</v>
      </c>
      <c r="AH6" s="228" t="str">
        <f>_xlfn.CONCAT(HelpMe[[#This Row],[Year]],"-M",HelpMe[[#This Row],[Month]])</f>
        <v>2024-M7</v>
      </c>
      <c r="AI6" s="228" t="str">
        <f ca="1">IF(HelpMe[[#This Row],[Age]]&lt;2,"Less than 2",IF(HelpMe[[#This Row],[Age]]&lt;5,"From 2 to 5",IF(HelpMe[[#This Row],[Age]]&lt;10,"From 5 to 10","More than 10")))</f>
        <v>More than 10</v>
      </c>
      <c r="AJ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45474.55972222222</v>
      </c>
      <c r="AK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45539.715277777781</v>
      </c>
    </row>
    <row r="7" spans="1:37" ht="13.5" customHeight="1">
      <c r="A7" s="235">
        <v>4000000022</v>
      </c>
      <c r="B7" s="228" t="s">
        <v>117</v>
      </c>
      <c r="C7" s="228" t="s">
        <v>795</v>
      </c>
      <c r="D7" s="228" t="s">
        <v>905</v>
      </c>
      <c r="E7" s="228" t="s">
        <v>906</v>
      </c>
      <c r="F7" s="228" t="s">
        <v>881</v>
      </c>
      <c r="G7" s="228" t="s">
        <v>882</v>
      </c>
      <c r="H7" s="228" t="s">
        <v>131</v>
      </c>
      <c r="I7" s="233" t="s">
        <v>907</v>
      </c>
      <c r="J7" s="228" t="s">
        <v>908</v>
      </c>
      <c r="K7" s="228" t="s">
        <v>846</v>
      </c>
      <c r="L7" s="228" t="s">
        <v>855</v>
      </c>
      <c r="M7" s="228" t="s">
        <v>906</v>
      </c>
      <c r="N7" s="228" t="s">
        <v>863</v>
      </c>
      <c r="O7" s="228" t="s">
        <v>850</v>
      </c>
      <c r="P7" s="233" t="s">
        <v>909</v>
      </c>
      <c r="Q7" s="228" t="s">
        <v>795</v>
      </c>
      <c r="R7" s="233" t="s">
        <v>855</v>
      </c>
      <c r="S7" s="228" t="s">
        <v>910</v>
      </c>
      <c r="T7" s="228" t="s">
        <v>911</v>
      </c>
      <c r="U7" s="228" t="s">
        <v>890</v>
      </c>
      <c r="V7" s="228" t="s">
        <v>855</v>
      </c>
      <c r="W7" s="228" t="s">
        <v>869</v>
      </c>
      <c r="X7" s="316" t="s">
        <v>793</v>
      </c>
      <c r="Y7" s="317" t="str">
        <f>VLOOKUP(HelpMe[[#This Row],[Technician]],Technicians[#All],3,FALSE)</f>
        <v>RAK Ceramics</v>
      </c>
      <c r="Z7" s="228" t="str">
        <f>VLOOKUP(HelpMe[[#This Row],[Technician]],Technicians[#All],2,FALSE)</f>
        <v>SAP Basis</v>
      </c>
      <c r="AA7" s="233" t="str">
        <f>IF((TEXT("Oct 28, 2024 00:00 AM","mmm dd, yyyy hh:mm") - HelpMe[[#This Row],[Updated Created Date]])&gt;0, "Yes","No")</f>
        <v>Yes</v>
      </c>
      <c r="AB7" s="230">
        <f ca="1">HelpMe[[#This Row],[Updated Resolved Time]]-HelpMe[[#This Row],[Updated Created Date]]</f>
        <v>179.23737928240735</v>
      </c>
      <c r="AC7" s="231">
        <f>YEAR(HelpMe[[#This Row],[Updated Created Date]])</f>
        <v>2024</v>
      </c>
      <c r="AD7" s="228">
        <f>WEEKNUM(HelpMe[[#This Row],[Updated Created Date]])</f>
        <v>27</v>
      </c>
      <c r="AE7" s="228" t="str">
        <f>_xlfn.CONCAT(HelpMe[[#This Row],[Year]],"-W",HelpMe[[#This Row],[Week'#]])</f>
        <v>2024-W27</v>
      </c>
      <c r="AF7" s="228" t="str">
        <f>IFERROR(VLOOKUP(HelpMe[[#This Row],[ID]],CGTracker[#All],13,FALSE),"No CG Status Found")</f>
        <v>No CG Status Found</v>
      </c>
      <c r="AG7" s="228">
        <f>MONTH(HelpMe[[#This Row],[Updated Created Date]])</f>
        <v>7</v>
      </c>
      <c r="AH7" s="228" t="str">
        <f>_xlfn.CONCAT(HelpMe[[#This Row],[Year]],"-M",HelpMe[[#This Row],[Month]])</f>
        <v>2024-M7</v>
      </c>
      <c r="AI7" s="228" t="str">
        <f ca="1">IF(HelpMe[[#This Row],[Age]]&lt;2,"Less than 2",IF(HelpMe[[#This Row],[Age]]&lt;5,"From 2 to 5",IF(HelpMe[[#This Row],[Age]]&lt;10,"From 5 to 10","More than 10")))</f>
        <v>More than 10</v>
      </c>
      <c r="AJ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45474.520138888889</v>
      </c>
      <c r="AK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 spans="1:37" ht="13.5" customHeight="1">
      <c r="A8" s="235">
        <v>4000000144</v>
      </c>
      <c r="B8" s="228" t="s">
        <v>156</v>
      </c>
      <c r="C8" s="228" t="s">
        <v>841</v>
      </c>
      <c r="D8" s="228" t="s">
        <v>912</v>
      </c>
      <c r="E8" s="228" t="s">
        <v>913</v>
      </c>
      <c r="F8" s="228" t="s">
        <v>742</v>
      </c>
      <c r="G8" s="228" t="s">
        <v>516</v>
      </c>
      <c r="H8" s="228" t="s">
        <v>131</v>
      </c>
      <c r="I8" s="233" t="s">
        <v>914</v>
      </c>
      <c r="J8" s="228" t="s">
        <v>915</v>
      </c>
      <c r="K8" s="228" t="s">
        <v>846</v>
      </c>
      <c r="L8" s="228" t="s">
        <v>855</v>
      </c>
      <c r="M8" s="228" t="s">
        <v>913</v>
      </c>
      <c r="N8" s="228" t="s">
        <v>916</v>
      </c>
      <c r="O8" s="228" t="s">
        <v>917</v>
      </c>
      <c r="P8" s="233" t="s">
        <v>918</v>
      </c>
      <c r="Q8" s="228" t="s">
        <v>795</v>
      </c>
      <c r="R8" s="233" t="s">
        <v>855</v>
      </c>
      <c r="S8" s="228" t="s">
        <v>855</v>
      </c>
      <c r="T8" s="228" t="s">
        <v>919</v>
      </c>
      <c r="U8" s="228" t="s">
        <v>855</v>
      </c>
      <c r="V8" s="228" t="s">
        <v>855</v>
      </c>
      <c r="W8" s="228" t="s">
        <v>869</v>
      </c>
      <c r="X8" s="316" t="s">
        <v>878</v>
      </c>
      <c r="Y8" s="317" t="str">
        <f>VLOOKUP(HelpMe[[#This Row],[Technician]],Technicians[#All],3,FALSE)</f>
        <v>RAK Ceramics</v>
      </c>
      <c r="Z8" s="228" t="str">
        <f>VLOOKUP(HelpMe[[#This Row],[Technician]],Technicians[#All],2,FALSE)</f>
        <v>SAP SD</v>
      </c>
      <c r="AA8" s="233" t="str">
        <f>IF((TEXT("Oct 28, 2024 00:00 AM","mmm dd, yyyy hh:mm") - HelpMe[[#This Row],[Updated Created Date]])&gt;0, "Yes","No")</f>
        <v>Yes</v>
      </c>
      <c r="AB8" s="230">
        <f ca="1">HelpMe[[#This Row],[Updated Resolved Time]]-HelpMe[[#This Row],[Updated Created Date]]</f>
        <v>178.23182372685551</v>
      </c>
      <c r="AC8" s="231">
        <f>YEAR(HelpMe[[#This Row],[Updated Created Date]])</f>
        <v>2024</v>
      </c>
      <c r="AD8" s="228">
        <f>WEEKNUM(HelpMe[[#This Row],[Updated Created Date]])</f>
        <v>27</v>
      </c>
      <c r="AE8" s="228" t="str">
        <f>_xlfn.CONCAT(HelpMe[[#This Row],[Year]],"-W",HelpMe[[#This Row],[Week'#]])</f>
        <v>2024-W27</v>
      </c>
      <c r="AF8" s="228" t="str">
        <f>IFERROR(VLOOKUP(HelpMe[[#This Row],[ID]],CGTracker[#All],13,FALSE),"No CG Status Found")</f>
        <v>No CG Status Found</v>
      </c>
      <c r="AG8" s="228">
        <f>MONTH(HelpMe[[#This Row],[Updated Created Date]])</f>
        <v>7</v>
      </c>
      <c r="AH8" s="228" t="str">
        <f>_xlfn.CONCAT(HelpMe[[#This Row],[Year]],"-M",HelpMe[[#This Row],[Month]])</f>
        <v>2024-M7</v>
      </c>
      <c r="AI8" s="228" t="str">
        <f ca="1">IF(HelpMe[[#This Row],[Age]]&lt;2,"Less than 2",IF(HelpMe[[#This Row],[Age]]&lt;5,"From 2 to 5",IF(HelpMe[[#This Row],[Age]]&lt;10,"From 5 to 10","More than 10")))</f>
        <v>More than 10</v>
      </c>
      <c r="AJ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45475.525694444441</v>
      </c>
      <c r="AK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 spans="1:37" ht="13.5" customHeight="1">
      <c r="A9" s="235">
        <v>4000000106</v>
      </c>
      <c r="B9" s="228" t="s">
        <v>117</v>
      </c>
      <c r="C9" s="228" t="s">
        <v>795</v>
      </c>
      <c r="D9" s="228" t="s">
        <v>920</v>
      </c>
      <c r="E9" s="228" t="s">
        <v>921</v>
      </c>
      <c r="F9" s="228" t="s">
        <v>881</v>
      </c>
      <c r="G9" s="228" t="s">
        <v>882</v>
      </c>
      <c r="H9" s="228" t="s">
        <v>131</v>
      </c>
      <c r="I9" s="233" t="s">
        <v>922</v>
      </c>
      <c r="J9" s="228" t="s">
        <v>923</v>
      </c>
      <c r="K9" s="228" t="s">
        <v>846</v>
      </c>
      <c r="L9" s="228" t="s">
        <v>855</v>
      </c>
      <c r="M9" s="228" t="s">
        <v>921</v>
      </c>
      <c r="N9" s="228" t="s">
        <v>924</v>
      </c>
      <c r="O9" s="228" t="s">
        <v>850</v>
      </c>
      <c r="P9" s="233" t="s">
        <v>925</v>
      </c>
      <c r="Q9" s="228" t="s">
        <v>795</v>
      </c>
      <c r="R9" s="233" t="s">
        <v>855</v>
      </c>
      <c r="S9" s="228" t="s">
        <v>926</v>
      </c>
      <c r="T9" s="228" t="s">
        <v>927</v>
      </c>
      <c r="U9" s="228" t="s">
        <v>846</v>
      </c>
      <c r="V9" s="228" t="s">
        <v>855</v>
      </c>
      <c r="W9" s="228" t="s">
        <v>869</v>
      </c>
      <c r="X9" s="316" t="s">
        <v>793</v>
      </c>
      <c r="Y9" s="317" t="str">
        <f>VLOOKUP(HelpMe[[#This Row],[Technician]],Technicians[#All],3,FALSE)</f>
        <v>RAK Ceramics</v>
      </c>
      <c r="Z9" s="228" t="str">
        <f>VLOOKUP(HelpMe[[#This Row],[Technician]],Technicians[#All],2,FALSE)</f>
        <v>SAP Basis</v>
      </c>
      <c r="AA9" s="233" t="str">
        <f>IF((TEXT("Oct 28, 2024 00:00 AM","mmm dd, yyyy hh:mm") - HelpMe[[#This Row],[Updated Created Date]])&gt;0, "Yes","No")</f>
        <v>Yes</v>
      </c>
      <c r="AB9" s="230">
        <f ca="1">HelpMe[[#This Row],[Updated Resolved Time]]-HelpMe[[#This Row],[Updated Created Date]]</f>
        <v>178.96515706018545</v>
      </c>
      <c r="AC9" s="231">
        <f>YEAR(HelpMe[[#This Row],[Updated Created Date]])</f>
        <v>2024</v>
      </c>
      <c r="AD9" s="228">
        <f>WEEKNUM(HelpMe[[#This Row],[Updated Created Date]])</f>
        <v>27</v>
      </c>
      <c r="AE9" s="228" t="str">
        <f>_xlfn.CONCAT(HelpMe[[#This Row],[Year]],"-W",HelpMe[[#This Row],[Week'#]])</f>
        <v>2024-W27</v>
      </c>
      <c r="AF9" s="228" t="str">
        <f>IFERROR(VLOOKUP(HelpMe[[#This Row],[ID]],CGTracker[#All],13,FALSE),"No CG Status Found")</f>
        <v>No CG Status Found</v>
      </c>
      <c r="AG9" s="228">
        <f>MONTH(HelpMe[[#This Row],[Updated Created Date]])</f>
        <v>7</v>
      </c>
      <c r="AH9" s="228" t="str">
        <f>_xlfn.CONCAT(HelpMe[[#This Row],[Year]],"-M",HelpMe[[#This Row],[Month]])</f>
        <v>2024-M7</v>
      </c>
      <c r="AI9" s="228" t="str">
        <f ca="1">IF(HelpMe[[#This Row],[Age]]&lt;2,"Less than 2",IF(HelpMe[[#This Row],[Age]]&lt;5,"From 2 to 5",IF(HelpMe[[#This Row],[Age]]&lt;10,"From 5 to 10","More than 10")))</f>
        <v>More than 10</v>
      </c>
      <c r="AJ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45474.792361111111</v>
      </c>
      <c r="AK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 spans="1:37" ht="13.5" customHeight="1">
      <c r="A10" s="235">
        <v>4000000028</v>
      </c>
      <c r="B10" s="228" t="s">
        <v>117</v>
      </c>
      <c r="C10" s="228" t="s">
        <v>841</v>
      </c>
      <c r="D10" s="228" t="s">
        <v>928</v>
      </c>
      <c r="E10" s="228" t="s">
        <v>929</v>
      </c>
      <c r="F10" s="228" t="s">
        <v>881</v>
      </c>
      <c r="G10" s="228" t="s">
        <v>882</v>
      </c>
      <c r="H10" s="228" t="s">
        <v>403</v>
      </c>
      <c r="I10" s="233" t="s">
        <v>930</v>
      </c>
      <c r="J10" s="228" t="s">
        <v>931</v>
      </c>
      <c r="K10" s="228" t="s">
        <v>890</v>
      </c>
      <c r="L10" s="228" t="s">
        <v>932</v>
      </c>
      <c r="M10" s="228" t="s">
        <v>933</v>
      </c>
      <c r="N10" s="228" t="s">
        <v>934</v>
      </c>
      <c r="O10" s="228" t="s">
        <v>850</v>
      </c>
      <c r="P10" s="233" t="s">
        <v>932</v>
      </c>
      <c r="Q10" s="228" t="s">
        <v>841</v>
      </c>
      <c r="R10" s="233" t="s">
        <v>935</v>
      </c>
      <c r="S10" s="228" t="s">
        <v>936</v>
      </c>
      <c r="T10" s="228" t="s">
        <v>937</v>
      </c>
      <c r="U10" s="228" t="s">
        <v>890</v>
      </c>
      <c r="V10" s="228" t="s">
        <v>855</v>
      </c>
      <c r="W10" s="228" t="s">
        <v>938</v>
      </c>
      <c r="X10" s="316" t="s">
        <v>793</v>
      </c>
      <c r="Y10" s="317" t="str">
        <f>VLOOKUP(HelpMe[[#This Row],[Technician]],Technicians[#All],3,FALSE)</f>
        <v>RAK Ceramics</v>
      </c>
      <c r="Z10" s="228" t="str">
        <f>VLOOKUP(HelpMe[[#This Row],[Technician]],Technicians[#All],2,FALSE)</f>
        <v>SAP Basis</v>
      </c>
      <c r="AA10" s="233" t="str">
        <f>IF((TEXT("Oct 28, 2024 00:00 AM","mmm dd, yyyy hh:mm") - HelpMe[[#This Row],[Updated Created Date]])&gt;0, "Yes","No")</f>
        <v>Yes</v>
      </c>
      <c r="AB10" s="230">
        <f ca="1">HelpMe[[#This Row],[Updated Resolved Time]]-HelpMe[[#This Row],[Updated Created Date]]</f>
        <v>7.2208333333328483</v>
      </c>
      <c r="AC10" s="231">
        <f>YEAR(HelpMe[[#This Row],[Updated Created Date]])</f>
        <v>2024</v>
      </c>
      <c r="AD10" s="228">
        <f>WEEKNUM(HelpMe[[#This Row],[Updated Created Date]])</f>
        <v>27</v>
      </c>
      <c r="AE10" s="228" t="str">
        <f>_xlfn.CONCAT(HelpMe[[#This Row],[Year]],"-W",HelpMe[[#This Row],[Week'#]])</f>
        <v>2024-W27</v>
      </c>
      <c r="AF10" s="228" t="str">
        <f>IFERROR(VLOOKUP(HelpMe[[#This Row],[ID]],CGTracker[#All],13,FALSE),"No CG Status Found")</f>
        <v>No CG Status Found</v>
      </c>
      <c r="AG10" s="228">
        <f>MONTH(HelpMe[[#This Row],[Updated Created Date]])</f>
        <v>7</v>
      </c>
      <c r="AH10" s="228" t="str">
        <f>_xlfn.CONCAT(HelpMe[[#This Row],[Year]],"-M",HelpMe[[#This Row],[Month]])</f>
        <v>2024-M7</v>
      </c>
      <c r="AI10" s="228" t="str">
        <f ca="1">IF(HelpMe[[#This Row],[Age]]&lt;2,"Less than 2",IF(HelpMe[[#This Row],[Age]]&lt;5,"From 2 to 5",IF(HelpMe[[#This Row],[Age]]&lt;10,"From 5 to 10","More than 10")))</f>
        <v>From 5 to 10</v>
      </c>
      <c r="AJ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45474.54791666667</v>
      </c>
      <c r="AK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45481.768750000003</v>
      </c>
    </row>
    <row r="11" spans="1:37" ht="13.5" customHeight="1">
      <c r="A11" s="235">
        <v>4000000085</v>
      </c>
      <c r="B11" s="228" t="s">
        <v>156</v>
      </c>
      <c r="C11" s="228" t="s">
        <v>795</v>
      </c>
      <c r="D11" s="228" t="s">
        <v>939</v>
      </c>
      <c r="E11" s="228" t="s">
        <v>940</v>
      </c>
      <c r="F11" s="228" t="s">
        <v>742</v>
      </c>
      <c r="G11" s="228" t="s">
        <v>941</v>
      </c>
      <c r="H11" s="228" t="s">
        <v>403</v>
      </c>
      <c r="I11" s="233" t="s">
        <v>942</v>
      </c>
      <c r="J11" s="228" t="s">
        <v>943</v>
      </c>
      <c r="K11" s="228" t="s">
        <v>846</v>
      </c>
      <c r="L11" s="228" t="s">
        <v>944</v>
      </c>
      <c r="M11" s="228" t="s">
        <v>933</v>
      </c>
      <c r="N11" s="228" t="s">
        <v>945</v>
      </c>
      <c r="O11" s="228" t="s">
        <v>850</v>
      </c>
      <c r="P11" s="233" t="s">
        <v>944</v>
      </c>
      <c r="Q11" s="228" t="s">
        <v>795</v>
      </c>
      <c r="R11" s="233" t="s">
        <v>946</v>
      </c>
      <c r="S11" s="228" t="s">
        <v>947</v>
      </c>
      <c r="T11" s="228" t="s">
        <v>948</v>
      </c>
      <c r="U11" s="228" t="s">
        <v>855</v>
      </c>
      <c r="V11" s="228" t="s">
        <v>855</v>
      </c>
      <c r="W11" s="228" t="s">
        <v>869</v>
      </c>
      <c r="X11" s="316" t="s">
        <v>793</v>
      </c>
      <c r="Y11" s="317" t="str">
        <f>VLOOKUP(HelpMe[[#This Row],[Technician]],Technicians[#All],3,FALSE)</f>
        <v>RAK Ceramics</v>
      </c>
      <c r="Z11" s="228" t="str">
        <f>VLOOKUP(HelpMe[[#This Row],[Technician]],Technicians[#All],2,FALSE)</f>
        <v>SAP SD</v>
      </c>
      <c r="AA11" s="233" t="str">
        <f>IF((TEXT("Oct 28, 2024 00:00 AM","mmm dd, yyyy hh:mm") - HelpMe[[#This Row],[Updated Created Date]])&gt;0, "Yes","No")</f>
        <v>Yes</v>
      </c>
      <c r="AB11" s="230">
        <f ca="1">HelpMe[[#This Row],[Updated Resolved Time]]-HelpMe[[#This Row],[Updated Created Date]]</f>
        <v>9.1055555555576575</v>
      </c>
      <c r="AC11" s="231">
        <f>YEAR(HelpMe[[#This Row],[Updated Created Date]])</f>
        <v>2024</v>
      </c>
      <c r="AD11" s="228">
        <f>WEEKNUM(HelpMe[[#This Row],[Updated Created Date]])</f>
        <v>27</v>
      </c>
      <c r="AE11" s="228" t="str">
        <f>_xlfn.CONCAT(HelpMe[[#This Row],[Year]],"-W",HelpMe[[#This Row],[Week'#]])</f>
        <v>2024-W27</v>
      </c>
      <c r="AF11" s="228" t="str">
        <f>IFERROR(VLOOKUP(HelpMe[[#This Row],[ID]],CGTracker[#All],13,FALSE),"No CG Status Found")</f>
        <v>No CG Status Found</v>
      </c>
      <c r="AG11" s="228">
        <f>MONTH(HelpMe[[#This Row],[Updated Created Date]])</f>
        <v>7</v>
      </c>
      <c r="AH11" s="228" t="str">
        <f>_xlfn.CONCAT(HelpMe[[#This Row],[Year]],"-M",HelpMe[[#This Row],[Month]])</f>
        <v>2024-M7</v>
      </c>
      <c r="AI11" s="228" t="str">
        <f ca="1">IF(HelpMe[[#This Row],[Age]]&lt;2,"Less than 2",IF(HelpMe[[#This Row],[Age]]&lt;5,"From 2 to 5",IF(HelpMe[[#This Row],[Age]]&lt;10,"From 5 to 10","More than 10")))</f>
        <v>From 5 to 10</v>
      </c>
      <c r="AJ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45474.677777777775</v>
      </c>
      <c r="AK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45483.783333333333</v>
      </c>
    </row>
    <row r="12" spans="1:37" ht="13.5" customHeight="1">
      <c r="A12" s="235">
        <v>4000000141</v>
      </c>
      <c r="B12" s="228" t="s">
        <v>117</v>
      </c>
      <c r="C12" s="228" t="s">
        <v>795</v>
      </c>
      <c r="D12" s="228" t="s">
        <v>949</v>
      </c>
      <c r="E12" s="228" t="s">
        <v>950</v>
      </c>
      <c r="F12" s="228" t="s">
        <v>881</v>
      </c>
      <c r="G12" s="228" t="s">
        <v>882</v>
      </c>
      <c r="H12" s="228" t="s">
        <v>403</v>
      </c>
      <c r="I12" s="233" t="s">
        <v>951</v>
      </c>
      <c r="J12" s="228" t="s">
        <v>952</v>
      </c>
      <c r="K12" s="228" t="s">
        <v>846</v>
      </c>
      <c r="L12" s="228" t="s">
        <v>953</v>
      </c>
      <c r="M12" s="228" t="s">
        <v>933</v>
      </c>
      <c r="N12" s="228" t="s">
        <v>945</v>
      </c>
      <c r="O12" s="228" t="s">
        <v>850</v>
      </c>
      <c r="P12" s="233" t="s">
        <v>953</v>
      </c>
      <c r="Q12" s="228" t="s">
        <v>795</v>
      </c>
      <c r="R12" s="233" t="s">
        <v>954</v>
      </c>
      <c r="S12" s="228" t="s">
        <v>955</v>
      </c>
      <c r="T12" s="228" t="s">
        <v>956</v>
      </c>
      <c r="U12" s="228" t="s">
        <v>890</v>
      </c>
      <c r="V12" s="228" t="s">
        <v>957</v>
      </c>
      <c r="W12" s="228" t="s">
        <v>869</v>
      </c>
      <c r="X12" s="316" t="s">
        <v>793</v>
      </c>
      <c r="Y12" s="317" t="str">
        <f>VLOOKUP(HelpMe[[#This Row],[Technician]],Technicians[#All],3,FALSE)</f>
        <v>RAK Ceramics</v>
      </c>
      <c r="Z12" s="228" t="str">
        <f>VLOOKUP(HelpMe[[#This Row],[Technician]],Technicians[#All],2,FALSE)</f>
        <v>SAP Basis</v>
      </c>
      <c r="AA12" s="233" t="str">
        <f>IF((TEXT("Oct 28, 2024 00:00 AM","mmm dd, yyyy hh:mm") - HelpMe[[#This Row],[Updated Created Date]])&gt;0, "Yes","No")</f>
        <v>Yes</v>
      </c>
      <c r="AB12" s="230">
        <f ca="1">HelpMe[[#This Row],[Updated Resolved Time]]-HelpMe[[#This Row],[Updated Created Date]]</f>
        <v>9.0604166666671517</v>
      </c>
      <c r="AC12" s="231">
        <f>YEAR(HelpMe[[#This Row],[Updated Created Date]])</f>
        <v>2024</v>
      </c>
      <c r="AD12" s="228">
        <f>WEEKNUM(HelpMe[[#This Row],[Updated Created Date]])</f>
        <v>27</v>
      </c>
      <c r="AE12" s="228" t="str">
        <f>_xlfn.CONCAT(HelpMe[[#This Row],[Year]],"-W",HelpMe[[#This Row],[Week'#]])</f>
        <v>2024-W27</v>
      </c>
      <c r="AF12" s="228" t="str">
        <f>IFERROR(VLOOKUP(HelpMe[[#This Row],[ID]],CGTracker[#All],13,FALSE),"No CG Status Found")</f>
        <v>No CG Status Found</v>
      </c>
      <c r="AG12" s="228">
        <f>MONTH(HelpMe[[#This Row],[Updated Created Date]])</f>
        <v>7</v>
      </c>
      <c r="AH12" s="228" t="str">
        <f>_xlfn.CONCAT(HelpMe[[#This Row],[Year]],"-M",HelpMe[[#This Row],[Month]])</f>
        <v>2024-M7</v>
      </c>
      <c r="AI12" s="228" t="str">
        <f ca="1">IF(HelpMe[[#This Row],[Age]]&lt;2,"Less than 2",IF(HelpMe[[#This Row],[Age]]&lt;5,"From 2 to 5",IF(HelpMe[[#This Row],[Age]]&lt;10,"From 5 to 10","More than 10")))</f>
        <v>From 5 to 10</v>
      </c>
      <c r="AJ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45475.504166666666</v>
      </c>
      <c r="AK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45484.564583333333</v>
      </c>
    </row>
    <row r="13" spans="1:37" ht="13.5" customHeight="1">
      <c r="A13" s="235">
        <v>4000000019</v>
      </c>
      <c r="B13" s="228" t="s">
        <v>156</v>
      </c>
      <c r="C13" s="228" t="s">
        <v>795</v>
      </c>
      <c r="D13" s="228" t="s">
        <v>958</v>
      </c>
      <c r="E13" s="228" t="s">
        <v>959</v>
      </c>
      <c r="F13" s="228" t="s">
        <v>881</v>
      </c>
      <c r="G13" s="228" t="s">
        <v>882</v>
      </c>
      <c r="H13" s="228" t="s">
        <v>403</v>
      </c>
      <c r="I13" s="233" t="s">
        <v>960</v>
      </c>
      <c r="J13" s="228" t="s">
        <v>961</v>
      </c>
      <c r="K13" s="228" t="s">
        <v>846</v>
      </c>
      <c r="L13" s="228" t="s">
        <v>962</v>
      </c>
      <c r="M13" s="228" t="s">
        <v>959</v>
      </c>
      <c r="N13" s="228" t="s">
        <v>963</v>
      </c>
      <c r="O13" s="228" t="s">
        <v>850</v>
      </c>
      <c r="P13" s="233" t="s">
        <v>964</v>
      </c>
      <c r="Q13" s="228" t="s">
        <v>795</v>
      </c>
      <c r="R13" s="233" t="s">
        <v>965</v>
      </c>
      <c r="S13" s="228" t="s">
        <v>965</v>
      </c>
      <c r="T13" s="228" t="s">
        <v>966</v>
      </c>
      <c r="U13" s="228" t="s">
        <v>855</v>
      </c>
      <c r="V13" s="228" t="s">
        <v>855</v>
      </c>
      <c r="W13" s="228" t="s">
        <v>869</v>
      </c>
      <c r="X13" s="316" t="s">
        <v>793</v>
      </c>
      <c r="Y13" s="317" t="str">
        <f>VLOOKUP(HelpMe[[#This Row],[Technician]],Technicians[#All],3,FALSE)</f>
        <v>RAK Ceramics</v>
      </c>
      <c r="Z13" s="228" t="str">
        <f>VLOOKUP(HelpMe[[#This Row],[Technician]],Technicians[#All],2,FALSE)</f>
        <v>SAP Basis</v>
      </c>
      <c r="AA13" s="233" t="str">
        <f>IF((TEXT("Oct 28, 2024 00:00 AM","mmm dd, yyyy hh:mm") - HelpMe[[#This Row],[Updated Created Date]])&gt;0, "Yes","No")</f>
        <v>Yes</v>
      </c>
      <c r="AB13" s="230">
        <f ca="1">HelpMe[[#This Row],[Updated Resolved Time]]-HelpMe[[#This Row],[Updated Created Date]]</f>
        <v>8.333333331393078E-3</v>
      </c>
      <c r="AC13" s="231">
        <f>YEAR(HelpMe[[#This Row],[Updated Created Date]])</f>
        <v>2024</v>
      </c>
      <c r="AD13" s="228">
        <f>WEEKNUM(HelpMe[[#This Row],[Updated Created Date]])</f>
        <v>27</v>
      </c>
      <c r="AE13" s="228" t="str">
        <f>_xlfn.CONCAT(HelpMe[[#This Row],[Year]],"-W",HelpMe[[#This Row],[Week'#]])</f>
        <v>2024-W27</v>
      </c>
      <c r="AF13" s="228" t="str">
        <f>IFERROR(VLOOKUP(HelpMe[[#This Row],[ID]],CGTracker[#All],13,FALSE),"No CG Status Found")</f>
        <v>No CG Status Found</v>
      </c>
      <c r="AG13" s="228">
        <f>MONTH(HelpMe[[#This Row],[Updated Created Date]])</f>
        <v>7</v>
      </c>
      <c r="AH13" s="228" t="str">
        <f>_xlfn.CONCAT(HelpMe[[#This Row],[Year]],"-M",HelpMe[[#This Row],[Month]])</f>
        <v>2024-M7</v>
      </c>
      <c r="AI13" s="228" t="str">
        <f ca="1">IF(HelpMe[[#This Row],[Age]]&lt;2,"Less than 2",IF(HelpMe[[#This Row],[Age]]&lt;5,"From 2 to 5",IF(HelpMe[[#This Row],[Age]]&lt;10,"From 5 to 10","More than 10")))</f>
        <v>Less than 2</v>
      </c>
      <c r="AJ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45474.509722222225</v>
      </c>
      <c r="AK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45474.518055555556</v>
      </c>
    </row>
    <row r="14" spans="1:37" ht="13.5" customHeight="1">
      <c r="A14" s="235">
        <v>4000000092</v>
      </c>
      <c r="B14" s="228" t="s">
        <v>156</v>
      </c>
      <c r="C14" s="228" t="s">
        <v>795</v>
      </c>
      <c r="D14" s="228" t="s">
        <v>967</v>
      </c>
      <c r="E14" s="228" t="s">
        <v>968</v>
      </c>
      <c r="F14" s="228" t="s">
        <v>881</v>
      </c>
      <c r="G14" s="228" t="s">
        <v>882</v>
      </c>
      <c r="H14" s="228" t="s">
        <v>403</v>
      </c>
      <c r="I14" s="233" t="s">
        <v>948</v>
      </c>
      <c r="J14" s="228" t="s">
        <v>969</v>
      </c>
      <c r="K14" s="228" t="s">
        <v>846</v>
      </c>
      <c r="L14" s="228" t="s">
        <v>953</v>
      </c>
      <c r="M14" s="228" t="s">
        <v>968</v>
      </c>
      <c r="N14" s="228" t="s">
        <v>970</v>
      </c>
      <c r="O14" s="228" t="s">
        <v>850</v>
      </c>
      <c r="P14" s="233" t="s">
        <v>953</v>
      </c>
      <c r="Q14" s="228" t="s">
        <v>795</v>
      </c>
      <c r="R14" s="233" t="s">
        <v>971</v>
      </c>
      <c r="S14" s="228" t="s">
        <v>972</v>
      </c>
      <c r="T14" s="228" t="s">
        <v>973</v>
      </c>
      <c r="U14" s="228" t="s">
        <v>855</v>
      </c>
      <c r="V14" s="228" t="s">
        <v>855</v>
      </c>
      <c r="W14" s="228" t="s">
        <v>869</v>
      </c>
      <c r="X14" s="316" t="s">
        <v>878</v>
      </c>
      <c r="Y14" s="317" t="str">
        <f>VLOOKUP(HelpMe[[#This Row],[Technician]],Technicians[#All],3,FALSE)</f>
        <v>RAK Ceramics</v>
      </c>
      <c r="Z14" s="228" t="str">
        <f>VLOOKUP(HelpMe[[#This Row],[Technician]],Technicians[#All],2,FALSE)</f>
        <v>SAP Basis</v>
      </c>
      <c r="AA14" s="233" t="str">
        <f>IF((TEXT("Oct 28, 2024 00:00 AM","mmm dd, yyyy hh:mm") - HelpMe[[#This Row],[Updated Created Date]])&gt;0, "Yes","No")</f>
        <v>Yes</v>
      </c>
      <c r="AB14" s="230">
        <f ca="1">HelpMe[[#This Row],[Updated Resolved Time]]-HelpMe[[#This Row],[Updated Created Date]]</f>
        <v>9.7798611111138598</v>
      </c>
      <c r="AC14" s="231">
        <f>YEAR(HelpMe[[#This Row],[Updated Created Date]])</f>
        <v>2024</v>
      </c>
      <c r="AD14" s="228">
        <f>WEEKNUM(HelpMe[[#This Row],[Updated Created Date]])</f>
        <v>27</v>
      </c>
      <c r="AE14" s="228" t="str">
        <f>_xlfn.CONCAT(HelpMe[[#This Row],[Year]],"-W",HelpMe[[#This Row],[Week'#]])</f>
        <v>2024-W27</v>
      </c>
      <c r="AF14" s="228" t="str">
        <f>IFERROR(VLOOKUP(HelpMe[[#This Row],[ID]],CGTracker[#All],13,FALSE),"No CG Status Found")</f>
        <v>No CG Status Found</v>
      </c>
      <c r="AG14" s="228">
        <f>MONTH(HelpMe[[#This Row],[Updated Created Date]])</f>
        <v>7</v>
      </c>
      <c r="AH14" s="228" t="str">
        <f>_xlfn.CONCAT(HelpMe[[#This Row],[Year]],"-M",HelpMe[[#This Row],[Month]])</f>
        <v>2024-M7</v>
      </c>
      <c r="AI14" s="228" t="str">
        <f ca="1">IF(HelpMe[[#This Row],[Age]]&lt;2,"Less than 2",IF(HelpMe[[#This Row],[Age]]&lt;5,"From 2 to 5",IF(HelpMe[[#This Row],[Age]]&lt;10,"From 5 to 10","More than 10")))</f>
        <v>From 5 to 10</v>
      </c>
      <c r="AJ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45474.761111111111</v>
      </c>
      <c r="AK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45484.540972222225</v>
      </c>
    </row>
    <row r="15" spans="1:37" ht="13.5" customHeight="1">
      <c r="A15" s="235">
        <v>4000000145</v>
      </c>
      <c r="B15" s="228" t="s">
        <v>117</v>
      </c>
      <c r="C15" s="228" t="s">
        <v>841</v>
      </c>
      <c r="D15" s="228" t="s">
        <v>974</v>
      </c>
      <c r="E15" s="228" t="s">
        <v>975</v>
      </c>
      <c r="F15" s="228" t="s">
        <v>881</v>
      </c>
      <c r="G15" s="228" t="s">
        <v>882</v>
      </c>
      <c r="H15" s="228" t="s">
        <v>403</v>
      </c>
      <c r="I15" s="233" t="s">
        <v>976</v>
      </c>
      <c r="J15" s="228" t="s">
        <v>977</v>
      </c>
      <c r="K15" s="228" t="s">
        <v>890</v>
      </c>
      <c r="L15" s="228" t="s">
        <v>978</v>
      </c>
      <c r="M15" s="228" t="s">
        <v>979</v>
      </c>
      <c r="N15" s="228" t="s">
        <v>980</v>
      </c>
      <c r="O15" s="228" t="s">
        <v>850</v>
      </c>
      <c r="P15" s="233" t="s">
        <v>978</v>
      </c>
      <c r="Q15" s="228" t="s">
        <v>841</v>
      </c>
      <c r="R15" s="233" t="s">
        <v>981</v>
      </c>
      <c r="S15" s="228" t="s">
        <v>982</v>
      </c>
      <c r="T15" s="228" t="s">
        <v>983</v>
      </c>
      <c r="U15" s="228" t="s">
        <v>890</v>
      </c>
      <c r="V15" s="228" t="s">
        <v>855</v>
      </c>
      <c r="W15" s="228" t="s">
        <v>938</v>
      </c>
      <c r="X15" s="316" t="s">
        <v>984</v>
      </c>
      <c r="Y15" s="317" t="str">
        <f>VLOOKUP(HelpMe[[#This Row],[Technician]],Technicians[#All],3,FALSE)</f>
        <v>RAK Ceramics</v>
      </c>
      <c r="Z15" s="228" t="str">
        <f>VLOOKUP(HelpMe[[#This Row],[Technician]],Technicians[#All],2,FALSE)</f>
        <v>SAP Basis</v>
      </c>
      <c r="AA15" s="233" t="str">
        <f>IF((TEXT("Oct 28, 2024 00:00 AM","mmm dd, yyyy hh:mm") - HelpMe[[#This Row],[Updated Created Date]])&gt;0, "Yes","No")</f>
        <v>Yes</v>
      </c>
      <c r="AB15" s="230">
        <f ca="1">HelpMe[[#This Row],[Updated Resolved Time]]-HelpMe[[#This Row],[Updated Created Date]]</f>
        <v>13.144444444442343</v>
      </c>
      <c r="AC15" s="231">
        <f>YEAR(HelpMe[[#This Row],[Updated Created Date]])</f>
        <v>2024</v>
      </c>
      <c r="AD15" s="228">
        <f>WEEKNUM(HelpMe[[#This Row],[Updated Created Date]])</f>
        <v>27</v>
      </c>
      <c r="AE15" s="228" t="str">
        <f>_xlfn.CONCAT(HelpMe[[#This Row],[Year]],"-W",HelpMe[[#This Row],[Week'#]])</f>
        <v>2024-W27</v>
      </c>
      <c r="AF15" s="228" t="str">
        <f>IFERROR(VLOOKUP(HelpMe[[#This Row],[ID]],CGTracker[#All],13,FALSE),"No CG Status Found")</f>
        <v>No CG Status Found</v>
      </c>
      <c r="AG15" s="228">
        <f>MONTH(HelpMe[[#This Row],[Updated Created Date]])</f>
        <v>7</v>
      </c>
      <c r="AH15" s="228" t="str">
        <f>_xlfn.CONCAT(HelpMe[[#This Row],[Year]],"-M",HelpMe[[#This Row],[Month]])</f>
        <v>2024-M7</v>
      </c>
      <c r="AI15" s="228" t="str">
        <f ca="1">IF(HelpMe[[#This Row],[Age]]&lt;2,"Less than 2",IF(HelpMe[[#This Row],[Age]]&lt;5,"From 2 to 5",IF(HelpMe[[#This Row],[Age]]&lt;10,"From 5 to 10","More than 10")))</f>
        <v>More than 10</v>
      </c>
      <c r="AJ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45475.529166666667</v>
      </c>
      <c r="AK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45488.673611111109</v>
      </c>
    </row>
    <row r="16" spans="1:37" ht="13.5" customHeight="1">
      <c r="A16" s="235">
        <v>4000000149</v>
      </c>
      <c r="B16" s="228" t="s">
        <v>117</v>
      </c>
      <c r="C16" s="228" t="s">
        <v>795</v>
      </c>
      <c r="D16" s="228" t="s">
        <v>985</v>
      </c>
      <c r="E16" s="228" t="s">
        <v>986</v>
      </c>
      <c r="F16" s="228" t="s">
        <v>881</v>
      </c>
      <c r="G16" s="228" t="s">
        <v>882</v>
      </c>
      <c r="H16" s="228" t="s">
        <v>131</v>
      </c>
      <c r="I16" s="233" t="s">
        <v>987</v>
      </c>
      <c r="J16" s="228" t="s">
        <v>988</v>
      </c>
      <c r="K16" s="228" t="s">
        <v>846</v>
      </c>
      <c r="L16" s="228" t="s">
        <v>855</v>
      </c>
      <c r="M16" s="228" t="s">
        <v>933</v>
      </c>
      <c r="N16" s="228" t="s">
        <v>849</v>
      </c>
      <c r="O16" s="228" t="s">
        <v>850</v>
      </c>
      <c r="P16" s="233" t="s">
        <v>989</v>
      </c>
      <c r="Q16" s="228" t="s">
        <v>795</v>
      </c>
      <c r="R16" s="233" t="s">
        <v>855</v>
      </c>
      <c r="S16" s="228" t="s">
        <v>990</v>
      </c>
      <c r="T16" s="228" t="s">
        <v>991</v>
      </c>
      <c r="U16" s="228" t="s">
        <v>890</v>
      </c>
      <c r="V16" s="228" t="s">
        <v>855</v>
      </c>
      <c r="W16" s="228" t="s">
        <v>869</v>
      </c>
      <c r="X16" s="316" t="s">
        <v>793</v>
      </c>
      <c r="Y16" s="317" t="str">
        <f>VLOOKUP(HelpMe[[#This Row],[Technician]],Technicians[#All],3,FALSE)</f>
        <v>RAK Ceramics</v>
      </c>
      <c r="Z16" s="228" t="str">
        <f>VLOOKUP(HelpMe[[#This Row],[Technician]],Technicians[#All],2,FALSE)</f>
        <v>SAP Basis</v>
      </c>
      <c r="AA16" s="233" t="str">
        <f>IF((TEXT("Oct 28, 2024 00:00 AM","mmm dd, yyyy hh:mm") - HelpMe[[#This Row],[Updated Created Date]])&gt;0, "Yes","No")</f>
        <v>Yes</v>
      </c>
      <c r="AB16" s="230">
        <f ca="1">HelpMe[[#This Row],[Updated Resolved Time]]-HelpMe[[#This Row],[Updated Created Date]]</f>
        <v>178.21515706018545</v>
      </c>
      <c r="AC16" s="231">
        <f>YEAR(HelpMe[[#This Row],[Updated Created Date]])</f>
        <v>2024</v>
      </c>
      <c r="AD16" s="228">
        <f>WEEKNUM(HelpMe[[#This Row],[Updated Created Date]])</f>
        <v>27</v>
      </c>
      <c r="AE16" s="228" t="str">
        <f>_xlfn.CONCAT(HelpMe[[#This Row],[Year]],"-W",HelpMe[[#This Row],[Week'#]])</f>
        <v>2024-W27</v>
      </c>
      <c r="AF16" s="228" t="str">
        <f>IFERROR(VLOOKUP(HelpMe[[#This Row],[ID]],CGTracker[#All],13,FALSE),"No CG Status Found")</f>
        <v>No CG Status Found</v>
      </c>
      <c r="AG16" s="228">
        <f>MONTH(HelpMe[[#This Row],[Updated Created Date]])</f>
        <v>7</v>
      </c>
      <c r="AH16" s="228" t="str">
        <f>_xlfn.CONCAT(HelpMe[[#This Row],[Year]],"-M",HelpMe[[#This Row],[Month]])</f>
        <v>2024-M7</v>
      </c>
      <c r="AI16" s="228" t="str">
        <f ca="1">IF(HelpMe[[#This Row],[Age]]&lt;2,"Less than 2",IF(HelpMe[[#This Row],[Age]]&lt;5,"From 2 to 5",IF(HelpMe[[#This Row],[Age]]&lt;10,"From 5 to 10","More than 10")))</f>
        <v>More than 10</v>
      </c>
      <c r="AJ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45475.542361111111</v>
      </c>
      <c r="AK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7" spans="1:37" ht="13.5" customHeight="1">
      <c r="A17" s="235">
        <v>4000000179</v>
      </c>
      <c r="B17" s="228" t="s">
        <v>117</v>
      </c>
      <c r="C17" s="228" t="s">
        <v>795</v>
      </c>
      <c r="D17" s="228" t="s">
        <v>992</v>
      </c>
      <c r="E17" s="228" t="s">
        <v>940</v>
      </c>
      <c r="F17" s="228" t="s">
        <v>881</v>
      </c>
      <c r="G17" s="228" t="s">
        <v>882</v>
      </c>
      <c r="H17" s="228" t="s">
        <v>403</v>
      </c>
      <c r="I17" s="233" t="s">
        <v>993</v>
      </c>
      <c r="J17" s="228" t="s">
        <v>994</v>
      </c>
      <c r="K17" s="228" t="s">
        <v>846</v>
      </c>
      <c r="L17" s="228" t="s">
        <v>995</v>
      </c>
      <c r="M17" s="228" t="s">
        <v>933</v>
      </c>
      <c r="N17" s="228" t="s">
        <v>945</v>
      </c>
      <c r="O17" s="228" t="s">
        <v>917</v>
      </c>
      <c r="P17" s="233" t="s">
        <v>995</v>
      </c>
      <c r="Q17" s="228" t="s">
        <v>795</v>
      </c>
      <c r="R17" s="233" t="s">
        <v>996</v>
      </c>
      <c r="S17" s="228" t="s">
        <v>997</v>
      </c>
      <c r="T17" s="228" t="s">
        <v>998</v>
      </c>
      <c r="U17" s="228" t="s">
        <v>890</v>
      </c>
      <c r="V17" s="228" t="s">
        <v>855</v>
      </c>
      <c r="W17" s="228" t="s">
        <v>869</v>
      </c>
      <c r="X17" s="316" t="s">
        <v>793</v>
      </c>
      <c r="Y17" s="317" t="str">
        <f>VLOOKUP(HelpMe[[#This Row],[Technician]],Technicians[#All],3,FALSE)</f>
        <v>RAK Ceramics</v>
      </c>
      <c r="Z17" s="228" t="str">
        <f>VLOOKUP(HelpMe[[#This Row],[Technician]],Technicians[#All],2,FALSE)</f>
        <v>SAP Basis</v>
      </c>
      <c r="AA17" s="233" t="str">
        <f>IF((TEXT("Oct 28, 2024 00:00 AM","mmm dd, yyyy hh:mm") - HelpMe[[#This Row],[Updated Created Date]])&gt;0, "Yes","No")</f>
        <v>Yes</v>
      </c>
      <c r="AB17" s="230">
        <f ca="1">HelpMe[[#This Row],[Updated Resolved Time]]-HelpMe[[#This Row],[Updated Created Date]]</f>
        <v>1.0569444444481633</v>
      </c>
      <c r="AC17" s="231">
        <f>YEAR(HelpMe[[#This Row],[Updated Created Date]])</f>
        <v>2024</v>
      </c>
      <c r="AD17" s="228">
        <f>WEEKNUM(HelpMe[[#This Row],[Updated Created Date]])</f>
        <v>27</v>
      </c>
      <c r="AE17" s="228" t="str">
        <f>_xlfn.CONCAT(HelpMe[[#This Row],[Year]],"-W",HelpMe[[#This Row],[Week'#]])</f>
        <v>2024-W27</v>
      </c>
      <c r="AF17" s="228" t="str">
        <f>IFERROR(VLOOKUP(HelpMe[[#This Row],[ID]],CGTracker[#All],13,FALSE),"No CG Status Found")</f>
        <v>No CG Status Found</v>
      </c>
      <c r="AG17" s="228">
        <f>MONTH(HelpMe[[#This Row],[Updated Created Date]])</f>
        <v>7</v>
      </c>
      <c r="AH17" s="228" t="str">
        <f>_xlfn.CONCAT(HelpMe[[#This Row],[Year]],"-M",HelpMe[[#This Row],[Month]])</f>
        <v>2024-M7</v>
      </c>
      <c r="AI17" s="228" t="str">
        <f ca="1">IF(HelpMe[[#This Row],[Age]]&lt;2,"Less than 2",IF(HelpMe[[#This Row],[Age]]&lt;5,"From 2 to 5",IF(HelpMe[[#This Row],[Age]]&lt;10,"From 5 to 10","More than 10")))</f>
        <v>Less than 2</v>
      </c>
      <c r="AJ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45475.698611111111</v>
      </c>
      <c r="AK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45476.755555555559</v>
      </c>
    </row>
    <row r="18" spans="1:37" ht="13.5" customHeight="1">
      <c r="A18" s="235">
        <v>4000000222</v>
      </c>
      <c r="B18" s="228" t="s">
        <v>117</v>
      </c>
      <c r="C18" s="228" t="s">
        <v>841</v>
      </c>
      <c r="D18" s="228" t="s">
        <v>999</v>
      </c>
      <c r="E18" s="228" t="s">
        <v>1000</v>
      </c>
      <c r="F18" s="228" t="s">
        <v>881</v>
      </c>
      <c r="G18" s="228" t="s">
        <v>882</v>
      </c>
      <c r="H18" s="228" t="s">
        <v>403</v>
      </c>
      <c r="I18" s="233" t="s">
        <v>1001</v>
      </c>
      <c r="J18" s="228" t="s">
        <v>1002</v>
      </c>
      <c r="K18" s="228" t="s">
        <v>846</v>
      </c>
      <c r="L18" s="228" t="s">
        <v>1003</v>
      </c>
      <c r="M18" s="228" t="s">
        <v>933</v>
      </c>
      <c r="N18" s="228" t="s">
        <v>1004</v>
      </c>
      <c r="O18" s="228" t="s">
        <v>850</v>
      </c>
      <c r="P18" s="233" t="s">
        <v>1003</v>
      </c>
      <c r="Q18" s="228" t="s">
        <v>841</v>
      </c>
      <c r="R18" s="233" t="s">
        <v>1005</v>
      </c>
      <c r="S18" s="228" t="s">
        <v>1006</v>
      </c>
      <c r="T18" s="228" t="s">
        <v>1007</v>
      </c>
      <c r="U18" s="228" t="s">
        <v>890</v>
      </c>
      <c r="V18" s="228" t="s">
        <v>855</v>
      </c>
      <c r="W18" s="228" t="s">
        <v>869</v>
      </c>
      <c r="X18" s="316" t="s">
        <v>793</v>
      </c>
      <c r="Y18" s="317" t="str">
        <f>VLOOKUP(HelpMe[[#This Row],[Technician]],Technicians[#All],3,FALSE)</f>
        <v>RAK Ceramics</v>
      </c>
      <c r="Z18" s="228" t="str">
        <f>VLOOKUP(HelpMe[[#This Row],[Technician]],Technicians[#All],2,FALSE)</f>
        <v>SAP Basis</v>
      </c>
      <c r="AA18" s="233" t="str">
        <f>IF((TEXT("Oct 28, 2024 00:00 AM","mmm dd, yyyy hh:mm") - HelpMe[[#This Row],[Updated Created Date]])&gt;0, "Yes","No")</f>
        <v>Yes</v>
      </c>
      <c r="AB18" s="230">
        <f ca="1">HelpMe[[#This Row],[Updated Resolved Time]]-HelpMe[[#This Row],[Updated Created Date]]</f>
        <v>9.1201388888875954</v>
      </c>
      <c r="AC18" s="231">
        <f>YEAR(HelpMe[[#This Row],[Updated Created Date]])</f>
        <v>2024</v>
      </c>
      <c r="AD18" s="228">
        <f>WEEKNUM(HelpMe[[#This Row],[Updated Created Date]])</f>
        <v>27</v>
      </c>
      <c r="AE18" s="228" t="str">
        <f>_xlfn.CONCAT(HelpMe[[#This Row],[Year]],"-W",HelpMe[[#This Row],[Week'#]])</f>
        <v>2024-W27</v>
      </c>
      <c r="AF18" s="228" t="str">
        <f>IFERROR(VLOOKUP(HelpMe[[#This Row],[ID]],CGTracker[#All],13,FALSE),"No CG Status Found")</f>
        <v>No CG Status Found</v>
      </c>
      <c r="AG18" s="228">
        <f>MONTH(HelpMe[[#This Row],[Updated Created Date]])</f>
        <v>7</v>
      </c>
      <c r="AH18" s="228" t="str">
        <f>_xlfn.CONCAT(HelpMe[[#This Row],[Year]],"-M",HelpMe[[#This Row],[Month]])</f>
        <v>2024-M7</v>
      </c>
      <c r="AI18" s="228" t="str">
        <f ca="1">IF(HelpMe[[#This Row],[Age]]&lt;2,"Less than 2",IF(HelpMe[[#This Row],[Age]]&lt;5,"From 2 to 5",IF(HelpMe[[#This Row],[Age]]&lt;10,"From 5 to 10","More than 10")))</f>
        <v>From 5 to 10</v>
      </c>
      <c r="AJ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45476.561805555553</v>
      </c>
      <c r="AK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45485.681944444441</v>
      </c>
    </row>
    <row r="19" spans="1:37" ht="13.5" customHeight="1">
      <c r="A19" s="235">
        <v>4000000174</v>
      </c>
      <c r="B19" s="228" t="s">
        <v>156</v>
      </c>
      <c r="C19" s="228" t="s">
        <v>795</v>
      </c>
      <c r="D19" s="228" t="s">
        <v>1008</v>
      </c>
      <c r="E19" s="228" t="s">
        <v>1009</v>
      </c>
      <c r="F19" s="228" t="s">
        <v>1010</v>
      </c>
      <c r="G19" s="228" t="s">
        <v>1011</v>
      </c>
      <c r="H19" s="228" t="s">
        <v>403</v>
      </c>
      <c r="I19" s="233" t="s">
        <v>1012</v>
      </c>
      <c r="J19" s="228" t="s">
        <v>1013</v>
      </c>
      <c r="K19" s="228" t="s">
        <v>846</v>
      </c>
      <c r="L19" s="228" t="s">
        <v>1014</v>
      </c>
      <c r="M19" s="228" t="s">
        <v>1009</v>
      </c>
      <c r="N19" s="228" t="s">
        <v>924</v>
      </c>
      <c r="O19" s="228" t="s">
        <v>1015</v>
      </c>
      <c r="P19" s="233" t="s">
        <v>1016</v>
      </c>
      <c r="Q19" s="228" t="s">
        <v>892</v>
      </c>
      <c r="R19" s="233" t="s">
        <v>1017</v>
      </c>
      <c r="S19" s="228" t="s">
        <v>1017</v>
      </c>
      <c r="T19" s="228" t="s">
        <v>1018</v>
      </c>
      <c r="U19" s="228" t="s">
        <v>855</v>
      </c>
      <c r="V19" s="228" t="s">
        <v>855</v>
      </c>
      <c r="W19" s="228" t="s">
        <v>869</v>
      </c>
      <c r="X19" s="316" t="s">
        <v>878</v>
      </c>
      <c r="Y19" s="317" t="str">
        <f>VLOOKUP(HelpMe[[#This Row],[Technician]],Technicians[#All],3,FALSE)</f>
        <v>RAK Ceramics</v>
      </c>
      <c r="Z19" s="228" t="str">
        <f>VLOOKUP(HelpMe[[#This Row],[Technician]],Technicians[#All],2,FALSE)</f>
        <v>Business Head India</v>
      </c>
      <c r="AA19" s="233" t="str">
        <f>IF((TEXT("Oct 28, 2024 00:00 AM","mmm dd, yyyy hh:mm") - HelpMe[[#This Row],[Updated Created Date]])&gt;0, "Yes","No")</f>
        <v>Yes</v>
      </c>
      <c r="AB19" s="230">
        <f ca="1">HelpMe[[#This Row],[Updated Resolved Time]]-HelpMe[[#This Row],[Updated Created Date]]</f>
        <v>2.9145833333313931</v>
      </c>
      <c r="AC19" s="231">
        <f>YEAR(HelpMe[[#This Row],[Updated Created Date]])</f>
        <v>2024</v>
      </c>
      <c r="AD19" s="228">
        <f>WEEKNUM(HelpMe[[#This Row],[Updated Created Date]])</f>
        <v>27</v>
      </c>
      <c r="AE19" s="228" t="str">
        <f>_xlfn.CONCAT(HelpMe[[#This Row],[Year]],"-W",HelpMe[[#This Row],[Week'#]])</f>
        <v>2024-W27</v>
      </c>
      <c r="AF19" s="228" t="str">
        <f>IFERROR(VLOOKUP(HelpMe[[#This Row],[ID]],CGTracker[#All],13,FALSE),"No CG Status Found")</f>
        <v>No CG Status Found</v>
      </c>
      <c r="AG19" s="228">
        <f>MONTH(HelpMe[[#This Row],[Updated Created Date]])</f>
        <v>7</v>
      </c>
      <c r="AH19" s="228" t="str">
        <f>_xlfn.CONCAT(HelpMe[[#This Row],[Year]],"-M",HelpMe[[#This Row],[Month]])</f>
        <v>2024-M7</v>
      </c>
      <c r="AI19" s="228" t="str">
        <f ca="1">IF(HelpMe[[#This Row],[Age]]&lt;2,"Less than 2",IF(HelpMe[[#This Row],[Age]]&lt;5,"From 2 to 5",IF(HelpMe[[#This Row],[Age]]&lt;10,"From 5 to 10","More than 10")))</f>
        <v>From 2 to 5</v>
      </c>
      <c r="AJ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45475.686111111114</v>
      </c>
      <c r="AK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45478.600694444445</v>
      </c>
    </row>
    <row r="20" spans="1:37" ht="13.5" customHeight="1">
      <c r="A20" s="235">
        <v>4000000187</v>
      </c>
      <c r="B20" s="228" t="s">
        <v>117</v>
      </c>
      <c r="C20" s="228" t="s">
        <v>795</v>
      </c>
      <c r="D20" s="228" t="s">
        <v>1019</v>
      </c>
      <c r="E20" s="228" t="s">
        <v>1020</v>
      </c>
      <c r="F20" s="228" t="s">
        <v>881</v>
      </c>
      <c r="G20" s="228" t="s">
        <v>882</v>
      </c>
      <c r="H20" s="228" t="s">
        <v>403</v>
      </c>
      <c r="I20" s="233" t="s">
        <v>1021</v>
      </c>
      <c r="J20" s="228" t="s">
        <v>1022</v>
      </c>
      <c r="K20" s="228" t="s">
        <v>846</v>
      </c>
      <c r="L20" s="228" t="s">
        <v>1023</v>
      </c>
      <c r="M20" s="228" t="s">
        <v>979</v>
      </c>
      <c r="N20" s="228" t="s">
        <v>1024</v>
      </c>
      <c r="O20" s="228" t="s">
        <v>850</v>
      </c>
      <c r="P20" s="233" t="s">
        <v>1023</v>
      </c>
      <c r="Q20" s="228" t="s">
        <v>795</v>
      </c>
      <c r="R20" s="233" t="s">
        <v>1025</v>
      </c>
      <c r="S20" s="228" t="s">
        <v>1026</v>
      </c>
      <c r="T20" s="228" t="s">
        <v>1027</v>
      </c>
      <c r="U20" s="228" t="s">
        <v>890</v>
      </c>
      <c r="V20" s="228" t="s">
        <v>855</v>
      </c>
      <c r="W20" s="228" t="s">
        <v>869</v>
      </c>
      <c r="X20" s="316" t="s">
        <v>984</v>
      </c>
      <c r="Y20" s="317" t="str">
        <f>VLOOKUP(HelpMe[[#This Row],[Technician]],Technicians[#All],3,FALSE)</f>
        <v>RAK Ceramics</v>
      </c>
      <c r="Z20" s="228" t="str">
        <f>VLOOKUP(HelpMe[[#This Row],[Technician]],Technicians[#All],2,FALSE)</f>
        <v>SAP Basis</v>
      </c>
      <c r="AA20" s="233" t="str">
        <f>IF((TEXT("Oct 28, 2024 00:00 AM","mmm dd, yyyy hh:mm") - HelpMe[[#This Row],[Updated Created Date]])&gt;0, "Yes","No")</f>
        <v>Yes</v>
      </c>
      <c r="AB20" s="230">
        <f ca="1">HelpMe[[#This Row],[Updated Resolved Time]]-HelpMe[[#This Row],[Updated Created Date]]</f>
        <v>7.9680555555532919</v>
      </c>
      <c r="AC20" s="231">
        <f>YEAR(HelpMe[[#This Row],[Updated Created Date]])</f>
        <v>2024</v>
      </c>
      <c r="AD20" s="228">
        <f>WEEKNUM(HelpMe[[#This Row],[Updated Created Date]])</f>
        <v>27</v>
      </c>
      <c r="AE20" s="228" t="str">
        <f>_xlfn.CONCAT(HelpMe[[#This Row],[Year]],"-W",HelpMe[[#This Row],[Week'#]])</f>
        <v>2024-W27</v>
      </c>
      <c r="AF20" s="228" t="str">
        <f>IFERROR(VLOOKUP(HelpMe[[#This Row],[ID]],CGTracker[#All],13,FALSE),"No CG Status Found")</f>
        <v>No CG Status Found</v>
      </c>
      <c r="AG20" s="228">
        <f>MONTH(HelpMe[[#This Row],[Updated Created Date]])</f>
        <v>7</v>
      </c>
      <c r="AH20" s="228" t="str">
        <f>_xlfn.CONCAT(HelpMe[[#This Row],[Year]],"-M",HelpMe[[#This Row],[Month]])</f>
        <v>2024-M7</v>
      </c>
      <c r="AI20" s="228" t="str">
        <f ca="1">IF(HelpMe[[#This Row],[Age]]&lt;2,"Less than 2",IF(HelpMe[[#This Row],[Age]]&lt;5,"From 2 to 5",IF(HelpMe[[#This Row],[Age]]&lt;10,"From 5 to 10","More than 10")))</f>
        <v>From 5 to 10</v>
      </c>
      <c r="AJ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45475.76666666667</v>
      </c>
      <c r="AK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45483.734722222223</v>
      </c>
    </row>
    <row r="21" spans="1:37" ht="13.5" customHeight="1">
      <c r="A21" s="235">
        <v>4000000180</v>
      </c>
      <c r="B21" s="228" t="s">
        <v>117</v>
      </c>
      <c r="C21" s="228" t="s">
        <v>892</v>
      </c>
      <c r="D21" s="228" t="s">
        <v>1028</v>
      </c>
      <c r="E21" s="228" t="s">
        <v>894</v>
      </c>
      <c r="F21" s="228" t="s">
        <v>881</v>
      </c>
      <c r="G21" s="228" t="s">
        <v>882</v>
      </c>
      <c r="H21" s="228" t="s">
        <v>403</v>
      </c>
      <c r="I21" s="233" t="s">
        <v>1029</v>
      </c>
      <c r="J21" s="228" t="s">
        <v>1030</v>
      </c>
      <c r="K21" s="228" t="s">
        <v>846</v>
      </c>
      <c r="L21" s="228" t="s">
        <v>1031</v>
      </c>
      <c r="M21" s="228" t="s">
        <v>894</v>
      </c>
      <c r="N21" s="228" t="s">
        <v>899</v>
      </c>
      <c r="O21" s="228" t="s">
        <v>850</v>
      </c>
      <c r="P21" s="233" t="s">
        <v>1031</v>
      </c>
      <c r="Q21" s="228" t="s">
        <v>795</v>
      </c>
      <c r="R21" s="233" t="s">
        <v>1032</v>
      </c>
      <c r="S21" s="228" t="s">
        <v>1033</v>
      </c>
      <c r="T21" s="228" t="s">
        <v>1034</v>
      </c>
      <c r="U21" s="228" t="s">
        <v>846</v>
      </c>
      <c r="V21" s="228" t="s">
        <v>855</v>
      </c>
      <c r="W21" s="228" t="s">
        <v>869</v>
      </c>
      <c r="X21" s="316" t="s">
        <v>904</v>
      </c>
      <c r="Y21" s="317" t="str">
        <f>VLOOKUP(HelpMe[[#This Row],[Technician]],Technicians[#All],3,FALSE)</f>
        <v>RAK Ceramics</v>
      </c>
      <c r="Z21" s="228" t="str">
        <f>VLOOKUP(HelpMe[[#This Row],[Technician]],Technicians[#All],2,FALSE)</f>
        <v>SAP Basis</v>
      </c>
      <c r="AA21" s="233" t="str">
        <f>IF((TEXT("Oct 28, 2024 00:00 AM","mmm dd, yyyy hh:mm") - HelpMe[[#This Row],[Updated Created Date]])&gt;0, "Yes","No")</f>
        <v>Yes</v>
      </c>
      <c r="AB21" s="230">
        <f ca="1">HelpMe[[#This Row],[Updated Resolved Time]]-HelpMe[[#This Row],[Updated Created Date]]</f>
        <v>13.891666666662786</v>
      </c>
      <c r="AC21" s="231">
        <f>YEAR(HelpMe[[#This Row],[Updated Created Date]])</f>
        <v>2024</v>
      </c>
      <c r="AD21" s="228">
        <f>WEEKNUM(HelpMe[[#This Row],[Updated Created Date]])</f>
        <v>27</v>
      </c>
      <c r="AE21" s="228" t="str">
        <f>_xlfn.CONCAT(HelpMe[[#This Row],[Year]],"-W",HelpMe[[#This Row],[Week'#]])</f>
        <v>2024-W27</v>
      </c>
      <c r="AF21" s="228" t="str">
        <f>IFERROR(VLOOKUP(HelpMe[[#This Row],[ID]],CGTracker[#All],13,FALSE),"No CG Status Found")</f>
        <v>No CG Status Found</v>
      </c>
      <c r="AG21" s="228">
        <f>MONTH(HelpMe[[#This Row],[Updated Created Date]])</f>
        <v>7</v>
      </c>
      <c r="AH21" s="228" t="str">
        <f>_xlfn.CONCAT(HelpMe[[#This Row],[Year]],"-M",HelpMe[[#This Row],[Month]])</f>
        <v>2024-M7</v>
      </c>
      <c r="AI21" s="228" t="str">
        <f ca="1">IF(HelpMe[[#This Row],[Age]]&lt;2,"Less than 2",IF(HelpMe[[#This Row],[Age]]&lt;5,"From 2 to 5",IF(HelpMe[[#This Row],[Age]]&lt;10,"From 5 to 10","More than 10")))</f>
        <v>More than 10</v>
      </c>
      <c r="AJ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45475.699305555558</v>
      </c>
      <c r="AK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45489.59097222222</v>
      </c>
    </row>
    <row r="22" spans="1:37" ht="13.5" customHeight="1">
      <c r="A22" s="235">
        <v>4000000182</v>
      </c>
      <c r="B22" s="228" t="s">
        <v>156</v>
      </c>
      <c r="C22" s="228" t="s">
        <v>1035</v>
      </c>
      <c r="D22" s="228" t="s">
        <v>1036</v>
      </c>
      <c r="E22" s="228" t="s">
        <v>1037</v>
      </c>
      <c r="F22" s="228" t="s">
        <v>881</v>
      </c>
      <c r="G22" s="228" t="s">
        <v>882</v>
      </c>
      <c r="H22" s="228" t="s">
        <v>403</v>
      </c>
      <c r="I22" s="233" t="s">
        <v>1038</v>
      </c>
      <c r="J22" s="228" t="s">
        <v>1039</v>
      </c>
      <c r="K22" s="228" t="s">
        <v>846</v>
      </c>
      <c r="L22" s="228" t="s">
        <v>1040</v>
      </c>
      <c r="M22" s="228" t="s">
        <v>1037</v>
      </c>
      <c r="N22" s="228" t="s">
        <v>1041</v>
      </c>
      <c r="O22" s="228" t="s">
        <v>850</v>
      </c>
      <c r="P22" s="233" t="s">
        <v>1040</v>
      </c>
      <c r="Q22" s="228" t="s">
        <v>892</v>
      </c>
      <c r="R22" s="233" t="s">
        <v>1042</v>
      </c>
      <c r="S22" s="228" t="s">
        <v>1043</v>
      </c>
      <c r="T22" s="228" t="s">
        <v>1044</v>
      </c>
      <c r="U22" s="228" t="s">
        <v>855</v>
      </c>
      <c r="V22" s="228" t="s">
        <v>855</v>
      </c>
      <c r="W22" s="228" t="s">
        <v>869</v>
      </c>
      <c r="X22" s="316" t="s">
        <v>793</v>
      </c>
      <c r="Y22" s="317" t="str">
        <f>VLOOKUP(HelpMe[[#This Row],[Technician]],Technicians[#All],3,FALSE)</f>
        <v>RAK Ceramics</v>
      </c>
      <c r="Z22" s="228" t="str">
        <f>VLOOKUP(HelpMe[[#This Row],[Technician]],Technicians[#All],2,FALSE)</f>
        <v>SAP Basis</v>
      </c>
      <c r="AA22" s="233" t="str">
        <f>IF((TEXT("Oct 28, 2024 00:00 AM","mmm dd, yyyy hh:mm") - HelpMe[[#This Row],[Updated Created Date]])&gt;0, "Yes","No")</f>
        <v>Yes</v>
      </c>
      <c r="AB22" s="230">
        <f ca="1">HelpMe[[#This Row],[Updated Resolved Time]]-HelpMe[[#This Row],[Updated Created Date]]</f>
        <v>0.78055555556056788</v>
      </c>
      <c r="AC22" s="231">
        <f>YEAR(HelpMe[[#This Row],[Updated Created Date]])</f>
        <v>2024</v>
      </c>
      <c r="AD22" s="228">
        <f>WEEKNUM(HelpMe[[#This Row],[Updated Created Date]])</f>
        <v>27</v>
      </c>
      <c r="AE22" s="228" t="str">
        <f>_xlfn.CONCAT(HelpMe[[#This Row],[Year]],"-W",HelpMe[[#This Row],[Week'#]])</f>
        <v>2024-W27</v>
      </c>
      <c r="AF22" s="228" t="str">
        <f>IFERROR(VLOOKUP(HelpMe[[#This Row],[ID]],CGTracker[#All],13,FALSE),"No CG Status Found")</f>
        <v>No CG Status Found</v>
      </c>
      <c r="AG22" s="228">
        <f>MONTH(HelpMe[[#This Row],[Updated Created Date]])</f>
        <v>7</v>
      </c>
      <c r="AH22" s="228" t="str">
        <f>_xlfn.CONCAT(HelpMe[[#This Row],[Year]],"-M",HelpMe[[#This Row],[Month]])</f>
        <v>2024-M7</v>
      </c>
      <c r="AI22" s="228" t="str">
        <f ca="1">IF(HelpMe[[#This Row],[Age]]&lt;2,"Less than 2",IF(HelpMe[[#This Row],[Age]]&lt;5,"From 2 to 5",IF(HelpMe[[#This Row],[Age]]&lt;10,"From 5 to 10","More than 10")))</f>
        <v>Less than 2</v>
      </c>
      <c r="AJ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45475.718055555553</v>
      </c>
      <c r="AK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45476.498611111114</v>
      </c>
    </row>
    <row r="23" spans="1:37" ht="13.5" customHeight="1">
      <c r="A23" s="235">
        <v>4000000351</v>
      </c>
      <c r="B23" s="228" t="s">
        <v>156</v>
      </c>
      <c r="C23" s="228" t="s">
        <v>1035</v>
      </c>
      <c r="D23" s="228" t="s">
        <v>1045</v>
      </c>
      <c r="E23" s="228" t="s">
        <v>1046</v>
      </c>
      <c r="F23" s="228" t="s">
        <v>742</v>
      </c>
      <c r="G23" s="228" t="s">
        <v>516</v>
      </c>
      <c r="H23" s="228" t="s">
        <v>403</v>
      </c>
      <c r="I23" s="233" t="s">
        <v>1047</v>
      </c>
      <c r="J23" s="228" t="s">
        <v>1048</v>
      </c>
      <c r="K23" s="228" t="s">
        <v>846</v>
      </c>
      <c r="L23" s="228" t="s">
        <v>862</v>
      </c>
      <c r="M23" s="228" t="s">
        <v>1046</v>
      </c>
      <c r="N23" s="228" t="s">
        <v>863</v>
      </c>
      <c r="O23" s="228" t="s">
        <v>917</v>
      </c>
      <c r="P23" s="233" t="s">
        <v>862</v>
      </c>
      <c r="Q23" s="228" t="s">
        <v>892</v>
      </c>
      <c r="R23" s="233" t="s">
        <v>1049</v>
      </c>
      <c r="S23" s="228" t="s">
        <v>1050</v>
      </c>
      <c r="T23" s="228" t="s">
        <v>1051</v>
      </c>
      <c r="U23" s="228" t="s">
        <v>855</v>
      </c>
      <c r="V23" s="228" t="s">
        <v>855</v>
      </c>
      <c r="W23" s="228" t="s">
        <v>869</v>
      </c>
      <c r="X23" s="316" t="s">
        <v>793</v>
      </c>
      <c r="Y23" s="317" t="str">
        <f>VLOOKUP(HelpMe[[#This Row],[Technician]],Technicians[#All],3,FALSE)</f>
        <v>RAK Ceramics</v>
      </c>
      <c r="Z23" s="228" t="str">
        <f>VLOOKUP(HelpMe[[#This Row],[Technician]],Technicians[#All],2,FALSE)</f>
        <v>SAP SD</v>
      </c>
      <c r="AA23" s="233" t="str">
        <f>IF((TEXT("Oct 28, 2024 00:00 AM","mmm dd, yyyy hh:mm") - HelpMe[[#This Row],[Updated Created Date]])&gt;0, "Yes","No")</f>
        <v>Yes</v>
      </c>
      <c r="AB23" s="230">
        <f ca="1">HelpMe[[#This Row],[Updated Resolved Time]]-HelpMe[[#This Row],[Updated Created Date]]</f>
        <v>6.3812499999985448</v>
      </c>
      <c r="AC23" s="231">
        <f>YEAR(HelpMe[[#This Row],[Updated Created Date]])</f>
        <v>2024</v>
      </c>
      <c r="AD23" s="228">
        <f>WEEKNUM(HelpMe[[#This Row],[Updated Created Date]])</f>
        <v>27</v>
      </c>
      <c r="AE23" s="228" t="str">
        <f>_xlfn.CONCAT(HelpMe[[#This Row],[Year]],"-W",HelpMe[[#This Row],[Week'#]])</f>
        <v>2024-W27</v>
      </c>
      <c r="AF23" s="228" t="str">
        <f>IFERROR(VLOOKUP(HelpMe[[#This Row],[ID]],CGTracker[#All],13,FALSE),"No CG Status Found")</f>
        <v>No CG Status Found</v>
      </c>
      <c r="AG23" s="228">
        <f>MONTH(HelpMe[[#This Row],[Updated Created Date]])</f>
        <v>7</v>
      </c>
      <c r="AH23" s="228" t="str">
        <f>_xlfn.CONCAT(HelpMe[[#This Row],[Year]],"-M",HelpMe[[#This Row],[Month]])</f>
        <v>2024-M7</v>
      </c>
      <c r="AI23" s="228" t="str">
        <f ca="1">IF(HelpMe[[#This Row],[Age]]&lt;2,"Less than 2",IF(HelpMe[[#This Row],[Age]]&lt;5,"From 2 to 5",IF(HelpMe[[#This Row],[Age]]&lt;10,"From 5 to 10","More than 10")))</f>
        <v>From 5 to 10</v>
      </c>
      <c r="AJ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45478.672222222223</v>
      </c>
      <c r="AK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45485.053472222222</v>
      </c>
    </row>
    <row r="24" spans="1:37" ht="13.5" customHeight="1">
      <c r="A24" s="235">
        <v>4000000236</v>
      </c>
      <c r="B24" s="228" t="s">
        <v>117</v>
      </c>
      <c r="C24" s="228" t="s">
        <v>795</v>
      </c>
      <c r="D24" s="228" t="s">
        <v>1052</v>
      </c>
      <c r="E24" s="228" t="s">
        <v>1053</v>
      </c>
      <c r="F24" s="228" t="s">
        <v>1054</v>
      </c>
      <c r="G24" s="228" t="s">
        <v>1055</v>
      </c>
      <c r="H24" s="228" t="s">
        <v>403</v>
      </c>
      <c r="I24" s="233" t="s">
        <v>1056</v>
      </c>
      <c r="J24" s="228" t="s">
        <v>1057</v>
      </c>
      <c r="K24" s="228" t="s">
        <v>846</v>
      </c>
      <c r="L24" s="228" t="s">
        <v>1058</v>
      </c>
      <c r="M24" s="228" t="s">
        <v>933</v>
      </c>
      <c r="N24" s="228" t="s">
        <v>924</v>
      </c>
      <c r="O24" s="228" t="s">
        <v>850</v>
      </c>
      <c r="P24" s="233" t="s">
        <v>1058</v>
      </c>
      <c r="Q24" s="228" t="s">
        <v>795</v>
      </c>
      <c r="R24" s="233" t="s">
        <v>1059</v>
      </c>
      <c r="S24" s="228" t="s">
        <v>1060</v>
      </c>
      <c r="T24" s="228" t="s">
        <v>1061</v>
      </c>
      <c r="U24" s="228" t="s">
        <v>890</v>
      </c>
      <c r="V24" s="228" t="s">
        <v>1062</v>
      </c>
      <c r="W24" s="228" t="s">
        <v>869</v>
      </c>
      <c r="X24" s="316" t="s">
        <v>793</v>
      </c>
      <c r="Y24" s="317" t="str">
        <f>VLOOKUP(HelpMe[[#This Row],[Technician]],Technicians[#All],3,FALSE)</f>
        <v>RAK Ceramics</v>
      </c>
      <c r="Z24" s="228" t="str">
        <f>VLOOKUP(HelpMe[[#This Row],[Technician]],Technicians[#All],2,FALSE)</f>
        <v>SAP PP</v>
      </c>
      <c r="AA24" s="233" t="str">
        <f>IF((TEXT("Oct 28, 2024 00:00 AM","mmm dd, yyyy hh:mm") - HelpMe[[#This Row],[Updated Created Date]])&gt;0, "Yes","No")</f>
        <v>Yes</v>
      </c>
      <c r="AB24" s="230">
        <f ca="1">HelpMe[[#This Row],[Updated Resolved Time]]-HelpMe[[#This Row],[Updated Created Date]]</f>
        <v>60.898611111108039</v>
      </c>
      <c r="AC24" s="231">
        <f>YEAR(HelpMe[[#This Row],[Updated Created Date]])</f>
        <v>2024</v>
      </c>
      <c r="AD24" s="228">
        <f>WEEKNUM(HelpMe[[#This Row],[Updated Created Date]])</f>
        <v>27</v>
      </c>
      <c r="AE24" s="228" t="str">
        <f>_xlfn.CONCAT(HelpMe[[#This Row],[Year]],"-W",HelpMe[[#This Row],[Week'#]])</f>
        <v>2024-W27</v>
      </c>
      <c r="AF24" s="228" t="str">
        <f>IFERROR(VLOOKUP(HelpMe[[#This Row],[ID]],CGTracker[#All],13,FALSE),"No CG Status Found")</f>
        <v>No CG Status Found</v>
      </c>
      <c r="AG24" s="228">
        <f>MONTH(HelpMe[[#This Row],[Updated Created Date]])</f>
        <v>7</v>
      </c>
      <c r="AH24" s="228" t="str">
        <f>_xlfn.CONCAT(HelpMe[[#This Row],[Year]],"-M",HelpMe[[#This Row],[Month]])</f>
        <v>2024-M7</v>
      </c>
      <c r="AI24" s="228" t="str">
        <f ca="1">IF(HelpMe[[#This Row],[Age]]&lt;2,"Less than 2",IF(HelpMe[[#This Row],[Age]]&lt;5,"From 2 to 5",IF(HelpMe[[#This Row],[Age]]&lt;10,"From 5 to 10","More than 10")))</f>
        <v>More than 10</v>
      </c>
      <c r="AJ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45476.677083333336</v>
      </c>
      <c r="AK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45537.575694444444</v>
      </c>
    </row>
    <row r="25" spans="1:37" ht="13.5" customHeight="1">
      <c r="A25" s="235">
        <v>4000000303</v>
      </c>
      <c r="B25" s="228" t="s">
        <v>117</v>
      </c>
      <c r="C25" s="228" t="s">
        <v>795</v>
      </c>
      <c r="D25" s="228" t="s">
        <v>1063</v>
      </c>
      <c r="E25" s="228" t="s">
        <v>880</v>
      </c>
      <c r="F25" s="228" t="s">
        <v>881</v>
      </c>
      <c r="G25" s="228" t="s">
        <v>882</v>
      </c>
      <c r="H25" s="228" t="s">
        <v>403</v>
      </c>
      <c r="I25" s="233" t="s">
        <v>1064</v>
      </c>
      <c r="J25" s="228" t="s">
        <v>1065</v>
      </c>
      <c r="K25" s="228" t="s">
        <v>846</v>
      </c>
      <c r="L25" s="228" t="s">
        <v>1066</v>
      </c>
      <c r="M25" s="228" t="s">
        <v>880</v>
      </c>
      <c r="N25" s="228" t="s">
        <v>886</v>
      </c>
      <c r="O25" s="228" t="s">
        <v>850</v>
      </c>
      <c r="P25" s="233" t="s">
        <v>1067</v>
      </c>
      <c r="Q25" s="228" t="s">
        <v>795</v>
      </c>
      <c r="R25" s="233" t="s">
        <v>1068</v>
      </c>
      <c r="S25" s="228" t="s">
        <v>1069</v>
      </c>
      <c r="T25" s="228" t="s">
        <v>1070</v>
      </c>
      <c r="U25" s="228" t="s">
        <v>890</v>
      </c>
      <c r="V25" s="228" t="s">
        <v>855</v>
      </c>
      <c r="W25" s="228" t="s">
        <v>869</v>
      </c>
      <c r="X25" s="316" t="s">
        <v>891</v>
      </c>
      <c r="Y25" s="317" t="str">
        <f>VLOOKUP(HelpMe[[#This Row],[Technician]],Technicians[#All],3,FALSE)</f>
        <v>RAK Ceramics</v>
      </c>
      <c r="Z25" s="228" t="str">
        <f>VLOOKUP(HelpMe[[#This Row],[Technician]],Technicians[#All],2,FALSE)</f>
        <v>SAP Basis</v>
      </c>
      <c r="AA25" s="233" t="str">
        <f>IF((TEXT("Oct 28, 2024 00:00 AM","mmm dd, yyyy hh:mm") - HelpMe[[#This Row],[Updated Created Date]])&gt;0, "Yes","No")</f>
        <v>Yes</v>
      </c>
      <c r="AB25" s="230">
        <f ca="1">HelpMe[[#This Row],[Updated Resolved Time]]-HelpMe[[#This Row],[Updated Created Date]]</f>
        <v>4.0666666666656965</v>
      </c>
      <c r="AC25" s="231">
        <f>YEAR(HelpMe[[#This Row],[Updated Created Date]])</f>
        <v>2024</v>
      </c>
      <c r="AD25" s="228">
        <f>WEEKNUM(HelpMe[[#This Row],[Updated Created Date]])</f>
        <v>27</v>
      </c>
      <c r="AE25" s="228" t="str">
        <f>_xlfn.CONCAT(HelpMe[[#This Row],[Year]],"-W",HelpMe[[#This Row],[Week'#]])</f>
        <v>2024-W27</v>
      </c>
      <c r="AF25" s="228" t="str">
        <f>IFERROR(VLOOKUP(HelpMe[[#This Row],[ID]],CGTracker[#All],13,FALSE),"No CG Status Found")</f>
        <v>No CG Status Found</v>
      </c>
      <c r="AG25" s="228">
        <f>MONTH(HelpMe[[#This Row],[Updated Created Date]])</f>
        <v>7</v>
      </c>
      <c r="AH25" s="228" t="str">
        <f>_xlfn.CONCAT(HelpMe[[#This Row],[Year]],"-M",HelpMe[[#This Row],[Month]])</f>
        <v>2024-M7</v>
      </c>
      <c r="AI25" s="228" t="str">
        <f ca="1">IF(HelpMe[[#This Row],[Age]]&lt;2,"Less than 2",IF(HelpMe[[#This Row],[Age]]&lt;5,"From 2 to 5",IF(HelpMe[[#This Row],[Age]]&lt;10,"From 5 to 10","More than 10")))</f>
        <v>From 2 to 5</v>
      </c>
      <c r="AJ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45477.631249999999</v>
      </c>
      <c r="AK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45481.697916666664</v>
      </c>
    </row>
    <row r="26" spans="1:37" ht="13.5" customHeight="1">
      <c r="A26" s="235">
        <v>4000000313</v>
      </c>
      <c r="B26" s="228" t="s">
        <v>117</v>
      </c>
      <c r="C26" s="228" t="s">
        <v>892</v>
      </c>
      <c r="D26" s="228" t="s">
        <v>1071</v>
      </c>
      <c r="E26" s="228" t="s">
        <v>1072</v>
      </c>
      <c r="F26" s="228" t="s">
        <v>742</v>
      </c>
      <c r="G26" s="228" t="s">
        <v>895</v>
      </c>
      <c r="H26" s="228" t="s">
        <v>746</v>
      </c>
      <c r="I26" s="233" t="s">
        <v>1073</v>
      </c>
      <c r="J26" s="228" t="s">
        <v>1074</v>
      </c>
      <c r="K26" s="228" t="s">
        <v>846</v>
      </c>
      <c r="L26" s="228" t="s">
        <v>855</v>
      </c>
      <c r="M26" s="228" t="s">
        <v>1072</v>
      </c>
      <c r="N26" s="228" t="s">
        <v>924</v>
      </c>
      <c r="O26" s="228" t="s">
        <v>850</v>
      </c>
      <c r="P26" s="233" t="s">
        <v>1075</v>
      </c>
      <c r="Q26" s="228" t="s">
        <v>795</v>
      </c>
      <c r="R26" s="233" t="s">
        <v>855</v>
      </c>
      <c r="S26" s="228" t="s">
        <v>1076</v>
      </c>
      <c r="T26" s="228" t="s">
        <v>1022</v>
      </c>
      <c r="U26" s="228" t="s">
        <v>846</v>
      </c>
      <c r="V26" s="228" t="s">
        <v>855</v>
      </c>
      <c r="W26" s="228" t="s">
        <v>903</v>
      </c>
      <c r="X26" s="316" t="s">
        <v>793</v>
      </c>
      <c r="Y26" s="317" t="str">
        <f>VLOOKUP(HelpMe[[#This Row],[Technician]],Technicians[#All],3,FALSE)</f>
        <v>RAK Ceramics</v>
      </c>
      <c r="Z26" s="228" t="str">
        <f>VLOOKUP(HelpMe[[#This Row],[Technician]],Technicians[#All],2,FALSE)</f>
        <v>SAP SD</v>
      </c>
      <c r="AA26" s="233" t="str">
        <f>IF((TEXT("Oct 28, 2024 00:00 AM","mmm dd, yyyy hh:mm") - HelpMe[[#This Row],[Updated Created Date]])&gt;0, "Yes","No")</f>
        <v>Yes</v>
      </c>
      <c r="AB26" s="230">
        <f ca="1">HelpMe[[#This Row],[Updated Resolved Time]]-HelpMe[[#This Row],[Updated Created Date]]</f>
        <v>176.07418483796209</v>
      </c>
      <c r="AC26" s="231">
        <f>YEAR(HelpMe[[#This Row],[Updated Created Date]])</f>
        <v>2024</v>
      </c>
      <c r="AD26" s="228">
        <f>WEEKNUM(HelpMe[[#This Row],[Updated Created Date]])</f>
        <v>27</v>
      </c>
      <c r="AE26" s="228" t="str">
        <f>_xlfn.CONCAT(HelpMe[[#This Row],[Year]],"-W",HelpMe[[#This Row],[Week'#]])</f>
        <v>2024-W27</v>
      </c>
      <c r="AF26" s="228" t="str">
        <f>IFERROR(VLOOKUP(HelpMe[[#This Row],[ID]],CGTracker[#All],13,FALSE),"No CG Status Found")</f>
        <v>No CG Status Found</v>
      </c>
      <c r="AG26" s="228">
        <f>MONTH(HelpMe[[#This Row],[Updated Created Date]])</f>
        <v>7</v>
      </c>
      <c r="AH26" s="228" t="str">
        <f>_xlfn.CONCAT(HelpMe[[#This Row],[Year]],"-M",HelpMe[[#This Row],[Month]])</f>
        <v>2024-M7</v>
      </c>
      <c r="AI26" s="228" t="str">
        <f ca="1">IF(HelpMe[[#This Row],[Age]]&lt;2,"Less than 2",IF(HelpMe[[#This Row],[Age]]&lt;5,"From 2 to 5",IF(HelpMe[[#This Row],[Age]]&lt;10,"From 5 to 10","More than 10")))</f>
        <v>More than 10</v>
      </c>
      <c r="AJ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45477.683333333334</v>
      </c>
      <c r="AK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 spans="1:37" ht="13.5" customHeight="1">
      <c r="A27" s="235">
        <v>4000000294</v>
      </c>
      <c r="B27" s="228" t="s">
        <v>117</v>
      </c>
      <c r="C27" s="228" t="s">
        <v>892</v>
      </c>
      <c r="D27" s="228" t="s">
        <v>1077</v>
      </c>
      <c r="E27" s="228" t="s">
        <v>1078</v>
      </c>
      <c r="F27" s="228" t="s">
        <v>881</v>
      </c>
      <c r="G27" s="228" t="s">
        <v>882</v>
      </c>
      <c r="H27" s="228" t="s">
        <v>403</v>
      </c>
      <c r="I27" s="233" t="s">
        <v>1079</v>
      </c>
      <c r="J27" s="228" t="s">
        <v>1080</v>
      </c>
      <c r="K27" s="228" t="s">
        <v>890</v>
      </c>
      <c r="L27" s="228" t="s">
        <v>1081</v>
      </c>
      <c r="M27" s="228" t="s">
        <v>1078</v>
      </c>
      <c r="N27" s="228" t="s">
        <v>1082</v>
      </c>
      <c r="O27" s="228" t="s">
        <v>850</v>
      </c>
      <c r="P27" s="233" t="s">
        <v>1083</v>
      </c>
      <c r="Q27" s="228" t="s">
        <v>795</v>
      </c>
      <c r="R27" s="233" t="s">
        <v>1084</v>
      </c>
      <c r="S27" s="228" t="s">
        <v>1084</v>
      </c>
      <c r="T27" s="228" t="s">
        <v>919</v>
      </c>
      <c r="U27" s="228" t="s">
        <v>890</v>
      </c>
      <c r="V27" s="228" t="s">
        <v>855</v>
      </c>
      <c r="W27" s="228" t="s">
        <v>938</v>
      </c>
      <c r="X27" s="316" t="s">
        <v>878</v>
      </c>
      <c r="Y27" s="317" t="str">
        <f>VLOOKUP(HelpMe[[#This Row],[Technician]],Technicians[#All],3,FALSE)</f>
        <v>RAK Ceramics</v>
      </c>
      <c r="Z27" s="228" t="str">
        <f>VLOOKUP(HelpMe[[#This Row],[Technician]],Technicians[#All],2,FALSE)</f>
        <v>SAP Basis</v>
      </c>
      <c r="AA27" s="233" t="str">
        <f>IF((TEXT("Oct 28, 2024 00:00 AM","mmm dd, yyyy hh:mm") - HelpMe[[#This Row],[Updated Created Date]])&gt;0, "Yes","No")</f>
        <v>Yes</v>
      </c>
      <c r="AB27" s="230">
        <f ca="1">HelpMe[[#This Row],[Updated Resolved Time]]-HelpMe[[#This Row],[Updated Created Date]]</f>
        <v>0.10694444445107365</v>
      </c>
      <c r="AC27" s="231">
        <f>YEAR(HelpMe[[#This Row],[Updated Created Date]])</f>
        <v>2024</v>
      </c>
      <c r="AD27" s="228">
        <f>WEEKNUM(HelpMe[[#This Row],[Updated Created Date]])</f>
        <v>27</v>
      </c>
      <c r="AE27" s="228" t="str">
        <f>_xlfn.CONCAT(HelpMe[[#This Row],[Year]],"-W",HelpMe[[#This Row],[Week'#]])</f>
        <v>2024-W27</v>
      </c>
      <c r="AF27" s="228" t="str">
        <f>IFERROR(VLOOKUP(HelpMe[[#This Row],[ID]],CGTracker[#All],13,FALSE),"No CG Status Found")</f>
        <v>No CG Status Found</v>
      </c>
      <c r="AG27" s="228">
        <f>MONTH(HelpMe[[#This Row],[Updated Created Date]])</f>
        <v>7</v>
      </c>
      <c r="AH27" s="228" t="str">
        <f>_xlfn.CONCAT(HelpMe[[#This Row],[Year]],"-M",HelpMe[[#This Row],[Month]])</f>
        <v>2024-M7</v>
      </c>
      <c r="AI27" s="228" t="str">
        <f ca="1">IF(HelpMe[[#This Row],[Age]]&lt;2,"Less than 2",IF(HelpMe[[#This Row],[Age]]&lt;5,"From 2 to 5",IF(HelpMe[[#This Row],[Age]]&lt;10,"From 5 to 10","More than 10")))</f>
        <v>Less than 2</v>
      </c>
      <c r="AJ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45477.586111111108</v>
      </c>
      <c r="AK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45477.693055555559</v>
      </c>
    </row>
    <row r="28" spans="1:37" ht="13.5" customHeight="1">
      <c r="A28" s="235">
        <v>4000000332</v>
      </c>
      <c r="B28" s="228" t="s">
        <v>117</v>
      </c>
      <c r="C28" s="228" t="s">
        <v>892</v>
      </c>
      <c r="D28" s="228" t="s">
        <v>1085</v>
      </c>
      <c r="E28" s="228" t="s">
        <v>1086</v>
      </c>
      <c r="F28" s="228" t="s">
        <v>742</v>
      </c>
      <c r="G28" s="228" t="s">
        <v>895</v>
      </c>
      <c r="H28" s="228" t="s">
        <v>746</v>
      </c>
      <c r="I28" s="233" t="s">
        <v>1087</v>
      </c>
      <c r="J28" s="228" t="s">
        <v>1088</v>
      </c>
      <c r="K28" s="228" t="s">
        <v>846</v>
      </c>
      <c r="L28" s="228" t="s">
        <v>855</v>
      </c>
      <c r="M28" s="228" t="s">
        <v>1086</v>
      </c>
      <c r="N28" s="228" t="s">
        <v>1004</v>
      </c>
      <c r="O28" s="228" t="s">
        <v>850</v>
      </c>
      <c r="P28" s="233" t="s">
        <v>1089</v>
      </c>
      <c r="Q28" s="228" t="s">
        <v>795</v>
      </c>
      <c r="R28" s="233" t="s">
        <v>855</v>
      </c>
      <c r="S28" s="228" t="s">
        <v>1090</v>
      </c>
      <c r="T28" s="228" t="s">
        <v>1091</v>
      </c>
      <c r="U28" s="228" t="s">
        <v>846</v>
      </c>
      <c r="V28" s="228" t="s">
        <v>1092</v>
      </c>
      <c r="W28" s="228" t="s">
        <v>869</v>
      </c>
      <c r="X28" s="316" t="s">
        <v>793</v>
      </c>
      <c r="Y28" s="317" t="str">
        <f>VLOOKUP(HelpMe[[#This Row],[Technician]],Technicians[#All],3,FALSE)</f>
        <v>RAK Ceramics</v>
      </c>
      <c r="Z28" s="228" t="str">
        <f>VLOOKUP(HelpMe[[#This Row],[Technician]],Technicians[#All],2,FALSE)</f>
        <v>SAP SD</v>
      </c>
      <c r="AA28" s="233" t="str">
        <f>IF((TEXT("Oct 28, 2024 00:00 AM","mmm dd, yyyy hh:mm") - HelpMe[[#This Row],[Updated Created Date]])&gt;0, "Yes","No")</f>
        <v>Yes</v>
      </c>
      <c r="AB28" s="230">
        <f ca="1">HelpMe[[#This Row],[Updated Resolved Time]]-HelpMe[[#This Row],[Updated Created Date]]</f>
        <v>175.2269626157431</v>
      </c>
      <c r="AC28" s="231">
        <f>YEAR(HelpMe[[#This Row],[Updated Created Date]])</f>
        <v>2024</v>
      </c>
      <c r="AD28" s="228">
        <f>WEEKNUM(HelpMe[[#This Row],[Updated Created Date]])</f>
        <v>27</v>
      </c>
      <c r="AE28" s="228" t="str">
        <f>_xlfn.CONCAT(HelpMe[[#This Row],[Year]],"-W",HelpMe[[#This Row],[Week'#]])</f>
        <v>2024-W27</v>
      </c>
      <c r="AF28" s="228" t="str">
        <f>IFERROR(VLOOKUP(HelpMe[[#This Row],[ID]],CGTracker[#All],13,FALSE),"No CG Status Found")</f>
        <v>No CG Status Found</v>
      </c>
      <c r="AG28" s="228">
        <f>MONTH(HelpMe[[#This Row],[Updated Created Date]])</f>
        <v>7</v>
      </c>
      <c r="AH28" s="228" t="str">
        <f>_xlfn.CONCAT(HelpMe[[#This Row],[Year]],"-M",HelpMe[[#This Row],[Month]])</f>
        <v>2024-M7</v>
      </c>
      <c r="AI28" s="228" t="str">
        <f ca="1">IF(HelpMe[[#This Row],[Age]]&lt;2,"Less than 2",IF(HelpMe[[#This Row],[Age]]&lt;5,"From 2 to 5",IF(HelpMe[[#This Row],[Age]]&lt;10,"From 5 to 10","More than 10")))</f>
        <v>More than 10</v>
      </c>
      <c r="AJ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45478.530555555553</v>
      </c>
      <c r="AK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9" spans="1:37" ht="13.5" customHeight="1">
      <c r="A29" s="235">
        <v>4000000336</v>
      </c>
      <c r="B29" s="228" t="s">
        <v>117</v>
      </c>
      <c r="C29" s="228" t="s">
        <v>795</v>
      </c>
      <c r="D29" s="228" t="s">
        <v>1093</v>
      </c>
      <c r="E29" s="228" t="s">
        <v>1094</v>
      </c>
      <c r="F29" s="228" t="s">
        <v>881</v>
      </c>
      <c r="G29" s="228" t="s">
        <v>882</v>
      </c>
      <c r="H29" s="228" t="s">
        <v>403</v>
      </c>
      <c r="I29" s="233" t="s">
        <v>1095</v>
      </c>
      <c r="J29" s="228" t="s">
        <v>1096</v>
      </c>
      <c r="K29" s="228" t="s">
        <v>846</v>
      </c>
      <c r="L29" s="228" t="s">
        <v>1097</v>
      </c>
      <c r="M29" s="228" t="s">
        <v>1094</v>
      </c>
      <c r="N29" s="228" t="s">
        <v>1098</v>
      </c>
      <c r="O29" s="228" t="s">
        <v>850</v>
      </c>
      <c r="P29" s="233" t="s">
        <v>1097</v>
      </c>
      <c r="Q29" s="228" t="s">
        <v>795</v>
      </c>
      <c r="R29" s="233" t="s">
        <v>1099</v>
      </c>
      <c r="S29" s="228" t="s">
        <v>1099</v>
      </c>
      <c r="T29" s="228" t="s">
        <v>1100</v>
      </c>
      <c r="U29" s="228" t="s">
        <v>890</v>
      </c>
      <c r="V29" s="228" t="s">
        <v>855</v>
      </c>
      <c r="W29" s="228" t="s">
        <v>869</v>
      </c>
      <c r="X29" s="316" t="s">
        <v>793</v>
      </c>
      <c r="Y29" s="317" t="str">
        <f>VLOOKUP(HelpMe[[#This Row],[Technician]],Technicians[#All],3,FALSE)</f>
        <v>RAK Ceramics</v>
      </c>
      <c r="Z29" s="228" t="str">
        <f>VLOOKUP(HelpMe[[#This Row],[Technician]],Technicians[#All],2,FALSE)</f>
        <v>SAP Basis</v>
      </c>
      <c r="AA29" s="233" t="str">
        <f>IF((TEXT("Oct 28, 2024 00:00 AM","mmm dd, yyyy hh:mm") - HelpMe[[#This Row],[Updated Created Date]])&gt;0, "Yes","No")</f>
        <v>Yes</v>
      </c>
      <c r="AB29" s="230">
        <f ca="1">HelpMe[[#This Row],[Updated Resolved Time]]-HelpMe[[#This Row],[Updated Created Date]]</f>
        <v>0.22152777777228039</v>
      </c>
      <c r="AC29" s="231">
        <f>YEAR(HelpMe[[#This Row],[Updated Created Date]])</f>
        <v>2024</v>
      </c>
      <c r="AD29" s="228">
        <f>WEEKNUM(HelpMe[[#This Row],[Updated Created Date]])</f>
        <v>27</v>
      </c>
      <c r="AE29" s="228" t="str">
        <f>_xlfn.CONCAT(HelpMe[[#This Row],[Year]],"-W",HelpMe[[#This Row],[Week'#]])</f>
        <v>2024-W27</v>
      </c>
      <c r="AF29" s="228" t="str">
        <f>IFERROR(VLOOKUP(HelpMe[[#This Row],[ID]],CGTracker[#All],13,FALSE),"No CG Status Found")</f>
        <v>No CG Status Found</v>
      </c>
      <c r="AG29" s="228">
        <f>MONTH(HelpMe[[#This Row],[Updated Created Date]])</f>
        <v>7</v>
      </c>
      <c r="AH29" s="228" t="str">
        <f>_xlfn.CONCAT(HelpMe[[#This Row],[Year]],"-M",HelpMe[[#This Row],[Month]])</f>
        <v>2024-M7</v>
      </c>
      <c r="AI29" s="228" t="str">
        <f ca="1">IF(HelpMe[[#This Row],[Age]]&lt;2,"Less than 2",IF(HelpMe[[#This Row],[Age]]&lt;5,"From 2 to 5",IF(HelpMe[[#This Row],[Age]]&lt;10,"From 5 to 10","More than 10")))</f>
        <v>Less than 2</v>
      </c>
      <c r="AJ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45478.559027777781</v>
      </c>
      <c r="AK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45478.780555555553</v>
      </c>
    </row>
    <row r="30" spans="1:37" ht="13.5" customHeight="1">
      <c r="A30" s="235">
        <v>4000000337</v>
      </c>
      <c r="B30" s="228" t="s">
        <v>117</v>
      </c>
      <c r="C30" s="228" t="s">
        <v>841</v>
      </c>
      <c r="D30" s="228" t="s">
        <v>1101</v>
      </c>
      <c r="E30" s="228" t="s">
        <v>1094</v>
      </c>
      <c r="F30" s="228" t="s">
        <v>881</v>
      </c>
      <c r="G30" s="228" t="s">
        <v>882</v>
      </c>
      <c r="H30" s="228" t="s">
        <v>403</v>
      </c>
      <c r="I30" s="233" t="s">
        <v>1102</v>
      </c>
      <c r="J30" s="228" t="s">
        <v>1103</v>
      </c>
      <c r="K30" s="228" t="s">
        <v>846</v>
      </c>
      <c r="L30" s="228" t="s">
        <v>1097</v>
      </c>
      <c r="M30" s="228" t="s">
        <v>1094</v>
      </c>
      <c r="N30" s="228" t="s">
        <v>1098</v>
      </c>
      <c r="O30" s="228" t="s">
        <v>850</v>
      </c>
      <c r="P30" s="233" t="s">
        <v>1097</v>
      </c>
      <c r="Q30" s="228" t="s">
        <v>841</v>
      </c>
      <c r="R30" s="233" t="s">
        <v>1104</v>
      </c>
      <c r="S30" s="228" t="s">
        <v>1104</v>
      </c>
      <c r="T30" s="228" t="s">
        <v>1105</v>
      </c>
      <c r="U30" s="228" t="s">
        <v>890</v>
      </c>
      <c r="V30" s="228" t="s">
        <v>855</v>
      </c>
      <c r="W30" s="228" t="s">
        <v>869</v>
      </c>
      <c r="X30" s="316" t="s">
        <v>793</v>
      </c>
      <c r="Y30" s="317" t="str">
        <f>VLOOKUP(HelpMe[[#This Row],[Technician]],Technicians[#All],3,FALSE)</f>
        <v>RAK Ceramics</v>
      </c>
      <c r="Z30" s="228" t="str">
        <f>VLOOKUP(HelpMe[[#This Row],[Technician]],Technicians[#All],2,FALSE)</f>
        <v>SAP Basis</v>
      </c>
      <c r="AA30" s="233" t="str">
        <f>IF((TEXT("Oct 28, 2024 00:00 AM","mmm dd, yyyy hh:mm") - HelpMe[[#This Row],[Updated Created Date]])&gt;0, "Yes","No")</f>
        <v>Yes</v>
      </c>
      <c r="AB30" s="230">
        <f ca="1">HelpMe[[#This Row],[Updated Resolved Time]]-HelpMe[[#This Row],[Updated Created Date]]</f>
        <v>0.21666666666715173</v>
      </c>
      <c r="AC30" s="231">
        <f>YEAR(HelpMe[[#This Row],[Updated Created Date]])</f>
        <v>2024</v>
      </c>
      <c r="AD30" s="228">
        <f>WEEKNUM(HelpMe[[#This Row],[Updated Created Date]])</f>
        <v>27</v>
      </c>
      <c r="AE30" s="228" t="str">
        <f>_xlfn.CONCAT(HelpMe[[#This Row],[Year]],"-W",HelpMe[[#This Row],[Week'#]])</f>
        <v>2024-W27</v>
      </c>
      <c r="AF30" s="228" t="str">
        <f>IFERROR(VLOOKUP(HelpMe[[#This Row],[ID]],CGTracker[#All],13,FALSE),"No CG Status Found")</f>
        <v>No CG Status Found</v>
      </c>
      <c r="AG30" s="228">
        <f>MONTH(HelpMe[[#This Row],[Updated Created Date]])</f>
        <v>7</v>
      </c>
      <c r="AH30" s="228" t="str">
        <f>_xlfn.CONCAT(HelpMe[[#This Row],[Year]],"-M",HelpMe[[#This Row],[Month]])</f>
        <v>2024-M7</v>
      </c>
      <c r="AI30" s="228" t="str">
        <f ca="1">IF(HelpMe[[#This Row],[Age]]&lt;2,"Less than 2",IF(HelpMe[[#This Row],[Age]]&lt;5,"From 2 to 5",IF(HelpMe[[#This Row],[Age]]&lt;10,"From 5 to 10","More than 10")))</f>
        <v>Less than 2</v>
      </c>
      <c r="AJ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45478.55972222222</v>
      </c>
      <c r="AK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45478.776388888888</v>
      </c>
    </row>
    <row r="31" spans="1:37" ht="13.5" customHeight="1">
      <c r="A31" s="235">
        <v>4000000338</v>
      </c>
      <c r="B31" s="228" t="s">
        <v>117</v>
      </c>
      <c r="C31" s="228" t="s">
        <v>841</v>
      </c>
      <c r="D31" s="228" t="s">
        <v>1106</v>
      </c>
      <c r="E31" s="228" t="s">
        <v>1094</v>
      </c>
      <c r="F31" s="228" t="s">
        <v>881</v>
      </c>
      <c r="G31" s="228" t="s">
        <v>882</v>
      </c>
      <c r="H31" s="228" t="s">
        <v>403</v>
      </c>
      <c r="I31" s="233" t="s">
        <v>1102</v>
      </c>
      <c r="J31" s="228" t="s">
        <v>1107</v>
      </c>
      <c r="K31" s="228" t="s">
        <v>846</v>
      </c>
      <c r="L31" s="228" t="s">
        <v>1097</v>
      </c>
      <c r="M31" s="228" t="s">
        <v>1094</v>
      </c>
      <c r="N31" s="228" t="s">
        <v>1098</v>
      </c>
      <c r="O31" s="228" t="s">
        <v>917</v>
      </c>
      <c r="P31" s="233" t="s">
        <v>1097</v>
      </c>
      <c r="Q31" s="228" t="s">
        <v>795</v>
      </c>
      <c r="R31" s="233" t="s">
        <v>1108</v>
      </c>
      <c r="S31" s="228" t="s">
        <v>1108</v>
      </c>
      <c r="T31" s="228" t="s">
        <v>1109</v>
      </c>
      <c r="U31" s="228" t="s">
        <v>890</v>
      </c>
      <c r="V31" s="228" t="s">
        <v>855</v>
      </c>
      <c r="W31" s="228" t="s">
        <v>869</v>
      </c>
      <c r="X31" s="316" t="s">
        <v>793</v>
      </c>
      <c r="Y31" s="317" t="str">
        <f>VLOOKUP(HelpMe[[#This Row],[Technician]],Technicians[#All],3,FALSE)</f>
        <v>RAK Ceramics</v>
      </c>
      <c r="Z31" s="228" t="str">
        <f>VLOOKUP(HelpMe[[#This Row],[Technician]],Technicians[#All],2,FALSE)</f>
        <v>SAP Basis</v>
      </c>
      <c r="AA31" s="233" t="str">
        <f>IF((TEXT("Oct 28, 2024 00:00 AM","mmm dd, yyyy hh:mm") - HelpMe[[#This Row],[Updated Created Date]])&gt;0, "Yes","No")</f>
        <v>Yes</v>
      </c>
      <c r="AB31" s="230">
        <f ca="1">HelpMe[[#This Row],[Updated Resolved Time]]-HelpMe[[#This Row],[Updated Created Date]]</f>
        <v>0.21597222222044365</v>
      </c>
      <c r="AC31" s="231">
        <f>YEAR(HelpMe[[#This Row],[Updated Created Date]])</f>
        <v>2024</v>
      </c>
      <c r="AD31" s="228">
        <f>WEEKNUM(HelpMe[[#This Row],[Updated Created Date]])</f>
        <v>27</v>
      </c>
      <c r="AE31" s="228" t="str">
        <f>_xlfn.CONCAT(HelpMe[[#This Row],[Year]],"-W",HelpMe[[#This Row],[Week'#]])</f>
        <v>2024-W27</v>
      </c>
      <c r="AF31" s="228" t="str">
        <f>IFERROR(VLOOKUP(HelpMe[[#This Row],[ID]],CGTracker[#All],13,FALSE),"No CG Status Found")</f>
        <v>No CG Status Found</v>
      </c>
      <c r="AG31" s="228">
        <f>MONTH(HelpMe[[#This Row],[Updated Created Date]])</f>
        <v>7</v>
      </c>
      <c r="AH31" s="228" t="str">
        <f>_xlfn.CONCAT(HelpMe[[#This Row],[Year]],"-M",HelpMe[[#This Row],[Month]])</f>
        <v>2024-M7</v>
      </c>
      <c r="AI31" s="228" t="str">
        <f ca="1">IF(HelpMe[[#This Row],[Age]]&lt;2,"Less than 2",IF(HelpMe[[#This Row],[Age]]&lt;5,"From 2 to 5",IF(HelpMe[[#This Row],[Age]]&lt;10,"From 5 to 10","More than 10")))</f>
        <v>Less than 2</v>
      </c>
      <c r="AJ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45478.55972222222</v>
      </c>
      <c r="AK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45478.775694444441</v>
      </c>
    </row>
    <row r="32" spans="1:37" ht="13.5" customHeight="1">
      <c r="A32" s="235">
        <v>4000000366</v>
      </c>
      <c r="B32" s="228" t="s">
        <v>156</v>
      </c>
      <c r="C32" s="228" t="s">
        <v>892</v>
      </c>
      <c r="D32" s="228" t="s">
        <v>1110</v>
      </c>
      <c r="E32" s="228" t="s">
        <v>1111</v>
      </c>
      <c r="F32" s="228" t="s">
        <v>603</v>
      </c>
      <c r="G32" s="228" t="s">
        <v>860</v>
      </c>
      <c r="H32" s="228" t="s">
        <v>403</v>
      </c>
      <c r="I32" s="233" t="s">
        <v>1112</v>
      </c>
      <c r="J32" s="228" t="s">
        <v>1113</v>
      </c>
      <c r="K32" s="228" t="s">
        <v>846</v>
      </c>
      <c r="L32" s="228" t="s">
        <v>1114</v>
      </c>
      <c r="M32" s="228" t="s">
        <v>1111</v>
      </c>
      <c r="N32" s="228" t="s">
        <v>1004</v>
      </c>
      <c r="O32" s="228" t="s">
        <v>850</v>
      </c>
      <c r="P32" s="233" t="s">
        <v>1114</v>
      </c>
      <c r="Q32" s="228" t="s">
        <v>795</v>
      </c>
      <c r="R32" s="233" t="s">
        <v>1115</v>
      </c>
      <c r="S32" s="228" t="s">
        <v>1116</v>
      </c>
      <c r="T32" s="228" t="s">
        <v>1117</v>
      </c>
      <c r="U32" s="228" t="s">
        <v>855</v>
      </c>
      <c r="V32" s="228" t="s">
        <v>855</v>
      </c>
      <c r="W32" s="228" t="s">
        <v>869</v>
      </c>
      <c r="X32" s="316" t="s">
        <v>793</v>
      </c>
      <c r="Y32" s="317" t="str">
        <f>VLOOKUP(HelpMe[[#This Row],[Technician]],Technicians[#All],3,FALSE)</f>
        <v>RAK Ceramics</v>
      </c>
      <c r="Z32" s="228" t="str">
        <f>VLOOKUP(HelpMe[[#This Row],[Technician]],Technicians[#All],2,FALSE)</f>
        <v>SAP ABAP</v>
      </c>
      <c r="AA32" s="233" t="str">
        <f>IF((TEXT("Oct 28, 2024 00:00 AM","mmm dd, yyyy hh:mm") - HelpMe[[#This Row],[Updated Created Date]])&gt;0, "Yes","No")</f>
        <v>Yes</v>
      </c>
      <c r="AB32" s="230">
        <f ca="1">HelpMe[[#This Row],[Updated Resolved Time]]-HelpMe[[#This Row],[Updated Created Date]]</f>
        <v>26.656944444446708</v>
      </c>
      <c r="AC32" s="231">
        <f>YEAR(HelpMe[[#This Row],[Updated Created Date]])</f>
        <v>2024</v>
      </c>
      <c r="AD32" s="228">
        <f>WEEKNUM(HelpMe[[#This Row],[Updated Created Date]])</f>
        <v>27</v>
      </c>
      <c r="AE32" s="228" t="str">
        <f>_xlfn.CONCAT(HelpMe[[#This Row],[Year]],"-W",HelpMe[[#This Row],[Week'#]])</f>
        <v>2024-W27</v>
      </c>
      <c r="AF32" s="228" t="str">
        <f>IFERROR(VLOOKUP(HelpMe[[#This Row],[ID]],CGTracker[#All],13,FALSE),"No CG Status Found")</f>
        <v>No CG Status Found</v>
      </c>
      <c r="AG32" s="228">
        <f>MONTH(HelpMe[[#This Row],[Updated Created Date]])</f>
        <v>7</v>
      </c>
      <c r="AH32" s="228" t="str">
        <f>_xlfn.CONCAT(HelpMe[[#This Row],[Year]],"-M",HelpMe[[#This Row],[Month]])</f>
        <v>2024-M7</v>
      </c>
      <c r="AI32" s="228" t="str">
        <f ca="1">IF(HelpMe[[#This Row],[Age]]&lt;2,"Less than 2",IF(HelpMe[[#This Row],[Age]]&lt;5,"From 2 to 5",IF(HelpMe[[#This Row],[Age]]&lt;10,"From 5 to 10","More than 10")))</f>
        <v>More than 10</v>
      </c>
      <c r="AJ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45478.810416666667</v>
      </c>
      <c r="AK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45505.467361111114</v>
      </c>
    </row>
    <row r="33" spans="1:37" ht="13.5" customHeight="1">
      <c r="A33" s="235">
        <v>4000000325</v>
      </c>
      <c r="B33" s="228" t="s">
        <v>156</v>
      </c>
      <c r="C33" s="228" t="s">
        <v>795</v>
      </c>
      <c r="D33" s="228" t="s">
        <v>1118</v>
      </c>
      <c r="E33" s="228" t="s">
        <v>1119</v>
      </c>
      <c r="F33" s="228" t="s">
        <v>742</v>
      </c>
      <c r="G33" s="228" t="s">
        <v>941</v>
      </c>
      <c r="H33" s="228" t="s">
        <v>403</v>
      </c>
      <c r="I33" s="233" t="s">
        <v>1120</v>
      </c>
      <c r="J33" s="228" t="s">
        <v>1121</v>
      </c>
      <c r="K33" s="228" t="s">
        <v>846</v>
      </c>
      <c r="L33" s="228" t="s">
        <v>1014</v>
      </c>
      <c r="M33" s="228" t="s">
        <v>1119</v>
      </c>
      <c r="N33" s="228" t="s">
        <v>1122</v>
      </c>
      <c r="O33" s="228" t="s">
        <v>1123</v>
      </c>
      <c r="P33" s="233" t="s">
        <v>1124</v>
      </c>
      <c r="Q33" s="228" t="s">
        <v>892</v>
      </c>
      <c r="R33" s="233" t="s">
        <v>1125</v>
      </c>
      <c r="S33" s="228" t="s">
        <v>1126</v>
      </c>
      <c r="T33" s="228" t="s">
        <v>1127</v>
      </c>
      <c r="U33" s="228" t="s">
        <v>855</v>
      </c>
      <c r="V33" s="228" t="s">
        <v>855</v>
      </c>
      <c r="W33" s="228" t="s">
        <v>869</v>
      </c>
      <c r="X33" s="316" t="s">
        <v>878</v>
      </c>
      <c r="Y33" s="317" t="str">
        <f>VLOOKUP(HelpMe[[#This Row],[Technician]],Technicians[#All],3,FALSE)</f>
        <v>RAK Ceramics</v>
      </c>
      <c r="Z33" s="228" t="str">
        <f>VLOOKUP(HelpMe[[#This Row],[Technician]],Technicians[#All],2,FALSE)</f>
        <v>SAP SD</v>
      </c>
      <c r="AA33" s="233" t="str">
        <f>IF((TEXT("Oct 28, 2024 00:00 AM","mmm dd, yyyy hh:mm") - HelpMe[[#This Row],[Updated Created Date]])&gt;0, "Yes","No")</f>
        <v>Yes</v>
      </c>
      <c r="AB33" s="230">
        <f ca="1">HelpMe[[#This Row],[Updated Resolved Time]]-HelpMe[[#This Row],[Updated Created Date]]</f>
        <v>0.13749999999708962</v>
      </c>
      <c r="AC33" s="231">
        <f>YEAR(HelpMe[[#This Row],[Updated Created Date]])</f>
        <v>2024</v>
      </c>
      <c r="AD33" s="228">
        <f>WEEKNUM(HelpMe[[#This Row],[Updated Created Date]])</f>
        <v>27</v>
      </c>
      <c r="AE33" s="228" t="str">
        <f>_xlfn.CONCAT(HelpMe[[#This Row],[Year]],"-W",HelpMe[[#This Row],[Week'#]])</f>
        <v>2024-W27</v>
      </c>
      <c r="AF33" s="228" t="str">
        <f>IFERROR(VLOOKUP(HelpMe[[#This Row],[ID]],CGTracker[#All],13,FALSE),"No CG Status Found")</f>
        <v>No CG Status Found</v>
      </c>
      <c r="AG33" s="228">
        <f>MONTH(HelpMe[[#This Row],[Updated Created Date]])</f>
        <v>7</v>
      </c>
      <c r="AH33" s="228" t="str">
        <f>_xlfn.CONCAT(HelpMe[[#This Row],[Year]],"-M",HelpMe[[#This Row],[Month]])</f>
        <v>2024-M7</v>
      </c>
      <c r="AI33" s="228" t="str">
        <f ca="1">IF(HelpMe[[#This Row],[Age]]&lt;2,"Less than 2",IF(HelpMe[[#This Row],[Age]]&lt;5,"From 2 to 5",IF(HelpMe[[#This Row],[Age]]&lt;10,"From 5 to 10","More than 10")))</f>
        <v>Less than 2</v>
      </c>
      <c r="AJ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45478.462500000001</v>
      </c>
      <c r="AK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45478.6</v>
      </c>
    </row>
    <row r="34" spans="1:37" ht="13.5" customHeight="1">
      <c r="A34" s="235">
        <v>4000000280</v>
      </c>
      <c r="B34" s="228" t="s">
        <v>117</v>
      </c>
      <c r="C34" s="228" t="s">
        <v>795</v>
      </c>
      <c r="D34" s="228" t="s">
        <v>1128</v>
      </c>
      <c r="E34" s="228" t="s">
        <v>1129</v>
      </c>
      <c r="F34" s="228" t="s">
        <v>1129</v>
      </c>
      <c r="G34" s="228" t="s">
        <v>895</v>
      </c>
      <c r="H34" s="228" t="s">
        <v>268</v>
      </c>
      <c r="I34" s="233" t="s">
        <v>1130</v>
      </c>
      <c r="J34" s="228" t="s">
        <v>1131</v>
      </c>
      <c r="K34" s="228" t="s">
        <v>846</v>
      </c>
      <c r="L34" s="228" t="s">
        <v>855</v>
      </c>
      <c r="M34" s="228" t="s">
        <v>1129</v>
      </c>
      <c r="N34" s="228" t="s">
        <v>886</v>
      </c>
      <c r="O34" s="228" t="s">
        <v>1123</v>
      </c>
      <c r="P34" s="233" t="s">
        <v>1132</v>
      </c>
      <c r="Q34" s="228" t="s">
        <v>892</v>
      </c>
      <c r="R34" s="233" t="s">
        <v>855</v>
      </c>
      <c r="S34" s="228" t="s">
        <v>1133</v>
      </c>
      <c r="T34" s="228" t="s">
        <v>1134</v>
      </c>
      <c r="U34" s="228" t="s">
        <v>846</v>
      </c>
      <c r="V34" s="228" t="s">
        <v>1135</v>
      </c>
      <c r="W34" s="228" t="s">
        <v>869</v>
      </c>
      <c r="X34" s="316" t="s">
        <v>793</v>
      </c>
      <c r="Y34" s="317" t="str">
        <f>VLOOKUP(HelpMe[[#This Row],[Technician]],Technicians[#All],3,FALSE)</f>
        <v>RAK Ceramics</v>
      </c>
      <c r="Z34" s="228" t="str">
        <f>VLOOKUP(HelpMe[[#This Row],[Technician]],Technicians[#All],2,FALSE)</f>
        <v>SAP Integration</v>
      </c>
      <c r="AA34" s="233" t="str">
        <f>IF((TEXT("Oct 28, 2024 00:00 AM","mmm dd, yyyy hh:mm") - HelpMe[[#This Row],[Updated Created Date]])&gt;0, "Yes","No")</f>
        <v>Yes</v>
      </c>
      <c r="AB34" s="230">
        <f ca="1">HelpMe[[#This Row],[Updated Resolved Time]]-HelpMe[[#This Row],[Updated Created Date]]</f>
        <v>176.280434837965</v>
      </c>
      <c r="AC34" s="231">
        <f>YEAR(HelpMe[[#This Row],[Updated Created Date]])</f>
        <v>2024</v>
      </c>
      <c r="AD34" s="228">
        <f>WEEKNUM(HelpMe[[#This Row],[Updated Created Date]])</f>
        <v>27</v>
      </c>
      <c r="AE34" s="228" t="str">
        <f>_xlfn.CONCAT(HelpMe[[#This Row],[Year]],"-W",HelpMe[[#This Row],[Week'#]])</f>
        <v>2024-W27</v>
      </c>
      <c r="AF34" s="228" t="str">
        <f>IFERROR(VLOOKUP(HelpMe[[#This Row],[ID]],CGTracker[#All],13,FALSE),"No CG Status Found")</f>
        <v>No CG Status Found</v>
      </c>
      <c r="AG34" s="228">
        <f>MONTH(HelpMe[[#This Row],[Updated Created Date]])</f>
        <v>7</v>
      </c>
      <c r="AH34" s="228" t="str">
        <f>_xlfn.CONCAT(HelpMe[[#This Row],[Year]],"-M",HelpMe[[#This Row],[Month]])</f>
        <v>2024-M7</v>
      </c>
      <c r="AI34" s="228" t="str">
        <f ca="1">IF(HelpMe[[#This Row],[Age]]&lt;2,"Less than 2",IF(HelpMe[[#This Row],[Age]]&lt;5,"From 2 to 5",IF(HelpMe[[#This Row],[Age]]&lt;10,"From 5 to 10","More than 10")))</f>
        <v>More than 10</v>
      </c>
      <c r="AJ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45477.477083333331</v>
      </c>
      <c r="AK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5" spans="1:37" ht="13.5" customHeight="1">
      <c r="A35" s="235">
        <v>4000000258</v>
      </c>
      <c r="B35" s="228" t="s">
        <v>156</v>
      </c>
      <c r="C35" s="228" t="s">
        <v>892</v>
      </c>
      <c r="D35" s="228" t="s">
        <v>1136</v>
      </c>
      <c r="E35" s="228" t="s">
        <v>880</v>
      </c>
      <c r="F35" s="228" t="s">
        <v>742</v>
      </c>
      <c r="G35" s="228" t="s">
        <v>516</v>
      </c>
      <c r="H35" s="228" t="s">
        <v>403</v>
      </c>
      <c r="I35" s="233" t="s">
        <v>1137</v>
      </c>
      <c r="J35" s="228" t="s">
        <v>1138</v>
      </c>
      <c r="K35" s="228" t="s">
        <v>846</v>
      </c>
      <c r="L35" s="228" t="s">
        <v>885</v>
      </c>
      <c r="M35" s="228" t="s">
        <v>880</v>
      </c>
      <c r="N35" s="228" t="s">
        <v>886</v>
      </c>
      <c r="O35" s="228" t="s">
        <v>850</v>
      </c>
      <c r="P35" s="233" t="s">
        <v>885</v>
      </c>
      <c r="Q35" s="228" t="s">
        <v>795</v>
      </c>
      <c r="R35" s="233" t="s">
        <v>1139</v>
      </c>
      <c r="S35" s="228" t="s">
        <v>1140</v>
      </c>
      <c r="T35" s="228" t="s">
        <v>1141</v>
      </c>
      <c r="U35" s="228" t="s">
        <v>855</v>
      </c>
      <c r="V35" s="228" t="s">
        <v>855</v>
      </c>
      <c r="W35" s="228" t="s">
        <v>869</v>
      </c>
      <c r="X35" s="316" t="s">
        <v>891</v>
      </c>
      <c r="Y35" s="317" t="str">
        <f>VLOOKUP(HelpMe[[#This Row],[Technician]],Technicians[#All],3,FALSE)</f>
        <v>RAK Ceramics</v>
      </c>
      <c r="Z35" s="228" t="str">
        <f>VLOOKUP(HelpMe[[#This Row],[Technician]],Technicians[#All],2,FALSE)</f>
        <v>SAP SD</v>
      </c>
      <c r="AA35" s="233" t="str">
        <f>IF((TEXT("Oct 28, 2024 00:00 AM","mmm dd, yyyy hh:mm") - HelpMe[[#This Row],[Updated Created Date]])&gt;0, "Yes","No")</f>
        <v>Yes</v>
      </c>
      <c r="AB35" s="230">
        <f ca="1">HelpMe[[#This Row],[Updated Resolved Time]]-HelpMe[[#This Row],[Updated Created Date]]</f>
        <v>7.8874999999970896</v>
      </c>
      <c r="AC35" s="231">
        <f>YEAR(HelpMe[[#This Row],[Updated Created Date]])</f>
        <v>2024</v>
      </c>
      <c r="AD35" s="228">
        <f>WEEKNUM(HelpMe[[#This Row],[Updated Created Date]])</f>
        <v>27</v>
      </c>
      <c r="AE35" s="228" t="str">
        <f>_xlfn.CONCAT(HelpMe[[#This Row],[Year]],"-W",HelpMe[[#This Row],[Week'#]])</f>
        <v>2024-W27</v>
      </c>
      <c r="AF35" s="228" t="str">
        <f>IFERROR(VLOOKUP(HelpMe[[#This Row],[ID]],CGTracker[#All],13,FALSE),"No CG Status Found")</f>
        <v>No CG Status Found</v>
      </c>
      <c r="AG35" s="228">
        <f>MONTH(HelpMe[[#This Row],[Updated Created Date]])</f>
        <v>7</v>
      </c>
      <c r="AH35" s="228" t="str">
        <f>_xlfn.CONCAT(HelpMe[[#This Row],[Year]],"-M",HelpMe[[#This Row],[Month]])</f>
        <v>2024-M7</v>
      </c>
      <c r="AI35" s="228" t="str">
        <f ca="1">IF(HelpMe[[#This Row],[Age]]&lt;2,"Less than 2",IF(HelpMe[[#This Row],[Age]]&lt;5,"From 2 to 5",IF(HelpMe[[#This Row],[Age]]&lt;10,"From 5 to 10","More than 10")))</f>
        <v>From 5 to 10</v>
      </c>
      <c r="AJ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45476.788888888892</v>
      </c>
      <c r="AK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45484.676388888889</v>
      </c>
    </row>
    <row r="36" spans="1:37" ht="13.5" customHeight="1">
      <c r="A36" s="235">
        <v>4000000292</v>
      </c>
      <c r="B36" s="228" t="s">
        <v>117</v>
      </c>
      <c r="C36" s="228" t="s">
        <v>841</v>
      </c>
      <c r="D36" s="228" t="s">
        <v>1142</v>
      </c>
      <c r="E36" s="228" t="s">
        <v>1143</v>
      </c>
      <c r="F36" s="228" t="s">
        <v>881</v>
      </c>
      <c r="G36" s="228" t="s">
        <v>882</v>
      </c>
      <c r="H36" s="228" t="s">
        <v>403</v>
      </c>
      <c r="I36" s="233" t="s">
        <v>1144</v>
      </c>
      <c r="J36" s="228" t="s">
        <v>1145</v>
      </c>
      <c r="K36" s="228" t="s">
        <v>846</v>
      </c>
      <c r="L36" s="228" t="s">
        <v>1146</v>
      </c>
      <c r="M36" s="228" t="s">
        <v>1147</v>
      </c>
      <c r="N36" s="228" t="s">
        <v>1122</v>
      </c>
      <c r="O36" s="228" t="s">
        <v>850</v>
      </c>
      <c r="P36" s="233" t="s">
        <v>1146</v>
      </c>
      <c r="Q36" s="228" t="s">
        <v>841</v>
      </c>
      <c r="R36" s="233" t="s">
        <v>1148</v>
      </c>
      <c r="S36" s="228" t="s">
        <v>1149</v>
      </c>
      <c r="T36" s="228" t="s">
        <v>1150</v>
      </c>
      <c r="U36" s="228" t="s">
        <v>890</v>
      </c>
      <c r="V36" s="228" t="s">
        <v>855</v>
      </c>
      <c r="W36" s="228" t="s">
        <v>869</v>
      </c>
      <c r="X36" s="316" t="s">
        <v>878</v>
      </c>
      <c r="Y36" s="317" t="str">
        <f>VLOOKUP(HelpMe[[#This Row],[Technician]],Technicians[#All],3,FALSE)</f>
        <v>RAK Ceramics</v>
      </c>
      <c r="Z36" s="228" t="str">
        <f>VLOOKUP(HelpMe[[#This Row],[Technician]],Technicians[#All],2,FALSE)</f>
        <v>SAP Basis</v>
      </c>
      <c r="AA36" s="233" t="str">
        <f>IF((TEXT("Oct 28, 2024 00:00 AM","mmm dd, yyyy hh:mm") - HelpMe[[#This Row],[Updated Created Date]])&gt;0, "Yes","No")</f>
        <v>Yes</v>
      </c>
      <c r="AB36" s="230">
        <f ca="1">HelpMe[[#This Row],[Updated Resolved Time]]-HelpMe[[#This Row],[Updated Created Date]]</f>
        <v>19.177777777775191</v>
      </c>
      <c r="AC36" s="231">
        <f>YEAR(HelpMe[[#This Row],[Updated Created Date]])</f>
        <v>2024</v>
      </c>
      <c r="AD36" s="228">
        <f>WEEKNUM(HelpMe[[#This Row],[Updated Created Date]])</f>
        <v>27</v>
      </c>
      <c r="AE36" s="228" t="str">
        <f>_xlfn.CONCAT(HelpMe[[#This Row],[Year]],"-W",HelpMe[[#This Row],[Week'#]])</f>
        <v>2024-W27</v>
      </c>
      <c r="AF36" s="228" t="str">
        <f>IFERROR(VLOOKUP(HelpMe[[#This Row],[ID]],CGTracker[#All],13,FALSE),"No CG Status Found")</f>
        <v>No CG Status Found</v>
      </c>
      <c r="AG36" s="228">
        <f>MONTH(HelpMe[[#This Row],[Updated Created Date]])</f>
        <v>7</v>
      </c>
      <c r="AH36" s="228" t="str">
        <f>_xlfn.CONCAT(HelpMe[[#This Row],[Year]],"-M",HelpMe[[#This Row],[Month]])</f>
        <v>2024-M7</v>
      </c>
      <c r="AI36" s="228" t="str">
        <f ca="1">IF(HelpMe[[#This Row],[Age]]&lt;2,"Less than 2",IF(HelpMe[[#This Row],[Age]]&lt;5,"From 2 to 5",IF(HelpMe[[#This Row],[Age]]&lt;10,"From 5 to 10","More than 10")))</f>
        <v>More than 10</v>
      </c>
      <c r="AJ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45477.547222222223</v>
      </c>
      <c r="AK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45496.724999999999</v>
      </c>
    </row>
    <row r="37" spans="1:37" ht="13.5" customHeight="1">
      <c r="A37" s="235">
        <v>4000000323</v>
      </c>
      <c r="B37" s="228" t="s">
        <v>117</v>
      </c>
      <c r="C37" s="228" t="s">
        <v>795</v>
      </c>
      <c r="D37" s="228" t="s">
        <v>1151</v>
      </c>
      <c r="E37" s="228" t="s">
        <v>1152</v>
      </c>
      <c r="F37" s="228" t="s">
        <v>881</v>
      </c>
      <c r="G37" s="228" t="s">
        <v>882</v>
      </c>
      <c r="H37" s="228" t="s">
        <v>403</v>
      </c>
      <c r="I37" s="233" t="s">
        <v>1153</v>
      </c>
      <c r="J37" s="228" t="s">
        <v>1154</v>
      </c>
      <c r="K37" s="228" t="s">
        <v>846</v>
      </c>
      <c r="L37" s="228" t="s">
        <v>885</v>
      </c>
      <c r="M37" s="228" t="s">
        <v>1155</v>
      </c>
      <c r="N37" s="228" t="s">
        <v>1156</v>
      </c>
      <c r="O37" s="228" t="s">
        <v>917</v>
      </c>
      <c r="P37" s="233" t="s">
        <v>885</v>
      </c>
      <c r="Q37" s="228" t="s">
        <v>795</v>
      </c>
      <c r="R37" s="233" t="s">
        <v>1157</v>
      </c>
      <c r="S37" s="228" t="s">
        <v>1158</v>
      </c>
      <c r="T37" s="228" t="s">
        <v>1159</v>
      </c>
      <c r="U37" s="228" t="s">
        <v>890</v>
      </c>
      <c r="V37" s="228" t="s">
        <v>855</v>
      </c>
      <c r="W37" s="228" t="s">
        <v>869</v>
      </c>
      <c r="X37" s="316" t="s">
        <v>793</v>
      </c>
      <c r="Y37" s="317" t="str">
        <f>VLOOKUP(HelpMe[[#This Row],[Technician]],Technicians[#All],3,FALSE)</f>
        <v>RAK Ceramics</v>
      </c>
      <c r="Z37" s="228" t="str">
        <f>VLOOKUP(HelpMe[[#This Row],[Technician]],Technicians[#All],2,FALSE)</f>
        <v>SAP Basis</v>
      </c>
      <c r="AA37" s="233" t="str">
        <f>IF((TEXT("Oct 28, 2024 00:00 AM","mmm dd, yyyy hh:mm") - HelpMe[[#This Row],[Updated Created Date]])&gt;0, "Yes","No")</f>
        <v>Yes</v>
      </c>
      <c r="AB37" s="230">
        <f ca="1">HelpMe[[#This Row],[Updated Resolved Time]]-HelpMe[[#This Row],[Updated Created Date]]</f>
        <v>6.2444444444408873</v>
      </c>
      <c r="AC37" s="231">
        <f>YEAR(HelpMe[[#This Row],[Updated Created Date]])</f>
        <v>2024</v>
      </c>
      <c r="AD37" s="228">
        <f>WEEKNUM(HelpMe[[#This Row],[Updated Created Date]])</f>
        <v>27</v>
      </c>
      <c r="AE37" s="228" t="str">
        <f>_xlfn.CONCAT(HelpMe[[#This Row],[Year]],"-W",HelpMe[[#This Row],[Week'#]])</f>
        <v>2024-W27</v>
      </c>
      <c r="AF37" s="228" t="str">
        <f>IFERROR(VLOOKUP(HelpMe[[#This Row],[ID]],CGTracker[#All],13,FALSE),"No CG Status Found")</f>
        <v>No CG Status Found</v>
      </c>
      <c r="AG37" s="228">
        <f>MONTH(HelpMe[[#This Row],[Updated Created Date]])</f>
        <v>7</v>
      </c>
      <c r="AH37" s="228" t="str">
        <f>_xlfn.CONCAT(HelpMe[[#This Row],[Year]],"-M",HelpMe[[#This Row],[Month]])</f>
        <v>2024-M7</v>
      </c>
      <c r="AI37" s="228" t="str">
        <f ca="1">IF(HelpMe[[#This Row],[Age]]&lt;2,"Less than 2",IF(HelpMe[[#This Row],[Age]]&lt;5,"From 2 to 5",IF(HelpMe[[#This Row],[Age]]&lt;10,"From 5 to 10","More than 10")))</f>
        <v>From 5 to 10</v>
      </c>
      <c r="AJ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45478.449305555558</v>
      </c>
      <c r="AK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45484.693749999999</v>
      </c>
    </row>
    <row r="38" spans="1:37" ht="13.5" customHeight="1">
      <c r="A38" s="235">
        <v>4000000278</v>
      </c>
      <c r="B38" s="228" t="s">
        <v>156</v>
      </c>
      <c r="C38" s="228" t="s">
        <v>795</v>
      </c>
      <c r="D38" s="228" t="s">
        <v>1160</v>
      </c>
      <c r="E38" s="228" t="s">
        <v>921</v>
      </c>
      <c r="F38" s="228" t="s">
        <v>881</v>
      </c>
      <c r="G38" s="228" t="s">
        <v>882</v>
      </c>
      <c r="H38" s="228" t="s">
        <v>403</v>
      </c>
      <c r="I38" s="233" t="s">
        <v>1161</v>
      </c>
      <c r="J38" s="228" t="s">
        <v>1162</v>
      </c>
      <c r="K38" s="228" t="s">
        <v>846</v>
      </c>
      <c r="L38" s="228" t="s">
        <v>1163</v>
      </c>
      <c r="M38" s="228" t="s">
        <v>933</v>
      </c>
      <c r="N38" s="228" t="s">
        <v>924</v>
      </c>
      <c r="O38" s="228" t="s">
        <v>917</v>
      </c>
      <c r="P38" s="233" t="s">
        <v>1163</v>
      </c>
      <c r="Q38" s="228" t="s">
        <v>795</v>
      </c>
      <c r="R38" s="233" t="s">
        <v>1164</v>
      </c>
      <c r="S38" s="228" t="s">
        <v>1165</v>
      </c>
      <c r="T38" s="228" t="s">
        <v>1166</v>
      </c>
      <c r="U38" s="228" t="s">
        <v>855</v>
      </c>
      <c r="V38" s="228" t="s">
        <v>855</v>
      </c>
      <c r="W38" s="228" t="s">
        <v>869</v>
      </c>
      <c r="X38" s="316" t="s">
        <v>793</v>
      </c>
      <c r="Y38" s="317" t="str">
        <f>VLOOKUP(HelpMe[[#This Row],[Technician]],Technicians[#All],3,FALSE)</f>
        <v>RAK Ceramics</v>
      </c>
      <c r="Z38" s="228" t="str">
        <f>VLOOKUP(HelpMe[[#This Row],[Technician]],Technicians[#All],2,FALSE)</f>
        <v>SAP Basis</v>
      </c>
      <c r="AA38" s="233" t="str">
        <f>IF((TEXT("Oct 28, 2024 00:00 AM","mmm dd, yyyy hh:mm") - HelpMe[[#This Row],[Updated Created Date]])&gt;0, "Yes","No")</f>
        <v>Yes</v>
      </c>
      <c r="AB38" s="230">
        <f ca="1">HelpMe[[#This Row],[Updated Resolved Time]]-HelpMe[[#This Row],[Updated Created Date]]</f>
        <v>62.34513888888614</v>
      </c>
      <c r="AC38" s="231">
        <f>YEAR(HelpMe[[#This Row],[Updated Created Date]])</f>
        <v>2024</v>
      </c>
      <c r="AD38" s="228">
        <f>WEEKNUM(HelpMe[[#This Row],[Updated Created Date]])</f>
        <v>27</v>
      </c>
      <c r="AE38" s="228" t="str">
        <f>_xlfn.CONCAT(HelpMe[[#This Row],[Year]],"-W",HelpMe[[#This Row],[Week'#]])</f>
        <v>2024-W27</v>
      </c>
      <c r="AF38" s="228" t="str">
        <f>IFERROR(VLOOKUP(HelpMe[[#This Row],[ID]],CGTracker[#All],13,FALSE),"No CG Status Found")</f>
        <v>No CG Status Found</v>
      </c>
      <c r="AG38" s="228">
        <f>MONTH(HelpMe[[#This Row],[Updated Created Date]])</f>
        <v>7</v>
      </c>
      <c r="AH38" s="228" t="str">
        <f>_xlfn.CONCAT(HelpMe[[#This Row],[Year]],"-M",HelpMe[[#This Row],[Month]])</f>
        <v>2024-M7</v>
      </c>
      <c r="AI38" s="228" t="str">
        <f ca="1">IF(HelpMe[[#This Row],[Age]]&lt;2,"Less than 2",IF(HelpMe[[#This Row],[Age]]&lt;5,"From 2 to 5",IF(HelpMe[[#This Row],[Age]]&lt;10,"From 5 to 10","More than 10")))</f>
        <v>More than 10</v>
      </c>
      <c r="AJ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45477.462500000001</v>
      </c>
      <c r="AK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45539.807638888888</v>
      </c>
    </row>
    <row r="39" spans="1:37" ht="13.5" customHeight="1">
      <c r="A39" s="235">
        <v>4000000289</v>
      </c>
      <c r="B39" s="228" t="s">
        <v>117</v>
      </c>
      <c r="C39" s="228" t="s">
        <v>795</v>
      </c>
      <c r="D39" s="228" t="s">
        <v>1167</v>
      </c>
      <c r="E39" s="228" t="s">
        <v>1168</v>
      </c>
      <c r="F39" s="228" t="s">
        <v>742</v>
      </c>
      <c r="G39" s="228" t="s">
        <v>516</v>
      </c>
      <c r="H39" s="228" t="s">
        <v>268</v>
      </c>
      <c r="I39" s="233" t="s">
        <v>1169</v>
      </c>
      <c r="J39" s="228" t="s">
        <v>918</v>
      </c>
      <c r="K39" s="228" t="s">
        <v>846</v>
      </c>
      <c r="L39" s="228" t="s">
        <v>855</v>
      </c>
      <c r="M39" s="228" t="s">
        <v>933</v>
      </c>
      <c r="N39" s="228" t="s">
        <v>1170</v>
      </c>
      <c r="O39" s="228" t="s">
        <v>917</v>
      </c>
      <c r="P39" s="233" t="s">
        <v>1171</v>
      </c>
      <c r="Q39" s="228" t="s">
        <v>795</v>
      </c>
      <c r="R39" s="233" t="s">
        <v>855</v>
      </c>
      <c r="S39" s="228" t="s">
        <v>1172</v>
      </c>
      <c r="T39" s="228" t="s">
        <v>1173</v>
      </c>
      <c r="U39" s="228" t="s">
        <v>890</v>
      </c>
      <c r="V39" s="228" t="s">
        <v>1174</v>
      </c>
      <c r="W39" s="228" t="s">
        <v>869</v>
      </c>
      <c r="X39" s="316" t="s">
        <v>793</v>
      </c>
      <c r="Y39" s="317" t="str">
        <f>VLOOKUP(HelpMe[[#This Row],[Technician]],Technicians[#All],3,FALSE)</f>
        <v>RAK Ceramics</v>
      </c>
      <c r="Z39" s="228" t="str">
        <f>VLOOKUP(HelpMe[[#This Row],[Technician]],Technicians[#All],2,FALSE)</f>
        <v>SAP SD</v>
      </c>
      <c r="AA39" s="233" t="str">
        <f>IF((TEXT("Oct 28, 2024 00:00 AM","mmm dd, yyyy hh:mm") - HelpMe[[#This Row],[Updated Created Date]])&gt;0, "Yes","No")</f>
        <v>Yes</v>
      </c>
      <c r="AB39" s="230">
        <f ca="1">HelpMe[[#This Row],[Updated Resolved Time]]-HelpMe[[#This Row],[Updated Created Date]]</f>
        <v>176.22140706018399</v>
      </c>
      <c r="AC39" s="231">
        <f>YEAR(HelpMe[[#This Row],[Updated Created Date]])</f>
        <v>2024</v>
      </c>
      <c r="AD39" s="228">
        <f>WEEKNUM(HelpMe[[#This Row],[Updated Created Date]])</f>
        <v>27</v>
      </c>
      <c r="AE39" s="228" t="str">
        <f>_xlfn.CONCAT(HelpMe[[#This Row],[Year]],"-W",HelpMe[[#This Row],[Week'#]])</f>
        <v>2024-W27</v>
      </c>
      <c r="AF39" s="228" t="str">
        <f>IFERROR(VLOOKUP(HelpMe[[#This Row],[ID]],CGTracker[#All],13,FALSE),"No CG Status Found")</f>
        <v>No CG Status Found</v>
      </c>
      <c r="AG39" s="228">
        <f>MONTH(HelpMe[[#This Row],[Updated Created Date]])</f>
        <v>7</v>
      </c>
      <c r="AH39" s="228" t="str">
        <f>_xlfn.CONCAT(HelpMe[[#This Row],[Year]],"-M",HelpMe[[#This Row],[Month]])</f>
        <v>2024-M7</v>
      </c>
      <c r="AI39" s="228" t="str">
        <f ca="1">IF(HelpMe[[#This Row],[Age]]&lt;2,"Less than 2",IF(HelpMe[[#This Row],[Age]]&lt;5,"From 2 to 5",IF(HelpMe[[#This Row],[Age]]&lt;10,"From 5 to 10","More than 10")))</f>
        <v>More than 10</v>
      </c>
      <c r="AJ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45477.536111111112</v>
      </c>
      <c r="AK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0" spans="1:37" ht="13.5" customHeight="1">
      <c r="A40" s="235">
        <v>4000000322</v>
      </c>
      <c r="B40" s="228" t="s">
        <v>117</v>
      </c>
      <c r="C40" s="228" t="s">
        <v>795</v>
      </c>
      <c r="D40" s="228" t="s">
        <v>1175</v>
      </c>
      <c r="E40" s="228" t="s">
        <v>1176</v>
      </c>
      <c r="F40" s="228" t="s">
        <v>881</v>
      </c>
      <c r="G40" s="228" t="s">
        <v>882</v>
      </c>
      <c r="H40" s="228" t="s">
        <v>403</v>
      </c>
      <c r="I40" s="233" t="s">
        <v>1177</v>
      </c>
      <c r="J40" s="228" t="s">
        <v>1178</v>
      </c>
      <c r="K40" s="228" t="s">
        <v>846</v>
      </c>
      <c r="L40" s="228" t="s">
        <v>1179</v>
      </c>
      <c r="M40" s="228" t="s">
        <v>933</v>
      </c>
      <c r="N40" s="228" t="s">
        <v>1180</v>
      </c>
      <c r="O40" s="228" t="s">
        <v>850</v>
      </c>
      <c r="P40" s="233" t="s">
        <v>1179</v>
      </c>
      <c r="Q40" s="228" t="s">
        <v>795</v>
      </c>
      <c r="R40" s="233" t="s">
        <v>1181</v>
      </c>
      <c r="S40" s="228" t="s">
        <v>1182</v>
      </c>
      <c r="T40" s="228" t="s">
        <v>1183</v>
      </c>
      <c r="U40" s="228" t="s">
        <v>890</v>
      </c>
      <c r="V40" s="228" t="s">
        <v>855</v>
      </c>
      <c r="W40" s="228" t="s">
        <v>869</v>
      </c>
      <c r="X40" s="316" t="s">
        <v>878</v>
      </c>
      <c r="Y40" s="317" t="str">
        <f>VLOOKUP(HelpMe[[#This Row],[Technician]],Technicians[#All],3,FALSE)</f>
        <v>RAK Ceramics</v>
      </c>
      <c r="Z40" s="228" t="str">
        <f>VLOOKUP(HelpMe[[#This Row],[Technician]],Technicians[#All],2,FALSE)</f>
        <v>SAP Basis</v>
      </c>
      <c r="AA40" s="233" t="str">
        <f>IF((TEXT("Oct 28, 2024 00:00 AM","mmm dd, yyyy hh:mm") - HelpMe[[#This Row],[Updated Created Date]])&gt;0, "Yes","No")</f>
        <v>Yes</v>
      </c>
      <c r="AB40" s="230">
        <f ca="1">HelpMe[[#This Row],[Updated Resolved Time]]-HelpMe[[#This Row],[Updated Created Date]]</f>
        <v>20.299305555548926</v>
      </c>
      <c r="AC40" s="231">
        <f>YEAR(HelpMe[[#This Row],[Updated Created Date]])</f>
        <v>2024</v>
      </c>
      <c r="AD40" s="228">
        <f>WEEKNUM(HelpMe[[#This Row],[Updated Created Date]])</f>
        <v>27</v>
      </c>
      <c r="AE40" s="228" t="str">
        <f>_xlfn.CONCAT(HelpMe[[#This Row],[Year]],"-W",HelpMe[[#This Row],[Week'#]])</f>
        <v>2024-W27</v>
      </c>
      <c r="AF40" s="228" t="str">
        <f>IFERROR(VLOOKUP(HelpMe[[#This Row],[ID]],CGTracker[#All],13,FALSE),"No CG Status Found")</f>
        <v>No CG Status Found</v>
      </c>
      <c r="AG40" s="228">
        <f>MONTH(HelpMe[[#This Row],[Updated Created Date]])</f>
        <v>7</v>
      </c>
      <c r="AH40" s="228" t="str">
        <f>_xlfn.CONCAT(HelpMe[[#This Row],[Year]],"-M",HelpMe[[#This Row],[Month]])</f>
        <v>2024-M7</v>
      </c>
      <c r="AI40" s="228" t="str">
        <f ca="1">IF(HelpMe[[#This Row],[Age]]&lt;2,"Less than 2",IF(HelpMe[[#This Row],[Age]]&lt;5,"From 2 to 5",IF(HelpMe[[#This Row],[Age]]&lt;10,"From 5 to 10","More than 10")))</f>
        <v>More than 10</v>
      </c>
      <c r="AJ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45478.42291666667</v>
      </c>
      <c r="AK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45498.722222222219</v>
      </c>
    </row>
    <row r="41" spans="1:37" ht="13.5" customHeight="1">
      <c r="A41" s="235">
        <v>4000000306</v>
      </c>
      <c r="B41" s="228" t="s">
        <v>117</v>
      </c>
      <c r="C41" s="228" t="s">
        <v>1035</v>
      </c>
      <c r="D41" s="228" t="s">
        <v>1184</v>
      </c>
      <c r="E41" s="228" t="s">
        <v>1185</v>
      </c>
      <c r="F41" s="228" t="s">
        <v>881</v>
      </c>
      <c r="G41" s="228" t="s">
        <v>882</v>
      </c>
      <c r="H41" s="228" t="s">
        <v>403</v>
      </c>
      <c r="I41" s="233" t="s">
        <v>1186</v>
      </c>
      <c r="J41" s="228" t="s">
        <v>1187</v>
      </c>
      <c r="K41" s="228" t="s">
        <v>846</v>
      </c>
      <c r="L41" s="228" t="s">
        <v>1097</v>
      </c>
      <c r="M41" s="228" t="s">
        <v>1185</v>
      </c>
      <c r="N41" s="228" t="s">
        <v>1188</v>
      </c>
      <c r="O41" s="228" t="s">
        <v>850</v>
      </c>
      <c r="P41" s="233" t="s">
        <v>1097</v>
      </c>
      <c r="Q41" s="228" t="s">
        <v>892</v>
      </c>
      <c r="R41" s="233" t="s">
        <v>1189</v>
      </c>
      <c r="S41" s="228" t="s">
        <v>1189</v>
      </c>
      <c r="T41" s="228" t="s">
        <v>1190</v>
      </c>
      <c r="U41" s="228" t="s">
        <v>890</v>
      </c>
      <c r="V41" s="228" t="s">
        <v>855</v>
      </c>
      <c r="W41" s="228" t="s">
        <v>857</v>
      </c>
      <c r="X41" s="316" t="s">
        <v>793</v>
      </c>
      <c r="Y41" s="317" t="str">
        <f>VLOOKUP(HelpMe[[#This Row],[Technician]],Technicians[#All],3,FALSE)</f>
        <v>RAK Ceramics</v>
      </c>
      <c r="Z41" s="228" t="str">
        <f>VLOOKUP(HelpMe[[#This Row],[Technician]],Technicians[#All],2,FALSE)</f>
        <v>SAP Basis</v>
      </c>
      <c r="AA41" s="233" t="str">
        <f>IF((TEXT("Oct 28, 2024 00:00 AM","mmm dd, yyyy hh:mm") - HelpMe[[#This Row],[Updated Created Date]])&gt;0, "Yes","No")</f>
        <v>Yes</v>
      </c>
      <c r="AB41" s="230">
        <f ca="1">HelpMe[[#This Row],[Updated Resolved Time]]-HelpMe[[#This Row],[Updated Created Date]]</f>
        <v>1.1347222222248092</v>
      </c>
      <c r="AC41" s="231">
        <f>YEAR(HelpMe[[#This Row],[Updated Created Date]])</f>
        <v>2024</v>
      </c>
      <c r="AD41" s="228">
        <f>WEEKNUM(HelpMe[[#This Row],[Updated Created Date]])</f>
        <v>27</v>
      </c>
      <c r="AE41" s="228" t="str">
        <f>_xlfn.CONCAT(HelpMe[[#This Row],[Year]],"-W",HelpMe[[#This Row],[Week'#]])</f>
        <v>2024-W27</v>
      </c>
      <c r="AF41" s="228" t="str">
        <f>IFERROR(VLOOKUP(HelpMe[[#This Row],[ID]],CGTracker[#All],13,FALSE),"No CG Status Found")</f>
        <v>No CG Status Found</v>
      </c>
      <c r="AG41" s="228">
        <f>MONTH(HelpMe[[#This Row],[Updated Created Date]])</f>
        <v>7</v>
      </c>
      <c r="AH41" s="228" t="str">
        <f>_xlfn.CONCAT(HelpMe[[#This Row],[Year]],"-M",HelpMe[[#This Row],[Month]])</f>
        <v>2024-M7</v>
      </c>
      <c r="AI41" s="228" t="str">
        <f ca="1">IF(HelpMe[[#This Row],[Age]]&lt;2,"Less than 2",IF(HelpMe[[#This Row],[Age]]&lt;5,"From 2 to 5",IF(HelpMe[[#This Row],[Age]]&lt;10,"From 5 to 10","More than 10")))</f>
        <v>Less than 2</v>
      </c>
      <c r="AJ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45477.636111111111</v>
      </c>
      <c r="AK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45478.770833333336</v>
      </c>
    </row>
    <row r="42" spans="1:37" ht="13.5" customHeight="1">
      <c r="A42" s="235">
        <v>4000000311</v>
      </c>
      <c r="B42" s="228" t="s">
        <v>117</v>
      </c>
      <c r="C42" s="228" t="s">
        <v>795</v>
      </c>
      <c r="D42" s="228" t="s">
        <v>1191</v>
      </c>
      <c r="E42" s="228" t="s">
        <v>1046</v>
      </c>
      <c r="F42" s="228" t="s">
        <v>881</v>
      </c>
      <c r="G42" s="228" t="s">
        <v>882</v>
      </c>
      <c r="H42" s="228" t="s">
        <v>403</v>
      </c>
      <c r="I42" s="233" t="s">
        <v>1190</v>
      </c>
      <c r="J42" s="228" t="s">
        <v>1070</v>
      </c>
      <c r="K42" s="228" t="s">
        <v>846</v>
      </c>
      <c r="L42" s="228" t="s">
        <v>1192</v>
      </c>
      <c r="M42" s="228" t="s">
        <v>1046</v>
      </c>
      <c r="N42" s="228" t="s">
        <v>863</v>
      </c>
      <c r="O42" s="228" t="s">
        <v>917</v>
      </c>
      <c r="P42" s="233" t="s">
        <v>1193</v>
      </c>
      <c r="Q42" s="228" t="s">
        <v>795</v>
      </c>
      <c r="R42" s="233" t="s">
        <v>1194</v>
      </c>
      <c r="S42" s="228" t="s">
        <v>1194</v>
      </c>
      <c r="T42" s="228" t="s">
        <v>1195</v>
      </c>
      <c r="U42" s="228" t="s">
        <v>890</v>
      </c>
      <c r="V42" s="228" t="s">
        <v>855</v>
      </c>
      <c r="W42" s="228" t="s">
        <v>869</v>
      </c>
      <c r="X42" s="316" t="s">
        <v>793</v>
      </c>
      <c r="Y42" s="317" t="str">
        <f>VLOOKUP(HelpMe[[#This Row],[Technician]],Technicians[#All],3,FALSE)</f>
        <v>RAK Ceramics</v>
      </c>
      <c r="Z42" s="228" t="str">
        <f>VLOOKUP(HelpMe[[#This Row],[Technician]],Technicians[#All],2,FALSE)</f>
        <v>SAP Basis</v>
      </c>
      <c r="AA42" s="233" t="str">
        <f>IF((TEXT("Oct 28, 2024 00:00 AM","mmm dd, yyyy hh:mm") - HelpMe[[#This Row],[Updated Created Date]])&gt;0, "Yes","No")</f>
        <v>Yes</v>
      </c>
      <c r="AB42" s="230">
        <f ca="1">HelpMe[[#This Row],[Updated Resolved Time]]-HelpMe[[#This Row],[Updated Created Date]]</f>
        <v>1.0055555555591127</v>
      </c>
      <c r="AC42" s="231">
        <f>YEAR(HelpMe[[#This Row],[Updated Created Date]])</f>
        <v>2024</v>
      </c>
      <c r="AD42" s="228">
        <f>WEEKNUM(HelpMe[[#This Row],[Updated Created Date]])</f>
        <v>27</v>
      </c>
      <c r="AE42" s="228" t="str">
        <f>_xlfn.CONCAT(HelpMe[[#This Row],[Year]],"-W",HelpMe[[#This Row],[Week'#]])</f>
        <v>2024-W27</v>
      </c>
      <c r="AF42" s="228" t="str">
        <f>IFERROR(VLOOKUP(HelpMe[[#This Row],[ID]],CGTracker[#All],13,FALSE),"No CG Status Found")</f>
        <v>No CG Status Found</v>
      </c>
      <c r="AG42" s="228">
        <f>MONTH(HelpMe[[#This Row],[Updated Created Date]])</f>
        <v>7</v>
      </c>
      <c r="AH42" s="228" t="str">
        <f>_xlfn.CONCAT(HelpMe[[#This Row],[Year]],"-M",HelpMe[[#This Row],[Month]])</f>
        <v>2024-M7</v>
      </c>
      <c r="AI42" s="228" t="str">
        <f ca="1">IF(HelpMe[[#This Row],[Age]]&lt;2,"Less than 2",IF(HelpMe[[#This Row],[Age]]&lt;5,"From 2 to 5",IF(HelpMe[[#This Row],[Age]]&lt;10,"From 5 to 10","More than 10")))</f>
        <v>Less than 2</v>
      </c>
      <c r="AJ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45477.677777777775</v>
      </c>
      <c r="AK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45478.683333333334</v>
      </c>
    </row>
    <row r="43" spans="1:37" ht="13.5" customHeight="1">
      <c r="A43" s="235">
        <v>4000000288</v>
      </c>
      <c r="B43" s="228" t="s">
        <v>117</v>
      </c>
      <c r="C43" s="228" t="s">
        <v>795</v>
      </c>
      <c r="D43" s="228" t="s">
        <v>1196</v>
      </c>
      <c r="E43" s="228" t="s">
        <v>1197</v>
      </c>
      <c r="F43" s="228" t="s">
        <v>881</v>
      </c>
      <c r="G43" s="228" t="s">
        <v>882</v>
      </c>
      <c r="H43" s="228" t="s">
        <v>403</v>
      </c>
      <c r="I43" s="233" t="s">
        <v>1198</v>
      </c>
      <c r="J43" s="228" t="s">
        <v>1199</v>
      </c>
      <c r="K43" s="228" t="s">
        <v>846</v>
      </c>
      <c r="L43" s="228" t="s">
        <v>1200</v>
      </c>
      <c r="M43" s="228" t="s">
        <v>1197</v>
      </c>
      <c r="N43" s="228" t="s">
        <v>899</v>
      </c>
      <c r="O43" s="228" t="s">
        <v>850</v>
      </c>
      <c r="P43" s="233" t="s">
        <v>1200</v>
      </c>
      <c r="Q43" s="228" t="s">
        <v>795</v>
      </c>
      <c r="R43" s="233" t="s">
        <v>1201</v>
      </c>
      <c r="S43" s="228" t="s">
        <v>1202</v>
      </c>
      <c r="T43" s="228" t="s">
        <v>1203</v>
      </c>
      <c r="U43" s="228" t="s">
        <v>890</v>
      </c>
      <c r="V43" s="228" t="s">
        <v>855</v>
      </c>
      <c r="W43" s="228" t="s">
        <v>869</v>
      </c>
      <c r="X43" s="316" t="s">
        <v>904</v>
      </c>
      <c r="Y43" s="317" t="str">
        <f>VLOOKUP(HelpMe[[#This Row],[Technician]],Technicians[#All],3,FALSE)</f>
        <v>RAK Ceramics</v>
      </c>
      <c r="Z43" s="228" t="str">
        <f>VLOOKUP(HelpMe[[#This Row],[Technician]],Technicians[#All],2,FALSE)</f>
        <v>SAP Basis</v>
      </c>
      <c r="AA43" s="233" t="str">
        <f>IF((TEXT("Oct 28, 2024 00:00 AM","mmm dd, yyyy hh:mm") - HelpMe[[#This Row],[Updated Created Date]])&gt;0, "Yes","No")</f>
        <v>Yes</v>
      </c>
      <c r="AB43" s="230">
        <f ca="1">HelpMe[[#This Row],[Updated Resolved Time]]-HelpMe[[#This Row],[Updated Created Date]]</f>
        <v>5.2000000000043656</v>
      </c>
      <c r="AC43" s="231">
        <f>YEAR(HelpMe[[#This Row],[Updated Created Date]])</f>
        <v>2024</v>
      </c>
      <c r="AD43" s="228">
        <f>WEEKNUM(HelpMe[[#This Row],[Updated Created Date]])</f>
        <v>27</v>
      </c>
      <c r="AE43" s="228" t="str">
        <f>_xlfn.CONCAT(HelpMe[[#This Row],[Year]],"-W",HelpMe[[#This Row],[Week'#]])</f>
        <v>2024-W27</v>
      </c>
      <c r="AF43" s="228" t="str">
        <f>IFERROR(VLOOKUP(HelpMe[[#This Row],[ID]],CGTracker[#All],13,FALSE),"No CG Status Found")</f>
        <v>No CG Status Found</v>
      </c>
      <c r="AG43" s="228">
        <f>MONTH(HelpMe[[#This Row],[Updated Created Date]])</f>
        <v>7</v>
      </c>
      <c r="AH43" s="228" t="str">
        <f>_xlfn.CONCAT(HelpMe[[#This Row],[Year]],"-M",HelpMe[[#This Row],[Month]])</f>
        <v>2024-M7</v>
      </c>
      <c r="AI43" s="228" t="str">
        <f ca="1">IF(HelpMe[[#This Row],[Age]]&lt;2,"Less than 2",IF(HelpMe[[#This Row],[Age]]&lt;5,"From 2 to 5",IF(HelpMe[[#This Row],[Age]]&lt;10,"From 5 to 10","More than 10")))</f>
        <v>From 5 to 10</v>
      </c>
      <c r="AJ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45477.519444444442</v>
      </c>
      <c r="AK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45482.719444444447</v>
      </c>
    </row>
    <row r="44" spans="1:37" ht="13.5" customHeight="1">
      <c r="A44" s="235">
        <v>4000000291</v>
      </c>
      <c r="B44" s="228" t="s">
        <v>117</v>
      </c>
      <c r="C44" s="228" t="s">
        <v>795</v>
      </c>
      <c r="D44" s="228" t="s">
        <v>1204</v>
      </c>
      <c r="E44" s="228" t="s">
        <v>1205</v>
      </c>
      <c r="F44" s="228" t="s">
        <v>881</v>
      </c>
      <c r="G44" s="228" t="s">
        <v>882</v>
      </c>
      <c r="H44" s="228" t="s">
        <v>403</v>
      </c>
      <c r="I44" s="233" t="s">
        <v>1206</v>
      </c>
      <c r="J44" s="228" t="s">
        <v>1207</v>
      </c>
      <c r="K44" s="228" t="s">
        <v>846</v>
      </c>
      <c r="L44" s="228" t="s">
        <v>1066</v>
      </c>
      <c r="M44" s="228" t="s">
        <v>1205</v>
      </c>
      <c r="N44" s="228" t="s">
        <v>1208</v>
      </c>
      <c r="O44" s="228" t="s">
        <v>850</v>
      </c>
      <c r="P44" s="233" t="s">
        <v>1066</v>
      </c>
      <c r="Q44" s="228" t="s">
        <v>795</v>
      </c>
      <c r="R44" s="233" t="s">
        <v>1192</v>
      </c>
      <c r="S44" s="228" t="s">
        <v>1192</v>
      </c>
      <c r="T44" s="228" t="s">
        <v>1209</v>
      </c>
      <c r="U44" s="228" t="s">
        <v>890</v>
      </c>
      <c r="V44" s="228" t="s">
        <v>855</v>
      </c>
      <c r="W44" s="228" t="s">
        <v>869</v>
      </c>
      <c r="X44" s="316" t="s">
        <v>904</v>
      </c>
      <c r="Y44" s="317" t="str">
        <f>VLOOKUP(HelpMe[[#This Row],[Technician]],Technicians[#All],3,FALSE)</f>
        <v>RAK Ceramics</v>
      </c>
      <c r="Z44" s="228" t="str">
        <f>VLOOKUP(HelpMe[[#This Row],[Technician]],Technicians[#All],2,FALSE)</f>
        <v>SAP Basis</v>
      </c>
      <c r="AA44" s="233" t="str">
        <f>IF((TEXT("Oct 28, 2024 00:00 AM","mmm dd, yyyy hh:mm") - HelpMe[[#This Row],[Updated Created Date]])&gt;0, "Yes","No")</f>
        <v>Yes</v>
      </c>
      <c r="AB44" s="230">
        <f ca="1">HelpMe[[#This Row],[Updated Resolved Time]]-HelpMe[[#This Row],[Updated Created Date]]</f>
        <v>4.1541666666671517</v>
      </c>
      <c r="AC44" s="231">
        <f>YEAR(HelpMe[[#This Row],[Updated Created Date]])</f>
        <v>2024</v>
      </c>
      <c r="AD44" s="228">
        <f>WEEKNUM(HelpMe[[#This Row],[Updated Created Date]])</f>
        <v>27</v>
      </c>
      <c r="AE44" s="228" t="str">
        <f>_xlfn.CONCAT(HelpMe[[#This Row],[Year]],"-W",HelpMe[[#This Row],[Week'#]])</f>
        <v>2024-W27</v>
      </c>
      <c r="AF44" s="228" t="str">
        <f>IFERROR(VLOOKUP(HelpMe[[#This Row],[ID]],CGTracker[#All],13,FALSE),"No CG Status Found")</f>
        <v>No CG Status Found</v>
      </c>
      <c r="AG44" s="228">
        <f>MONTH(HelpMe[[#This Row],[Updated Created Date]])</f>
        <v>7</v>
      </c>
      <c r="AH44" s="228" t="str">
        <f>_xlfn.CONCAT(HelpMe[[#This Row],[Year]],"-M",HelpMe[[#This Row],[Month]])</f>
        <v>2024-M7</v>
      </c>
      <c r="AI44" s="228" t="str">
        <f ca="1">IF(HelpMe[[#This Row],[Age]]&lt;2,"Less than 2",IF(HelpMe[[#This Row],[Age]]&lt;5,"From 2 to 5",IF(HelpMe[[#This Row],[Age]]&lt;10,"From 5 to 10","More than 10")))</f>
        <v>From 2 to 5</v>
      </c>
      <c r="AJ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45477.545138888891</v>
      </c>
      <c r="AK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45481.699305555558</v>
      </c>
    </row>
    <row r="45" spans="1:37" ht="13.5" customHeight="1">
      <c r="A45" s="235">
        <v>4000000425</v>
      </c>
      <c r="B45" s="228" t="s">
        <v>156</v>
      </c>
      <c r="C45" s="228" t="s">
        <v>795</v>
      </c>
      <c r="D45" s="228" t="s">
        <v>1210</v>
      </c>
      <c r="E45" s="228" t="s">
        <v>1211</v>
      </c>
      <c r="F45" s="228" t="s">
        <v>742</v>
      </c>
      <c r="G45" s="228" t="s">
        <v>941</v>
      </c>
      <c r="H45" s="228" t="s">
        <v>403</v>
      </c>
      <c r="I45" s="233" t="s">
        <v>1212</v>
      </c>
      <c r="J45" s="228" t="s">
        <v>1213</v>
      </c>
      <c r="K45" s="228" t="s">
        <v>846</v>
      </c>
      <c r="L45" s="228" t="s">
        <v>862</v>
      </c>
      <c r="M45" s="228" t="s">
        <v>1211</v>
      </c>
      <c r="N45" s="228" t="s">
        <v>924</v>
      </c>
      <c r="O45" s="228" t="s">
        <v>1123</v>
      </c>
      <c r="P45" s="233" t="s">
        <v>1214</v>
      </c>
      <c r="Q45" s="228" t="s">
        <v>892</v>
      </c>
      <c r="R45" s="233" t="s">
        <v>1215</v>
      </c>
      <c r="S45" s="228" t="s">
        <v>1216</v>
      </c>
      <c r="T45" s="228" t="s">
        <v>1217</v>
      </c>
      <c r="U45" s="228" t="s">
        <v>855</v>
      </c>
      <c r="V45" s="228" t="s">
        <v>855</v>
      </c>
      <c r="W45" s="228" t="s">
        <v>869</v>
      </c>
      <c r="X45" s="316" t="s">
        <v>878</v>
      </c>
      <c r="Y45" s="317" t="str">
        <f>VLOOKUP(HelpMe[[#This Row],[Technician]],Technicians[#All],3,FALSE)</f>
        <v>RAK Ceramics</v>
      </c>
      <c r="Z45" s="228" t="str">
        <f>VLOOKUP(HelpMe[[#This Row],[Technician]],Technicians[#All],2,FALSE)</f>
        <v>SAP SD</v>
      </c>
      <c r="AA45" s="233" t="str">
        <f>IF((TEXT("Oct 28, 2024 00:00 AM","mmm dd, yyyy hh:mm") - HelpMe[[#This Row],[Updated Created Date]])&gt;0, "Yes","No")</f>
        <v>Yes</v>
      </c>
      <c r="AB45" s="230">
        <f ca="1">HelpMe[[#This Row],[Updated Resolved Time]]-HelpMe[[#This Row],[Updated Created Date]]</f>
        <v>2.6166666666686069</v>
      </c>
      <c r="AC45" s="231">
        <f>YEAR(HelpMe[[#This Row],[Updated Created Date]])</f>
        <v>2024</v>
      </c>
      <c r="AD45" s="228">
        <f>WEEKNUM(HelpMe[[#This Row],[Updated Created Date]])</f>
        <v>28</v>
      </c>
      <c r="AE45" s="228" t="str">
        <f>_xlfn.CONCAT(HelpMe[[#This Row],[Year]],"-W",HelpMe[[#This Row],[Week'#]])</f>
        <v>2024-W28</v>
      </c>
      <c r="AF45" s="228" t="str">
        <f>IFERROR(VLOOKUP(HelpMe[[#This Row],[ID]],CGTracker[#All],13,FALSE),"No CG Status Found")</f>
        <v>No CG Status Found</v>
      </c>
      <c r="AG45" s="228">
        <f>MONTH(HelpMe[[#This Row],[Updated Created Date]])</f>
        <v>7</v>
      </c>
      <c r="AH45" s="228" t="str">
        <f>_xlfn.CONCAT(HelpMe[[#This Row],[Year]],"-M",HelpMe[[#This Row],[Month]])</f>
        <v>2024-M7</v>
      </c>
      <c r="AI45" s="228" t="str">
        <f ca="1">IF(HelpMe[[#This Row],[Age]]&lt;2,"Less than 2",IF(HelpMe[[#This Row],[Age]]&lt;5,"From 2 to 5",IF(HelpMe[[#This Row],[Age]]&lt;10,"From 5 to 10","More than 10")))</f>
        <v>From 2 to 5</v>
      </c>
      <c r="AJ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45482.444444444445</v>
      </c>
      <c r="AK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45485.061111111114</v>
      </c>
    </row>
    <row r="46" spans="1:37" ht="13.5" customHeight="1">
      <c r="A46" s="235">
        <v>4000000458</v>
      </c>
      <c r="B46" s="228" t="s">
        <v>117</v>
      </c>
      <c r="C46" s="228" t="s">
        <v>841</v>
      </c>
      <c r="D46" s="228" t="s">
        <v>1218</v>
      </c>
      <c r="E46" s="228" t="s">
        <v>1219</v>
      </c>
      <c r="F46" s="228" t="s">
        <v>742</v>
      </c>
      <c r="G46" s="228" t="s">
        <v>516</v>
      </c>
      <c r="H46" s="228" t="s">
        <v>268</v>
      </c>
      <c r="I46" s="233" t="s">
        <v>1220</v>
      </c>
      <c r="J46" s="228" t="s">
        <v>1221</v>
      </c>
      <c r="K46" s="228" t="s">
        <v>846</v>
      </c>
      <c r="L46" s="228" t="s">
        <v>855</v>
      </c>
      <c r="M46" s="228" t="s">
        <v>1219</v>
      </c>
      <c r="N46" s="228" t="s">
        <v>1098</v>
      </c>
      <c r="O46" s="228" t="s">
        <v>850</v>
      </c>
      <c r="P46" s="233" t="s">
        <v>1222</v>
      </c>
      <c r="Q46" s="228" t="s">
        <v>841</v>
      </c>
      <c r="R46" s="233" t="s">
        <v>855</v>
      </c>
      <c r="S46" s="228" t="s">
        <v>1223</v>
      </c>
      <c r="T46" s="228" t="s">
        <v>1224</v>
      </c>
      <c r="U46" s="228" t="s">
        <v>846</v>
      </c>
      <c r="V46" s="228" t="s">
        <v>1225</v>
      </c>
      <c r="W46" s="228" t="s">
        <v>1226</v>
      </c>
      <c r="X46" s="316" t="s">
        <v>793</v>
      </c>
      <c r="Y46" s="317" t="str">
        <f>VLOOKUP(HelpMe[[#This Row],[Technician]],Technicians[#All],3,FALSE)</f>
        <v>RAK Ceramics</v>
      </c>
      <c r="Z46" s="228" t="str">
        <f>VLOOKUP(HelpMe[[#This Row],[Technician]],Technicians[#All],2,FALSE)</f>
        <v>SAP SD</v>
      </c>
      <c r="AA46" s="233" t="str">
        <f>IF((TEXT("Oct 28, 2024 00:00 AM","mmm dd, yyyy hh:mm") - HelpMe[[#This Row],[Updated Created Date]])&gt;0, "Yes","No")</f>
        <v>Yes</v>
      </c>
      <c r="AB46" s="230">
        <f ca="1">HelpMe[[#This Row],[Updated Resolved Time]]-HelpMe[[#This Row],[Updated Created Date]]</f>
        <v>171.03112928240444</v>
      </c>
      <c r="AC46" s="231">
        <f>YEAR(HelpMe[[#This Row],[Updated Created Date]])</f>
        <v>2024</v>
      </c>
      <c r="AD46" s="228">
        <f>WEEKNUM(HelpMe[[#This Row],[Updated Created Date]])</f>
        <v>28</v>
      </c>
      <c r="AE46" s="228" t="str">
        <f>_xlfn.CONCAT(HelpMe[[#This Row],[Year]],"-W",HelpMe[[#This Row],[Week'#]])</f>
        <v>2024-W28</v>
      </c>
      <c r="AF46" s="228" t="str">
        <f>IFERROR(VLOOKUP(HelpMe[[#This Row],[ID]],CGTracker[#All],13,FALSE),"No CG Status Found")</f>
        <v>No CG Status Found</v>
      </c>
      <c r="AG46" s="228">
        <f>MONTH(HelpMe[[#This Row],[Updated Created Date]])</f>
        <v>7</v>
      </c>
      <c r="AH46" s="228" t="str">
        <f>_xlfn.CONCAT(HelpMe[[#This Row],[Year]],"-M",HelpMe[[#This Row],[Month]])</f>
        <v>2024-M7</v>
      </c>
      <c r="AI46" s="228" t="str">
        <f ca="1">IF(HelpMe[[#This Row],[Age]]&lt;2,"Less than 2",IF(HelpMe[[#This Row],[Age]]&lt;5,"From 2 to 5",IF(HelpMe[[#This Row],[Age]]&lt;10,"From 5 to 10","More than 10")))</f>
        <v>More than 10</v>
      </c>
      <c r="AJ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45482.726388888892</v>
      </c>
      <c r="AK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7" spans="1:37" ht="13.5" customHeight="1">
      <c r="A47" s="235">
        <v>4000000390</v>
      </c>
      <c r="B47" s="228" t="s">
        <v>156</v>
      </c>
      <c r="C47" s="228" t="s">
        <v>1035</v>
      </c>
      <c r="D47" s="228" t="s">
        <v>1227</v>
      </c>
      <c r="E47" s="228" t="s">
        <v>1228</v>
      </c>
      <c r="F47" s="228" t="s">
        <v>742</v>
      </c>
      <c r="G47" s="228" t="s">
        <v>516</v>
      </c>
      <c r="H47" s="228" t="s">
        <v>403</v>
      </c>
      <c r="I47" s="233" t="s">
        <v>1229</v>
      </c>
      <c r="J47" s="228" t="s">
        <v>1230</v>
      </c>
      <c r="K47" s="228" t="s">
        <v>846</v>
      </c>
      <c r="L47" s="228" t="s">
        <v>1231</v>
      </c>
      <c r="M47" s="228" t="s">
        <v>1228</v>
      </c>
      <c r="N47" s="228" t="s">
        <v>1004</v>
      </c>
      <c r="O47" s="228" t="s">
        <v>917</v>
      </c>
      <c r="P47" s="233" t="s">
        <v>1231</v>
      </c>
      <c r="Q47" s="228" t="s">
        <v>892</v>
      </c>
      <c r="R47" s="233" t="s">
        <v>1232</v>
      </c>
      <c r="S47" s="228" t="s">
        <v>1233</v>
      </c>
      <c r="T47" s="228" t="s">
        <v>1234</v>
      </c>
      <c r="U47" s="228" t="s">
        <v>855</v>
      </c>
      <c r="V47" s="228" t="s">
        <v>855</v>
      </c>
      <c r="W47" s="228" t="s">
        <v>869</v>
      </c>
      <c r="X47" s="316" t="s">
        <v>793</v>
      </c>
      <c r="Y47" s="317" t="str">
        <f>VLOOKUP(HelpMe[[#This Row],[Technician]],Technicians[#All],3,FALSE)</f>
        <v>RAK Ceramics</v>
      </c>
      <c r="Z47" s="228" t="str">
        <f>VLOOKUP(HelpMe[[#This Row],[Technician]],Technicians[#All],2,FALSE)</f>
        <v>SAP SD</v>
      </c>
      <c r="AA47" s="233" t="str">
        <f>IF((TEXT("Oct 28, 2024 00:00 AM","mmm dd, yyyy hh:mm") - HelpMe[[#This Row],[Updated Created Date]])&gt;0, "Yes","No")</f>
        <v>Yes</v>
      </c>
      <c r="AB47" s="230">
        <f ca="1">HelpMe[[#This Row],[Updated Resolved Time]]-HelpMe[[#This Row],[Updated Created Date]]</f>
        <v>9.5874999999941792</v>
      </c>
      <c r="AC47" s="231">
        <f>YEAR(HelpMe[[#This Row],[Updated Created Date]])</f>
        <v>2024</v>
      </c>
      <c r="AD47" s="228">
        <f>WEEKNUM(HelpMe[[#This Row],[Updated Created Date]])</f>
        <v>28</v>
      </c>
      <c r="AE47" s="228" t="str">
        <f>_xlfn.CONCAT(HelpMe[[#This Row],[Year]],"-W",HelpMe[[#This Row],[Week'#]])</f>
        <v>2024-W28</v>
      </c>
      <c r="AF47" s="228" t="str">
        <f>IFERROR(VLOOKUP(HelpMe[[#This Row],[ID]],CGTracker[#All],13,FALSE),"No CG Status Found")</f>
        <v>No CG Status Found</v>
      </c>
      <c r="AG47" s="228">
        <f>MONTH(HelpMe[[#This Row],[Updated Created Date]])</f>
        <v>7</v>
      </c>
      <c r="AH47" s="228" t="str">
        <f>_xlfn.CONCAT(HelpMe[[#This Row],[Year]],"-M",HelpMe[[#This Row],[Month]])</f>
        <v>2024-M7</v>
      </c>
      <c r="AI47" s="228" t="str">
        <f ca="1">IF(HelpMe[[#This Row],[Age]]&lt;2,"Less than 2",IF(HelpMe[[#This Row],[Age]]&lt;5,"From 2 to 5",IF(HelpMe[[#This Row],[Age]]&lt;10,"From 5 to 10","More than 10")))</f>
        <v>From 5 to 10</v>
      </c>
      <c r="AJ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45481.447222222225</v>
      </c>
      <c r="AK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45491.034722222219</v>
      </c>
    </row>
    <row r="48" spans="1:37" ht="13.5" customHeight="1">
      <c r="A48" s="235">
        <v>4000000427</v>
      </c>
      <c r="B48" s="228" t="s">
        <v>117</v>
      </c>
      <c r="C48" s="228" t="s">
        <v>892</v>
      </c>
      <c r="D48" s="228" t="s">
        <v>1235</v>
      </c>
      <c r="E48" s="228" t="s">
        <v>1236</v>
      </c>
      <c r="F48" s="228" t="s">
        <v>881</v>
      </c>
      <c r="G48" s="228" t="s">
        <v>882</v>
      </c>
      <c r="H48" s="228" t="s">
        <v>403</v>
      </c>
      <c r="I48" s="233" t="s">
        <v>1237</v>
      </c>
      <c r="J48" s="228" t="s">
        <v>1238</v>
      </c>
      <c r="K48" s="228" t="s">
        <v>890</v>
      </c>
      <c r="L48" s="228" t="s">
        <v>1239</v>
      </c>
      <c r="M48" s="228" t="s">
        <v>1236</v>
      </c>
      <c r="N48" s="228" t="s">
        <v>1240</v>
      </c>
      <c r="O48" s="228" t="s">
        <v>850</v>
      </c>
      <c r="P48" s="233" t="s">
        <v>1241</v>
      </c>
      <c r="Q48" s="228" t="s">
        <v>795</v>
      </c>
      <c r="R48" s="233" t="s">
        <v>1242</v>
      </c>
      <c r="S48" s="228" t="s">
        <v>1243</v>
      </c>
      <c r="T48" s="228" t="s">
        <v>1244</v>
      </c>
      <c r="U48" s="228" t="s">
        <v>890</v>
      </c>
      <c r="V48" s="228" t="s">
        <v>855</v>
      </c>
      <c r="W48" s="228" t="s">
        <v>938</v>
      </c>
      <c r="X48" s="316" t="s">
        <v>793</v>
      </c>
      <c r="Y48" s="317" t="str">
        <f>VLOOKUP(HelpMe[[#This Row],[Technician]],Technicians[#All],3,FALSE)</f>
        <v>RAK Ceramics</v>
      </c>
      <c r="Z48" s="228" t="str">
        <f>VLOOKUP(HelpMe[[#This Row],[Technician]],Technicians[#All],2,FALSE)</f>
        <v>SAP Basis</v>
      </c>
      <c r="AA48" s="233" t="str">
        <f>IF((TEXT("Oct 28, 2024 00:00 AM","mmm dd, yyyy hh:mm") - HelpMe[[#This Row],[Updated Created Date]])&gt;0, "Yes","No")</f>
        <v>Yes</v>
      </c>
      <c r="AB48" s="230">
        <f ca="1">HelpMe[[#This Row],[Updated Resolved Time]]-HelpMe[[#This Row],[Updated Created Date]]</f>
        <v>8.09375</v>
      </c>
      <c r="AC48" s="231">
        <f>YEAR(HelpMe[[#This Row],[Updated Created Date]])</f>
        <v>2024</v>
      </c>
      <c r="AD48" s="228">
        <f>WEEKNUM(HelpMe[[#This Row],[Updated Created Date]])</f>
        <v>28</v>
      </c>
      <c r="AE48" s="228" t="str">
        <f>_xlfn.CONCAT(HelpMe[[#This Row],[Year]],"-W",HelpMe[[#This Row],[Week'#]])</f>
        <v>2024-W28</v>
      </c>
      <c r="AF48" s="228" t="str">
        <f>IFERROR(VLOOKUP(HelpMe[[#This Row],[ID]],CGTracker[#All],13,FALSE),"No CG Status Found")</f>
        <v>No CG Status Found</v>
      </c>
      <c r="AG48" s="228">
        <f>MONTH(HelpMe[[#This Row],[Updated Created Date]])</f>
        <v>7</v>
      </c>
      <c r="AH48" s="228" t="str">
        <f>_xlfn.CONCAT(HelpMe[[#This Row],[Year]],"-M",HelpMe[[#This Row],[Month]])</f>
        <v>2024-M7</v>
      </c>
      <c r="AI48" s="228" t="str">
        <f ca="1">IF(HelpMe[[#This Row],[Age]]&lt;2,"Less than 2",IF(HelpMe[[#This Row],[Age]]&lt;5,"From 2 to 5",IF(HelpMe[[#This Row],[Age]]&lt;10,"From 5 to 10","More than 10")))</f>
        <v>From 5 to 10</v>
      </c>
      <c r="AJ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45482.470138888886</v>
      </c>
      <c r="AK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45490.563888888886</v>
      </c>
    </row>
    <row r="49" spans="1:37" ht="13.5" customHeight="1">
      <c r="A49" s="235">
        <v>4000000466</v>
      </c>
      <c r="B49" s="228" t="s">
        <v>156</v>
      </c>
      <c r="C49" s="228" t="s">
        <v>795</v>
      </c>
      <c r="D49" s="228" t="s">
        <v>1245</v>
      </c>
      <c r="E49" s="228" t="s">
        <v>1246</v>
      </c>
      <c r="F49" s="228" t="s">
        <v>742</v>
      </c>
      <c r="G49" s="228" t="s">
        <v>516</v>
      </c>
      <c r="H49" s="228" t="s">
        <v>403</v>
      </c>
      <c r="I49" s="233" t="s">
        <v>1247</v>
      </c>
      <c r="J49" s="228" t="s">
        <v>1248</v>
      </c>
      <c r="K49" s="228" t="s">
        <v>846</v>
      </c>
      <c r="L49" s="228" t="s">
        <v>1249</v>
      </c>
      <c r="M49" s="228" t="s">
        <v>933</v>
      </c>
      <c r="N49" s="228" t="s">
        <v>1004</v>
      </c>
      <c r="O49" s="228" t="s">
        <v>850</v>
      </c>
      <c r="P49" s="233" t="s">
        <v>1249</v>
      </c>
      <c r="Q49" s="228" t="s">
        <v>795</v>
      </c>
      <c r="R49" s="233" t="s">
        <v>1250</v>
      </c>
      <c r="S49" s="228" t="s">
        <v>1251</v>
      </c>
      <c r="T49" s="228" t="s">
        <v>1252</v>
      </c>
      <c r="U49" s="228" t="s">
        <v>855</v>
      </c>
      <c r="V49" s="228" t="s">
        <v>1253</v>
      </c>
      <c r="W49" s="228" t="s">
        <v>869</v>
      </c>
      <c r="X49" s="316" t="s">
        <v>793</v>
      </c>
      <c r="Y49" s="317" t="str">
        <f>VLOOKUP(HelpMe[[#This Row],[Technician]],Technicians[#All],3,FALSE)</f>
        <v>RAK Ceramics</v>
      </c>
      <c r="Z49" s="228" t="str">
        <f>VLOOKUP(HelpMe[[#This Row],[Technician]],Technicians[#All],2,FALSE)</f>
        <v>SAP SD</v>
      </c>
      <c r="AA49" s="233" t="str">
        <f>IF((TEXT("Oct 28, 2024 00:00 AM","mmm dd, yyyy hh:mm") - HelpMe[[#This Row],[Updated Created Date]])&gt;0, "Yes","No")</f>
        <v>Yes</v>
      </c>
      <c r="AB49" s="230">
        <f ca="1">HelpMe[[#This Row],[Updated Resolved Time]]-HelpMe[[#This Row],[Updated Created Date]]</f>
        <v>13.691666666665697</v>
      </c>
      <c r="AC49" s="231">
        <f>YEAR(HelpMe[[#This Row],[Updated Created Date]])</f>
        <v>2024</v>
      </c>
      <c r="AD49" s="228">
        <f>WEEKNUM(HelpMe[[#This Row],[Updated Created Date]])</f>
        <v>28</v>
      </c>
      <c r="AE49" s="228" t="str">
        <f>_xlfn.CONCAT(HelpMe[[#This Row],[Year]],"-W",HelpMe[[#This Row],[Week'#]])</f>
        <v>2024-W28</v>
      </c>
      <c r="AF49" s="228" t="str">
        <f>IFERROR(VLOOKUP(HelpMe[[#This Row],[ID]],CGTracker[#All],13,FALSE),"No CG Status Found")</f>
        <v>No CG Status Found</v>
      </c>
      <c r="AG49" s="228">
        <f>MONTH(HelpMe[[#This Row],[Updated Created Date]])</f>
        <v>7</v>
      </c>
      <c r="AH49" s="228" t="str">
        <f>_xlfn.CONCAT(HelpMe[[#This Row],[Year]],"-M",HelpMe[[#This Row],[Month]])</f>
        <v>2024-M7</v>
      </c>
      <c r="AI49" s="228" t="str">
        <f ca="1">IF(HelpMe[[#This Row],[Age]]&lt;2,"Less than 2",IF(HelpMe[[#This Row],[Age]]&lt;5,"From 2 to 5",IF(HelpMe[[#This Row],[Age]]&lt;10,"From 5 to 10","More than 10")))</f>
        <v>More than 10</v>
      </c>
      <c r="AJ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45482.796527777777</v>
      </c>
      <c r="AK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45496.488194444442</v>
      </c>
    </row>
    <row r="50" spans="1:37" ht="13.5" customHeight="1">
      <c r="A50" s="235">
        <v>4000000440</v>
      </c>
      <c r="B50" s="228" t="s">
        <v>156</v>
      </c>
      <c r="C50" s="228" t="s">
        <v>795</v>
      </c>
      <c r="D50" s="228" t="s">
        <v>1254</v>
      </c>
      <c r="E50" s="228" t="s">
        <v>1255</v>
      </c>
      <c r="F50" s="228" t="s">
        <v>881</v>
      </c>
      <c r="G50" s="228" t="s">
        <v>882</v>
      </c>
      <c r="H50" s="228" t="s">
        <v>403</v>
      </c>
      <c r="I50" s="233" t="s">
        <v>1256</v>
      </c>
      <c r="J50" s="228" t="s">
        <v>1257</v>
      </c>
      <c r="K50" s="228" t="s">
        <v>846</v>
      </c>
      <c r="L50" s="228" t="s">
        <v>1003</v>
      </c>
      <c r="M50" s="228" t="s">
        <v>1255</v>
      </c>
      <c r="N50" s="228" t="s">
        <v>849</v>
      </c>
      <c r="O50" s="228" t="s">
        <v>850</v>
      </c>
      <c r="P50" s="233" t="s">
        <v>1003</v>
      </c>
      <c r="Q50" s="228" t="s">
        <v>795</v>
      </c>
      <c r="R50" s="233" t="s">
        <v>1258</v>
      </c>
      <c r="S50" s="228" t="s">
        <v>1259</v>
      </c>
      <c r="T50" s="228" t="s">
        <v>1260</v>
      </c>
      <c r="U50" s="228" t="s">
        <v>855</v>
      </c>
      <c r="V50" s="228" t="s">
        <v>855</v>
      </c>
      <c r="W50" s="228" t="s">
        <v>869</v>
      </c>
      <c r="X50" s="316" t="s">
        <v>793</v>
      </c>
      <c r="Y50" s="317" t="str">
        <f>VLOOKUP(HelpMe[[#This Row],[Technician]],Technicians[#All],3,FALSE)</f>
        <v>RAK Ceramics</v>
      </c>
      <c r="Z50" s="228" t="str">
        <f>VLOOKUP(HelpMe[[#This Row],[Technician]],Technicians[#All],2,FALSE)</f>
        <v>SAP Basis</v>
      </c>
      <c r="AA50" s="233" t="str">
        <f>IF((TEXT("Oct 28, 2024 00:00 AM","mmm dd, yyyy hh:mm") - HelpMe[[#This Row],[Updated Created Date]])&gt;0, "Yes","No")</f>
        <v>Yes</v>
      </c>
      <c r="AB50" s="230">
        <f ca="1">HelpMe[[#This Row],[Updated Resolved Time]]-HelpMe[[#This Row],[Updated Created Date]]</f>
        <v>3.0854166666686069</v>
      </c>
      <c r="AC50" s="231">
        <f>YEAR(HelpMe[[#This Row],[Updated Created Date]])</f>
        <v>2024</v>
      </c>
      <c r="AD50" s="228">
        <f>WEEKNUM(HelpMe[[#This Row],[Updated Created Date]])</f>
        <v>28</v>
      </c>
      <c r="AE50" s="228" t="str">
        <f>_xlfn.CONCAT(HelpMe[[#This Row],[Year]],"-W",HelpMe[[#This Row],[Week'#]])</f>
        <v>2024-W28</v>
      </c>
      <c r="AF50" s="228" t="str">
        <f>IFERROR(VLOOKUP(HelpMe[[#This Row],[ID]],CGTracker[#All],13,FALSE),"No CG Status Found")</f>
        <v>No CG Status Found</v>
      </c>
      <c r="AG50" s="228">
        <f>MONTH(HelpMe[[#This Row],[Updated Created Date]])</f>
        <v>7</v>
      </c>
      <c r="AH50" s="228" t="str">
        <f>_xlfn.CONCAT(HelpMe[[#This Row],[Year]],"-M",HelpMe[[#This Row],[Month]])</f>
        <v>2024-M7</v>
      </c>
      <c r="AI50" s="228" t="str">
        <f ca="1">IF(HelpMe[[#This Row],[Age]]&lt;2,"Less than 2",IF(HelpMe[[#This Row],[Age]]&lt;5,"From 2 to 5",IF(HelpMe[[#This Row],[Age]]&lt;10,"From 5 to 10","More than 10")))</f>
        <v>From 2 to 5</v>
      </c>
      <c r="AJ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45482.595138888886</v>
      </c>
      <c r="AK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45485.680555555555</v>
      </c>
    </row>
    <row r="51" spans="1:37" ht="13.5" customHeight="1">
      <c r="A51" s="235">
        <v>4000000398</v>
      </c>
      <c r="B51" s="228" t="s">
        <v>117</v>
      </c>
      <c r="C51" s="228" t="s">
        <v>1035</v>
      </c>
      <c r="D51" s="228" t="s">
        <v>1261</v>
      </c>
      <c r="E51" s="228" t="s">
        <v>1262</v>
      </c>
      <c r="F51" s="228" t="s">
        <v>881</v>
      </c>
      <c r="G51" s="228" t="s">
        <v>882</v>
      </c>
      <c r="H51" s="228" t="s">
        <v>403</v>
      </c>
      <c r="I51" s="233" t="s">
        <v>1263</v>
      </c>
      <c r="J51" s="228" t="s">
        <v>1145</v>
      </c>
      <c r="K51" s="228" t="s">
        <v>846</v>
      </c>
      <c r="L51" s="228" t="s">
        <v>1023</v>
      </c>
      <c r="M51" s="228" t="s">
        <v>1262</v>
      </c>
      <c r="N51" s="228" t="s">
        <v>1240</v>
      </c>
      <c r="O51" s="228" t="s">
        <v>917</v>
      </c>
      <c r="P51" s="233" t="s">
        <v>1023</v>
      </c>
      <c r="Q51" s="228" t="s">
        <v>892</v>
      </c>
      <c r="R51" s="233" t="s">
        <v>1264</v>
      </c>
      <c r="S51" s="228" t="s">
        <v>1265</v>
      </c>
      <c r="T51" s="228" t="s">
        <v>1266</v>
      </c>
      <c r="U51" s="228" t="s">
        <v>890</v>
      </c>
      <c r="V51" s="228" t="s">
        <v>855</v>
      </c>
      <c r="W51" s="228" t="s">
        <v>869</v>
      </c>
      <c r="X51" s="316" t="s">
        <v>793</v>
      </c>
      <c r="Y51" s="317" t="str">
        <f>VLOOKUP(HelpMe[[#This Row],[Technician]],Technicians[#All],3,FALSE)</f>
        <v>RAK Ceramics</v>
      </c>
      <c r="Z51" s="228" t="str">
        <f>VLOOKUP(HelpMe[[#This Row],[Technician]],Technicians[#All],2,FALSE)</f>
        <v>SAP Basis</v>
      </c>
      <c r="AA51" s="233" t="str">
        <f>IF((TEXT("Oct 28, 2024 00:00 AM","mmm dd, yyyy hh:mm") - HelpMe[[#This Row],[Updated Created Date]])&gt;0, "Yes","No")</f>
        <v>Yes</v>
      </c>
      <c r="AB51" s="230">
        <f ca="1">HelpMe[[#This Row],[Updated Resolved Time]]-HelpMe[[#This Row],[Updated Created Date]]</f>
        <v>2.1854166666671517</v>
      </c>
      <c r="AC51" s="231">
        <f>YEAR(HelpMe[[#This Row],[Updated Created Date]])</f>
        <v>2024</v>
      </c>
      <c r="AD51" s="228">
        <f>WEEKNUM(HelpMe[[#This Row],[Updated Created Date]])</f>
        <v>28</v>
      </c>
      <c r="AE51" s="228" t="str">
        <f>_xlfn.CONCAT(HelpMe[[#This Row],[Year]],"-W",HelpMe[[#This Row],[Week'#]])</f>
        <v>2024-W28</v>
      </c>
      <c r="AF51" s="228" t="str">
        <f>IFERROR(VLOOKUP(HelpMe[[#This Row],[ID]],CGTracker[#All],13,FALSE),"No CG Status Found")</f>
        <v>No CG Status Found</v>
      </c>
      <c r="AG51" s="228">
        <f>MONTH(HelpMe[[#This Row],[Updated Created Date]])</f>
        <v>7</v>
      </c>
      <c r="AH51" s="228" t="str">
        <f>_xlfn.CONCAT(HelpMe[[#This Row],[Year]],"-M",HelpMe[[#This Row],[Month]])</f>
        <v>2024-M7</v>
      </c>
      <c r="AI51" s="228" t="str">
        <f ca="1">IF(HelpMe[[#This Row],[Age]]&lt;2,"Less than 2",IF(HelpMe[[#This Row],[Age]]&lt;5,"From 2 to 5",IF(HelpMe[[#This Row],[Age]]&lt;10,"From 5 to 10","More than 10")))</f>
        <v>From 2 to 5</v>
      </c>
      <c r="AJ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45481.544444444444</v>
      </c>
      <c r="AK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45483.729861111111</v>
      </c>
    </row>
    <row r="52" spans="1:37" ht="13.5" customHeight="1">
      <c r="A52" s="235">
        <v>4000000453</v>
      </c>
      <c r="B52" s="228" t="s">
        <v>117</v>
      </c>
      <c r="C52" s="228" t="s">
        <v>795</v>
      </c>
      <c r="D52" s="228" t="s">
        <v>1267</v>
      </c>
      <c r="E52" s="228" t="s">
        <v>1268</v>
      </c>
      <c r="F52" s="228" t="s">
        <v>881</v>
      </c>
      <c r="G52" s="228" t="s">
        <v>882</v>
      </c>
      <c r="H52" s="228" t="s">
        <v>403</v>
      </c>
      <c r="I52" s="233" t="s">
        <v>1269</v>
      </c>
      <c r="J52" s="228" t="s">
        <v>1270</v>
      </c>
      <c r="K52" s="228" t="s">
        <v>846</v>
      </c>
      <c r="L52" s="228" t="s">
        <v>1271</v>
      </c>
      <c r="M52" s="228" t="s">
        <v>1268</v>
      </c>
      <c r="N52" s="228" t="s">
        <v>1272</v>
      </c>
      <c r="O52" s="228" t="s">
        <v>850</v>
      </c>
      <c r="P52" s="233" t="s">
        <v>1271</v>
      </c>
      <c r="Q52" s="228" t="s">
        <v>795</v>
      </c>
      <c r="R52" s="233" t="s">
        <v>1273</v>
      </c>
      <c r="S52" s="228" t="s">
        <v>1273</v>
      </c>
      <c r="T52" s="228" t="s">
        <v>1274</v>
      </c>
      <c r="U52" s="228" t="s">
        <v>890</v>
      </c>
      <c r="V52" s="228" t="s">
        <v>855</v>
      </c>
      <c r="W52" s="228" t="s">
        <v>869</v>
      </c>
      <c r="X52" s="316" t="s">
        <v>891</v>
      </c>
      <c r="Y52" s="317" t="str">
        <f>VLOOKUP(HelpMe[[#This Row],[Technician]],Technicians[#All],3,FALSE)</f>
        <v>RAK Ceramics</v>
      </c>
      <c r="Z52" s="228" t="str">
        <f>VLOOKUP(HelpMe[[#This Row],[Technician]],Technicians[#All],2,FALSE)</f>
        <v>SAP Basis</v>
      </c>
      <c r="AA52" s="233" t="str">
        <f>IF((TEXT("Oct 28, 2024 00:00 AM","mmm dd, yyyy hh:mm") - HelpMe[[#This Row],[Updated Created Date]])&gt;0, "Yes","No")</f>
        <v>Yes</v>
      </c>
      <c r="AB52" s="230">
        <f ca="1">HelpMe[[#This Row],[Updated Resolved Time]]-HelpMe[[#This Row],[Updated Created Date]]</f>
        <v>6.0145833333299379</v>
      </c>
      <c r="AC52" s="231">
        <f>YEAR(HelpMe[[#This Row],[Updated Created Date]])</f>
        <v>2024</v>
      </c>
      <c r="AD52" s="228">
        <f>WEEKNUM(HelpMe[[#This Row],[Updated Created Date]])</f>
        <v>28</v>
      </c>
      <c r="AE52" s="228" t="str">
        <f>_xlfn.CONCAT(HelpMe[[#This Row],[Year]],"-W",HelpMe[[#This Row],[Week'#]])</f>
        <v>2024-W28</v>
      </c>
      <c r="AF52" s="228" t="str">
        <f>IFERROR(VLOOKUP(HelpMe[[#This Row],[ID]],CGTracker[#All],13,FALSE),"No CG Status Found")</f>
        <v>No CG Status Found</v>
      </c>
      <c r="AG52" s="228">
        <f>MONTH(HelpMe[[#This Row],[Updated Created Date]])</f>
        <v>7</v>
      </c>
      <c r="AH52" s="228" t="str">
        <f>_xlfn.CONCAT(HelpMe[[#This Row],[Year]],"-M",HelpMe[[#This Row],[Month]])</f>
        <v>2024-M7</v>
      </c>
      <c r="AI52" s="228" t="str">
        <f ca="1">IF(HelpMe[[#This Row],[Age]]&lt;2,"Less than 2",IF(HelpMe[[#This Row],[Age]]&lt;5,"From 2 to 5",IF(HelpMe[[#This Row],[Age]]&lt;10,"From 5 to 10","More than 10")))</f>
        <v>From 5 to 10</v>
      </c>
      <c r="AJ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45482.712500000001</v>
      </c>
      <c r="AK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45488.727083333331</v>
      </c>
    </row>
    <row r="53" spans="1:37" ht="13.5" customHeight="1">
      <c r="A53" s="235">
        <v>4000000481</v>
      </c>
      <c r="B53" s="228" t="s">
        <v>117</v>
      </c>
      <c r="C53" s="228" t="s">
        <v>795</v>
      </c>
      <c r="D53" s="228" t="s">
        <v>1275</v>
      </c>
      <c r="E53" s="228" t="s">
        <v>1276</v>
      </c>
      <c r="F53" s="228" t="s">
        <v>881</v>
      </c>
      <c r="G53" s="228" t="s">
        <v>882</v>
      </c>
      <c r="H53" s="228" t="s">
        <v>403</v>
      </c>
      <c r="I53" s="233" t="s">
        <v>1277</v>
      </c>
      <c r="J53" s="228" t="s">
        <v>1278</v>
      </c>
      <c r="K53" s="228" t="s">
        <v>846</v>
      </c>
      <c r="L53" s="228" t="s">
        <v>1279</v>
      </c>
      <c r="M53" s="228" t="s">
        <v>1276</v>
      </c>
      <c r="N53" s="228" t="s">
        <v>1280</v>
      </c>
      <c r="O53" s="228" t="s">
        <v>850</v>
      </c>
      <c r="P53" s="233" t="s">
        <v>1279</v>
      </c>
      <c r="Q53" s="228" t="s">
        <v>795</v>
      </c>
      <c r="R53" s="233" t="s">
        <v>1281</v>
      </c>
      <c r="S53" s="228" t="s">
        <v>1282</v>
      </c>
      <c r="T53" s="228" t="s">
        <v>989</v>
      </c>
      <c r="U53" s="228" t="s">
        <v>890</v>
      </c>
      <c r="V53" s="228" t="s">
        <v>855</v>
      </c>
      <c r="W53" s="228" t="s">
        <v>869</v>
      </c>
      <c r="X53" s="316" t="s">
        <v>878</v>
      </c>
      <c r="Y53" s="317" t="str">
        <f>VLOOKUP(HelpMe[[#This Row],[Technician]],Technicians[#All],3,FALSE)</f>
        <v>RAK Ceramics</v>
      </c>
      <c r="Z53" s="228" t="str">
        <f>VLOOKUP(HelpMe[[#This Row],[Technician]],Technicians[#All],2,FALSE)</f>
        <v>SAP Basis</v>
      </c>
      <c r="AA53" s="233" t="str">
        <f>IF((TEXT("Oct 28, 2024 00:00 AM","mmm dd, yyyy hh:mm") - HelpMe[[#This Row],[Updated Created Date]])&gt;0, "Yes","No")</f>
        <v>Yes</v>
      </c>
      <c r="AB53" s="230">
        <f ca="1">HelpMe[[#This Row],[Updated Resolved Time]]-HelpMe[[#This Row],[Updated Created Date]]</f>
        <v>22.304166666668607</v>
      </c>
      <c r="AC53" s="231">
        <f>YEAR(HelpMe[[#This Row],[Updated Created Date]])</f>
        <v>2024</v>
      </c>
      <c r="AD53" s="228">
        <f>WEEKNUM(HelpMe[[#This Row],[Updated Created Date]])</f>
        <v>28</v>
      </c>
      <c r="AE53" s="228" t="str">
        <f>_xlfn.CONCAT(HelpMe[[#This Row],[Year]],"-W",HelpMe[[#This Row],[Week'#]])</f>
        <v>2024-W28</v>
      </c>
      <c r="AF53" s="228" t="str">
        <f>IFERROR(VLOOKUP(HelpMe[[#This Row],[ID]],CGTracker[#All],13,FALSE),"No CG Status Found")</f>
        <v>No CG Status Found</v>
      </c>
      <c r="AG53" s="228">
        <f>MONTH(HelpMe[[#This Row],[Updated Created Date]])</f>
        <v>7</v>
      </c>
      <c r="AH53" s="228" t="str">
        <f>_xlfn.CONCAT(HelpMe[[#This Row],[Year]],"-M",HelpMe[[#This Row],[Month]])</f>
        <v>2024-M7</v>
      </c>
      <c r="AI53" s="228" t="str">
        <f ca="1">IF(HelpMe[[#This Row],[Age]]&lt;2,"Less than 2",IF(HelpMe[[#This Row],[Age]]&lt;5,"From 2 to 5",IF(HelpMe[[#This Row],[Age]]&lt;10,"From 5 to 10","More than 10")))</f>
        <v>More than 10</v>
      </c>
      <c r="AJ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45483.454861111109</v>
      </c>
      <c r="AK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45505.759027777778</v>
      </c>
    </row>
    <row r="54" spans="1:37" ht="13.5" customHeight="1">
      <c r="A54" s="235">
        <v>4000000409</v>
      </c>
      <c r="B54" s="228" t="s">
        <v>156</v>
      </c>
      <c r="C54" s="228" t="s">
        <v>892</v>
      </c>
      <c r="D54" s="228" t="s">
        <v>1283</v>
      </c>
      <c r="E54" s="228" t="s">
        <v>913</v>
      </c>
      <c r="F54" s="228" t="s">
        <v>742</v>
      </c>
      <c r="G54" s="228" t="s">
        <v>516</v>
      </c>
      <c r="H54" s="228" t="s">
        <v>403</v>
      </c>
      <c r="I54" s="233" t="s">
        <v>1048</v>
      </c>
      <c r="J54" s="228" t="s">
        <v>1284</v>
      </c>
      <c r="K54" s="228" t="s">
        <v>846</v>
      </c>
      <c r="L54" s="228" t="s">
        <v>1285</v>
      </c>
      <c r="M54" s="228" t="s">
        <v>913</v>
      </c>
      <c r="N54" s="228" t="s">
        <v>916</v>
      </c>
      <c r="O54" s="228" t="s">
        <v>850</v>
      </c>
      <c r="P54" s="233" t="s">
        <v>1285</v>
      </c>
      <c r="Q54" s="228" t="s">
        <v>795</v>
      </c>
      <c r="R54" s="233" t="s">
        <v>1286</v>
      </c>
      <c r="S54" s="228" t="s">
        <v>1286</v>
      </c>
      <c r="T54" s="228" t="s">
        <v>1287</v>
      </c>
      <c r="U54" s="228" t="s">
        <v>855</v>
      </c>
      <c r="V54" s="228" t="s">
        <v>1288</v>
      </c>
      <c r="W54" s="228" t="s">
        <v>869</v>
      </c>
      <c r="X54" s="316" t="s">
        <v>878</v>
      </c>
      <c r="Y54" s="317" t="str">
        <f>VLOOKUP(HelpMe[[#This Row],[Technician]],Technicians[#All],3,FALSE)</f>
        <v>RAK Ceramics</v>
      </c>
      <c r="Z54" s="228" t="str">
        <f>VLOOKUP(HelpMe[[#This Row],[Technician]],Technicians[#All],2,FALSE)</f>
        <v>SAP SD</v>
      </c>
      <c r="AA54" s="233" t="str">
        <f>IF((TEXT("Oct 28, 2024 00:00 AM","mmm dd, yyyy hh:mm") - HelpMe[[#This Row],[Updated Created Date]])&gt;0, "Yes","No")</f>
        <v>Yes</v>
      </c>
      <c r="AB54" s="230">
        <f ca="1">HelpMe[[#This Row],[Updated Resolved Time]]-HelpMe[[#This Row],[Updated Created Date]]</f>
        <v>10.902777777773736</v>
      </c>
      <c r="AC54" s="231">
        <f>YEAR(HelpMe[[#This Row],[Updated Created Date]])</f>
        <v>2024</v>
      </c>
      <c r="AD54" s="228">
        <f>WEEKNUM(HelpMe[[#This Row],[Updated Created Date]])</f>
        <v>28</v>
      </c>
      <c r="AE54" s="228" t="str">
        <f>_xlfn.CONCAT(HelpMe[[#This Row],[Year]],"-W",HelpMe[[#This Row],[Week'#]])</f>
        <v>2024-W28</v>
      </c>
      <c r="AF54" s="228" t="str">
        <f>IFERROR(VLOOKUP(HelpMe[[#This Row],[ID]],CGTracker[#All],13,FALSE),"No CG Status Found")</f>
        <v>No CG Status Found</v>
      </c>
      <c r="AG54" s="228">
        <f>MONTH(HelpMe[[#This Row],[Updated Created Date]])</f>
        <v>7</v>
      </c>
      <c r="AH54" s="228" t="str">
        <f>_xlfn.CONCAT(HelpMe[[#This Row],[Year]],"-M",HelpMe[[#This Row],[Month]])</f>
        <v>2024-M7</v>
      </c>
      <c r="AI54" s="228" t="str">
        <f ca="1">IF(HelpMe[[#This Row],[Age]]&lt;2,"Less than 2",IF(HelpMe[[#This Row],[Age]]&lt;5,"From 2 to 5",IF(HelpMe[[#This Row],[Age]]&lt;10,"From 5 to 10","More than 10")))</f>
        <v>More than 10</v>
      </c>
      <c r="AJ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45481.630555555559</v>
      </c>
      <c r="AK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45492.533333333333</v>
      </c>
    </row>
    <row r="55" spans="1:37" ht="13.5" customHeight="1">
      <c r="A55" s="235">
        <v>4000000433</v>
      </c>
      <c r="B55" s="228" t="s">
        <v>117</v>
      </c>
      <c r="C55" s="228" t="s">
        <v>795</v>
      </c>
      <c r="D55" s="228" t="s">
        <v>1289</v>
      </c>
      <c r="E55" s="228" t="s">
        <v>1094</v>
      </c>
      <c r="F55" s="228" t="s">
        <v>881</v>
      </c>
      <c r="G55" s="228" t="s">
        <v>882</v>
      </c>
      <c r="H55" s="228" t="s">
        <v>403</v>
      </c>
      <c r="I55" s="233" t="s">
        <v>1290</v>
      </c>
      <c r="J55" s="228" t="s">
        <v>1291</v>
      </c>
      <c r="K55" s="228" t="s">
        <v>846</v>
      </c>
      <c r="L55" s="228" t="s">
        <v>1292</v>
      </c>
      <c r="M55" s="228" t="s">
        <v>1094</v>
      </c>
      <c r="N55" s="228" t="s">
        <v>1098</v>
      </c>
      <c r="O55" s="228" t="s">
        <v>850</v>
      </c>
      <c r="P55" s="233" t="s">
        <v>1292</v>
      </c>
      <c r="Q55" s="228" t="s">
        <v>795</v>
      </c>
      <c r="R55" s="233" t="s">
        <v>1293</v>
      </c>
      <c r="S55" s="228" t="s">
        <v>1294</v>
      </c>
      <c r="T55" s="228" t="s">
        <v>1295</v>
      </c>
      <c r="U55" s="228" t="s">
        <v>890</v>
      </c>
      <c r="V55" s="228" t="s">
        <v>855</v>
      </c>
      <c r="W55" s="228" t="s">
        <v>869</v>
      </c>
      <c r="X55" s="316" t="s">
        <v>793</v>
      </c>
      <c r="Y55" s="317" t="str">
        <f>VLOOKUP(HelpMe[[#This Row],[Technician]],Technicians[#All],3,FALSE)</f>
        <v>RAK Ceramics</v>
      </c>
      <c r="Z55" s="228" t="str">
        <f>VLOOKUP(HelpMe[[#This Row],[Technician]],Technicians[#All],2,FALSE)</f>
        <v>SAP Basis</v>
      </c>
      <c r="AA55" s="233" t="str">
        <f>IF((TEXT("Oct 28, 2024 00:00 AM","mmm dd, yyyy hh:mm") - HelpMe[[#This Row],[Updated Created Date]])&gt;0, "Yes","No")</f>
        <v>Yes</v>
      </c>
      <c r="AB55" s="230">
        <f ca="1">HelpMe[[#This Row],[Updated Resolved Time]]-HelpMe[[#This Row],[Updated Created Date]]</f>
        <v>0.17847222222189885</v>
      </c>
      <c r="AC55" s="231">
        <f>YEAR(HelpMe[[#This Row],[Updated Created Date]])</f>
        <v>2024</v>
      </c>
      <c r="AD55" s="228">
        <f>WEEKNUM(HelpMe[[#This Row],[Updated Created Date]])</f>
        <v>28</v>
      </c>
      <c r="AE55" s="228" t="str">
        <f>_xlfn.CONCAT(HelpMe[[#This Row],[Year]],"-W",HelpMe[[#This Row],[Week'#]])</f>
        <v>2024-W28</v>
      </c>
      <c r="AF55" s="228" t="str">
        <f>IFERROR(VLOOKUP(HelpMe[[#This Row],[ID]],CGTracker[#All],13,FALSE),"No CG Status Found")</f>
        <v>No CG Status Found</v>
      </c>
      <c r="AG55" s="228">
        <f>MONTH(HelpMe[[#This Row],[Updated Created Date]])</f>
        <v>7</v>
      </c>
      <c r="AH55" s="228" t="str">
        <f>_xlfn.CONCAT(HelpMe[[#This Row],[Year]],"-M",HelpMe[[#This Row],[Month]])</f>
        <v>2024-M7</v>
      </c>
      <c r="AI55" s="228" t="str">
        <f ca="1">IF(HelpMe[[#This Row],[Age]]&lt;2,"Less than 2",IF(HelpMe[[#This Row],[Age]]&lt;5,"From 2 to 5",IF(HelpMe[[#This Row],[Age]]&lt;10,"From 5 to 10","More than 10")))</f>
        <v>Less than 2</v>
      </c>
      <c r="AJ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45482.519444444442</v>
      </c>
      <c r="AK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45482.697916666664</v>
      </c>
    </row>
    <row r="56" spans="1:37" ht="13.5" customHeight="1">
      <c r="A56" s="235">
        <v>4000000438</v>
      </c>
      <c r="B56" s="228" t="s">
        <v>117</v>
      </c>
      <c r="C56" s="228" t="s">
        <v>795</v>
      </c>
      <c r="D56" s="228" t="s">
        <v>1296</v>
      </c>
      <c r="E56" s="228" t="s">
        <v>1094</v>
      </c>
      <c r="F56" s="228" t="s">
        <v>881</v>
      </c>
      <c r="G56" s="228" t="s">
        <v>882</v>
      </c>
      <c r="H56" s="228" t="s">
        <v>403</v>
      </c>
      <c r="I56" s="233" t="s">
        <v>1297</v>
      </c>
      <c r="J56" s="228" t="s">
        <v>1298</v>
      </c>
      <c r="K56" s="228" t="s">
        <v>846</v>
      </c>
      <c r="L56" s="228" t="s">
        <v>1200</v>
      </c>
      <c r="M56" s="228" t="s">
        <v>1094</v>
      </c>
      <c r="N56" s="228" t="s">
        <v>1098</v>
      </c>
      <c r="O56" s="228" t="s">
        <v>850</v>
      </c>
      <c r="P56" s="233" t="s">
        <v>1200</v>
      </c>
      <c r="Q56" s="228" t="s">
        <v>795</v>
      </c>
      <c r="R56" s="233" t="s">
        <v>1299</v>
      </c>
      <c r="S56" s="228" t="s">
        <v>1300</v>
      </c>
      <c r="T56" s="228" t="s">
        <v>1301</v>
      </c>
      <c r="U56" s="228" t="s">
        <v>890</v>
      </c>
      <c r="V56" s="228" t="s">
        <v>855</v>
      </c>
      <c r="W56" s="228" t="s">
        <v>869</v>
      </c>
      <c r="X56" s="316" t="s">
        <v>793</v>
      </c>
      <c r="Y56" s="317" t="str">
        <f>VLOOKUP(HelpMe[[#This Row],[Technician]],Technicians[#All],3,FALSE)</f>
        <v>RAK Ceramics</v>
      </c>
      <c r="Z56" s="228" t="str">
        <f>VLOOKUP(HelpMe[[#This Row],[Technician]],Technicians[#All],2,FALSE)</f>
        <v>SAP Basis</v>
      </c>
      <c r="AA56" s="233" t="str">
        <f>IF((TEXT("Oct 28, 2024 00:00 AM","mmm dd, yyyy hh:mm") - HelpMe[[#This Row],[Updated Created Date]])&gt;0, "Yes","No")</f>
        <v>Yes</v>
      </c>
      <c r="AB56" s="230">
        <f ca="1">HelpMe[[#This Row],[Updated Resolved Time]]-HelpMe[[#This Row],[Updated Created Date]]</f>
        <v>0.18263888889487134</v>
      </c>
      <c r="AC56" s="231">
        <f>YEAR(HelpMe[[#This Row],[Updated Created Date]])</f>
        <v>2024</v>
      </c>
      <c r="AD56" s="228">
        <f>WEEKNUM(HelpMe[[#This Row],[Updated Created Date]])</f>
        <v>28</v>
      </c>
      <c r="AE56" s="228" t="str">
        <f>_xlfn.CONCAT(HelpMe[[#This Row],[Year]],"-W",HelpMe[[#This Row],[Week'#]])</f>
        <v>2024-W28</v>
      </c>
      <c r="AF56" s="228" t="str">
        <f>IFERROR(VLOOKUP(HelpMe[[#This Row],[ID]],CGTracker[#All],13,FALSE),"No CG Status Found")</f>
        <v>No CG Status Found</v>
      </c>
      <c r="AG56" s="228">
        <f>MONTH(HelpMe[[#This Row],[Updated Created Date]])</f>
        <v>7</v>
      </c>
      <c r="AH56" s="228" t="str">
        <f>_xlfn.CONCAT(HelpMe[[#This Row],[Year]],"-M",HelpMe[[#This Row],[Month]])</f>
        <v>2024-M7</v>
      </c>
      <c r="AI56" s="228" t="str">
        <f ca="1">IF(HelpMe[[#This Row],[Age]]&lt;2,"Less than 2",IF(HelpMe[[#This Row],[Age]]&lt;5,"From 2 to 5",IF(HelpMe[[#This Row],[Age]]&lt;10,"From 5 to 10","More than 10")))</f>
        <v>Less than 2</v>
      </c>
      <c r="AJ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45482.534722222219</v>
      </c>
      <c r="AK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45482.717361111114</v>
      </c>
    </row>
    <row r="57" spans="1:37" ht="13.5" customHeight="1">
      <c r="A57" s="235">
        <v>4000000410</v>
      </c>
      <c r="B57" s="228" t="s">
        <v>117</v>
      </c>
      <c r="C57" s="228" t="s">
        <v>795</v>
      </c>
      <c r="D57" s="228" t="s">
        <v>1302</v>
      </c>
      <c r="E57" s="228" t="s">
        <v>859</v>
      </c>
      <c r="F57" s="228" t="s">
        <v>881</v>
      </c>
      <c r="G57" s="228" t="s">
        <v>882</v>
      </c>
      <c r="H57" s="228" t="s">
        <v>403</v>
      </c>
      <c r="I57" s="233" t="s">
        <v>1303</v>
      </c>
      <c r="J57" s="228" t="s">
        <v>1304</v>
      </c>
      <c r="K57" s="228" t="s">
        <v>846</v>
      </c>
      <c r="L57" s="228" t="s">
        <v>1146</v>
      </c>
      <c r="M57" s="228" t="s">
        <v>859</v>
      </c>
      <c r="N57" s="228" t="s">
        <v>863</v>
      </c>
      <c r="O57" s="228" t="s">
        <v>850</v>
      </c>
      <c r="P57" s="233" t="s">
        <v>1146</v>
      </c>
      <c r="Q57" s="228" t="s">
        <v>795</v>
      </c>
      <c r="R57" s="233" t="s">
        <v>1305</v>
      </c>
      <c r="S57" s="228" t="s">
        <v>1305</v>
      </c>
      <c r="T57" s="228" t="s">
        <v>1306</v>
      </c>
      <c r="U57" s="228" t="s">
        <v>890</v>
      </c>
      <c r="V57" s="228" t="s">
        <v>855</v>
      </c>
      <c r="W57" s="228" t="s">
        <v>869</v>
      </c>
      <c r="X57" s="316" t="s">
        <v>793</v>
      </c>
      <c r="Y57" s="317" t="str">
        <f>VLOOKUP(HelpMe[[#This Row],[Technician]],Technicians[#All],3,FALSE)</f>
        <v>RAK Ceramics</v>
      </c>
      <c r="Z57" s="228" t="str">
        <f>VLOOKUP(HelpMe[[#This Row],[Technician]],Technicians[#All],2,FALSE)</f>
        <v>SAP Basis</v>
      </c>
      <c r="AA57" s="233" t="str">
        <f>IF((TEXT("Oct 28, 2024 00:00 AM","mmm dd, yyyy hh:mm") - HelpMe[[#This Row],[Updated Created Date]])&gt;0, "Yes","No")</f>
        <v>Yes</v>
      </c>
      <c r="AB57" s="230">
        <f ca="1">HelpMe[[#This Row],[Updated Resolved Time]]-HelpMe[[#This Row],[Updated Created Date]]</f>
        <v>15.053472222221899</v>
      </c>
      <c r="AC57" s="231">
        <f>YEAR(HelpMe[[#This Row],[Updated Created Date]])</f>
        <v>2024</v>
      </c>
      <c r="AD57" s="228">
        <f>WEEKNUM(HelpMe[[#This Row],[Updated Created Date]])</f>
        <v>28</v>
      </c>
      <c r="AE57" s="228" t="str">
        <f>_xlfn.CONCAT(HelpMe[[#This Row],[Year]],"-W",HelpMe[[#This Row],[Week'#]])</f>
        <v>2024-W28</v>
      </c>
      <c r="AF57" s="228" t="str">
        <f>IFERROR(VLOOKUP(HelpMe[[#This Row],[ID]],CGTracker[#All],13,FALSE),"No CG Status Found")</f>
        <v>No CG Status Found</v>
      </c>
      <c r="AG57" s="228">
        <f>MONTH(HelpMe[[#This Row],[Updated Created Date]])</f>
        <v>7</v>
      </c>
      <c r="AH57" s="228" t="str">
        <f>_xlfn.CONCAT(HelpMe[[#This Row],[Year]],"-M",HelpMe[[#This Row],[Month]])</f>
        <v>2024-M7</v>
      </c>
      <c r="AI57" s="228" t="str">
        <f ca="1">IF(HelpMe[[#This Row],[Age]]&lt;2,"Less than 2",IF(HelpMe[[#This Row],[Age]]&lt;5,"From 2 to 5",IF(HelpMe[[#This Row],[Age]]&lt;10,"From 5 to 10","More than 10")))</f>
        <v>More than 10</v>
      </c>
      <c r="AJ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45481.664583333331</v>
      </c>
      <c r="AK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45496.718055555553</v>
      </c>
    </row>
    <row r="58" spans="1:37" ht="13.5" customHeight="1">
      <c r="A58" s="235">
        <v>4000000406</v>
      </c>
      <c r="B58" s="228" t="s">
        <v>117</v>
      </c>
      <c r="C58" s="228" t="s">
        <v>892</v>
      </c>
      <c r="D58" s="228" t="s">
        <v>1307</v>
      </c>
      <c r="E58" s="228" t="s">
        <v>1308</v>
      </c>
      <c r="F58" s="228" t="s">
        <v>881</v>
      </c>
      <c r="G58" s="228" t="s">
        <v>882</v>
      </c>
      <c r="H58" s="228" t="s">
        <v>131</v>
      </c>
      <c r="I58" s="233" t="s">
        <v>1309</v>
      </c>
      <c r="J58" s="228" t="s">
        <v>1310</v>
      </c>
      <c r="K58" s="228" t="s">
        <v>846</v>
      </c>
      <c r="L58" s="228" t="s">
        <v>855</v>
      </c>
      <c r="M58" s="228" t="s">
        <v>1308</v>
      </c>
      <c r="N58" s="228" t="s">
        <v>924</v>
      </c>
      <c r="O58" s="228" t="s">
        <v>850</v>
      </c>
      <c r="P58" s="233" t="s">
        <v>1311</v>
      </c>
      <c r="Q58" s="228" t="s">
        <v>795</v>
      </c>
      <c r="R58" s="233" t="s">
        <v>855</v>
      </c>
      <c r="S58" s="228" t="s">
        <v>855</v>
      </c>
      <c r="T58" s="228" t="s">
        <v>1312</v>
      </c>
      <c r="U58" s="228" t="s">
        <v>846</v>
      </c>
      <c r="V58" s="228" t="s">
        <v>855</v>
      </c>
      <c r="W58" s="228" t="s">
        <v>869</v>
      </c>
      <c r="X58" s="316" t="s">
        <v>878</v>
      </c>
      <c r="Y58" s="317" t="str">
        <f>VLOOKUP(HelpMe[[#This Row],[Technician]],Technicians[#All],3,FALSE)</f>
        <v>RAK Ceramics</v>
      </c>
      <c r="Z58" s="228" t="str">
        <f>VLOOKUP(HelpMe[[#This Row],[Technician]],Technicians[#All],2,FALSE)</f>
        <v>SAP Basis</v>
      </c>
      <c r="AA58" s="233" t="str">
        <f>IF((TEXT("Oct 28, 2024 00:00 AM","mmm dd, yyyy hh:mm") - HelpMe[[#This Row],[Updated Created Date]])&gt;0, "Yes","No")</f>
        <v>Yes</v>
      </c>
      <c r="AB58" s="230">
        <f ca="1">HelpMe[[#This Row],[Updated Resolved Time]]-HelpMe[[#This Row],[Updated Created Date]]</f>
        <v>172.13460150462925</v>
      </c>
      <c r="AC58" s="231">
        <f>YEAR(HelpMe[[#This Row],[Updated Created Date]])</f>
        <v>2024</v>
      </c>
      <c r="AD58" s="228">
        <f>WEEKNUM(HelpMe[[#This Row],[Updated Created Date]])</f>
        <v>28</v>
      </c>
      <c r="AE58" s="228" t="str">
        <f>_xlfn.CONCAT(HelpMe[[#This Row],[Year]],"-W",HelpMe[[#This Row],[Week'#]])</f>
        <v>2024-W28</v>
      </c>
      <c r="AF58" s="228" t="str">
        <f>IFERROR(VLOOKUP(HelpMe[[#This Row],[ID]],CGTracker[#All],13,FALSE),"No CG Status Found")</f>
        <v>No CG Status Found</v>
      </c>
      <c r="AG58" s="228">
        <f>MONTH(HelpMe[[#This Row],[Updated Created Date]])</f>
        <v>7</v>
      </c>
      <c r="AH58" s="228" t="str">
        <f>_xlfn.CONCAT(HelpMe[[#This Row],[Year]],"-M",HelpMe[[#This Row],[Month]])</f>
        <v>2024-M7</v>
      </c>
      <c r="AI58" s="228" t="str">
        <f ca="1">IF(HelpMe[[#This Row],[Age]]&lt;2,"Less than 2",IF(HelpMe[[#This Row],[Age]]&lt;5,"From 2 to 5",IF(HelpMe[[#This Row],[Age]]&lt;10,"From 5 to 10","More than 10")))</f>
        <v>More than 10</v>
      </c>
      <c r="AJ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45481.622916666667</v>
      </c>
      <c r="AK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9" spans="1:37" ht="13.5" customHeight="1">
      <c r="A59" s="235">
        <v>4000000407</v>
      </c>
      <c r="B59" s="228" t="s">
        <v>117</v>
      </c>
      <c r="C59" s="228" t="s">
        <v>795</v>
      </c>
      <c r="D59" s="228" t="s">
        <v>1313</v>
      </c>
      <c r="E59" s="228" t="s">
        <v>1308</v>
      </c>
      <c r="F59" s="228" t="s">
        <v>881</v>
      </c>
      <c r="G59" s="228" t="s">
        <v>882</v>
      </c>
      <c r="H59" s="228" t="s">
        <v>403</v>
      </c>
      <c r="I59" s="233" t="s">
        <v>1314</v>
      </c>
      <c r="J59" s="228" t="s">
        <v>1315</v>
      </c>
      <c r="K59" s="228" t="s">
        <v>846</v>
      </c>
      <c r="L59" s="228" t="s">
        <v>1316</v>
      </c>
      <c r="M59" s="228" t="s">
        <v>1308</v>
      </c>
      <c r="N59" s="228" t="s">
        <v>924</v>
      </c>
      <c r="O59" s="228" t="s">
        <v>1123</v>
      </c>
      <c r="P59" s="233" t="s">
        <v>1316</v>
      </c>
      <c r="Q59" s="228" t="s">
        <v>892</v>
      </c>
      <c r="R59" s="233" t="s">
        <v>1317</v>
      </c>
      <c r="S59" s="228" t="s">
        <v>1318</v>
      </c>
      <c r="T59" s="228" t="s">
        <v>1319</v>
      </c>
      <c r="U59" s="228" t="s">
        <v>846</v>
      </c>
      <c r="V59" s="228" t="s">
        <v>1320</v>
      </c>
      <c r="W59" s="228" t="s">
        <v>869</v>
      </c>
      <c r="X59" s="316" t="s">
        <v>878</v>
      </c>
      <c r="Y59" s="317" t="str">
        <f>VLOOKUP(HelpMe[[#This Row],[Technician]],Technicians[#All],3,FALSE)</f>
        <v>RAK Ceramics</v>
      </c>
      <c r="Z59" s="228" t="str">
        <f>VLOOKUP(HelpMe[[#This Row],[Technician]],Technicians[#All],2,FALSE)</f>
        <v>SAP Basis</v>
      </c>
      <c r="AA59" s="233" t="str">
        <f>IF((TEXT("Oct 28, 2024 00:00 AM","mmm dd, yyyy hh:mm") - HelpMe[[#This Row],[Updated Created Date]])&gt;0, "Yes","No")</f>
        <v>Yes</v>
      </c>
      <c r="AB59" s="230">
        <f ca="1">HelpMe[[#This Row],[Updated Resolved Time]]-HelpMe[[#This Row],[Updated Created Date]]</f>
        <v>38.866666666668607</v>
      </c>
      <c r="AC59" s="231">
        <f>YEAR(HelpMe[[#This Row],[Updated Created Date]])</f>
        <v>2024</v>
      </c>
      <c r="AD59" s="228">
        <f>WEEKNUM(HelpMe[[#This Row],[Updated Created Date]])</f>
        <v>28</v>
      </c>
      <c r="AE59" s="228" t="str">
        <f>_xlfn.CONCAT(HelpMe[[#This Row],[Year]],"-W",HelpMe[[#This Row],[Week'#]])</f>
        <v>2024-W28</v>
      </c>
      <c r="AF59" s="228" t="str">
        <f>IFERROR(VLOOKUP(HelpMe[[#This Row],[ID]],CGTracker[#All],13,FALSE),"No CG Status Found")</f>
        <v>No CG Status Found</v>
      </c>
      <c r="AG59" s="228">
        <f>MONTH(HelpMe[[#This Row],[Updated Created Date]])</f>
        <v>7</v>
      </c>
      <c r="AH59" s="228" t="str">
        <f>_xlfn.CONCAT(HelpMe[[#This Row],[Year]],"-M",HelpMe[[#This Row],[Month]])</f>
        <v>2024-M7</v>
      </c>
      <c r="AI59" s="228" t="str">
        <f ca="1">IF(HelpMe[[#This Row],[Age]]&lt;2,"Less than 2",IF(HelpMe[[#This Row],[Age]]&lt;5,"From 2 to 5",IF(HelpMe[[#This Row],[Age]]&lt;10,"From 5 to 10","More than 10")))</f>
        <v>More than 10</v>
      </c>
      <c r="AJ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45481.627083333333</v>
      </c>
      <c r="AK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45520.493750000001</v>
      </c>
    </row>
    <row r="60" spans="1:37" ht="13.5" customHeight="1">
      <c r="A60" s="235">
        <v>4000000412</v>
      </c>
      <c r="B60" s="228" t="s">
        <v>117</v>
      </c>
      <c r="C60" s="228" t="s">
        <v>892</v>
      </c>
      <c r="D60" s="228" t="s">
        <v>1321</v>
      </c>
      <c r="E60" s="228" t="s">
        <v>1322</v>
      </c>
      <c r="F60" s="228" t="s">
        <v>881</v>
      </c>
      <c r="G60" s="228" t="s">
        <v>882</v>
      </c>
      <c r="H60" s="228" t="s">
        <v>403</v>
      </c>
      <c r="I60" s="233" t="s">
        <v>1265</v>
      </c>
      <c r="J60" s="228" t="s">
        <v>1323</v>
      </c>
      <c r="K60" s="228" t="s">
        <v>846</v>
      </c>
      <c r="L60" s="228" t="s">
        <v>1324</v>
      </c>
      <c r="M60" s="228" t="s">
        <v>1322</v>
      </c>
      <c r="N60" s="228" t="s">
        <v>1240</v>
      </c>
      <c r="O60" s="228" t="s">
        <v>850</v>
      </c>
      <c r="P60" s="233" t="s">
        <v>1324</v>
      </c>
      <c r="Q60" s="228" t="s">
        <v>795</v>
      </c>
      <c r="R60" s="233" t="s">
        <v>1325</v>
      </c>
      <c r="S60" s="228" t="s">
        <v>1326</v>
      </c>
      <c r="T60" s="228" t="s">
        <v>919</v>
      </c>
      <c r="U60" s="228" t="s">
        <v>890</v>
      </c>
      <c r="V60" s="228" t="s">
        <v>855</v>
      </c>
      <c r="W60" s="228" t="s">
        <v>869</v>
      </c>
      <c r="X60" s="316" t="s">
        <v>793</v>
      </c>
      <c r="Y60" s="317" t="str">
        <f>VLOOKUP(HelpMe[[#This Row],[Technician]],Technicians[#All],3,FALSE)</f>
        <v>RAK Ceramics</v>
      </c>
      <c r="Z60" s="228" t="str">
        <f>VLOOKUP(HelpMe[[#This Row],[Technician]],Technicians[#All],2,FALSE)</f>
        <v>SAP Basis</v>
      </c>
      <c r="AA60" s="233" t="str">
        <f>IF((TEXT("Oct 28, 2024 00:00 AM","mmm dd, yyyy hh:mm") - HelpMe[[#This Row],[Updated Created Date]])&gt;0, "Yes","No")</f>
        <v>Yes</v>
      </c>
      <c r="AB60" s="230">
        <f ca="1">HelpMe[[#This Row],[Updated Resolved Time]]-HelpMe[[#This Row],[Updated Created Date]]</f>
        <v>4.0055555555518367</v>
      </c>
      <c r="AC60" s="231">
        <f>YEAR(HelpMe[[#This Row],[Updated Created Date]])</f>
        <v>2024</v>
      </c>
      <c r="AD60" s="228">
        <f>WEEKNUM(HelpMe[[#This Row],[Updated Created Date]])</f>
        <v>28</v>
      </c>
      <c r="AE60" s="228" t="str">
        <f>_xlfn.CONCAT(HelpMe[[#This Row],[Year]],"-W",HelpMe[[#This Row],[Week'#]])</f>
        <v>2024-W28</v>
      </c>
      <c r="AF60" s="228" t="str">
        <f>IFERROR(VLOOKUP(HelpMe[[#This Row],[ID]],CGTracker[#All],13,FALSE),"No CG Status Found")</f>
        <v>No CG Status Found</v>
      </c>
      <c r="AG60" s="228">
        <f>MONTH(HelpMe[[#This Row],[Updated Created Date]])</f>
        <v>7</v>
      </c>
      <c r="AH60" s="228" t="str">
        <f>_xlfn.CONCAT(HelpMe[[#This Row],[Year]],"-M",HelpMe[[#This Row],[Month]])</f>
        <v>2024-M7</v>
      </c>
      <c r="AI60" s="228" t="str">
        <f ca="1">IF(HelpMe[[#This Row],[Age]]&lt;2,"Less than 2",IF(HelpMe[[#This Row],[Age]]&lt;5,"From 2 to 5",IF(HelpMe[[#This Row],[Age]]&lt;10,"From 5 to 10","More than 10")))</f>
        <v>From 2 to 5</v>
      </c>
      <c r="AJ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45481.677083333336</v>
      </c>
      <c r="AK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45485.682638888888</v>
      </c>
    </row>
    <row r="61" spans="1:37" ht="13.5" customHeight="1">
      <c r="A61" s="235">
        <v>4000000414</v>
      </c>
      <c r="B61" s="228" t="s">
        <v>117</v>
      </c>
      <c r="C61" s="228" t="s">
        <v>892</v>
      </c>
      <c r="D61" s="228" t="s">
        <v>1289</v>
      </c>
      <c r="E61" s="228" t="s">
        <v>1322</v>
      </c>
      <c r="F61" s="228" t="s">
        <v>881</v>
      </c>
      <c r="G61" s="228" t="s">
        <v>882</v>
      </c>
      <c r="H61" s="228" t="s">
        <v>131</v>
      </c>
      <c r="I61" s="233" t="s">
        <v>1327</v>
      </c>
      <c r="J61" s="228" t="s">
        <v>1328</v>
      </c>
      <c r="K61" s="228" t="s">
        <v>846</v>
      </c>
      <c r="L61" s="228" t="s">
        <v>855</v>
      </c>
      <c r="M61" s="228" t="s">
        <v>1322</v>
      </c>
      <c r="N61" s="228" t="s">
        <v>1240</v>
      </c>
      <c r="O61" s="228" t="s">
        <v>850</v>
      </c>
      <c r="P61" s="233" t="s">
        <v>1329</v>
      </c>
      <c r="Q61" s="228" t="s">
        <v>795</v>
      </c>
      <c r="R61" s="233" t="s">
        <v>855</v>
      </c>
      <c r="S61" s="228" t="s">
        <v>1330</v>
      </c>
      <c r="T61" s="228" t="s">
        <v>1331</v>
      </c>
      <c r="U61" s="228" t="s">
        <v>890</v>
      </c>
      <c r="V61" s="228" t="s">
        <v>855</v>
      </c>
      <c r="W61" s="228" t="s">
        <v>869</v>
      </c>
      <c r="X61" s="316" t="s">
        <v>793</v>
      </c>
      <c r="Y61" s="317" t="str">
        <f>VLOOKUP(HelpMe[[#This Row],[Technician]],Technicians[#All],3,FALSE)</f>
        <v>RAK Ceramics</v>
      </c>
      <c r="Z61" s="228" t="str">
        <f>VLOOKUP(HelpMe[[#This Row],[Technician]],Technicians[#All],2,FALSE)</f>
        <v>SAP Basis</v>
      </c>
      <c r="AA61" s="233" t="str">
        <f>IF((TEXT("Oct 28, 2024 00:00 AM","mmm dd, yyyy hh:mm") - HelpMe[[#This Row],[Updated Created Date]])&gt;0, "Yes","No")</f>
        <v>Yes</v>
      </c>
      <c r="AB61" s="230">
        <f ca="1">HelpMe[[#This Row],[Updated Resolved Time]]-HelpMe[[#This Row],[Updated Created Date]]</f>
        <v>172.0748792824088</v>
      </c>
      <c r="AC61" s="231">
        <f>YEAR(HelpMe[[#This Row],[Updated Created Date]])</f>
        <v>2024</v>
      </c>
      <c r="AD61" s="228">
        <f>WEEKNUM(HelpMe[[#This Row],[Updated Created Date]])</f>
        <v>28</v>
      </c>
      <c r="AE61" s="228" t="str">
        <f>_xlfn.CONCAT(HelpMe[[#This Row],[Year]],"-W",HelpMe[[#This Row],[Week'#]])</f>
        <v>2024-W28</v>
      </c>
      <c r="AF61" s="228" t="str">
        <f>IFERROR(VLOOKUP(HelpMe[[#This Row],[ID]],CGTracker[#All],13,FALSE),"No CG Status Found")</f>
        <v>No CG Status Found</v>
      </c>
      <c r="AG61" s="228">
        <f>MONTH(HelpMe[[#This Row],[Updated Created Date]])</f>
        <v>7</v>
      </c>
      <c r="AH61" s="228" t="str">
        <f>_xlfn.CONCAT(HelpMe[[#This Row],[Year]],"-M",HelpMe[[#This Row],[Month]])</f>
        <v>2024-M7</v>
      </c>
      <c r="AI61" s="228" t="str">
        <f ca="1">IF(HelpMe[[#This Row],[Age]]&lt;2,"Less than 2",IF(HelpMe[[#This Row],[Age]]&lt;5,"From 2 to 5",IF(HelpMe[[#This Row],[Age]]&lt;10,"From 5 to 10","More than 10")))</f>
        <v>More than 10</v>
      </c>
      <c r="AJ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45481.682638888888</v>
      </c>
      <c r="AK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2" spans="1:37" ht="13.5" customHeight="1">
      <c r="A62" s="235">
        <v>4000000415</v>
      </c>
      <c r="B62" s="228" t="s">
        <v>117</v>
      </c>
      <c r="C62" s="228" t="s">
        <v>892</v>
      </c>
      <c r="D62" s="228" t="s">
        <v>1332</v>
      </c>
      <c r="E62" s="228" t="s">
        <v>1322</v>
      </c>
      <c r="F62" s="228" t="s">
        <v>881</v>
      </c>
      <c r="G62" s="228" t="s">
        <v>882</v>
      </c>
      <c r="H62" s="228" t="s">
        <v>403</v>
      </c>
      <c r="I62" s="233" t="s">
        <v>1333</v>
      </c>
      <c r="J62" s="228" t="s">
        <v>1334</v>
      </c>
      <c r="K62" s="228" t="s">
        <v>846</v>
      </c>
      <c r="L62" s="228" t="s">
        <v>1279</v>
      </c>
      <c r="M62" s="228" t="s">
        <v>1322</v>
      </c>
      <c r="N62" s="228" t="s">
        <v>1240</v>
      </c>
      <c r="O62" s="228" t="s">
        <v>850</v>
      </c>
      <c r="P62" s="233" t="s">
        <v>1279</v>
      </c>
      <c r="Q62" s="228" t="s">
        <v>795</v>
      </c>
      <c r="R62" s="233" t="s">
        <v>1335</v>
      </c>
      <c r="S62" s="228" t="s">
        <v>1336</v>
      </c>
      <c r="T62" s="228" t="s">
        <v>919</v>
      </c>
      <c r="U62" s="228" t="s">
        <v>890</v>
      </c>
      <c r="V62" s="228" t="s">
        <v>855</v>
      </c>
      <c r="W62" s="228" t="s">
        <v>869</v>
      </c>
      <c r="X62" s="316" t="s">
        <v>793</v>
      </c>
      <c r="Y62" s="317" t="str">
        <f>VLOOKUP(HelpMe[[#This Row],[Technician]],Technicians[#All],3,FALSE)</f>
        <v>RAK Ceramics</v>
      </c>
      <c r="Z62" s="228" t="str">
        <f>VLOOKUP(HelpMe[[#This Row],[Technician]],Technicians[#All],2,FALSE)</f>
        <v>SAP Basis</v>
      </c>
      <c r="AA62" s="233" t="str">
        <f>IF((TEXT("Oct 28, 2024 00:00 AM","mmm dd, yyyy hh:mm") - HelpMe[[#This Row],[Updated Created Date]])&gt;0, "Yes","No")</f>
        <v>Yes</v>
      </c>
      <c r="AB62" s="230">
        <f ca="1">HelpMe[[#This Row],[Updated Resolved Time]]-HelpMe[[#This Row],[Updated Created Date]]</f>
        <v>24.072916666664241</v>
      </c>
      <c r="AC62" s="231">
        <f>YEAR(HelpMe[[#This Row],[Updated Created Date]])</f>
        <v>2024</v>
      </c>
      <c r="AD62" s="228">
        <f>WEEKNUM(HelpMe[[#This Row],[Updated Created Date]])</f>
        <v>28</v>
      </c>
      <c r="AE62" s="228" t="str">
        <f>_xlfn.CONCAT(HelpMe[[#This Row],[Year]],"-W",HelpMe[[#This Row],[Week'#]])</f>
        <v>2024-W28</v>
      </c>
      <c r="AF62" s="228" t="str">
        <f>IFERROR(VLOOKUP(HelpMe[[#This Row],[ID]],CGTracker[#All],13,FALSE),"No CG Status Found")</f>
        <v>No CG Status Found</v>
      </c>
      <c r="AG62" s="228">
        <f>MONTH(HelpMe[[#This Row],[Updated Created Date]])</f>
        <v>7</v>
      </c>
      <c r="AH62" s="228" t="str">
        <f>_xlfn.CONCAT(HelpMe[[#This Row],[Year]],"-M",HelpMe[[#This Row],[Month]])</f>
        <v>2024-M7</v>
      </c>
      <c r="AI62" s="228" t="str">
        <f ca="1">IF(HelpMe[[#This Row],[Age]]&lt;2,"Less than 2",IF(HelpMe[[#This Row],[Age]]&lt;5,"From 2 to 5",IF(HelpMe[[#This Row],[Age]]&lt;10,"From 5 to 10","More than 10")))</f>
        <v>More than 10</v>
      </c>
      <c r="AJ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45481.684027777781</v>
      </c>
      <c r="AK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45505.756944444445</v>
      </c>
    </row>
    <row r="63" spans="1:37" ht="13.5" customHeight="1">
      <c r="A63" s="235">
        <v>4000000416</v>
      </c>
      <c r="B63" s="228" t="s">
        <v>117</v>
      </c>
      <c r="C63" s="228" t="s">
        <v>892</v>
      </c>
      <c r="D63" s="228" t="s">
        <v>1337</v>
      </c>
      <c r="E63" s="228" t="s">
        <v>1322</v>
      </c>
      <c r="F63" s="228" t="s">
        <v>881</v>
      </c>
      <c r="G63" s="228" t="s">
        <v>882</v>
      </c>
      <c r="H63" s="228" t="s">
        <v>403</v>
      </c>
      <c r="I63" s="233" t="s">
        <v>1338</v>
      </c>
      <c r="J63" s="228" t="s">
        <v>1339</v>
      </c>
      <c r="K63" s="228" t="s">
        <v>846</v>
      </c>
      <c r="L63" s="228" t="s">
        <v>1340</v>
      </c>
      <c r="M63" s="228" t="s">
        <v>1322</v>
      </c>
      <c r="N63" s="228" t="s">
        <v>1240</v>
      </c>
      <c r="O63" s="228" t="s">
        <v>850</v>
      </c>
      <c r="P63" s="233" t="s">
        <v>1340</v>
      </c>
      <c r="Q63" s="228" t="s">
        <v>795</v>
      </c>
      <c r="R63" s="233" t="s">
        <v>1341</v>
      </c>
      <c r="S63" s="228" t="s">
        <v>1342</v>
      </c>
      <c r="T63" s="228" t="s">
        <v>919</v>
      </c>
      <c r="U63" s="228" t="s">
        <v>890</v>
      </c>
      <c r="V63" s="228" t="s">
        <v>855</v>
      </c>
      <c r="W63" s="228" t="s">
        <v>869</v>
      </c>
      <c r="X63" s="316" t="s">
        <v>793</v>
      </c>
      <c r="Y63" s="317" t="str">
        <f>VLOOKUP(HelpMe[[#This Row],[Technician]],Technicians[#All],3,FALSE)</f>
        <v>RAK Ceramics</v>
      </c>
      <c r="Z63" s="228" t="str">
        <f>VLOOKUP(HelpMe[[#This Row],[Technician]],Technicians[#All],2,FALSE)</f>
        <v>SAP Basis</v>
      </c>
      <c r="AA63" s="233" t="str">
        <f>IF((TEXT("Oct 28, 2024 00:00 AM","mmm dd, yyyy hh:mm") - HelpMe[[#This Row],[Updated Created Date]])&gt;0, "Yes","No")</f>
        <v>Yes</v>
      </c>
      <c r="AB63" s="230">
        <f ca="1">HelpMe[[#This Row],[Updated Resolved Time]]-HelpMe[[#This Row],[Updated Created Date]]</f>
        <v>1.015972222223354</v>
      </c>
      <c r="AC63" s="231">
        <f>YEAR(HelpMe[[#This Row],[Updated Created Date]])</f>
        <v>2024</v>
      </c>
      <c r="AD63" s="228">
        <f>WEEKNUM(HelpMe[[#This Row],[Updated Created Date]])</f>
        <v>28</v>
      </c>
      <c r="AE63" s="228" t="str">
        <f>_xlfn.CONCAT(HelpMe[[#This Row],[Year]],"-W",HelpMe[[#This Row],[Week'#]])</f>
        <v>2024-W28</v>
      </c>
      <c r="AF63" s="228" t="str">
        <f>IFERROR(VLOOKUP(HelpMe[[#This Row],[ID]],CGTracker[#All],13,FALSE),"No CG Status Found")</f>
        <v>No CG Status Found</v>
      </c>
      <c r="AG63" s="228">
        <f>MONTH(HelpMe[[#This Row],[Updated Created Date]])</f>
        <v>7</v>
      </c>
      <c r="AH63" s="228" t="str">
        <f>_xlfn.CONCAT(HelpMe[[#This Row],[Year]],"-M",HelpMe[[#This Row],[Month]])</f>
        <v>2024-M7</v>
      </c>
      <c r="AI63" s="228" t="str">
        <f ca="1">IF(HelpMe[[#This Row],[Age]]&lt;2,"Less than 2",IF(HelpMe[[#This Row],[Age]]&lt;5,"From 2 to 5",IF(HelpMe[[#This Row],[Age]]&lt;10,"From 5 to 10","More than 10")))</f>
        <v>Less than 2</v>
      </c>
      <c r="AJ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45481.689583333333</v>
      </c>
      <c r="AK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45482.705555555556</v>
      </c>
    </row>
    <row r="64" spans="1:37" ht="13.5" customHeight="1">
      <c r="A64" s="235">
        <v>4000000428</v>
      </c>
      <c r="B64" s="228" t="s">
        <v>117</v>
      </c>
      <c r="C64" s="228" t="s">
        <v>795</v>
      </c>
      <c r="D64" s="228" t="s">
        <v>1343</v>
      </c>
      <c r="E64" s="228" t="s">
        <v>894</v>
      </c>
      <c r="F64" s="228" t="s">
        <v>881</v>
      </c>
      <c r="G64" s="228" t="s">
        <v>882</v>
      </c>
      <c r="H64" s="228" t="s">
        <v>403</v>
      </c>
      <c r="I64" s="233" t="s">
        <v>1344</v>
      </c>
      <c r="J64" s="228" t="s">
        <v>1345</v>
      </c>
      <c r="K64" s="228" t="s">
        <v>846</v>
      </c>
      <c r="L64" s="228" t="s">
        <v>1292</v>
      </c>
      <c r="M64" s="228" t="s">
        <v>894</v>
      </c>
      <c r="N64" s="228" t="s">
        <v>899</v>
      </c>
      <c r="O64" s="228" t="s">
        <v>850</v>
      </c>
      <c r="P64" s="233" t="s">
        <v>1292</v>
      </c>
      <c r="Q64" s="228" t="s">
        <v>795</v>
      </c>
      <c r="R64" s="233" t="s">
        <v>1346</v>
      </c>
      <c r="S64" s="228" t="s">
        <v>1346</v>
      </c>
      <c r="T64" s="228" t="s">
        <v>1347</v>
      </c>
      <c r="U64" s="228" t="s">
        <v>890</v>
      </c>
      <c r="V64" s="228" t="s">
        <v>855</v>
      </c>
      <c r="W64" s="228" t="s">
        <v>869</v>
      </c>
      <c r="X64" s="316" t="s">
        <v>904</v>
      </c>
      <c r="Y64" s="317" t="str">
        <f>VLOOKUP(HelpMe[[#This Row],[Technician]],Technicians[#All],3,FALSE)</f>
        <v>RAK Ceramics</v>
      </c>
      <c r="Z64" s="228" t="str">
        <f>VLOOKUP(HelpMe[[#This Row],[Technician]],Technicians[#All],2,FALSE)</f>
        <v>SAP Basis</v>
      </c>
      <c r="AA64" s="233" t="str">
        <f>IF((TEXT("Oct 28, 2024 00:00 AM","mmm dd, yyyy hh:mm") - HelpMe[[#This Row],[Updated Created Date]])&gt;0, "Yes","No")</f>
        <v>Yes</v>
      </c>
      <c r="AB64" s="230">
        <f ca="1">HelpMe[[#This Row],[Updated Resolved Time]]-HelpMe[[#This Row],[Updated Created Date]]</f>
        <v>0.22777777777810115</v>
      </c>
      <c r="AC64" s="231">
        <f>YEAR(HelpMe[[#This Row],[Updated Created Date]])</f>
        <v>2024</v>
      </c>
      <c r="AD64" s="228">
        <f>WEEKNUM(HelpMe[[#This Row],[Updated Created Date]])</f>
        <v>28</v>
      </c>
      <c r="AE64" s="228" t="str">
        <f>_xlfn.CONCAT(HelpMe[[#This Row],[Year]],"-W",HelpMe[[#This Row],[Week'#]])</f>
        <v>2024-W28</v>
      </c>
      <c r="AF64" s="228" t="str">
        <f>IFERROR(VLOOKUP(HelpMe[[#This Row],[ID]],CGTracker[#All],13,FALSE),"No CG Status Found")</f>
        <v>No CG Status Found</v>
      </c>
      <c r="AG64" s="228">
        <f>MONTH(HelpMe[[#This Row],[Updated Created Date]])</f>
        <v>7</v>
      </c>
      <c r="AH64" s="228" t="str">
        <f>_xlfn.CONCAT(HelpMe[[#This Row],[Year]],"-M",HelpMe[[#This Row],[Month]])</f>
        <v>2024-M7</v>
      </c>
      <c r="AI64" s="228" t="str">
        <f ca="1">IF(HelpMe[[#This Row],[Age]]&lt;2,"Less than 2",IF(HelpMe[[#This Row],[Age]]&lt;5,"From 2 to 5",IF(HelpMe[[#This Row],[Age]]&lt;10,"From 5 to 10","More than 10")))</f>
        <v>Less than 2</v>
      </c>
      <c r="AJ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45482.470833333333</v>
      </c>
      <c r="AK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45482.698611111111</v>
      </c>
    </row>
    <row r="65" spans="1:37" ht="13.5" customHeight="1">
      <c r="A65" s="235">
        <v>4000000544</v>
      </c>
      <c r="B65" s="228" t="s">
        <v>117</v>
      </c>
      <c r="C65" s="228" t="s">
        <v>892</v>
      </c>
      <c r="D65" s="228" t="s">
        <v>1348</v>
      </c>
      <c r="E65" s="228" t="s">
        <v>1349</v>
      </c>
      <c r="F65" s="228" t="s">
        <v>518</v>
      </c>
      <c r="G65" s="228" t="s">
        <v>1055</v>
      </c>
      <c r="H65" s="228" t="s">
        <v>268</v>
      </c>
      <c r="I65" s="233" t="s">
        <v>1350</v>
      </c>
      <c r="J65" s="228" t="s">
        <v>1351</v>
      </c>
      <c r="K65" s="228" t="s">
        <v>846</v>
      </c>
      <c r="L65" s="228" t="s">
        <v>855</v>
      </c>
      <c r="M65" s="228" t="s">
        <v>1349</v>
      </c>
      <c r="N65" s="228" t="s">
        <v>924</v>
      </c>
      <c r="O65" s="228" t="s">
        <v>850</v>
      </c>
      <c r="P65" s="233" t="s">
        <v>1352</v>
      </c>
      <c r="Q65" s="228" t="s">
        <v>795</v>
      </c>
      <c r="R65" s="233" t="s">
        <v>855</v>
      </c>
      <c r="S65" s="228" t="s">
        <v>1353</v>
      </c>
      <c r="T65" s="228" t="s">
        <v>1354</v>
      </c>
      <c r="U65" s="228" t="s">
        <v>846</v>
      </c>
      <c r="V65" s="228" t="s">
        <v>1355</v>
      </c>
      <c r="W65" s="228" t="s">
        <v>869</v>
      </c>
      <c r="X65" s="316" t="s">
        <v>793</v>
      </c>
      <c r="Y65" s="317" t="str">
        <f>VLOOKUP(HelpMe[[#This Row],[Technician]],Technicians[#All],3,FALSE)</f>
        <v>Capgemini</v>
      </c>
      <c r="Z65" s="228" t="str">
        <f>VLOOKUP(HelpMe[[#This Row],[Technician]],Technicians[#All],2,FALSE)</f>
        <v>SAP SD</v>
      </c>
      <c r="AA65" s="233" t="str">
        <f>IF((TEXT("Oct 28, 2024 00:00 AM","mmm dd, yyyy hh:mm") - HelpMe[[#This Row],[Updated Created Date]])&gt;0, "Yes","No")</f>
        <v>Yes</v>
      </c>
      <c r="AB65" s="230">
        <f ca="1">HelpMe[[#This Row],[Updated Resolved Time]]-HelpMe[[#This Row],[Updated Created Date]]</f>
        <v>169.28807372684969</v>
      </c>
      <c r="AC65" s="231">
        <f>YEAR(HelpMe[[#This Row],[Updated Created Date]])</f>
        <v>2024</v>
      </c>
      <c r="AD65" s="228">
        <f>WEEKNUM(HelpMe[[#This Row],[Updated Created Date]])</f>
        <v>28</v>
      </c>
      <c r="AE65" s="228" t="str">
        <f>_xlfn.CONCAT(HelpMe[[#This Row],[Year]],"-W",HelpMe[[#This Row],[Week'#]])</f>
        <v>2024-W28</v>
      </c>
      <c r="AF65" s="228" t="str">
        <f>IFERROR(VLOOKUP(HelpMe[[#This Row],[ID]],CGTracker[#All],13,FALSE),"No CG Status Found")</f>
        <v>In Progress</v>
      </c>
      <c r="AG65" s="228">
        <f>MONTH(HelpMe[[#This Row],[Updated Created Date]])</f>
        <v>7</v>
      </c>
      <c r="AH65" s="228" t="str">
        <f>_xlfn.CONCAT(HelpMe[[#This Row],[Year]],"-M",HelpMe[[#This Row],[Month]])</f>
        <v>2024-M7</v>
      </c>
      <c r="AI65" s="228" t="str">
        <f ca="1">IF(HelpMe[[#This Row],[Age]]&lt;2,"Less than 2",IF(HelpMe[[#This Row],[Age]]&lt;5,"From 2 to 5",IF(HelpMe[[#This Row],[Age]]&lt;10,"From 5 to 10","More than 10")))</f>
        <v>More than 10</v>
      </c>
      <c r="AJ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45484.469444444447</v>
      </c>
      <c r="AK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6" spans="1:37" ht="13.5" customHeight="1">
      <c r="A66" s="235">
        <v>4000000625</v>
      </c>
      <c r="B66" s="228" t="s">
        <v>117</v>
      </c>
      <c r="C66" s="228" t="s">
        <v>841</v>
      </c>
      <c r="D66" s="228" t="s">
        <v>678</v>
      </c>
      <c r="E66" s="228" t="s">
        <v>1211</v>
      </c>
      <c r="F66" s="228" t="s">
        <v>518</v>
      </c>
      <c r="G66" s="228" t="s">
        <v>516</v>
      </c>
      <c r="H66" s="228" t="s">
        <v>746</v>
      </c>
      <c r="I66" s="233" t="s">
        <v>1356</v>
      </c>
      <c r="J66" s="228" t="s">
        <v>1357</v>
      </c>
      <c r="K66" s="228" t="s">
        <v>846</v>
      </c>
      <c r="L66" s="228" t="s">
        <v>855</v>
      </c>
      <c r="M66" s="228" t="s">
        <v>1211</v>
      </c>
      <c r="N66" s="228" t="s">
        <v>924</v>
      </c>
      <c r="O66" s="228" t="s">
        <v>850</v>
      </c>
      <c r="P66" s="233" t="s">
        <v>1358</v>
      </c>
      <c r="Q66" s="228" t="s">
        <v>841</v>
      </c>
      <c r="R66" s="233" t="s">
        <v>855</v>
      </c>
      <c r="S66" s="228" t="s">
        <v>1359</v>
      </c>
      <c r="T66" s="228" t="s">
        <v>1360</v>
      </c>
      <c r="U66" s="228" t="s">
        <v>846</v>
      </c>
      <c r="V66" s="228" t="s">
        <v>1361</v>
      </c>
      <c r="W66" s="228" t="s">
        <v>869</v>
      </c>
      <c r="X66" s="316" t="s">
        <v>878</v>
      </c>
      <c r="Y66" s="317" t="str">
        <f>VLOOKUP(HelpMe[[#This Row],[Technician]],Technicians[#All],3,FALSE)</f>
        <v>Capgemini</v>
      </c>
      <c r="Z66" s="228" t="str">
        <f>VLOOKUP(HelpMe[[#This Row],[Technician]],Technicians[#All],2,FALSE)</f>
        <v>SAP SD</v>
      </c>
      <c r="AA66" s="233" t="str">
        <f>IF((TEXT("Oct 28, 2024 00:00 AM","mmm dd, yyyy hh:mm") - HelpMe[[#This Row],[Updated Created Date]])&gt;0, "Yes","No")</f>
        <v>Yes</v>
      </c>
      <c r="AB66" s="230">
        <f ca="1">HelpMe[[#This Row],[Updated Resolved Time]]-HelpMe[[#This Row],[Updated Created Date]]</f>
        <v>168.22487928241026</v>
      </c>
      <c r="AC66" s="231">
        <f>YEAR(HelpMe[[#This Row],[Updated Created Date]])</f>
        <v>2024</v>
      </c>
      <c r="AD66" s="228">
        <f>WEEKNUM(HelpMe[[#This Row],[Updated Created Date]])</f>
        <v>28</v>
      </c>
      <c r="AE66" s="228" t="str">
        <f>_xlfn.CONCAT(HelpMe[[#This Row],[Year]],"-W",HelpMe[[#This Row],[Week'#]])</f>
        <v>2024-W28</v>
      </c>
      <c r="AF66" s="228" t="str">
        <f>IFERROR(VLOOKUP(HelpMe[[#This Row],[ID]],CGTracker[#All],13,FALSE),"No CG Status Found")</f>
        <v>Under UAT</v>
      </c>
      <c r="AG66" s="228">
        <f>MONTH(HelpMe[[#This Row],[Updated Created Date]])</f>
        <v>7</v>
      </c>
      <c r="AH66" s="228" t="str">
        <f>_xlfn.CONCAT(HelpMe[[#This Row],[Year]],"-M",HelpMe[[#This Row],[Month]])</f>
        <v>2024-M7</v>
      </c>
      <c r="AI66" s="228" t="str">
        <f ca="1">IF(HelpMe[[#This Row],[Age]]&lt;2,"Less than 2",IF(HelpMe[[#This Row],[Age]]&lt;5,"From 2 to 5",IF(HelpMe[[#This Row],[Age]]&lt;10,"From 5 to 10","More than 10")))</f>
        <v>More than 10</v>
      </c>
      <c r="AJ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45485.532638888886</v>
      </c>
      <c r="AK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7" spans="1:37" ht="13.5" customHeight="1">
      <c r="A67" s="235">
        <v>4000000637</v>
      </c>
      <c r="B67" s="228" t="s">
        <v>117</v>
      </c>
      <c r="C67" s="228" t="s">
        <v>795</v>
      </c>
      <c r="D67" s="228" t="s">
        <v>1362</v>
      </c>
      <c r="E67" s="228" t="s">
        <v>1363</v>
      </c>
      <c r="F67" s="228" t="s">
        <v>1054</v>
      </c>
      <c r="G67" s="228" t="s">
        <v>1055</v>
      </c>
      <c r="H67" s="228" t="s">
        <v>403</v>
      </c>
      <c r="I67" s="233" t="s">
        <v>1364</v>
      </c>
      <c r="J67" s="228" t="s">
        <v>1365</v>
      </c>
      <c r="K67" s="228" t="s">
        <v>846</v>
      </c>
      <c r="L67" s="228" t="s">
        <v>1366</v>
      </c>
      <c r="M67" s="228" t="s">
        <v>1363</v>
      </c>
      <c r="N67" s="228" t="s">
        <v>934</v>
      </c>
      <c r="O67" s="228" t="s">
        <v>850</v>
      </c>
      <c r="P67" s="233" t="s">
        <v>1366</v>
      </c>
      <c r="Q67" s="228" t="s">
        <v>795</v>
      </c>
      <c r="R67" s="233" t="s">
        <v>1367</v>
      </c>
      <c r="S67" s="228" t="s">
        <v>1367</v>
      </c>
      <c r="T67" s="228" t="s">
        <v>1368</v>
      </c>
      <c r="U67" s="228" t="s">
        <v>846</v>
      </c>
      <c r="V67" s="228" t="s">
        <v>1369</v>
      </c>
      <c r="W67" s="228" t="s">
        <v>869</v>
      </c>
      <c r="X67" s="316" t="s">
        <v>793</v>
      </c>
      <c r="Y67" s="317" t="str">
        <f>VLOOKUP(HelpMe[[#This Row],[Technician]],Technicians[#All],3,FALSE)</f>
        <v>RAK Ceramics</v>
      </c>
      <c r="Z67" s="228" t="str">
        <f>VLOOKUP(HelpMe[[#This Row],[Technician]],Technicians[#All],2,FALSE)</f>
        <v>SAP PP</v>
      </c>
      <c r="AA67" s="233" t="str">
        <f>IF((TEXT("Oct 28, 2024 00:00 AM","mmm dd, yyyy hh:mm") - HelpMe[[#This Row],[Updated Created Date]])&gt;0, "Yes","No")</f>
        <v>Yes</v>
      </c>
      <c r="AB67" s="230">
        <f ca="1">HelpMe[[#This Row],[Updated Resolved Time]]-HelpMe[[#This Row],[Updated Created Date]]</f>
        <v>32.025000000001455</v>
      </c>
      <c r="AC67" s="231">
        <f>YEAR(HelpMe[[#This Row],[Updated Created Date]])</f>
        <v>2024</v>
      </c>
      <c r="AD67" s="228">
        <f>WEEKNUM(HelpMe[[#This Row],[Updated Created Date]])</f>
        <v>28</v>
      </c>
      <c r="AE67" s="228" t="str">
        <f>_xlfn.CONCAT(HelpMe[[#This Row],[Year]],"-W",HelpMe[[#This Row],[Week'#]])</f>
        <v>2024-W28</v>
      </c>
      <c r="AF67" s="228" t="str">
        <f>IFERROR(VLOOKUP(HelpMe[[#This Row],[ID]],CGTracker[#All],13,FALSE),"No CG Status Found")</f>
        <v>No CG Status Found</v>
      </c>
      <c r="AG67" s="228">
        <f>MONTH(HelpMe[[#This Row],[Updated Created Date]])</f>
        <v>7</v>
      </c>
      <c r="AH67" s="228" t="str">
        <f>_xlfn.CONCAT(HelpMe[[#This Row],[Year]],"-M",HelpMe[[#This Row],[Month]])</f>
        <v>2024-M7</v>
      </c>
      <c r="AI67" s="228" t="str">
        <f ca="1">IF(HelpMe[[#This Row],[Age]]&lt;2,"Less than 2",IF(HelpMe[[#This Row],[Age]]&lt;5,"From 2 to 5",IF(HelpMe[[#This Row],[Age]]&lt;10,"From 5 to 10","More than 10")))</f>
        <v>More than 10</v>
      </c>
      <c r="AJ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45485.574999999997</v>
      </c>
      <c r="AK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45517.599999999999</v>
      </c>
    </row>
    <row r="68" spans="1:37" ht="13.5" customHeight="1">
      <c r="A68" s="235">
        <v>4000000624</v>
      </c>
      <c r="B68" s="228" t="s">
        <v>117</v>
      </c>
      <c r="C68" s="228" t="s">
        <v>795</v>
      </c>
      <c r="D68" s="228" t="s">
        <v>1370</v>
      </c>
      <c r="E68" s="228" t="s">
        <v>1046</v>
      </c>
      <c r="F68" s="228" t="s">
        <v>881</v>
      </c>
      <c r="G68" s="228" t="s">
        <v>882</v>
      </c>
      <c r="H68" s="228" t="s">
        <v>403</v>
      </c>
      <c r="I68" s="233" t="s">
        <v>1371</v>
      </c>
      <c r="J68" s="228" t="s">
        <v>1372</v>
      </c>
      <c r="K68" s="228" t="s">
        <v>846</v>
      </c>
      <c r="L68" s="228" t="s">
        <v>1373</v>
      </c>
      <c r="M68" s="228" t="s">
        <v>1046</v>
      </c>
      <c r="N68" s="228" t="s">
        <v>863</v>
      </c>
      <c r="O68" s="228" t="s">
        <v>850</v>
      </c>
      <c r="P68" s="233" t="s">
        <v>1373</v>
      </c>
      <c r="Q68" s="228" t="s">
        <v>795</v>
      </c>
      <c r="R68" s="233" t="s">
        <v>1374</v>
      </c>
      <c r="S68" s="228" t="s">
        <v>1375</v>
      </c>
      <c r="T68" s="228" t="s">
        <v>919</v>
      </c>
      <c r="U68" s="228" t="s">
        <v>890</v>
      </c>
      <c r="V68" s="228" t="s">
        <v>855</v>
      </c>
      <c r="W68" s="228" t="s">
        <v>869</v>
      </c>
      <c r="X68" s="316" t="s">
        <v>793</v>
      </c>
      <c r="Y68" s="317" t="str">
        <f>VLOOKUP(HelpMe[[#This Row],[Technician]],Technicians[#All],3,FALSE)</f>
        <v>RAK Ceramics</v>
      </c>
      <c r="Z68" s="228" t="str">
        <f>VLOOKUP(HelpMe[[#This Row],[Technician]],Technicians[#All],2,FALSE)</f>
        <v>SAP Basis</v>
      </c>
      <c r="AA68" s="233" t="str">
        <f>IF((TEXT("Oct 28, 2024 00:00 AM","mmm dd, yyyy hh:mm") - HelpMe[[#This Row],[Updated Created Date]])&gt;0, "Yes","No")</f>
        <v>Yes</v>
      </c>
      <c r="AB68" s="230">
        <f ca="1">HelpMe[[#This Row],[Updated Resolved Time]]-HelpMe[[#This Row],[Updated Created Date]]</f>
        <v>3.2083333333357587</v>
      </c>
      <c r="AC68" s="231">
        <f>YEAR(HelpMe[[#This Row],[Updated Created Date]])</f>
        <v>2024</v>
      </c>
      <c r="AD68" s="228">
        <f>WEEKNUM(HelpMe[[#This Row],[Updated Created Date]])</f>
        <v>28</v>
      </c>
      <c r="AE68" s="228" t="str">
        <f>_xlfn.CONCAT(HelpMe[[#This Row],[Year]],"-W",HelpMe[[#This Row],[Week'#]])</f>
        <v>2024-W28</v>
      </c>
      <c r="AF68" s="228" t="str">
        <f>IFERROR(VLOOKUP(HelpMe[[#This Row],[ID]],CGTracker[#All],13,FALSE),"No CG Status Found")</f>
        <v>No CG Status Found</v>
      </c>
      <c r="AG68" s="228">
        <f>MONTH(HelpMe[[#This Row],[Updated Created Date]])</f>
        <v>7</v>
      </c>
      <c r="AH68" s="228" t="str">
        <f>_xlfn.CONCAT(HelpMe[[#This Row],[Year]],"-M",HelpMe[[#This Row],[Month]])</f>
        <v>2024-M7</v>
      </c>
      <c r="AI68" s="228" t="str">
        <f ca="1">IF(HelpMe[[#This Row],[Age]]&lt;2,"Less than 2",IF(HelpMe[[#This Row],[Age]]&lt;5,"From 2 to 5",IF(HelpMe[[#This Row],[Age]]&lt;10,"From 5 to 10","More than 10")))</f>
        <v>From 2 to 5</v>
      </c>
      <c r="AJ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45485.521527777775</v>
      </c>
      <c r="AK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45488.729861111111</v>
      </c>
    </row>
    <row r="69" spans="1:37" ht="13.5" customHeight="1">
      <c r="A69" s="235">
        <v>4000000555</v>
      </c>
      <c r="B69" s="228" t="s">
        <v>156</v>
      </c>
      <c r="C69" s="228" t="s">
        <v>892</v>
      </c>
      <c r="D69" s="228" t="s">
        <v>1376</v>
      </c>
      <c r="E69" s="228" t="s">
        <v>1377</v>
      </c>
      <c r="F69" s="228" t="s">
        <v>742</v>
      </c>
      <c r="G69" s="228" t="s">
        <v>516</v>
      </c>
      <c r="H69" s="228" t="s">
        <v>403</v>
      </c>
      <c r="I69" s="233" t="s">
        <v>1378</v>
      </c>
      <c r="J69" s="228" t="s">
        <v>1379</v>
      </c>
      <c r="K69" s="228" t="s">
        <v>846</v>
      </c>
      <c r="L69" s="228" t="s">
        <v>1380</v>
      </c>
      <c r="M69" s="228" t="s">
        <v>1377</v>
      </c>
      <c r="N69" s="228" t="s">
        <v>1381</v>
      </c>
      <c r="O69" s="228" t="s">
        <v>850</v>
      </c>
      <c r="P69" s="233" t="s">
        <v>1380</v>
      </c>
      <c r="Q69" s="228" t="s">
        <v>795</v>
      </c>
      <c r="R69" s="233" t="s">
        <v>1382</v>
      </c>
      <c r="S69" s="228" t="s">
        <v>1383</v>
      </c>
      <c r="T69" s="228" t="s">
        <v>1384</v>
      </c>
      <c r="U69" s="228" t="s">
        <v>855</v>
      </c>
      <c r="V69" s="228" t="s">
        <v>1385</v>
      </c>
      <c r="W69" s="228" t="s">
        <v>869</v>
      </c>
      <c r="X69" s="316" t="s">
        <v>793</v>
      </c>
      <c r="Y69" s="317" t="str">
        <f>VLOOKUP(HelpMe[[#This Row],[Technician]],Technicians[#All],3,FALSE)</f>
        <v>RAK Ceramics</v>
      </c>
      <c r="Z69" s="228" t="str">
        <f>VLOOKUP(HelpMe[[#This Row],[Technician]],Technicians[#All],2,FALSE)</f>
        <v>SAP SD</v>
      </c>
      <c r="AA69" s="233" t="str">
        <f>IF((TEXT("Oct 28, 2024 00:00 AM","mmm dd, yyyy hh:mm") - HelpMe[[#This Row],[Updated Created Date]])&gt;0, "Yes","No")</f>
        <v>Yes</v>
      </c>
      <c r="AB69" s="230">
        <f ca="1">HelpMe[[#This Row],[Updated Resolved Time]]-HelpMe[[#This Row],[Updated Created Date]]</f>
        <v>11.975694444445253</v>
      </c>
      <c r="AC69" s="231">
        <f>YEAR(HelpMe[[#This Row],[Updated Created Date]])</f>
        <v>2024</v>
      </c>
      <c r="AD69" s="228">
        <f>WEEKNUM(HelpMe[[#This Row],[Updated Created Date]])</f>
        <v>28</v>
      </c>
      <c r="AE69" s="228" t="str">
        <f>_xlfn.CONCAT(HelpMe[[#This Row],[Year]],"-W",HelpMe[[#This Row],[Week'#]])</f>
        <v>2024-W28</v>
      </c>
      <c r="AF69" s="228" t="str">
        <f>IFERROR(VLOOKUP(HelpMe[[#This Row],[ID]],CGTracker[#All],13,FALSE),"No CG Status Found")</f>
        <v>No CG Status Found</v>
      </c>
      <c r="AG69" s="228">
        <f>MONTH(HelpMe[[#This Row],[Updated Created Date]])</f>
        <v>7</v>
      </c>
      <c r="AH69" s="228" t="str">
        <f>_xlfn.CONCAT(HelpMe[[#This Row],[Year]],"-M",HelpMe[[#This Row],[Month]])</f>
        <v>2024-M7</v>
      </c>
      <c r="AI69" s="228" t="str">
        <f ca="1">IF(HelpMe[[#This Row],[Age]]&lt;2,"Less than 2",IF(HelpMe[[#This Row],[Age]]&lt;5,"From 2 to 5",IF(HelpMe[[#This Row],[Age]]&lt;10,"From 5 to 10","More than 10")))</f>
        <v>More than 10</v>
      </c>
      <c r="AJ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45484.531944444447</v>
      </c>
      <c r="AK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45496.507638888892</v>
      </c>
    </row>
    <row r="70" spans="1:37" ht="13.5" customHeight="1">
      <c r="A70" s="235">
        <v>4000000573</v>
      </c>
      <c r="B70" s="228" t="s">
        <v>117</v>
      </c>
      <c r="C70" s="228" t="s">
        <v>795</v>
      </c>
      <c r="D70" s="228" t="s">
        <v>1386</v>
      </c>
      <c r="E70" s="228" t="s">
        <v>1094</v>
      </c>
      <c r="F70" s="228" t="s">
        <v>881</v>
      </c>
      <c r="G70" s="228" t="s">
        <v>882</v>
      </c>
      <c r="H70" s="228" t="s">
        <v>403</v>
      </c>
      <c r="I70" s="233" t="s">
        <v>1387</v>
      </c>
      <c r="J70" s="228" t="s">
        <v>981</v>
      </c>
      <c r="K70" s="228" t="s">
        <v>846</v>
      </c>
      <c r="L70" s="228" t="s">
        <v>1003</v>
      </c>
      <c r="M70" s="228" t="s">
        <v>1094</v>
      </c>
      <c r="N70" s="228" t="s">
        <v>1098</v>
      </c>
      <c r="O70" s="228" t="s">
        <v>850</v>
      </c>
      <c r="P70" s="233" t="s">
        <v>1003</v>
      </c>
      <c r="Q70" s="228" t="s">
        <v>795</v>
      </c>
      <c r="R70" s="233" t="s">
        <v>1388</v>
      </c>
      <c r="S70" s="228" t="s">
        <v>1389</v>
      </c>
      <c r="T70" s="228" t="s">
        <v>1390</v>
      </c>
      <c r="U70" s="228" t="s">
        <v>890</v>
      </c>
      <c r="V70" s="228" t="s">
        <v>855</v>
      </c>
      <c r="W70" s="228" t="s">
        <v>869</v>
      </c>
      <c r="X70" s="316" t="s">
        <v>793</v>
      </c>
      <c r="Y70" s="317" t="str">
        <f>VLOOKUP(HelpMe[[#This Row],[Technician]],Technicians[#All],3,FALSE)</f>
        <v>RAK Ceramics</v>
      </c>
      <c r="Z70" s="228" t="str">
        <f>VLOOKUP(HelpMe[[#This Row],[Technician]],Technicians[#All],2,FALSE)</f>
        <v>SAP Basis</v>
      </c>
      <c r="AA70" s="233" t="str">
        <f>IF((TEXT("Oct 28, 2024 00:00 AM","mmm dd, yyyy hh:mm") - HelpMe[[#This Row],[Updated Created Date]])&gt;0, "Yes","No")</f>
        <v>Yes</v>
      </c>
      <c r="AB70" s="230">
        <f ca="1">HelpMe[[#This Row],[Updated Resolved Time]]-HelpMe[[#This Row],[Updated Created Date]]</f>
        <v>1.0111111111109494</v>
      </c>
      <c r="AC70" s="231">
        <f>YEAR(HelpMe[[#This Row],[Updated Created Date]])</f>
        <v>2024</v>
      </c>
      <c r="AD70" s="228">
        <f>WEEKNUM(HelpMe[[#This Row],[Updated Created Date]])</f>
        <v>28</v>
      </c>
      <c r="AE70" s="228" t="str">
        <f>_xlfn.CONCAT(HelpMe[[#This Row],[Year]],"-W",HelpMe[[#This Row],[Week'#]])</f>
        <v>2024-W28</v>
      </c>
      <c r="AF70" s="228" t="str">
        <f>IFERROR(VLOOKUP(HelpMe[[#This Row],[ID]],CGTracker[#All],13,FALSE),"No CG Status Found")</f>
        <v>No CG Status Found</v>
      </c>
      <c r="AG70" s="228">
        <f>MONTH(HelpMe[[#This Row],[Updated Created Date]])</f>
        <v>7</v>
      </c>
      <c r="AH70" s="228" t="str">
        <f>_xlfn.CONCAT(HelpMe[[#This Row],[Year]],"-M",HelpMe[[#This Row],[Month]])</f>
        <v>2024-M7</v>
      </c>
      <c r="AI70" s="228" t="str">
        <f ca="1">IF(HelpMe[[#This Row],[Age]]&lt;2,"Less than 2",IF(HelpMe[[#This Row],[Age]]&lt;5,"From 2 to 5",IF(HelpMe[[#This Row],[Age]]&lt;10,"From 5 to 10","More than 10")))</f>
        <v>Less than 2</v>
      </c>
      <c r="AJ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45484.673611111109</v>
      </c>
      <c r="AK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45485.68472222222</v>
      </c>
    </row>
    <row r="71" spans="1:37" ht="13.5" customHeight="1">
      <c r="A71" s="235">
        <v>4000000518</v>
      </c>
      <c r="B71" s="228" t="s">
        <v>117</v>
      </c>
      <c r="C71" s="228" t="s">
        <v>795</v>
      </c>
      <c r="D71" s="228" t="s">
        <v>1391</v>
      </c>
      <c r="E71" s="228" t="s">
        <v>1392</v>
      </c>
      <c r="F71" s="228" t="s">
        <v>881</v>
      </c>
      <c r="G71" s="228" t="s">
        <v>882</v>
      </c>
      <c r="H71" s="228" t="s">
        <v>403</v>
      </c>
      <c r="I71" s="233" t="s">
        <v>1393</v>
      </c>
      <c r="J71" s="228" t="s">
        <v>1394</v>
      </c>
      <c r="K71" s="228" t="s">
        <v>846</v>
      </c>
      <c r="L71" s="228" t="s">
        <v>1395</v>
      </c>
      <c r="M71" s="228" t="s">
        <v>1392</v>
      </c>
      <c r="N71" s="228" t="s">
        <v>1396</v>
      </c>
      <c r="O71" s="228" t="s">
        <v>850</v>
      </c>
      <c r="P71" s="233" t="s">
        <v>1395</v>
      </c>
      <c r="Q71" s="228" t="s">
        <v>795</v>
      </c>
      <c r="R71" s="233" t="s">
        <v>1397</v>
      </c>
      <c r="S71" s="228" t="s">
        <v>1398</v>
      </c>
      <c r="T71" s="228" t="s">
        <v>1399</v>
      </c>
      <c r="U71" s="228" t="s">
        <v>890</v>
      </c>
      <c r="V71" s="228" t="s">
        <v>855</v>
      </c>
      <c r="W71" s="228" t="s">
        <v>869</v>
      </c>
      <c r="X71" s="316" t="s">
        <v>878</v>
      </c>
      <c r="Y71" s="317" t="str">
        <f>VLOOKUP(HelpMe[[#This Row],[Technician]],Technicians[#All],3,FALSE)</f>
        <v>RAK Ceramics</v>
      </c>
      <c r="Z71" s="228" t="str">
        <f>VLOOKUP(HelpMe[[#This Row],[Technician]],Technicians[#All],2,FALSE)</f>
        <v>SAP Basis</v>
      </c>
      <c r="AA71" s="233" t="str">
        <f>IF((TEXT("Oct 28, 2024 00:00 AM","mmm dd, yyyy hh:mm") - HelpMe[[#This Row],[Updated Created Date]])&gt;0, "Yes","No")</f>
        <v>Yes</v>
      </c>
      <c r="AB71" s="230">
        <f ca="1">HelpMe[[#This Row],[Updated Resolved Time]]-HelpMe[[#This Row],[Updated Created Date]]</f>
        <v>12.011805555550382</v>
      </c>
      <c r="AC71" s="231">
        <f>YEAR(HelpMe[[#This Row],[Updated Created Date]])</f>
        <v>2024</v>
      </c>
      <c r="AD71" s="228">
        <f>WEEKNUM(HelpMe[[#This Row],[Updated Created Date]])</f>
        <v>28</v>
      </c>
      <c r="AE71" s="228" t="str">
        <f>_xlfn.CONCAT(HelpMe[[#This Row],[Year]],"-W",HelpMe[[#This Row],[Week'#]])</f>
        <v>2024-W28</v>
      </c>
      <c r="AF71" s="228" t="str">
        <f>IFERROR(VLOOKUP(HelpMe[[#This Row],[ID]],CGTracker[#All],13,FALSE),"No CG Status Found")</f>
        <v>No CG Status Found</v>
      </c>
      <c r="AG71" s="228">
        <f>MONTH(HelpMe[[#This Row],[Updated Created Date]])</f>
        <v>7</v>
      </c>
      <c r="AH71" s="228" t="str">
        <f>_xlfn.CONCAT(HelpMe[[#This Row],[Year]],"-M",HelpMe[[#This Row],[Month]])</f>
        <v>2024-M7</v>
      </c>
      <c r="AI71" s="228" t="str">
        <f ca="1">IF(HelpMe[[#This Row],[Age]]&lt;2,"Less than 2",IF(HelpMe[[#This Row],[Age]]&lt;5,"From 2 to 5",IF(HelpMe[[#This Row],[Age]]&lt;10,"From 5 to 10","More than 10")))</f>
        <v>More than 10</v>
      </c>
      <c r="AJ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45483.728472222225</v>
      </c>
      <c r="AK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45495.740277777775</v>
      </c>
    </row>
    <row r="72" spans="1:37" ht="13.5" customHeight="1">
      <c r="A72" s="235">
        <v>4000000535</v>
      </c>
      <c r="B72" s="228" t="s">
        <v>117</v>
      </c>
      <c r="C72" s="228" t="s">
        <v>892</v>
      </c>
      <c r="D72" s="228" t="s">
        <v>1400</v>
      </c>
      <c r="E72" s="228" t="s">
        <v>1401</v>
      </c>
      <c r="F72" s="228" t="s">
        <v>881</v>
      </c>
      <c r="G72" s="228" t="s">
        <v>882</v>
      </c>
      <c r="H72" s="228" t="s">
        <v>403</v>
      </c>
      <c r="I72" s="233" t="s">
        <v>1402</v>
      </c>
      <c r="J72" s="228" t="s">
        <v>1403</v>
      </c>
      <c r="K72" s="228" t="s">
        <v>846</v>
      </c>
      <c r="L72" s="228" t="s">
        <v>953</v>
      </c>
      <c r="M72" s="228" t="s">
        <v>1401</v>
      </c>
      <c r="N72" s="228" t="s">
        <v>1404</v>
      </c>
      <c r="O72" s="228" t="s">
        <v>850</v>
      </c>
      <c r="P72" s="233" t="s">
        <v>953</v>
      </c>
      <c r="Q72" s="228" t="s">
        <v>795</v>
      </c>
      <c r="R72" s="233" t="s">
        <v>1405</v>
      </c>
      <c r="S72" s="228" t="s">
        <v>1405</v>
      </c>
      <c r="T72" s="228" t="s">
        <v>1406</v>
      </c>
      <c r="U72" s="228" t="s">
        <v>890</v>
      </c>
      <c r="V72" s="228" t="s">
        <v>855</v>
      </c>
      <c r="W72" s="228" t="s">
        <v>869</v>
      </c>
      <c r="X72" s="316" t="s">
        <v>904</v>
      </c>
      <c r="Y72" s="317" t="str">
        <f>VLOOKUP(HelpMe[[#This Row],[Technician]],Technicians[#All],3,FALSE)</f>
        <v>RAK Ceramics</v>
      </c>
      <c r="Z72" s="228" t="str">
        <f>VLOOKUP(HelpMe[[#This Row],[Technician]],Technicians[#All],2,FALSE)</f>
        <v>SAP Basis</v>
      </c>
      <c r="AA72" s="233" t="str">
        <f>IF((TEXT("Oct 28, 2024 00:00 AM","mmm dd, yyyy hh:mm") - HelpMe[[#This Row],[Updated Created Date]])&gt;0, "Yes","No")</f>
        <v>Yes</v>
      </c>
      <c r="AB72" s="230">
        <f ca="1">HelpMe[[#This Row],[Updated Resolved Time]]-HelpMe[[#This Row],[Updated Created Date]]</f>
        <v>0.13888888888322981</v>
      </c>
      <c r="AC72" s="231">
        <f>YEAR(HelpMe[[#This Row],[Updated Created Date]])</f>
        <v>2024</v>
      </c>
      <c r="AD72" s="228">
        <f>WEEKNUM(HelpMe[[#This Row],[Updated Created Date]])</f>
        <v>28</v>
      </c>
      <c r="AE72" s="228" t="str">
        <f>_xlfn.CONCAT(HelpMe[[#This Row],[Year]],"-W",HelpMe[[#This Row],[Week'#]])</f>
        <v>2024-W28</v>
      </c>
      <c r="AF72" s="228" t="str">
        <f>IFERROR(VLOOKUP(HelpMe[[#This Row],[ID]],CGTracker[#All],13,FALSE),"No CG Status Found")</f>
        <v>No CG Status Found</v>
      </c>
      <c r="AG72" s="228">
        <f>MONTH(HelpMe[[#This Row],[Updated Created Date]])</f>
        <v>7</v>
      </c>
      <c r="AH72" s="228" t="str">
        <f>_xlfn.CONCAT(HelpMe[[#This Row],[Year]],"-M",HelpMe[[#This Row],[Month]])</f>
        <v>2024-M7</v>
      </c>
      <c r="AI72" s="228" t="str">
        <f ca="1">IF(HelpMe[[#This Row],[Age]]&lt;2,"Less than 2",IF(HelpMe[[#This Row],[Age]]&lt;5,"From 2 to 5",IF(HelpMe[[#This Row],[Age]]&lt;10,"From 5 to 10","More than 10")))</f>
        <v>Less than 2</v>
      </c>
      <c r="AJ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45484.402777777781</v>
      </c>
      <c r="AK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45484.541666666664</v>
      </c>
    </row>
    <row r="73" spans="1:37" ht="13.5" customHeight="1">
      <c r="A73" s="235">
        <v>4000000554</v>
      </c>
      <c r="B73" s="228" t="s">
        <v>156</v>
      </c>
      <c r="C73" s="228" t="s">
        <v>795</v>
      </c>
      <c r="D73" s="228" t="s">
        <v>1407</v>
      </c>
      <c r="E73" s="228" t="s">
        <v>1046</v>
      </c>
      <c r="F73" s="228" t="s">
        <v>742</v>
      </c>
      <c r="G73" s="228" t="s">
        <v>516</v>
      </c>
      <c r="H73" s="228" t="s">
        <v>403</v>
      </c>
      <c r="I73" s="233" t="s">
        <v>1408</v>
      </c>
      <c r="J73" s="228" t="s">
        <v>1409</v>
      </c>
      <c r="K73" s="228" t="s">
        <v>846</v>
      </c>
      <c r="L73" s="228" t="s">
        <v>1410</v>
      </c>
      <c r="M73" s="228" t="s">
        <v>1046</v>
      </c>
      <c r="N73" s="228" t="s">
        <v>863</v>
      </c>
      <c r="O73" s="228" t="s">
        <v>850</v>
      </c>
      <c r="P73" s="233" t="s">
        <v>1411</v>
      </c>
      <c r="Q73" s="228" t="s">
        <v>795</v>
      </c>
      <c r="R73" s="233" t="s">
        <v>1412</v>
      </c>
      <c r="S73" s="228" t="s">
        <v>1285</v>
      </c>
      <c r="T73" s="228" t="s">
        <v>1413</v>
      </c>
      <c r="U73" s="228" t="s">
        <v>855</v>
      </c>
      <c r="V73" s="228" t="s">
        <v>1414</v>
      </c>
      <c r="W73" s="228" t="s">
        <v>869</v>
      </c>
      <c r="X73" s="316" t="s">
        <v>793</v>
      </c>
      <c r="Y73" s="317" t="str">
        <f>VLOOKUP(HelpMe[[#This Row],[Technician]],Technicians[#All],3,FALSE)</f>
        <v>RAK Ceramics</v>
      </c>
      <c r="Z73" s="228" t="str">
        <f>VLOOKUP(HelpMe[[#This Row],[Technician]],Technicians[#All],2,FALSE)</f>
        <v>SAP SD</v>
      </c>
      <c r="AA73" s="233" t="str">
        <f>IF((TEXT("Oct 28, 2024 00:00 AM","mmm dd, yyyy hh:mm") - HelpMe[[#This Row],[Updated Created Date]])&gt;0, "Yes","No")</f>
        <v>Yes</v>
      </c>
      <c r="AB73" s="230">
        <f ca="1">HelpMe[[#This Row],[Updated Resolved Time]]-HelpMe[[#This Row],[Updated Created Date]]</f>
        <v>61.040277777778101</v>
      </c>
      <c r="AC73" s="231">
        <f>YEAR(HelpMe[[#This Row],[Updated Created Date]])</f>
        <v>2024</v>
      </c>
      <c r="AD73" s="228">
        <f>WEEKNUM(HelpMe[[#This Row],[Updated Created Date]])</f>
        <v>28</v>
      </c>
      <c r="AE73" s="228" t="str">
        <f>_xlfn.CONCAT(HelpMe[[#This Row],[Year]],"-W",HelpMe[[#This Row],[Week'#]])</f>
        <v>2024-W28</v>
      </c>
      <c r="AF73" s="228" t="str">
        <f>IFERROR(VLOOKUP(HelpMe[[#This Row],[ID]],CGTracker[#All],13,FALSE),"No CG Status Found")</f>
        <v>No CG Status Found</v>
      </c>
      <c r="AG73" s="228">
        <f>MONTH(HelpMe[[#This Row],[Updated Created Date]])</f>
        <v>7</v>
      </c>
      <c r="AH73" s="228" t="str">
        <f>_xlfn.CONCAT(HelpMe[[#This Row],[Year]],"-M",HelpMe[[#This Row],[Month]])</f>
        <v>2024-M7</v>
      </c>
      <c r="AI73" s="228" t="str">
        <f ca="1">IF(HelpMe[[#This Row],[Age]]&lt;2,"Less than 2",IF(HelpMe[[#This Row],[Age]]&lt;5,"From 2 to 5",IF(HelpMe[[#This Row],[Age]]&lt;10,"From 5 to 10","More than 10")))</f>
        <v>More than 10</v>
      </c>
      <c r="AJ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45484.518750000003</v>
      </c>
      <c r="AK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45545.559027777781</v>
      </c>
    </row>
    <row r="74" spans="1:37" ht="13.5" customHeight="1">
      <c r="A74" s="235">
        <v>4000000580</v>
      </c>
      <c r="B74" s="228" t="s">
        <v>117</v>
      </c>
      <c r="C74" s="228" t="s">
        <v>841</v>
      </c>
      <c r="D74" s="228" t="s">
        <v>1415</v>
      </c>
      <c r="E74" s="228" t="s">
        <v>1322</v>
      </c>
      <c r="F74" s="228" t="s">
        <v>881</v>
      </c>
      <c r="G74" s="228" t="s">
        <v>882</v>
      </c>
      <c r="H74" s="228" t="s">
        <v>403</v>
      </c>
      <c r="I74" s="233" t="s">
        <v>1270</v>
      </c>
      <c r="J74" s="228" t="s">
        <v>1416</v>
      </c>
      <c r="K74" s="228" t="s">
        <v>846</v>
      </c>
      <c r="L74" s="228" t="s">
        <v>1417</v>
      </c>
      <c r="M74" s="228" t="s">
        <v>1322</v>
      </c>
      <c r="N74" s="228" t="s">
        <v>1240</v>
      </c>
      <c r="O74" s="228" t="s">
        <v>850</v>
      </c>
      <c r="P74" s="233" t="s">
        <v>1417</v>
      </c>
      <c r="Q74" s="228" t="s">
        <v>841</v>
      </c>
      <c r="R74" s="233" t="s">
        <v>1418</v>
      </c>
      <c r="S74" s="228" t="s">
        <v>1419</v>
      </c>
      <c r="T74" s="228" t="s">
        <v>919</v>
      </c>
      <c r="U74" s="228" t="s">
        <v>890</v>
      </c>
      <c r="V74" s="228" t="s">
        <v>855</v>
      </c>
      <c r="W74" s="228" t="s">
        <v>869</v>
      </c>
      <c r="X74" s="316" t="s">
        <v>793</v>
      </c>
      <c r="Y74" s="317" t="str">
        <f>VLOOKUP(HelpMe[[#This Row],[Technician]],Technicians[#All],3,FALSE)</f>
        <v>RAK Ceramics</v>
      </c>
      <c r="Z74" s="228" t="str">
        <f>VLOOKUP(HelpMe[[#This Row],[Technician]],Technicians[#All],2,FALSE)</f>
        <v>SAP Basis</v>
      </c>
      <c r="AA74" s="233" t="str">
        <f>IF((TEXT("Oct 28, 2024 00:00 AM","mmm dd, yyyy hh:mm") - HelpMe[[#This Row],[Updated Created Date]])&gt;0, "Yes","No")</f>
        <v>Yes</v>
      </c>
      <c r="AB74" s="230">
        <f ca="1">HelpMe[[#This Row],[Updated Resolved Time]]-HelpMe[[#This Row],[Updated Created Date]]</f>
        <v>12.081249999995634</v>
      </c>
      <c r="AC74" s="231">
        <f>YEAR(HelpMe[[#This Row],[Updated Created Date]])</f>
        <v>2024</v>
      </c>
      <c r="AD74" s="228">
        <f>WEEKNUM(HelpMe[[#This Row],[Updated Created Date]])</f>
        <v>28</v>
      </c>
      <c r="AE74" s="228" t="str">
        <f>_xlfn.CONCAT(HelpMe[[#This Row],[Year]],"-W",HelpMe[[#This Row],[Week'#]])</f>
        <v>2024-W28</v>
      </c>
      <c r="AF74" s="228" t="str">
        <f>IFERROR(VLOOKUP(HelpMe[[#This Row],[ID]],CGTracker[#All],13,FALSE),"No CG Status Found")</f>
        <v>No CG Status Found</v>
      </c>
      <c r="AG74" s="228">
        <f>MONTH(HelpMe[[#This Row],[Updated Created Date]])</f>
        <v>7</v>
      </c>
      <c r="AH74" s="228" t="str">
        <f>_xlfn.CONCAT(HelpMe[[#This Row],[Year]],"-M",HelpMe[[#This Row],[Month]])</f>
        <v>2024-M7</v>
      </c>
      <c r="AI74" s="228" t="str">
        <f ca="1">IF(HelpMe[[#This Row],[Age]]&lt;2,"Less than 2",IF(HelpMe[[#This Row],[Age]]&lt;5,"From 2 to 5",IF(HelpMe[[#This Row],[Age]]&lt;10,"From 5 to 10","More than 10")))</f>
        <v>More than 10</v>
      </c>
      <c r="AJ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45484.712500000001</v>
      </c>
      <c r="AK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45496.793749999997</v>
      </c>
    </row>
    <row r="75" spans="1:37" ht="13.5" customHeight="1">
      <c r="A75" s="235">
        <v>4000000632</v>
      </c>
      <c r="B75" s="228" t="s">
        <v>117</v>
      </c>
      <c r="C75" s="228" t="s">
        <v>795</v>
      </c>
      <c r="D75" s="228" t="s">
        <v>1420</v>
      </c>
      <c r="E75" s="228" t="s">
        <v>1322</v>
      </c>
      <c r="F75" s="228" t="s">
        <v>1054</v>
      </c>
      <c r="G75" s="228" t="s">
        <v>1055</v>
      </c>
      <c r="H75" s="228" t="s">
        <v>403</v>
      </c>
      <c r="I75" s="233" t="s">
        <v>1421</v>
      </c>
      <c r="J75" s="228" t="s">
        <v>1422</v>
      </c>
      <c r="K75" s="228" t="s">
        <v>846</v>
      </c>
      <c r="L75" s="228" t="s">
        <v>1423</v>
      </c>
      <c r="M75" s="228" t="s">
        <v>1322</v>
      </c>
      <c r="N75" s="228" t="s">
        <v>1240</v>
      </c>
      <c r="O75" s="228" t="s">
        <v>850</v>
      </c>
      <c r="P75" s="233" t="s">
        <v>1423</v>
      </c>
      <c r="Q75" s="228" t="s">
        <v>795</v>
      </c>
      <c r="R75" s="233" t="s">
        <v>1424</v>
      </c>
      <c r="S75" s="228" t="s">
        <v>1425</v>
      </c>
      <c r="T75" s="228" t="s">
        <v>1426</v>
      </c>
      <c r="U75" s="228" t="s">
        <v>890</v>
      </c>
      <c r="V75" s="228" t="s">
        <v>855</v>
      </c>
      <c r="W75" s="228" t="s">
        <v>869</v>
      </c>
      <c r="X75" s="316" t="s">
        <v>793</v>
      </c>
      <c r="Y75" s="317" t="str">
        <f>VLOOKUP(HelpMe[[#This Row],[Technician]],Technicians[#All],3,FALSE)</f>
        <v>RAK Ceramics</v>
      </c>
      <c r="Z75" s="228" t="str">
        <f>VLOOKUP(HelpMe[[#This Row],[Technician]],Technicians[#All],2,FALSE)</f>
        <v>SAP PP</v>
      </c>
      <c r="AA75" s="233" t="str">
        <f>IF((TEXT("Oct 28, 2024 00:00 AM","mmm dd, yyyy hh:mm") - HelpMe[[#This Row],[Updated Created Date]])&gt;0, "Yes","No")</f>
        <v>Yes</v>
      </c>
      <c r="AB75" s="230">
        <f ca="1">HelpMe[[#This Row],[Updated Resolved Time]]-HelpMe[[#This Row],[Updated Created Date]]</f>
        <v>67.165972222224809</v>
      </c>
      <c r="AC75" s="231">
        <f>YEAR(HelpMe[[#This Row],[Updated Created Date]])</f>
        <v>2024</v>
      </c>
      <c r="AD75" s="228">
        <f>WEEKNUM(HelpMe[[#This Row],[Updated Created Date]])</f>
        <v>28</v>
      </c>
      <c r="AE75" s="228" t="str">
        <f>_xlfn.CONCAT(HelpMe[[#This Row],[Year]],"-W",HelpMe[[#This Row],[Week'#]])</f>
        <v>2024-W28</v>
      </c>
      <c r="AF75" s="228" t="str">
        <f>IFERROR(VLOOKUP(HelpMe[[#This Row],[ID]],CGTracker[#All],13,FALSE),"No CG Status Found")</f>
        <v>No CG Status Found</v>
      </c>
      <c r="AG75" s="228">
        <f>MONTH(HelpMe[[#This Row],[Updated Created Date]])</f>
        <v>7</v>
      </c>
      <c r="AH75" s="228" t="str">
        <f>_xlfn.CONCAT(HelpMe[[#This Row],[Year]],"-M",HelpMe[[#This Row],[Month]])</f>
        <v>2024-M7</v>
      </c>
      <c r="AI75" s="228" t="str">
        <f ca="1">IF(HelpMe[[#This Row],[Age]]&lt;2,"Less than 2",IF(HelpMe[[#This Row],[Age]]&lt;5,"From 2 to 5",IF(HelpMe[[#This Row],[Age]]&lt;10,"From 5 to 10","More than 10")))</f>
        <v>More than 10</v>
      </c>
      <c r="AJ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45485.551388888889</v>
      </c>
      <c r="AK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45552.717361111114</v>
      </c>
    </row>
    <row r="76" spans="1:37" ht="13.5" customHeight="1">
      <c r="A76" s="235">
        <v>4000000583</v>
      </c>
      <c r="B76" s="228" t="s">
        <v>117</v>
      </c>
      <c r="C76" s="228" t="s">
        <v>892</v>
      </c>
      <c r="D76" s="228" t="s">
        <v>1427</v>
      </c>
      <c r="E76" s="228" t="s">
        <v>1428</v>
      </c>
      <c r="F76" s="228" t="s">
        <v>881</v>
      </c>
      <c r="G76" s="228" t="s">
        <v>882</v>
      </c>
      <c r="H76" s="228" t="s">
        <v>131</v>
      </c>
      <c r="I76" s="233" t="s">
        <v>1429</v>
      </c>
      <c r="J76" s="228" t="s">
        <v>1430</v>
      </c>
      <c r="K76" s="228" t="s">
        <v>846</v>
      </c>
      <c r="L76" s="228" t="s">
        <v>855</v>
      </c>
      <c r="M76" s="228" t="s">
        <v>1428</v>
      </c>
      <c r="N76" s="228" t="s">
        <v>1122</v>
      </c>
      <c r="O76" s="228" t="s">
        <v>850</v>
      </c>
      <c r="P76" s="233" t="s">
        <v>1431</v>
      </c>
      <c r="Q76" s="228" t="s">
        <v>795</v>
      </c>
      <c r="R76" s="233" t="s">
        <v>855</v>
      </c>
      <c r="S76" s="228" t="s">
        <v>1431</v>
      </c>
      <c r="T76" s="228" t="s">
        <v>1432</v>
      </c>
      <c r="U76" s="228" t="s">
        <v>890</v>
      </c>
      <c r="V76" s="228" t="s">
        <v>855</v>
      </c>
      <c r="W76" s="228" t="s">
        <v>869</v>
      </c>
      <c r="X76" s="316" t="s">
        <v>904</v>
      </c>
      <c r="Y76" s="317" t="str">
        <f>VLOOKUP(HelpMe[[#This Row],[Technician]],Technicians[#All],3,FALSE)</f>
        <v>RAK Ceramics</v>
      </c>
      <c r="Z76" s="228" t="str">
        <f>VLOOKUP(HelpMe[[#This Row],[Technician]],Technicians[#All],2,FALSE)</f>
        <v>SAP Basis</v>
      </c>
      <c r="AA76" s="233" t="str">
        <f>IF((TEXT("Oct 28, 2024 00:00 AM","mmm dd, yyyy hh:mm") - HelpMe[[#This Row],[Updated Created Date]])&gt;0, "Yes","No")</f>
        <v>Yes</v>
      </c>
      <c r="AB76" s="230">
        <f ca="1">HelpMe[[#This Row],[Updated Resolved Time]]-HelpMe[[#This Row],[Updated Created Date]]</f>
        <v>169.03599039351684</v>
      </c>
      <c r="AC76" s="231">
        <f>YEAR(HelpMe[[#This Row],[Updated Created Date]])</f>
        <v>2024</v>
      </c>
      <c r="AD76" s="228">
        <f>WEEKNUM(HelpMe[[#This Row],[Updated Created Date]])</f>
        <v>28</v>
      </c>
      <c r="AE76" s="228" t="str">
        <f>_xlfn.CONCAT(HelpMe[[#This Row],[Year]],"-W",HelpMe[[#This Row],[Week'#]])</f>
        <v>2024-W28</v>
      </c>
      <c r="AF76" s="228" t="str">
        <f>IFERROR(VLOOKUP(HelpMe[[#This Row],[ID]],CGTracker[#All],13,FALSE),"No CG Status Found")</f>
        <v>No CG Status Found</v>
      </c>
      <c r="AG76" s="228">
        <f>MONTH(HelpMe[[#This Row],[Updated Created Date]])</f>
        <v>7</v>
      </c>
      <c r="AH76" s="228" t="str">
        <f>_xlfn.CONCAT(HelpMe[[#This Row],[Year]],"-M",HelpMe[[#This Row],[Month]])</f>
        <v>2024-M7</v>
      </c>
      <c r="AI76" s="228" t="str">
        <f ca="1">IF(HelpMe[[#This Row],[Age]]&lt;2,"Less than 2",IF(HelpMe[[#This Row],[Age]]&lt;5,"From 2 to 5",IF(HelpMe[[#This Row],[Age]]&lt;10,"From 5 to 10","More than 10")))</f>
        <v>More than 10</v>
      </c>
      <c r="AJ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45484.72152777778</v>
      </c>
      <c r="AK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7" spans="1:37" ht="13.5" customHeight="1">
      <c r="A77" s="235">
        <v>4000000635</v>
      </c>
      <c r="B77" s="228" t="s">
        <v>117</v>
      </c>
      <c r="C77" s="228" t="s">
        <v>795</v>
      </c>
      <c r="D77" s="228" t="s">
        <v>1433</v>
      </c>
      <c r="E77" s="228" t="s">
        <v>1434</v>
      </c>
      <c r="F77" s="228" t="s">
        <v>881</v>
      </c>
      <c r="G77" s="228" t="s">
        <v>882</v>
      </c>
      <c r="H77" s="228" t="s">
        <v>403</v>
      </c>
      <c r="I77" s="233" t="s">
        <v>1435</v>
      </c>
      <c r="J77" s="228" t="s">
        <v>1436</v>
      </c>
      <c r="K77" s="228" t="s">
        <v>846</v>
      </c>
      <c r="L77" s="228" t="s">
        <v>1437</v>
      </c>
      <c r="M77" s="228" t="s">
        <v>1434</v>
      </c>
      <c r="N77" s="228" t="s">
        <v>1156</v>
      </c>
      <c r="O77" s="228" t="s">
        <v>850</v>
      </c>
      <c r="P77" s="233" t="s">
        <v>1437</v>
      </c>
      <c r="Q77" s="228" t="s">
        <v>795</v>
      </c>
      <c r="R77" s="233" t="s">
        <v>1438</v>
      </c>
      <c r="S77" s="228" t="s">
        <v>1439</v>
      </c>
      <c r="T77" s="228" t="s">
        <v>1440</v>
      </c>
      <c r="U77" s="228" t="s">
        <v>890</v>
      </c>
      <c r="V77" s="228" t="s">
        <v>855</v>
      </c>
      <c r="W77" s="228" t="s">
        <v>857</v>
      </c>
      <c r="X77" s="316" t="s">
        <v>793</v>
      </c>
      <c r="Y77" s="317" t="str">
        <f>VLOOKUP(HelpMe[[#This Row],[Technician]],Technicians[#All],3,FALSE)</f>
        <v>RAK Ceramics</v>
      </c>
      <c r="Z77" s="228" t="str">
        <f>VLOOKUP(HelpMe[[#This Row],[Technician]],Technicians[#All],2,FALSE)</f>
        <v>SAP Basis</v>
      </c>
      <c r="AA77" s="233" t="str">
        <f>IF((TEXT("Oct 28, 2024 00:00 AM","mmm dd, yyyy hh:mm") - HelpMe[[#This Row],[Updated Created Date]])&gt;0, "Yes","No")</f>
        <v>Yes</v>
      </c>
      <c r="AB77" s="230">
        <f ca="1">HelpMe[[#This Row],[Updated Resolved Time]]-HelpMe[[#This Row],[Updated Created Date]]</f>
        <v>74.241666666668607</v>
      </c>
      <c r="AC77" s="231">
        <f>YEAR(HelpMe[[#This Row],[Updated Created Date]])</f>
        <v>2024</v>
      </c>
      <c r="AD77" s="228">
        <f>WEEKNUM(HelpMe[[#This Row],[Updated Created Date]])</f>
        <v>28</v>
      </c>
      <c r="AE77" s="228" t="str">
        <f>_xlfn.CONCAT(HelpMe[[#This Row],[Year]],"-W",HelpMe[[#This Row],[Week'#]])</f>
        <v>2024-W28</v>
      </c>
      <c r="AF77" s="228" t="str">
        <f>IFERROR(VLOOKUP(HelpMe[[#This Row],[ID]],CGTracker[#All],13,FALSE),"No CG Status Found")</f>
        <v>No CG Status Found</v>
      </c>
      <c r="AG77" s="228">
        <f>MONTH(HelpMe[[#This Row],[Updated Created Date]])</f>
        <v>7</v>
      </c>
      <c r="AH77" s="228" t="str">
        <f>_xlfn.CONCAT(HelpMe[[#This Row],[Year]],"-M",HelpMe[[#This Row],[Month]])</f>
        <v>2024-M7</v>
      </c>
      <c r="AI77" s="228" t="str">
        <f ca="1">IF(HelpMe[[#This Row],[Age]]&lt;2,"Less than 2",IF(HelpMe[[#This Row],[Age]]&lt;5,"From 2 to 5",IF(HelpMe[[#This Row],[Age]]&lt;10,"From 5 to 10","More than 10")))</f>
        <v>More than 10</v>
      </c>
      <c r="AJ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45485.560416666667</v>
      </c>
      <c r="AK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45559.802083333336</v>
      </c>
    </row>
    <row r="78" spans="1:37" ht="13.5" customHeight="1">
      <c r="A78" s="235">
        <v>4000000646</v>
      </c>
      <c r="B78" s="228" t="s">
        <v>117</v>
      </c>
      <c r="C78" s="228" t="s">
        <v>795</v>
      </c>
      <c r="D78" s="228" t="s">
        <v>1441</v>
      </c>
      <c r="E78" s="228" t="s">
        <v>1442</v>
      </c>
      <c r="F78" s="228" t="s">
        <v>881</v>
      </c>
      <c r="G78" s="228" t="s">
        <v>882</v>
      </c>
      <c r="H78" s="228" t="s">
        <v>403</v>
      </c>
      <c r="I78" s="233" t="s">
        <v>1443</v>
      </c>
      <c r="J78" s="228" t="s">
        <v>1444</v>
      </c>
      <c r="K78" s="228" t="s">
        <v>846</v>
      </c>
      <c r="L78" s="228" t="s">
        <v>1445</v>
      </c>
      <c r="M78" s="228" t="s">
        <v>1442</v>
      </c>
      <c r="N78" s="228" t="s">
        <v>1446</v>
      </c>
      <c r="O78" s="228" t="s">
        <v>850</v>
      </c>
      <c r="P78" s="233" t="s">
        <v>1445</v>
      </c>
      <c r="Q78" s="228" t="s">
        <v>795</v>
      </c>
      <c r="R78" s="233" t="s">
        <v>1447</v>
      </c>
      <c r="S78" s="228" t="s">
        <v>1447</v>
      </c>
      <c r="T78" s="228" t="s">
        <v>919</v>
      </c>
      <c r="U78" s="228" t="s">
        <v>890</v>
      </c>
      <c r="V78" s="228" t="s">
        <v>855</v>
      </c>
      <c r="W78" s="228" t="s">
        <v>869</v>
      </c>
      <c r="X78" s="316" t="s">
        <v>878</v>
      </c>
      <c r="Y78" s="317" t="str">
        <f>VLOOKUP(HelpMe[[#This Row],[Technician]],Technicians[#All],3,FALSE)</f>
        <v>RAK Ceramics</v>
      </c>
      <c r="Z78" s="228" t="str">
        <f>VLOOKUP(HelpMe[[#This Row],[Technician]],Technicians[#All],2,FALSE)</f>
        <v>SAP Basis</v>
      </c>
      <c r="AA78" s="233" t="str">
        <f>IF((TEXT("Oct 28, 2024 00:00 AM","mmm dd, yyyy hh:mm") - HelpMe[[#This Row],[Updated Created Date]])&gt;0, "Yes","No")</f>
        <v>Yes</v>
      </c>
      <c r="AB78" s="230">
        <f ca="1">HelpMe[[#This Row],[Updated Resolved Time]]-HelpMe[[#This Row],[Updated Created Date]]</f>
        <v>3.0201388888890506</v>
      </c>
      <c r="AC78" s="231">
        <f>YEAR(HelpMe[[#This Row],[Updated Created Date]])</f>
        <v>2024</v>
      </c>
      <c r="AD78" s="228">
        <f>WEEKNUM(HelpMe[[#This Row],[Updated Created Date]])</f>
        <v>28</v>
      </c>
      <c r="AE78" s="228" t="str">
        <f>_xlfn.CONCAT(HelpMe[[#This Row],[Year]],"-W",HelpMe[[#This Row],[Week'#]])</f>
        <v>2024-W28</v>
      </c>
      <c r="AF78" s="228" t="str">
        <f>IFERROR(VLOOKUP(HelpMe[[#This Row],[ID]],CGTracker[#All],13,FALSE),"No CG Status Found")</f>
        <v>No CG Status Found</v>
      </c>
      <c r="AG78" s="228">
        <f>MONTH(HelpMe[[#This Row],[Updated Created Date]])</f>
        <v>7</v>
      </c>
      <c r="AH78" s="228" t="str">
        <f>_xlfn.CONCAT(HelpMe[[#This Row],[Year]],"-M",HelpMe[[#This Row],[Month]])</f>
        <v>2024-M7</v>
      </c>
      <c r="AI78" s="228" t="str">
        <f ca="1">IF(HelpMe[[#This Row],[Age]]&lt;2,"Less than 2",IF(HelpMe[[#This Row],[Age]]&lt;5,"From 2 to 5",IF(HelpMe[[#This Row],[Age]]&lt;10,"From 5 to 10","More than 10")))</f>
        <v>From 2 to 5</v>
      </c>
      <c r="AJ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45485.709027777775</v>
      </c>
      <c r="AK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45488.729166666664</v>
      </c>
    </row>
    <row r="79" spans="1:37" ht="13.5" customHeight="1">
      <c r="A79" s="235">
        <v>4000000520</v>
      </c>
      <c r="B79" s="228" t="s">
        <v>117</v>
      </c>
      <c r="C79" s="228" t="s">
        <v>795</v>
      </c>
      <c r="D79" s="228" t="s">
        <v>1448</v>
      </c>
      <c r="E79" s="228" t="s">
        <v>1449</v>
      </c>
      <c r="F79" s="228" t="s">
        <v>881</v>
      </c>
      <c r="G79" s="228" t="s">
        <v>882</v>
      </c>
      <c r="H79" s="228" t="s">
        <v>403</v>
      </c>
      <c r="I79" s="233" t="s">
        <v>1450</v>
      </c>
      <c r="J79" s="228" t="s">
        <v>1451</v>
      </c>
      <c r="K79" s="228" t="s">
        <v>846</v>
      </c>
      <c r="L79" s="228" t="s">
        <v>1146</v>
      </c>
      <c r="M79" s="228" t="s">
        <v>1449</v>
      </c>
      <c r="N79" s="228" t="s">
        <v>1240</v>
      </c>
      <c r="O79" s="228" t="s">
        <v>850</v>
      </c>
      <c r="P79" s="233" t="s">
        <v>1146</v>
      </c>
      <c r="Q79" s="228" t="s">
        <v>795</v>
      </c>
      <c r="R79" s="233" t="s">
        <v>1452</v>
      </c>
      <c r="S79" s="228" t="s">
        <v>1452</v>
      </c>
      <c r="T79" s="228" t="s">
        <v>1453</v>
      </c>
      <c r="U79" s="228" t="s">
        <v>890</v>
      </c>
      <c r="V79" s="228" t="s">
        <v>855</v>
      </c>
      <c r="W79" s="228" t="s">
        <v>869</v>
      </c>
      <c r="X79" s="316" t="s">
        <v>793</v>
      </c>
      <c r="Y79" s="317" t="str">
        <f>VLOOKUP(HelpMe[[#This Row],[Technician]],Technicians[#All],3,FALSE)</f>
        <v>RAK Ceramics</v>
      </c>
      <c r="Z79" s="228" t="str">
        <f>VLOOKUP(HelpMe[[#This Row],[Technician]],Technicians[#All],2,FALSE)</f>
        <v>SAP Basis</v>
      </c>
      <c r="AA79" s="233" t="str">
        <f>IF((TEXT("Oct 28, 2024 00:00 AM","mmm dd, yyyy hh:mm") - HelpMe[[#This Row],[Updated Created Date]])&gt;0, "Yes","No")</f>
        <v>Yes</v>
      </c>
      <c r="AB79" s="230">
        <f ca="1">HelpMe[[#This Row],[Updated Resolved Time]]-HelpMe[[#This Row],[Updated Created Date]]</f>
        <v>12.979166666671517</v>
      </c>
      <c r="AC79" s="231">
        <f>YEAR(HelpMe[[#This Row],[Updated Created Date]])</f>
        <v>2024</v>
      </c>
      <c r="AD79" s="228">
        <f>WEEKNUM(HelpMe[[#This Row],[Updated Created Date]])</f>
        <v>28</v>
      </c>
      <c r="AE79" s="228" t="str">
        <f>_xlfn.CONCAT(HelpMe[[#This Row],[Year]],"-W",HelpMe[[#This Row],[Week'#]])</f>
        <v>2024-W28</v>
      </c>
      <c r="AF79" s="228" t="str">
        <f>IFERROR(VLOOKUP(HelpMe[[#This Row],[ID]],CGTracker[#All],13,FALSE),"No CG Status Found")</f>
        <v>No CG Status Found</v>
      </c>
      <c r="AG79" s="228">
        <f>MONTH(HelpMe[[#This Row],[Updated Created Date]])</f>
        <v>7</v>
      </c>
      <c r="AH79" s="228" t="str">
        <f>_xlfn.CONCAT(HelpMe[[#This Row],[Year]],"-M",HelpMe[[#This Row],[Month]])</f>
        <v>2024-M7</v>
      </c>
      <c r="AI79" s="228" t="str">
        <f ca="1">IF(HelpMe[[#This Row],[Age]]&lt;2,"Less than 2",IF(HelpMe[[#This Row],[Age]]&lt;5,"From 2 to 5",IF(HelpMe[[#This Row],[Age]]&lt;10,"From 5 to 10","More than 10")))</f>
        <v>More than 10</v>
      </c>
      <c r="AJ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45483.745138888888</v>
      </c>
      <c r="AK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45496.724305555559</v>
      </c>
    </row>
    <row r="80" spans="1:37" ht="13.5" customHeight="1">
      <c r="A80" s="235">
        <v>4000000578</v>
      </c>
      <c r="B80" s="228" t="s">
        <v>117</v>
      </c>
      <c r="C80" s="228" t="s">
        <v>892</v>
      </c>
      <c r="D80" s="228" t="s">
        <v>1454</v>
      </c>
      <c r="E80" s="228" t="s">
        <v>1455</v>
      </c>
      <c r="F80" s="228" t="s">
        <v>881</v>
      </c>
      <c r="G80" s="228" t="s">
        <v>882</v>
      </c>
      <c r="H80" s="228" t="s">
        <v>131</v>
      </c>
      <c r="I80" s="233" t="s">
        <v>1456</v>
      </c>
      <c r="J80" s="228" t="s">
        <v>1457</v>
      </c>
      <c r="K80" s="228" t="s">
        <v>846</v>
      </c>
      <c r="L80" s="228" t="s">
        <v>855</v>
      </c>
      <c r="M80" s="228" t="s">
        <v>1455</v>
      </c>
      <c r="N80" s="228" t="s">
        <v>899</v>
      </c>
      <c r="O80" s="228" t="s">
        <v>850</v>
      </c>
      <c r="P80" s="233" t="s">
        <v>1431</v>
      </c>
      <c r="Q80" s="228" t="s">
        <v>795</v>
      </c>
      <c r="R80" s="233" t="s">
        <v>855</v>
      </c>
      <c r="S80" s="228" t="s">
        <v>1431</v>
      </c>
      <c r="T80" s="228" t="s">
        <v>1458</v>
      </c>
      <c r="U80" s="228" t="s">
        <v>890</v>
      </c>
      <c r="V80" s="228" t="s">
        <v>855</v>
      </c>
      <c r="W80" s="228" t="s">
        <v>869</v>
      </c>
      <c r="X80" s="316" t="s">
        <v>904</v>
      </c>
      <c r="Y80" s="317" t="str">
        <f>VLOOKUP(HelpMe[[#This Row],[Technician]],Technicians[#All],3,FALSE)</f>
        <v>RAK Ceramics</v>
      </c>
      <c r="Z80" s="228" t="str">
        <f>VLOOKUP(HelpMe[[#This Row],[Technician]],Technicians[#All],2,FALSE)</f>
        <v>SAP Basis</v>
      </c>
      <c r="AA80" s="233" t="str">
        <f>IF((TEXT("Oct 28, 2024 00:00 AM","mmm dd, yyyy hh:mm") - HelpMe[[#This Row],[Updated Created Date]])&gt;0, "Yes","No")</f>
        <v>Yes</v>
      </c>
      <c r="AB80" s="230">
        <f ca="1">HelpMe[[#This Row],[Updated Resolved Time]]-HelpMe[[#This Row],[Updated Created Date]]</f>
        <v>169.05196261574019</v>
      </c>
      <c r="AC80" s="231">
        <f>YEAR(HelpMe[[#This Row],[Updated Created Date]])</f>
        <v>2024</v>
      </c>
      <c r="AD80" s="228">
        <f>WEEKNUM(HelpMe[[#This Row],[Updated Created Date]])</f>
        <v>28</v>
      </c>
      <c r="AE80" s="228" t="str">
        <f>_xlfn.CONCAT(HelpMe[[#This Row],[Year]],"-W",HelpMe[[#This Row],[Week'#]])</f>
        <v>2024-W28</v>
      </c>
      <c r="AF80" s="228" t="str">
        <f>IFERROR(VLOOKUP(HelpMe[[#This Row],[ID]],CGTracker[#All],13,FALSE),"No CG Status Found")</f>
        <v>No CG Status Found</v>
      </c>
      <c r="AG80" s="228">
        <f>MONTH(HelpMe[[#This Row],[Updated Created Date]])</f>
        <v>7</v>
      </c>
      <c r="AH80" s="228" t="str">
        <f>_xlfn.CONCAT(HelpMe[[#This Row],[Year]],"-M",HelpMe[[#This Row],[Month]])</f>
        <v>2024-M7</v>
      </c>
      <c r="AI80" s="228" t="str">
        <f ca="1">IF(HelpMe[[#This Row],[Age]]&lt;2,"Less than 2",IF(HelpMe[[#This Row],[Age]]&lt;5,"From 2 to 5",IF(HelpMe[[#This Row],[Age]]&lt;10,"From 5 to 10","More than 10")))</f>
        <v>More than 10</v>
      </c>
      <c r="AJ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45484.705555555556</v>
      </c>
      <c r="AK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1" spans="1:37" ht="13.5" customHeight="1">
      <c r="A81" s="235">
        <v>4000000557</v>
      </c>
      <c r="B81" s="228" t="s">
        <v>117</v>
      </c>
      <c r="C81" s="228" t="s">
        <v>795</v>
      </c>
      <c r="D81" s="228" t="s">
        <v>1459</v>
      </c>
      <c r="E81" s="228" t="s">
        <v>1460</v>
      </c>
      <c r="F81" s="228" t="s">
        <v>881</v>
      </c>
      <c r="G81" s="228" t="s">
        <v>882</v>
      </c>
      <c r="H81" s="228" t="s">
        <v>403</v>
      </c>
      <c r="I81" s="233" t="s">
        <v>1461</v>
      </c>
      <c r="J81" s="228" t="s">
        <v>1462</v>
      </c>
      <c r="K81" s="228" t="s">
        <v>846</v>
      </c>
      <c r="L81" s="228" t="s">
        <v>1463</v>
      </c>
      <c r="M81" s="228" t="s">
        <v>1460</v>
      </c>
      <c r="N81" s="228" t="s">
        <v>1464</v>
      </c>
      <c r="O81" s="228" t="s">
        <v>850</v>
      </c>
      <c r="P81" s="233" t="s">
        <v>1463</v>
      </c>
      <c r="Q81" s="228" t="s">
        <v>795</v>
      </c>
      <c r="R81" s="233" t="s">
        <v>1465</v>
      </c>
      <c r="S81" s="228" t="s">
        <v>1466</v>
      </c>
      <c r="T81" s="228" t="s">
        <v>1467</v>
      </c>
      <c r="U81" s="228" t="s">
        <v>890</v>
      </c>
      <c r="V81" s="228" t="s">
        <v>855</v>
      </c>
      <c r="W81" s="228" t="s">
        <v>869</v>
      </c>
      <c r="X81" s="316" t="s">
        <v>891</v>
      </c>
      <c r="Y81" s="317" t="str">
        <f>VLOOKUP(HelpMe[[#This Row],[Technician]],Technicians[#All],3,FALSE)</f>
        <v>RAK Ceramics</v>
      </c>
      <c r="Z81" s="228" t="str">
        <f>VLOOKUP(HelpMe[[#This Row],[Technician]],Technicians[#All],2,FALSE)</f>
        <v>SAP Basis</v>
      </c>
      <c r="AA81" s="233" t="str">
        <f>IF((TEXT("Oct 28, 2024 00:00 AM","mmm dd, yyyy hh:mm") - HelpMe[[#This Row],[Updated Created Date]])&gt;0, "Yes","No")</f>
        <v>Yes</v>
      </c>
      <c r="AB81" s="230">
        <f ca="1">HelpMe[[#This Row],[Updated Resolved Time]]-HelpMe[[#This Row],[Updated Created Date]]</f>
        <v>7.0340277777795563</v>
      </c>
      <c r="AC81" s="231">
        <f>YEAR(HelpMe[[#This Row],[Updated Created Date]])</f>
        <v>2024</v>
      </c>
      <c r="AD81" s="228">
        <f>WEEKNUM(HelpMe[[#This Row],[Updated Created Date]])</f>
        <v>28</v>
      </c>
      <c r="AE81" s="228" t="str">
        <f>_xlfn.CONCAT(HelpMe[[#This Row],[Year]],"-W",HelpMe[[#This Row],[Week'#]])</f>
        <v>2024-W28</v>
      </c>
      <c r="AF81" s="228" t="str">
        <f>IFERROR(VLOOKUP(HelpMe[[#This Row],[ID]],CGTracker[#All],13,FALSE),"No CG Status Found")</f>
        <v>No CG Status Found</v>
      </c>
      <c r="AG81" s="228">
        <f>MONTH(HelpMe[[#This Row],[Updated Created Date]])</f>
        <v>7</v>
      </c>
      <c r="AH81" s="228" t="str">
        <f>_xlfn.CONCAT(HelpMe[[#This Row],[Year]],"-M",HelpMe[[#This Row],[Month]])</f>
        <v>2024-M7</v>
      </c>
      <c r="AI81" s="228" t="str">
        <f ca="1">IF(HelpMe[[#This Row],[Age]]&lt;2,"Less than 2",IF(HelpMe[[#This Row],[Age]]&lt;5,"From 2 to 5",IF(HelpMe[[#This Row],[Age]]&lt;10,"From 5 to 10","More than 10")))</f>
        <v>From 5 to 10</v>
      </c>
      <c r="AJ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45484.550694444442</v>
      </c>
      <c r="AK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45491.584722222222</v>
      </c>
    </row>
    <row r="82" spans="1:37" ht="13.5" customHeight="1">
      <c r="A82" s="235">
        <v>4000000619</v>
      </c>
      <c r="B82" s="228" t="s">
        <v>117</v>
      </c>
      <c r="C82" s="228" t="s">
        <v>795</v>
      </c>
      <c r="D82" s="228" t="s">
        <v>1468</v>
      </c>
      <c r="E82" s="228" t="s">
        <v>1469</v>
      </c>
      <c r="F82" s="228" t="s">
        <v>881</v>
      </c>
      <c r="G82" s="228" t="s">
        <v>882</v>
      </c>
      <c r="H82" s="228" t="s">
        <v>131</v>
      </c>
      <c r="I82" s="233" t="s">
        <v>1470</v>
      </c>
      <c r="J82" s="228" t="s">
        <v>1471</v>
      </c>
      <c r="K82" s="228" t="s">
        <v>846</v>
      </c>
      <c r="L82" s="228" t="s">
        <v>855</v>
      </c>
      <c r="M82" s="228" t="s">
        <v>1469</v>
      </c>
      <c r="N82" s="228" t="s">
        <v>1122</v>
      </c>
      <c r="O82" s="228" t="s">
        <v>850</v>
      </c>
      <c r="P82" s="233" t="s">
        <v>1472</v>
      </c>
      <c r="Q82" s="228" t="s">
        <v>795</v>
      </c>
      <c r="R82" s="233" t="s">
        <v>855</v>
      </c>
      <c r="S82" s="228" t="s">
        <v>1472</v>
      </c>
      <c r="T82" s="228" t="s">
        <v>1473</v>
      </c>
      <c r="U82" s="228" t="s">
        <v>846</v>
      </c>
      <c r="V82" s="228" t="s">
        <v>855</v>
      </c>
      <c r="W82" s="228" t="s">
        <v>869</v>
      </c>
      <c r="X82" s="316" t="s">
        <v>793</v>
      </c>
      <c r="Y82" s="317" t="str">
        <f>VLOOKUP(HelpMe[[#This Row],[Technician]],Technicians[#All],3,FALSE)</f>
        <v>RAK Ceramics</v>
      </c>
      <c r="Z82" s="228" t="str">
        <f>VLOOKUP(HelpMe[[#This Row],[Technician]],Technicians[#All],2,FALSE)</f>
        <v>SAP Basis</v>
      </c>
      <c r="AA82" s="233" t="str">
        <f>IF((TEXT("Oct 28, 2024 00:00 AM","mmm dd, yyyy hh:mm") - HelpMe[[#This Row],[Updated Created Date]])&gt;0, "Yes","No")</f>
        <v>Yes</v>
      </c>
      <c r="AB82" s="230">
        <f ca="1">HelpMe[[#This Row],[Updated Resolved Time]]-HelpMe[[#This Row],[Updated Created Date]]</f>
        <v>168.2846015046307</v>
      </c>
      <c r="AC82" s="231">
        <f>YEAR(HelpMe[[#This Row],[Updated Created Date]])</f>
        <v>2024</v>
      </c>
      <c r="AD82" s="228">
        <f>WEEKNUM(HelpMe[[#This Row],[Updated Created Date]])</f>
        <v>28</v>
      </c>
      <c r="AE82" s="228" t="str">
        <f>_xlfn.CONCAT(HelpMe[[#This Row],[Year]],"-W",HelpMe[[#This Row],[Week'#]])</f>
        <v>2024-W28</v>
      </c>
      <c r="AF82" s="228" t="str">
        <f>IFERROR(VLOOKUP(HelpMe[[#This Row],[ID]],CGTracker[#All],13,FALSE),"No CG Status Found")</f>
        <v>No CG Status Found</v>
      </c>
      <c r="AG82" s="228">
        <f>MONTH(HelpMe[[#This Row],[Updated Created Date]])</f>
        <v>7</v>
      </c>
      <c r="AH82" s="228" t="str">
        <f>_xlfn.CONCAT(HelpMe[[#This Row],[Year]],"-M",HelpMe[[#This Row],[Month]])</f>
        <v>2024-M7</v>
      </c>
      <c r="AI82" s="228" t="str">
        <f ca="1">IF(HelpMe[[#This Row],[Age]]&lt;2,"Less than 2",IF(HelpMe[[#This Row],[Age]]&lt;5,"From 2 to 5",IF(HelpMe[[#This Row],[Age]]&lt;10,"From 5 to 10","More than 10")))</f>
        <v>More than 10</v>
      </c>
      <c r="AJ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45485.472916666666</v>
      </c>
      <c r="AK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3" spans="1:37" ht="13.5" customHeight="1">
      <c r="A83" s="235">
        <v>4000000579</v>
      </c>
      <c r="B83" s="228" t="s">
        <v>117</v>
      </c>
      <c r="C83" s="228" t="s">
        <v>795</v>
      </c>
      <c r="D83" s="228" t="s">
        <v>1474</v>
      </c>
      <c r="E83" s="228" t="s">
        <v>1475</v>
      </c>
      <c r="F83" s="228" t="s">
        <v>881</v>
      </c>
      <c r="G83" s="228" t="s">
        <v>882</v>
      </c>
      <c r="H83" s="228" t="s">
        <v>403</v>
      </c>
      <c r="I83" s="233" t="s">
        <v>1456</v>
      </c>
      <c r="J83" s="228" t="s">
        <v>1476</v>
      </c>
      <c r="K83" s="228" t="s">
        <v>846</v>
      </c>
      <c r="L83" s="228" t="s">
        <v>1279</v>
      </c>
      <c r="M83" s="228" t="s">
        <v>933</v>
      </c>
      <c r="N83" s="228" t="s">
        <v>1240</v>
      </c>
      <c r="O83" s="228" t="s">
        <v>850</v>
      </c>
      <c r="P83" s="233" t="s">
        <v>1279</v>
      </c>
      <c r="Q83" s="228" t="s">
        <v>795</v>
      </c>
      <c r="R83" s="233" t="s">
        <v>1477</v>
      </c>
      <c r="S83" s="228" t="s">
        <v>1478</v>
      </c>
      <c r="T83" s="228" t="s">
        <v>1458</v>
      </c>
      <c r="U83" s="228" t="s">
        <v>890</v>
      </c>
      <c r="V83" s="228" t="s">
        <v>855</v>
      </c>
      <c r="W83" s="228" t="s">
        <v>869</v>
      </c>
      <c r="X83" s="316" t="s">
        <v>793</v>
      </c>
      <c r="Y83" s="317" t="str">
        <f>VLOOKUP(HelpMe[[#This Row],[Technician]],Technicians[#All],3,FALSE)</f>
        <v>RAK Ceramics</v>
      </c>
      <c r="Z83" s="228" t="str">
        <f>VLOOKUP(HelpMe[[#This Row],[Technician]],Technicians[#All],2,FALSE)</f>
        <v>SAP Basis</v>
      </c>
      <c r="AA83" s="233" t="str">
        <f>IF((TEXT("Oct 28, 2024 00:00 AM","mmm dd, yyyy hh:mm") - HelpMe[[#This Row],[Updated Created Date]])&gt;0, "Yes","No")</f>
        <v>Yes</v>
      </c>
      <c r="AB83" s="230">
        <f ca="1">HelpMe[[#This Row],[Updated Resolved Time]]-HelpMe[[#This Row],[Updated Created Date]]</f>
        <v>21.052777777775191</v>
      </c>
      <c r="AC83" s="231">
        <f>YEAR(HelpMe[[#This Row],[Updated Created Date]])</f>
        <v>2024</v>
      </c>
      <c r="AD83" s="228">
        <f>WEEKNUM(HelpMe[[#This Row],[Updated Created Date]])</f>
        <v>28</v>
      </c>
      <c r="AE83" s="228" t="str">
        <f>_xlfn.CONCAT(HelpMe[[#This Row],[Year]],"-W",HelpMe[[#This Row],[Week'#]])</f>
        <v>2024-W28</v>
      </c>
      <c r="AF83" s="228" t="str">
        <f>IFERROR(VLOOKUP(HelpMe[[#This Row],[ID]],CGTracker[#All],13,FALSE),"No CG Status Found")</f>
        <v>No CG Status Found</v>
      </c>
      <c r="AG83" s="228">
        <f>MONTH(HelpMe[[#This Row],[Updated Created Date]])</f>
        <v>7</v>
      </c>
      <c r="AH83" s="228" t="str">
        <f>_xlfn.CONCAT(HelpMe[[#This Row],[Year]],"-M",HelpMe[[#This Row],[Month]])</f>
        <v>2024-M7</v>
      </c>
      <c r="AI83" s="228" t="str">
        <f ca="1">IF(HelpMe[[#This Row],[Age]]&lt;2,"Less than 2",IF(HelpMe[[#This Row],[Age]]&lt;5,"From 2 to 5",IF(HelpMe[[#This Row],[Age]]&lt;10,"From 5 to 10","More than 10")))</f>
        <v>More than 10</v>
      </c>
      <c r="AJ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45484.705555555556</v>
      </c>
      <c r="AK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45505.758333333331</v>
      </c>
    </row>
    <row r="84" spans="1:37" ht="13.5" customHeight="1">
      <c r="A84" s="235">
        <v>4000000585</v>
      </c>
      <c r="B84" s="228" t="s">
        <v>117</v>
      </c>
      <c r="C84" s="228" t="s">
        <v>841</v>
      </c>
      <c r="D84" s="228" t="s">
        <v>1479</v>
      </c>
      <c r="E84" s="228" t="s">
        <v>1480</v>
      </c>
      <c r="F84" s="228" t="s">
        <v>881</v>
      </c>
      <c r="G84" s="228" t="s">
        <v>882</v>
      </c>
      <c r="H84" s="228" t="s">
        <v>403</v>
      </c>
      <c r="I84" s="233" t="s">
        <v>1481</v>
      </c>
      <c r="J84" s="228" t="s">
        <v>1482</v>
      </c>
      <c r="K84" s="228" t="s">
        <v>846</v>
      </c>
      <c r="L84" s="228" t="s">
        <v>1271</v>
      </c>
      <c r="M84" s="228" t="s">
        <v>933</v>
      </c>
      <c r="N84" s="228" t="s">
        <v>934</v>
      </c>
      <c r="O84" s="228" t="s">
        <v>850</v>
      </c>
      <c r="P84" s="233" t="s">
        <v>1271</v>
      </c>
      <c r="Q84" s="228" t="s">
        <v>841</v>
      </c>
      <c r="R84" s="233" t="s">
        <v>1483</v>
      </c>
      <c r="S84" s="228" t="s">
        <v>1278</v>
      </c>
      <c r="T84" s="228" t="s">
        <v>1484</v>
      </c>
      <c r="U84" s="228" t="s">
        <v>890</v>
      </c>
      <c r="V84" s="228" t="s">
        <v>855</v>
      </c>
      <c r="W84" s="228" t="s">
        <v>869</v>
      </c>
      <c r="X84" s="316" t="s">
        <v>793</v>
      </c>
      <c r="Y84" s="317" t="str">
        <f>VLOOKUP(HelpMe[[#This Row],[Technician]],Technicians[#All],3,FALSE)</f>
        <v>RAK Ceramics</v>
      </c>
      <c r="Z84" s="228" t="str">
        <f>VLOOKUP(HelpMe[[#This Row],[Technician]],Technicians[#All],2,FALSE)</f>
        <v>SAP Basis</v>
      </c>
      <c r="AA84" s="233" t="str">
        <f>IF((TEXT("Oct 28, 2024 00:00 AM","mmm dd, yyyy hh:mm") - HelpMe[[#This Row],[Updated Created Date]])&gt;0, "Yes","No")</f>
        <v>Yes</v>
      </c>
      <c r="AB84" s="230">
        <f ca="1">HelpMe[[#This Row],[Updated Resolved Time]]-HelpMe[[#This Row],[Updated Created Date]]</f>
        <v>3.9868055555562023</v>
      </c>
      <c r="AC84" s="231">
        <f>YEAR(HelpMe[[#This Row],[Updated Created Date]])</f>
        <v>2024</v>
      </c>
      <c r="AD84" s="228">
        <f>WEEKNUM(HelpMe[[#This Row],[Updated Created Date]])</f>
        <v>28</v>
      </c>
      <c r="AE84" s="228" t="str">
        <f>_xlfn.CONCAT(HelpMe[[#This Row],[Year]],"-W",HelpMe[[#This Row],[Week'#]])</f>
        <v>2024-W28</v>
      </c>
      <c r="AF84" s="228" t="str">
        <f>IFERROR(VLOOKUP(HelpMe[[#This Row],[ID]],CGTracker[#All],13,FALSE),"No CG Status Found")</f>
        <v>No CG Status Found</v>
      </c>
      <c r="AG84" s="228">
        <f>MONTH(HelpMe[[#This Row],[Updated Created Date]])</f>
        <v>7</v>
      </c>
      <c r="AH84" s="228" t="str">
        <f>_xlfn.CONCAT(HelpMe[[#This Row],[Year]],"-M",HelpMe[[#This Row],[Month]])</f>
        <v>2024-M7</v>
      </c>
      <c r="AI84" s="228" t="str">
        <f ca="1">IF(HelpMe[[#This Row],[Age]]&lt;2,"Less than 2",IF(HelpMe[[#This Row],[Age]]&lt;5,"From 2 to 5",IF(HelpMe[[#This Row],[Age]]&lt;10,"From 5 to 10","More than 10")))</f>
        <v>From 2 to 5</v>
      </c>
      <c r="AJ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45484.736111111109</v>
      </c>
      <c r="AK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45488.722916666666</v>
      </c>
    </row>
    <row r="85" spans="1:37" ht="13.5" customHeight="1">
      <c r="A85" s="235">
        <v>4000000590</v>
      </c>
      <c r="B85" s="228" t="s">
        <v>156</v>
      </c>
      <c r="C85" s="228" t="s">
        <v>795</v>
      </c>
      <c r="D85" s="228" t="s">
        <v>1485</v>
      </c>
      <c r="E85" s="228" t="s">
        <v>1486</v>
      </c>
      <c r="F85" s="228" t="s">
        <v>881</v>
      </c>
      <c r="G85" s="228" t="s">
        <v>882</v>
      </c>
      <c r="H85" s="228" t="s">
        <v>403</v>
      </c>
      <c r="I85" s="233" t="s">
        <v>1487</v>
      </c>
      <c r="J85" s="228" t="s">
        <v>1488</v>
      </c>
      <c r="K85" s="228" t="s">
        <v>846</v>
      </c>
      <c r="L85" s="228" t="s">
        <v>1271</v>
      </c>
      <c r="M85" s="228" t="s">
        <v>933</v>
      </c>
      <c r="N85" s="228" t="s">
        <v>1240</v>
      </c>
      <c r="O85" s="228" t="s">
        <v>850</v>
      </c>
      <c r="P85" s="233" t="s">
        <v>1271</v>
      </c>
      <c r="Q85" s="228" t="s">
        <v>795</v>
      </c>
      <c r="R85" s="233" t="s">
        <v>1489</v>
      </c>
      <c r="S85" s="228" t="s">
        <v>1490</v>
      </c>
      <c r="T85" s="228" t="s">
        <v>1491</v>
      </c>
      <c r="U85" s="228" t="s">
        <v>855</v>
      </c>
      <c r="V85" s="228" t="s">
        <v>855</v>
      </c>
      <c r="W85" s="228" t="s">
        <v>869</v>
      </c>
      <c r="X85" s="316" t="s">
        <v>793</v>
      </c>
      <c r="Y85" s="317" t="str">
        <f>VLOOKUP(HelpMe[[#This Row],[Technician]],Technicians[#All],3,FALSE)</f>
        <v>RAK Ceramics</v>
      </c>
      <c r="Z85" s="228" t="str">
        <f>VLOOKUP(HelpMe[[#This Row],[Technician]],Technicians[#All],2,FALSE)</f>
        <v>SAP Basis</v>
      </c>
      <c r="AA85" s="233" t="str">
        <f>IF((TEXT("Oct 28, 2024 00:00 AM","mmm dd, yyyy hh:mm") - HelpMe[[#This Row],[Updated Created Date]])&gt;0, "Yes","No")</f>
        <v>Yes</v>
      </c>
      <c r="AB85" s="230">
        <f ca="1">HelpMe[[#This Row],[Updated Resolved Time]]-HelpMe[[#This Row],[Updated Created Date]]</f>
        <v>3.9347222222204437</v>
      </c>
      <c r="AC85" s="231">
        <f>YEAR(HelpMe[[#This Row],[Updated Created Date]])</f>
        <v>2024</v>
      </c>
      <c r="AD85" s="228">
        <f>WEEKNUM(HelpMe[[#This Row],[Updated Created Date]])</f>
        <v>28</v>
      </c>
      <c r="AE85" s="228" t="str">
        <f>_xlfn.CONCAT(HelpMe[[#This Row],[Year]],"-W",HelpMe[[#This Row],[Week'#]])</f>
        <v>2024-W28</v>
      </c>
      <c r="AF85" s="228" t="str">
        <f>IFERROR(VLOOKUP(HelpMe[[#This Row],[ID]],CGTracker[#All],13,FALSE),"No CG Status Found")</f>
        <v>No CG Status Found</v>
      </c>
      <c r="AG85" s="228">
        <f>MONTH(HelpMe[[#This Row],[Updated Created Date]])</f>
        <v>7</v>
      </c>
      <c r="AH85" s="228" t="str">
        <f>_xlfn.CONCAT(HelpMe[[#This Row],[Year]],"-M",HelpMe[[#This Row],[Month]])</f>
        <v>2024-M7</v>
      </c>
      <c r="AI85" s="228" t="str">
        <f ca="1">IF(HelpMe[[#This Row],[Age]]&lt;2,"Less than 2",IF(HelpMe[[#This Row],[Age]]&lt;5,"From 2 to 5",IF(HelpMe[[#This Row],[Age]]&lt;10,"From 5 to 10","More than 10")))</f>
        <v>From 2 to 5</v>
      </c>
      <c r="AJ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45484.790277777778</v>
      </c>
      <c r="AK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45488.724999999999</v>
      </c>
    </row>
    <row r="86" spans="1:37" ht="13.5" customHeight="1">
      <c r="A86" s="235">
        <v>4000000652</v>
      </c>
      <c r="B86" s="228" t="s">
        <v>156</v>
      </c>
      <c r="C86" s="228" t="s">
        <v>795</v>
      </c>
      <c r="D86" s="228" t="s">
        <v>1492</v>
      </c>
      <c r="E86" s="228" t="s">
        <v>1475</v>
      </c>
      <c r="F86" s="228" t="s">
        <v>881</v>
      </c>
      <c r="G86" s="228" t="s">
        <v>882</v>
      </c>
      <c r="H86" s="228" t="s">
        <v>403</v>
      </c>
      <c r="I86" s="233" t="s">
        <v>1493</v>
      </c>
      <c r="J86" s="228" t="s">
        <v>1494</v>
      </c>
      <c r="K86" s="228" t="s">
        <v>846</v>
      </c>
      <c r="L86" s="228" t="s">
        <v>1495</v>
      </c>
      <c r="M86" s="228" t="s">
        <v>933</v>
      </c>
      <c r="N86" s="228" t="s">
        <v>1240</v>
      </c>
      <c r="O86" s="228" t="s">
        <v>850</v>
      </c>
      <c r="P86" s="233" t="s">
        <v>1495</v>
      </c>
      <c r="Q86" s="228" t="s">
        <v>795</v>
      </c>
      <c r="R86" s="233" t="s">
        <v>1496</v>
      </c>
      <c r="S86" s="228" t="s">
        <v>1496</v>
      </c>
      <c r="T86" s="228" t="s">
        <v>1497</v>
      </c>
      <c r="U86" s="228" t="s">
        <v>855</v>
      </c>
      <c r="V86" s="228" t="s">
        <v>855</v>
      </c>
      <c r="W86" s="228" t="s">
        <v>869</v>
      </c>
      <c r="X86" s="316" t="s">
        <v>793</v>
      </c>
      <c r="Y86" s="317" t="str">
        <f>VLOOKUP(HelpMe[[#This Row],[Technician]],Technicians[#All],3,FALSE)</f>
        <v>RAK Ceramics</v>
      </c>
      <c r="Z86" s="228" t="str">
        <f>VLOOKUP(HelpMe[[#This Row],[Technician]],Technicians[#All],2,FALSE)</f>
        <v>SAP Basis</v>
      </c>
      <c r="AA86" s="233" t="str">
        <f>IF((TEXT("Oct 28, 2024 00:00 AM","mmm dd, yyyy hh:mm") - HelpMe[[#This Row],[Updated Created Date]])&gt;0, "Yes","No")</f>
        <v>Yes</v>
      </c>
      <c r="AB86" s="230">
        <f ca="1">HelpMe[[#This Row],[Updated Resolved Time]]-HelpMe[[#This Row],[Updated Created Date]]</f>
        <v>1.9277777777751908</v>
      </c>
      <c r="AC86" s="231">
        <f>YEAR(HelpMe[[#This Row],[Updated Created Date]])</f>
        <v>2024</v>
      </c>
      <c r="AD86" s="228">
        <f>WEEKNUM(HelpMe[[#This Row],[Updated Created Date]])</f>
        <v>28</v>
      </c>
      <c r="AE86" s="228" t="str">
        <f>_xlfn.CONCAT(HelpMe[[#This Row],[Year]],"-W",HelpMe[[#This Row],[Week'#]])</f>
        <v>2024-W28</v>
      </c>
      <c r="AF86" s="228" t="str">
        <f>IFERROR(VLOOKUP(HelpMe[[#This Row],[ID]],CGTracker[#All],13,FALSE),"No CG Status Found")</f>
        <v>No CG Status Found</v>
      </c>
      <c r="AG86" s="228">
        <f>MONTH(HelpMe[[#This Row],[Updated Created Date]])</f>
        <v>7</v>
      </c>
      <c r="AH86" s="228" t="str">
        <f>_xlfn.CONCAT(HelpMe[[#This Row],[Year]],"-M",HelpMe[[#This Row],[Month]])</f>
        <v>2024-M7</v>
      </c>
      <c r="AI86" s="228" t="str">
        <f ca="1">IF(HelpMe[[#This Row],[Age]]&lt;2,"Less than 2",IF(HelpMe[[#This Row],[Age]]&lt;5,"From 2 to 5",IF(HelpMe[[#This Row],[Age]]&lt;10,"From 5 to 10","More than 10")))</f>
        <v>Less than 2</v>
      </c>
      <c r="AJ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45485.757638888892</v>
      </c>
      <c r="AK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45487.685416666667</v>
      </c>
    </row>
    <row r="87" spans="1:37" ht="13.5" customHeight="1">
      <c r="A87" s="235">
        <v>4000000543</v>
      </c>
      <c r="B87" s="228" t="s">
        <v>117</v>
      </c>
      <c r="C87" s="228" t="s">
        <v>892</v>
      </c>
      <c r="D87" s="228" t="s">
        <v>1498</v>
      </c>
      <c r="E87" s="228" t="s">
        <v>1499</v>
      </c>
      <c r="F87" s="228" t="s">
        <v>1054</v>
      </c>
      <c r="G87" s="228" t="s">
        <v>1055</v>
      </c>
      <c r="H87" s="228" t="s">
        <v>268</v>
      </c>
      <c r="I87" s="233" t="s">
        <v>1500</v>
      </c>
      <c r="J87" s="228" t="s">
        <v>1501</v>
      </c>
      <c r="K87" s="228" t="s">
        <v>846</v>
      </c>
      <c r="L87" s="228" t="s">
        <v>855</v>
      </c>
      <c r="M87" s="228" t="s">
        <v>1499</v>
      </c>
      <c r="N87" s="228" t="s">
        <v>1240</v>
      </c>
      <c r="O87" s="228" t="s">
        <v>850</v>
      </c>
      <c r="P87" s="233" t="s">
        <v>1502</v>
      </c>
      <c r="Q87" s="228" t="s">
        <v>795</v>
      </c>
      <c r="R87" s="233" t="s">
        <v>855</v>
      </c>
      <c r="S87" s="228" t="s">
        <v>1503</v>
      </c>
      <c r="T87" s="228" t="s">
        <v>1504</v>
      </c>
      <c r="U87" s="228" t="s">
        <v>846</v>
      </c>
      <c r="V87" s="228" t="s">
        <v>855</v>
      </c>
      <c r="W87" s="228" t="s">
        <v>869</v>
      </c>
      <c r="X87" s="316" t="s">
        <v>793</v>
      </c>
      <c r="Y87" s="317" t="str">
        <f>VLOOKUP(HelpMe[[#This Row],[Technician]],Technicians[#All],3,FALSE)</f>
        <v>RAK Ceramics</v>
      </c>
      <c r="Z87" s="228" t="str">
        <f>VLOOKUP(HelpMe[[#This Row],[Technician]],Technicians[#All],2,FALSE)</f>
        <v>SAP PP</v>
      </c>
      <c r="AA87" s="233" t="str">
        <f>IF((TEXT("Oct 28, 2024 00:00 AM","mmm dd, yyyy hh:mm") - HelpMe[[#This Row],[Updated Created Date]])&gt;0, "Yes","No")</f>
        <v>Yes</v>
      </c>
      <c r="AB87" s="230">
        <f ca="1">HelpMe[[#This Row],[Updated Resolved Time]]-HelpMe[[#This Row],[Updated Created Date]]</f>
        <v>169.2887681712964</v>
      </c>
      <c r="AC87" s="231">
        <f>YEAR(HelpMe[[#This Row],[Updated Created Date]])</f>
        <v>2024</v>
      </c>
      <c r="AD87" s="228">
        <f>WEEKNUM(HelpMe[[#This Row],[Updated Created Date]])</f>
        <v>28</v>
      </c>
      <c r="AE87" s="228" t="str">
        <f>_xlfn.CONCAT(HelpMe[[#This Row],[Year]],"-W",HelpMe[[#This Row],[Week'#]])</f>
        <v>2024-W28</v>
      </c>
      <c r="AF87" s="228" t="str">
        <f>IFERROR(VLOOKUP(HelpMe[[#This Row],[ID]],CGTracker[#All],13,FALSE),"No CG Status Found")</f>
        <v>No CG Status Found</v>
      </c>
      <c r="AG87" s="228">
        <f>MONTH(HelpMe[[#This Row],[Updated Created Date]])</f>
        <v>7</v>
      </c>
      <c r="AH87" s="228" t="str">
        <f>_xlfn.CONCAT(HelpMe[[#This Row],[Year]],"-M",HelpMe[[#This Row],[Month]])</f>
        <v>2024-M7</v>
      </c>
      <c r="AI87" s="228" t="str">
        <f ca="1">IF(HelpMe[[#This Row],[Age]]&lt;2,"Less than 2",IF(HelpMe[[#This Row],[Age]]&lt;5,"From 2 to 5",IF(HelpMe[[#This Row],[Age]]&lt;10,"From 5 to 10","More than 10")))</f>
        <v>More than 10</v>
      </c>
      <c r="AJ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45484.46875</v>
      </c>
      <c r="AK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8" spans="1:37" ht="13.5" customHeight="1">
      <c r="A88" s="235">
        <v>4000000577</v>
      </c>
      <c r="B88" s="228" t="s">
        <v>117</v>
      </c>
      <c r="C88" s="228" t="s">
        <v>795</v>
      </c>
      <c r="D88" s="228" t="s">
        <v>1505</v>
      </c>
      <c r="E88" s="228" t="s">
        <v>1506</v>
      </c>
      <c r="F88" s="228" t="s">
        <v>881</v>
      </c>
      <c r="G88" s="228" t="s">
        <v>882</v>
      </c>
      <c r="H88" s="228" t="s">
        <v>403</v>
      </c>
      <c r="I88" s="233" t="s">
        <v>1507</v>
      </c>
      <c r="J88" s="228" t="s">
        <v>1508</v>
      </c>
      <c r="K88" s="228" t="s">
        <v>846</v>
      </c>
      <c r="L88" s="228" t="s">
        <v>1395</v>
      </c>
      <c r="M88" s="228" t="s">
        <v>1506</v>
      </c>
      <c r="N88" s="228" t="s">
        <v>1122</v>
      </c>
      <c r="O88" s="228" t="s">
        <v>850</v>
      </c>
      <c r="P88" s="233" t="s">
        <v>1395</v>
      </c>
      <c r="Q88" s="228" t="s">
        <v>795</v>
      </c>
      <c r="R88" s="233" t="s">
        <v>1509</v>
      </c>
      <c r="S88" s="228" t="s">
        <v>1509</v>
      </c>
      <c r="T88" s="228" t="s">
        <v>1510</v>
      </c>
      <c r="U88" s="228" t="s">
        <v>890</v>
      </c>
      <c r="V88" s="228" t="s">
        <v>855</v>
      </c>
      <c r="W88" s="228" t="s">
        <v>869</v>
      </c>
      <c r="X88" s="316" t="s">
        <v>793</v>
      </c>
      <c r="Y88" s="317" t="str">
        <f>VLOOKUP(HelpMe[[#This Row],[Technician]],Technicians[#All],3,FALSE)</f>
        <v>RAK Ceramics</v>
      </c>
      <c r="Z88" s="228" t="str">
        <f>VLOOKUP(HelpMe[[#This Row],[Technician]],Technicians[#All],2,FALSE)</f>
        <v>SAP Basis</v>
      </c>
      <c r="AA88" s="233" t="str">
        <f>IF((TEXT("Oct 28, 2024 00:00 AM","mmm dd, yyyy hh:mm") - HelpMe[[#This Row],[Updated Created Date]])&gt;0, "Yes","No")</f>
        <v>Yes</v>
      </c>
      <c r="AB88" s="230">
        <f ca="1">HelpMe[[#This Row],[Updated Resolved Time]]-HelpMe[[#This Row],[Updated Created Date]]</f>
        <v>11.034027777779556</v>
      </c>
      <c r="AC88" s="231">
        <f>YEAR(HelpMe[[#This Row],[Updated Created Date]])</f>
        <v>2024</v>
      </c>
      <c r="AD88" s="228">
        <f>WEEKNUM(HelpMe[[#This Row],[Updated Created Date]])</f>
        <v>28</v>
      </c>
      <c r="AE88" s="228" t="str">
        <f>_xlfn.CONCAT(HelpMe[[#This Row],[Year]],"-W",HelpMe[[#This Row],[Week'#]])</f>
        <v>2024-W28</v>
      </c>
      <c r="AF88" s="228" t="str">
        <f>IFERROR(VLOOKUP(HelpMe[[#This Row],[ID]],CGTracker[#All],13,FALSE),"No CG Status Found")</f>
        <v>No CG Status Found</v>
      </c>
      <c r="AG88" s="228">
        <f>MONTH(HelpMe[[#This Row],[Updated Created Date]])</f>
        <v>7</v>
      </c>
      <c r="AH88" s="228" t="str">
        <f>_xlfn.CONCAT(HelpMe[[#This Row],[Year]],"-M",HelpMe[[#This Row],[Month]])</f>
        <v>2024-M7</v>
      </c>
      <c r="AI88" s="228" t="str">
        <f ca="1">IF(HelpMe[[#This Row],[Age]]&lt;2,"Less than 2",IF(HelpMe[[#This Row],[Age]]&lt;5,"From 2 to 5",IF(HelpMe[[#This Row],[Age]]&lt;10,"From 5 to 10","More than 10")))</f>
        <v>More than 10</v>
      </c>
      <c r="AJ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45484.703472222223</v>
      </c>
      <c r="AK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45495.737500000003</v>
      </c>
    </row>
    <row r="89" spans="1:37" ht="13.5" customHeight="1">
      <c r="A89" s="235">
        <v>4000000609</v>
      </c>
      <c r="B89" s="228" t="s">
        <v>117</v>
      </c>
      <c r="C89" s="228" t="s">
        <v>841</v>
      </c>
      <c r="D89" s="228" t="s">
        <v>1511</v>
      </c>
      <c r="E89" s="228" t="s">
        <v>1512</v>
      </c>
      <c r="F89" s="228" t="s">
        <v>881</v>
      </c>
      <c r="G89" s="228" t="s">
        <v>882</v>
      </c>
      <c r="H89" s="228" t="s">
        <v>403</v>
      </c>
      <c r="I89" s="233" t="s">
        <v>1513</v>
      </c>
      <c r="J89" s="228" t="s">
        <v>1514</v>
      </c>
      <c r="K89" s="228" t="s">
        <v>846</v>
      </c>
      <c r="L89" s="228" t="s">
        <v>1515</v>
      </c>
      <c r="M89" s="228" t="s">
        <v>1155</v>
      </c>
      <c r="N89" s="228" t="s">
        <v>1516</v>
      </c>
      <c r="O89" s="228" t="s">
        <v>850</v>
      </c>
      <c r="P89" s="233" t="s">
        <v>1515</v>
      </c>
      <c r="Q89" s="228" t="s">
        <v>841</v>
      </c>
      <c r="R89" s="233" t="s">
        <v>1517</v>
      </c>
      <c r="S89" s="228" t="s">
        <v>1518</v>
      </c>
      <c r="T89" s="228" t="s">
        <v>1519</v>
      </c>
      <c r="U89" s="228" t="s">
        <v>890</v>
      </c>
      <c r="V89" s="228" t="s">
        <v>855</v>
      </c>
      <c r="W89" s="228" t="s">
        <v>1520</v>
      </c>
      <c r="X89" s="316" t="s">
        <v>793</v>
      </c>
      <c r="Y89" s="317" t="str">
        <f>VLOOKUP(HelpMe[[#This Row],[Technician]],Technicians[#All],3,FALSE)</f>
        <v>RAK Ceramics</v>
      </c>
      <c r="Z89" s="228" t="str">
        <f>VLOOKUP(HelpMe[[#This Row],[Technician]],Technicians[#All],2,FALSE)</f>
        <v>SAP Basis</v>
      </c>
      <c r="AA89" s="233" t="str">
        <f>IF((TEXT("Oct 28, 2024 00:00 AM","mmm dd, yyyy hh:mm") - HelpMe[[#This Row],[Updated Created Date]])&gt;0, "Yes","No")</f>
        <v>Yes</v>
      </c>
      <c r="AB89" s="230">
        <f ca="1">HelpMe[[#This Row],[Updated Resolved Time]]-HelpMe[[#This Row],[Updated Created Date]]</f>
        <v>4.5534722222218988</v>
      </c>
      <c r="AC89" s="231">
        <f>YEAR(HelpMe[[#This Row],[Updated Created Date]])</f>
        <v>2024</v>
      </c>
      <c r="AD89" s="228">
        <f>WEEKNUM(HelpMe[[#This Row],[Updated Created Date]])</f>
        <v>28</v>
      </c>
      <c r="AE89" s="228" t="str">
        <f>_xlfn.CONCAT(HelpMe[[#This Row],[Year]],"-W",HelpMe[[#This Row],[Week'#]])</f>
        <v>2024-W28</v>
      </c>
      <c r="AF89" s="228" t="str">
        <f>IFERROR(VLOOKUP(HelpMe[[#This Row],[ID]],CGTracker[#All],13,FALSE),"No CG Status Found")</f>
        <v>No CG Status Found</v>
      </c>
      <c r="AG89" s="228">
        <f>MONTH(HelpMe[[#This Row],[Updated Created Date]])</f>
        <v>7</v>
      </c>
      <c r="AH89" s="228" t="str">
        <f>_xlfn.CONCAT(HelpMe[[#This Row],[Year]],"-M",HelpMe[[#This Row],[Month]])</f>
        <v>2024-M7</v>
      </c>
      <c r="AI89" s="228" t="str">
        <f ca="1">IF(HelpMe[[#This Row],[Age]]&lt;2,"Less than 2",IF(HelpMe[[#This Row],[Age]]&lt;5,"From 2 to 5",IF(HelpMe[[#This Row],[Age]]&lt;10,"From 5 to 10","More than 10")))</f>
        <v>From 2 to 5</v>
      </c>
      <c r="AJ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45485.220833333333</v>
      </c>
      <c r="AK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45489.774305555555</v>
      </c>
    </row>
    <row r="90" spans="1:37" ht="13.5" customHeight="1">
      <c r="A90" s="235">
        <v>4000000661</v>
      </c>
      <c r="B90" s="228" t="s">
        <v>156</v>
      </c>
      <c r="C90" s="228" t="s">
        <v>795</v>
      </c>
      <c r="D90" s="228" t="s">
        <v>1521</v>
      </c>
      <c r="E90" s="228" t="s">
        <v>1522</v>
      </c>
      <c r="F90" s="228" t="s">
        <v>742</v>
      </c>
      <c r="G90" s="228" t="s">
        <v>516</v>
      </c>
      <c r="H90" s="228" t="s">
        <v>403</v>
      </c>
      <c r="I90" s="233" t="s">
        <v>1523</v>
      </c>
      <c r="J90" s="228" t="s">
        <v>1524</v>
      </c>
      <c r="K90" s="228" t="s">
        <v>846</v>
      </c>
      <c r="L90" s="228" t="s">
        <v>1525</v>
      </c>
      <c r="M90" s="228" t="s">
        <v>1522</v>
      </c>
      <c r="N90" s="228" t="s">
        <v>1280</v>
      </c>
      <c r="O90" s="228" t="s">
        <v>1123</v>
      </c>
      <c r="P90" s="233" t="s">
        <v>1525</v>
      </c>
      <c r="Q90" s="228" t="s">
        <v>892</v>
      </c>
      <c r="R90" s="233" t="s">
        <v>1526</v>
      </c>
      <c r="S90" s="228" t="s">
        <v>1527</v>
      </c>
      <c r="T90" s="228" t="s">
        <v>1528</v>
      </c>
      <c r="U90" s="228" t="s">
        <v>855</v>
      </c>
      <c r="V90" s="228" t="s">
        <v>1529</v>
      </c>
      <c r="W90" s="228" t="s">
        <v>869</v>
      </c>
      <c r="X90" s="316" t="s">
        <v>878</v>
      </c>
      <c r="Y90" s="317" t="str">
        <f>VLOOKUP(HelpMe[[#This Row],[Technician]],Technicians[#All],3,FALSE)</f>
        <v>RAK Ceramics</v>
      </c>
      <c r="Z90" s="228" t="str">
        <f>VLOOKUP(HelpMe[[#This Row],[Technician]],Technicians[#All],2,FALSE)</f>
        <v>SAP SD</v>
      </c>
      <c r="AA90" s="233" t="str">
        <f>IF((TEXT("Oct 28, 2024 00:00 AM","mmm dd, yyyy hh:mm") - HelpMe[[#This Row],[Updated Created Date]])&gt;0, "Yes","No")</f>
        <v>Yes</v>
      </c>
      <c r="AB90" s="230">
        <f ca="1">HelpMe[[#This Row],[Updated Resolved Time]]-HelpMe[[#This Row],[Updated Created Date]]</f>
        <v>51.075000000004366</v>
      </c>
      <c r="AC90" s="231">
        <f>YEAR(HelpMe[[#This Row],[Updated Created Date]])</f>
        <v>2024</v>
      </c>
      <c r="AD90" s="228">
        <f>WEEKNUM(HelpMe[[#This Row],[Updated Created Date]])</f>
        <v>28</v>
      </c>
      <c r="AE90" s="228" t="str">
        <f>_xlfn.CONCAT(HelpMe[[#This Row],[Year]],"-W",HelpMe[[#This Row],[Week'#]])</f>
        <v>2024-W28</v>
      </c>
      <c r="AF90" s="228" t="str">
        <f>IFERROR(VLOOKUP(HelpMe[[#This Row],[ID]],CGTracker[#All],13,FALSE),"No CG Status Found")</f>
        <v>No CG Status Found</v>
      </c>
      <c r="AG90" s="228">
        <f>MONTH(HelpMe[[#This Row],[Updated Created Date]])</f>
        <v>7</v>
      </c>
      <c r="AH90" s="228" t="str">
        <f>_xlfn.CONCAT(HelpMe[[#This Row],[Year]],"-M",HelpMe[[#This Row],[Month]])</f>
        <v>2024-M7</v>
      </c>
      <c r="AI90" s="228" t="str">
        <f ca="1">IF(HelpMe[[#This Row],[Age]]&lt;2,"Less than 2",IF(HelpMe[[#This Row],[Age]]&lt;5,"From 2 to 5",IF(HelpMe[[#This Row],[Age]]&lt;10,"From 5 to 10","More than 10")))</f>
        <v>More than 10</v>
      </c>
      <c r="AJ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45486.59097222222</v>
      </c>
      <c r="AK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45537.665972222225</v>
      </c>
    </row>
    <row r="91" spans="1:37" ht="13.5" customHeight="1">
      <c r="A91" s="235">
        <v>4000000684</v>
      </c>
      <c r="B91" s="228" t="s">
        <v>117</v>
      </c>
      <c r="C91" s="228" t="s">
        <v>892</v>
      </c>
      <c r="D91" s="228" t="s">
        <v>1530</v>
      </c>
      <c r="E91" s="228" t="s">
        <v>1531</v>
      </c>
      <c r="F91" s="228" t="s">
        <v>881</v>
      </c>
      <c r="G91" s="228" t="s">
        <v>882</v>
      </c>
      <c r="H91" s="228" t="s">
        <v>403</v>
      </c>
      <c r="I91" s="233" t="s">
        <v>1532</v>
      </c>
      <c r="J91" s="228" t="s">
        <v>1533</v>
      </c>
      <c r="K91" s="228" t="s">
        <v>846</v>
      </c>
      <c r="L91" s="228" t="s">
        <v>1271</v>
      </c>
      <c r="M91" s="228" t="s">
        <v>1531</v>
      </c>
      <c r="N91" s="228" t="s">
        <v>886</v>
      </c>
      <c r="O91" s="228" t="s">
        <v>850</v>
      </c>
      <c r="P91" s="233" t="s">
        <v>1271</v>
      </c>
      <c r="Q91" s="228" t="s">
        <v>795</v>
      </c>
      <c r="R91" s="233" t="s">
        <v>1374</v>
      </c>
      <c r="S91" s="228" t="s">
        <v>1374</v>
      </c>
      <c r="T91" s="228" t="s">
        <v>1534</v>
      </c>
      <c r="U91" s="228" t="s">
        <v>890</v>
      </c>
      <c r="V91" s="228" t="s">
        <v>855</v>
      </c>
      <c r="W91" s="228" t="s">
        <v>869</v>
      </c>
      <c r="X91" s="316" t="s">
        <v>793</v>
      </c>
      <c r="Y91" s="317" t="str">
        <f>VLOOKUP(HelpMe[[#This Row],[Technician]],Technicians[#All],3,FALSE)</f>
        <v>RAK Ceramics</v>
      </c>
      <c r="Z91" s="228" t="str">
        <f>VLOOKUP(HelpMe[[#This Row],[Technician]],Technicians[#All],2,FALSE)</f>
        <v>SAP Basis</v>
      </c>
      <c r="AA91" s="233" t="str">
        <f>IF((TEXT("Oct 28, 2024 00:00 AM","mmm dd, yyyy hh:mm") - HelpMe[[#This Row],[Updated Created Date]])&gt;0, "Yes","No")</f>
        <v>Yes</v>
      </c>
      <c r="AB91" s="230">
        <f ca="1">HelpMe[[#This Row],[Updated Resolved Time]]-HelpMe[[#This Row],[Updated Created Date]]</f>
        <v>0.29583333332993789</v>
      </c>
      <c r="AC91" s="231">
        <f>YEAR(HelpMe[[#This Row],[Updated Created Date]])</f>
        <v>2024</v>
      </c>
      <c r="AD91" s="228">
        <f>WEEKNUM(HelpMe[[#This Row],[Updated Created Date]])</f>
        <v>29</v>
      </c>
      <c r="AE91" s="228" t="str">
        <f>_xlfn.CONCAT(HelpMe[[#This Row],[Year]],"-W",HelpMe[[#This Row],[Week'#]])</f>
        <v>2024-W29</v>
      </c>
      <c r="AF91" s="228" t="str">
        <f>IFERROR(VLOOKUP(HelpMe[[#This Row],[ID]],CGTracker[#All],13,FALSE),"No CG Status Found")</f>
        <v>No CG Status Found</v>
      </c>
      <c r="AG91" s="228">
        <f>MONTH(HelpMe[[#This Row],[Updated Created Date]])</f>
        <v>7</v>
      </c>
      <c r="AH91" s="228" t="str">
        <f>_xlfn.CONCAT(HelpMe[[#This Row],[Year]],"-M",HelpMe[[#This Row],[Month]])</f>
        <v>2024-M7</v>
      </c>
      <c r="AI91" s="228" t="str">
        <f ca="1">IF(HelpMe[[#This Row],[Age]]&lt;2,"Less than 2",IF(HelpMe[[#This Row],[Age]]&lt;5,"From 2 to 5",IF(HelpMe[[#This Row],[Age]]&lt;10,"From 5 to 10","More than 10")))</f>
        <v>Less than 2</v>
      </c>
      <c r="AJ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45488.434027777781</v>
      </c>
      <c r="AK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45488.729861111111</v>
      </c>
    </row>
    <row r="92" spans="1:37" ht="13.5" customHeight="1">
      <c r="A92" s="235">
        <v>4000000724</v>
      </c>
      <c r="B92" s="228" t="s">
        <v>117</v>
      </c>
      <c r="C92" s="228" t="s">
        <v>841</v>
      </c>
      <c r="D92" s="228" t="s">
        <v>1535</v>
      </c>
      <c r="E92" s="228" t="s">
        <v>1536</v>
      </c>
      <c r="F92" s="228" t="s">
        <v>603</v>
      </c>
      <c r="G92" s="228" t="s">
        <v>895</v>
      </c>
      <c r="H92" s="228" t="s">
        <v>403</v>
      </c>
      <c r="I92" s="233" t="s">
        <v>1537</v>
      </c>
      <c r="J92" s="228" t="s">
        <v>1538</v>
      </c>
      <c r="K92" s="228" t="s">
        <v>846</v>
      </c>
      <c r="L92" s="228" t="s">
        <v>1539</v>
      </c>
      <c r="M92" s="228" t="s">
        <v>1536</v>
      </c>
      <c r="N92" s="228" t="s">
        <v>886</v>
      </c>
      <c r="O92" s="228" t="s">
        <v>1015</v>
      </c>
      <c r="P92" s="233" t="s">
        <v>1539</v>
      </c>
      <c r="Q92" s="228" t="s">
        <v>795</v>
      </c>
      <c r="R92" s="233" t="s">
        <v>1540</v>
      </c>
      <c r="S92" s="228" t="s">
        <v>1541</v>
      </c>
      <c r="T92" s="228" t="s">
        <v>1542</v>
      </c>
      <c r="U92" s="228" t="s">
        <v>846</v>
      </c>
      <c r="V92" s="228" t="s">
        <v>1543</v>
      </c>
      <c r="W92" s="228" t="s">
        <v>1544</v>
      </c>
      <c r="X92" s="316" t="s">
        <v>793</v>
      </c>
      <c r="Y92" s="317" t="str">
        <f>VLOOKUP(HelpMe[[#This Row],[Technician]],Technicians[#All],3,FALSE)</f>
        <v>RAK Ceramics</v>
      </c>
      <c r="Z92" s="228" t="str">
        <f>VLOOKUP(HelpMe[[#This Row],[Technician]],Technicians[#All],2,FALSE)</f>
        <v>SAP ABAP</v>
      </c>
      <c r="AA92" s="233" t="str">
        <f>IF((TEXT("Oct 28, 2024 00:00 AM","mmm dd, yyyy hh:mm") - HelpMe[[#This Row],[Updated Created Date]])&gt;0, "Yes","No")</f>
        <v>Yes</v>
      </c>
      <c r="AB92" s="230">
        <f ca="1">HelpMe[[#This Row],[Updated Resolved Time]]-HelpMe[[#This Row],[Updated Created Date]]</f>
        <v>55.934027777781012</v>
      </c>
      <c r="AC92" s="231">
        <f>YEAR(HelpMe[[#This Row],[Updated Created Date]])</f>
        <v>2024</v>
      </c>
      <c r="AD92" s="228">
        <f>WEEKNUM(HelpMe[[#This Row],[Updated Created Date]])</f>
        <v>29</v>
      </c>
      <c r="AE92" s="228" t="str">
        <f>_xlfn.CONCAT(HelpMe[[#This Row],[Year]],"-W",HelpMe[[#This Row],[Week'#]])</f>
        <v>2024-W29</v>
      </c>
      <c r="AF92" s="228" t="str">
        <f>IFERROR(VLOOKUP(HelpMe[[#This Row],[ID]],CGTracker[#All],13,FALSE),"No CG Status Found")</f>
        <v>No CG Status Found</v>
      </c>
      <c r="AG92" s="228">
        <f>MONTH(HelpMe[[#This Row],[Updated Created Date]])</f>
        <v>7</v>
      </c>
      <c r="AH92" s="228" t="str">
        <f>_xlfn.CONCAT(HelpMe[[#This Row],[Year]],"-M",HelpMe[[#This Row],[Month]])</f>
        <v>2024-M7</v>
      </c>
      <c r="AI92" s="228" t="str">
        <f ca="1">IF(HelpMe[[#This Row],[Age]]&lt;2,"Less than 2",IF(HelpMe[[#This Row],[Age]]&lt;5,"From 2 to 5",IF(HelpMe[[#This Row],[Age]]&lt;10,"From 5 to 10","More than 10")))</f>
        <v>More than 10</v>
      </c>
      <c r="AJ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v>
      </c>
      <c r="AK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45544.684027777781</v>
      </c>
    </row>
    <row r="93" spans="1:37" ht="13.5" customHeight="1">
      <c r="A93" s="235">
        <v>4000000725</v>
      </c>
      <c r="B93" s="228" t="s">
        <v>156</v>
      </c>
      <c r="C93" s="228" t="s">
        <v>841</v>
      </c>
      <c r="D93" s="228" t="s">
        <v>1545</v>
      </c>
      <c r="E93" s="228" t="s">
        <v>1536</v>
      </c>
      <c r="F93" s="228" t="s">
        <v>603</v>
      </c>
      <c r="G93" s="228" t="s">
        <v>860</v>
      </c>
      <c r="H93" s="228" t="s">
        <v>403</v>
      </c>
      <c r="I93" s="233" t="s">
        <v>1546</v>
      </c>
      <c r="J93" s="228" t="s">
        <v>1547</v>
      </c>
      <c r="K93" s="228" t="s">
        <v>846</v>
      </c>
      <c r="L93" s="228" t="s">
        <v>1539</v>
      </c>
      <c r="M93" s="228" t="s">
        <v>1536</v>
      </c>
      <c r="N93" s="228" t="s">
        <v>886</v>
      </c>
      <c r="O93" s="228" t="s">
        <v>1015</v>
      </c>
      <c r="P93" s="233" t="s">
        <v>1539</v>
      </c>
      <c r="Q93" s="228" t="s">
        <v>795</v>
      </c>
      <c r="R93" s="233" t="s">
        <v>1548</v>
      </c>
      <c r="S93" s="228" t="s">
        <v>1549</v>
      </c>
      <c r="T93" s="228" t="s">
        <v>1550</v>
      </c>
      <c r="U93" s="228" t="s">
        <v>855</v>
      </c>
      <c r="V93" s="228" t="s">
        <v>855</v>
      </c>
      <c r="W93" s="228" t="s">
        <v>1544</v>
      </c>
      <c r="X93" s="316" t="s">
        <v>793</v>
      </c>
      <c r="Y93" s="317" t="str">
        <f>VLOOKUP(HelpMe[[#This Row],[Technician]],Technicians[#All],3,FALSE)</f>
        <v>RAK Ceramics</v>
      </c>
      <c r="Z93" s="228" t="str">
        <f>VLOOKUP(HelpMe[[#This Row],[Technician]],Technicians[#All],2,FALSE)</f>
        <v>SAP ABAP</v>
      </c>
      <c r="AA93" s="233" t="str">
        <f>IF((TEXT("Oct 28, 2024 00:00 AM","mmm dd, yyyy hh:mm") - HelpMe[[#This Row],[Updated Created Date]])&gt;0, "Yes","No")</f>
        <v>Yes</v>
      </c>
      <c r="AB93" s="230">
        <f ca="1">HelpMe[[#This Row],[Updated Resolved Time]]-HelpMe[[#This Row],[Updated Created Date]]</f>
        <v>55.930555555554747</v>
      </c>
      <c r="AC93" s="231">
        <f>YEAR(HelpMe[[#This Row],[Updated Created Date]])</f>
        <v>2024</v>
      </c>
      <c r="AD93" s="228">
        <f>WEEKNUM(HelpMe[[#This Row],[Updated Created Date]])</f>
        <v>29</v>
      </c>
      <c r="AE93" s="228" t="str">
        <f>_xlfn.CONCAT(HelpMe[[#This Row],[Year]],"-W",HelpMe[[#This Row],[Week'#]])</f>
        <v>2024-W29</v>
      </c>
      <c r="AF93" s="228" t="str">
        <f>IFERROR(VLOOKUP(HelpMe[[#This Row],[ID]],CGTracker[#All],13,FALSE),"No CG Status Found")</f>
        <v>No CG Status Found</v>
      </c>
      <c r="AG93" s="228">
        <f>MONTH(HelpMe[[#This Row],[Updated Created Date]])</f>
        <v>7</v>
      </c>
      <c r="AH93" s="228" t="str">
        <f>_xlfn.CONCAT(HelpMe[[#This Row],[Year]],"-M",HelpMe[[#This Row],[Month]])</f>
        <v>2024-M7</v>
      </c>
      <c r="AI93" s="228" t="str">
        <f ca="1">IF(HelpMe[[#This Row],[Age]]&lt;2,"Less than 2",IF(HelpMe[[#This Row],[Age]]&lt;5,"From 2 to 5",IF(HelpMe[[#This Row],[Age]]&lt;10,"From 5 to 10","More than 10")))</f>
        <v>More than 10</v>
      </c>
      <c r="AJ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45488.752083333333</v>
      </c>
      <c r="AK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45544.682638888888</v>
      </c>
    </row>
    <row r="94" spans="1:37" ht="13.5" customHeight="1">
      <c r="A94" s="235">
        <v>4000000726</v>
      </c>
      <c r="B94" s="228" t="s">
        <v>156</v>
      </c>
      <c r="C94" s="228" t="s">
        <v>841</v>
      </c>
      <c r="D94" s="228" t="s">
        <v>1551</v>
      </c>
      <c r="E94" s="228" t="s">
        <v>1536</v>
      </c>
      <c r="F94" s="228" t="s">
        <v>603</v>
      </c>
      <c r="G94" s="228" t="s">
        <v>860</v>
      </c>
      <c r="H94" s="228" t="s">
        <v>403</v>
      </c>
      <c r="I94" s="233" t="s">
        <v>1552</v>
      </c>
      <c r="J94" s="228" t="s">
        <v>1553</v>
      </c>
      <c r="K94" s="228" t="s">
        <v>846</v>
      </c>
      <c r="L94" s="228" t="s">
        <v>1554</v>
      </c>
      <c r="M94" s="228" t="s">
        <v>1536</v>
      </c>
      <c r="N94" s="228" t="s">
        <v>1555</v>
      </c>
      <c r="O94" s="228" t="s">
        <v>1015</v>
      </c>
      <c r="P94" s="233" t="s">
        <v>1554</v>
      </c>
      <c r="Q94" s="228" t="s">
        <v>795</v>
      </c>
      <c r="R94" s="233" t="s">
        <v>1556</v>
      </c>
      <c r="S94" s="228" t="s">
        <v>1557</v>
      </c>
      <c r="T94" s="228" t="s">
        <v>1558</v>
      </c>
      <c r="U94" s="228" t="s">
        <v>855</v>
      </c>
      <c r="V94" s="228" t="s">
        <v>855</v>
      </c>
      <c r="W94" s="228" t="s">
        <v>1544</v>
      </c>
      <c r="X94" s="316" t="s">
        <v>793</v>
      </c>
      <c r="Y94" s="317" t="str">
        <f>VLOOKUP(HelpMe[[#This Row],[Technician]],Technicians[#All],3,FALSE)</f>
        <v>RAK Ceramics</v>
      </c>
      <c r="Z94" s="228" t="str">
        <f>VLOOKUP(HelpMe[[#This Row],[Technician]],Technicians[#All],2,FALSE)</f>
        <v>SAP ABAP</v>
      </c>
      <c r="AA94" s="233" t="str">
        <f>IF((TEXT("Oct 28, 2024 00:00 AM","mmm dd, yyyy hh:mm") - HelpMe[[#This Row],[Updated Created Date]])&gt;0, "Yes","No")</f>
        <v>Yes</v>
      </c>
      <c r="AB94" s="230">
        <f ca="1">HelpMe[[#This Row],[Updated Resolved Time]]-HelpMe[[#This Row],[Updated Created Date]]</f>
        <v>108.99722222222772</v>
      </c>
      <c r="AC94" s="231">
        <f>YEAR(HelpMe[[#This Row],[Updated Created Date]])</f>
        <v>2024</v>
      </c>
      <c r="AD94" s="228">
        <f>WEEKNUM(HelpMe[[#This Row],[Updated Created Date]])</f>
        <v>29</v>
      </c>
      <c r="AE94" s="228" t="str">
        <f>_xlfn.CONCAT(HelpMe[[#This Row],[Year]],"-W",HelpMe[[#This Row],[Week'#]])</f>
        <v>2024-W29</v>
      </c>
      <c r="AF94" s="228" t="str">
        <f>IFERROR(VLOOKUP(HelpMe[[#This Row],[ID]],CGTracker[#All],13,FALSE),"No CG Status Found")</f>
        <v>No CG Status Found</v>
      </c>
      <c r="AG94" s="228">
        <f>MONTH(HelpMe[[#This Row],[Updated Created Date]])</f>
        <v>7</v>
      </c>
      <c r="AH94" s="228" t="str">
        <f>_xlfn.CONCAT(HelpMe[[#This Row],[Year]],"-M",HelpMe[[#This Row],[Month]])</f>
        <v>2024-M7</v>
      </c>
      <c r="AI94" s="228" t="str">
        <f ca="1">IF(HelpMe[[#This Row],[Age]]&lt;2,"Less than 2",IF(HelpMe[[#This Row],[Age]]&lt;5,"From 2 to 5",IF(HelpMe[[#This Row],[Age]]&lt;10,"From 5 to 10","More than 10")))</f>
        <v>More than 10</v>
      </c>
      <c r="AJ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45488.753472222219</v>
      </c>
      <c r="AK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45597.750694444447</v>
      </c>
    </row>
    <row r="95" spans="1:37" ht="13.5" customHeight="1">
      <c r="A95" s="235">
        <v>4000000727</v>
      </c>
      <c r="B95" s="228" t="s">
        <v>156</v>
      </c>
      <c r="C95" s="228" t="s">
        <v>841</v>
      </c>
      <c r="D95" s="228" t="s">
        <v>1559</v>
      </c>
      <c r="E95" s="228" t="s">
        <v>1536</v>
      </c>
      <c r="F95" s="228" t="s">
        <v>603</v>
      </c>
      <c r="G95" s="228" t="s">
        <v>860</v>
      </c>
      <c r="H95" s="228" t="s">
        <v>403</v>
      </c>
      <c r="I95" s="233" t="s">
        <v>1560</v>
      </c>
      <c r="J95" s="228" t="s">
        <v>1561</v>
      </c>
      <c r="K95" s="228" t="s">
        <v>846</v>
      </c>
      <c r="L95" s="228" t="s">
        <v>1562</v>
      </c>
      <c r="M95" s="228" t="s">
        <v>1536</v>
      </c>
      <c r="N95" s="228" t="s">
        <v>886</v>
      </c>
      <c r="O95" s="228" t="s">
        <v>1015</v>
      </c>
      <c r="P95" s="233" t="s">
        <v>1562</v>
      </c>
      <c r="Q95" s="228" t="s">
        <v>795</v>
      </c>
      <c r="R95" s="233" t="s">
        <v>1563</v>
      </c>
      <c r="S95" s="228" t="s">
        <v>1564</v>
      </c>
      <c r="T95" s="228" t="s">
        <v>1565</v>
      </c>
      <c r="U95" s="228" t="s">
        <v>855</v>
      </c>
      <c r="V95" s="228" t="s">
        <v>855</v>
      </c>
      <c r="W95" s="228" t="s">
        <v>1544</v>
      </c>
      <c r="X95" s="316" t="s">
        <v>793</v>
      </c>
      <c r="Y95" s="317" t="str">
        <f>VLOOKUP(HelpMe[[#This Row],[Technician]],Technicians[#All],3,FALSE)</f>
        <v>RAK Ceramics</v>
      </c>
      <c r="Z95" s="228" t="str">
        <f>VLOOKUP(HelpMe[[#This Row],[Technician]],Technicians[#All],2,FALSE)</f>
        <v>SAP ABAP</v>
      </c>
      <c r="AA95" s="233" t="str">
        <f>IF((TEXT("Oct 28, 2024 00:00 AM","mmm dd, yyyy hh:mm") - HelpMe[[#This Row],[Updated Created Date]])&gt;0, "Yes","No")</f>
        <v>Yes</v>
      </c>
      <c r="AB95" s="230">
        <f ca="1">HelpMe[[#This Row],[Updated Resolved Time]]-HelpMe[[#This Row],[Updated Created Date]]</f>
        <v>79.773611111115315</v>
      </c>
      <c r="AC95" s="231">
        <f>YEAR(HelpMe[[#This Row],[Updated Created Date]])</f>
        <v>2024</v>
      </c>
      <c r="AD95" s="228">
        <f>WEEKNUM(HelpMe[[#This Row],[Updated Created Date]])</f>
        <v>29</v>
      </c>
      <c r="AE95" s="228" t="str">
        <f>_xlfn.CONCAT(HelpMe[[#This Row],[Year]],"-W",HelpMe[[#This Row],[Week'#]])</f>
        <v>2024-W29</v>
      </c>
      <c r="AF95" s="228" t="str">
        <f>IFERROR(VLOOKUP(HelpMe[[#This Row],[ID]],CGTracker[#All],13,FALSE),"No CG Status Found")</f>
        <v>No CG Status Found</v>
      </c>
      <c r="AG95" s="228">
        <f>MONTH(HelpMe[[#This Row],[Updated Created Date]])</f>
        <v>7</v>
      </c>
      <c r="AH95" s="228" t="str">
        <f>_xlfn.CONCAT(HelpMe[[#This Row],[Year]],"-M",HelpMe[[#This Row],[Month]])</f>
        <v>2024-M7</v>
      </c>
      <c r="AI95" s="228" t="str">
        <f ca="1">IF(HelpMe[[#This Row],[Age]]&lt;2,"Less than 2",IF(HelpMe[[#This Row],[Age]]&lt;5,"From 2 to 5",IF(HelpMe[[#This Row],[Age]]&lt;10,"From 5 to 10","More than 10")))</f>
        <v>More than 10</v>
      </c>
      <c r="AJ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45488.754166666666</v>
      </c>
      <c r="AK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45568.527777777781</v>
      </c>
    </row>
    <row r="96" spans="1:37" ht="13.5" customHeight="1">
      <c r="A96" s="235">
        <v>4000000728</v>
      </c>
      <c r="B96" s="228" t="s">
        <v>117</v>
      </c>
      <c r="C96" s="228" t="s">
        <v>795</v>
      </c>
      <c r="D96" s="228" t="s">
        <v>1566</v>
      </c>
      <c r="E96" s="228" t="s">
        <v>1567</v>
      </c>
      <c r="F96" s="228" t="s">
        <v>881</v>
      </c>
      <c r="G96" s="228" t="s">
        <v>882</v>
      </c>
      <c r="H96" s="228" t="s">
        <v>403</v>
      </c>
      <c r="I96" s="233" t="s">
        <v>1568</v>
      </c>
      <c r="J96" s="228" t="s">
        <v>1569</v>
      </c>
      <c r="K96" s="228" t="s">
        <v>846</v>
      </c>
      <c r="L96" s="228" t="s">
        <v>1239</v>
      </c>
      <c r="M96" s="228" t="s">
        <v>1567</v>
      </c>
      <c r="N96" s="228" t="s">
        <v>1004</v>
      </c>
      <c r="O96" s="228" t="s">
        <v>850</v>
      </c>
      <c r="P96" s="233" t="s">
        <v>1193</v>
      </c>
      <c r="Q96" s="228" t="s">
        <v>795</v>
      </c>
      <c r="R96" s="233" t="s">
        <v>1570</v>
      </c>
      <c r="S96" s="228" t="s">
        <v>1571</v>
      </c>
      <c r="T96" s="228" t="s">
        <v>1572</v>
      </c>
      <c r="U96" s="228" t="s">
        <v>890</v>
      </c>
      <c r="V96" s="228" t="s">
        <v>855</v>
      </c>
      <c r="W96" s="228" t="s">
        <v>869</v>
      </c>
      <c r="X96" s="316" t="s">
        <v>793</v>
      </c>
      <c r="Y96" s="317" t="str">
        <f>VLOOKUP(HelpMe[[#This Row],[Technician]],Technicians[#All],3,FALSE)</f>
        <v>RAK Ceramics</v>
      </c>
      <c r="Z96" s="228" t="str">
        <f>VLOOKUP(HelpMe[[#This Row],[Technician]],Technicians[#All],2,FALSE)</f>
        <v>SAP Basis</v>
      </c>
      <c r="AA96" s="233" t="str">
        <f>IF((TEXT("Oct 28, 2024 00:00 AM","mmm dd, yyyy hh:mm") - HelpMe[[#This Row],[Updated Created Date]])&gt;0, "Yes","No")</f>
        <v>Yes</v>
      </c>
      <c r="AB96" s="230">
        <f ca="1">HelpMe[[#This Row],[Updated Resolved Time]]-HelpMe[[#This Row],[Updated Created Date]]</f>
        <v>1.7993055555562023</v>
      </c>
      <c r="AC96" s="231">
        <f>YEAR(HelpMe[[#This Row],[Updated Created Date]])</f>
        <v>2024</v>
      </c>
      <c r="AD96" s="228">
        <f>WEEKNUM(HelpMe[[#This Row],[Updated Created Date]])</f>
        <v>29</v>
      </c>
      <c r="AE96" s="228" t="str">
        <f>_xlfn.CONCAT(HelpMe[[#This Row],[Year]],"-W",HelpMe[[#This Row],[Week'#]])</f>
        <v>2024-W29</v>
      </c>
      <c r="AF96" s="228" t="str">
        <f>IFERROR(VLOOKUP(HelpMe[[#This Row],[ID]],CGTracker[#All],13,FALSE),"No CG Status Found")</f>
        <v>No CG Status Found</v>
      </c>
      <c r="AG96" s="228">
        <f>MONTH(HelpMe[[#This Row],[Updated Created Date]])</f>
        <v>7</v>
      </c>
      <c r="AH96" s="228" t="str">
        <f>_xlfn.CONCAT(HelpMe[[#This Row],[Year]],"-M",HelpMe[[#This Row],[Month]])</f>
        <v>2024-M7</v>
      </c>
      <c r="AI96" s="228" t="str">
        <f ca="1">IF(HelpMe[[#This Row],[Age]]&lt;2,"Less than 2",IF(HelpMe[[#This Row],[Age]]&lt;5,"From 2 to 5",IF(HelpMe[[#This Row],[Age]]&lt;10,"From 5 to 10","More than 10")))</f>
        <v>Less than 2</v>
      </c>
      <c r="AJ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45488.756944444445</v>
      </c>
      <c r="AK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45490.556250000001</v>
      </c>
    </row>
    <row r="97" spans="1:37" ht="13.5" customHeight="1">
      <c r="A97" s="235">
        <v>4000000660</v>
      </c>
      <c r="B97" s="228" t="s">
        <v>117</v>
      </c>
      <c r="C97" s="228" t="s">
        <v>841</v>
      </c>
      <c r="D97" s="228" t="s">
        <v>1573</v>
      </c>
      <c r="E97" s="228" t="s">
        <v>1574</v>
      </c>
      <c r="F97" s="228" t="s">
        <v>881</v>
      </c>
      <c r="G97" s="228" t="s">
        <v>882</v>
      </c>
      <c r="H97" s="228" t="s">
        <v>403</v>
      </c>
      <c r="I97" s="233" t="s">
        <v>1575</v>
      </c>
      <c r="J97" s="228" t="s">
        <v>1576</v>
      </c>
      <c r="K97" s="228" t="s">
        <v>846</v>
      </c>
      <c r="L97" s="228" t="s">
        <v>1515</v>
      </c>
      <c r="M97" s="228" t="s">
        <v>1574</v>
      </c>
      <c r="N97" s="228" t="s">
        <v>1240</v>
      </c>
      <c r="O97" s="228" t="s">
        <v>850</v>
      </c>
      <c r="P97" s="233" t="s">
        <v>1515</v>
      </c>
      <c r="Q97" s="228" t="s">
        <v>841</v>
      </c>
      <c r="R97" s="233" t="s">
        <v>1577</v>
      </c>
      <c r="S97" s="228" t="s">
        <v>1577</v>
      </c>
      <c r="T97" s="228" t="s">
        <v>1578</v>
      </c>
      <c r="U97" s="228" t="s">
        <v>890</v>
      </c>
      <c r="V97" s="228" t="s">
        <v>855</v>
      </c>
      <c r="W97" s="228" t="s">
        <v>869</v>
      </c>
      <c r="X97" s="316" t="s">
        <v>793</v>
      </c>
      <c r="Y97" s="317" t="str">
        <f>VLOOKUP(HelpMe[[#This Row],[Technician]],Technicians[#All],3,FALSE)</f>
        <v>RAK Ceramics</v>
      </c>
      <c r="Z97" s="228" t="str">
        <f>VLOOKUP(HelpMe[[#This Row],[Technician]],Technicians[#All],2,FALSE)</f>
        <v>SAP Basis</v>
      </c>
      <c r="AA97" s="233" t="str">
        <f>IF((TEXT("Oct 28, 2024 00:00 AM","mmm dd, yyyy hh:mm") - HelpMe[[#This Row],[Updated Created Date]])&gt;0, "Yes","No")</f>
        <v>Yes</v>
      </c>
      <c r="AB97" s="230">
        <f ca="1">HelpMe[[#This Row],[Updated Resolved Time]]-HelpMe[[#This Row],[Updated Created Date]]</f>
        <v>3.1881944444394321</v>
      </c>
      <c r="AC97" s="231">
        <f>YEAR(HelpMe[[#This Row],[Updated Created Date]])</f>
        <v>2024</v>
      </c>
      <c r="AD97" s="228">
        <f>WEEKNUM(HelpMe[[#This Row],[Updated Created Date]])</f>
        <v>28</v>
      </c>
      <c r="AE97" s="228" t="str">
        <f>_xlfn.CONCAT(HelpMe[[#This Row],[Year]],"-W",HelpMe[[#This Row],[Week'#]])</f>
        <v>2024-W28</v>
      </c>
      <c r="AF97" s="228" t="str">
        <f>IFERROR(VLOOKUP(HelpMe[[#This Row],[ID]],CGTracker[#All],13,FALSE),"No CG Status Found")</f>
        <v>No CG Status Found</v>
      </c>
      <c r="AG97" s="228">
        <f>MONTH(HelpMe[[#This Row],[Updated Created Date]])</f>
        <v>7</v>
      </c>
      <c r="AH97" s="228" t="str">
        <f>_xlfn.CONCAT(HelpMe[[#This Row],[Year]],"-M",HelpMe[[#This Row],[Month]])</f>
        <v>2024-M7</v>
      </c>
      <c r="AI97" s="228" t="str">
        <f ca="1">IF(HelpMe[[#This Row],[Age]]&lt;2,"Less than 2",IF(HelpMe[[#This Row],[Age]]&lt;5,"From 2 to 5",IF(HelpMe[[#This Row],[Age]]&lt;10,"From 5 to 10","More than 10")))</f>
        <v>From 2 to 5</v>
      </c>
      <c r="AJ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45486.574305555558</v>
      </c>
      <c r="AK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45489.762499999997</v>
      </c>
    </row>
    <row r="98" spans="1:37" ht="13.5" customHeight="1">
      <c r="A98" s="235">
        <v>4000000689</v>
      </c>
      <c r="B98" s="228" t="s">
        <v>117</v>
      </c>
      <c r="C98" s="228" t="s">
        <v>795</v>
      </c>
      <c r="D98" s="228" t="s">
        <v>1579</v>
      </c>
      <c r="E98" s="228" t="s">
        <v>1522</v>
      </c>
      <c r="F98" s="228" t="s">
        <v>742</v>
      </c>
      <c r="G98" s="228" t="s">
        <v>895</v>
      </c>
      <c r="H98" s="228" t="s">
        <v>131</v>
      </c>
      <c r="I98" s="233" t="s">
        <v>1580</v>
      </c>
      <c r="J98" s="228" t="s">
        <v>1581</v>
      </c>
      <c r="K98" s="228" t="s">
        <v>846</v>
      </c>
      <c r="L98" s="228" t="s">
        <v>855</v>
      </c>
      <c r="M98" s="228" t="s">
        <v>1522</v>
      </c>
      <c r="N98" s="228" t="s">
        <v>1280</v>
      </c>
      <c r="O98" s="228" t="s">
        <v>850</v>
      </c>
      <c r="P98" s="233" t="s">
        <v>1582</v>
      </c>
      <c r="Q98" s="228" t="s">
        <v>795</v>
      </c>
      <c r="R98" s="233" t="s">
        <v>855</v>
      </c>
      <c r="S98" s="228" t="s">
        <v>855</v>
      </c>
      <c r="T98" s="228" t="s">
        <v>1583</v>
      </c>
      <c r="U98" s="228" t="s">
        <v>846</v>
      </c>
      <c r="V98" s="228" t="s">
        <v>855</v>
      </c>
      <c r="W98" s="228" t="s">
        <v>869</v>
      </c>
      <c r="X98" s="316" t="s">
        <v>878</v>
      </c>
      <c r="Y98" s="317" t="str">
        <f>VLOOKUP(HelpMe[[#This Row],[Technician]],Technicians[#All],3,FALSE)</f>
        <v>RAK Ceramics</v>
      </c>
      <c r="Z98" s="228" t="str">
        <f>VLOOKUP(HelpMe[[#This Row],[Technician]],Technicians[#All],2,FALSE)</f>
        <v>SAP SD</v>
      </c>
      <c r="AA98" s="233" t="str">
        <f>IF((TEXT("Oct 28, 2024 00:00 AM","mmm dd, yyyy hh:mm") - HelpMe[[#This Row],[Updated Created Date]])&gt;0, "Yes","No")</f>
        <v>Yes</v>
      </c>
      <c r="AB98" s="230">
        <f ca="1">HelpMe[[#This Row],[Updated Resolved Time]]-HelpMe[[#This Row],[Updated Created Date]]</f>
        <v>165.2936292824088</v>
      </c>
      <c r="AC98" s="231">
        <f>YEAR(HelpMe[[#This Row],[Updated Created Date]])</f>
        <v>2024</v>
      </c>
      <c r="AD98" s="228">
        <f>WEEKNUM(HelpMe[[#This Row],[Updated Created Date]])</f>
        <v>29</v>
      </c>
      <c r="AE98" s="228" t="str">
        <f>_xlfn.CONCAT(HelpMe[[#This Row],[Year]],"-W",HelpMe[[#This Row],[Week'#]])</f>
        <v>2024-W29</v>
      </c>
      <c r="AF98" s="228" t="str">
        <f>IFERROR(VLOOKUP(HelpMe[[#This Row],[ID]],CGTracker[#All],13,FALSE),"No CG Status Found")</f>
        <v>No CG Status Found</v>
      </c>
      <c r="AG98" s="228">
        <f>MONTH(HelpMe[[#This Row],[Updated Created Date]])</f>
        <v>7</v>
      </c>
      <c r="AH98" s="228" t="str">
        <f>_xlfn.CONCAT(HelpMe[[#This Row],[Year]],"-M",HelpMe[[#This Row],[Month]])</f>
        <v>2024-M7</v>
      </c>
      <c r="AI98" s="228" t="str">
        <f ca="1">IF(HelpMe[[#This Row],[Age]]&lt;2,"Less than 2",IF(HelpMe[[#This Row],[Age]]&lt;5,"From 2 to 5",IF(HelpMe[[#This Row],[Age]]&lt;10,"From 5 to 10","More than 10")))</f>
        <v>More than 10</v>
      </c>
      <c r="AJ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45488.463888888888</v>
      </c>
      <c r="AK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9" spans="1:37" ht="13.5" customHeight="1">
      <c r="A99" s="235">
        <v>4000000704</v>
      </c>
      <c r="B99" s="228" t="s">
        <v>117</v>
      </c>
      <c r="C99" s="228" t="s">
        <v>1035</v>
      </c>
      <c r="D99" s="228" t="s">
        <v>1584</v>
      </c>
      <c r="E99" s="228" t="s">
        <v>1009</v>
      </c>
      <c r="F99" s="228" t="s">
        <v>881</v>
      </c>
      <c r="G99" s="228" t="s">
        <v>882</v>
      </c>
      <c r="H99" s="228" t="s">
        <v>403</v>
      </c>
      <c r="I99" s="233" t="s">
        <v>1585</v>
      </c>
      <c r="J99" s="228" t="s">
        <v>1586</v>
      </c>
      <c r="K99" s="228" t="s">
        <v>846</v>
      </c>
      <c r="L99" s="228" t="s">
        <v>1587</v>
      </c>
      <c r="M99" s="228" t="s">
        <v>1009</v>
      </c>
      <c r="N99" s="228" t="s">
        <v>924</v>
      </c>
      <c r="O99" s="228" t="s">
        <v>850</v>
      </c>
      <c r="P99" s="233" t="s">
        <v>1587</v>
      </c>
      <c r="Q99" s="228" t="s">
        <v>892</v>
      </c>
      <c r="R99" s="233" t="s">
        <v>1588</v>
      </c>
      <c r="S99" s="228" t="s">
        <v>1588</v>
      </c>
      <c r="T99" s="228" t="s">
        <v>1589</v>
      </c>
      <c r="U99" s="228" t="s">
        <v>846</v>
      </c>
      <c r="V99" s="228" t="s">
        <v>855</v>
      </c>
      <c r="W99" s="228" t="s">
        <v>869</v>
      </c>
      <c r="X99" s="316" t="s">
        <v>878</v>
      </c>
      <c r="Y99" s="317" t="str">
        <f>VLOOKUP(HelpMe[[#This Row],[Technician]],Technicians[#All],3,FALSE)</f>
        <v>RAK Ceramics</v>
      </c>
      <c r="Z99" s="228" t="str">
        <f>VLOOKUP(HelpMe[[#This Row],[Technician]],Technicians[#All],2,FALSE)</f>
        <v>SAP Basis</v>
      </c>
      <c r="AA99" s="233" t="str">
        <f>IF((TEXT("Oct 28, 2024 00:00 AM","mmm dd, yyyy hh:mm") - HelpMe[[#This Row],[Updated Created Date]])&gt;0, "Yes","No")</f>
        <v>Yes</v>
      </c>
      <c r="AB99" s="230">
        <f ca="1">HelpMe[[#This Row],[Updated Resolved Time]]-HelpMe[[#This Row],[Updated Created Date]]</f>
        <v>3.2381944444423425</v>
      </c>
      <c r="AC99" s="231">
        <f>YEAR(HelpMe[[#This Row],[Updated Created Date]])</f>
        <v>2024</v>
      </c>
      <c r="AD99" s="228">
        <f>WEEKNUM(HelpMe[[#This Row],[Updated Created Date]])</f>
        <v>29</v>
      </c>
      <c r="AE99" s="228" t="str">
        <f>_xlfn.CONCAT(HelpMe[[#This Row],[Year]],"-W",HelpMe[[#This Row],[Week'#]])</f>
        <v>2024-W29</v>
      </c>
      <c r="AF99" s="228" t="str">
        <f>IFERROR(VLOOKUP(HelpMe[[#This Row],[ID]],CGTracker[#All],13,FALSE),"No CG Status Found")</f>
        <v>No CG Status Found</v>
      </c>
      <c r="AG99" s="228">
        <f>MONTH(HelpMe[[#This Row],[Updated Created Date]])</f>
        <v>7</v>
      </c>
      <c r="AH99" s="228" t="str">
        <f>_xlfn.CONCAT(HelpMe[[#This Row],[Year]],"-M",HelpMe[[#This Row],[Month]])</f>
        <v>2024-M7</v>
      </c>
      <c r="AI99" s="228" t="str">
        <f ca="1">IF(HelpMe[[#This Row],[Age]]&lt;2,"Less than 2",IF(HelpMe[[#This Row],[Age]]&lt;5,"From 2 to 5",IF(HelpMe[[#This Row],[Age]]&lt;10,"From 5 to 10","More than 10")))</f>
        <v>From 2 to 5</v>
      </c>
      <c r="AJ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45488.53402777778</v>
      </c>
      <c r="AK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45491.772222222222</v>
      </c>
    </row>
    <row r="100" spans="1:37" ht="13.5" customHeight="1">
      <c r="A100" s="235">
        <v>4000000706</v>
      </c>
      <c r="B100" s="228" t="s">
        <v>117</v>
      </c>
      <c r="C100" s="228" t="s">
        <v>795</v>
      </c>
      <c r="D100" s="228" t="s">
        <v>1590</v>
      </c>
      <c r="E100" s="228" t="s">
        <v>1591</v>
      </c>
      <c r="F100" s="228" t="s">
        <v>881</v>
      </c>
      <c r="G100" s="228" t="s">
        <v>882</v>
      </c>
      <c r="H100" s="228" t="s">
        <v>403</v>
      </c>
      <c r="I100" s="233" t="s">
        <v>1592</v>
      </c>
      <c r="J100" s="228" t="s">
        <v>1593</v>
      </c>
      <c r="K100" s="228" t="s">
        <v>846</v>
      </c>
      <c r="L100" s="228" t="s">
        <v>1515</v>
      </c>
      <c r="M100" s="228" t="s">
        <v>1594</v>
      </c>
      <c r="N100" s="228" t="s">
        <v>1595</v>
      </c>
      <c r="O100" s="228" t="s">
        <v>850</v>
      </c>
      <c r="P100" s="233" t="s">
        <v>1596</v>
      </c>
      <c r="Q100" s="228" t="s">
        <v>795</v>
      </c>
      <c r="R100" s="233" t="s">
        <v>1597</v>
      </c>
      <c r="S100" s="228" t="s">
        <v>1598</v>
      </c>
      <c r="T100" s="228" t="s">
        <v>1599</v>
      </c>
      <c r="U100" s="228" t="s">
        <v>890</v>
      </c>
      <c r="V100" s="228" t="s">
        <v>855</v>
      </c>
      <c r="W100" s="228" t="s">
        <v>869</v>
      </c>
      <c r="X100" s="316" t="s">
        <v>878</v>
      </c>
      <c r="Y100" s="317" t="str">
        <f>VLOOKUP(HelpMe[[#This Row],[Technician]],Technicians[#All],3,FALSE)</f>
        <v>RAK Ceramics</v>
      </c>
      <c r="Z100" s="228" t="str">
        <f>VLOOKUP(HelpMe[[#This Row],[Technician]],Technicians[#All],2,FALSE)</f>
        <v>SAP Basis</v>
      </c>
      <c r="AA100" s="233" t="str">
        <f>IF((TEXT("Oct 28, 2024 00:00 AM","mmm dd, yyyy hh:mm") - HelpMe[[#This Row],[Updated Created Date]])&gt;0, "Yes","No")</f>
        <v>Yes</v>
      </c>
      <c r="AB100" s="230">
        <f ca="1">HelpMe[[#This Row],[Updated Resolved Time]]-HelpMe[[#This Row],[Updated Created Date]]</f>
        <v>1.1895833333328483</v>
      </c>
      <c r="AC100" s="231">
        <f>YEAR(HelpMe[[#This Row],[Updated Created Date]])</f>
        <v>2024</v>
      </c>
      <c r="AD100" s="228">
        <f>WEEKNUM(HelpMe[[#This Row],[Updated Created Date]])</f>
        <v>29</v>
      </c>
      <c r="AE100" s="228" t="str">
        <f>_xlfn.CONCAT(HelpMe[[#This Row],[Year]],"-W",HelpMe[[#This Row],[Week'#]])</f>
        <v>2024-W29</v>
      </c>
      <c r="AF100" s="228" t="str">
        <f>IFERROR(VLOOKUP(HelpMe[[#This Row],[ID]],CGTracker[#All],13,FALSE),"No CG Status Found")</f>
        <v>No CG Status Found</v>
      </c>
      <c r="AG100" s="228">
        <f>MONTH(HelpMe[[#This Row],[Updated Created Date]])</f>
        <v>7</v>
      </c>
      <c r="AH100" s="228" t="str">
        <f>_xlfn.CONCAT(HelpMe[[#This Row],[Year]],"-M",HelpMe[[#This Row],[Month]])</f>
        <v>2024-M7</v>
      </c>
      <c r="AI100" s="228" t="str">
        <f ca="1">IF(HelpMe[[#This Row],[Age]]&lt;2,"Less than 2",IF(HelpMe[[#This Row],[Age]]&lt;5,"From 2 to 5",IF(HelpMe[[#This Row],[Age]]&lt;10,"From 5 to 10","More than 10")))</f>
        <v>Less than 2</v>
      </c>
      <c r="AJ1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45488.574999999997</v>
      </c>
      <c r="AK1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45489.76458333333</v>
      </c>
    </row>
    <row r="101" spans="1:37" ht="13.5" customHeight="1">
      <c r="A101" s="235">
        <v>4000000759</v>
      </c>
      <c r="B101" s="228" t="s">
        <v>117</v>
      </c>
      <c r="C101" s="228" t="s">
        <v>795</v>
      </c>
      <c r="D101" s="228" t="s">
        <v>1028</v>
      </c>
      <c r="E101" s="228" t="s">
        <v>894</v>
      </c>
      <c r="F101" s="228" t="s">
        <v>881</v>
      </c>
      <c r="G101" s="228" t="s">
        <v>882</v>
      </c>
      <c r="H101" s="228" t="s">
        <v>403</v>
      </c>
      <c r="I101" s="233" t="s">
        <v>1600</v>
      </c>
      <c r="J101" s="228" t="s">
        <v>1601</v>
      </c>
      <c r="K101" s="228" t="s">
        <v>846</v>
      </c>
      <c r="L101" s="228" t="s">
        <v>1515</v>
      </c>
      <c r="M101" s="228" t="s">
        <v>1594</v>
      </c>
      <c r="N101" s="228" t="s">
        <v>899</v>
      </c>
      <c r="O101" s="228" t="s">
        <v>850</v>
      </c>
      <c r="P101" s="233" t="s">
        <v>1515</v>
      </c>
      <c r="Q101" s="228" t="s">
        <v>795</v>
      </c>
      <c r="R101" s="233" t="s">
        <v>1602</v>
      </c>
      <c r="S101" s="228" t="s">
        <v>855</v>
      </c>
      <c r="T101" s="228" t="s">
        <v>1603</v>
      </c>
      <c r="U101" s="228" t="s">
        <v>890</v>
      </c>
      <c r="V101" s="228" t="s">
        <v>855</v>
      </c>
      <c r="W101" s="228" t="s">
        <v>869</v>
      </c>
      <c r="X101" s="316" t="s">
        <v>904</v>
      </c>
      <c r="Y101" s="317" t="str">
        <f>VLOOKUP(HelpMe[[#This Row],[Technician]],Technicians[#All],3,FALSE)</f>
        <v>RAK Ceramics</v>
      </c>
      <c r="Z101" s="228" t="str">
        <f>VLOOKUP(HelpMe[[#This Row],[Technician]],Technicians[#All],2,FALSE)</f>
        <v>SAP Basis</v>
      </c>
      <c r="AA101" s="233" t="str">
        <f>IF((TEXT("Oct 28, 2024 00:00 AM","mmm dd, yyyy hh:mm") - HelpMe[[#This Row],[Updated Created Date]])&gt;0, "Yes","No")</f>
        <v>Yes</v>
      </c>
      <c r="AB101" s="230">
        <f ca="1">HelpMe[[#This Row],[Updated Resolved Time]]-HelpMe[[#This Row],[Updated Created Date]]</f>
        <v>0.101388888884685</v>
      </c>
      <c r="AC101" s="231">
        <f>YEAR(HelpMe[[#This Row],[Updated Created Date]])</f>
        <v>2024</v>
      </c>
      <c r="AD101" s="228">
        <f>WEEKNUM(HelpMe[[#This Row],[Updated Created Date]])</f>
        <v>29</v>
      </c>
      <c r="AE101" s="228" t="str">
        <f>_xlfn.CONCAT(HelpMe[[#This Row],[Year]],"-W",HelpMe[[#This Row],[Week'#]])</f>
        <v>2024-W29</v>
      </c>
      <c r="AF101" s="228" t="str">
        <f>IFERROR(VLOOKUP(HelpMe[[#This Row],[ID]],CGTracker[#All],13,FALSE),"No CG Status Found")</f>
        <v>No CG Status Found</v>
      </c>
      <c r="AG101" s="228">
        <f>MONTH(HelpMe[[#This Row],[Updated Created Date]])</f>
        <v>7</v>
      </c>
      <c r="AH101" s="228" t="str">
        <f>_xlfn.CONCAT(HelpMe[[#This Row],[Year]],"-M",HelpMe[[#This Row],[Month]])</f>
        <v>2024-M7</v>
      </c>
      <c r="AI101" s="228" t="str">
        <f ca="1">IF(HelpMe[[#This Row],[Age]]&lt;2,"Less than 2",IF(HelpMe[[#This Row],[Age]]&lt;5,"From 2 to 5",IF(HelpMe[[#This Row],[Age]]&lt;10,"From 5 to 10","More than 10")))</f>
        <v>Less than 2</v>
      </c>
      <c r="AJ1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45489.661805555559</v>
      </c>
      <c r="AK1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45489.763194444444</v>
      </c>
    </row>
    <row r="102" spans="1:37" ht="13.5" customHeight="1">
      <c r="A102" s="235">
        <v>4000000753</v>
      </c>
      <c r="B102" s="228" t="s">
        <v>117</v>
      </c>
      <c r="C102" s="228" t="s">
        <v>841</v>
      </c>
      <c r="D102" s="228" t="s">
        <v>1604</v>
      </c>
      <c r="E102" s="228" t="s">
        <v>1605</v>
      </c>
      <c r="F102" s="228" t="s">
        <v>881</v>
      </c>
      <c r="G102" s="228" t="s">
        <v>882</v>
      </c>
      <c r="H102" s="228" t="s">
        <v>403</v>
      </c>
      <c r="I102" s="233" t="s">
        <v>1606</v>
      </c>
      <c r="J102" s="228" t="s">
        <v>1607</v>
      </c>
      <c r="K102" s="228" t="s">
        <v>846</v>
      </c>
      <c r="L102" s="228" t="s">
        <v>1608</v>
      </c>
      <c r="M102" s="228" t="s">
        <v>1155</v>
      </c>
      <c r="N102" s="228" t="s">
        <v>1516</v>
      </c>
      <c r="O102" s="228" t="s">
        <v>850</v>
      </c>
      <c r="P102" s="233" t="s">
        <v>1608</v>
      </c>
      <c r="Q102" s="228" t="s">
        <v>841</v>
      </c>
      <c r="R102" s="233" t="s">
        <v>1609</v>
      </c>
      <c r="S102" s="228" t="s">
        <v>1610</v>
      </c>
      <c r="T102" s="228" t="s">
        <v>1611</v>
      </c>
      <c r="U102" s="228" t="s">
        <v>890</v>
      </c>
      <c r="V102" s="228" t="s">
        <v>855</v>
      </c>
      <c r="W102" s="228" t="s">
        <v>869</v>
      </c>
      <c r="X102" s="316" t="s">
        <v>904</v>
      </c>
      <c r="Y102" s="317" t="str">
        <f>VLOOKUP(HelpMe[[#This Row],[Technician]],Technicians[#All],3,FALSE)</f>
        <v>RAK Ceramics</v>
      </c>
      <c r="Z102" s="228" t="str">
        <f>VLOOKUP(HelpMe[[#This Row],[Technician]],Technicians[#All],2,FALSE)</f>
        <v>SAP Basis</v>
      </c>
      <c r="AA102" s="233" t="str">
        <f>IF((TEXT("Oct 28, 2024 00:00 AM","mmm dd, yyyy hh:mm") - HelpMe[[#This Row],[Updated Created Date]])&gt;0, "Yes","No")</f>
        <v>Yes</v>
      </c>
      <c r="AB102" s="230">
        <f ca="1">HelpMe[[#This Row],[Updated Resolved Time]]-HelpMe[[#This Row],[Updated Created Date]]</f>
        <v>0.16250000000582077</v>
      </c>
      <c r="AC102" s="231">
        <f>YEAR(HelpMe[[#This Row],[Updated Created Date]])</f>
        <v>2024</v>
      </c>
      <c r="AD102" s="228">
        <f>WEEKNUM(HelpMe[[#This Row],[Updated Created Date]])</f>
        <v>29</v>
      </c>
      <c r="AE102" s="228" t="str">
        <f>_xlfn.CONCAT(HelpMe[[#This Row],[Year]],"-W",HelpMe[[#This Row],[Week'#]])</f>
        <v>2024-W29</v>
      </c>
      <c r="AF102" s="228" t="str">
        <f>IFERROR(VLOOKUP(HelpMe[[#This Row],[ID]],CGTracker[#All],13,FALSE),"No CG Status Found")</f>
        <v>No CG Status Found</v>
      </c>
      <c r="AG102" s="228">
        <f>MONTH(HelpMe[[#This Row],[Updated Created Date]])</f>
        <v>7</v>
      </c>
      <c r="AH102" s="228" t="str">
        <f>_xlfn.CONCAT(HelpMe[[#This Row],[Year]],"-M",HelpMe[[#This Row],[Month]])</f>
        <v>2024-M7</v>
      </c>
      <c r="AI102" s="228" t="str">
        <f ca="1">IF(HelpMe[[#This Row],[Age]]&lt;2,"Less than 2",IF(HelpMe[[#This Row],[Age]]&lt;5,"From 2 to 5",IF(HelpMe[[#This Row],[Age]]&lt;10,"From 5 to 10","More than 10")))</f>
        <v>Less than 2</v>
      </c>
      <c r="AJ1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45489.541666666664</v>
      </c>
      <c r="AK1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45489.70416666667</v>
      </c>
    </row>
    <row r="103" spans="1:37" ht="13.5" customHeight="1">
      <c r="A103" s="235">
        <v>4000000757</v>
      </c>
      <c r="B103" s="228" t="s">
        <v>117</v>
      </c>
      <c r="C103" s="228" t="s">
        <v>795</v>
      </c>
      <c r="D103" s="228" t="s">
        <v>1612</v>
      </c>
      <c r="E103" s="228" t="s">
        <v>1613</v>
      </c>
      <c r="F103" s="228" t="s">
        <v>881</v>
      </c>
      <c r="G103" s="228" t="s">
        <v>882</v>
      </c>
      <c r="H103" s="228" t="s">
        <v>403</v>
      </c>
      <c r="I103" s="233" t="s">
        <v>1614</v>
      </c>
      <c r="J103" s="228" t="s">
        <v>1615</v>
      </c>
      <c r="K103" s="228" t="s">
        <v>846</v>
      </c>
      <c r="L103" s="228" t="s">
        <v>1616</v>
      </c>
      <c r="M103" s="228" t="s">
        <v>1613</v>
      </c>
      <c r="N103" s="228" t="s">
        <v>1617</v>
      </c>
      <c r="O103" s="228" t="s">
        <v>850</v>
      </c>
      <c r="P103" s="233" t="s">
        <v>1616</v>
      </c>
      <c r="Q103" s="228" t="s">
        <v>795</v>
      </c>
      <c r="R103" s="233" t="s">
        <v>1618</v>
      </c>
      <c r="S103" s="228" t="s">
        <v>1619</v>
      </c>
      <c r="T103" s="228" t="s">
        <v>1620</v>
      </c>
      <c r="U103" s="228" t="s">
        <v>890</v>
      </c>
      <c r="V103" s="228" t="s">
        <v>855</v>
      </c>
      <c r="W103" s="228" t="s">
        <v>869</v>
      </c>
      <c r="X103" s="316" t="s">
        <v>891</v>
      </c>
      <c r="Y103" s="317" t="str">
        <f>VLOOKUP(HelpMe[[#This Row],[Technician]],Technicians[#All],3,FALSE)</f>
        <v>RAK Ceramics</v>
      </c>
      <c r="Z103" s="228" t="str">
        <f>VLOOKUP(HelpMe[[#This Row],[Technician]],Technicians[#All],2,FALSE)</f>
        <v>SAP Basis</v>
      </c>
      <c r="AA103" s="233" t="str">
        <f>IF((TEXT("Oct 28, 2024 00:00 AM","mmm dd, yyyy hh:mm") - HelpMe[[#This Row],[Updated Created Date]])&gt;0, "Yes","No")</f>
        <v>Yes</v>
      </c>
      <c r="AB103" s="230">
        <f ca="1">HelpMe[[#This Row],[Updated Resolved Time]]-HelpMe[[#This Row],[Updated Created Date]]</f>
        <v>16.060416666667152</v>
      </c>
      <c r="AC103" s="231">
        <f>YEAR(HelpMe[[#This Row],[Updated Created Date]])</f>
        <v>2024</v>
      </c>
      <c r="AD103" s="228">
        <f>WEEKNUM(HelpMe[[#This Row],[Updated Created Date]])</f>
        <v>29</v>
      </c>
      <c r="AE103" s="228" t="str">
        <f>_xlfn.CONCAT(HelpMe[[#This Row],[Year]],"-W",HelpMe[[#This Row],[Week'#]])</f>
        <v>2024-W29</v>
      </c>
      <c r="AF103" s="228" t="str">
        <f>IFERROR(VLOOKUP(HelpMe[[#This Row],[ID]],CGTracker[#All],13,FALSE),"No CG Status Found")</f>
        <v>No CG Status Found</v>
      </c>
      <c r="AG103" s="228">
        <f>MONTH(HelpMe[[#This Row],[Updated Created Date]])</f>
        <v>7</v>
      </c>
      <c r="AH103" s="228" t="str">
        <f>_xlfn.CONCAT(HelpMe[[#This Row],[Year]],"-M",HelpMe[[#This Row],[Month]])</f>
        <v>2024-M7</v>
      </c>
      <c r="AI103" s="228" t="str">
        <f ca="1">IF(HelpMe[[#This Row],[Age]]&lt;2,"Less than 2",IF(HelpMe[[#This Row],[Age]]&lt;5,"From 2 to 5",IF(HelpMe[[#This Row],[Age]]&lt;10,"From 5 to 10","More than 10")))</f>
        <v>More than 10</v>
      </c>
      <c r="AJ1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45489.65347222222</v>
      </c>
      <c r="AK1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45505.713888888888</v>
      </c>
    </row>
    <row r="104" spans="1:37" ht="13.5" customHeight="1">
      <c r="A104" s="235">
        <v>4000000752</v>
      </c>
      <c r="B104" s="228" t="s">
        <v>117</v>
      </c>
      <c r="C104" s="228" t="s">
        <v>892</v>
      </c>
      <c r="D104" s="228" t="s">
        <v>1621</v>
      </c>
      <c r="E104" s="228" t="s">
        <v>1622</v>
      </c>
      <c r="F104" s="228" t="s">
        <v>742</v>
      </c>
      <c r="G104" s="228" t="s">
        <v>941</v>
      </c>
      <c r="H104" s="228" t="s">
        <v>268</v>
      </c>
      <c r="I104" s="233" t="s">
        <v>1623</v>
      </c>
      <c r="J104" s="228" t="s">
        <v>1624</v>
      </c>
      <c r="K104" s="228" t="s">
        <v>846</v>
      </c>
      <c r="L104" s="228" t="s">
        <v>855</v>
      </c>
      <c r="M104" s="228" t="s">
        <v>1622</v>
      </c>
      <c r="N104" s="228" t="s">
        <v>1617</v>
      </c>
      <c r="O104" s="228" t="s">
        <v>850</v>
      </c>
      <c r="P104" s="233" t="s">
        <v>1625</v>
      </c>
      <c r="Q104" s="228" t="s">
        <v>795</v>
      </c>
      <c r="R104" s="233" t="s">
        <v>855</v>
      </c>
      <c r="S104" s="228" t="s">
        <v>855</v>
      </c>
      <c r="T104" s="228" t="s">
        <v>1626</v>
      </c>
      <c r="U104" s="228" t="s">
        <v>846</v>
      </c>
      <c r="V104" s="228" t="s">
        <v>1627</v>
      </c>
      <c r="W104" s="228" t="s">
        <v>869</v>
      </c>
      <c r="X104" s="316" t="s">
        <v>891</v>
      </c>
      <c r="Y104" s="317" t="str">
        <f>VLOOKUP(HelpMe[[#This Row],[Technician]],Technicians[#All],3,FALSE)</f>
        <v>RAK Ceramics</v>
      </c>
      <c r="Z104" s="228" t="str">
        <f>VLOOKUP(HelpMe[[#This Row],[Technician]],Technicians[#All],2,FALSE)</f>
        <v>SAP SD</v>
      </c>
      <c r="AA104" s="233" t="str">
        <f>IF((TEXT("Oct 28, 2024 00:00 AM","mmm dd, yyyy hh:mm") - HelpMe[[#This Row],[Updated Created Date]])&gt;0, "Yes","No")</f>
        <v>Yes</v>
      </c>
      <c r="AB104" s="230">
        <f ca="1">HelpMe[[#This Row],[Updated Resolved Time]]-HelpMe[[#This Row],[Updated Created Date]]</f>
        <v>164.22557372684969</v>
      </c>
      <c r="AC104" s="231">
        <f>YEAR(HelpMe[[#This Row],[Updated Created Date]])</f>
        <v>2024</v>
      </c>
      <c r="AD104" s="228">
        <f>WEEKNUM(HelpMe[[#This Row],[Updated Created Date]])</f>
        <v>29</v>
      </c>
      <c r="AE104" s="228" t="str">
        <f>_xlfn.CONCAT(HelpMe[[#This Row],[Year]],"-W",HelpMe[[#This Row],[Week'#]])</f>
        <v>2024-W29</v>
      </c>
      <c r="AF104" s="228" t="str">
        <f>IFERROR(VLOOKUP(HelpMe[[#This Row],[ID]],CGTracker[#All],13,FALSE),"No CG Status Found")</f>
        <v>No CG Status Found</v>
      </c>
      <c r="AG104" s="228">
        <f>MONTH(HelpMe[[#This Row],[Updated Created Date]])</f>
        <v>7</v>
      </c>
      <c r="AH104" s="228" t="str">
        <f>_xlfn.CONCAT(HelpMe[[#This Row],[Year]],"-M",HelpMe[[#This Row],[Month]])</f>
        <v>2024-M7</v>
      </c>
      <c r="AI104" s="228" t="str">
        <f ca="1">IF(HelpMe[[#This Row],[Age]]&lt;2,"Less than 2",IF(HelpMe[[#This Row],[Age]]&lt;5,"From 2 to 5",IF(HelpMe[[#This Row],[Age]]&lt;10,"From 5 to 10","More than 10")))</f>
        <v>More than 10</v>
      </c>
      <c r="AJ1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45489.531944444447</v>
      </c>
      <c r="AK1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5" spans="1:37" ht="13.5" customHeight="1">
      <c r="A105" s="235">
        <v>4000000762</v>
      </c>
      <c r="B105" s="228" t="s">
        <v>117</v>
      </c>
      <c r="C105" s="228" t="s">
        <v>892</v>
      </c>
      <c r="D105" s="228" t="s">
        <v>1628</v>
      </c>
      <c r="E105" s="228" t="s">
        <v>1605</v>
      </c>
      <c r="F105" s="228" t="s">
        <v>881</v>
      </c>
      <c r="G105" s="228" t="s">
        <v>882</v>
      </c>
      <c r="H105" s="228" t="s">
        <v>131</v>
      </c>
      <c r="I105" s="233" t="s">
        <v>1629</v>
      </c>
      <c r="J105" s="228" t="s">
        <v>1630</v>
      </c>
      <c r="K105" s="228" t="s">
        <v>846</v>
      </c>
      <c r="L105" s="228" t="s">
        <v>855</v>
      </c>
      <c r="M105" s="228" t="s">
        <v>1594</v>
      </c>
      <c r="N105" s="228" t="s">
        <v>1516</v>
      </c>
      <c r="O105" s="228" t="s">
        <v>1015</v>
      </c>
      <c r="P105" s="233" t="s">
        <v>1631</v>
      </c>
      <c r="Q105" s="228" t="s">
        <v>892</v>
      </c>
      <c r="R105" s="233" t="s">
        <v>855</v>
      </c>
      <c r="S105" s="228" t="s">
        <v>855</v>
      </c>
      <c r="T105" s="228" t="s">
        <v>1632</v>
      </c>
      <c r="U105" s="228" t="s">
        <v>890</v>
      </c>
      <c r="V105" s="228" t="s">
        <v>855</v>
      </c>
      <c r="W105" s="228" t="s">
        <v>1520</v>
      </c>
      <c r="X105" s="316" t="s">
        <v>904</v>
      </c>
      <c r="Y105" s="317" t="str">
        <f>VLOOKUP(HelpMe[[#This Row],[Technician]],Technicians[#All],3,FALSE)</f>
        <v>RAK Ceramics</v>
      </c>
      <c r="Z105" s="228" t="str">
        <f>VLOOKUP(HelpMe[[#This Row],[Technician]],Technicians[#All],2,FALSE)</f>
        <v>SAP Basis</v>
      </c>
      <c r="AA105" s="233" t="str">
        <f>IF((TEXT("Oct 28, 2024 00:00 AM","mmm dd, yyyy hh:mm") - HelpMe[[#This Row],[Updated Created Date]])&gt;0, "Yes","No")</f>
        <v>Yes</v>
      </c>
      <c r="AB105" s="230">
        <f ca="1">HelpMe[[#This Row],[Updated Resolved Time]]-HelpMe[[#This Row],[Updated Created Date]]</f>
        <v>164.06446261573728</v>
      </c>
      <c r="AC105" s="231">
        <f>YEAR(HelpMe[[#This Row],[Updated Created Date]])</f>
        <v>2024</v>
      </c>
      <c r="AD105" s="228">
        <f>WEEKNUM(HelpMe[[#This Row],[Updated Created Date]])</f>
        <v>29</v>
      </c>
      <c r="AE105" s="228" t="str">
        <f>_xlfn.CONCAT(HelpMe[[#This Row],[Year]],"-W",HelpMe[[#This Row],[Week'#]])</f>
        <v>2024-W29</v>
      </c>
      <c r="AF105" s="228" t="str">
        <f>IFERROR(VLOOKUP(HelpMe[[#This Row],[ID]],CGTracker[#All],13,FALSE),"No CG Status Found")</f>
        <v>No CG Status Found</v>
      </c>
      <c r="AG105" s="228">
        <f>MONTH(HelpMe[[#This Row],[Updated Created Date]])</f>
        <v>7</v>
      </c>
      <c r="AH105" s="228" t="str">
        <f>_xlfn.CONCAT(HelpMe[[#This Row],[Year]],"-M",HelpMe[[#This Row],[Month]])</f>
        <v>2024-M7</v>
      </c>
      <c r="AI105" s="228" t="str">
        <f ca="1">IF(HelpMe[[#This Row],[Age]]&lt;2,"Less than 2",IF(HelpMe[[#This Row],[Age]]&lt;5,"From 2 to 5",IF(HelpMe[[#This Row],[Age]]&lt;10,"From 5 to 10","More than 10")))</f>
        <v>More than 10</v>
      </c>
      <c r="AJ1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45489.693055555559</v>
      </c>
      <c r="AK1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6" spans="1:37" ht="13.5" customHeight="1">
      <c r="A106" s="235">
        <v>4000000865</v>
      </c>
      <c r="B106" s="228" t="s">
        <v>117</v>
      </c>
      <c r="C106" s="228" t="s">
        <v>795</v>
      </c>
      <c r="D106" s="228" t="s">
        <v>1633</v>
      </c>
      <c r="E106" s="228" t="s">
        <v>870</v>
      </c>
      <c r="F106" s="228" t="s">
        <v>881</v>
      </c>
      <c r="G106" s="228" t="s">
        <v>882</v>
      </c>
      <c r="H106" s="228" t="s">
        <v>403</v>
      </c>
      <c r="I106" s="233" t="s">
        <v>1634</v>
      </c>
      <c r="J106" s="228" t="s">
        <v>1635</v>
      </c>
      <c r="K106" s="228" t="s">
        <v>846</v>
      </c>
      <c r="L106" s="228" t="s">
        <v>1146</v>
      </c>
      <c r="M106" s="228" t="s">
        <v>870</v>
      </c>
      <c r="N106" s="228" t="s">
        <v>874</v>
      </c>
      <c r="O106" s="228" t="s">
        <v>850</v>
      </c>
      <c r="P106" s="233" t="s">
        <v>1146</v>
      </c>
      <c r="Q106" s="228" t="s">
        <v>795</v>
      </c>
      <c r="R106" s="233" t="s">
        <v>1636</v>
      </c>
      <c r="S106" s="228" t="s">
        <v>1636</v>
      </c>
      <c r="T106" s="228" t="s">
        <v>1637</v>
      </c>
      <c r="U106" s="228" t="s">
        <v>890</v>
      </c>
      <c r="V106" s="228" t="s">
        <v>855</v>
      </c>
      <c r="W106" s="228" t="s">
        <v>869</v>
      </c>
      <c r="X106" s="316" t="s">
        <v>878</v>
      </c>
      <c r="Y106" s="317" t="str">
        <f>VLOOKUP(HelpMe[[#This Row],[Technician]],Technicians[#All],3,FALSE)</f>
        <v>RAK Ceramics</v>
      </c>
      <c r="Z106" s="228" t="str">
        <f>VLOOKUP(HelpMe[[#This Row],[Technician]],Technicians[#All],2,FALSE)</f>
        <v>SAP Basis</v>
      </c>
      <c r="AA106" s="233" t="str">
        <f>IF((TEXT("Oct 28, 2024 00:00 AM","mmm dd, yyyy hh:mm") - HelpMe[[#This Row],[Updated Created Date]])&gt;0, "Yes","No")</f>
        <v>Yes</v>
      </c>
      <c r="AB106" s="230">
        <f ca="1">HelpMe[[#This Row],[Updated Resolved Time]]-HelpMe[[#This Row],[Updated Created Date]]</f>
        <v>5.2194444444467081</v>
      </c>
      <c r="AC106" s="231">
        <f>YEAR(HelpMe[[#This Row],[Updated Created Date]])</f>
        <v>2024</v>
      </c>
      <c r="AD106" s="228">
        <f>WEEKNUM(HelpMe[[#This Row],[Updated Created Date]])</f>
        <v>29</v>
      </c>
      <c r="AE106" s="228" t="str">
        <f>_xlfn.CONCAT(HelpMe[[#This Row],[Year]],"-W",HelpMe[[#This Row],[Week'#]])</f>
        <v>2024-W29</v>
      </c>
      <c r="AF106" s="228" t="str">
        <f>IFERROR(VLOOKUP(HelpMe[[#This Row],[ID]],CGTracker[#All],13,FALSE),"No CG Status Found")</f>
        <v>No CG Status Found</v>
      </c>
      <c r="AG106" s="228">
        <f>MONTH(HelpMe[[#This Row],[Updated Created Date]])</f>
        <v>7</v>
      </c>
      <c r="AH106" s="228" t="str">
        <f>_xlfn.CONCAT(HelpMe[[#This Row],[Year]],"-M",HelpMe[[#This Row],[Month]])</f>
        <v>2024-M7</v>
      </c>
      <c r="AI106" s="228" t="str">
        <f ca="1">IF(HelpMe[[#This Row],[Age]]&lt;2,"Less than 2",IF(HelpMe[[#This Row],[Age]]&lt;5,"From 2 to 5",IF(HelpMe[[#This Row],[Age]]&lt;10,"From 5 to 10","More than 10")))</f>
        <v>From 5 to 10</v>
      </c>
      <c r="AJ1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45491.504166666666</v>
      </c>
      <c r="AK1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45496.723611111112</v>
      </c>
    </row>
    <row r="107" spans="1:37" ht="13.5" customHeight="1">
      <c r="A107" s="235">
        <v>4000000951</v>
      </c>
      <c r="B107" s="228" t="s">
        <v>156</v>
      </c>
      <c r="C107" s="228" t="s">
        <v>1035</v>
      </c>
      <c r="D107" s="228" t="s">
        <v>1638</v>
      </c>
      <c r="E107" s="228" t="s">
        <v>1639</v>
      </c>
      <c r="F107" s="228" t="s">
        <v>1054</v>
      </c>
      <c r="G107" s="228" t="s">
        <v>1055</v>
      </c>
      <c r="H107" s="228" t="s">
        <v>403</v>
      </c>
      <c r="I107" s="233" t="s">
        <v>1640</v>
      </c>
      <c r="J107" s="228" t="s">
        <v>1641</v>
      </c>
      <c r="K107" s="228" t="s">
        <v>846</v>
      </c>
      <c r="L107" s="228" t="s">
        <v>1417</v>
      </c>
      <c r="M107" s="228" t="s">
        <v>1639</v>
      </c>
      <c r="N107" s="228" t="s">
        <v>1240</v>
      </c>
      <c r="O107" s="228" t="s">
        <v>850</v>
      </c>
      <c r="P107" s="233" t="s">
        <v>1417</v>
      </c>
      <c r="Q107" s="228" t="s">
        <v>892</v>
      </c>
      <c r="R107" s="233" t="s">
        <v>1642</v>
      </c>
      <c r="S107" s="228" t="s">
        <v>1642</v>
      </c>
      <c r="T107" s="228" t="s">
        <v>919</v>
      </c>
      <c r="U107" s="228" t="s">
        <v>855</v>
      </c>
      <c r="V107" s="228" t="s">
        <v>1643</v>
      </c>
      <c r="W107" s="228" t="s">
        <v>869</v>
      </c>
      <c r="X107" s="316" t="s">
        <v>793</v>
      </c>
      <c r="Y107" s="317" t="str">
        <f>VLOOKUP(HelpMe[[#This Row],[Technician]],Technicians[#All],3,FALSE)</f>
        <v>RAK Ceramics</v>
      </c>
      <c r="Z107" s="228" t="str">
        <f>VLOOKUP(HelpMe[[#This Row],[Technician]],Technicians[#All],2,FALSE)</f>
        <v>SAP PP</v>
      </c>
      <c r="AA107" s="233" t="str">
        <f>IF((TEXT("Oct 28, 2024 00:00 AM","mmm dd, yyyy hh:mm") - HelpMe[[#This Row],[Updated Created Date]])&gt;0, "Yes","No")</f>
        <v>Yes</v>
      </c>
      <c r="AB107" s="230">
        <f ca="1">HelpMe[[#This Row],[Updated Resolved Time]]-HelpMe[[#This Row],[Updated Created Date]]</f>
        <v>1.195138888891961</v>
      </c>
      <c r="AC107" s="231">
        <f>YEAR(HelpMe[[#This Row],[Updated Created Date]])</f>
        <v>2024</v>
      </c>
      <c r="AD107" s="228">
        <f>WEEKNUM(HelpMe[[#This Row],[Updated Created Date]])</f>
        <v>30</v>
      </c>
      <c r="AE107" s="228" t="str">
        <f>_xlfn.CONCAT(HelpMe[[#This Row],[Year]],"-W",HelpMe[[#This Row],[Week'#]])</f>
        <v>2024-W30</v>
      </c>
      <c r="AF107" s="228" t="str">
        <f>IFERROR(VLOOKUP(HelpMe[[#This Row],[ID]],CGTracker[#All],13,FALSE),"No CG Status Found")</f>
        <v>No CG Status Found</v>
      </c>
      <c r="AG107" s="228">
        <f>MONTH(HelpMe[[#This Row],[Updated Created Date]])</f>
        <v>7</v>
      </c>
      <c r="AH107" s="228" t="str">
        <f>_xlfn.CONCAT(HelpMe[[#This Row],[Year]],"-M",HelpMe[[#This Row],[Month]])</f>
        <v>2024-M7</v>
      </c>
      <c r="AI107" s="228" t="str">
        <f ca="1">IF(HelpMe[[#This Row],[Age]]&lt;2,"Less than 2",IF(HelpMe[[#This Row],[Age]]&lt;5,"From 2 to 5",IF(HelpMe[[#This Row],[Age]]&lt;10,"From 5 to 10","More than 10")))</f>
        <v>Less than 2</v>
      </c>
      <c r="AJ1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45495.595833333333</v>
      </c>
      <c r="AK1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45496.790972222225</v>
      </c>
    </row>
    <row r="108" spans="1:37" ht="13.5" customHeight="1">
      <c r="A108" s="235">
        <v>4000000816</v>
      </c>
      <c r="B108" s="228" t="s">
        <v>156</v>
      </c>
      <c r="C108" s="228" t="s">
        <v>841</v>
      </c>
      <c r="D108" s="228" t="s">
        <v>1644</v>
      </c>
      <c r="E108" s="228" t="s">
        <v>1645</v>
      </c>
      <c r="F108" s="228" t="s">
        <v>881</v>
      </c>
      <c r="G108" s="228" t="s">
        <v>882</v>
      </c>
      <c r="H108" s="228" t="s">
        <v>403</v>
      </c>
      <c r="I108" s="233" t="s">
        <v>1646</v>
      </c>
      <c r="J108" s="228" t="s">
        <v>1647</v>
      </c>
      <c r="K108" s="228" t="s">
        <v>890</v>
      </c>
      <c r="L108" s="228" t="s">
        <v>1648</v>
      </c>
      <c r="M108" s="228" t="s">
        <v>933</v>
      </c>
      <c r="N108" s="228" t="s">
        <v>855</v>
      </c>
      <c r="O108" s="228" t="s">
        <v>850</v>
      </c>
      <c r="P108" s="233" t="s">
        <v>1649</v>
      </c>
      <c r="Q108" s="228" t="s">
        <v>841</v>
      </c>
      <c r="R108" s="233" t="s">
        <v>1650</v>
      </c>
      <c r="S108" s="228" t="s">
        <v>1651</v>
      </c>
      <c r="T108" s="228" t="s">
        <v>1652</v>
      </c>
      <c r="U108" s="228" t="s">
        <v>855</v>
      </c>
      <c r="V108" s="228" t="s">
        <v>855</v>
      </c>
      <c r="W108" s="228" t="s">
        <v>938</v>
      </c>
      <c r="X108" s="316" t="s">
        <v>793</v>
      </c>
      <c r="Y108" s="317" t="str">
        <f>VLOOKUP(HelpMe[[#This Row],[Technician]],Technicians[#All],3,FALSE)</f>
        <v>RAK Ceramics</v>
      </c>
      <c r="Z108" s="228" t="str">
        <f>VLOOKUP(HelpMe[[#This Row],[Technician]],Technicians[#All],2,FALSE)</f>
        <v>SAP Basis</v>
      </c>
      <c r="AA108" s="233" t="str">
        <f>IF((TEXT("Oct 28, 2024 00:00 AM","mmm dd, yyyy hh:mm") - HelpMe[[#This Row],[Updated Created Date]])&gt;0, "Yes","No")</f>
        <v>Yes</v>
      </c>
      <c r="AB108" s="230">
        <f ca="1">HelpMe[[#This Row],[Updated Resolved Time]]-HelpMe[[#This Row],[Updated Created Date]]</f>
        <v>0.94166666666569654</v>
      </c>
      <c r="AC108" s="231">
        <f>YEAR(HelpMe[[#This Row],[Updated Created Date]])</f>
        <v>2024</v>
      </c>
      <c r="AD108" s="228">
        <f>WEEKNUM(HelpMe[[#This Row],[Updated Created Date]])</f>
        <v>29</v>
      </c>
      <c r="AE108" s="228" t="str">
        <f>_xlfn.CONCAT(HelpMe[[#This Row],[Year]],"-W",HelpMe[[#This Row],[Week'#]])</f>
        <v>2024-W29</v>
      </c>
      <c r="AF108" s="228" t="str">
        <f>IFERROR(VLOOKUP(HelpMe[[#This Row],[ID]],CGTracker[#All],13,FALSE),"No CG Status Found")</f>
        <v>No CG Status Found</v>
      </c>
      <c r="AG108" s="228">
        <f>MONTH(HelpMe[[#This Row],[Updated Created Date]])</f>
        <v>7</v>
      </c>
      <c r="AH108" s="228" t="str">
        <f>_xlfn.CONCAT(HelpMe[[#This Row],[Year]],"-M",HelpMe[[#This Row],[Month]])</f>
        <v>2024-M7</v>
      </c>
      <c r="AI108" s="228" t="str">
        <f ca="1">IF(HelpMe[[#This Row],[Age]]&lt;2,"Less than 2",IF(HelpMe[[#This Row],[Age]]&lt;5,"From 2 to 5",IF(HelpMe[[#This Row],[Age]]&lt;10,"From 5 to 10","More than 10")))</f>
        <v>Less than 2</v>
      </c>
      <c r="AJ1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45490.635416666664</v>
      </c>
      <c r="AK1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45491.57708333333</v>
      </c>
    </row>
    <row r="109" spans="1:37" ht="13.5" customHeight="1">
      <c r="A109" s="235">
        <v>4000000835</v>
      </c>
      <c r="B109" s="228" t="s">
        <v>156</v>
      </c>
      <c r="C109" s="228" t="s">
        <v>795</v>
      </c>
      <c r="D109" s="228" t="s">
        <v>1653</v>
      </c>
      <c r="E109" s="228" t="s">
        <v>1654</v>
      </c>
      <c r="F109" s="228" t="s">
        <v>881</v>
      </c>
      <c r="G109" s="228" t="s">
        <v>882</v>
      </c>
      <c r="H109" s="228" t="s">
        <v>403</v>
      </c>
      <c r="I109" s="233" t="s">
        <v>1655</v>
      </c>
      <c r="J109" s="228" t="s">
        <v>1656</v>
      </c>
      <c r="K109" s="228" t="s">
        <v>846</v>
      </c>
      <c r="L109" s="228" t="s">
        <v>1657</v>
      </c>
      <c r="M109" s="228" t="s">
        <v>933</v>
      </c>
      <c r="N109" s="228" t="s">
        <v>1658</v>
      </c>
      <c r="O109" s="228" t="s">
        <v>850</v>
      </c>
      <c r="P109" s="233" t="s">
        <v>1657</v>
      </c>
      <c r="Q109" s="228" t="s">
        <v>795</v>
      </c>
      <c r="R109" s="233" t="s">
        <v>1659</v>
      </c>
      <c r="S109" s="228" t="s">
        <v>1659</v>
      </c>
      <c r="T109" s="228" t="s">
        <v>1660</v>
      </c>
      <c r="U109" s="228" t="s">
        <v>855</v>
      </c>
      <c r="V109" s="228" t="s">
        <v>855</v>
      </c>
      <c r="W109" s="228" t="s">
        <v>869</v>
      </c>
      <c r="X109" s="316" t="s">
        <v>793</v>
      </c>
      <c r="Y109" s="317" t="str">
        <f>VLOOKUP(HelpMe[[#This Row],[Technician]],Technicians[#All],3,FALSE)</f>
        <v>RAK Ceramics</v>
      </c>
      <c r="Z109" s="228" t="str">
        <f>VLOOKUP(HelpMe[[#This Row],[Technician]],Technicians[#All],2,FALSE)</f>
        <v>SAP Basis</v>
      </c>
      <c r="AA109" s="233" t="str">
        <f>IF((TEXT("Oct 28, 2024 00:00 AM","mmm dd, yyyy hh:mm") - HelpMe[[#This Row],[Updated Created Date]])&gt;0, "Yes","No")</f>
        <v>Yes</v>
      </c>
      <c r="AB109" s="230">
        <f ca="1">HelpMe[[#This Row],[Updated Resolved Time]]-HelpMe[[#This Row],[Updated Created Date]]</f>
        <v>2.7777777781011537E-2</v>
      </c>
      <c r="AC109" s="231">
        <f>YEAR(HelpMe[[#This Row],[Updated Created Date]])</f>
        <v>2024</v>
      </c>
      <c r="AD109" s="228">
        <f>WEEKNUM(HelpMe[[#This Row],[Updated Created Date]])</f>
        <v>29</v>
      </c>
      <c r="AE109" s="228" t="str">
        <f>_xlfn.CONCAT(HelpMe[[#This Row],[Year]],"-W",HelpMe[[#This Row],[Week'#]])</f>
        <v>2024-W29</v>
      </c>
      <c r="AF109" s="228" t="str">
        <f>IFERROR(VLOOKUP(HelpMe[[#This Row],[ID]],CGTracker[#All],13,FALSE),"No CG Status Found")</f>
        <v>No CG Status Found</v>
      </c>
      <c r="AG109" s="228">
        <f>MONTH(HelpMe[[#This Row],[Updated Created Date]])</f>
        <v>7</v>
      </c>
      <c r="AH109" s="228" t="str">
        <f>_xlfn.CONCAT(HelpMe[[#This Row],[Year]],"-M",HelpMe[[#This Row],[Month]])</f>
        <v>2024-M7</v>
      </c>
      <c r="AI109" s="228" t="str">
        <f ca="1">IF(HelpMe[[#This Row],[Age]]&lt;2,"Less than 2",IF(HelpMe[[#This Row],[Age]]&lt;5,"From 2 to 5",IF(HelpMe[[#This Row],[Age]]&lt;10,"From 5 to 10","More than 10")))</f>
        <v>Less than 2</v>
      </c>
      <c r="AJ1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45490.765277777777</v>
      </c>
      <c r="AK1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45490.793055555558</v>
      </c>
    </row>
    <row r="110" spans="1:37" ht="13.5" customHeight="1">
      <c r="A110" s="235">
        <v>4000000888</v>
      </c>
      <c r="B110" s="228" t="s">
        <v>117</v>
      </c>
      <c r="C110" s="228" t="s">
        <v>841</v>
      </c>
      <c r="D110" s="228" t="s">
        <v>1661</v>
      </c>
      <c r="E110" s="228" t="s">
        <v>1662</v>
      </c>
      <c r="F110" s="228" t="s">
        <v>742</v>
      </c>
      <c r="G110" s="228" t="s">
        <v>895</v>
      </c>
      <c r="H110" s="228" t="s">
        <v>131</v>
      </c>
      <c r="I110" s="233" t="s">
        <v>1663</v>
      </c>
      <c r="J110" s="228" t="s">
        <v>1664</v>
      </c>
      <c r="K110" s="228" t="s">
        <v>846</v>
      </c>
      <c r="L110" s="228" t="s">
        <v>855</v>
      </c>
      <c r="M110" s="228" t="s">
        <v>1665</v>
      </c>
      <c r="N110" s="228" t="s">
        <v>1666</v>
      </c>
      <c r="O110" s="228" t="s">
        <v>850</v>
      </c>
      <c r="P110" s="233" t="s">
        <v>1667</v>
      </c>
      <c r="Q110" s="228" t="s">
        <v>841</v>
      </c>
      <c r="R110" s="233" t="s">
        <v>855</v>
      </c>
      <c r="S110" s="228" t="s">
        <v>855</v>
      </c>
      <c r="T110" s="228" t="s">
        <v>1668</v>
      </c>
      <c r="U110" s="228" t="s">
        <v>846</v>
      </c>
      <c r="V110" s="228" t="s">
        <v>855</v>
      </c>
      <c r="W110" s="228" t="s">
        <v>869</v>
      </c>
      <c r="X110" s="316" t="s">
        <v>984</v>
      </c>
      <c r="Y110" s="317" t="str">
        <f>VLOOKUP(HelpMe[[#This Row],[Technician]],Technicians[#All],3,FALSE)</f>
        <v>RAK Ceramics</v>
      </c>
      <c r="Z110" s="228" t="str">
        <f>VLOOKUP(HelpMe[[#This Row],[Technician]],Technicians[#All],2,FALSE)</f>
        <v>SAP SD</v>
      </c>
      <c r="AA110" s="233" t="str">
        <f>IF((TEXT("Oct 28, 2024 00:00 AM","mmm dd, yyyy hh:mm") - HelpMe[[#This Row],[Updated Created Date]])&gt;0, "Yes","No")</f>
        <v>Yes</v>
      </c>
      <c r="AB110" s="230">
        <f ca="1">HelpMe[[#This Row],[Updated Resolved Time]]-HelpMe[[#This Row],[Updated Created Date]]</f>
        <v>162.07418483796209</v>
      </c>
      <c r="AC110" s="231">
        <f>YEAR(HelpMe[[#This Row],[Updated Created Date]])</f>
        <v>2024</v>
      </c>
      <c r="AD110" s="228">
        <f>WEEKNUM(HelpMe[[#This Row],[Updated Created Date]])</f>
        <v>29</v>
      </c>
      <c r="AE110" s="228" t="str">
        <f>_xlfn.CONCAT(HelpMe[[#This Row],[Year]],"-W",HelpMe[[#This Row],[Week'#]])</f>
        <v>2024-W29</v>
      </c>
      <c r="AF110" s="228" t="str">
        <f>IFERROR(VLOOKUP(HelpMe[[#This Row],[ID]],CGTracker[#All],13,FALSE),"No CG Status Found")</f>
        <v>No CG Status Found</v>
      </c>
      <c r="AG110" s="228">
        <f>MONTH(HelpMe[[#This Row],[Updated Created Date]])</f>
        <v>7</v>
      </c>
      <c r="AH110" s="228" t="str">
        <f>_xlfn.CONCAT(HelpMe[[#This Row],[Year]],"-M",HelpMe[[#This Row],[Month]])</f>
        <v>2024-M7</v>
      </c>
      <c r="AI110" s="228" t="str">
        <f ca="1">IF(HelpMe[[#This Row],[Age]]&lt;2,"Less than 2",IF(HelpMe[[#This Row],[Age]]&lt;5,"From 2 to 5",IF(HelpMe[[#This Row],[Age]]&lt;10,"From 5 to 10","More than 10")))</f>
        <v>More than 10</v>
      </c>
      <c r="AJ1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45491.683333333334</v>
      </c>
      <c r="AK1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1" spans="1:37" ht="13.5" customHeight="1">
      <c r="A111" s="235">
        <v>4000000846</v>
      </c>
      <c r="B111" s="228" t="s">
        <v>117</v>
      </c>
      <c r="C111" s="228" t="s">
        <v>841</v>
      </c>
      <c r="D111" s="228" t="s">
        <v>1669</v>
      </c>
      <c r="E111" s="228" t="s">
        <v>1670</v>
      </c>
      <c r="F111" s="228" t="s">
        <v>881</v>
      </c>
      <c r="G111" s="228" t="s">
        <v>882</v>
      </c>
      <c r="H111" s="228" t="s">
        <v>403</v>
      </c>
      <c r="I111" s="233" t="s">
        <v>1671</v>
      </c>
      <c r="J111" s="228" t="s">
        <v>1672</v>
      </c>
      <c r="K111" s="228" t="s">
        <v>846</v>
      </c>
      <c r="L111" s="228" t="s">
        <v>1146</v>
      </c>
      <c r="M111" s="228" t="s">
        <v>1155</v>
      </c>
      <c r="N111" s="228" t="s">
        <v>1240</v>
      </c>
      <c r="O111" s="228" t="s">
        <v>850</v>
      </c>
      <c r="P111" s="233" t="s">
        <v>1146</v>
      </c>
      <c r="Q111" s="228" t="s">
        <v>841</v>
      </c>
      <c r="R111" s="233" t="s">
        <v>1673</v>
      </c>
      <c r="S111" s="228" t="s">
        <v>1674</v>
      </c>
      <c r="T111" s="228" t="s">
        <v>1675</v>
      </c>
      <c r="U111" s="228" t="s">
        <v>890</v>
      </c>
      <c r="V111" s="228" t="s">
        <v>855</v>
      </c>
      <c r="W111" s="228" t="s">
        <v>869</v>
      </c>
      <c r="X111" s="316" t="s">
        <v>793</v>
      </c>
      <c r="Y111" s="317" t="str">
        <f>VLOOKUP(HelpMe[[#This Row],[Technician]],Technicians[#All],3,FALSE)</f>
        <v>RAK Ceramics</v>
      </c>
      <c r="Z111" s="228" t="str">
        <f>VLOOKUP(HelpMe[[#This Row],[Technician]],Technicians[#All],2,FALSE)</f>
        <v>SAP Basis</v>
      </c>
      <c r="AA111" s="233" t="str">
        <f>IF((TEXT("Oct 28, 2024 00:00 AM","mmm dd, yyyy hh:mm") - HelpMe[[#This Row],[Updated Created Date]])&gt;0, "Yes","No")</f>
        <v>Yes</v>
      </c>
      <c r="AB111" s="230">
        <f ca="1">HelpMe[[#This Row],[Updated Resolved Time]]-HelpMe[[#This Row],[Updated Created Date]]</f>
        <v>5.6354166666642413</v>
      </c>
      <c r="AC111" s="231">
        <f>YEAR(HelpMe[[#This Row],[Updated Created Date]])</f>
        <v>2024</v>
      </c>
      <c r="AD111" s="228">
        <f>WEEKNUM(HelpMe[[#This Row],[Updated Created Date]])</f>
        <v>29</v>
      </c>
      <c r="AE111" s="228" t="str">
        <f>_xlfn.CONCAT(HelpMe[[#This Row],[Year]],"-W",HelpMe[[#This Row],[Week'#]])</f>
        <v>2024-W29</v>
      </c>
      <c r="AF111" s="228" t="str">
        <f>IFERROR(VLOOKUP(HelpMe[[#This Row],[ID]],CGTracker[#All],13,FALSE),"No CG Status Found")</f>
        <v>No CG Status Found</v>
      </c>
      <c r="AG111" s="228">
        <f>MONTH(HelpMe[[#This Row],[Updated Created Date]])</f>
        <v>7</v>
      </c>
      <c r="AH111" s="228" t="str">
        <f>_xlfn.CONCAT(HelpMe[[#This Row],[Year]],"-M",HelpMe[[#This Row],[Month]])</f>
        <v>2024-M7</v>
      </c>
      <c r="AI111" s="228" t="str">
        <f ca="1">IF(HelpMe[[#This Row],[Age]]&lt;2,"Less than 2",IF(HelpMe[[#This Row],[Age]]&lt;5,"From 2 to 5",IF(HelpMe[[#This Row],[Age]]&lt;10,"From 5 to 10","More than 10")))</f>
        <v>From 5 to 10</v>
      </c>
      <c r="AJ1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45491.07916666667</v>
      </c>
      <c r="AK1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45496.714583333334</v>
      </c>
    </row>
    <row r="112" spans="1:37" ht="13.5" customHeight="1">
      <c r="A112" s="235">
        <v>4000000821</v>
      </c>
      <c r="B112" s="228" t="s">
        <v>117</v>
      </c>
      <c r="C112" s="228" t="s">
        <v>892</v>
      </c>
      <c r="D112" s="228" t="s">
        <v>1676</v>
      </c>
      <c r="E112" s="228" t="s">
        <v>1308</v>
      </c>
      <c r="F112" s="228" t="s">
        <v>742</v>
      </c>
      <c r="G112" s="228" t="s">
        <v>941</v>
      </c>
      <c r="H112" s="228" t="s">
        <v>131</v>
      </c>
      <c r="I112" s="233" t="s">
        <v>1677</v>
      </c>
      <c r="J112" s="228" t="s">
        <v>1678</v>
      </c>
      <c r="K112" s="228" t="s">
        <v>846</v>
      </c>
      <c r="L112" s="228" t="s">
        <v>855</v>
      </c>
      <c r="M112" s="228" t="s">
        <v>1308</v>
      </c>
      <c r="N112" s="228" t="s">
        <v>924</v>
      </c>
      <c r="O112" s="228" t="s">
        <v>850</v>
      </c>
      <c r="P112" s="233" t="s">
        <v>1679</v>
      </c>
      <c r="Q112" s="228" t="s">
        <v>795</v>
      </c>
      <c r="R112" s="233" t="s">
        <v>855</v>
      </c>
      <c r="S112" s="228" t="s">
        <v>1680</v>
      </c>
      <c r="T112" s="228" t="s">
        <v>1681</v>
      </c>
      <c r="U112" s="228" t="s">
        <v>846</v>
      </c>
      <c r="V112" s="228" t="s">
        <v>855</v>
      </c>
      <c r="W112" s="228" t="s">
        <v>869</v>
      </c>
      <c r="X112" s="316" t="s">
        <v>878</v>
      </c>
      <c r="Y112" s="317" t="str">
        <f>VLOOKUP(HelpMe[[#This Row],[Technician]],Technicians[#All],3,FALSE)</f>
        <v>RAK Ceramics</v>
      </c>
      <c r="Z112" s="228" t="str">
        <f>VLOOKUP(HelpMe[[#This Row],[Technician]],Technicians[#All],2,FALSE)</f>
        <v>SAP SD</v>
      </c>
      <c r="AA112" s="233" t="str">
        <f>IF((TEXT("Oct 28, 2024 00:00 AM","mmm dd, yyyy hh:mm") - HelpMe[[#This Row],[Updated Created Date]])&gt;0, "Yes","No")</f>
        <v>Yes</v>
      </c>
      <c r="AB112" s="230">
        <f ca="1">HelpMe[[#This Row],[Updated Resolved Time]]-HelpMe[[#This Row],[Updated Created Date]]</f>
        <v>163.0707126157431</v>
      </c>
      <c r="AC112" s="231">
        <f>YEAR(HelpMe[[#This Row],[Updated Created Date]])</f>
        <v>2024</v>
      </c>
      <c r="AD112" s="228">
        <f>WEEKNUM(HelpMe[[#This Row],[Updated Created Date]])</f>
        <v>29</v>
      </c>
      <c r="AE112" s="228" t="str">
        <f>_xlfn.CONCAT(HelpMe[[#This Row],[Year]],"-W",HelpMe[[#This Row],[Week'#]])</f>
        <v>2024-W29</v>
      </c>
      <c r="AF112" s="228" t="str">
        <f>IFERROR(VLOOKUP(HelpMe[[#This Row],[ID]],CGTracker[#All],13,FALSE),"No CG Status Found")</f>
        <v>No CG Status Found</v>
      </c>
      <c r="AG112" s="228">
        <f>MONTH(HelpMe[[#This Row],[Updated Created Date]])</f>
        <v>7</v>
      </c>
      <c r="AH112" s="228" t="str">
        <f>_xlfn.CONCAT(HelpMe[[#This Row],[Year]],"-M",HelpMe[[#This Row],[Month]])</f>
        <v>2024-M7</v>
      </c>
      <c r="AI112" s="228" t="str">
        <f ca="1">IF(HelpMe[[#This Row],[Age]]&lt;2,"Less than 2",IF(HelpMe[[#This Row],[Age]]&lt;5,"From 2 to 5",IF(HelpMe[[#This Row],[Age]]&lt;10,"From 5 to 10","More than 10")))</f>
        <v>More than 10</v>
      </c>
      <c r="AJ1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45490.686805555553</v>
      </c>
      <c r="AK1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3" spans="1:37" ht="13.5" customHeight="1">
      <c r="A113" s="235">
        <v>4000000856</v>
      </c>
      <c r="B113" s="228" t="s">
        <v>156</v>
      </c>
      <c r="C113" s="228" t="s">
        <v>892</v>
      </c>
      <c r="D113" s="228" t="s">
        <v>1682</v>
      </c>
      <c r="E113" s="228" t="s">
        <v>1322</v>
      </c>
      <c r="F113" s="228" t="s">
        <v>1054</v>
      </c>
      <c r="G113" s="228" t="s">
        <v>1055</v>
      </c>
      <c r="H113" s="228" t="s">
        <v>403</v>
      </c>
      <c r="I113" s="233" t="s">
        <v>1683</v>
      </c>
      <c r="J113" s="228" t="s">
        <v>1684</v>
      </c>
      <c r="K113" s="228" t="s">
        <v>846</v>
      </c>
      <c r="L113" s="228" t="s">
        <v>1685</v>
      </c>
      <c r="M113" s="228" t="s">
        <v>1322</v>
      </c>
      <c r="N113" s="228" t="s">
        <v>1240</v>
      </c>
      <c r="O113" s="228" t="s">
        <v>917</v>
      </c>
      <c r="P113" s="233" t="s">
        <v>1685</v>
      </c>
      <c r="Q113" s="228" t="s">
        <v>892</v>
      </c>
      <c r="R113" s="233" t="s">
        <v>1686</v>
      </c>
      <c r="S113" s="228" t="s">
        <v>1687</v>
      </c>
      <c r="T113" s="228" t="s">
        <v>1688</v>
      </c>
      <c r="U113" s="228" t="s">
        <v>855</v>
      </c>
      <c r="V113" s="228" t="s">
        <v>1689</v>
      </c>
      <c r="W113" s="228" t="s">
        <v>869</v>
      </c>
      <c r="X113" s="316" t="s">
        <v>793</v>
      </c>
      <c r="Y113" s="317" t="str">
        <f>VLOOKUP(HelpMe[[#This Row],[Technician]],Technicians[#All],3,FALSE)</f>
        <v>RAK Ceramics</v>
      </c>
      <c r="Z113" s="228" t="str">
        <f>VLOOKUP(HelpMe[[#This Row],[Technician]],Technicians[#All],2,FALSE)</f>
        <v>SAP PP</v>
      </c>
      <c r="AA113" s="233" t="str">
        <f>IF((TEXT("Oct 28, 2024 00:00 AM","mmm dd, yyyy hh:mm") - HelpMe[[#This Row],[Updated Created Date]])&gt;0, "Yes","No")</f>
        <v>Yes</v>
      </c>
      <c r="AB113" s="230">
        <f ca="1">HelpMe[[#This Row],[Updated Resolved Time]]-HelpMe[[#This Row],[Updated Created Date]]</f>
        <v>14.362499999995634</v>
      </c>
      <c r="AC113" s="231">
        <f>YEAR(HelpMe[[#This Row],[Updated Created Date]])</f>
        <v>2024</v>
      </c>
      <c r="AD113" s="228">
        <f>WEEKNUM(HelpMe[[#This Row],[Updated Created Date]])</f>
        <v>29</v>
      </c>
      <c r="AE113" s="228" t="str">
        <f>_xlfn.CONCAT(HelpMe[[#This Row],[Year]],"-W",HelpMe[[#This Row],[Week'#]])</f>
        <v>2024-W29</v>
      </c>
      <c r="AF113" s="228" t="str">
        <f>IFERROR(VLOOKUP(HelpMe[[#This Row],[ID]],CGTracker[#All],13,FALSE),"No CG Status Found")</f>
        <v>No CG Status Found</v>
      </c>
      <c r="AG113" s="228">
        <f>MONTH(HelpMe[[#This Row],[Updated Created Date]])</f>
        <v>7</v>
      </c>
      <c r="AH113" s="228" t="str">
        <f>_xlfn.CONCAT(HelpMe[[#This Row],[Year]],"-M",HelpMe[[#This Row],[Month]])</f>
        <v>2024-M7</v>
      </c>
      <c r="AI113" s="228" t="str">
        <f ca="1">IF(HelpMe[[#This Row],[Age]]&lt;2,"Less than 2",IF(HelpMe[[#This Row],[Age]]&lt;5,"From 2 to 5",IF(HelpMe[[#This Row],[Age]]&lt;10,"From 5 to 10","More than 10")))</f>
        <v>More than 10</v>
      </c>
      <c r="AJ1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45491.467361111114</v>
      </c>
      <c r="AK1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45505.829861111109</v>
      </c>
    </row>
    <row r="114" spans="1:37" ht="13.5" customHeight="1">
      <c r="A114" s="235">
        <v>4000001011</v>
      </c>
      <c r="B114" s="228" t="s">
        <v>117</v>
      </c>
      <c r="C114" s="228" t="s">
        <v>1035</v>
      </c>
      <c r="D114" s="228" t="s">
        <v>1690</v>
      </c>
      <c r="E114" s="228" t="s">
        <v>1574</v>
      </c>
      <c r="F114" s="228" t="s">
        <v>881</v>
      </c>
      <c r="G114" s="228" t="s">
        <v>882</v>
      </c>
      <c r="H114" s="228" t="s">
        <v>403</v>
      </c>
      <c r="I114" s="233" t="s">
        <v>1691</v>
      </c>
      <c r="J114" s="228" t="s">
        <v>1692</v>
      </c>
      <c r="K114" s="228" t="s">
        <v>846</v>
      </c>
      <c r="L114" s="228" t="s">
        <v>1693</v>
      </c>
      <c r="M114" s="228" t="s">
        <v>1574</v>
      </c>
      <c r="N114" s="228" t="s">
        <v>1240</v>
      </c>
      <c r="O114" s="228" t="s">
        <v>850</v>
      </c>
      <c r="P114" s="233" t="s">
        <v>1693</v>
      </c>
      <c r="Q114" s="228" t="s">
        <v>892</v>
      </c>
      <c r="R114" s="233" t="s">
        <v>1694</v>
      </c>
      <c r="S114" s="228" t="s">
        <v>1694</v>
      </c>
      <c r="T114" s="228" t="s">
        <v>1695</v>
      </c>
      <c r="U114" s="228" t="s">
        <v>890</v>
      </c>
      <c r="V114" s="228" t="s">
        <v>855</v>
      </c>
      <c r="W114" s="228" t="s">
        <v>869</v>
      </c>
      <c r="X114" s="316" t="s">
        <v>793</v>
      </c>
      <c r="Y114" s="317" t="str">
        <f>VLOOKUP(HelpMe[[#This Row],[Technician]],Technicians[#All],3,FALSE)</f>
        <v>RAK Ceramics</v>
      </c>
      <c r="Z114" s="228" t="str">
        <f>VLOOKUP(HelpMe[[#This Row],[Technician]],Technicians[#All],2,FALSE)</f>
        <v>SAP Basis</v>
      </c>
      <c r="AA114" s="233" t="str">
        <f>IF((TEXT("Oct 28, 2024 00:00 AM","mmm dd, yyyy hh:mm") - HelpMe[[#This Row],[Updated Created Date]])&gt;0, "Yes","No")</f>
        <v>Yes</v>
      </c>
      <c r="AB114" s="230">
        <f ca="1">HelpMe[[#This Row],[Updated Resolved Time]]-HelpMe[[#This Row],[Updated Created Date]]</f>
        <v>0.41597222221753327</v>
      </c>
      <c r="AC114" s="231">
        <f>YEAR(HelpMe[[#This Row],[Updated Created Date]])</f>
        <v>2024</v>
      </c>
      <c r="AD114" s="228">
        <f>WEEKNUM(HelpMe[[#This Row],[Updated Created Date]])</f>
        <v>30</v>
      </c>
      <c r="AE114" s="228" t="str">
        <f>_xlfn.CONCAT(HelpMe[[#This Row],[Year]],"-W",HelpMe[[#This Row],[Week'#]])</f>
        <v>2024-W30</v>
      </c>
      <c r="AF114" s="228" t="str">
        <f>IFERROR(VLOOKUP(HelpMe[[#This Row],[ID]],CGTracker[#All],13,FALSE),"No CG Status Found")</f>
        <v>No CG Status Found</v>
      </c>
      <c r="AG114" s="228">
        <f>MONTH(HelpMe[[#This Row],[Updated Created Date]])</f>
        <v>7</v>
      </c>
      <c r="AH114" s="228" t="str">
        <f>_xlfn.CONCAT(HelpMe[[#This Row],[Year]],"-M",HelpMe[[#This Row],[Month]])</f>
        <v>2024-M7</v>
      </c>
      <c r="AI114" s="228" t="str">
        <f ca="1">IF(HelpMe[[#This Row],[Age]]&lt;2,"Less than 2",IF(HelpMe[[#This Row],[Age]]&lt;5,"From 2 to 5",IF(HelpMe[[#This Row],[Age]]&lt;10,"From 5 to 10","More than 10")))</f>
        <v>Less than 2</v>
      </c>
      <c r="AJ1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45496.527777777781</v>
      </c>
      <c r="AK1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45496.943749999999</v>
      </c>
    </row>
    <row r="115" spans="1:37" ht="13.5" customHeight="1">
      <c r="A115" s="235">
        <v>4000000906</v>
      </c>
      <c r="B115" s="228" t="s">
        <v>156</v>
      </c>
      <c r="C115" s="228" t="s">
        <v>795</v>
      </c>
      <c r="D115" s="228" t="s">
        <v>1696</v>
      </c>
      <c r="E115" s="228" t="s">
        <v>1506</v>
      </c>
      <c r="F115" s="228" t="s">
        <v>742</v>
      </c>
      <c r="G115" s="228" t="s">
        <v>941</v>
      </c>
      <c r="H115" s="228" t="s">
        <v>403</v>
      </c>
      <c r="I115" s="233" t="s">
        <v>1697</v>
      </c>
      <c r="J115" s="228" t="s">
        <v>1698</v>
      </c>
      <c r="K115" s="228" t="s">
        <v>846</v>
      </c>
      <c r="L115" s="228" t="s">
        <v>1699</v>
      </c>
      <c r="M115" s="228" t="s">
        <v>1506</v>
      </c>
      <c r="N115" s="228" t="s">
        <v>1122</v>
      </c>
      <c r="O115" s="228" t="s">
        <v>850</v>
      </c>
      <c r="P115" s="233" t="s">
        <v>1700</v>
      </c>
      <c r="Q115" s="228" t="s">
        <v>795</v>
      </c>
      <c r="R115" s="233" t="s">
        <v>1701</v>
      </c>
      <c r="S115" s="228" t="s">
        <v>1701</v>
      </c>
      <c r="T115" s="228" t="s">
        <v>1702</v>
      </c>
      <c r="U115" s="228" t="s">
        <v>855</v>
      </c>
      <c r="V115" s="228" t="s">
        <v>1703</v>
      </c>
      <c r="W115" s="228" t="s">
        <v>869</v>
      </c>
      <c r="X115" s="316" t="s">
        <v>793</v>
      </c>
      <c r="Y115" s="317" t="str">
        <f>VLOOKUP(HelpMe[[#This Row],[Technician]],Technicians[#All],3,FALSE)</f>
        <v>RAK Ceramics</v>
      </c>
      <c r="Z115" s="228" t="str">
        <f>VLOOKUP(HelpMe[[#This Row],[Technician]],Technicians[#All],2,FALSE)</f>
        <v>SAP SD</v>
      </c>
      <c r="AA115" s="233" t="str">
        <f>IF((TEXT("Oct 28, 2024 00:00 AM","mmm dd, yyyy hh:mm") - HelpMe[[#This Row],[Updated Created Date]])&gt;0, "Yes","No")</f>
        <v>Yes</v>
      </c>
      <c r="AB115" s="230">
        <f ca="1">HelpMe[[#This Row],[Updated Resolved Time]]-HelpMe[[#This Row],[Updated Created Date]]</f>
        <v>26.320138888891961</v>
      </c>
      <c r="AC115" s="231">
        <f>YEAR(HelpMe[[#This Row],[Updated Created Date]])</f>
        <v>2024</v>
      </c>
      <c r="AD115" s="228">
        <f>WEEKNUM(HelpMe[[#This Row],[Updated Created Date]])</f>
        <v>29</v>
      </c>
      <c r="AE115" s="228" t="str">
        <f>_xlfn.CONCAT(HelpMe[[#This Row],[Year]],"-W",HelpMe[[#This Row],[Week'#]])</f>
        <v>2024-W29</v>
      </c>
      <c r="AF115" s="228" t="str">
        <f>IFERROR(VLOOKUP(HelpMe[[#This Row],[ID]],CGTracker[#All],13,FALSE),"No CG Status Found")</f>
        <v>No CG Status Found</v>
      </c>
      <c r="AG115" s="228">
        <f>MONTH(HelpMe[[#This Row],[Updated Created Date]])</f>
        <v>7</v>
      </c>
      <c r="AH115" s="228" t="str">
        <f>_xlfn.CONCAT(HelpMe[[#This Row],[Year]],"-M",HelpMe[[#This Row],[Month]])</f>
        <v>2024-M7</v>
      </c>
      <c r="AI115" s="228" t="str">
        <f ca="1">IF(HelpMe[[#This Row],[Age]]&lt;2,"Less than 2",IF(HelpMe[[#This Row],[Age]]&lt;5,"From 2 to 5",IF(HelpMe[[#This Row],[Age]]&lt;10,"From 5 to 10","More than 10")))</f>
        <v>More than 10</v>
      </c>
      <c r="AJ1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45492.490277777775</v>
      </c>
      <c r="AK1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45518.810416666667</v>
      </c>
    </row>
    <row r="116" spans="1:37" ht="13.5" customHeight="1">
      <c r="A116" s="235">
        <v>4000000969</v>
      </c>
      <c r="B116" s="228" t="s">
        <v>156</v>
      </c>
      <c r="C116" s="228" t="s">
        <v>892</v>
      </c>
      <c r="D116" s="228" t="s">
        <v>1704</v>
      </c>
      <c r="E116" s="228" t="s">
        <v>1705</v>
      </c>
      <c r="F116" s="228" t="s">
        <v>881</v>
      </c>
      <c r="G116" s="228" t="s">
        <v>882</v>
      </c>
      <c r="H116" s="228" t="s">
        <v>403</v>
      </c>
      <c r="I116" s="233" t="s">
        <v>1706</v>
      </c>
      <c r="J116" s="228" t="s">
        <v>1707</v>
      </c>
      <c r="K116" s="228" t="s">
        <v>846</v>
      </c>
      <c r="L116" s="228" t="s">
        <v>1527</v>
      </c>
      <c r="M116" s="228" t="s">
        <v>1705</v>
      </c>
      <c r="N116" s="228" t="s">
        <v>886</v>
      </c>
      <c r="O116" s="228" t="s">
        <v>917</v>
      </c>
      <c r="P116" s="233" t="s">
        <v>1708</v>
      </c>
      <c r="Q116" s="228" t="s">
        <v>892</v>
      </c>
      <c r="R116" s="233" t="s">
        <v>1709</v>
      </c>
      <c r="S116" s="228" t="s">
        <v>1710</v>
      </c>
      <c r="T116" s="228" t="s">
        <v>1711</v>
      </c>
      <c r="U116" s="228" t="s">
        <v>855</v>
      </c>
      <c r="V116" s="228" t="s">
        <v>855</v>
      </c>
      <c r="W116" s="228" t="s">
        <v>869</v>
      </c>
      <c r="X116" s="316" t="s">
        <v>984</v>
      </c>
      <c r="Y116" s="317" t="str">
        <f>VLOOKUP(HelpMe[[#This Row],[Technician]],Technicians[#All],3,FALSE)</f>
        <v>RAK Ceramics</v>
      </c>
      <c r="Z116" s="228" t="str">
        <f>VLOOKUP(HelpMe[[#This Row],[Technician]],Technicians[#All],2,FALSE)</f>
        <v>SAP Basis</v>
      </c>
      <c r="AA116" s="233" t="str">
        <f>IF((TEXT("Oct 28, 2024 00:00 AM","mmm dd, yyyy hh:mm") - HelpMe[[#This Row],[Updated Created Date]])&gt;0, "Yes","No")</f>
        <v>Yes</v>
      </c>
      <c r="AB116" s="230">
        <f ca="1">HelpMe[[#This Row],[Updated Resolved Time]]-HelpMe[[#This Row],[Updated Created Date]]</f>
        <v>0.97916666666424135</v>
      </c>
      <c r="AC116" s="231">
        <f>YEAR(HelpMe[[#This Row],[Updated Created Date]])</f>
        <v>2024</v>
      </c>
      <c r="AD116" s="228">
        <f>WEEKNUM(HelpMe[[#This Row],[Updated Created Date]])</f>
        <v>30</v>
      </c>
      <c r="AE116" s="228" t="str">
        <f>_xlfn.CONCAT(HelpMe[[#This Row],[Year]],"-W",HelpMe[[#This Row],[Week'#]])</f>
        <v>2024-W30</v>
      </c>
      <c r="AF116" s="228" t="str">
        <f>IFERROR(VLOOKUP(HelpMe[[#This Row],[ID]],CGTracker[#All],13,FALSE),"No CG Status Found")</f>
        <v>No CG Status Found</v>
      </c>
      <c r="AG116" s="228">
        <f>MONTH(HelpMe[[#This Row],[Updated Created Date]])</f>
        <v>7</v>
      </c>
      <c r="AH116" s="228" t="str">
        <f>_xlfn.CONCAT(HelpMe[[#This Row],[Year]],"-M",HelpMe[[#This Row],[Month]])</f>
        <v>2024-M7</v>
      </c>
      <c r="AI116" s="228" t="str">
        <f ca="1">IF(HelpMe[[#This Row],[Age]]&lt;2,"Less than 2",IF(HelpMe[[#This Row],[Age]]&lt;5,"From 2 to 5",IF(HelpMe[[#This Row],[Age]]&lt;10,"From 5 to 10","More than 10")))</f>
        <v>Less than 2</v>
      </c>
      <c r="AJ1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45495.719444444447</v>
      </c>
      <c r="AK1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45496.698611111111</v>
      </c>
    </row>
    <row r="117" spans="1:37" ht="13.5" customHeight="1">
      <c r="A117" s="235">
        <v>4000000772</v>
      </c>
      <c r="B117" s="228" t="s">
        <v>117</v>
      </c>
      <c r="C117" s="228" t="s">
        <v>795</v>
      </c>
      <c r="D117" s="228" t="s">
        <v>685</v>
      </c>
      <c r="E117" s="228" t="s">
        <v>1712</v>
      </c>
      <c r="F117" s="228" t="s">
        <v>518</v>
      </c>
      <c r="G117" s="228" t="s">
        <v>516</v>
      </c>
      <c r="H117" s="228" t="s">
        <v>746</v>
      </c>
      <c r="I117" s="233" t="s">
        <v>1713</v>
      </c>
      <c r="J117" s="228" t="s">
        <v>1714</v>
      </c>
      <c r="K117" s="228" t="s">
        <v>846</v>
      </c>
      <c r="L117" s="228" t="s">
        <v>855</v>
      </c>
      <c r="M117" s="228" t="s">
        <v>1010</v>
      </c>
      <c r="N117" s="228" t="s">
        <v>874</v>
      </c>
      <c r="O117" s="228" t="s">
        <v>1123</v>
      </c>
      <c r="P117" s="233" t="s">
        <v>1715</v>
      </c>
      <c r="Q117" s="228" t="s">
        <v>892</v>
      </c>
      <c r="R117" s="233" t="s">
        <v>855</v>
      </c>
      <c r="S117" s="228" t="s">
        <v>1716</v>
      </c>
      <c r="T117" s="228" t="s">
        <v>1717</v>
      </c>
      <c r="U117" s="228" t="s">
        <v>846</v>
      </c>
      <c r="V117" s="228" t="s">
        <v>1718</v>
      </c>
      <c r="W117" s="228" t="s">
        <v>869</v>
      </c>
      <c r="X117" s="316" t="s">
        <v>878</v>
      </c>
      <c r="Y117" s="317" t="str">
        <f>VLOOKUP(HelpMe[[#This Row],[Technician]],Technicians[#All],3,FALSE)</f>
        <v>Capgemini</v>
      </c>
      <c r="Z117" s="228" t="str">
        <f>VLOOKUP(HelpMe[[#This Row],[Technician]],Technicians[#All],2,FALSE)</f>
        <v>SAP SD</v>
      </c>
      <c r="AA117" s="233" t="str">
        <f>IF((TEXT("Oct 28, 2024 00:00 AM","mmm dd, yyyy hh:mm") - HelpMe[[#This Row],[Updated Created Date]])&gt;0, "Yes","No")</f>
        <v>Yes</v>
      </c>
      <c r="AB117" s="230">
        <f ca="1">HelpMe[[#This Row],[Updated Resolved Time]]-HelpMe[[#This Row],[Updated Created Date]]</f>
        <v>163.37557372685114</v>
      </c>
      <c r="AC117" s="231">
        <f>YEAR(HelpMe[[#This Row],[Updated Created Date]])</f>
        <v>2024</v>
      </c>
      <c r="AD117" s="228">
        <f>WEEKNUM(HelpMe[[#This Row],[Updated Created Date]])</f>
        <v>29</v>
      </c>
      <c r="AE117" s="228" t="str">
        <f>_xlfn.CONCAT(HelpMe[[#This Row],[Year]],"-W",HelpMe[[#This Row],[Week'#]])</f>
        <v>2024-W29</v>
      </c>
      <c r="AF117" s="228" t="str">
        <f>IFERROR(VLOOKUP(HelpMe[[#This Row],[ID]],CGTracker[#All],13,FALSE),"No CG Status Found")</f>
        <v>Under UAT</v>
      </c>
      <c r="AG117" s="228">
        <f>MONTH(HelpMe[[#This Row],[Updated Created Date]])</f>
        <v>7</v>
      </c>
      <c r="AH117" s="228" t="str">
        <f>_xlfn.CONCAT(HelpMe[[#This Row],[Year]],"-M",HelpMe[[#This Row],[Month]])</f>
        <v>2024-M7</v>
      </c>
      <c r="AI117" s="228" t="str">
        <f ca="1">IF(HelpMe[[#This Row],[Age]]&lt;2,"Less than 2",IF(HelpMe[[#This Row],[Age]]&lt;5,"From 2 to 5",IF(HelpMe[[#This Row],[Age]]&lt;10,"From 5 to 10","More than 10")))</f>
        <v>More than 10</v>
      </c>
      <c r="AJ1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45490.381944444445</v>
      </c>
      <c r="AK1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8" spans="1:37" ht="13.5" customHeight="1">
      <c r="A118" s="235">
        <v>4000000773</v>
      </c>
      <c r="B118" s="228" t="s">
        <v>117</v>
      </c>
      <c r="C118" s="228" t="s">
        <v>892</v>
      </c>
      <c r="D118" s="228" t="s">
        <v>1719</v>
      </c>
      <c r="E118" s="228" t="s">
        <v>870</v>
      </c>
      <c r="F118" s="228" t="s">
        <v>742</v>
      </c>
      <c r="G118" s="228" t="s">
        <v>516</v>
      </c>
      <c r="H118" s="228" t="s">
        <v>131</v>
      </c>
      <c r="I118" s="233" t="s">
        <v>1720</v>
      </c>
      <c r="J118" s="228" t="s">
        <v>1721</v>
      </c>
      <c r="K118" s="228" t="s">
        <v>846</v>
      </c>
      <c r="L118" s="228" t="s">
        <v>855</v>
      </c>
      <c r="M118" s="228" t="s">
        <v>1010</v>
      </c>
      <c r="N118" s="228" t="s">
        <v>874</v>
      </c>
      <c r="O118" s="228" t="s">
        <v>1123</v>
      </c>
      <c r="P118" s="233" t="s">
        <v>1722</v>
      </c>
      <c r="Q118" s="228" t="s">
        <v>1723</v>
      </c>
      <c r="R118" s="233" t="s">
        <v>855</v>
      </c>
      <c r="S118" s="228" t="s">
        <v>855</v>
      </c>
      <c r="T118" s="228" t="s">
        <v>1724</v>
      </c>
      <c r="U118" s="228" t="s">
        <v>846</v>
      </c>
      <c r="V118" s="228" t="s">
        <v>1725</v>
      </c>
      <c r="W118" s="228" t="s">
        <v>869</v>
      </c>
      <c r="X118" s="316" t="s">
        <v>878</v>
      </c>
      <c r="Y118" s="317" t="str">
        <f>VLOOKUP(HelpMe[[#This Row],[Technician]],Technicians[#All],3,FALSE)</f>
        <v>RAK Ceramics</v>
      </c>
      <c r="Z118" s="228" t="str">
        <f>VLOOKUP(HelpMe[[#This Row],[Technician]],Technicians[#All],2,FALSE)</f>
        <v>SAP SD</v>
      </c>
      <c r="AA118" s="233" t="str">
        <f>IF((TEXT("Oct 28, 2024 00:00 AM","mmm dd, yyyy hh:mm") - HelpMe[[#This Row],[Updated Created Date]])&gt;0, "Yes","No")</f>
        <v>Yes</v>
      </c>
      <c r="AB118" s="230">
        <f ca="1">HelpMe[[#This Row],[Updated Resolved Time]]-HelpMe[[#This Row],[Updated Created Date]]</f>
        <v>163.37279594907159</v>
      </c>
      <c r="AC118" s="231">
        <f>YEAR(HelpMe[[#This Row],[Updated Created Date]])</f>
        <v>2024</v>
      </c>
      <c r="AD118" s="228">
        <f>WEEKNUM(HelpMe[[#This Row],[Updated Created Date]])</f>
        <v>29</v>
      </c>
      <c r="AE118" s="228" t="str">
        <f>_xlfn.CONCAT(HelpMe[[#This Row],[Year]],"-W",HelpMe[[#This Row],[Week'#]])</f>
        <v>2024-W29</v>
      </c>
      <c r="AF118" s="228" t="str">
        <f>IFERROR(VLOOKUP(HelpMe[[#This Row],[ID]],CGTracker[#All],13,FALSE),"No CG Status Found")</f>
        <v>No CG Status Found</v>
      </c>
      <c r="AG118" s="228">
        <f>MONTH(HelpMe[[#This Row],[Updated Created Date]])</f>
        <v>7</v>
      </c>
      <c r="AH118" s="228" t="str">
        <f>_xlfn.CONCAT(HelpMe[[#This Row],[Year]],"-M",HelpMe[[#This Row],[Month]])</f>
        <v>2024-M7</v>
      </c>
      <c r="AI118" s="228" t="str">
        <f ca="1">IF(HelpMe[[#This Row],[Age]]&lt;2,"Less than 2",IF(HelpMe[[#This Row],[Age]]&lt;5,"From 2 to 5",IF(HelpMe[[#This Row],[Age]]&lt;10,"From 5 to 10","More than 10")))</f>
        <v>More than 10</v>
      </c>
      <c r="AJ1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45490.384722222225</v>
      </c>
      <c r="AK1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9" spans="1:37" ht="13.5" customHeight="1">
      <c r="A119" s="235">
        <v>4000000774</v>
      </c>
      <c r="B119" s="228" t="s">
        <v>117</v>
      </c>
      <c r="C119" s="228" t="s">
        <v>795</v>
      </c>
      <c r="D119" s="228" t="s">
        <v>1726</v>
      </c>
      <c r="E119" s="228" t="s">
        <v>870</v>
      </c>
      <c r="F119" s="228" t="s">
        <v>742</v>
      </c>
      <c r="G119" s="228" t="s">
        <v>516</v>
      </c>
      <c r="H119" s="228" t="s">
        <v>131</v>
      </c>
      <c r="I119" s="233" t="s">
        <v>1727</v>
      </c>
      <c r="J119" s="228" t="s">
        <v>1714</v>
      </c>
      <c r="K119" s="228" t="s">
        <v>846</v>
      </c>
      <c r="L119" s="228" t="s">
        <v>855</v>
      </c>
      <c r="M119" s="228" t="s">
        <v>1010</v>
      </c>
      <c r="N119" s="228" t="s">
        <v>874</v>
      </c>
      <c r="O119" s="228" t="s">
        <v>1123</v>
      </c>
      <c r="P119" s="233" t="s">
        <v>1728</v>
      </c>
      <c r="Q119" s="228" t="s">
        <v>892</v>
      </c>
      <c r="R119" s="233" t="s">
        <v>855</v>
      </c>
      <c r="S119" s="228" t="s">
        <v>855</v>
      </c>
      <c r="T119" s="228" t="s">
        <v>1717</v>
      </c>
      <c r="U119" s="228" t="s">
        <v>846</v>
      </c>
      <c r="V119" s="228" t="s">
        <v>1729</v>
      </c>
      <c r="W119" s="228" t="s">
        <v>869</v>
      </c>
      <c r="X119" s="316" t="s">
        <v>878</v>
      </c>
      <c r="Y119" s="317" t="str">
        <f>VLOOKUP(HelpMe[[#This Row],[Technician]],Technicians[#All],3,FALSE)</f>
        <v>RAK Ceramics</v>
      </c>
      <c r="Z119" s="228" t="str">
        <f>VLOOKUP(HelpMe[[#This Row],[Technician]],Technicians[#All],2,FALSE)</f>
        <v>SAP SD</v>
      </c>
      <c r="AA119" s="233" t="str">
        <f>IF((TEXT("Oct 28, 2024 00:00 AM","mmm dd, yyyy hh:mm") - HelpMe[[#This Row],[Updated Created Date]])&gt;0, "Yes","No")</f>
        <v>Yes</v>
      </c>
      <c r="AB119" s="230">
        <f ca="1">HelpMe[[#This Row],[Updated Resolved Time]]-HelpMe[[#This Row],[Updated Created Date]]</f>
        <v>163.37001817129931</v>
      </c>
      <c r="AC119" s="231">
        <f>YEAR(HelpMe[[#This Row],[Updated Created Date]])</f>
        <v>2024</v>
      </c>
      <c r="AD119" s="228">
        <f>WEEKNUM(HelpMe[[#This Row],[Updated Created Date]])</f>
        <v>29</v>
      </c>
      <c r="AE119" s="228" t="str">
        <f>_xlfn.CONCAT(HelpMe[[#This Row],[Year]],"-W",HelpMe[[#This Row],[Week'#]])</f>
        <v>2024-W29</v>
      </c>
      <c r="AF119" s="228" t="str">
        <f>IFERROR(VLOOKUP(HelpMe[[#This Row],[ID]],CGTracker[#All],13,FALSE),"No CG Status Found")</f>
        <v>No CG Status Found</v>
      </c>
      <c r="AG119" s="228">
        <f>MONTH(HelpMe[[#This Row],[Updated Created Date]])</f>
        <v>7</v>
      </c>
      <c r="AH119" s="228" t="str">
        <f>_xlfn.CONCAT(HelpMe[[#This Row],[Year]],"-M",HelpMe[[#This Row],[Month]])</f>
        <v>2024-M7</v>
      </c>
      <c r="AI119" s="228" t="str">
        <f ca="1">IF(HelpMe[[#This Row],[Age]]&lt;2,"Less than 2",IF(HelpMe[[#This Row],[Age]]&lt;5,"From 2 to 5",IF(HelpMe[[#This Row],[Age]]&lt;10,"From 5 to 10","More than 10")))</f>
        <v>More than 10</v>
      </c>
      <c r="AJ1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45490.387499999997</v>
      </c>
      <c r="AK1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0" spans="1:37" ht="13.5" customHeight="1">
      <c r="A120" s="235">
        <v>4000000775</v>
      </c>
      <c r="B120" s="228" t="s">
        <v>117</v>
      </c>
      <c r="C120" s="228" t="s">
        <v>892</v>
      </c>
      <c r="D120" s="228" t="s">
        <v>1730</v>
      </c>
      <c r="E120" s="228" t="s">
        <v>870</v>
      </c>
      <c r="F120" s="228" t="s">
        <v>742</v>
      </c>
      <c r="G120" s="228" t="s">
        <v>516</v>
      </c>
      <c r="H120" s="228" t="s">
        <v>131</v>
      </c>
      <c r="I120" s="233" t="s">
        <v>1731</v>
      </c>
      <c r="J120" s="228" t="s">
        <v>1714</v>
      </c>
      <c r="K120" s="228" t="s">
        <v>846</v>
      </c>
      <c r="L120" s="228" t="s">
        <v>855</v>
      </c>
      <c r="M120" s="228" t="s">
        <v>1010</v>
      </c>
      <c r="N120" s="228" t="s">
        <v>874</v>
      </c>
      <c r="O120" s="228" t="s">
        <v>1015</v>
      </c>
      <c r="P120" s="233" t="s">
        <v>1728</v>
      </c>
      <c r="Q120" s="228" t="s">
        <v>892</v>
      </c>
      <c r="R120" s="233" t="s">
        <v>855</v>
      </c>
      <c r="S120" s="228" t="s">
        <v>1732</v>
      </c>
      <c r="T120" s="228" t="s">
        <v>1717</v>
      </c>
      <c r="U120" s="228" t="s">
        <v>846</v>
      </c>
      <c r="V120" s="228" t="s">
        <v>855</v>
      </c>
      <c r="W120" s="228" t="s">
        <v>903</v>
      </c>
      <c r="X120" s="316" t="s">
        <v>878</v>
      </c>
      <c r="Y120" s="317" t="str">
        <f>VLOOKUP(HelpMe[[#This Row],[Technician]],Technicians[#All],3,FALSE)</f>
        <v>RAK Ceramics</v>
      </c>
      <c r="Z120" s="228" t="str">
        <f>VLOOKUP(HelpMe[[#This Row],[Technician]],Technicians[#All],2,FALSE)</f>
        <v>SAP SD</v>
      </c>
      <c r="AA120" s="233" t="str">
        <f>IF((TEXT("Oct 28, 2024 00:00 AM","mmm dd, yyyy hh:mm") - HelpMe[[#This Row],[Updated Created Date]])&gt;0, "Yes","No")</f>
        <v>Yes</v>
      </c>
      <c r="AB120" s="230">
        <f ca="1">HelpMe[[#This Row],[Updated Resolved Time]]-HelpMe[[#This Row],[Updated Created Date]]</f>
        <v>163.36585150462633</v>
      </c>
      <c r="AC120" s="231">
        <f>YEAR(HelpMe[[#This Row],[Updated Created Date]])</f>
        <v>2024</v>
      </c>
      <c r="AD120" s="228">
        <f>WEEKNUM(HelpMe[[#This Row],[Updated Created Date]])</f>
        <v>29</v>
      </c>
      <c r="AE120" s="228" t="str">
        <f>_xlfn.CONCAT(HelpMe[[#This Row],[Year]],"-W",HelpMe[[#This Row],[Week'#]])</f>
        <v>2024-W29</v>
      </c>
      <c r="AF120" s="228" t="str">
        <f>IFERROR(VLOOKUP(HelpMe[[#This Row],[ID]],CGTracker[#All],13,FALSE),"No CG Status Found")</f>
        <v>No CG Status Found</v>
      </c>
      <c r="AG120" s="228">
        <f>MONTH(HelpMe[[#This Row],[Updated Created Date]])</f>
        <v>7</v>
      </c>
      <c r="AH120" s="228" t="str">
        <f>_xlfn.CONCAT(HelpMe[[#This Row],[Year]],"-M",HelpMe[[#This Row],[Month]])</f>
        <v>2024-M7</v>
      </c>
      <c r="AI120" s="228" t="str">
        <f ca="1">IF(HelpMe[[#This Row],[Age]]&lt;2,"Less than 2",IF(HelpMe[[#This Row],[Age]]&lt;5,"From 2 to 5",IF(HelpMe[[#This Row],[Age]]&lt;10,"From 5 to 10","More than 10")))</f>
        <v>More than 10</v>
      </c>
      <c r="AJ1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45490.39166666667</v>
      </c>
      <c r="AK1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1" spans="1:37" ht="13.5" customHeight="1">
      <c r="A121" s="235">
        <v>4000000776</v>
      </c>
      <c r="B121" s="228" t="s">
        <v>117</v>
      </c>
      <c r="C121" s="228" t="s">
        <v>795</v>
      </c>
      <c r="D121" s="228" t="s">
        <v>1733</v>
      </c>
      <c r="E121" s="228" t="s">
        <v>1211</v>
      </c>
      <c r="F121" s="228" t="s">
        <v>742</v>
      </c>
      <c r="G121" s="228" t="s">
        <v>941</v>
      </c>
      <c r="H121" s="228" t="s">
        <v>268</v>
      </c>
      <c r="I121" s="233" t="s">
        <v>1734</v>
      </c>
      <c r="J121" s="228" t="s">
        <v>1714</v>
      </c>
      <c r="K121" s="228" t="s">
        <v>846</v>
      </c>
      <c r="L121" s="228" t="s">
        <v>855</v>
      </c>
      <c r="M121" s="228" t="s">
        <v>1010</v>
      </c>
      <c r="N121" s="228" t="s">
        <v>924</v>
      </c>
      <c r="O121" s="228" t="s">
        <v>1015</v>
      </c>
      <c r="P121" s="233" t="s">
        <v>1735</v>
      </c>
      <c r="Q121" s="228" t="s">
        <v>892</v>
      </c>
      <c r="R121" s="233" t="s">
        <v>855</v>
      </c>
      <c r="S121" s="228" t="s">
        <v>1736</v>
      </c>
      <c r="T121" s="228" t="s">
        <v>1717</v>
      </c>
      <c r="U121" s="228" t="s">
        <v>846</v>
      </c>
      <c r="V121" s="228" t="s">
        <v>1737</v>
      </c>
      <c r="W121" s="228" t="s">
        <v>869</v>
      </c>
      <c r="X121" s="316" t="s">
        <v>878</v>
      </c>
      <c r="Y121" s="317" t="str">
        <f>VLOOKUP(HelpMe[[#This Row],[Technician]],Technicians[#All],3,FALSE)</f>
        <v>RAK Ceramics</v>
      </c>
      <c r="Z121" s="228" t="str">
        <f>VLOOKUP(HelpMe[[#This Row],[Technician]],Technicians[#All],2,FALSE)</f>
        <v>SAP SD</v>
      </c>
      <c r="AA121" s="233" t="str">
        <f>IF((TEXT("Oct 28, 2024 00:00 AM","mmm dd, yyyy hh:mm") - HelpMe[[#This Row],[Updated Created Date]])&gt;0, "Yes","No")</f>
        <v>Yes</v>
      </c>
      <c r="AB121" s="230">
        <f ca="1">HelpMe[[#This Row],[Updated Resolved Time]]-HelpMe[[#This Row],[Updated Created Date]]</f>
        <v>163.36446261574019</v>
      </c>
      <c r="AC121" s="231">
        <f>YEAR(HelpMe[[#This Row],[Updated Created Date]])</f>
        <v>2024</v>
      </c>
      <c r="AD121" s="228">
        <f>WEEKNUM(HelpMe[[#This Row],[Updated Created Date]])</f>
        <v>29</v>
      </c>
      <c r="AE121" s="228" t="str">
        <f>_xlfn.CONCAT(HelpMe[[#This Row],[Year]],"-W",HelpMe[[#This Row],[Week'#]])</f>
        <v>2024-W29</v>
      </c>
      <c r="AF121" s="228" t="str">
        <f>IFERROR(VLOOKUP(HelpMe[[#This Row],[ID]],CGTracker[#All],13,FALSE),"No CG Status Found")</f>
        <v>No CG Status Found</v>
      </c>
      <c r="AG121" s="228">
        <f>MONTH(HelpMe[[#This Row],[Updated Created Date]])</f>
        <v>7</v>
      </c>
      <c r="AH121" s="228" t="str">
        <f>_xlfn.CONCAT(HelpMe[[#This Row],[Year]],"-M",HelpMe[[#This Row],[Month]])</f>
        <v>2024-M7</v>
      </c>
      <c r="AI121" s="228" t="str">
        <f ca="1">IF(HelpMe[[#This Row],[Age]]&lt;2,"Less than 2",IF(HelpMe[[#This Row],[Age]]&lt;5,"From 2 to 5",IF(HelpMe[[#This Row],[Age]]&lt;10,"From 5 to 10","More than 10")))</f>
        <v>More than 10</v>
      </c>
      <c r="AJ1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45490.393055555556</v>
      </c>
      <c r="AK1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2" spans="1:37" ht="13.5" customHeight="1">
      <c r="A122" s="235">
        <v>4000000777</v>
      </c>
      <c r="B122" s="228" t="s">
        <v>117</v>
      </c>
      <c r="C122" s="228" t="s">
        <v>795</v>
      </c>
      <c r="D122" s="228" t="s">
        <v>489</v>
      </c>
      <c r="E122" s="228" t="s">
        <v>870</v>
      </c>
      <c r="F122" s="228" t="s">
        <v>742</v>
      </c>
      <c r="G122" s="228" t="s">
        <v>516</v>
      </c>
      <c r="H122" s="228" t="s">
        <v>131</v>
      </c>
      <c r="I122" s="233" t="s">
        <v>1738</v>
      </c>
      <c r="J122" s="228" t="s">
        <v>1714</v>
      </c>
      <c r="K122" s="228" t="s">
        <v>846</v>
      </c>
      <c r="L122" s="228" t="s">
        <v>855</v>
      </c>
      <c r="M122" s="228" t="s">
        <v>1010</v>
      </c>
      <c r="N122" s="228" t="s">
        <v>874</v>
      </c>
      <c r="O122" s="228" t="s">
        <v>1123</v>
      </c>
      <c r="P122" s="233" t="s">
        <v>1739</v>
      </c>
      <c r="Q122" s="228" t="s">
        <v>892</v>
      </c>
      <c r="R122" s="233" t="s">
        <v>855</v>
      </c>
      <c r="S122" s="228" t="s">
        <v>855</v>
      </c>
      <c r="T122" s="228" t="s">
        <v>1717</v>
      </c>
      <c r="U122" s="228" t="s">
        <v>846</v>
      </c>
      <c r="V122" s="228" t="s">
        <v>1740</v>
      </c>
      <c r="W122" s="228" t="s">
        <v>869</v>
      </c>
      <c r="X122" s="316" t="s">
        <v>878</v>
      </c>
      <c r="Y122" s="317" t="str">
        <f>VLOOKUP(HelpMe[[#This Row],[Technician]],Technicians[#All],3,FALSE)</f>
        <v>RAK Ceramics</v>
      </c>
      <c r="Z122" s="228" t="str">
        <f>VLOOKUP(HelpMe[[#This Row],[Technician]],Technicians[#All],2,FALSE)</f>
        <v>SAP SD</v>
      </c>
      <c r="AA122" s="233" t="str">
        <f>IF((TEXT("Oct 28, 2024 00:00 AM","mmm dd, yyyy hh:mm") - HelpMe[[#This Row],[Updated Created Date]])&gt;0, "Yes","No")</f>
        <v>Yes</v>
      </c>
      <c r="AB122" s="230">
        <f ca="1">HelpMe[[#This Row],[Updated Resolved Time]]-HelpMe[[#This Row],[Updated Created Date]]</f>
        <v>163.36307372685405</v>
      </c>
      <c r="AC122" s="231">
        <f>YEAR(HelpMe[[#This Row],[Updated Created Date]])</f>
        <v>2024</v>
      </c>
      <c r="AD122" s="228">
        <f>WEEKNUM(HelpMe[[#This Row],[Updated Created Date]])</f>
        <v>29</v>
      </c>
      <c r="AE122" s="228" t="str">
        <f>_xlfn.CONCAT(HelpMe[[#This Row],[Year]],"-W",HelpMe[[#This Row],[Week'#]])</f>
        <v>2024-W29</v>
      </c>
      <c r="AF122" s="228" t="str">
        <f>IFERROR(VLOOKUP(HelpMe[[#This Row],[ID]],CGTracker[#All],13,FALSE),"No CG Status Found")</f>
        <v>Under FUT</v>
      </c>
      <c r="AG122" s="228">
        <f>MONTH(HelpMe[[#This Row],[Updated Created Date]])</f>
        <v>7</v>
      </c>
      <c r="AH122" s="228" t="str">
        <f>_xlfn.CONCAT(HelpMe[[#This Row],[Year]],"-M",HelpMe[[#This Row],[Month]])</f>
        <v>2024-M7</v>
      </c>
      <c r="AI122" s="228" t="str">
        <f ca="1">IF(HelpMe[[#This Row],[Age]]&lt;2,"Less than 2",IF(HelpMe[[#This Row],[Age]]&lt;5,"From 2 to 5",IF(HelpMe[[#This Row],[Age]]&lt;10,"From 5 to 10","More than 10")))</f>
        <v>More than 10</v>
      </c>
      <c r="AJ1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45490.394444444442</v>
      </c>
      <c r="AK1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3" spans="1:37" ht="13.5" customHeight="1">
      <c r="A123" s="235">
        <v>4000000779</v>
      </c>
      <c r="B123" s="228" t="s">
        <v>117</v>
      </c>
      <c r="C123" s="228" t="s">
        <v>795</v>
      </c>
      <c r="D123" s="228" t="s">
        <v>1741</v>
      </c>
      <c r="E123" s="228" t="s">
        <v>1742</v>
      </c>
      <c r="F123" s="228" t="s">
        <v>1010</v>
      </c>
      <c r="G123" s="228" t="s">
        <v>1743</v>
      </c>
      <c r="H123" s="228" t="s">
        <v>131</v>
      </c>
      <c r="I123" s="233" t="s">
        <v>1744</v>
      </c>
      <c r="J123" s="228" t="s">
        <v>1714</v>
      </c>
      <c r="K123" s="228" t="s">
        <v>846</v>
      </c>
      <c r="L123" s="228" t="s">
        <v>855</v>
      </c>
      <c r="M123" s="228" t="s">
        <v>1010</v>
      </c>
      <c r="N123" s="228" t="s">
        <v>1280</v>
      </c>
      <c r="O123" s="228" t="s">
        <v>1015</v>
      </c>
      <c r="P123" s="233" t="s">
        <v>1745</v>
      </c>
      <c r="Q123" s="228" t="s">
        <v>892</v>
      </c>
      <c r="R123" s="233" t="s">
        <v>855</v>
      </c>
      <c r="S123" s="228" t="s">
        <v>1746</v>
      </c>
      <c r="T123" s="228" t="s">
        <v>1717</v>
      </c>
      <c r="U123" s="228" t="s">
        <v>846</v>
      </c>
      <c r="V123" s="228" t="s">
        <v>1747</v>
      </c>
      <c r="W123" s="228" t="s">
        <v>869</v>
      </c>
      <c r="X123" s="316" t="s">
        <v>878</v>
      </c>
      <c r="Y123" s="317" t="str">
        <f>VLOOKUP(HelpMe[[#This Row],[Technician]],Technicians[#All],3,FALSE)</f>
        <v>RAK Ceramics</v>
      </c>
      <c r="Z123" s="228" t="str">
        <f>VLOOKUP(HelpMe[[#This Row],[Technician]],Technicians[#All],2,FALSE)</f>
        <v>Business Head India</v>
      </c>
      <c r="AA123" s="233" t="str">
        <f>IF((TEXT("Oct 28, 2024 00:00 AM","mmm dd, yyyy hh:mm") - HelpMe[[#This Row],[Updated Created Date]])&gt;0, "Yes","No")</f>
        <v>Yes</v>
      </c>
      <c r="AB123" s="230">
        <f ca="1">HelpMe[[#This Row],[Updated Resolved Time]]-HelpMe[[#This Row],[Updated Created Date]]</f>
        <v>163.35960150462779</v>
      </c>
      <c r="AC123" s="231">
        <f>YEAR(HelpMe[[#This Row],[Updated Created Date]])</f>
        <v>2024</v>
      </c>
      <c r="AD123" s="228">
        <f>WEEKNUM(HelpMe[[#This Row],[Updated Created Date]])</f>
        <v>29</v>
      </c>
      <c r="AE123" s="228" t="str">
        <f>_xlfn.CONCAT(HelpMe[[#This Row],[Year]],"-W",HelpMe[[#This Row],[Week'#]])</f>
        <v>2024-W29</v>
      </c>
      <c r="AF123" s="228" t="str">
        <f>IFERROR(VLOOKUP(HelpMe[[#This Row],[ID]],CGTracker[#All],13,FALSE),"No CG Status Found")</f>
        <v>No CG Status Found</v>
      </c>
      <c r="AG123" s="228">
        <f>MONTH(HelpMe[[#This Row],[Updated Created Date]])</f>
        <v>7</v>
      </c>
      <c r="AH123" s="228" t="str">
        <f>_xlfn.CONCAT(HelpMe[[#This Row],[Year]],"-M",HelpMe[[#This Row],[Month]])</f>
        <v>2024-M7</v>
      </c>
      <c r="AI123" s="228" t="str">
        <f ca="1">IF(HelpMe[[#This Row],[Age]]&lt;2,"Less than 2",IF(HelpMe[[#This Row],[Age]]&lt;5,"From 2 to 5",IF(HelpMe[[#This Row],[Age]]&lt;10,"From 5 to 10","More than 10")))</f>
        <v>More than 10</v>
      </c>
      <c r="AJ1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45490.397916666669</v>
      </c>
      <c r="AK1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4" spans="1:37" ht="13.5" customHeight="1">
      <c r="A124" s="235">
        <v>4000000780</v>
      </c>
      <c r="B124" s="228" t="s">
        <v>117</v>
      </c>
      <c r="C124" s="228" t="s">
        <v>795</v>
      </c>
      <c r="D124" s="228" t="s">
        <v>1748</v>
      </c>
      <c r="E124" s="228" t="s">
        <v>1211</v>
      </c>
      <c r="F124" s="228" t="s">
        <v>742</v>
      </c>
      <c r="G124" s="228" t="s">
        <v>516</v>
      </c>
      <c r="H124" s="228" t="s">
        <v>746</v>
      </c>
      <c r="I124" s="233" t="s">
        <v>1749</v>
      </c>
      <c r="J124" s="228" t="s">
        <v>1714</v>
      </c>
      <c r="K124" s="228" t="s">
        <v>846</v>
      </c>
      <c r="L124" s="228" t="s">
        <v>855</v>
      </c>
      <c r="M124" s="228" t="s">
        <v>1010</v>
      </c>
      <c r="N124" s="228" t="s">
        <v>924</v>
      </c>
      <c r="O124" s="228" t="s">
        <v>1123</v>
      </c>
      <c r="P124" s="233" t="s">
        <v>1750</v>
      </c>
      <c r="Q124" s="228" t="s">
        <v>892</v>
      </c>
      <c r="R124" s="233" t="s">
        <v>855</v>
      </c>
      <c r="S124" s="228" t="s">
        <v>1751</v>
      </c>
      <c r="T124" s="228" t="s">
        <v>1717</v>
      </c>
      <c r="U124" s="228" t="s">
        <v>846</v>
      </c>
      <c r="V124" s="228" t="s">
        <v>1752</v>
      </c>
      <c r="W124" s="228" t="s">
        <v>869</v>
      </c>
      <c r="X124" s="316" t="s">
        <v>878</v>
      </c>
      <c r="Y124" s="317" t="str">
        <f>VLOOKUP(HelpMe[[#This Row],[Technician]],Technicians[#All],3,FALSE)</f>
        <v>RAK Ceramics</v>
      </c>
      <c r="Z124" s="228" t="str">
        <f>VLOOKUP(HelpMe[[#This Row],[Technician]],Technicians[#All],2,FALSE)</f>
        <v>SAP SD</v>
      </c>
      <c r="AA124" s="233" t="str">
        <f>IF((TEXT("Oct 28, 2024 00:00 AM","mmm dd, yyyy hh:mm") - HelpMe[[#This Row],[Updated Created Date]])&gt;0, "Yes","No")</f>
        <v>Yes</v>
      </c>
      <c r="AB124" s="230">
        <f ca="1">HelpMe[[#This Row],[Updated Resolved Time]]-HelpMe[[#This Row],[Updated Created Date]]</f>
        <v>163.35821261574165</v>
      </c>
      <c r="AC124" s="231">
        <f>YEAR(HelpMe[[#This Row],[Updated Created Date]])</f>
        <v>2024</v>
      </c>
      <c r="AD124" s="228">
        <f>WEEKNUM(HelpMe[[#This Row],[Updated Created Date]])</f>
        <v>29</v>
      </c>
      <c r="AE124" s="228" t="str">
        <f>_xlfn.CONCAT(HelpMe[[#This Row],[Year]],"-W",HelpMe[[#This Row],[Week'#]])</f>
        <v>2024-W29</v>
      </c>
      <c r="AF124" s="228" t="str">
        <f>IFERROR(VLOOKUP(HelpMe[[#This Row],[ID]],CGTracker[#All],13,FALSE),"No CG Status Found")</f>
        <v>No CG Status Found</v>
      </c>
      <c r="AG124" s="228">
        <f>MONTH(HelpMe[[#This Row],[Updated Created Date]])</f>
        <v>7</v>
      </c>
      <c r="AH124" s="228" t="str">
        <f>_xlfn.CONCAT(HelpMe[[#This Row],[Year]],"-M",HelpMe[[#This Row],[Month]])</f>
        <v>2024-M7</v>
      </c>
      <c r="AI124" s="228" t="str">
        <f ca="1">IF(HelpMe[[#This Row],[Age]]&lt;2,"Less than 2",IF(HelpMe[[#This Row],[Age]]&lt;5,"From 2 to 5",IF(HelpMe[[#This Row],[Age]]&lt;10,"From 5 to 10","More than 10")))</f>
        <v>More than 10</v>
      </c>
      <c r="AJ1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45490.399305555555</v>
      </c>
      <c r="AK1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5" spans="1:37" ht="13.5" customHeight="1">
      <c r="A125" s="235">
        <v>4000000781</v>
      </c>
      <c r="B125" s="228" t="s">
        <v>117</v>
      </c>
      <c r="C125" s="228" t="s">
        <v>892</v>
      </c>
      <c r="D125" s="228" t="s">
        <v>1753</v>
      </c>
      <c r="E125" s="228" t="s">
        <v>1009</v>
      </c>
      <c r="F125" s="228" t="s">
        <v>742</v>
      </c>
      <c r="G125" s="228" t="s">
        <v>941</v>
      </c>
      <c r="H125" s="228" t="s">
        <v>131</v>
      </c>
      <c r="I125" s="233" t="s">
        <v>1754</v>
      </c>
      <c r="J125" s="228" t="s">
        <v>1714</v>
      </c>
      <c r="K125" s="228" t="s">
        <v>846</v>
      </c>
      <c r="L125" s="228" t="s">
        <v>855</v>
      </c>
      <c r="M125" s="228" t="s">
        <v>1010</v>
      </c>
      <c r="N125" s="228" t="s">
        <v>924</v>
      </c>
      <c r="O125" s="228" t="s">
        <v>1015</v>
      </c>
      <c r="P125" s="233" t="s">
        <v>1755</v>
      </c>
      <c r="Q125" s="228" t="s">
        <v>892</v>
      </c>
      <c r="R125" s="233" t="s">
        <v>855</v>
      </c>
      <c r="S125" s="228" t="s">
        <v>855</v>
      </c>
      <c r="T125" s="228" t="s">
        <v>1717</v>
      </c>
      <c r="U125" s="228" t="s">
        <v>846</v>
      </c>
      <c r="V125" s="228" t="s">
        <v>855</v>
      </c>
      <c r="W125" s="228" t="s">
        <v>869</v>
      </c>
      <c r="X125" s="316" t="s">
        <v>878</v>
      </c>
      <c r="Y125" s="317" t="str">
        <f>VLOOKUP(HelpMe[[#This Row],[Technician]],Technicians[#All],3,FALSE)</f>
        <v>RAK Ceramics</v>
      </c>
      <c r="Z125" s="228" t="str">
        <f>VLOOKUP(HelpMe[[#This Row],[Technician]],Technicians[#All],2,FALSE)</f>
        <v>SAP SD</v>
      </c>
      <c r="AA125" s="233" t="str">
        <f>IF((TEXT("Oct 28, 2024 00:00 AM","mmm dd, yyyy hh:mm") - HelpMe[[#This Row],[Updated Created Date]])&gt;0, "Yes","No")</f>
        <v>Yes</v>
      </c>
      <c r="AB125" s="230">
        <f ca="1">HelpMe[[#This Row],[Updated Resolved Time]]-HelpMe[[#This Row],[Updated Created Date]]</f>
        <v>163.3561292824088</v>
      </c>
      <c r="AC125" s="231">
        <f>YEAR(HelpMe[[#This Row],[Updated Created Date]])</f>
        <v>2024</v>
      </c>
      <c r="AD125" s="228">
        <f>WEEKNUM(HelpMe[[#This Row],[Updated Created Date]])</f>
        <v>29</v>
      </c>
      <c r="AE125" s="228" t="str">
        <f>_xlfn.CONCAT(HelpMe[[#This Row],[Year]],"-W",HelpMe[[#This Row],[Week'#]])</f>
        <v>2024-W29</v>
      </c>
      <c r="AF125" s="228" t="str">
        <f>IFERROR(VLOOKUP(HelpMe[[#This Row],[ID]],CGTracker[#All],13,FALSE),"No CG Status Found")</f>
        <v>No CG Status Found</v>
      </c>
      <c r="AG125" s="228">
        <f>MONTH(HelpMe[[#This Row],[Updated Created Date]])</f>
        <v>7</v>
      </c>
      <c r="AH125" s="228" t="str">
        <f>_xlfn.CONCAT(HelpMe[[#This Row],[Year]],"-M",HelpMe[[#This Row],[Month]])</f>
        <v>2024-M7</v>
      </c>
      <c r="AI125" s="228" t="str">
        <f ca="1">IF(HelpMe[[#This Row],[Age]]&lt;2,"Less than 2",IF(HelpMe[[#This Row],[Age]]&lt;5,"From 2 to 5",IF(HelpMe[[#This Row],[Age]]&lt;10,"From 5 to 10","More than 10")))</f>
        <v>More than 10</v>
      </c>
      <c r="AJ1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45490.401388888888</v>
      </c>
      <c r="AK1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6" spans="1:37" ht="13.5" customHeight="1">
      <c r="A126" s="235">
        <v>4000000782</v>
      </c>
      <c r="B126" s="228" t="s">
        <v>117</v>
      </c>
      <c r="C126" s="228" t="s">
        <v>795</v>
      </c>
      <c r="D126" s="228" t="s">
        <v>1756</v>
      </c>
      <c r="E126" s="228" t="s">
        <v>1211</v>
      </c>
      <c r="F126" s="228" t="s">
        <v>742</v>
      </c>
      <c r="G126" s="228" t="s">
        <v>516</v>
      </c>
      <c r="H126" s="228" t="s">
        <v>131</v>
      </c>
      <c r="I126" s="233" t="s">
        <v>1757</v>
      </c>
      <c r="J126" s="228" t="s">
        <v>1714</v>
      </c>
      <c r="K126" s="228" t="s">
        <v>846</v>
      </c>
      <c r="L126" s="228" t="s">
        <v>855</v>
      </c>
      <c r="M126" s="228" t="s">
        <v>1010</v>
      </c>
      <c r="N126" s="228" t="s">
        <v>924</v>
      </c>
      <c r="O126" s="228" t="s">
        <v>1015</v>
      </c>
      <c r="P126" s="233" t="s">
        <v>1758</v>
      </c>
      <c r="Q126" s="228" t="s">
        <v>892</v>
      </c>
      <c r="R126" s="233" t="s">
        <v>855</v>
      </c>
      <c r="S126" s="228" t="s">
        <v>855</v>
      </c>
      <c r="T126" s="228" t="s">
        <v>1717</v>
      </c>
      <c r="U126" s="228" t="s">
        <v>846</v>
      </c>
      <c r="V126" s="228" t="s">
        <v>1759</v>
      </c>
      <c r="W126" s="228" t="s">
        <v>869</v>
      </c>
      <c r="X126" s="316" t="s">
        <v>878</v>
      </c>
      <c r="Y126" s="317" t="str">
        <f>VLOOKUP(HelpMe[[#This Row],[Technician]],Technicians[#All],3,FALSE)</f>
        <v>RAK Ceramics</v>
      </c>
      <c r="Z126" s="228" t="str">
        <f>VLOOKUP(HelpMe[[#This Row],[Technician]],Technicians[#All],2,FALSE)</f>
        <v>SAP SD</v>
      </c>
      <c r="AA126" s="233" t="str">
        <f>IF((TEXT("Oct 28, 2024 00:00 AM","mmm dd, yyyy hh:mm") - HelpMe[[#This Row],[Updated Created Date]])&gt;0, "Yes","No")</f>
        <v>Yes</v>
      </c>
      <c r="AB126" s="230">
        <f ca="1">HelpMe[[#This Row],[Updated Resolved Time]]-HelpMe[[#This Row],[Updated Created Date]]</f>
        <v>163.35335150462925</v>
      </c>
      <c r="AC126" s="231">
        <f>YEAR(HelpMe[[#This Row],[Updated Created Date]])</f>
        <v>2024</v>
      </c>
      <c r="AD126" s="228">
        <f>WEEKNUM(HelpMe[[#This Row],[Updated Created Date]])</f>
        <v>29</v>
      </c>
      <c r="AE126" s="228" t="str">
        <f>_xlfn.CONCAT(HelpMe[[#This Row],[Year]],"-W",HelpMe[[#This Row],[Week'#]])</f>
        <v>2024-W29</v>
      </c>
      <c r="AF126" s="228" t="str">
        <f>IFERROR(VLOOKUP(HelpMe[[#This Row],[ID]],CGTracker[#All],13,FALSE),"No CG Status Found")</f>
        <v>No CG Status Found</v>
      </c>
      <c r="AG126" s="228">
        <f>MONTH(HelpMe[[#This Row],[Updated Created Date]])</f>
        <v>7</v>
      </c>
      <c r="AH126" s="228" t="str">
        <f>_xlfn.CONCAT(HelpMe[[#This Row],[Year]],"-M",HelpMe[[#This Row],[Month]])</f>
        <v>2024-M7</v>
      </c>
      <c r="AI126" s="228" t="str">
        <f ca="1">IF(HelpMe[[#This Row],[Age]]&lt;2,"Less than 2",IF(HelpMe[[#This Row],[Age]]&lt;5,"From 2 to 5",IF(HelpMe[[#This Row],[Age]]&lt;10,"From 5 to 10","More than 10")))</f>
        <v>More than 10</v>
      </c>
      <c r="AJ1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45490.404166666667</v>
      </c>
      <c r="AK1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7" spans="1:37" ht="13.5" customHeight="1">
      <c r="A127" s="235">
        <v>4000000783</v>
      </c>
      <c r="B127" s="228" t="s">
        <v>117</v>
      </c>
      <c r="C127" s="228" t="s">
        <v>795</v>
      </c>
      <c r="D127" s="228" t="s">
        <v>1760</v>
      </c>
      <c r="E127" s="228" t="s">
        <v>1761</v>
      </c>
      <c r="F127" s="228" t="s">
        <v>742</v>
      </c>
      <c r="G127" s="228" t="s">
        <v>516</v>
      </c>
      <c r="H127" s="228" t="s">
        <v>268</v>
      </c>
      <c r="I127" s="233" t="s">
        <v>1762</v>
      </c>
      <c r="J127" s="228" t="s">
        <v>1714</v>
      </c>
      <c r="K127" s="228" t="s">
        <v>846</v>
      </c>
      <c r="L127" s="228" t="s">
        <v>855</v>
      </c>
      <c r="M127" s="228" t="s">
        <v>1010</v>
      </c>
      <c r="N127" s="228" t="s">
        <v>924</v>
      </c>
      <c r="O127" s="228" t="s">
        <v>1015</v>
      </c>
      <c r="P127" s="233" t="s">
        <v>1763</v>
      </c>
      <c r="Q127" s="228" t="s">
        <v>892</v>
      </c>
      <c r="R127" s="233" t="s">
        <v>855</v>
      </c>
      <c r="S127" s="228" t="s">
        <v>855</v>
      </c>
      <c r="T127" s="228" t="s">
        <v>1717</v>
      </c>
      <c r="U127" s="228" t="s">
        <v>846</v>
      </c>
      <c r="V127" s="228" t="s">
        <v>1764</v>
      </c>
      <c r="W127" s="228" t="s">
        <v>869</v>
      </c>
      <c r="X127" s="316" t="s">
        <v>878</v>
      </c>
      <c r="Y127" s="317" t="str">
        <f>VLOOKUP(HelpMe[[#This Row],[Technician]],Technicians[#All],3,FALSE)</f>
        <v>RAK Ceramics</v>
      </c>
      <c r="Z127" s="228" t="str">
        <f>VLOOKUP(HelpMe[[#This Row],[Technician]],Technicians[#All],2,FALSE)</f>
        <v>SAP SD</v>
      </c>
      <c r="AA127" s="233" t="str">
        <f>IF((TEXT("Oct 28, 2024 00:00 AM","mmm dd, yyyy hh:mm") - HelpMe[[#This Row],[Updated Created Date]])&gt;0, "Yes","No")</f>
        <v>Yes</v>
      </c>
      <c r="AB127" s="230">
        <f ca="1">HelpMe[[#This Row],[Updated Resolved Time]]-HelpMe[[#This Row],[Updated Created Date]]</f>
        <v>163.3512681712964</v>
      </c>
      <c r="AC127" s="231">
        <f>YEAR(HelpMe[[#This Row],[Updated Created Date]])</f>
        <v>2024</v>
      </c>
      <c r="AD127" s="228">
        <f>WEEKNUM(HelpMe[[#This Row],[Updated Created Date]])</f>
        <v>29</v>
      </c>
      <c r="AE127" s="228" t="str">
        <f>_xlfn.CONCAT(HelpMe[[#This Row],[Year]],"-W",HelpMe[[#This Row],[Week'#]])</f>
        <v>2024-W29</v>
      </c>
      <c r="AF127" s="228" t="str">
        <f>IFERROR(VLOOKUP(HelpMe[[#This Row],[ID]],CGTracker[#All],13,FALSE),"No CG Status Found")</f>
        <v>No CG Status Found</v>
      </c>
      <c r="AG127" s="228">
        <f>MONTH(HelpMe[[#This Row],[Updated Created Date]])</f>
        <v>7</v>
      </c>
      <c r="AH127" s="228" t="str">
        <f>_xlfn.CONCAT(HelpMe[[#This Row],[Year]],"-M",HelpMe[[#This Row],[Month]])</f>
        <v>2024-M7</v>
      </c>
      <c r="AI127" s="228" t="str">
        <f ca="1">IF(HelpMe[[#This Row],[Age]]&lt;2,"Less than 2",IF(HelpMe[[#This Row],[Age]]&lt;5,"From 2 to 5",IF(HelpMe[[#This Row],[Age]]&lt;10,"From 5 to 10","More than 10")))</f>
        <v>More than 10</v>
      </c>
      <c r="AJ1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45490.40625</v>
      </c>
      <c r="AK1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8" spans="1:37" ht="13.5" customHeight="1">
      <c r="A128" s="235">
        <v>4000000786</v>
      </c>
      <c r="B128" s="228" t="s">
        <v>117</v>
      </c>
      <c r="C128" s="228" t="s">
        <v>795</v>
      </c>
      <c r="D128" s="228" t="s">
        <v>1765</v>
      </c>
      <c r="E128" s="228" t="s">
        <v>870</v>
      </c>
      <c r="F128" s="228" t="s">
        <v>742</v>
      </c>
      <c r="G128" s="228" t="s">
        <v>895</v>
      </c>
      <c r="H128" s="228" t="s">
        <v>268</v>
      </c>
      <c r="I128" s="233" t="s">
        <v>1766</v>
      </c>
      <c r="J128" s="228" t="s">
        <v>1714</v>
      </c>
      <c r="K128" s="228" t="s">
        <v>846</v>
      </c>
      <c r="L128" s="228" t="s">
        <v>855</v>
      </c>
      <c r="M128" s="228" t="s">
        <v>1010</v>
      </c>
      <c r="N128" s="228" t="s">
        <v>874</v>
      </c>
      <c r="O128" s="228" t="s">
        <v>1015</v>
      </c>
      <c r="P128" s="233" t="s">
        <v>1767</v>
      </c>
      <c r="Q128" s="228" t="s">
        <v>892</v>
      </c>
      <c r="R128" s="233" t="s">
        <v>855</v>
      </c>
      <c r="S128" s="228" t="s">
        <v>1768</v>
      </c>
      <c r="T128" s="228" t="s">
        <v>1717</v>
      </c>
      <c r="U128" s="228" t="s">
        <v>846</v>
      </c>
      <c r="V128" s="228" t="s">
        <v>1769</v>
      </c>
      <c r="W128" s="228" t="s">
        <v>869</v>
      </c>
      <c r="X128" s="316" t="s">
        <v>878</v>
      </c>
      <c r="Y128" s="317" t="str">
        <f>VLOOKUP(HelpMe[[#This Row],[Technician]],Technicians[#All],3,FALSE)</f>
        <v>RAK Ceramics</v>
      </c>
      <c r="Z128" s="228" t="str">
        <f>VLOOKUP(HelpMe[[#This Row],[Technician]],Technicians[#All],2,FALSE)</f>
        <v>SAP SD</v>
      </c>
      <c r="AA128" s="233" t="str">
        <f>IF((TEXT("Oct 28, 2024 00:00 AM","mmm dd, yyyy hh:mm") - HelpMe[[#This Row],[Updated Created Date]])&gt;0, "Yes","No")</f>
        <v>Yes</v>
      </c>
      <c r="AB128" s="230">
        <f ca="1">HelpMe[[#This Row],[Updated Resolved Time]]-HelpMe[[#This Row],[Updated Created Date]]</f>
        <v>163.33112928240735</v>
      </c>
      <c r="AC128" s="231">
        <f>YEAR(HelpMe[[#This Row],[Updated Created Date]])</f>
        <v>2024</v>
      </c>
      <c r="AD128" s="228">
        <f>WEEKNUM(HelpMe[[#This Row],[Updated Created Date]])</f>
        <v>29</v>
      </c>
      <c r="AE128" s="228" t="str">
        <f>_xlfn.CONCAT(HelpMe[[#This Row],[Year]],"-W",HelpMe[[#This Row],[Week'#]])</f>
        <v>2024-W29</v>
      </c>
      <c r="AF128" s="228" t="str">
        <f>IFERROR(VLOOKUP(HelpMe[[#This Row],[ID]],CGTracker[#All],13,FALSE),"No CG Status Found")</f>
        <v>No CG Status Found</v>
      </c>
      <c r="AG128" s="228">
        <f>MONTH(HelpMe[[#This Row],[Updated Created Date]])</f>
        <v>7</v>
      </c>
      <c r="AH128" s="228" t="str">
        <f>_xlfn.CONCAT(HelpMe[[#This Row],[Year]],"-M",HelpMe[[#This Row],[Month]])</f>
        <v>2024-M7</v>
      </c>
      <c r="AI128" s="228" t="str">
        <f ca="1">IF(HelpMe[[#This Row],[Age]]&lt;2,"Less than 2",IF(HelpMe[[#This Row],[Age]]&lt;5,"From 2 to 5",IF(HelpMe[[#This Row],[Age]]&lt;10,"From 5 to 10","More than 10")))</f>
        <v>More than 10</v>
      </c>
      <c r="AJ1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45490.426388888889</v>
      </c>
      <c r="AK1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29" spans="1:37" ht="13.5" customHeight="1">
      <c r="A129" s="235">
        <v>4000000787</v>
      </c>
      <c r="B129" s="228" t="s">
        <v>117</v>
      </c>
      <c r="C129" s="228" t="s">
        <v>795</v>
      </c>
      <c r="D129" s="228" t="s">
        <v>1770</v>
      </c>
      <c r="E129" s="228" t="s">
        <v>870</v>
      </c>
      <c r="F129" s="228" t="s">
        <v>518</v>
      </c>
      <c r="G129" s="228" t="s">
        <v>516</v>
      </c>
      <c r="H129" s="228" t="s">
        <v>403</v>
      </c>
      <c r="I129" s="233" t="s">
        <v>1771</v>
      </c>
      <c r="J129" s="228" t="s">
        <v>1714</v>
      </c>
      <c r="K129" s="228" t="s">
        <v>846</v>
      </c>
      <c r="L129" s="228" t="s">
        <v>1772</v>
      </c>
      <c r="M129" s="228" t="s">
        <v>1010</v>
      </c>
      <c r="N129" s="228" t="s">
        <v>874</v>
      </c>
      <c r="O129" s="228" t="s">
        <v>1123</v>
      </c>
      <c r="P129" s="233" t="s">
        <v>1772</v>
      </c>
      <c r="Q129" s="228" t="s">
        <v>892</v>
      </c>
      <c r="R129" s="233" t="s">
        <v>1773</v>
      </c>
      <c r="S129" s="228" t="s">
        <v>1774</v>
      </c>
      <c r="T129" s="228" t="s">
        <v>1717</v>
      </c>
      <c r="U129" s="228" t="s">
        <v>846</v>
      </c>
      <c r="V129" s="228" t="s">
        <v>855</v>
      </c>
      <c r="W129" s="228" t="s">
        <v>869</v>
      </c>
      <c r="X129" s="316" t="s">
        <v>878</v>
      </c>
      <c r="Y129" s="317" t="str">
        <f>VLOOKUP(HelpMe[[#This Row],[Technician]],Technicians[#All],3,FALSE)</f>
        <v>Capgemini</v>
      </c>
      <c r="Z129" s="228" t="str">
        <f>VLOOKUP(HelpMe[[#This Row],[Technician]],Technicians[#All],2,FALSE)</f>
        <v>SAP SD</v>
      </c>
      <c r="AA129" s="233" t="str">
        <f>IF((TEXT("Oct 28, 2024 00:00 AM","mmm dd, yyyy hh:mm") - HelpMe[[#This Row],[Updated Created Date]])&gt;0, "Yes","No")</f>
        <v>Yes</v>
      </c>
      <c r="AB129" s="230">
        <f ca="1">HelpMe[[#This Row],[Updated Resolved Time]]-HelpMe[[#This Row],[Updated Created Date]]</f>
        <v>148.2055555555562</v>
      </c>
      <c r="AC129" s="231">
        <f>YEAR(HelpMe[[#This Row],[Updated Created Date]])</f>
        <v>2024</v>
      </c>
      <c r="AD129" s="228">
        <f>WEEKNUM(HelpMe[[#This Row],[Updated Created Date]])</f>
        <v>29</v>
      </c>
      <c r="AE129" s="228" t="str">
        <f>_xlfn.CONCAT(HelpMe[[#This Row],[Year]],"-W",HelpMe[[#This Row],[Week'#]])</f>
        <v>2024-W29</v>
      </c>
      <c r="AF129" s="228" t="str">
        <f>IFERROR(VLOOKUP(HelpMe[[#This Row],[ID]],CGTracker[#All],13,FALSE),"No CG Status Found")</f>
        <v>Completed</v>
      </c>
      <c r="AG129" s="228">
        <f>MONTH(HelpMe[[#This Row],[Updated Created Date]])</f>
        <v>7</v>
      </c>
      <c r="AH129" s="228" t="str">
        <f>_xlfn.CONCAT(HelpMe[[#This Row],[Year]],"-M",HelpMe[[#This Row],[Month]])</f>
        <v>2024-M7</v>
      </c>
      <c r="AI129" s="228" t="str">
        <f ca="1">IF(HelpMe[[#This Row],[Age]]&lt;2,"Less than 2",IF(HelpMe[[#This Row],[Age]]&lt;5,"From 2 to 5",IF(HelpMe[[#This Row],[Age]]&lt;10,"From 5 to 10","More than 10")))</f>
        <v>More than 10</v>
      </c>
      <c r="AJ1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45490.428472222222</v>
      </c>
      <c r="AK1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45638.634027777778</v>
      </c>
    </row>
    <row r="130" spans="1:37" ht="13.5" customHeight="1">
      <c r="A130" s="235">
        <v>4000000788</v>
      </c>
      <c r="B130" s="228" t="s">
        <v>117</v>
      </c>
      <c r="C130" s="228" t="s">
        <v>795</v>
      </c>
      <c r="D130" s="228" t="s">
        <v>1775</v>
      </c>
      <c r="E130" s="228" t="s">
        <v>1742</v>
      </c>
      <c r="F130" s="228" t="s">
        <v>1010</v>
      </c>
      <c r="G130" s="228" t="s">
        <v>1743</v>
      </c>
      <c r="H130" s="228" t="s">
        <v>131</v>
      </c>
      <c r="I130" s="233" t="s">
        <v>1724</v>
      </c>
      <c r="J130" s="228" t="s">
        <v>1776</v>
      </c>
      <c r="K130" s="228" t="s">
        <v>846</v>
      </c>
      <c r="L130" s="228" t="s">
        <v>855</v>
      </c>
      <c r="M130" s="228" t="s">
        <v>1010</v>
      </c>
      <c r="N130" s="228" t="s">
        <v>1280</v>
      </c>
      <c r="O130" s="228" t="s">
        <v>1015</v>
      </c>
      <c r="P130" s="233" t="s">
        <v>1777</v>
      </c>
      <c r="Q130" s="228" t="s">
        <v>892</v>
      </c>
      <c r="R130" s="233" t="s">
        <v>855</v>
      </c>
      <c r="S130" s="228" t="s">
        <v>855</v>
      </c>
      <c r="T130" s="228" t="s">
        <v>1778</v>
      </c>
      <c r="U130" s="228" t="s">
        <v>846</v>
      </c>
      <c r="V130" s="228" t="s">
        <v>1779</v>
      </c>
      <c r="W130" s="228" t="s">
        <v>869</v>
      </c>
      <c r="X130" s="316" t="s">
        <v>878</v>
      </c>
      <c r="Y130" s="317" t="str">
        <f>VLOOKUP(HelpMe[[#This Row],[Technician]],Technicians[#All],3,FALSE)</f>
        <v>RAK Ceramics</v>
      </c>
      <c r="Z130" s="228" t="str">
        <f>VLOOKUP(HelpMe[[#This Row],[Technician]],Technicians[#All],2,FALSE)</f>
        <v>Business Head India</v>
      </c>
      <c r="AA130" s="233" t="str">
        <f>IF((TEXT("Oct 28, 2024 00:00 AM","mmm dd, yyyy hh:mm") - HelpMe[[#This Row],[Updated Created Date]])&gt;0, "Yes","No")</f>
        <v>Yes</v>
      </c>
      <c r="AB130" s="230">
        <f ca="1">HelpMe[[#This Row],[Updated Resolved Time]]-HelpMe[[#This Row],[Updated Created Date]]</f>
        <v>163.30612928240589</v>
      </c>
      <c r="AC130" s="231">
        <f>YEAR(HelpMe[[#This Row],[Updated Created Date]])</f>
        <v>2024</v>
      </c>
      <c r="AD130" s="228">
        <f>WEEKNUM(HelpMe[[#This Row],[Updated Created Date]])</f>
        <v>29</v>
      </c>
      <c r="AE130" s="228" t="str">
        <f>_xlfn.CONCAT(HelpMe[[#This Row],[Year]],"-W",HelpMe[[#This Row],[Week'#]])</f>
        <v>2024-W29</v>
      </c>
      <c r="AF130" s="228" t="str">
        <f>IFERROR(VLOOKUP(HelpMe[[#This Row],[ID]],CGTracker[#All],13,FALSE),"No CG Status Found")</f>
        <v>No CG Status Found</v>
      </c>
      <c r="AG130" s="228">
        <f>MONTH(HelpMe[[#This Row],[Updated Created Date]])</f>
        <v>7</v>
      </c>
      <c r="AH130" s="228" t="str">
        <f>_xlfn.CONCAT(HelpMe[[#This Row],[Year]],"-M",HelpMe[[#This Row],[Month]])</f>
        <v>2024-M7</v>
      </c>
      <c r="AI130" s="228" t="str">
        <f ca="1">IF(HelpMe[[#This Row],[Age]]&lt;2,"Less than 2",IF(HelpMe[[#This Row],[Age]]&lt;5,"From 2 to 5",IF(HelpMe[[#This Row],[Age]]&lt;10,"From 5 to 10","More than 10")))</f>
        <v>More than 10</v>
      </c>
      <c r="AJ1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45490.451388888891</v>
      </c>
      <c r="AK1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31" spans="1:37" ht="13.5" customHeight="1">
      <c r="A131" s="235">
        <v>4000000837</v>
      </c>
      <c r="B131" s="228" t="s">
        <v>117</v>
      </c>
      <c r="C131" s="228" t="s">
        <v>795</v>
      </c>
      <c r="D131" s="228" t="s">
        <v>1780</v>
      </c>
      <c r="E131" s="228" t="s">
        <v>1434</v>
      </c>
      <c r="F131" s="228" t="s">
        <v>881</v>
      </c>
      <c r="G131" s="228" t="s">
        <v>882</v>
      </c>
      <c r="H131" s="228" t="s">
        <v>403</v>
      </c>
      <c r="I131" s="233" t="s">
        <v>1781</v>
      </c>
      <c r="J131" s="228" t="s">
        <v>1782</v>
      </c>
      <c r="K131" s="228" t="s">
        <v>846</v>
      </c>
      <c r="L131" s="228" t="s">
        <v>1587</v>
      </c>
      <c r="M131" s="228" t="s">
        <v>1434</v>
      </c>
      <c r="N131" s="228" t="s">
        <v>1156</v>
      </c>
      <c r="O131" s="228" t="s">
        <v>850</v>
      </c>
      <c r="P131" s="233" t="s">
        <v>1587</v>
      </c>
      <c r="Q131" s="228" t="s">
        <v>795</v>
      </c>
      <c r="R131" s="233" t="s">
        <v>1783</v>
      </c>
      <c r="S131" s="228" t="s">
        <v>1783</v>
      </c>
      <c r="T131" s="228" t="s">
        <v>1784</v>
      </c>
      <c r="U131" s="228" t="s">
        <v>890</v>
      </c>
      <c r="V131" s="228" t="s">
        <v>855</v>
      </c>
      <c r="W131" s="228" t="s">
        <v>869</v>
      </c>
      <c r="X131" s="316" t="s">
        <v>793</v>
      </c>
      <c r="Y131" s="317" t="str">
        <f>VLOOKUP(HelpMe[[#This Row],[Technician]],Technicians[#All],3,FALSE)</f>
        <v>RAK Ceramics</v>
      </c>
      <c r="Z131" s="228" t="str">
        <f>VLOOKUP(HelpMe[[#This Row],[Technician]],Technicians[#All],2,FALSE)</f>
        <v>SAP Basis</v>
      </c>
      <c r="AA131" s="233" t="str">
        <f>IF((TEXT("Oct 28, 2024 00:00 AM","mmm dd, yyyy hh:mm") - HelpMe[[#This Row],[Updated Created Date]])&gt;0, "Yes","No")</f>
        <v>Yes</v>
      </c>
      <c r="AB131" s="230">
        <f ca="1">HelpMe[[#This Row],[Updated Resolved Time]]-HelpMe[[#This Row],[Updated Created Date]]</f>
        <v>0.99097222222189885</v>
      </c>
      <c r="AC131" s="231">
        <f>YEAR(HelpMe[[#This Row],[Updated Created Date]])</f>
        <v>2024</v>
      </c>
      <c r="AD131" s="228">
        <f>WEEKNUM(HelpMe[[#This Row],[Updated Created Date]])</f>
        <v>29</v>
      </c>
      <c r="AE131" s="228" t="str">
        <f>_xlfn.CONCAT(HelpMe[[#This Row],[Year]],"-W",HelpMe[[#This Row],[Week'#]])</f>
        <v>2024-W29</v>
      </c>
      <c r="AF131" s="228" t="str">
        <f>IFERROR(VLOOKUP(HelpMe[[#This Row],[ID]],CGTracker[#All],13,FALSE),"No CG Status Found")</f>
        <v>No CG Status Found</v>
      </c>
      <c r="AG131" s="228">
        <f>MONTH(HelpMe[[#This Row],[Updated Created Date]])</f>
        <v>7</v>
      </c>
      <c r="AH131" s="228" t="str">
        <f>_xlfn.CONCAT(HelpMe[[#This Row],[Year]],"-M",HelpMe[[#This Row],[Month]])</f>
        <v>2024-M7</v>
      </c>
      <c r="AI131" s="228" t="str">
        <f ca="1">IF(HelpMe[[#This Row],[Age]]&lt;2,"Less than 2",IF(HelpMe[[#This Row],[Age]]&lt;5,"From 2 to 5",IF(HelpMe[[#This Row],[Age]]&lt;10,"From 5 to 10","More than 10")))</f>
        <v>Less than 2</v>
      </c>
      <c r="AJ1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45490.792361111111</v>
      </c>
      <c r="AK1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45491.783333333333</v>
      </c>
    </row>
    <row r="132" spans="1:37" ht="13.5" customHeight="1">
      <c r="A132" s="235">
        <v>4000000794</v>
      </c>
      <c r="B132" s="228" t="s">
        <v>117</v>
      </c>
      <c r="C132" s="228" t="s">
        <v>795</v>
      </c>
      <c r="D132" s="228" t="s">
        <v>1785</v>
      </c>
      <c r="E132" s="228" t="s">
        <v>1094</v>
      </c>
      <c r="F132" s="228" t="s">
        <v>881</v>
      </c>
      <c r="G132" s="228" t="s">
        <v>882</v>
      </c>
      <c r="H132" s="228" t="s">
        <v>403</v>
      </c>
      <c r="I132" s="233" t="s">
        <v>1786</v>
      </c>
      <c r="J132" s="228" t="s">
        <v>1787</v>
      </c>
      <c r="K132" s="228" t="s">
        <v>846</v>
      </c>
      <c r="L132" s="228" t="s">
        <v>1239</v>
      </c>
      <c r="M132" s="228" t="s">
        <v>1094</v>
      </c>
      <c r="N132" s="228" t="s">
        <v>1098</v>
      </c>
      <c r="O132" s="228" t="s">
        <v>850</v>
      </c>
      <c r="P132" s="233" t="s">
        <v>1239</v>
      </c>
      <c r="Q132" s="228" t="s">
        <v>795</v>
      </c>
      <c r="R132" s="233" t="s">
        <v>1788</v>
      </c>
      <c r="S132" s="228" t="s">
        <v>1788</v>
      </c>
      <c r="T132" s="228" t="s">
        <v>1789</v>
      </c>
      <c r="U132" s="228" t="s">
        <v>890</v>
      </c>
      <c r="V132" s="228" t="s">
        <v>855</v>
      </c>
      <c r="W132" s="228" t="s">
        <v>869</v>
      </c>
      <c r="X132" s="316" t="s">
        <v>793</v>
      </c>
      <c r="Y132" s="317" t="str">
        <f>VLOOKUP(HelpMe[[#This Row],[Technician]],Technicians[#All],3,FALSE)</f>
        <v>RAK Ceramics</v>
      </c>
      <c r="Z132" s="228" t="str">
        <f>VLOOKUP(HelpMe[[#This Row],[Technician]],Technicians[#All],2,FALSE)</f>
        <v>SAP Basis</v>
      </c>
      <c r="AA132" s="233" t="str">
        <f>IF((TEXT("Oct 28, 2024 00:00 AM","mmm dd, yyyy hh:mm") - HelpMe[[#This Row],[Updated Created Date]])&gt;0, "Yes","No")</f>
        <v>Yes</v>
      </c>
      <c r="AB132" s="230">
        <f ca="1">HelpMe[[#This Row],[Updated Resolved Time]]-HelpMe[[#This Row],[Updated Created Date]]</f>
        <v>7.4999999997089617E-2</v>
      </c>
      <c r="AC132" s="231">
        <f>YEAR(HelpMe[[#This Row],[Updated Created Date]])</f>
        <v>2024</v>
      </c>
      <c r="AD132" s="228">
        <f>WEEKNUM(HelpMe[[#This Row],[Updated Created Date]])</f>
        <v>29</v>
      </c>
      <c r="AE132" s="228" t="str">
        <f>_xlfn.CONCAT(HelpMe[[#This Row],[Year]],"-W",HelpMe[[#This Row],[Week'#]])</f>
        <v>2024-W29</v>
      </c>
      <c r="AF132" s="228" t="str">
        <f>IFERROR(VLOOKUP(HelpMe[[#This Row],[ID]],CGTracker[#All],13,FALSE),"No CG Status Found")</f>
        <v>No CG Status Found</v>
      </c>
      <c r="AG132" s="228">
        <f>MONTH(HelpMe[[#This Row],[Updated Created Date]])</f>
        <v>7</v>
      </c>
      <c r="AH132" s="228" t="str">
        <f>_xlfn.CONCAT(HelpMe[[#This Row],[Year]],"-M",HelpMe[[#This Row],[Month]])</f>
        <v>2024-M7</v>
      </c>
      <c r="AI132" s="228" t="str">
        <f ca="1">IF(HelpMe[[#This Row],[Age]]&lt;2,"Less than 2",IF(HelpMe[[#This Row],[Age]]&lt;5,"From 2 to 5",IF(HelpMe[[#This Row],[Age]]&lt;10,"From 5 to 10","More than 10")))</f>
        <v>Less than 2</v>
      </c>
      <c r="AJ1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45490.479861111111</v>
      </c>
      <c r="AK1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45490.554861111108</v>
      </c>
    </row>
    <row r="133" spans="1:37" ht="13.5" customHeight="1">
      <c r="A133" s="235">
        <v>4000000908</v>
      </c>
      <c r="B133" s="228" t="s">
        <v>117</v>
      </c>
      <c r="C133" s="228" t="s">
        <v>795</v>
      </c>
      <c r="D133" s="228" t="s">
        <v>1790</v>
      </c>
      <c r="E133" s="228" t="s">
        <v>1791</v>
      </c>
      <c r="F133" s="228" t="s">
        <v>742</v>
      </c>
      <c r="G133" s="228" t="s">
        <v>895</v>
      </c>
      <c r="H133" s="228" t="s">
        <v>268</v>
      </c>
      <c r="I133" s="233" t="s">
        <v>1792</v>
      </c>
      <c r="J133" s="228" t="s">
        <v>1793</v>
      </c>
      <c r="K133" s="228" t="s">
        <v>846</v>
      </c>
      <c r="L133" s="228" t="s">
        <v>855</v>
      </c>
      <c r="M133" s="228" t="s">
        <v>1791</v>
      </c>
      <c r="N133" s="228" t="s">
        <v>1666</v>
      </c>
      <c r="O133" s="228" t="s">
        <v>850</v>
      </c>
      <c r="P133" s="233" t="s">
        <v>1794</v>
      </c>
      <c r="Q133" s="228" t="s">
        <v>795</v>
      </c>
      <c r="R133" s="233" t="s">
        <v>855</v>
      </c>
      <c r="S133" s="228" t="s">
        <v>1795</v>
      </c>
      <c r="T133" s="228" t="s">
        <v>1796</v>
      </c>
      <c r="U133" s="228" t="s">
        <v>846</v>
      </c>
      <c r="V133" s="228" t="s">
        <v>1797</v>
      </c>
      <c r="W133" s="228" t="s">
        <v>869</v>
      </c>
      <c r="X133" s="316" t="s">
        <v>793</v>
      </c>
      <c r="Y133" s="317" t="str">
        <f>VLOOKUP(HelpMe[[#This Row],[Technician]],Technicians[#All],3,FALSE)</f>
        <v>RAK Ceramics</v>
      </c>
      <c r="Z133" s="228" t="str">
        <f>VLOOKUP(HelpMe[[#This Row],[Technician]],Technicians[#All],2,FALSE)</f>
        <v>SAP SD</v>
      </c>
      <c r="AA133" s="233" t="str">
        <f>IF((TEXT("Oct 28, 2024 00:00 AM","mmm dd, yyyy hh:mm") - HelpMe[[#This Row],[Updated Created Date]])&gt;0, "Yes","No")</f>
        <v>Yes</v>
      </c>
      <c r="AB133" s="230">
        <f ca="1">HelpMe[[#This Row],[Updated Resolved Time]]-HelpMe[[#This Row],[Updated Created Date]]</f>
        <v>161.23807372685405</v>
      </c>
      <c r="AC133" s="231">
        <f>YEAR(HelpMe[[#This Row],[Updated Created Date]])</f>
        <v>2024</v>
      </c>
      <c r="AD133" s="228">
        <f>WEEKNUM(HelpMe[[#This Row],[Updated Created Date]])</f>
        <v>29</v>
      </c>
      <c r="AE133" s="228" t="str">
        <f>_xlfn.CONCAT(HelpMe[[#This Row],[Year]],"-W",HelpMe[[#This Row],[Week'#]])</f>
        <v>2024-W29</v>
      </c>
      <c r="AF133" s="228" t="str">
        <f>IFERROR(VLOOKUP(HelpMe[[#This Row],[ID]],CGTracker[#All],13,FALSE),"No CG Status Found")</f>
        <v>Pending RAK Ceramics Action</v>
      </c>
      <c r="AG133" s="228">
        <f>MONTH(HelpMe[[#This Row],[Updated Created Date]])</f>
        <v>7</v>
      </c>
      <c r="AH133" s="228" t="str">
        <f>_xlfn.CONCAT(HelpMe[[#This Row],[Year]],"-M",HelpMe[[#This Row],[Month]])</f>
        <v>2024-M7</v>
      </c>
      <c r="AI133" s="228" t="str">
        <f ca="1">IF(HelpMe[[#This Row],[Age]]&lt;2,"Less than 2",IF(HelpMe[[#This Row],[Age]]&lt;5,"From 2 to 5",IF(HelpMe[[#This Row],[Age]]&lt;10,"From 5 to 10","More than 10")))</f>
        <v>More than 10</v>
      </c>
      <c r="AJ1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45492.519444444442</v>
      </c>
      <c r="AK1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34" spans="1:37" ht="13.5" customHeight="1">
      <c r="A134" s="235">
        <v>4000000934</v>
      </c>
      <c r="B134" s="228" t="s">
        <v>117</v>
      </c>
      <c r="C134" s="228" t="s">
        <v>1035</v>
      </c>
      <c r="D134" s="228" t="s">
        <v>1798</v>
      </c>
      <c r="E134" s="228" t="s">
        <v>1799</v>
      </c>
      <c r="F134" s="228" t="s">
        <v>881</v>
      </c>
      <c r="G134" s="228" t="s">
        <v>882</v>
      </c>
      <c r="H134" s="228" t="s">
        <v>403</v>
      </c>
      <c r="I134" s="233" t="s">
        <v>1800</v>
      </c>
      <c r="J134" s="228" t="s">
        <v>1801</v>
      </c>
      <c r="K134" s="228" t="s">
        <v>890</v>
      </c>
      <c r="L134" s="228" t="s">
        <v>1802</v>
      </c>
      <c r="M134" s="228" t="s">
        <v>1799</v>
      </c>
      <c r="N134" s="228" t="s">
        <v>1240</v>
      </c>
      <c r="O134" s="228" t="s">
        <v>850</v>
      </c>
      <c r="P134" s="233" t="s">
        <v>1803</v>
      </c>
      <c r="Q134" s="228" t="s">
        <v>892</v>
      </c>
      <c r="R134" s="233" t="s">
        <v>1804</v>
      </c>
      <c r="S134" s="228" t="s">
        <v>1805</v>
      </c>
      <c r="T134" s="228" t="s">
        <v>1806</v>
      </c>
      <c r="U134" s="228" t="s">
        <v>890</v>
      </c>
      <c r="V134" s="228" t="s">
        <v>855</v>
      </c>
      <c r="W134" s="228" t="s">
        <v>938</v>
      </c>
      <c r="X134" s="316" t="s">
        <v>793</v>
      </c>
      <c r="Y134" s="317" t="str">
        <f>VLOOKUP(HelpMe[[#This Row],[Technician]],Technicians[#All],3,FALSE)</f>
        <v>RAK Ceramics</v>
      </c>
      <c r="Z134" s="228" t="str">
        <f>VLOOKUP(HelpMe[[#This Row],[Technician]],Technicians[#All],2,FALSE)</f>
        <v>SAP Basis</v>
      </c>
      <c r="AA134" s="233" t="str">
        <f>IF((TEXT("Oct 28, 2024 00:00 AM","mmm dd, yyyy hh:mm") - HelpMe[[#This Row],[Updated Created Date]])&gt;0, "Yes","No")</f>
        <v>Yes</v>
      </c>
      <c r="AB134" s="230">
        <f ca="1">HelpMe[[#This Row],[Updated Resolved Time]]-HelpMe[[#This Row],[Updated Created Date]]</f>
        <v>11.027777777781012</v>
      </c>
      <c r="AC134" s="231">
        <f>YEAR(HelpMe[[#This Row],[Updated Created Date]])</f>
        <v>2024</v>
      </c>
      <c r="AD134" s="228">
        <f>WEEKNUM(HelpMe[[#This Row],[Updated Created Date]])</f>
        <v>30</v>
      </c>
      <c r="AE134" s="228" t="str">
        <f>_xlfn.CONCAT(HelpMe[[#This Row],[Year]],"-W",HelpMe[[#This Row],[Week'#]])</f>
        <v>2024-W30</v>
      </c>
      <c r="AF134" s="228" t="str">
        <f>IFERROR(VLOOKUP(HelpMe[[#This Row],[ID]],CGTracker[#All],13,FALSE),"No CG Status Found")</f>
        <v>No CG Status Found</v>
      </c>
      <c r="AG134" s="228">
        <f>MONTH(HelpMe[[#This Row],[Updated Created Date]])</f>
        <v>7</v>
      </c>
      <c r="AH134" s="228" t="str">
        <f>_xlfn.CONCAT(HelpMe[[#This Row],[Year]],"-M",HelpMe[[#This Row],[Month]])</f>
        <v>2024-M7</v>
      </c>
      <c r="AI134" s="228" t="str">
        <f ca="1">IF(HelpMe[[#This Row],[Age]]&lt;2,"Less than 2",IF(HelpMe[[#This Row],[Age]]&lt;5,"From 2 to 5",IF(HelpMe[[#This Row],[Age]]&lt;10,"From 5 to 10","More than 10")))</f>
        <v>More than 10</v>
      </c>
      <c r="AJ1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45495.521527777775</v>
      </c>
      <c r="AK1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45506.549305555556</v>
      </c>
    </row>
    <row r="135" spans="1:37" ht="13.5" customHeight="1">
      <c r="A135" s="235">
        <v>4000000988</v>
      </c>
      <c r="B135" s="228" t="s">
        <v>117</v>
      </c>
      <c r="C135" s="228" t="s">
        <v>795</v>
      </c>
      <c r="D135" s="228" t="s">
        <v>1807</v>
      </c>
      <c r="E135" s="228" t="s">
        <v>1808</v>
      </c>
      <c r="F135" s="228" t="s">
        <v>1054</v>
      </c>
      <c r="G135" s="228" t="s">
        <v>1055</v>
      </c>
      <c r="H135" s="228" t="s">
        <v>131</v>
      </c>
      <c r="I135" s="233" t="s">
        <v>1809</v>
      </c>
      <c r="J135" s="228" t="s">
        <v>1810</v>
      </c>
      <c r="K135" s="228" t="s">
        <v>846</v>
      </c>
      <c r="L135" s="228" t="s">
        <v>855</v>
      </c>
      <c r="M135" s="228" t="s">
        <v>1808</v>
      </c>
      <c r="N135" s="228" t="s">
        <v>1811</v>
      </c>
      <c r="O135" s="228" t="s">
        <v>1015</v>
      </c>
      <c r="P135" s="233" t="s">
        <v>1812</v>
      </c>
      <c r="Q135" s="228" t="s">
        <v>892</v>
      </c>
      <c r="R135" s="233" t="s">
        <v>855</v>
      </c>
      <c r="S135" s="228" t="s">
        <v>1813</v>
      </c>
      <c r="T135" s="228" t="s">
        <v>1698</v>
      </c>
      <c r="U135" s="228" t="s">
        <v>846</v>
      </c>
      <c r="V135" s="228" t="s">
        <v>855</v>
      </c>
      <c r="W135" s="228" t="s">
        <v>869</v>
      </c>
      <c r="X135" s="316" t="s">
        <v>878</v>
      </c>
      <c r="Y135" s="317" t="str">
        <f>VLOOKUP(HelpMe[[#This Row],[Technician]],Technicians[#All],3,FALSE)</f>
        <v>RAK Ceramics</v>
      </c>
      <c r="Z135" s="228" t="str">
        <f>VLOOKUP(HelpMe[[#This Row],[Technician]],Technicians[#All],2,FALSE)</f>
        <v>SAP PP</v>
      </c>
      <c r="AA135" s="233" t="str">
        <f>IF((TEXT("Oct 28, 2024 00:00 AM","mmm dd, yyyy hh:mm") - HelpMe[[#This Row],[Updated Created Date]])&gt;0, "Yes","No")</f>
        <v>Yes</v>
      </c>
      <c r="AB135" s="230">
        <f ca="1">HelpMe[[#This Row],[Updated Resolved Time]]-HelpMe[[#This Row],[Updated Created Date]]</f>
        <v>157.30890706018545</v>
      </c>
      <c r="AC135" s="231">
        <f>YEAR(HelpMe[[#This Row],[Updated Created Date]])</f>
        <v>2024</v>
      </c>
      <c r="AD135" s="228">
        <f>WEEKNUM(HelpMe[[#This Row],[Updated Created Date]])</f>
        <v>30</v>
      </c>
      <c r="AE135" s="228" t="str">
        <f>_xlfn.CONCAT(HelpMe[[#This Row],[Year]],"-W",HelpMe[[#This Row],[Week'#]])</f>
        <v>2024-W30</v>
      </c>
      <c r="AF135" s="228" t="str">
        <f>IFERROR(VLOOKUP(HelpMe[[#This Row],[ID]],CGTracker[#All],13,FALSE),"No CG Status Found")</f>
        <v>No CG Status Found</v>
      </c>
      <c r="AG135" s="228">
        <f>MONTH(HelpMe[[#This Row],[Updated Created Date]])</f>
        <v>7</v>
      </c>
      <c r="AH135" s="228" t="str">
        <f>_xlfn.CONCAT(HelpMe[[#This Row],[Year]],"-M",HelpMe[[#This Row],[Month]])</f>
        <v>2024-M7</v>
      </c>
      <c r="AI135" s="228" t="str">
        <f ca="1">IF(HelpMe[[#This Row],[Age]]&lt;2,"Less than 2",IF(HelpMe[[#This Row],[Age]]&lt;5,"From 2 to 5",IF(HelpMe[[#This Row],[Age]]&lt;10,"From 5 to 10","More than 10")))</f>
        <v>More than 10</v>
      </c>
      <c r="AJ1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45496.448611111111</v>
      </c>
      <c r="AK1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36" spans="1:37" ht="13.5" customHeight="1">
      <c r="A136" s="235">
        <v>4000000815</v>
      </c>
      <c r="B136" s="228" t="s">
        <v>117</v>
      </c>
      <c r="C136" s="228" t="s">
        <v>795</v>
      </c>
      <c r="D136" s="228" t="s">
        <v>1814</v>
      </c>
      <c r="E136" s="228" t="s">
        <v>979</v>
      </c>
      <c r="F136" s="228" t="s">
        <v>881</v>
      </c>
      <c r="G136" s="228" t="s">
        <v>882</v>
      </c>
      <c r="H136" s="228" t="s">
        <v>403</v>
      </c>
      <c r="I136" s="233" t="s">
        <v>1815</v>
      </c>
      <c r="J136" s="228" t="s">
        <v>1816</v>
      </c>
      <c r="K136" s="228" t="s">
        <v>846</v>
      </c>
      <c r="L136" s="228" t="s">
        <v>1395</v>
      </c>
      <c r="M136" s="228" t="s">
        <v>979</v>
      </c>
      <c r="N136" s="228" t="s">
        <v>886</v>
      </c>
      <c r="O136" s="228" t="s">
        <v>850</v>
      </c>
      <c r="P136" s="233" t="s">
        <v>1395</v>
      </c>
      <c r="Q136" s="228" t="s">
        <v>795</v>
      </c>
      <c r="R136" s="233" t="s">
        <v>1817</v>
      </c>
      <c r="S136" s="228" t="s">
        <v>1817</v>
      </c>
      <c r="T136" s="228" t="s">
        <v>1818</v>
      </c>
      <c r="U136" s="228" t="s">
        <v>890</v>
      </c>
      <c r="V136" s="228" t="s">
        <v>855</v>
      </c>
      <c r="W136" s="228" t="s">
        <v>869</v>
      </c>
      <c r="X136" s="316" t="s">
        <v>984</v>
      </c>
      <c r="Y136" s="317" t="str">
        <f>VLOOKUP(HelpMe[[#This Row],[Technician]],Technicians[#All],3,FALSE)</f>
        <v>RAK Ceramics</v>
      </c>
      <c r="Z136" s="228" t="str">
        <f>VLOOKUP(HelpMe[[#This Row],[Technician]],Technicians[#All],2,FALSE)</f>
        <v>SAP Basis</v>
      </c>
      <c r="AA136" s="233" t="str">
        <f>IF((TEXT("Oct 28, 2024 00:00 AM","mmm dd, yyyy hh:mm") - HelpMe[[#This Row],[Updated Created Date]])&gt;0, "Yes","No")</f>
        <v>Yes</v>
      </c>
      <c r="AB136" s="230">
        <f ca="1">HelpMe[[#This Row],[Updated Resolved Time]]-HelpMe[[#This Row],[Updated Created Date]]</f>
        <v>5.1305555555518367</v>
      </c>
      <c r="AC136" s="231">
        <f>YEAR(HelpMe[[#This Row],[Updated Created Date]])</f>
        <v>2024</v>
      </c>
      <c r="AD136" s="228">
        <f>WEEKNUM(HelpMe[[#This Row],[Updated Created Date]])</f>
        <v>29</v>
      </c>
      <c r="AE136" s="228" t="str">
        <f>_xlfn.CONCAT(HelpMe[[#This Row],[Year]],"-W",HelpMe[[#This Row],[Week'#]])</f>
        <v>2024-W29</v>
      </c>
      <c r="AF136" s="228" t="str">
        <f>IFERROR(VLOOKUP(HelpMe[[#This Row],[ID]],CGTracker[#All],13,FALSE),"No CG Status Found")</f>
        <v>No CG Status Found</v>
      </c>
      <c r="AG136" s="228">
        <f>MONTH(HelpMe[[#This Row],[Updated Created Date]])</f>
        <v>7</v>
      </c>
      <c r="AH136" s="228" t="str">
        <f>_xlfn.CONCAT(HelpMe[[#This Row],[Year]],"-M",HelpMe[[#This Row],[Month]])</f>
        <v>2024-M7</v>
      </c>
      <c r="AI136" s="228" t="str">
        <f ca="1">IF(HelpMe[[#This Row],[Age]]&lt;2,"Less than 2",IF(HelpMe[[#This Row],[Age]]&lt;5,"From 2 to 5",IF(HelpMe[[#This Row],[Age]]&lt;10,"From 5 to 10","More than 10")))</f>
        <v>From 5 to 10</v>
      </c>
      <c r="AJ1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45490.614583333336</v>
      </c>
      <c r="AK1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45495.745138888888</v>
      </c>
    </row>
    <row r="137" spans="1:37" ht="13.5" customHeight="1">
      <c r="A137" s="235">
        <v>4000000812</v>
      </c>
      <c r="B137" s="228" t="s">
        <v>117</v>
      </c>
      <c r="C137" s="228" t="s">
        <v>1035</v>
      </c>
      <c r="D137" s="228" t="s">
        <v>1819</v>
      </c>
      <c r="E137" s="228" t="s">
        <v>1820</v>
      </c>
      <c r="F137" s="228" t="s">
        <v>1821</v>
      </c>
      <c r="G137" s="228" t="s">
        <v>1822</v>
      </c>
      <c r="H137" s="228" t="s">
        <v>403</v>
      </c>
      <c r="I137" s="233" t="s">
        <v>1823</v>
      </c>
      <c r="J137" s="228" t="s">
        <v>1824</v>
      </c>
      <c r="K137" s="228" t="s">
        <v>846</v>
      </c>
      <c r="L137" s="228" t="s">
        <v>1825</v>
      </c>
      <c r="M137" s="228" t="s">
        <v>1820</v>
      </c>
      <c r="N137" s="228" t="s">
        <v>963</v>
      </c>
      <c r="O137" s="228" t="s">
        <v>850</v>
      </c>
      <c r="P137" s="233" t="s">
        <v>1825</v>
      </c>
      <c r="Q137" s="228" t="s">
        <v>892</v>
      </c>
      <c r="R137" s="233" t="s">
        <v>1826</v>
      </c>
      <c r="S137" s="228" t="s">
        <v>1827</v>
      </c>
      <c r="T137" s="228" t="s">
        <v>1828</v>
      </c>
      <c r="U137" s="228" t="s">
        <v>846</v>
      </c>
      <c r="V137" s="228" t="s">
        <v>855</v>
      </c>
      <c r="W137" s="228" t="s">
        <v>1829</v>
      </c>
      <c r="X137" s="316" t="s">
        <v>793</v>
      </c>
      <c r="Y137" s="317" t="str">
        <f>VLOOKUP(HelpMe[[#This Row],[Technician]],Technicians[#All],3,FALSE)</f>
        <v>RAK Ceramics</v>
      </c>
      <c r="Z137" s="228" t="str">
        <f>VLOOKUP(HelpMe[[#This Row],[Technician]],Technicians[#All],2,FALSE)</f>
        <v>SharePoint</v>
      </c>
      <c r="AA137" s="233" t="str">
        <f>IF((TEXT("Oct 28, 2024 00:00 AM","mmm dd, yyyy hh:mm") - HelpMe[[#This Row],[Updated Created Date]])&gt;0, "Yes","No")</f>
        <v>Yes</v>
      </c>
      <c r="AB137" s="230">
        <f ca="1">HelpMe[[#This Row],[Updated Resolved Time]]-HelpMe[[#This Row],[Updated Created Date]]</f>
        <v>96</v>
      </c>
      <c r="AC137" s="231">
        <f>YEAR(HelpMe[[#This Row],[Updated Created Date]])</f>
        <v>2024</v>
      </c>
      <c r="AD137" s="228">
        <f>WEEKNUM(HelpMe[[#This Row],[Updated Created Date]])</f>
        <v>29</v>
      </c>
      <c r="AE137" s="228" t="str">
        <f>_xlfn.CONCAT(HelpMe[[#This Row],[Year]],"-W",HelpMe[[#This Row],[Week'#]])</f>
        <v>2024-W29</v>
      </c>
      <c r="AF137" s="228" t="str">
        <f>IFERROR(VLOOKUP(HelpMe[[#This Row],[ID]],CGTracker[#All],13,FALSE),"No CG Status Found")</f>
        <v>No CG Status Found</v>
      </c>
      <c r="AG137" s="228">
        <f>MONTH(HelpMe[[#This Row],[Updated Created Date]])</f>
        <v>7</v>
      </c>
      <c r="AH137" s="228" t="str">
        <f>_xlfn.CONCAT(HelpMe[[#This Row],[Year]],"-M",HelpMe[[#This Row],[Month]])</f>
        <v>2024-M7</v>
      </c>
      <c r="AI137" s="228" t="str">
        <f ca="1">IF(HelpMe[[#This Row],[Age]]&lt;2,"Less than 2",IF(HelpMe[[#This Row],[Age]]&lt;5,"From 2 to 5",IF(HelpMe[[#This Row],[Age]]&lt;10,"From 5 to 10","More than 10")))</f>
        <v>More than 10</v>
      </c>
      <c r="AJ1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45490.568749999999</v>
      </c>
      <c r="AK1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45586.568749999999</v>
      </c>
    </row>
    <row r="138" spans="1:37" ht="13.5" customHeight="1">
      <c r="A138" s="235">
        <v>4000000928</v>
      </c>
      <c r="B138" s="228" t="s">
        <v>117</v>
      </c>
      <c r="C138" s="228" t="s">
        <v>1035</v>
      </c>
      <c r="D138" s="228" t="s">
        <v>1830</v>
      </c>
      <c r="E138" s="228" t="s">
        <v>1831</v>
      </c>
      <c r="F138" s="228" t="s">
        <v>881</v>
      </c>
      <c r="G138" s="228" t="s">
        <v>882</v>
      </c>
      <c r="H138" s="228" t="s">
        <v>403</v>
      </c>
      <c r="I138" s="233" t="s">
        <v>1832</v>
      </c>
      <c r="J138" s="228" t="s">
        <v>1833</v>
      </c>
      <c r="K138" s="228" t="s">
        <v>846</v>
      </c>
      <c r="L138" s="228" t="s">
        <v>1834</v>
      </c>
      <c r="M138" s="228" t="s">
        <v>1831</v>
      </c>
      <c r="N138" s="228" t="s">
        <v>1272</v>
      </c>
      <c r="O138" s="228" t="s">
        <v>850</v>
      </c>
      <c r="P138" s="233" t="s">
        <v>1834</v>
      </c>
      <c r="Q138" s="228" t="s">
        <v>892</v>
      </c>
      <c r="R138" s="233" t="s">
        <v>1835</v>
      </c>
      <c r="S138" s="228" t="s">
        <v>1835</v>
      </c>
      <c r="T138" s="228" t="s">
        <v>1836</v>
      </c>
      <c r="U138" s="228" t="s">
        <v>890</v>
      </c>
      <c r="V138" s="228" t="s">
        <v>855</v>
      </c>
      <c r="W138" s="228" t="s">
        <v>1837</v>
      </c>
      <c r="X138" s="316" t="s">
        <v>891</v>
      </c>
      <c r="Y138" s="317" t="str">
        <f>VLOOKUP(HelpMe[[#This Row],[Technician]],Technicians[#All],3,FALSE)</f>
        <v>RAK Ceramics</v>
      </c>
      <c r="Z138" s="228" t="str">
        <f>VLOOKUP(HelpMe[[#This Row],[Technician]],Technicians[#All],2,FALSE)</f>
        <v>SAP Basis</v>
      </c>
      <c r="AA138" s="233" t="str">
        <f>IF((TEXT("Oct 28, 2024 00:00 AM","mmm dd, yyyy hh:mm") - HelpMe[[#This Row],[Updated Created Date]])&gt;0, "Yes","No")</f>
        <v>Yes</v>
      </c>
      <c r="AB138" s="230">
        <f ca="1">HelpMe[[#This Row],[Updated Resolved Time]]-HelpMe[[#This Row],[Updated Created Date]]</f>
        <v>14.244444444440887</v>
      </c>
      <c r="AC138" s="231">
        <f>YEAR(HelpMe[[#This Row],[Updated Created Date]])</f>
        <v>2024</v>
      </c>
      <c r="AD138" s="228">
        <f>WEEKNUM(HelpMe[[#This Row],[Updated Created Date]])</f>
        <v>30</v>
      </c>
      <c r="AE138" s="228" t="str">
        <f>_xlfn.CONCAT(HelpMe[[#This Row],[Year]],"-W",HelpMe[[#This Row],[Week'#]])</f>
        <v>2024-W30</v>
      </c>
      <c r="AF138" s="228" t="str">
        <f>IFERROR(VLOOKUP(HelpMe[[#This Row],[ID]],CGTracker[#All],13,FALSE),"No CG Status Found")</f>
        <v>No CG Status Found</v>
      </c>
      <c r="AG138" s="228">
        <f>MONTH(HelpMe[[#This Row],[Updated Created Date]])</f>
        <v>7</v>
      </c>
      <c r="AH138" s="228" t="str">
        <f>_xlfn.CONCAT(HelpMe[[#This Row],[Year]],"-M",HelpMe[[#This Row],[Month]])</f>
        <v>2024-M7</v>
      </c>
      <c r="AI138" s="228" t="str">
        <f ca="1">IF(HelpMe[[#This Row],[Age]]&lt;2,"Less than 2",IF(HelpMe[[#This Row],[Age]]&lt;5,"From 2 to 5",IF(HelpMe[[#This Row],[Age]]&lt;10,"From 5 to 10","More than 10")))</f>
        <v>More than 10</v>
      </c>
      <c r="AJ1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45495.44027777778</v>
      </c>
      <c r="AK1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45509.68472222222</v>
      </c>
    </row>
    <row r="139" spans="1:37" ht="13.5" customHeight="1">
      <c r="A139" s="235">
        <v>4000001001</v>
      </c>
      <c r="B139" s="228" t="s">
        <v>156</v>
      </c>
      <c r="C139" s="228" t="s">
        <v>892</v>
      </c>
      <c r="D139" s="228" t="s">
        <v>1838</v>
      </c>
      <c r="E139" s="228" t="s">
        <v>1839</v>
      </c>
      <c r="F139" s="228" t="s">
        <v>881</v>
      </c>
      <c r="G139" s="228" t="s">
        <v>882</v>
      </c>
      <c r="H139" s="228" t="s">
        <v>403</v>
      </c>
      <c r="I139" s="233" t="s">
        <v>1840</v>
      </c>
      <c r="J139" s="228" t="s">
        <v>1841</v>
      </c>
      <c r="K139" s="228" t="s">
        <v>846</v>
      </c>
      <c r="L139" s="228" t="s">
        <v>1842</v>
      </c>
      <c r="M139" s="228" t="s">
        <v>1839</v>
      </c>
      <c r="N139" s="228" t="s">
        <v>1843</v>
      </c>
      <c r="O139" s="228" t="s">
        <v>850</v>
      </c>
      <c r="P139" s="233" t="s">
        <v>1842</v>
      </c>
      <c r="Q139" s="228" t="s">
        <v>795</v>
      </c>
      <c r="R139" s="233" t="s">
        <v>1844</v>
      </c>
      <c r="S139" s="228" t="s">
        <v>1845</v>
      </c>
      <c r="T139" s="228" t="s">
        <v>1846</v>
      </c>
      <c r="U139" s="228" t="s">
        <v>855</v>
      </c>
      <c r="V139" s="228" t="s">
        <v>855</v>
      </c>
      <c r="W139" s="228" t="s">
        <v>869</v>
      </c>
      <c r="X139" s="316" t="s">
        <v>984</v>
      </c>
      <c r="Y139" s="317" t="str">
        <f>VLOOKUP(HelpMe[[#This Row],[Technician]],Technicians[#All],3,FALSE)</f>
        <v>RAK Ceramics</v>
      </c>
      <c r="Z139" s="228" t="str">
        <f>VLOOKUP(HelpMe[[#This Row],[Technician]],Technicians[#All],2,FALSE)</f>
        <v>SAP Basis</v>
      </c>
      <c r="AA139" s="233" t="str">
        <f>IF((TEXT("Oct 28, 2024 00:00 AM","mmm dd, yyyy hh:mm") - HelpMe[[#This Row],[Updated Created Date]])&gt;0, "Yes","No")</f>
        <v>Yes</v>
      </c>
      <c r="AB139" s="230">
        <f ca="1">HelpMe[[#This Row],[Updated Resolved Time]]-HelpMe[[#This Row],[Updated Created Date]]</f>
        <v>1.7361111109494232E-2</v>
      </c>
      <c r="AC139" s="231">
        <f>YEAR(HelpMe[[#This Row],[Updated Created Date]])</f>
        <v>2024</v>
      </c>
      <c r="AD139" s="228">
        <f>WEEKNUM(HelpMe[[#This Row],[Updated Created Date]])</f>
        <v>30</v>
      </c>
      <c r="AE139" s="228" t="str">
        <f>_xlfn.CONCAT(HelpMe[[#This Row],[Year]],"-W",HelpMe[[#This Row],[Week'#]])</f>
        <v>2024-W30</v>
      </c>
      <c r="AF139" s="228" t="str">
        <f>IFERROR(VLOOKUP(HelpMe[[#This Row],[ID]],CGTracker[#All],13,FALSE),"No CG Status Found")</f>
        <v>No CG Status Found</v>
      </c>
      <c r="AG139" s="228">
        <f>MONTH(HelpMe[[#This Row],[Updated Created Date]])</f>
        <v>7</v>
      </c>
      <c r="AH139" s="228" t="str">
        <f>_xlfn.CONCAT(HelpMe[[#This Row],[Year]],"-M",HelpMe[[#This Row],[Month]])</f>
        <v>2024-M7</v>
      </c>
      <c r="AI139" s="228" t="str">
        <f ca="1">IF(HelpMe[[#This Row],[Age]]&lt;2,"Less than 2",IF(HelpMe[[#This Row],[Age]]&lt;5,"From 2 to 5",IF(HelpMe[[#This Row],[Age]]&lt;10,"From 5 to 10","More than 10")))</f>
        <v>Less than 2</v>
      </c>
      <c r="AJ1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45496.506944444445</v>
      </c>
      <c r="AK1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45496.524305555555</v>
      </c>
    </row>
    <row r="140" spans="1:37" ht="13.5" customHeight="1">
      <c r="A140" s="235">
        <v>4000000870</v>
      </c>
      <c r="B140" s="228" t="s">
        <v>117</v>
      </c>
      <c r="C140" s="228" t="s">
        <v>795</v>
      </c>
      <c r="D140" s="228" t="s">
        <v>1847</v>
      </c>
      <c r="E140" s="228" t="s">
        <v>1211</v>
      </c>
      <c r="F140" s="228" t="s">
        <v>881</v>
      </c>
      <c r="G140" s="228" t="s">
        <v>882</v>
      </c>
      <c r="H140" s="228" t="s">
        <v>403</v>
      </c>
      <c r="I140" s="233" t="s">
        <v>1848</v>
      </c>
      <c r="J140" s="228" t="s">
        <v>1849</v>
      </c>
      <c r="K140" s="228" t="s">
        <v>846</v>
      </c>
      <c r="L140" s="228" t="s">
        <v>1463</v>
      </c>
      <c r="M140" s="228" t="s">
        <v>1211</v>
      </c>
      <c r="N140" s="228" t="s">
        <v>924</v>
      </c>
      <c r="O140" s="228" t="s">
        <v>850</v>
      </c>
      <c r="P140" s="233" t="s">
        <v>1463</v>
      </c>
      <c r="Q140" s="228" t="s">
        <v>795</v>
      </c>
      <c r="R140" s="233" t="s">
        <v>1850</v>
      </c>
      <c r="S140" s="228" t="s">
        <v>1850</v>
      </c>
      <c r="T140" s="228" t="s">
        <v>1675</v>
      </c>
      <c r="U140" s="228" t="s">
        <v>890</v>
      </c>
      <c r="V140" s="228" t="s">
        <v>855</v>
      </c>
      <c r="W140" s="228" t="s">
        <v>869</v>
      </c>
      <c r="X140" s="316" t="s">
        <v>878</v>
      </c>
      <c r="Y140" s="317" t="str">
        <f>VLOOKUP(HelpMe[[#This Row],[Technician]],Technicians[#All],3,FALSE)</f>
        <v>RAK Ceramics</v>
      </c>
      <c r="Z140" s="228" t="str">
        <f>VLOOKUP(HelpMe[[#This Row],[Technician]],Technicians[#All],2,FALSE)</f>
        <v>SAP Basis</v>
      </c>
      <c r="AA140" s="233" t="str">
        <f>IF((TEXT("Oct 28, 2024 00:00 AM","mmm dd, yyyy hh:mm") - HelpMe[[#This Row],[Updated Created Date]])&gt;0, "Yes","No")</f>
        <v>Yes</v>
      </c>
      <c r="AB140" s="230">
        <f ca="1">HelpMe[[#This Row],[Updated Resolved Time]]-HelpMe[[#This Row],[Updated Created Date]]</f>
        <v>7.7777777776645962E-2</v>
      </c>
      <c r="AC140" s="231">
        <f>YEAR(HelpMe[[#This Row],[Updated Created Date]])</f>
        <v>2024</v>
      </c>
      <c r="AD140" s="228">
        <f>WEEKNUM(HelpMe[[#This Row],[Updated Created Date]])</f>
        <v>29</v>
      </c>
      <c r="AE140" s="228" t="str">
        <f>_xlfn.CONCAT(HelpMe[[#This Row],[Year]],"-W",HelpMe[[#This Row],[Week'#]])</f>
        <v>2024-W29</v>
      </c>
      <c r="AF140" s="228" t="str">
        <f>IFERROR(VLOOKUP(HelpMe[[#This Row],[ID]],CGTracker[#All],13,FALSE),"No CG Status Found")</f>
        <v>No CG Status Found</v>
      </c>
      <c r="AG140" s="228">
        <f>MONTH(HelpMe[[#This Row],[Updated Created Date]])</f>
        <v>7</v>
      </c>
      <c r="AH140" s="228" t="str">
        <f>_xlfn.CONCAT(HelpMe[[#This Row],[Year]],"-M",HelpMe[[#This Row],[Month]])</f>
        <v>2024-M7</v>
      </c>
      <c r="AI140" s="228" t="str">
        <f ca="1">IF(HelpMe[[#This Row],[Age]]&lt;2,"Less than 2",IF(HelpMe[[#This Row],[Age]]&lt;5,"From 2 to 5",IF(HelpMe[[#This Row],[Age]]&lt;10,"From 5 to 10","More than 10")))</f>
        <v>Less than 2</v>
      </c>
      <c r="AJ1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45491.520833333336</v>
      </c>
      <c r="AK1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45491.598611111112</v>
      </c>
    </row>
    <row r="141" spans="1:37" ht="13.5" customHeight="1">
      <c r="A141" s="235">
        <v>4000000876</v>
      </c>
      <c r="B141" s="228" t="s">
        <v>117</v>
      </c>
      <c r="C141" s="228" t="s">
        <v>892</v>
      </c>
      <c r="D141" s="228" t="s">
        <v>1851</v>
      </c>
      <c r="E141" s="228" t="s">
        <v>880</v>
      </c>
      <c r="F141" s="228" t="s">
        <v>881</v>
      </c>
      <c r="G141" s="228" t="s">
        <v>882</v>
      </c>
      <c r="H141" s="228" t="s">
        <v>403</v>
      </c>
      <c r="I141" s="233" t="s">
        <v>1852</v>
      </c>
      <c r="J141" s="228" t="s">
        <v>1853</v>
      </c>
      <c r="K141" s="228" t="s">
        <v>846</v>
      </c>
      <c r="L141" s="228" t="s">
        <v>1648</v>
      </c>
      <c r="M141" s="228" t="s">
        <v>880</v>
      </c>
      <c r="N141" s="228" t="s">
        <v>886</v>
      </c>
      <c r="O141" s="228" t="s">
        <v>850</v>
      </c>
      <c r="P141" s="233" t="s">
        <v>1648</v>
      </c>
      <c r="Q141" s="228" t="s">
        <v>795</v>
      </c>
      <c r="R141" s="233" t="s">
        <v>1854</v>
      </c>
      <c r="S141" s="228" t="s">
        <v>1854</v>
      </c>
      <c r="T141" s="228" t="s">
        <v>1855</v>
      </c>
      <c r="U141" s="228" t="s">
        <v>890</v>
      </c>
      <c r="V141" s="228" t="s">
        <v>855</v>
      </c>
      <c r="W141" s="228" t="s">
        <v>869</v>
      </c>
      <c r="X141" s="316" t="s">
        <v>891</v>
      </c>
      <c r="Y141" s="317" t="str">
        <f>VLOOKUP(HelpMe[[#This Row],[Technician]],Technicians[#All],3,FALSE)</f>
        <v>RAK Ceramics</v>
      </c>
      <c r="Z141" s="228" t="str">
        <f>VLOOKUP(HelpMe[[#This Row],[Technician]],Technicians[#All],2,FALSE)</f>
        <v>SAP Basis</v>
      </c>
      <c r="AA141" s="233" t="str">
        <f>IF((TEXT("Oct 28, 2024 00:00 AM","mmm dd, yyyy hh:mm") - HelpMe[[#This Row],[Updated Created Date]])&gt;0, "Yes","No")</f>
        <v>Yes</v>
      </c>
      <c r="AB141" s="230">
        <f ca="1">HelpMe[[#This Row],[Updated Resolved Time]]-HelpMe[[#This Row],[Updated Created Date]]</f>
        <v>4.0277777778101154E-2</v>
      </c>
      <c r="AC141" s="231">
        <f>YEAR(HelpMe[[#This Row],[Updated Created Date]])</f>
        <v>2024</v>
      </c>
      <c r="AD141" s="228">
        <f>WEEKNUM(HelpMe[[#This Row],[Updated Created Date]])</f>
        <v>29</v>
      </c>
      <c r="AE141" s="228" t="str">
        <f>_xlfn.CONCAT(HelpMe[[#This Row],[Year]],"-W",HelpMe[[#This Row],[Week'#]])</f>
        <v>2024-W29</v>
      </c>
      <c r="AF141" s="228" t="str">
        <f>IFERROR(VLOOKUP(HelpMe[[#This Row],[ID]],CGTracker[#All],13,FALSE),"No CG Status Found")</f>
        <v>No CG Status Found</v>
      </c>
      <c r="AG141" s="228">
        <f>MONTH(HelpMe[[#This Row],[Updated Created Date]])</f>
        <v>7</v>
      </c>
      <c r="AH141" s="228" t="str">
        <f>_xlfn.CONCAT(HelpMe[[#This Row],[Year]],"-M",HelpMe[[#This Row],[Month]])</f>
        <v>2024-M7</v>
      </c>
      <c r="AI141" s="228" t="str">
        <f ca="1">IF(HelpMe[[#This Row],[Age]]&lt;2,"Less than 2",IF(HelpMe[[#This Row],[Age]]&lt;5,"From 2 to 5",IF(HelpMe[[#This Row],[Age]]&lt;10,"From 5 to 10","More than 10")))</f>
        <v>Less than 2</v>
      </c>
      <c r="AJ1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45491.53402777778</v>
      </c>
      <c r="AK1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45491.574305555558</v>
      </c>
    </row>
    <row r="142" spans="1:37" ht="13.5" customHeight="1">
      <c r="A142" s="235">
        <v>4000000884</v>
      </c>
      <c r="B142" s="228" t="s">
        <v>156</v>
      </c>
      <c r="C142" s="228" t="s">
        <v>795</v>
      </c>
      <c r="D142" s="228" t="s">
        <v>1856</v>
      </c>
      <c r="E142" s="228" t="s">
        <v>880</v>
      </c>
      <c r="F142" s="228" t="s">
        <v>742</v>
      </c>
      <c r="G142" s="228" t="s">
        <v>516</v>
      </c>
      <c r="H142" s="228" t="s">
        <v>403</v>
      </c>
      <c r="I142" s="233" t="s">
        <v>1857</v>
      </c>
      <c r="J142" s="228" t="s">
        <v>1858</v>
      </c>
      <c r="K142" s="228" t="s">
        <v>846</v>
      </c>
      <c r="L142" s="228" t="s">
        <v>1859</v>
      </c>
      <c r="M142" s="228" t="s">
        <v>880</v>
      </c>
      <c r="N142" s="228" t="s">
        <v>886</v>
      </c>
      <c r="O142" s="228" t="s">
        <v>850</v>
      </c>
      <c r="P142" s="233" t="s">
        <v>1859</v>
      </c>
      <c r="Q142" s="228" t="s">
        <v>795</v>
      </c>
      <c r="R142" s="233" t="s">
        <v>1860</v>
      </c>
      <c r="S142" s="228" t="s">
        <v>1861</v>
      </c>
      <c r="T142" s="228" t="s">
        <v>1862</v>
      </c>
      <c r="U142" s="228" t="s">
        <v>855</v>
      </c>
      <c r="V142" s="228" t="s">
        <v>1863</v>
      </c>
      <c r="W142" s="228" t="s">
        <v>869</v>
      </c>
      <c r="X142" s="316" t="s">
        <v>891</v>
      </c>
      <c r="Y142" s="317" t="str">
        <f>VLOOKUP(HelpMe[[#This Row],[Technician]],Technicians[#All],3,FALSE)</f>
        <v>RAK Ceramics</v>
      </c>
      <c r="Z142" s="228" t="str">
        <f>VLOOKUP(HelpMe[[#This Row],[Technician]],Technicians[#All],2,FALSE)</f>
        <v>SAP SD</v>
      </c>
      <c r="AA142" s="233" t="str">
        <f>IF((TEXT("Oct 28, 2024 00:00 AM","mmm dd, yyyy hh:mm") - HelpMe[[#This Row],[Updated Created Date]])&gt;0, "Yes","No")</f>
        <v>Yes</v>
      </c>
      <c r="AB142" s="230">
        <f ca="1">HelpMe[[#This Row],[Updated Resolved Time]]-HelpMe[[#This Row],[Updated Created Date]]</f>
        <v>39.832638888889051</v>
      </c>
      <c r="AC142" s="231">
        <f>YEAR(HelpMe[[#This Row],[Updated Created Date]])</f>
        <v>2024</v>
      </c>
      <c r="AD142" s="228">
        <f>WEEKNUM(HelpMe[[#This Row],[Updated Created Date]])</f>
        <v>29</v>
      </c>
      <c r="AE142" s="228" t="str">
        <f>_xlfn.CONCAT(HelpMe[[#This Row],[Year]],"-W",HelpMe[[#This Row],[Week'#]])</f>
        <v>2024-W29</v>
      </c>
      <c r="AF142" s="228" t="str">
        <f>IFERROR(VLOOKUP(HelpMe[[#This Row],[ID]],CGTracker[#All],13,FALSE),"No CG Status Found")</f>
        <v>No CG Status Found</v>
      </c>
      <c r="AG142" s="228">
        <f>MONTH(HelpMe[[#This Row],[Updated Created Date]])</f>
        <v>7</v>
      </c>
      <c r="AH142" s="228" t="str">
        <f>_xlfn.CONCAT(HelpMe[[#This Row],[Year]],"-M",HelpMe[[#This Row],[Month]])</f>
        <v>2024-M7</v>
      </c>
      <c r="AI142" s="228" t="str">
        <f ca="1">IF(HelpMe[[#This Row],[Age]]&lt;2,"Less than 2",IF(HelpMe[[#This Row],[Age]]&lt;5,"From 2 to 5",IF(HelpMe[[#This Row],[Age]]&lt;10,"From 5 to 10","More than 10")))</f>
        <v>More than 10</v>
      </c>
      <c r="AJ1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45491.615277777775</v>
      </c>
      <c r="AK1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45531.447916666664</v>
      </c>
    </row>
    <row r="143" spans="1:37" ht="13.5" customHeight="1">
      <c r="A143" s="235">
        <v>4000000796</v>
      </c>
      <c r="B143" s="228" t="s">
        <v>156</v>
      </c>
      <c r="C143" s="228" t="s">
        <v>892</v>
      </c>
      <c r="D143" s="228" t="s">
        <v>1864</v>
      </c>
      <c r="E143" s="228" t="s">
        <v>913</v>
      </c>
      <c r="F143" s="228" t="s">
        <v>742</v>
      </c>
      <c r="G143" s="228" t="s">
        <v>941</v>
      </c>
      <c r="H143" s="228" t="s">
        <v>403</v>
      </c>
      <c r="I143" s="233" t="s">
        <v>1865</v>
      </c>
      <c r="J143" s="228" t="s">
        <v>1866</v>
      </c>
      <c r="K143" s="228" t="s">
        <v>846</v>
      </c>
      <c r="L143" s="228" t="s">
        <v>1867</v>
      </c>
      <c r="M143" s="228" t="s">
        <v>913</v>
      </c>
      <c r="N143" s="228" t="s">
        <v>916</v>
      </c>
      <c r="O143" s="228" t="s">
        <v>1015</v>
      </c>
      <c r="P143" s="233" t="s">
        <v>1867</v>
      </c>
      <c r="Q143" s="228" t="s">
        <v>892</v>
      </c>
      <c r="R143" s="233" t="s">
        <v>1868</v>
      </c>
      <c r="S143" s="228" t="s">
        <v>1869</v>
      </c>
      <c r="T143" s="228" t="s">
        <v>1870</v>
      </c>
      <c r="U143" s="228" t="s">
        <v>855</v>
      </c>
      <c r="V143" s="228" t="s">
        <v>1871</v>
      </c>
      <c r="W143" s="228" t="s">
        <v>869</v>
      </c>
      <c r="X143" s="316" t="s">
        <v>878</v>
      </c>
      <c r="Y143" s="317" t="str">
        <f>VLOOKUP(HelpMe[[#This Row],[Technician]],Technicians[#All],3,FALSE)</f>
        <v>RAK Ceramics</v>
      </c>
      <c r="Z143" s="228" t="str">
        <f>VLOOKUP(HelpMe[[#This Row],[Technician]],Technicians[#All],2,FALSE)</f>
        <v>SAP SD</v>
      </c>
      <c r="AA143" s="233" t="str">
        <f>IF((TEXT("Oct 28, 2024 00:00 AM","mmm dd, yyyy hh:mm") - HelpMe[[#This Row],[Updated Created Date]])&gt;0, "Yes","No")</f>
        <v>Yes</v>
      </c>
      <c r="AB143" s="230">
        <f ca="1">HelpMe[[#This Row],[Updated Resolved Time]]-HelpMe[[#This Row],[Updated Created Date]]</f>
        <v>34.231944444443798</v>
      </c>
      <c r="AC143" s="231">
        <f>YEAR(HelpMe[[#This Row],[Updated Created Date]])</f>
        <v>2024</v>
      </c>
      <c r="AD143" s="228">
        <f>WEEKNUM(HelpMe[[#This Row],[Updated Created Date]])</f>
        <v>29</v>
      </c>
      <c r="AE143" s="228" t="str">
        <f>_xlfn.CONCAT(HelpMe[[#This Row],[Year]],"-W",HelpMe[[#This Row],[Week'#]])</f>
        <v>2024-W29</v>
      </c>
      <c r="AF143" s="228" t="str">
        <f>IFERROR(VLOOKUP(HelpMe[[#This Row],[ID]],CGTracker[#All],13,FALSE),"No CG Status Found")</f>
        <v>No CG Status Found</v>
      </c>
      <c r="AG143" s="228">
        <f>MONTH(HelpMe[[#This Row],[Updated Created Date]])</f>
        <v>7</v>
      </c>
      <c r="AH143" s="228" t="str">
        <f>_xlfn.CONCAT(HelpMe[[#This Row],[Year]],"-M",HelpMe[[#This Row],[Month]])</f>
        <v>2024-M7</v>
      </c>
      <c r="AI143" s="228" t="str">
        <f ca="1">IF(HelpMe[[#This Row],[Age]]&lt;2,"Less than 2",IF(HelpMe[[#This Row],[Age]]&lt;5,"From 2 to 5",IF(HelpMe[[#This Row],[Age]]&lt;10,"From 5 to 10","More than 10")))</f>
        <v>More than 10</v>
      </c>
      <c r="AJ1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45490.490277777775</v>
      </c>
      <c r="AK1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45524.722222222219</v>
      </c>
    </row>
    <row r="144" spans="1:37" ht="13.5" customHeight="1">
      <c r="A144" s="235">
        <v>4000000807</v>
      </c>
      <c r="B144" s="228" t="s">
        <v>117</v>
      </c>
      <c r="C144" s="228" t="s">
        <v>892</v>
      </c>
      <c r="D144" s="228" t="s">
        <v>1872</v>
      </c>
      <c r="E144" s="228" t="s">
        <v>913</v>
      </c>
      <c r="F144" s="228" t="s">
        <v>742</v>
      </c>
      <c r="G144" s="228" t="s">
        <v>941</v>
      </c>
      <c r="H144" s="228" t="s">
        <v>131</v>
      </c>
      <c r="I144" s="233" t="s">
        <v>1873</v>
      </c>
      <c r="J144" s="228" t="s">
        <v>1874</v>
      </c>
      <c r="K144" s="228" t="s">
        <v>846</v>
      </c>
      <c r="L144" s="228" t="s">
        <v>855</v>
      </c>
      <c r="M144" s="228" t="s">
        <v>913</v>
      </c>
      <c r="N144" s="228" t="s">
        <v>916</v>
      </c>
      <c r="O144" s="228" t="s">
        <v>850</v>
      </c>
      <c r="P144" s="233" t="s">
        <v>1875</v>
      </c>
      <c r="Q144" s="228" t="s">
        <v>795</v>
      </c>
      <c r="R144" s="233" t="s">
        <v>855</v>
      </c>
      <c r="S144" s="228" t="s">
        <v>855</v>
      </c>
      <c r="T144" s="228" t="s">
        <v>1815</v>
      </c>
      <c r="U144" s="228" t="s">
        <v>846</v>
      </c>
      <c r="V144" s="228" t="s">
        <v>855</v>
      </c>
      <c r="W144" s="228" t="s">
        <v>869</v>
      </c>
      <c r="X144" s="316" t="s">
        <v>878</v>
      </c>
      <c r="Y144" s="317" t="str">
        <f>VLOOKUP(HelpMe[[#This Row],[Technician]],Technicians[#All],3,FALSE)</f>
        <v>RAK Ceramics</v>
      </c>
      <c r="Z144" s="228" t="str">
        <f>VLOOKUP(HelpMe[[#This Row],[Technician]],Technicians[#All],2,FALSE)</f>
        <v>SAP SD</v>
      </c>
      <c r="AA144" s="233" t="str">
        <f>IF((TEXT("Oct 28, 2024 00:00 AM","mmm dd, yyyy hh:mm") - HelpMe[[#This Row],[Updated Created Date]])&gt;0, "Yes","No")</f>
        <v>Yes</v>
      </c>
      <c r="AB144" s="230">
        <f ca="1">HelpMe[[#This Row],[Updated Resolved Time]]-HelpMe[[#This Row],[Updated Created Date]]</f>
        <v>163.2262681712964</v>
      </c>
      <c r="AC144" s="231">
        <f>YEAR(HelpMe[[#This Row],[Updated Created Date]])</f>
        <v>2024</v>
      </c>
      <c r="AD144" s="228">
        <f>WEEKNUM(HelpMe[[#This Row],[Updated Created Date]])</f>
        <v>29</v>
      </c>
      <c r="AE144" s="228" t="str">
        <f>_xlfn.CONCAT(HelpMe[[#This Row],[Year]],"-W",HelpMe[[#This Row],[Week'#]])</f>
        <v>2024-W29</v>
      </c>
      <c r="AF144" s="228" t="str">
        <f>IFERROR(VLOOKUP(HelpMe[[#This Row],[ID]],CGTracker[#All],13,FALSE),"No CG Status Found")</f>
        <v>No CG Status Found</v>
      </c>
      <c r="AG144" s="228">
        <f>MONTH(HelpMe[[#This Row],[Updated Created Date]])</f>
        <v>7</v>
      </c>
      <c r="AH144" s="228" t="str">
        <f>_xlfn.CONCAT(HelpMe[[#This Row],[Year]],"-M",HelpMe[[#This Row],[Month]])</f>
        <v>2024-M7</v>
      </c>
      <c r="AI144" s="228" t="str">
        <f ca="1">IF(HelpMe[[#This Row],[Age]]&lt;2,"Less than 2",IF(HelpMe[[#This Row],[Age]]&lt;5,"From 2 to 5",IF(HelpMe[[#This Row],[Age]]&lt;10,"From 5 to 10","More than 10")))</f>
        <v>More than 10</v>
      </c>
      <c r="AJ1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45490.53125</v>
      </c>
      <c r="AK1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45" spans="1:37" ht="13.5" customHeight="1">
      <c r="A145" s="235">
        <v>4000000936</v>
      </c>
      <c r="B145" s="228" t="s">
        <v>117</v>
      </c>
      <c r="C145" s="228" t="s">
        <v>795</v>
      </c>
      <c r="D145" s="228" t="s">
        <v>1876</v>
      </c>
      <c r="E145" s="228" t="s">
        <v>1877</v>
      </c>
      <c r="F145" s="228" t="s">
        <v>881</v>
      </c>
      <c r="G145" s="228" t="s">
        <v>882</v>
      </c>
      <c r="H145" s="228" t="s">
        <v>403</v>
      </c>
      <c r="I145" s="233" t="s">
        <v>1878</v>
      </c>
      <c r="J145" s="228" t="s">
        <v>1879</v>
      </c>
      <c r="K145" s="228" t="s">
        <v>846</v>
      </c>
      <c r="L145" s="228" t="s">
        <v>1880</v>
      </c>
      <c r="M145" s="228" t="s">
        <v>1877</v>
      </c>
      <c r="N145" s="228" t="s">
        <v>1666</v>
      </c>
      <c r="O145" s="228" t="s">
        <v>850</v>
      </c>
      <c r="P145" s="233" t="s">
        <v>1880</v>
      </c>
      <c r="Q145" s="228" t="s">
        <v>795</v>
      </c>
      <c r="R145" s="233" t="s">
        <v>1881</v>
      </c>
      <c r="S145" s="228" t="s">
        <v>1882</v>
      </c>
      <c r="T145" s="228" t="s">
        <v>1883</v>
      </c>
      <c r="U145" s="228" t="s">
        <v>890</v>
      </c>
      <c r="V145" s="228" t="s">
        <v>855</v>
      </c>
      <c r="W145" s="228" t="s">
        <v>869</v>
      </c>
      <c r="X145" s="316" t="s">
        <v>793</v>
      </c>
      <c r="Y145" s="317" t="str">
        <f>VLOOKUP(HelpMe[[#This Row],[Technician]],Technicians[#All],3,FALSE)</f>
        <v>RAK Ceramics</v>
      </c>
      <c r="Z145" s="228" t="str">
        <f>VLOOKUP(HelpMe[[#This Row],[Technician]],Technicians[#All],2,FALSE)</f>
        <v>SAP Basis</v>
      </c>
      <c r="AA145" s="233" t="str">
        <f>IF((TEXT("Oct 28, 2024 00:00 AM","mmm dd, yyyy hh:mm") - HelpMe[[#This Row],[Updated Created Date]])&gt;0, "Yes","No")</f>
        <v>Yes</v>
      </c>
      <c r="AB145" s="230">
        <f ca="1">HelpMe[[#This Row],[Updated Resolved Time]]-HelpMe[[#This Row],[Updated Created Date]]</f>
        <v>14.022916666668607</v>
      </c>
      <c r="AC145" s="231">
        <f>YEAR(HelpMe[[#This Row],[Updated Created Date]])</f>
        <v>2024</v>
      </c>
      <c r="AD145" s="228">
        <f>WEEKNUM(HelpMe[[#This Row],[Updated Created Date]])</f>
        <v>30</v>
      </c>
      <c r="AE145" s="228" t="str">
        <f>_xlfn.CONCAT(HelpMe[[#This Row],[Year]],"-W",HelpMe[[#This Row],[Week'#]])</f>
        <v>2024-W30</v>
      </c>
      <c r="AF145" s="228" t="str">
        <f>IFERROR(VLOOKUP(HelpMe[[#This Row],[ID]],CGTracker[#All],13,FALSE),"No CG Status Found")</f>
        <v>No CG Status Found</v>
      </c>
      <c r="AG145" s="228">
        <f>MONTH(HelpMe[[#This Row],[Updated Created Date]])</f>
        <v>7</v>
      </c>
      <c r="AH145" s="228" t="str">
        <f>_xlfn.CONCAT(HelpMe[[#This Row],[Year]],"-M",HelpMe[[#This Row],[Month]])</f>
        <v>2024-M7</v>
      </c>
      <c r="AI145" s="228" t="str">
        <f ca="1">IF(HelpMe[[#This Row],[Age]]&lt;2,"Less than 2",IF(HelpMe[[#This Row],[Age]]&lt;5,"From 2 to 5",IF(HelpMe[[#This Row],[Age]]&lt;10,"From 5 to 10","More than 10")))</f>
        <v>More than 10</v>
      </c>
      <c r="AJ1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45495.542361111111</v>
      </c>
      <c r="AK1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45509.56527777778</v>
      </c>
    </row>
    <row r="146" spans="1:37" ht="13.5" customHeight="1">
      <c r="A146" s="235">
        <v>4000000836</v>
      </c>
      <c r="B146" s="228" t="s">
        <v>156</v>
      </c>
      <c r="C146" s="228" t="s">
        <v>892</v>
      </c>
      <c r="D146" s="228" t="s">
        <v>1884</v>
      </c>
      <c r="E146" s="228" t="s">
        <v>1885</v>
      </c>
      <c r="F146" s="228" t="s">
        <v>742</v>
      </c>
      <c r="G146" s="228" t="s">
        <v>516</v>
      </c>
      <c r="H146" s="228" t="s">
        <v>403</v>
      </c>
      <c r="I146" s="233" t="s">
        <v>1886</v>
      </c>
      <c r="J146" s="228" t="s">
        <v>1887</v>
      </c>
      <c r="K146" s="228" t="s">
        <v>846</v>
      </c>
      <c r="L146" s="228" t="s">
        <v>1888</v>
      </c>
      <c r="M146" s="228" t="s">
        <v>1885</v>
      </c>
      <c r="N146" s="228" t="s">
        <v>863</v>
      </c>
      <c r="O146" s="228" t="s">
        <v>850</v>
      </c>
      <c r="P146" s="233" t="s">
        <v>1889</v>
      </c>
      <c r="Q146" s="228" t="s">
        <v>795</v>
      </c>
      <c r="R146" s="233" t="s">
        <v>1890</v>
      </c>
      <c r="S146" s="228" t="s">
        <v>1891</v>
      </c>
      <c r="T146" s="228" t="s">
        <v>1892</v>
      </c>
      <c r="U146" s="228" t="s">
        <v>855</v>
      </c>
      <c r="V146" s="228" t="s">
        <v>1893</v>
      </c>
      <c r="W146" s="228" t="s">
        <v>869</v>
      </c>
      <c r="X146" s="316" t="s">
        <v>793</v>
      </c>
      <c r="Y146" s="317" t="str">
        <f>VLOOKUP(HelpMe[[#This Row],[Technician]],Technicians[#All],3,FALSE)</f>
        <v>RAK Ceramics</v>
      </c>
      <c r="Z146" s="228" t="str">
        <f>VLOOKUP(HelpMe[[#This Row],[Technician]],Technicians[#All],2,FALSE)</f>
        <v>SAP SD</v>
      </c>
      <c r="AA146" s="233" t="str">
        <f>IF((TEXT("Oct 28, 2024 00:00 AM","mmm dd, yyyy hh:mm") - HelpMe[[#This Row],[Updated Created Date]])&gt;0, "Yes","No")</f>
        <v>Yes</v>
      </c>
      <c r="AB146" s="230">
        <f ca="1">HelpMe[[#This Row],[Updated Resolved Time]]-HelpMe[[#This Row],[Updated Created Date]]</f>
        <v>27.977083333331393</v>
      </c>
      <c r="AC146" s="231">
        <f>YEAR(HelpMe[[#This Row],[Updated Created Date]])</f>
        <v>2024</v>
      </c>
      <c r="AD146" s="228">
        <f>WEEKNUM(HelpMe[[#This Row],[Updated Created Date]])</f>
        <v>29</v>
      </c>
      <c r="AE146" s="228" t="str">
        <f>_xlfn.CONCAT(HelpMe[[#This Row],[Year]],"-W",HelpMe[[#This Row],[Week'#]])</f>
        <v>2024-W29</v>
      </c>
      <c r="AF146" s="228" t="str">
        <f>IFERROR(VLOOKUP(HelpMe[[#This Row],[ID]],CGTracker[#All],13,FALSE),"No CG Status Found")</f>
        <v>No CG Status Found</v>
      </c>
      <c r="AG146" s="228">
        <f>MONTH(HelpMe[[#This Row],[Updated Created Date]])</f>
        <v>7</v>
      </c>
      <c r="AH146" s="228" t="str">
        <f>_xlfn.CONCAT(HelpMe[[#This Row],[Year]],"-M",HelpMe[[#This Row],[Month]])</f>
        <v>2024-M7</v>
      </c>
      <c r="AI146" s="228" t="str">
        <f ca="1">IF(HelpMe[[#This Row],[Age]]&lt;2,"Less than 2",IF(HelpMe[[#This Row],[Age]]&lt;5,"From 2 to 5",IF(HelpMe[[#This Row],[Age]]&lt;10,"From 5 to 10","More than 10")))</f>
        <v>More than 10</v>
      </c>
      <c r="AJ1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45490.777777777781</v>
      </c>
      <c r="AK1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45518.754861111112</v>
      </c>
    </row>
    <row r="147" spans="1:37" ht="13.5" customHeight="1">
      <c r="A147" s="235">
        <v>4000000935</v>
      </c>
      <c r="B147" s="228" t="s">
        <v>156</v>
      </c>
      <c r="C147" s="228" t="s">
        <v>795</v>
      </c>
      <c r="D147" s="228" t="s">
        <v>1894</v>
      </c>
      <c r="E147" s="228" t="s">
        <v>1895</v>
      </c>
      <c r="F147" s="228" t="s">
        <v>881</v>
      </c>
      <c r="G147" s="228" t="s">
        <v>882</v>
      </c>
      <c r="H147" s="228" t="s">
        <v>403</v>
      </c>
      <c r="I147" s="233" t="s">
        <v>1285</v>
      </c>
      <c r="J147" s="228" t="s">
        <v>1896</v>
      </c>
      <c r="K147" s="228" t="s">
        <v>846</v>
      </c>
      <c r="L147" s="228" t="s">
        <v>1897</v>
      </c>
      <c r="M147" s="228" t="s">
        <v>933</v>
      </c>
      <c r="N147" s="228" t="s">
        <v>1898</v>
      </c>
      <c r="O147" s="228" t="s">
        <v>850</v>
      </c>
      <c r="P147" s="233" t="s">
        <v>1897</v>
      </c>
      <c r="Q147" s="228" t="s">
        <v>795</v>
      </c>
      <c r="R147" s="233" t="s">
        <v>1899</v>
      </c>
      <c r="S147" s="228" t="s">
        <v>1900</v>
      </c>
      <c r="T147" s="228" t="s">
        <v>1901</v>
      </c>
      <c r="U147" s="228" t="s">
        <v>855</v>
      </c>
      <c r="V147" s="228" t="s">
        <v>855</v>
      </c>
      <c r="W147" s="228" t="s">
        <v>869</v>
      </c>
      <c r="X147" s="316" t="s">
        <v>793</v>
      </c>
      <c r="Y147" s="317" t="str">
        <f>VLOOKUP(HelpMe[[#This Row],[Technician]],Technicians[#All],3,FALSE)</f>
        <v>RAK Ceramics</v>
      </c>
      <c r="Z147" s="228" t="str">
        <f>VLOOKUP(HelpMe[[#This Row],[Technician]],Technicians[#All],2,FALSE)</f>
        <v>SAP Basis</v>
      </c>
      <c r="AA147" s="233" t="str">
        <f>IF((TEXT("Oct 28, 2024 00:00 AM","mmm dd, yyyy hh:mm") - HelpMe[[#This Row],[Updated Created Date]])&gt;0, "Yes","No")</f>
        <v>Yes</v>
      </c>
      <c r="AB147" s="230">
        <f ca="1">HelpMe[[#This Row],[Updated Resolved Time]]-HelpMe[[#This Row],[Updated Created Date]]</f>
        <v>2.1472222222218988</v>
      </c>
      <c r="AC147" s="231">
        <f>YEAR(HelpMe[[#This Row],[Updated Created Date]])</f>
        <v>2024</v>
      </c>
      <c r="AD147" s="228">
        <f>WEEKNUM(HelpMe[[#This Row],[Updated Created Date]])</f>
        <v>30</v>
      </c>
      <c r="AE147" s="228" t="str">
        <f>_xlfn.CONCAT(HelpMe[[#This Row],[Year]],"-W",HelpMe[[#This Row],[Week'#]])</f>
        <v>2024-W30</v>
      </c>
      <c r="AF147" s="228" t="str">
        <f>IFERROR(VLOOKUP(HelpMe[[#This Row],[ID]],CGTracker[#All],13,FALSE),"No CG Status Found")</f>
        <v>No CG Status Found</v>
      </c>
      <c r="AG147" s="228">
        <f>MONTH(HelpMe[[#This Row],[Updated Created Date]])</f>
        <v>7</v>
      </c>
      <c r="AH147" s="228" t="str">
        <f>_xlfn.CONCAT(HelpMe[[#This Row],[Year]],"-M",HelpMe[[#This Row],[Month]])</f>
        <v>2024-M7</v>
      </c>
      <c r="AI147" s="228" t="str">
        <f ca="1">IF(HelpMe[[#This Row],[Age]]&lt;2,"Less than 2",IF(HelpMe[[#This Row],[Age]]&lt;5,"From 2 to 5",IF(HelpMe[[#This Row],[Age]]&lt;10,"From 5 to 10","More than 10")))</f>
        <v>From 2 to 5</v>
      </c>
      <c r="AJ1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45495.537499999999</v>
      </c>
      <c r="AK1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45497.68472222222</v>
      </c>
    </row>
    <row r="148" spans="1:37" ht="13.5" customHeight="1">
      <c r="A148" s="235">
        <v>4000000942</v>
      </c>
      <c r="B148" s="228" t="s">
        <v>117</v>
      </c>
      <c r="C148" s="228" t="s">
        <v>795</v>
      </c>
      <c r="D148" s="228" t="s">
        <v>1902</v>
      </c>
      <c r="E148" s="228" t="s">
        <v>1903</v>
      </c>
      <c r="F148" s="228" t="s">
        <v>881</v>
      </c>
      <c r="G148" s="228" t="s">
        <v>882</v>
      </c>
      <c r="H148" s="228" t="s">
        <v>403</v>
      </c>
      <c r="I148" s="233" t="s">
        <v>1904</v>
      </c>
      <c r="J148" s="228" t="s">
        <v>1905</v>
      </c>
      <c r="K148" s="228" t="s">
        <v>846</v>
      </c>
      <c r="L148" s="228" t="s">
        <v>1897</v>
      </c>
      <c r="M148" s="228" t="s">
        <v>933</v>
      </c>
      <c r="N148" s="228" t="s">
        <v>1906</v>
      </c>
      <c r="O148" s="228" t="s">
        <v>850</v>
      </c>
      <c r="P148" s="233" t="s">
        <v>1897</v>
      </c>
      <c r="Q148" s="228" t="s">
        <v>795</v>
      </c>
      <c r="R148" s="233" t="s">
        <v>1907</v>
      </c>
      <c r="S148" s="228" t="s">
        <v>1452</v>
      </c>
      <c r="T148" s="228" t="s">
        <v>1908</v>
      </c>
      <c r="U148" s="228" t="s">
        <v>890</v>
      </c>
      <c r="V148" s="228" t="s">
        <v>855</v>
      </c>
      <c r="W148" s="228" t="s">
        <v>869</v>
      </c>
      <c r="X148" s="316" t="s">
        <v>878</v>
      </c>
      <c r="Y148" s="317" t="str">
        <f>VLOOKUP(HelpMe[[#This Row],[Technician]],Technicians[#All],3,FALSE)</f>
        <v>RAK Ceramics</v>
      </c>
      <c r="Z148" s="228" t="str">
        <f>VLOOKUP(HelpMe[[#This Row],[Technician]],Technicians[#All],2,FALSE)</f>
        <v>SAP Basis</v>
      </c>
      <c r="AA148" s="233" t="str">
        <f>IF((TEXT("Oct 28, 2024 00:00 AM","mmm dd, yyyy hh:mm") - HelpMe[[#This Row],[Updated Created Date]])&gt;0, "Yes","No")</f>
        <v>Yes</v>
      </c>
      <c r="AB148" s="230">
        <f ca="1">HelpMe[[#This Row],[Updated Resolved Time]]-HelpMe[[#This Row],[Updated Created Date]]</f>
        <v>2.1305555555518367</v>
      </c>
      <c r="AC148" s="231">
        <f>YEAR(HelpMe[[#This Row],[Updated Created Date]])</f>
        <v>2024</v>
      </c>
      <c r="AD148" s="228">
        <f>WEEKNUM(HelpMe[[#This Row],[Updated Created Date]])</f>
        <v>30</v>
      </c>
      <c r="AE148" s="228" t="str">
        <f>_xlfn.CONCAT(HelpMe[[#This Row],[Year]],"-W",HelpMe[[#This Row],[Week'#]])</f>
        <v>2024-W30</v>
      </c>
      <c r="AF148" s="228" t="str">
        <f>IFERROR(VLOOKUP(HelpMe[[#This Row],[ID]],CGTracker[#All],13,FALSE),"No CG Status Found")</f>
        <v>No CG Status Found</v>
      </c>
      <c r="AG148" s="228">
        <f>MONTH(HelpMe[[#This Row],[Updated Created Date]])</f>
        <v>7</v>
      </c>
      <c r="AH148" s="228" t="str">
        <f>_xlfn.CONCAT(HelpMe[[#This Row],[Year]],"-M",HelpMe[[#This Row],[Month]])</f>
        <v>2024-M7</v>
      </c>
      <c r="AI148" s="228" t="str">
        <f ca="1">IF(HelpMe[[#This Row],[Age]]&lt;2,"Less than 2",IF(HelpMe[[#This Row],[Age]]&lt;5,"From 2 to 5",IF(HelpMe[[#This Row],[Age]]&lt;10,"From 5 to 10","More than 10")))</f>
        <v>From 2 to 5</v>
      </c>
      <c r="AJ1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45495.561111111114</v>
      </c>
      <c r="AK1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45497.691666666666</v>
      </c>
    </row>
    <row r="149" spans="1:37" ht="13.5" customHeight="1">
      <c r="A149" s="235">
        <v>4000000974</v>
      </c>
      <c r="B149" s="228" t="s">
        <v>156</v>
      </c>
      <c r="C149" s="228" t="s">
        <v>795</v>
      </c>
      <c r="D149" s="228" t="s">
        <v>1909</v>
      </c>
      <c r="E149" s="228" t="s">
        <v>1910</v>
      </c>
      <c r="F149" s="228" t="s">
        <v>881</v>
      </c>
      <c r="G149" s="228" t="s">
        <v>882</v>
      </c>
      <c r="H149" s="228" t="s">
        <v>403</v>
      </c>
      <c r="I149" s="233" t="s">
        <v>1911</v>
      </c>
      <c r="J149" s="228" t="s">
        <v>1912</v>
      </c>
      <c r="K149" s="228" t="s">
        <v>846</v>
      </c>
      <c r="L149" s="228" t="s">
        <v>1380</v>
      </c>
      <c r="M149" s="228" t="s">
        <v>933</v>
      </c>
      <c r="N149" s="228" t="s">
        <v>1024</v>
      </c>
      <c r="O149" s="228" t="s">
        <v>850</v>
      </c>
      <c r="P149" s="233" t="s">
        <v>1380</v>
      </c>
      <c r="Q149" s="228" t="s">
        <v>795</v>
      </c>
      <c r="R149" s="233" t="s">
        <v>1913</v>
      </c>
      <c r="S149" s="228" t="s">
        <v>1913</v>
      </c>
      <c r="T149" s="228" t="s">
        <v>1914</v>
      </c>
      <c r="U149" s="228" t="s">
        <v>855</v>
      </c>
      <c r="V149" s="228" t="s">
        <v>1915</v>
      </c>
      <c r="W149" s="228" t="s">
        <v>869</v>
      </c>
      <c r="X149" s="316" t="s">
        <v>984</v>
      </c>
      <c r="Y149" s="317" t="str">
        <f>VLOOKUP(HelpMe[[#This Row],[Technician]],Technicians[#All],3,FALSE)</f>
        <v>RAK Ceramics</v>
      </c>
      <c r="Z149" s="228" t="str">
        <f>VLOOKUP(HelpMe[[#This Row],[Technician]],Technicians[#All],2,FALSE)</f>
        <v>SAP Basis</v>
      </c>
      <c r="AA149" s="233" t="str">
        <f>IF((TEXT("Oct 28, 2024 00:00 AM","mmm dd, yyyy hh:mm") - HelpMe[[#This Row],[Updated Created Date]])&gt;0, "Yes","No")</f>
        <v>Yes</v>
      </c>
      <c r="AB149" s="230">
        <f ca="1">HelpMe[[#This Row],[Updated Resolved Time]]-HelpMe[[#This Row],[Updated Created Date]]</f>
        <v>0.726388888884685</v>
      </c>
      <c r="AC149" s="231">
        <f>YEAR(HelpMe[[#This Row],[Updated Created Date]])</f>
        <v>2024</v>
      </c>
      <c r="AD149" s="228">
        <f>WEEKNUM(HelpMe[[#This Row],[Updated Created Date]])</f>
        <v>30</v>
      </c>
      <c r="AE149" s="228" t="str">
        <f>_xlfn.CONCAT(HelpMe[[#This Row],[Year]],"-W",HelpMe[[#This Row],[Week'#]])</f>
        <v>2024-W30</v>
      </c>
      <c r="AF149" s="228" t="str">
        <f>IFERROR(VLOOKUP(HelpMe[[#This Row],[ID]],CGTracker[#All],13,FALSE),"No CG Status Found")</f>
        <v>No CG Status Found</v>
      </c>
      <c r="AG149" s="228">
        <f>MONTH(HelpMe[[#This Row],[Updated Created Date]])</f>
        <v>7</v>
      </c>
      <c r="AH149" s="228" t="str">
        <f>_xlfn.CONCAT(HelpMe[[#This Row],[Year]],"-M",HelpMe[[#This Row],[Month]])</f>
        <v>2024-M7</v>
      </c>
      <c r="AI149" s="228" t="str">
        <f ca="1">IF(HelpMe[[#This Row],[Age]]&lt;2,"Less than 2",IF(HelpMe[[#This Row],[Age]]&lt;5,"From 2 to 5",IF(HelpMe[[#This Row],[Age]]&lt;10,"From 5 to 10","More than 10")))</f>
        <v>Less than 2</v>
      </c>
      <c r="AJ1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45495.799305555556</v>
      </c>
      <c r="AK1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45496.525694444441</v>
      </c>
    </row>
    <row r="150" spans="1:37" ht="13.5" customHeight="1">
      <c r="A150" s="235">
        <v>4000000977</v>
      </c>
      <c r="B150" s="228" t="s">
        <v>156</v>
      </c>
      <c r="C150" s="228" t="s">
        <v>795</v>
      </c>
      <c r="D150" s="228" t="s">
        <v>1916</v>
      </c>
      <c r="E150" s="228" t="s">
        <v>1917</v>
      </c>
      <c r="F150" s="228" t="s">
        <v>881</v>
      </c>
      <c r="G150" s="228" t="s">
        <v>882</v>
      </c>
      <c r="H150" s="228" t="s">
        <v>403</v>
      </c>
      <c r="I150" s="233" t="s">
        <v>1918</v>
      </c>
      <c r="J150" s="228" t="s">
        <v>1912</v>
      </c>
      <c r="K150" s="228" t="s">
        <v>846</v>
      </c>
      <c r="L150" s="228" t="s">
        <v>1919</v>
      </c>
      <c r="M150" s="228" t="s">
        <v>933</v>
      </c>
      <c r="N150" s="228" t="s">
        <v>1920</v>
      </c>
      <c r="O150" s="228" t="s">
        <v>850</v>
      </c>
      <c r="P150" s="233" t="s">
        <v>1919</v>
      </c>
      <c r="Q150" s="228" t="s">
        <v>795</v>
      </c>
      <c r="R150" s="233" t="s">
        <v>1921</v>
      </c>
      <c r="S150" s="228" t="s">
        <v>1921</v>
      </c>
      <c r="T150" s="228" t="s">
        <v>1914</v>
      </c>
      <c r="U150" s="228" t="s">
        <v>855</v>
      </c>
      <c r="V150" s="228" t="s">
        <v>1922</v>
      </c>
      <c r="W150" s="228" t="s">
        <v>869</v>
      </c>
      <c r="X150" s="316" t="s">
        <v>984</v>
      </c>
      <c r="Y150" s="317" t="str">
        <f>VLOOKUP(HelpMe[[#This Row],[Technician]],Technicians[#All],3,FALSE)</f>
        <v>RAK Ceramics</v>
      </c>
      <c r="Z150" s="228" t="str">
        <f>VLOOKUP(HelpMe[[#This Row],[Technician]],Technicians[#All],2,FALSE)</f>
        <v>SAP Basis</v>
      </c>
      <c r="AA150" s="233" t="str">
        <f>IF((TEXT("Oct 28, 2024 00:00 AM","mmm dd, yyyy hh:mm") - HelpMe[[#This Row],[Updated Created Date]])&gt;0, "Yes","No")</f>
        <v>Yes</v>
      </c>
      <c r="AB150" s="230">
        <f ca="1">HelpMe[[#This Row],[Updated Resolved Time]]-HelpMe[[#This Row],[Updated Created Date]]</f>
        <v>6.734027777776646</v>
      </c>
      <c r="AC150" s="231">
        <f>YEAR(HelpMe[[#This Row],[Updated Created Date]])</f>
        <v>2024</v>
      </c>
      <c r="AD150" s="228">
        <f>WEEKNUM(HelpMe[[#This Row],[Updated Created Date]])</f>
        <v>30</v>
      </c>
      <c r="AE150" s="228" t="str">
        <f>_xlfn.CONCAT(HelpMe[[#This Row],[Year]],"-W",HelpMe[[#This Row],[Week'#]])</f>
        <v>2024-W30</v>
      </c>
      <c r="AF150" s="228" t="str">
        <f>IFERROR(VLOOKUP(HelpMe[[#This Row],[ID]],CGTracker[#All],13,FALSE),"No CG Status Found")</f>
        <v>No CG Status Found</v>
      </c>
      <c r="AG150" s="228">
        <f>MONTH(HelpMe[[#This Row],[Updated Created Date]])</f>
        <v>7</v>
      </c>
      <c r="AH150" s="228" t="str">
        <f>_xlfn.CONCAT(HelpMe[[#This Row],[Year]],"-M",HelpMe[[#This Row],[Month]])</f>
        <v>2024-M7</v>
      </c>
      <c r="AI150" s="228" t="str">
        <f ca="1">IF(HelpMe[[#This Row],[Age]]&lt;2,"Less than 2",IF(HelpMe[[#This Row],[Age]]&lt;5,"From 2 to 5",IF(HelpMe[[#This Row],[Age]]&lt;10,"From 5 to 10","More than 10")))</f>
        <v>From 5 to 10</v>
      </c>
      <c r="AJ1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45495.805555555555</v>
      </c>
      <c r="AK1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45502.539583333331</v>
      </c>
    </row>
    <row r="151" spans="1:37" ht="13.5" customHeight="1">
      <c r="A151" s="235">
        <v>4000000978</v>
      </c>
      <c r="B151" s="228" t="s">
        <v>156</v>
      </c>
      <c r="C151" s="228" t="s">
        <v>795</v>
      </c>
      <c r="D151" s="228" t="s">
        <v>1923</v>
      </c>
      <c r="E151" s="228" t="s">
        <v>742</v>
      </c>
      <c r="F151" s="228" t="s">
        <v>881</v>
      </c>
      <c r="G151" s="228" t="s">
        <v>882</v>
      </c>
      <c r="H151" s="228" t="s">
        <v>403</v>
      </c>
      <c r="I151" s="233" t="s">
        <v>1924</v>
      </c>
      <c r="J151" s="228" t="s">
        <v>1925</v>
      </c>
      <c r="K151" s="228" t="s">
        <v>846</v>
      </c>
      <c r="L151" s="228" t="s">
        <v>1926</v>
      </c>
      <c r="M151" s="228" t="s">
        <v>933</v>
      </c>
      <c r="N151" s="228" t="s">
        <v>886</v>
      </c>
      <c r="O151" s="228" t="s">
        <v>850</v>
      </c>
      <c r="P151" s="233" t="s">
        <v>1926</v>
      </c>
      <c r="Q151" s="228" t="s">
        <v>795</v>
      </c>
      <c r="R151" s="233" t="s">
        <v>1927</v>
      </c>
      <c r="S151" s="228" t="s">
        <v>1928</v>
      </c>
      <c r="T151" s="228" t="s">
        <v>1929</v>
      </c>
      <c r="U151" s="228" t="s">
        <v>855</v>
      </c>
      <c r="V151" s="228" t="s">
        <v>855</v>
      </c>
      <c r="W151" s="228" t="s">
        <v>869</v>
      </c>
      <c r="X151" s="316" t="s">
        <v>793</v>
      </c>
      <c r="Y151" s="317" t="str">
        <f>VLOOKUP(HelpMe[[#This Row],[Technician]],Technicians[#All],3,FALSE)</f>
        <v>RAK Ceramics</v>
      </c>
      <c r="Z151" s="228" t="str">
        <f>VLOOKUP(HelpMe[[#This Row],[Technician]],Technicians[#All],2,FALSE)</f>
        <v>SAP Basis</v>
      </c>
      <c r="AA151" s="233" t="str">
        <f>IF((TEXT("Oct 28, 2024 00:00 AM","mmm dd, yyyy hh:mm") - HelpMe[[#This Row],[Updated Created Date]])&gt;0, "Yes","No")</f>
        <v>Yes</v>
      </c>
      <c r="AB151" s="230">
        <f ca="1">HelpMe[[#This Row],[Updated Resolved Time]]-HelpMe[[#This Row],[Updated Created Date]]</f>
        <v>0.72986111111094942</v>
      </c>
      <c r="AC151" s="231">
        <f>YEAR(HelpMe[[#This Row],[Updated Created Date]])</f>
        <v>2024</v>
      </c>
      <c r="AD151" s="228">
        <f>WEEKNUM(HelpMe[[#This Row],[Updated Created Date]])</f>
        <v>30</v>
      </c>
      <c r="AE151" s="228" t="str">
        <f>_xlfn.CONCAT(HelpMe[[#This Row],[Year]],"-W",HelpMe[[#This Row],[Week'#]])</f>
        <v>2024-W30</v>
      </c>
      <c r="AF151" s="228" t="str">
        <f>IFERROR(VLOOKUP(HelpMe[[#This Row],[ID]],CGTracker[#All],13,FALSE),"No CG Status Found")</f>
        <v>No CG Status Found</v>
      </c>
      <c r="AG151" s="228">
        <f>MONTH(HelpMe[[#This Row],[Updated Created Date]])</f>
        <v>7</v>
      </c>
      <c r="AH151" s="228" t="str">
        <f>_xlfn.CONCAT(HelpMe[[#This Row],[Year]],"-M",HelpMe[[#This Row],[Month]])</f>
        <v>2024-M7</v>
      </c>
      <c r="AI151" s="228" t="str">
        <f ca="1">IF(HelpMe[[#This Row],[Age]]&lt;2,"Less than 2",IF(HelpMe[[#This Row],[Age]]&lt;5,"From 2 to 5",IF(HelpMe[[#This Row],[Age]]&lt;10,"From 5 to 10","More than 10")))</f>
        <v>Less than 2</v>
      </c>
      <c r="AJ1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45495.82708333333</v>
      </c>
      <c r="AK1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45496.556944444441</v>
      </c>
    </row>
    <row r="152" spans="1:37" ht="13.5" customHeight="1">
      <c r="A152" s="235">
        <v>4000000999</v>
      </c>
      <c r="B152" s="228" t="s">
        <v>156</v>
      </c>
      <c r="C152" s="228" t="s">
        <v>795</v>
      </c>
      <c r="D152" s="228" t="s">
        <v>1930</v>
      </c>
      <c r="E152" s="228" t="s">
        <v>1931</v>
      </c>
      <c r="F152" s="228" t="s">
        <v>881</v>
      </c>
      <c r="G152" s="228" t="s">
        <v>882</v>
      </c>
      <c r="H152" s="228" t="s">
        <v>403</v>
      </c>
      <c r="I152" s="233" t="s">
        <v>1932</v>
      </c>
      <c r="J152" s="228" t="s">
        <v>1933</v>
      </c>
      <c r="K152" s="228" t="s">
        <v>846</v>
      </c>
      <c r="L152" s="228" t="s">
        <v>1380</v>
      </c>
      <c r="M152" s="228" t="s">
        <v>933</v>
      </c>
      <c r="N152" s="228" t="s">
        <v>1934</v>
      </c>
      <c r="O152" s="228" t="s">
        <v>850</v>
      </c>
      <c r="P152" s="233" t="s">
        <v>1380</v>
      </c>
      <c r="Q152" s="228" t="s">
        <v>795</v>
      </c>
      <c r="R152" s="233" t="s">
        <v>1935</v>
      </c>
      <c r="S152" s="228" t="s">
        <v>1928</v>
      </c>
      <c r="T152" s="228" t="s">
        <v>1936</v>
      </c>
      <c r="U152" s="228" t="s">
        <v>855</v>
      </c>
      <c r="V152" s="228" t="s">
        <v>855</v>
      </c>
      <c r="W152" s="228" t="s">
        <v>869</v>
      </c>
      <c r="X152" s="316" t="s">
        <v>984</v>
      </c>
      <c r="Y152" s="317" t="str">
        <f>VLOOKUP(HelpMe[[#This Row],[Technician]],Technicians[#All],3,FALSE)</f>
        <v>RAK Ceramics</v>
      </c>
      <c r="Z152" s="228" t="str">
        <f>VLOOKUP(HelpMe[[#This Row],[Technician]],Technicians[#All],2,FALSE)</f>
        <v>SAP Basis</v>
      </c>
      <c r="AA152" s="233" t="str">
        <f>IF((TEXT("Oct 28, 2024 00:00 AM","mmm dd, yyyy hh:mm") - HelpMe[[#This Row],[Updated Created Date]])&gt;0, "Yes","No")</f>
        <v>Yes</v>
      </c>
      <c r="AB152" s="230">
        <f ca="1">HelpMe[[#This Row],[Updated Resolved Time]]-HelpMe[[#This Row],[Updated Created Date]]</f>
        <v>2.9166666667151731E-2</v>
      </c>
      <c r="AC152" s="231">
        <f>YEAR(HelpMe[[#This Row],[Updated Created Date]])</f>
        <v>2024</v>
      </c>
      <c r="AD152" s="228">
        <f>WEEKNUM(HelpMe[[#This Row],[Updated Created Date]])</f>
        <v>30</v>
      </c>
      <c r="AE152" s="228" t="str">
        <f>_xlfn.CONCAT(HelpMe[[#This Row],[Year]],"-W",HelpMe[[#This Row],[Week'#]])</f>
        <v>2024-W30</v>
      </c>
      <c r="AF152" s="228" t="str">
        <f>IFERROR(VLOOKUP(HelpMe[[#This Row],[ID]],CGTracker[#All],13,FALSE),"No CG Status Found")</f>
        <v>No CG Status Found</v>
      </c>
      <c r="AG152" s="228">
        <f>MONTH(HelpMe[[#This Row],[Updated Created Date]])</f>
        <v>7</v>
      </c>
      <c r="AH152" s="228" t="str">
        <f>_xlfn.CONCAT(HelpMe[[#This Row],[Year]],"-M",HelpMe[[#This Row],[Month]])</f>
        <v>2024-M7</v>
      </c>
      <c r="AI152" s="228" t="str">
        <f ca="1">IF(HelpMe[[#This Row],[Age]]&lt;2,"Less than 2",IF(HelpMe[[#This Row],[Age]]&lt;5,"From 2 to 5",IF(HelpMe[[#This Row],[Age]]&lt;10,"From 5 to 10","More than 10")))</f>
        <v>Less than 2</v>
      </c>
      <c r="AJ1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45496.504166666666</v>
      </c>
      <c r="AK1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45496.533333333333</v>
      </c>
    </row>
    <row r="153" spans="1:37" ht="13.5" customHeight="1">
      <c r="A153" s="235">
        <v>4000001004</v>
      </c>
      <c r="B153" s="228" t="s">
        <v>156</v>
      </c>
      <c r="C153" s="228" t="s">
        <v>795</v>
      </c>
      <c r="D153" s="228" t="s">
        <v>1937</v>
      </c>
      <c r="E153" s="228" t="s">
        <v>1938</v>
      </c>
      <c r="F153" s="228" t="s">
        <v>881</v>
      </c>
      <c r="G153" s="228" t="s">
        <v>882</v>
      </c>
      <c r="H153" s="228" t="s">
        <v>403</v>
      </c>
      <c r="I153" s="233" t="s">
        <v>1939</v>
      </c>
      <c r="J153" s="228" t="s">
        <v>1940</v>
      </c>
      <c r="K153" s="228" t="s">
        <v>846</v>
      </c>
      <c r="L153" s="228" t="s">
        <v>1380</v>
      </c>
      <c r="M153" s="228" t="s">
        <v>933</v>
      </c>
      <c r="N153" s="228" t="s">
        <v>1843</v>
      </c>
      <c r="O153" s="228" t="s">
        <v>850</v>
      </c>
      <c r="P153" s="233" t="s">
        <v>1380</v>
      </c>
      <c r="Q153" s="228" t="s">
        <v>795</v>
      </c>
      <c r="R153" s="233" t="s">
        <v>1941</v>
      </c>
      <c r="S153" s="228" t="s">
        <v>1941</v>
      </c>
      <c r="T153" s="228" t="s">
        <v>1942</v>
      </c>
      <c r="U153" s="228" t="s">
        <v>855</v>
      </c>
      <c r="V153" s="228" t="s">
        <v>855</v>
      </c>
      <c r="W153" s="228" t="s">
        <v>869</v>
      </c>
      <c r="X153" s="316" t="s">
        <v>984</v>
      </c>
      <c r="Y153" s="317" t="str">
        <f>VLOOKUP(HelpMe[[#This Row],[Technician]],Technicians[#All],3,FALSE)</f>
        <v>RAK Ceramics</v>
      </c>
      <c r="Z153" s="228" t="str">
        <f>VLOOKUP(HelpMe[[#This Row],[Technician]],Technicians[#All],2,FALSE)</f>
        <v>SAP Basis</v>
      </c>
      <c r="AA153" s="233" t="str">
        <f>IF((TEXT("Oct 28, 2024 00:00 AM","mmm dd, yyyy hh:mm") - HelpMe[[#This Row],[Updated Created Date]])&gt;0, "Yes","No")</f>
        <v>Yes</v>
      </c>
      <c r="AB153" s="230">
        <f ca="1">HelpMe[[#This Row],[Updated Resolved Time]]-HelpMe[[#This Row],[Updated Created Date]]</f>
        <v>2.2222222221898846E-2</v>
      </c>
      <c r="AC153" s="231">
        <f>YEAR(HelpMe[[#This Row],[Updated Created Date]])</f>
        <v>2024</v>
      </c>
      <c r="AD153" s="228">
        <f>WEEKNUM(HelpMe[[#This Row],[Updated Created Date]])</f>
        <v>30</v>
      </c>
      <c r="AE153" s="228" t="str">
        <f>_xlfn.CONCAT(HelpMe[[#This Row],[Year]],"-W",HelpMe[[#This Row],[Week'#]])</f>
        <v>2024-W30</v>
      </c>
      <c r="AF153" s="228" t="str">
        <f>IFERROR(VLOOKUP(HelpMe[[#This Row],[ID]],CGTracker[#All],13,FALSE),"No CG Status Found")</f>
        <v>No CG Status Found</v>
      </c>
      <c r="AG153" s="228">
        <f>MONTH(HelpMe[[#This Row],[Updated Created Date]])</f>
        <v>7</v>
      </c>
      <c r="AH153" s="228" t="str">
        <f>_xlfn.CONCAT(HelpMe[[#This Row],[Year]],"-M",HelpMe[[#This Row],[Month]])</f>
        <v>2024-M7</v>
      </c>
      <c r="AI153" s="228" t="str">
        <f ca="1">IF(HelpMe[[#This Row],[Age]]&lt;2,"Less than 2",IF(HelpMe[[#This Row],[Age]]&lt;5,"From 2 to 5",IF(HelpMe[[#This Row],[Age]]&lt;10,"From 5 to 10","More than 10")))</f>
        <v>Less than 2</v>
      </c>
      <c r="AJ1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45496.512499999997</v>
      </c>
      <c r="AK1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45496.534722222219</v>
      </c>
    </row>
    <row r="154" spans="1:37" ht="13.5" customHeight="1">
      <c r="A154" s="235">
        <v>4000001005</v>
      </c>
      <c r="B154" s="228" t="s">
        <v>156</v>
      </c>
      <c r="C154" s="228" t="s">
        <v>795</v>
      </c>
      <c r="D154" s="228" t="s">
        <v>1943</v>
      </c>
      <c r="E154" s="228" t="s">
        <v>1917</v>
      </c>
      <c r="F154" s="228" t="s">
        <v>881</v>
      </c>
      <c r="G154" s="228" t="s">
        <v>882</v>
      </c>
      <c r="H154" s="228" t="s">
        <v>403</v>
      </c>
      <c r="I154" s="233" t="s">
        <v>1944</v>
      </c>
      <c r="J154" s="228" t="s">
        <v>1945</v>
      </c>
      <c r="K154" s="228" t="s">
        <v>846</v>
      </c>
      <c r="L154" s="228" t="s">
        <v>1380</v>
      </c>
      <c r="M154" s="228" t="s">
        <v>933</v>
      </c>
      <c r="N154" s="228" t="s">
        <v>1920</v>
      </c>
      <c r="O154" s="228" t="s">
        <v>850</v>
      </c>
      <c r="P154" s="233" t="s">
        <v>1380</v>
      </c>
      <c r="Q154" s="228" t="s">
        <v>795</v>
      </c>
      <c r="R154" s="233" t="s">
        <v>1946</v>
      </c>
      <c r="S154" s="228" t="s">
        <v>1946</v>
      </c>
      <c r="T154" s="228" t="s">
        <v>1947</v>
      </c>
      <c r="U154" s="228" t="s">
        <v>855</v>
      </c>
      <c r="V154" s="228" t="s">
        <v>855</v>
      </c>
      <c r="W154" s="228" t="s">
        <v>869</v>
      </c>
      <c r="X154" s="316" t="s">
        <v>984</v>
      </c>
      <c r="Y154" s="317" t="str">
        <f>VLOOKUP(HelpMe[[#This Row],[Technician]],Technicians[#All],3,FALSE)</f>
        <v>RAK Ceramics</v>
      </c>
      <c r="Z154" s="228" t="str">
        <f>VLOOKUP(HelpMe[[#This Row],[Technician]],Technicians[#All],2,FALSE)</f>
        <v>SAP Basis</v>
      </c>
      <c r="AA154" s="233" t="str">
        <f>IF((TEXT("Oct 28, 2024 00:00 AM","mmm dd, yyyy hh:mm") - HelpMe[[#This Row],[Updated Created Date]])&gt;0, "Yes","No")</f>
        <v>Yes</v>
      </c>
      <c r="AB154" s="230">
        <f ca="1">HelpMe[[#This Row],[Updated Resolved Time]]-HelpMe[[#This Row],[Updated Created Date]]</f>
        <v>1.9444444449618459E-2</v>
      </c>
      <c r="AC154" s="231">
        <f>YEAR(HelpMe[[#This Row],[Updated Created Date]])</f>
        <v>2024</v>
      </c>
      <c r="AD154" s="228">
        <f>WEEKNUM(HelpMe[[#This Row],[Updated Created Date]])</f>
        <v>30</v>
      </c>
      <c r="AE154" s="228" t="str">
        <f>_xlfn.CONCAT(HelpMe[[#This Row],[Year]],"-W",HelpMe[[#This Row],[Week'#]])</f>
        <v>2024-W30</v>
      </c>
      <c r="AF154" s="228" t="str">
        <f>IFERROR(VLOOKUP(HelpMe[[#This Row],[ID]],CGTracker[#All],13,FALSE),"No CG Status Found")</f>
        <v>No CG Status Found</v>
      </c>
      <c r="AG154" s="228">
        <f>MONTH(HelpMe[[#This Row],[Updated Created Date]])</f>
        <v>7</v>
      </c>
      <c r="AH154" s="228" t="str">
        <f>_xlfn.CONCAT(HelpMe[[#This Row],[Year]],"-M",HelpMe[[#This Row],[Month]])</f>
        <v>2024-M7</v>
      </c>
      <c r="AI154" s="228" t="str">
        <f ca="1">IF(HelpMe[[#This Row],[Age]]&lt;2,"Less than 2",IF(HelpMe[[#This Row],[Age]]&lt;5,"From 2 to 5",IF(HelpMe[[#This Row],[Age]]&lt;10,"From 5 to 10","More than 10")))</f>
        <v>Less than 2</v>
      </c>
      <c r="AJ1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45496.51458333333</v>
      </c>
      <c r="AK1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45496.53402777778</v>
      </c>
    </row>
    <row r="155" spans="1:37" ht="13.5" customHeight="1">
      <c r="A155" s="235">
        <v>4000001006</v>
      </c>
      <c r="B155" s="228" t="s">
        <v>156</v>
      </c>
      <c r="C155" s="228" t="s">
        <v>795</v>
      </c>
      <c r="D155" s="228" t="s">
        <v>1948</v>
      </c>
      <c r="E155" s="228" t="s">
        <v>1949</v>
      </c>
      <c r="F155" s="228" t="s">
        <v>881</v>
      </c>
      <c r="G155" s="228" t="s">
        <v>882</v>
      </c>
      <c r="H155" s="228" t="s">
        <v>403</v>
      </c>
      <c r="I155" s="233" t="s">
        <v>1944</v>
      </c>
      <c r="J155" s="228" t="s">
        <v>1950</v>
      </c>
      <c r="K155" s="228" t="s">
        <v>846</v>
      </c>
      <c r="L155" s="228" t="s">
        <v>1951</v>
      </c>
      <c r="M155" s="228" t="s">
        <v>933</v>
      </c>
      <c r="N155" s="228" t="s">
        <v>1843</v>
      </c>
      <c r="O155" s="228" t="s">
        <v>850</v>
      </c>
      <c r="P155" s="233" t="s">
        <v>1951</v>
      </c>
      <c r="Q155" s="228" t="s">
        <v>795</v>
      </c>
      <c r="R155" s="233" t="s">
        <v>1952</v>
      </c>
      <c r="S155" s="228" t="s">
        <v>1952</v>
      </c>
      <c r="T155" s="228" t="s">
        <v>1947</v>
      </c>
      <c r="U155" s="228" t="s">
        <v>855</v>
      </c>
      <c r="V155" s="228" t="s">
        <v>855</v>
      </c>
      <c r="W155" s="228" t="s">
        <v>869</v>
      </c>
      <c r="X155" s="316" t="s">
        <v>984</v>
      </c>
      <c r="Y155" s="317" t="str">
        <f>VLOOKUP(HelpMe[[#This Row],[Technician]],Technicians[#All],3,FALSE)</f>
        <v>RAK Ceramics</v>
      </c>
      <c r="Z155" s="228" t="str">
        <f>VLOOKUP(HelpMe[[#This Row],[Technician]],Technicians[#All],2,FALSE)</f>
        <v>SAP Basis</v>
      </c>
      <c r="AA155" s="233" t="str">
        <f>IF((TEXT("Oct 28, 2024 00:00 AM","mmm dd, yyyy hh:mm") - HelpMe[[#This Row],[Updated Created Date]])&gt;0, "Yes","No")</f>
        <v>Yes</v>
      </c>
      <c r="AB155" s="230">
        <f ca="1">HelpMe[[#This Row],[Updated Resolved Time]]-HelpMe[[#This Row],[Updated Created Date]]</f>
        <v>0.27847222222771961</v>
      </c>
      <c r="AC155" s="231">
        <f>YEAR(HelpMe[[#This Row],[Updated Created Date]])</f>
        <v>2024</v>
      </c>
      <c r="AD155" s="228">
        <f>WEEKNUM(HelpMe[[#This Row],[Updated Created Date]])</f>
        <v>30</v>
      </c>
      <c r="AE155" s="228" t="str">
        <f>_xlfn.CONCAT(HelpMe[[#This Row],[Year]],"-W",HelpMe[[#This Row],[Week'#]])</f>
        <v>2024-W30</v>
      </c>
      <c r="AF155" s="228" t="str">
        <f>IFERROR(VLOOKUP(HelpMe[[#This Row],[ID]],CGTracker[#All],13,FALSE),"No CG Status Found")</f>
        <v>No CG Status Found</v>
      </c>
      <c r="AG155" s="228">
        <f>MONTH(HelpMe[[#This Row],[Updated Created Date]])</f>
        <v>7</v>
      </c>
      <c r="AH155" s="228" t="str">
        <f>_xlfn.CONCAT(HelpMe[[#This Row],[Year]],"-M",HelpMe[[#This Row],[Month]])</f>
        <v>2024-M7</v>
      </c>
      <c r="AI155" s="228" t="str">
        <f ca="1">IF(HelpMe[[#This Row],[Age]]&lt;2,"Less than 2",IF(HelpMe[[#This Row],[Age]]&lt;5,"From 2 to 5",IF(HelpMe[[#This Row],[Age]]&lt;10,"From 5 to 10","More than 10")))</f>
        <v>Less than 2</v>
      </c>
      <c r="AJ1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45496.51458333333</v>
      </c>
      <c r="AK1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45496.793055555558</v>
      </c>
    </row>
    <row r="156" spans="1:37" ht="13.5" customHeight="1">
      <c r="A156" s="235">
        <v>4000001014</v>
      </c>
      <c r="B156" s="228" t="s">
        <v>156</v>
      </c>
      <c r="C156" s="228" t="s">
        <v>795</v>
      </c>
      <c r="D156" s="228" t="s">
        <v>1953</v>
      </c>
      <c r="E156" s="228" t="s">
        <v>1917</v>
      </c>
      <c r="F156" s="228" t="s">
        <v>881</v>
      </c>
      <c r="G156" s="228" t="s">
        <v>882</v>
      </c>
      <c r="H156" s="228" t="s">
        <v>403</v>
      </c>
      <c r="I156" s="233" t="s">
        <v>1954</v>
      </c>
      <c r="J156" s="228" t="s">
        <v>1955</v>
      </c>
      <c r="K156" s="228" t="s">
        <v>846</v>
      </c>
      <c r="L156" s="228" t="s">
        <v>1926</v>
      </c>
      <c r="M156" s="228" t="s">
        <v>933</v>
      </c>
      <c r="N156" s="228" t="s">
        <v>1920</v>
      </c>
      <c r="O156" s="228" t="s">
        <v>850</v>
      </c>
      <c r="P156" s="233" t="s">
        <v>1926</v>
      </c>
      <c r="Q156" s="228" t="s">
        <v>795</v>
      </c>
      <c r="R156" s="233" t="s">
        <v>1956</v>
      </c>
      <c r="S156" s="228" t="s">
        <v>1956</v>
      </c>
      <c r="T156" s="228" t="s">
        <v>1957</v>
      </c>
      <c r="U156" s="228" t="s">
        <v>855</v>
      </c>
      <c r="V156" s="228" t="s">
        <v>855</v>
      </c>
      <c r="W156" s="228" t="s">
        <v>869</v>
      </c>
      <c r="X156" s="316" t="s">
        <v>984</v>
      </c>
      <c r="Y156" s="317" t="str">
        <f>VLOOKUP(HelpMe[[#This Row],[Technician]],Technicians[#All],3,FALSE)</f>
        <v>RAK Ceramics</v>
      </c>
      <c r="Z156" s="228" t="str">
        <f>VLOOKUP(HelpMe[[#This Row],[Technician]],Technicians[#All],2,FALSE)</f>
        <v>SAP Basis</v>
      </c>
      <c r="AA156" s="233" t="str">
        <f>IF((TEXT("Oct 28, 2024 00:00 AM","mmm dd, yyyy hh:mm") - HelpMe[[#This Row],[Updated Created Date]])&gt;0, "Yes","No")</f>
        <v>Yes</v>
      </c>
      <c r="AB156" s="230">
        <f ca="1">HelpMe[[#This Row],[Updated Resolved Time]]-HelpMe[[#This Row],[Updated Created Date]]</f>
        <v>1.5277777776645962E-2</v>
      </c>
      <c r="AC156" s="231">
        <f>YEAR(HelpMe[[#This Row],[Updated Created Date]])</f>
        <v>2024</v>
      </c>
      <c r="AD156" s="228">
        <f>WEEKNUM(HelpMe[[#This Row],[Updated Created Date]])</f>
        <v>30</v>
      </c>
      <c r="AE156" s="228" t="str">
        <f>_xlfn.CONCAT(HelpMe[[#This Row],[Year]],"-W",HelpMe[[#This Row],[Week'#]])</f>
        <v>2024-W30</v>
      </c>
      <c r="AF156" s="228" t="str">
        <f>IFERROR(VLOOKUP(HelpMe[[#This Row],[ID]],CGTracker[#All],13,FALSE),"No CG Status Found")</f>
        <v>No CG Status Found</v>
      </c>
      <c r="AG156" s="228">
        <f>MONTH(HelpMe[[#This Row],[Updated Created Date]])</f>
        <v>7</v>
      </c>
      <c r="AH156" s="228" t="str">
        <f>_xlfn.CONCAT(HelpMe[[#This Row],[Year]],"-M",HelpMe[[#This Row],[Month]])</f>
        <v>2024-M7</v>
      </c>
      <c r="AI156" s="228" t="str">
        <f ca="1">IF(HelpMe[[#This Row],[Age]]&lt;2,"Less than 2",IF(HelpMe[[#This Row],[Age]]&lt;5,"From 2 to 5",IF(HelpMe[[#This Row],[Age]]&lt;10,"From 5 to 10","More than 10")))</f>
        <v>Less than 2</v>
      </c>
      <c r="AJ1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45496.540972222225</v>
      </c>
      <c r="AK1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45496.556250000001</v>
      </c>
    </row>
    <row r="157" spans="1:37" ht="13.5" customHeight="1">
      <c r="A157" s="235">
        <v>4000001017</v>
      </c>
      <c r="B157" s="228" t="s">
        <v>117</v>
      </c>
      <c r="C157" s="228" t="s">
        <v>841</v>
      </c>
      <c r="D157" s="228" t="s">
        <v>1958</v>
      </c>
      <c r="E157" s="228" t="s">
        <v>880</v>
      </c>
      <c r="F157" s="228" t="s">
        <v>742</v>
      </c>
      <c r="G157" s="228" t="s">
        <v>895</v>
      </c>
      <c r="H157" s="228" t="s">
        <v>131</v>
      </c>
      <c r="I157" s="233" t="s">
        <v>1959</v>
      </c>
      <c r="J157" s="228" t="s">
        <v>1960</v>
      </c>
      <c r="K157" s="228" t="s">
        <v>846</v>
      </c>
      <c r="L157" s="228" t="s">
        <v>855</v>
      </c>
      <c r="M157" s="228" t="s">
        <v>1155</v>
      </c>
      <c r="N157" s="228" t="s">
        <v>886</v>
      </c>
      <c r="O157" s="228" t="s">
        <v>850</v>
      </c>
      <c r="P157" s="233" t="s">
        <v>1961</v>
      </c>
      <c r="Q157" s="228" t="s">
        <v>841</v>
      </c>
      <c r="R157" s="233" t="s">
        <v>855</v>
      </c>
      <c r="S157" s="228" t="s">
        <v>1962</v>
      </c>
      <c r="T157" s="228" t="s">
        <v>1963</v>
      </c>
      <c r="U157" s="228" t="s">
        <v>846</v>
      </c>
      <c r="V157" s="228" t="s">
        <v>1964</v>
      </c>
      <c r="W157" s="228" t="s">
        <v>869</v>
      </c>
      <c r="X157" s="316" t="s">
        <v>891</v>
      </c>
      <c r="Y157" s="317" t="str">
        <f>VLOOKUP(HelpMe[[#This Row],[Technician]],Technicians[#All],3,FALSE)</f>
        <v>RAK Ceramics</v>
      </c>
      <c r="Z157" s="228" t="str">
        <f>VLOOKUP(HelpMe[[#This Row],[Technician]],Technicians[#All],2,FALSE)</f>
        <v>SAP SD</v>
      </c>
      <c r="AA157" s="233" t="str">
        <f>IF((TEXT("Oct 28, 2024 00:00 AM","mmm dd, yyyy hh:mm") - HelpMe[[#This Row],[Updated Created Date]])&gt;0, "Yes","No")</f>
        <v>Yes</v>
      </c>
      <c r="AB157" s="230">
        <f ca="1">HelpMe[[#This Row],[Updated Resolved Time]]-HelpMe[[#This Row],[Updated Created Date]]</f>
        <v>157.21029594907304</v>
      </c>
      <c r="AC157" s="231">
        <f>YEAR(HelpMe[[#This Row],[Updated Created Date]])</f>
        <v>2024</v>
      </c>
      <c r="AD157" s="228">
        <f>WEEKNUM(HelpMe[[#This Row],[Updated Created Date]])</f>
        <v>30</v>
      </c>
      <c r="AE157" s="228" t="str">
        <f>_xlfn.CONCAT(HelpMe[[#This Row],[Year]],"-W",HelpMe[[#This Row],[Week'#]])</f>
        <v>2024-W30</v>
      </c>
      <c r="AF157" s="228" t="str">
        <f>IFERROR(VLOOKUP(HelpMe[[#This Row],[ID]],CGTracker[#All],13,FALSE),"No CG Status Found")</f>
        <v>No CG Status Found</v>
      </c>
      <c r="AG157" s="228">
        <f>MONTH(HelpMe[[#This Row],[Updated Created Date]])</f>
        <v>7</v>
      </c>
      <c r="AH157" s="228" t="str">
        <f>_xlfn.CONCAT(HelpMe[[#This Row],[Year]],"-M",HelpMe[[#This Row],[Month]])</f>
        <v>2024-M7</v>
      </c>
      <c r="AI157" s="228" t="str">
        <f ca="1">IF(HelpMe[[#This Row],[Age]]&lt;2,"Less than 2",IF(HelpMe[[#This Row],[Age]]&lt;5,"From 2 to 5",IF(HelpMe[[#This Row],[Age]]&lt;10,"From 5 to 10","More than 10")))</f>
        <v>More than 10</v>
      </c>
      <c r="AJ1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45496.547222222223</v>
      </c>
      <c r="AK1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58" spans="1:37" ht="13.5" customHeight="1">
      <c r="A158" s="235">
        <v>4000001018</v>
      </c>
      <c r="B158" s="228" t="s">
        <v>117</v>
      </c>
      <c r="C158" s="228" t="s">
        <v>841</v>
      </c>
      <c r="D158" s="228" t="s">
        <v>1965</v>
      </c>
      <c r="E158" s="228" t="s">
        <v>880</v>
      </c>
      <c r="F158" s="228" t="s">
        <v>742</v>
      </c>
      <c r="G158" s="228" t="s">
        <v>895</v>
      </c>
      <c r="H158" s="228" t="s">
        <v>268</v>
      </c>
      <c r="I158" s="233" t="s">
        <v>1956</v>
      </c>
      <c r="J158" s="228" t="s">
        <v>1966</v>
      </c>
      <c r="K158" s="228" t="s">
        <v>846</v>
      </c>
      <c r="L158" s="228" t="s">
        <v>855</v>
      </c>
      <c r="M158" s="228" t="s">
        <v>1155</v>
      </c>
      <c r="N158" s="228" t="s">
        <v>886</v>
      </c>
      <c r="O158" s="228" t="s">
        <v>850</v>
      </c>
      <c r="P158" s="233" t="s">
        <v>1967</v>
      </c>
      <c r="Q158" s="228" t="s">
        <v>841</v>
      </c>
      <c r="R158" s="233" t="s">
        <v>855</v>
      </c>
      <c r="S158" s="228" t="s">
        <v>1968</v>
      </c>
      <c r="T158" s="228" t="s">
        <v>1969</v>
      </c>
      <c r="U158" s="228" t="s">
        <v>846</v>
      </c>
      <c r="V158" s="228" t="s">
        <v>1970</v>
      </c>
      <c r="W158" s="228" t="s">
        <v>869</v>
      </c>
      <c r="X158" s="316" t="s">
        <v>891</v>
      </c>
      <c r="Y158" s="317" t="str">
        <f>VLOOKUP(HelpMe[[#This Row],[Technician]],Technicians[#All],3,FALSE)</f>
        <v>RAK Ceramics</v>
      </c>
      <c r="Z158" s="228" t="str">
        <f>VLOOKUP(HelpMe[[#This Row],[Technician]],Technicians[#All],2,FALSE)</f>
        <v>SAP SD</v>
      </c>
      <c r="AA158" s="233" t="str">
        <f>IF((TEXT("Oct 28, 2024 00:00 AM","mmm dd, yyyy hh:mm") - HelpMe[[#This Row],[Updated Created Date]])&gt;0, "Yes","No")</f>
        <v>Yes</v>
      </c>
      <c r="AB158" s="230">
        <f ca="1">HelpMe[[#This Row],[Updated Resolved Time]]-HelpMe[[#This Row],[Updated Created Date]]</f>
        <v>157.20126817129494</v>
      </c>
      <c r="AC158" s="231">
        <f>YEAR(HelpMe[[#This Row],[Updated Created Date]])</f>
        <v>2024</v>
      </c>
      <c r="AD158" s="228">
        <f>WEEKNUM(HelpMe[[#This Row],[Updated Created Date]])</f>
        <v>30</v>
      </c>
      <c r="AE158" s="228" t="str">
        <f>_xlfn.CONCAT(HelpMe[[#This Row],[Year]],"-W",HelpMe[[#This Row],[Week'#]])</f>
        <v>2024-W30</v>
      </c>
      <c r="AF158" s="228" t="str">
        <f>IFERROR(VLOOKUP(HelpMe[[#This Row],[ID]],CGTracker[#All],13,FALSE),"No CG Status Found")</f>
        <v>No CG Status Found</v>
      </c>
      <c r="AG158" s="228">
        <f>MONTH(HelpMe[[#This Row],[Updated Created Date]])</f>
        <v>7</v>
      </c>
      <c r="AH158" s="228" t="str">
        <f>_xlfn.CONCAT(HelpMe[[#This Row],[Year]],"-M",HelpMe[[#This Row],[Month]])</f>
        <v>2024-M7</v>
      </c>
      <c r="AI158" s="228" t="str">
        <f ca="1">IF(HelpMe[[#This Row],[Age]]&lt;2,"Less than 2",IF(HelpMe[[#This Row],[Age]]&lt;5,"From 2 to 5",IF(HelpMe[[#This Row],[Age]]&lt;10,"From 5 to 10","More than 10")))</f>
        <v>More than 10</v>
      </c>
      <c r="AJ1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45496.556250000001</v>
      </c>
      <c r="AK1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59" spans="1:37" ht="13.5" customHeight="1">
      <c r="A159" s="235">
        <v>4000001021</v>
      </c>
      <c r="B159" s="228" t="s">
        <v>117</v>
      </c>
      <c r="C159" s="228" t="s">
        <v>841</v>
      </c>
      <c r="D159" s="228" t="s">
        <v>1971</v>
      </c>
      <c r="E159" s="228" t="s">
        <v>880</v>
      </c>
      <c r="F159" s="228" t="s">
        <v>742</v>
      </c>
      <c r="G159" s="228" t="s">
        <v>895</v>
      </c>
      <c r="H159" s="228" t="s">
        <v>403</v>
      </c>
      <c r="I159" s="233" t="s">
        <v>1972</v>
      </c>
      <c r="J159" s="228" t="s">
        <v>1973</v>
      </c>
      <c r="K159" s="228" t="s">
        <v>846</v>
      </c>
      <c r="L159" s="228" t="s">
        <v>1974</v>
      </c>
      <c r="M159" s="228" t="s">
        <v>1155</v>
      </c>
      <c r="N159" s="228" t="s">
        <v>886</v>
      </c>
      <c r="O159" s="228" t="s">
        <v>850</v>
      </c>
      <c r="P159" s="233" t="s">
        <v>1974</v>
      </c>
      <c r="Q159" s="228" t="s">
        <v>841</v>
      </c>
      <c r="R159" s="233" t="s">
        <v>1975</v>
      </c>
      <c r="S159" s="228" t="s">
        <v>1976</v>
      </c>
      <c r="T159" s="228" t="s">
        <v>1977</v>
      </c>
      <c r="U159" s="228" t="s">
        <v>846</v>
      </c>
      <c r="V159" s="228" t="s">
        <v>1978</v>
      </c>
      <c r="W159" s="228" t="s">
        <v>869</v>
      </c>
      <c r="X159" s="316" t="s">
        <v>891</v>
      </c>
      <c r="Y159" s="317" t="str">
        <f>VLOOKUP(HelpMe[[#This Row],[Technician]],Technicians[#All],3,FALSE)</f>
        <v>RAK Ceramics</v>
      </c>
      <c r="Z159" s="228" t="str">
        <f>VLOOKUP(HelpMe[[#This Row],[Technician]],Technicians[#All],2,FALSE)</f>
        <v>SAP SD</v>
      </c>
      <c r="AA159" s="233" t="str">
        <f>IF((TEXT("Oct 28, 2024 00:00 AM","mmm dd, yyyy hh:mm") - HelpMe[[#This Row],[Updated Created Date]])&gt;0, "Yes","No")</f>
        <v>Yes</v>
      </c>
      <c r="AB159" s="230">
        <f ca="1">HelpMe[[#This Row],[Updated Resolved Time]]-HelpMe[[#This Row],[Updated Created Date]]</f>
        <v>99.01249999999709</v>
      </c>
      <c r="AC159" s="231">
        <f>YEAR(HelpMe[[#This Row],[Updated Created Date]])</f>
        <v>2024</v>
      </c>
      <c r="AD159" s="228">
        <f>WEEKNUM(HelpMe[[#This Row],[Updated Created Date]])</f>
        <v>30</v>
      </c>
      <c r="AE159" s="228" t="str">
        <f>_xlfn.CONCAT(HelpMe[[#This Row],[Year]],"-W",HelpMe[[#This Row],[Week'#]])</f>
        <v>2024-W30</v>
      </c>
      <c r="AF159" s="228" t="str">
        <f>IFERROR(VLOOKUP(HelpMe[[#This Row],[ID]],CGTracker[#All],13,FALSE),"No CG Status Found")</f>
        <v>No CG Status Found</v>
      </c>
      <c r="AG159" s="228">
        <f>MONTH(HelpMe[[#This Row],[Updated Created Date]])</f>
        <v>7</v>
      </c>
      <c r="AH159" s="228" t="str">
        <f>_xlfn.CONCAT(HelpMe[[#This Row],[Year]],"-M",HelpMe[[#This Row],[Month]])</f>
        <v>2024-M7</v>
      </c>
      <c r="AI159" s="228" t="str">
        <f ca="1">IF(HelpMe[[#This Row],[Age]]&lt;2,"Less than 2",IF(HelpMe[[#This Row],[Age]]&lt;5,"From 2 to 5",IF(HelpMe[[#This Row],[Age]]&lt;10,"From 5 to 10","More than 10")))</f>
        <v>More than 10</v>
      </c>
      <c r="AJ1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45496.580555555556</v>
      </c>
      <c r="AK1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45595.593055555553</v>
      </c>
    </row>
    <row r="160" spans="1:37" ht="13.5" customHeight="1">
      <c r="A160" s="235">
        <v>4000001022</v>
      </c>
      <c r="B160" s="228" t="s">
        <v>117</v>
      </c>
      <c r="C160" s="228" t="s">
        <v>841</v>
      </c>
      <c r="D160" s="228" t="s">
        <v>1979</v>
      </c>
      <c r="E160" s="228" t="s">
        <v>880</v>
      </c>
      <c r="F160" s="228" t="s">
        <v>742</v>
      </c>
      <c r="G160" s="228" t="s">
        <v>895</v>
      </c>
      <c r="H160" s="228" t="s">
        <v>403</v>
      </c>
      <c r="I160" s="233" t="s">
        <v>1980</v>
      </c>
      <c r="J160" s="228" t="s">
        <v>1981</v>
      </c>
      <c r="K160" s="228" t="s">
        <v>846</v>
      </c>
      <c r="L160" s="228" t="s">
        <v>1982</v>
      </c>
      <c r="M160" s="228" t="s">
        <v>1155</v>
      </c>
      <c r="N160" s="228" t="s">
        <v>886</v>
      </c>
      <c r="O160" s="228" t="s">
        <v>850</v>
      </c>
      <c r="P160" s="233" t="s">
        <v>1982</v>
      </c>
      <c r="Q160" s="228" t="s">
        <v>841</v>
      </c>
      <c r="R160" s="233" t="s">
        <v>1983</v>
      </c>
      <c r="S160" s="228" t="s">
        <v>1983</v>
      </c>
      <c r="T160" s="228" t="s">
        <v>1984</v>
      </c>
      <c r="U160" s="228" t="s">
        <v>846</v>
      </c>
      <c r="V160" s="228" t="s">
        <v>1985</v>
      </c>
      <c r="W160" s="228" t="s">
        <v>869</v>
      </c>
      <c r="X160" s="316" t="s">
        <v>891</v>
      </c>
      <c r="Y160" s="317" t="str">
        <f>VLOOKUP(HelpMe[[#This Row],[Technician]],Technicians[#All],3,FALSE)</f>
        <v>RAK Ceramics</v>
      </c>
      <c r="Z160" s="228" t="str">
        <f>VLOOKUP(HelpMe[[#This Row],[Technician]],Technicians[#All],2,FALSE)</f>
        <v>SAP SD</v>
      </c>
      <c r="AA160" s="233" t="str">
        <f>IF((TEXT("Oct 28, 2024 00:00 AM","mmm dd, yyyy hh:mm") - HelpMe[[#This Row],[Updated Created Date]])&gt;0, "Yes","No")</f>
        <v>Yes</v>
      </c>
      <c r="AB160" s="230">
        <f ca="1">HelpMe[[#This Row],[Updated Resolved Time]]-HelpMe[[#This Row],[Updated Created Date]]</f>
        <v>33.869444444448163</v>
      </c>
      <c r="AC160" s="231">
        <f>YEAR(HelpMe[[#This Row],[Updated Created Date]])</f>
        <v>2024</v>
      </c>
      <c r="AD160" s="228">
        <f>WEEKNUM(HelpMe[[#This Row],[Updated Created Date]])</f>
        <v>30</v>
      </c>
      <c r="AE160" s="228" t="str">
        <f>_xlfn.CONCAT(HelpMe[[#This Row],[Year]],"-W",HelpMe[[#This Row],[Week'#]])</f>
        <v>2024-W30</v>
      </c>
      <c r="AF160" s="228" t="str">
        <f>IFERROR(VLOOKUP(HelpMe[[#This Row],[ID]],CGTracker[#All],13,FALSE),"No CG Status Found")</f>
        <v>No CG Status Found</v>
      </c>
      <c r="AG160" s="228">
        <f>MONTH(HelpMe[[#This Row],[Updated Created Date]])</f>
        <v>7</v>
      </c>
      <c r="AH160" s="228" t="str">
        <f>_xlfn.CONCAT(HelpMe[[#This Row],[Year]],"-M",HelpMe[[#This Row],[Month]])</f>
        <v>2024-M7</v>
      </c>
      <c r="AI160" s="228" t="str">
        <f ca="1">IF(HelpMe[[#This Row],[Age]]&lt;2,"Less than 2",IF(HelpMe[[#This Row],[Age]]&lt;5,"From 2 to 5",IF(HelpMe[[#This Row],[Age]]&lt;10,"From 5 to 10","More than 10")))</f>
        <v>More than 10</v>
      </c>
      <c r="AJ1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45496.59097222222</v>
      </c>
      <c r="AK1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45530.460416666669</v>
      </c>
    </row>
    <row r="161" spans="1:37" ht="13.5" customHeight="1">
      <c r="A161" s="235">
        <v>4000001030</v>
      </c>
      <c r="B161" s="228" t="s">
        <v>117</v>
      </c>
      <c r="C161" s="228" t="s">
        <v>892</v>
      </c>
      <c r="D161" s="228" t="s">
        <v>1986</v>
      </c>
      <c r="E161" s="228" t="s">
        <v>1987</v>
      </c>
      <c r="F161" s="228" t="s">
        <v>881</v>
      </c>
      <c r="G161" s="228" t="s">
        <v>882</v>
      </c>
      <c r="H161" s="228" t="s">
        <v>403</v>
      </c>
      <c r="I161" s="233" t="s">
        <v>1988</v>
      </c>
      <c r="J161" s="228" t="s">
        <v>1989</v>
      </c>
      <c r="K161" s="228" t="s">
        <v>890</v>
      </c>
      <c r="L161" s="228" t="s">
        <v>1897</v>
      </c>
      <c r="M161" s="228" t="s">
        <v>1987</v>
      </c>
      <c r="N161" s="228" t="s">
        <v>849</v>
      </c>
      <c r="O161" s="228" t="s">
        <v>850</v>
      </c>
      <c r="P161" s="233" t="s">
        <v>1897</v>
      </c>
      <c r="Q161" s="228" t="s">
        <v>795</v>
      </c>
      <c r="R161" s="233" t="s">
        <v>1990</v>
      </c>
      <c r="S161" s="228" t="s">
        <v>1990</v>
      </c>
      <c r="T161" s="228" t="s">
        <v>1991</v>
      </c>
      <c r="U161" s="228" t="s">
        <v>890</v>
      </c>
      <c r="V161" s="228" t="s">
        <v>855</v>
      </c>
      <c r="W161" s="228" t="s">
        <v>938</v>
      </c>
      <c r="X161" s="316" t="s">
        <v>793</v>
      </c>
      <c r="Y161" s="317" t="str">
        <f>VLOOKUP(HelpMe[[#This Row],[Technician]],Technicians[#All],3,FALSE)</f>
        <v>RAK Ceramics</v>
      </c>
      <c r="Z161" s="228" t="str">
        <f>VLOOKUP(HelpMe[[#This Row],[Technician]],Technicians[#All],2,FALSE)</f>
        <v>SAP Basis</v>
      </c>
      <c r="AA161" s="233" t="str">
        <f>IF((TEXT("Oct 28, 2024 00:00 AM","mmm dd, yyyy hh:mm") - HelpMe[[#This Row],[Updated Created Date]])&gt;0, "Yes","No")</f>
        <v>Yes</v>
      </c>
      <c r="AB161" s="230">
        <f ca="1">HelpMe[[#This Row],[Updated Resolved Time]]-HelpMe[[#This Row],[Updated Created Date]]</f>
        <v>1.0062500000058208</v>
      </c>
      <c r="AC161" s="231">
        <f>YEAR(HelpMe[[#This Row],[Updated Created Date]])</f>
        <v>2024</v>
      </c>
      <c r="AD161" s="228">
        <f>WEEKNUM(HelpMe[[#This Row],[Updated Created Date]])</f>
        <v>30</v>
      </c>
      <c r="AE161" s="228" t="str">
        <f>_xlfn.CONCAT(HelpMe[[#This Row],[Year]],"-W",HelpMe[[#This Row],[Week'#]])</f>
        <v>2024-W30</v>
      </c>
      <c r="AF161" s="228" t="str">
        <f>IFERROR(VLOOKUP(HelpMe[[#This Row],[ID]],CGTracker[#All],13,FALSE),"No CG Status Found")</f>
        <v>No CG Status Found</v>
      </c>
      <c r="AG161" s="228">
        <f>MONTH(HelpMe[[#This Row],[Updated Created Date]])</f>
        <v>7</v>
      </c>
      <c r="AH161" s="228" t="str">
        <f>_xlfn.CONCAT(HelpMe[[#This Row],[Year]],"-M",HelpMe[[#This Row],[Month]])</f>
        <v>2024-M7</v>
      </c>
      <c r="AI161" s="228" t="str">
        <f ca="1">IF(HelpMe[[#This Row],[Age]]&lt;2,"Less than 2",IF(HelpMe[[#This Row],[Age]]&lt;5,"From 2 to 5",IF(HelpMe[[#This Row],[Age]]&lt;10,"From 5 to 10","More than 10")))</f>
        <v>Less than 2</v>
      </c>
      <c r="AJ1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45496.686805555553</v>
      </c>
      <c r="AK1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45497.693055555559</v>
      </c>
    </row>
    <row r="162" spans="1:37" ht="13.5" customHeight="1">
      <c r="A162" s="235">
        <v>4000001046</v>
      </c>
      <c r="B162" s="228" t="s">
        <v>117</v>
      </c>
      <c r="C162" s="228" t="s">
        <v>1035</v>
      </c>
      <c r="D162" s="228" t="s">
        <v>1992</v>
      </c>
      <c r="E162" s="228" t="s">
        <v>1236</v>
      </c>
      <c r="F162" s="228" t="s">
        <v>881</v>
      </c>
      <c r="G162" s="228" t="s">
        <v>882</v>
      </c>
      <c r="H162" s="228" t="s">
        <v>403</v>
      </c>
      <c r="I162" s="233" t="s">
        <v>1993</v>
      </c>
      <c r="J162" s="228" t="s">
        <v>1994</v>
      </c>
      <c r="K162" s="228" t="s">
        <v>846</v>
      </c>
      <c r="L162" s="228" t="s">
        <v>1834</v>
      </c>
      <c r="M162" s="228" t="s">
        <v>1236</v>
      </c>
      <c r="N162" s="228" t="s">
        <v>1240</v>
      </c>
      <c r="O162" s="228" t="s">
        <v>850</v>
      </c>
      <c r="P162" s="233" t="s">
        <v>1834</v>
      </c>
      <c r="Q162" s="228" t="s">
        <v>892</v>
      </c>
      <c r="R162" s="233" t="s">
        <v>1995</v>
      </c>
      <c r="S162" s="228" t="s">
        <v>1995</v>
      </c>
      <c r="T162" s="228" t="s">
        <v>1996</v>
      </c>
      <c r="U162" s="228" t="s">
        <v>890</v>
      </c>
      <c r="V162" s="228" t="s">
        <v>855</v>
      </c>
      <c r="W162" s="228" t="s">
        <v>869</v>
      </c>
      <c r="X162" s="316" t="s">
        <v>793</v>
      </c>
      <c r="Y162" s="317" t="str">
        <f>VLOOKUP(HelpMe[[#This Row],[Technician]],Technicians[#All],3,FALSE)</f>
        <v>RAK Ceramics</v>
      </c>
      <c r="Z162" s="228" t="str">
        <f>VLOOKUP(HelpMe[[#This Row],[Technician]],Technicians[#All],2,FALSE)</f>
        <v>SAP Basis</v>
      </c>
      <c r="AA162" s="233" t="str">
        <f>IF((TEXT("Oct 28, 2024 00:00 AM","mmm dd, yyyy hh:mm") - HelpMe[[#This Row],[Updated Created Date]])&gt;0, "Yes","No")</f>
        <v>Yes</v>
      </c>
      <c r="AB162" s="230">
        <f ca="1">HelpMe[[#This Row],[Updated Resolved Time]]-HelpMe[[#This Row],[Updated Created Date]]</f>
        <v>12.248611111106584</v>
      </c>
      <c r="AC162" s="231">
        <f>YEAR(HelpMe[[#This Row],[Updated Created Date]])</f>
        <v>2024</v>
      </c>
      <c r="AD162" s="228">
        <f>WEEKNUM(HelpMe[[#This Row],[Updated Created Date]])</f>
        <v>30</v>
      </c>
      <c r="AE162" s="228" t="str">
        <f>_xlfn.CONCAT(HelpMe[[#This Row],[Year]],"-W",HelpMe[[#This Row],[Week'#]])</f>
        <v>2024-W30</v>
      </c>
      <c r="AF162" s="228" t="str">
        <f>IFERROR(VLOOKUP(HelpMe[[#This Row],[ID]],CGTracker[#All],13,FALSE),"No CG Status Found")</f>
        <v>No CG Status Found</v>
      </c>
      <c r="AG162" s="228">
        <f>MONTH(HelpMe[[#This Row],[Updated Created Date]])</f>
        <v>7</v>
      </c>
      <c r="AH162" s="228" t="str">
        <f>_xlfn.CONCAT(HelpMe[[#This Row],[Year]],"-M",HelpMe[[#This Row],[Month]])</f>
        <v>2024-M7</v>
      </c>
      <c r="AI162" s="228" t="str">
        <f ca="1">IF(HelpMe[[#This Row],[Age]]&lt;2,"Less than 2",IF(HelpMe[[#This Row],[Age]]&lt;5,"From 2 to 5",IF(HelpMe[[#This Row],[Age]]&lt;10,"From 5 to 10","More than 10")))</f>
        <v>More than 10</v>
      </c>
      <c r="AJ1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45497.438194444447</v>
      </c>
      <c r="AK1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45509.686805555553</v>
      </c>
    </row>
    <row r="163" spans="1:37" ht="13.5" customHeight="1">
      <c r="A163" s="235">
        <v>4000001059</v>
      </c>
      <c r="B163" s="228" t="s">
        <v>156</v>
      </c>
      <c r="C163" s="228" t="s">
        <v>795</v>
      </c>
      <c r="D163" s="228" t="s">
        <v>1997</v>
      </c>
      <c r="E163" s="228" t="s">
        <v>1998</v>
      </c>
      <c r="F163" s="228" t="s">
        <v>881</v>
      </c>
      <c r="G163" s="228" t="s">
        <v>882</v>
      </c>
      <c r="H163" s="228" t="s">
        <v>403</v>
      </c>
      <c r="I163" s="233" t="s">
        <v>1999</v>
      </c>
      <c r="J163" s="228" t="s">
        <v>2000</v>
      </c>
      <c r="K163" s="228" t="s">
        <v>890</v>
      </c>
      <c r="L163" s="228" t="s">
        <v>1897</v>
      </c>
      <c r="M163" s="228" t="s">
        <v>933</v>
      </c>
      <c r="N163" s="228" t="s">
        <v>2001</v>
      </c>
      <c r="O163" s="228" t="s">
        <v>850</v>
      </c>
      <c r="P163" s="233" t="s">
        <v>1897</v>
      </c>
      <c r="Q163" s="228" t="s">
        <v>795</v>
      </c>
      <c r="R163" s="233" t="s">
        <v>1907</v>
      </c>
      <c r="S163" s="228" t="s">
        <v>1907</v>
      </c>
      <c r="T163" s="228" t="s">
        <v>2002</v>
      </c>
      <c r="U163" s="228" t="s">
        <v>855</v>
      </c>
      <c r="V163" s="228" t="s">
        <v>855</v>
      </c>
      <c r="W163" s="228" t="s">
        <v>938</v>
      </c>
      <c r="X163" s="316" t="s">
        <v>984</v>
      </c>
      <c r="Y163" s="317" t="str">
        <f>VLOOKUP(HelpMe[[#This Row],[Technician]],Technicians[#All],3,FALSE)</f>
        <v>RAK Ceramics</v>
      </c>
      <c r="Z163" s="228" t="str">
        <f>VLOOKUP(HelpMe[[#This Row],[Technician]],Technicians[#All],2,FALSE)</f>
        <v>SAP Basis</v>
      </c>
      <c r="AA163" s="233" t="str">
        <f>IF((TEXT("Oct 28, 2024 00:00 AM","mmm dd, yyyy hh:mm") - HelpMe[[#This Row],[Updated Created Date]])&gt;0, "Yes","No")</f>
        <v>Yes</v>
      </c>
      <c r="AB163" s="230">
        <f ca="1">HelpMe[[#This Row],[Updated Resolved Time]]-HelpMe[[#This Row],[Updated Created Date]]</f>
        <v>0.12222222222044365</v>
      </c>
      <c r="AC163" s="231">
        <f>YEAR(HelpMe[[#This Row],[Updated Created Date]])</f>
        <v>2024</v>
      </c>
      <c r="AD163" s="228">
        <f>WEEKNUM(HelpMe[[#This Row],[Updated Created Date]])</f>
        <v>30</v>
      </c>
      <c r="AE163" s="228" t="str">
        <f>_xlfn.CONCAT(HelpMe[[#This Row],[Year]],"-W",HelpMe[[#This Row],[Week'#]])</f>
        <v>2024-W30</v>
      </c>
      <c r="AF163" s="228" t="str">
        <f>IFERROR(VLOOKUP(HelpMe[[#This Row],[ID]],CGTracker[#All],13,FALSE),"No CG Status Found")</f>
        <v>No CG Status Found</v>
      </c>
      <c r="AG163" s="228">
        <f>MONTH(HelpMe[[#This Row],[Updated Created Date]])</f>
        <v>7</v>
      </c>
      <c r="AH163" s="228" t="str">
        <f>_xlfn.CONCAT(HelpMe[[#This Row],[Year]],"-M",HelpMe[[#This Row],[Month]])</f>
        <v>2024-M7</v>
      </c>
      <c r="AI163" s="228" t="str">
        <f ca="1">IF(HelpMe[[#This Row],[Age]]&lt;2,"Less than 2",IF(HelpMe[[#This Row],[Age]]&lt;5,"From 2 to 5",IF(HelpMe[[#This Row],[Age]]&lt;10,"From 5 to 10","More than 10")))</f>
        <v>Less than 2</v>
      </c>
      <c r="AJ1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45497.569444444445</v>
      </c>
      <c r="AK1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45497.691666666666</v>
      </c>
    </row>
    <row r="164" spans="1:37" ht="13.5" customHeight="1">
      <c r="A164" s="235">
        <v>4000001056</v>
      </c>
      <c r="B164" s="228" t="s">
        <v>156</v>
      </c>
      <c r="C164" s="228" t="s">
        <v>1035</v>
      </c>
      <c r="D164" s="228" t="s">
        <v>2003</v>
      </c>
      <c r="E164" s="228" t="s">
        <v>2004</v>
      </c>
      <c r="F164" s="228" t="s">
        <v>881</v>
      </c>
      <c r="G164" s="228" t="s">
        <v>882</v>
      </c>
      <c r="H164" s="228" t="s">
        <v>403</v>
      </c>
      <c r="I164" s="233" t="s">
        <v>2005</v>
      </c>
      <c r="J164" s="228" t="s">
        <v>2006</v>
      </c>
      <c r="K164" s="228" t="s">
        <v>846</v>
      </c>
      <c r="L164" s="228" t="s">
        <v>1897</v>
      </c>
      <c r="M164" s="228" t="s">
        <v>2004</v>
      </c>
      <c r="N164" s="228" t="s">
        <v>2007</v>
      </c>
      <c r="O164" s="228" t="s">
        <v>850</v>
      </c>
      <c r="P164" s="233" t="s">
        <v>1897</v>
      </c>
      <c r="Q164" s="228" t="s">
        <v>892</v>
      </c>
      <c r="R164" s="233" t="s">
        <v>2008</v>
      </c>
      <c r="S164" s="228" t="s">
        <v>2008</v>
      </c>
      <c r="T164" s="228" t="s">
        <v>2009</v>
      </c>
      <c r="U164" s="228" t="s">
        <v>855</v>
      </c>
      <c r="V164" s="228" t="s">
        <v>855</v>
      </c>
      <c r="W164" s="228" t="s">
        <v>869</v>
      </c>
      <c r="X164" s="316" t="s">
        <v>793</v>
      </c>
      <c r="Y164" s="317" t="str">
        <f>VLOOKUP(HelpMe[[#This Row],[Technician]],Technicians[#All],3,FALSE)</f>
        <v>RAK Ceramics</v>
      </c>
      <c r="Z164" s="228" t="str">
        <f>VLOOKUP(HelpMe[[#This Row],[Technician]],Technicians[#All],2,FALSE)</f>
        <v>SAP Basis</v>
      </c>
      <c r="AA164" s="233" t="str">
        <f>IF((TEXT("Oct 28, 2024 00:00 AM","mmm dd, yyyy hh:mm") - HelpMe[[#This Row],[Updated Created Date]])&gt;0, "Yes","No")</f>
        <v>Yes</v>
      </c>
      <c r="AB164" s="230">
        <f ca="1">HelpMe[[#This Row],[Updated Resolved Time]]-HelpMe[[#This Row],[Updated Created Date]]</f>
        <v>0.13124999999854481</v>
      </c>
      <c r="AC164" s="231">
        <f>YEAR(HelpMe[[#This Row],[Updated Created Date]])</f>
        <v>2024</v>
      </c>
      <c r="AD164" s="228">
        <f>WEEKNUM(HelpMe[[#This Row],[Updated Created Date]])</f>
        <v>30</v>
      </c>
      <c r="AE164" s="228" t="str">
        <f>_xlfn.CONCAT(HelpMe[[#This Row],[Year]],"-W",HelpMe[[#This Row],[Week'#]])</f>
        <v>2024-W30</v>
      </c>
      <c r="AF164" s="228" t="str">
        <f>IFERROR(VLOOKUP(HelpMe[[#This Row],[ID]],CGTracker[#All],13,FALSE),"No CG Status Found")</f>
        <v>No CG Status Found</v>
      </c>
      <c r="AG164" s="228">
        <f>MONTH(HelpMe[[#This Row],[Updated Created Date]])</f>
        <v>7</v>
      </c>
      <c r="AH164" s="228" t="str">
        <f>_xlfn.CONCAT(HelpMe[[#This Row],[Year]],"-M",HelpMe[[#This Row],[Month]])</f>
        <v>2024-M7</v>
      </c>
      <c r="AI164" s="228" t="str">
        <f ca="1">IF(HelpMe[[#This Row],[Age]]&lt;2,"Less than 2",IF(HelpMe[[#This Row],[Age]]&lt;5,"From 2 to 5",IF(HelpMe[[#This Row],[Age]]&lt;10,"From 5 to 10","More than 10")))</f>
        <v>Less than 2</v>
      </c>
      <c r="AJ1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45497.55972222222</v>
      </c>
      <c r="AK1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45497.690972222219</v>
      </c>
    </row>
    <row r="165" spans="1:37" ht="13.5" customHeight="1">
      <c r="A165" s="235">
        <v>4000001070</v>
      </c>
      <c r="B165" s="228" t="s">
        <v>117</v>
      </c>
      <c r="C165" s="228" t="s">
        <v>892</v>
      </c>
      <c r="D165" s="228" t="s">
        <v>228</v>
      </c>
      <c r="E165" s="228" t="s">
        <v>880</v>
      </c>
      <c r="F165" s="228" t="s">
        <v>518</v>
      </c>
      <c r="G165" s="228" t="s">
        <v>516</v>
      </c>
      <c r="H165" s="228" t="s">
        <v>746</v>
      </c>
      <c r="I165" s="233" t="s">
        <v>2010</v>
      </c>
      <c r="J165" s="228" t="s">
        <v>2011</v>
      </c>
      <c r="K165" s="228" t="s">
        <v>846</v>
      </c>
      <c r="L165" s="228" t="s">
        <v>855</v>
      </c>
      <c r="M165" s="228" t="s">
        <v>880</v>
      </c>
      <c r="N165" s="228" t="s">
        <v>886</v>
      </c>
      <c r="O165" s="228" t="s">
        <v>850</v>
      </c>
      <c r="P165" s="233" t="s">
        <v>2012</v>
      </c>
      <c r="Q165" s="228" t="s">
        <v>795</v>
      </c>
      <c r="R165" s="233" t="s">
        <v>855</v>
      </c>
      <c r="S165" s="228" t="s">
        <v>2013</v>
      </c>
      <c r="T165" s="228" t="s">
        <v>2014</v>
      </c>
      <c r="U165" s="228" t="s">
        <v>846</v>
      </c>
      <c r="V165" s="228" t="s">
        <v>2015</v>
      </c>
      <c r="W165" s="228" t="s">
        <v>869</v>
      </c>
      <c r="X165" s="316" t="s">
        <v>891</v>
      </c>
      <c r="Y165" s="317" t="str">
        <f>VLOOKUP(HelpMe[[#This Row],[Technician]],Technicians[#All],3,FALSE)</f>
        <v>Capgemini</v>
      </c>
      <c r="Z165" s="228" t="str">
        <f>VLOOKUP(HelpMe[[#This Row],[Technician]],Technicians[#All],2,FALSE)</f>
        <v>SAP SD</v>
      </c>
      <c r="AA165" s="233" t="str">
        <f>IF((TEXT("Oct 28, 2024 00:00 AM","mmm dd, yyyy hh:mm") - HelpMe[[#This Row],[Updated Created Date]])&gt;0, "Yes","No")</f>
        <v>Yes</v>
      </c>
      <c r="AB165" s="230">
        <f ca="1">HelpMe[[#This Row],[Updated Resolved Time]]-HelpMe[[#This Row],[Updated Created Date]]</f>
        <v>155.99501817129931</v>
      </c>
      <c r="AC165" s="231">
        <f>YEAR(HelpMe[[#This Row],[Updated Created Date]])</f>
        <v>2024</v>
      </c>
      <c r="AD165" s="228">
        <f>WEEKNUM(HelpMe[[#This Row],[Updated Created Date]])</f>
        <v>30</v>
      </c>
      <c r="AE165" s="228" t="str">
        <f>_xlfn.CONCAT(HelpMe[[#This Row],[Year]],"-W",HelpMe[[#This Row],[Week'#]])</f>
        <v>2024-W30</v>
      </c>
      <c r="AF165" s="228" t="str">
        <f>IFERROR(VLOOKUP(HelpMe[[#This Row],[ID]],CGTracker[#All],13,FALSE),"No CG Status Found")</f>
        <v>Under UAT</v>
      </c>
      <c r="AG165" s="228">
        <f>MONTH(HelpMe[[#This Row],[Updated Created Date]])</f>
        <v>7</v>
      </c>
      <c r="AH165" s="228" t="str">
        <f>_xlfn.CONCAT(HelpMe[[#This Row],[Year]],"-M",HelpMe[[#This Row],[Month]])</f>
        <v>2024-M7</v>
      </c>
      <c r="AI165" s="228" t="str">
        <f ca="1">IF(HelpMe[[#This Row],[Age]]&lt;2,"Less than 2",IF(HelpMe[[#This Row],[Age]]&lt;5,"From 2 to 5",IF(HelpMe[[#This Row],[Age]]&lt;10,"From 5 to 10","More than 10")))</f>
        <v>More than 10</v>
      </c>
      <c r="AJ1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45497.762499999997</v>
      </c>
      <c r="AK1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66" spans="1:37" ht="13.5" customHeight="1">
      <c r="A166" s="235">
        <v>4000001072</v>
      </c>
      <c r="B166" s="228" t="s">
        <v>117</v>
      </c>
      <c r="C166" s="228" t="s">
        <v>892</v>
      </c>
      <c r="D166" s="228" t="s">
        <v>2016</v>
      </c>
      <c r="E166" s="228" t="s">
        <v>2017</v>
      </c>
      <c r="F166" s="228" t="s">
        <v>742</v>
      </c>
      <c r="G166" s="228" t="s">
        <v>895</v>
      </c>
      <c r="H166" s="228" t="s">
        <v>268</v>
      </c>
      <c r="I166" s="233" t="s">
        <v>2018</v>
      </c>
      <c r="J166" s="228" t="s">
        <v>2019</v>
      </c>
      <c r="K166" s="228" t="s">
        <v>846</v>
      </c>
      <c r="L166" s="228" t="s">
        <v>855</v>
      </c>
      <c r="M166" s="228" t="s">
        <v>2017</v>
      </c>
      <c r="N166" s="228" t="s">
        <v>1156</v>
      </c>
      <c r="O166" s="228" t="s">
        <v>850</v>
      </c>
      <c r="P166" s="233" t="s">
        <v>2020</v>
      </c>
      <c r="Q166" s="228" t="s">
        <v>795</v>
      </c>
      <c r="R166" s="233" t="s">
        <v>855</v>
      </c>
      <c r="S166" s="228" t="s">
        <v>855</v>
      </c>
      <c r="T166" s="228" t="s">
        <v>2021</v>
      </c>
      <c r="U166" s="228" t="s">
        <v>846</v>
      </c>
      <c r="V166" s="228" t="s">
        <v>2022</v>
      </c>
      <c r="W166" s="228" t="s">
        <v>857</v>
      </c>
      <c r="X166" s="316" t="s">
        <v>793</v>
      </c>
      <c r="Y166" s="317" t="str">
        <f>VLOOKUP(HelpMe[[#This Row],[Technician]],Technicians[#All],3,FALSE)</f>
        <v>RAK Ceramics</v>
      </c>
      <c r="Z166" s="228" t="str">
        <f>VLOOKUP(HelpMe[[#This Row],[Technician]],Technicians[#All],2,FALSE)</f>
        <v>SAP SD</v>
      </c>
      <c r="AA166" s="233" t="str">
        <f>IF((TEXT("Oct 28, 2024 00:00 AM","mmm dd, yyyy hh:mm") - HelpMe[[#This Row],[Updated Created Date]])&gt;0, "Yes","No")</f>
        <v>Yes</v>
      </c>
      <c r="AB166" s="230">
        <f ca="1">HelpMe[[#This Row],[Updated Resolved Time]]-HelpMe[[#This Row],[Updated Created Date]]</f>
        <v>155.97140706018399</v>
      </c>
      <c r="AC166" s="231">
        <f>YEAR(HelpMe[[#This Row],[Updated Created Date]])</f>
        <v>2024</v>
      </c>
      <c r="AD166" s="228">
        <f>WEEKNUM(HelpMe[[#This Row],[Updated Created Date]])</f>
        <v>30</v>
      </c>
      <c r="AE166" s="228" t="str">
        <f>_xlfn.CONCAT(HelpMe[[#This Row],[Year]],"-W",HelpMe[[#This Row],[Week'#]])</f>
        <v>2024-W30</v>
      </c>
      <c r="AF166" s="228" t="str">
        <f>IFERROR(VLOOKUP(HelpMe[[#This Row],[ID]],CGTracker[#All],13,FALSE),"No CG Status Found")</f>
        <v>No CG Status Found</v>
      </c>
      <c r="AG166" s="228">
        <f>MONTH(HelpMe[[#This Row],[Updated Created Date]])</f>
        <v>7</v>
      </c>
      <c r="AH166" s="228" t="str">
        <f>_xlfn.CONCAT(HelpMe[[#This Row],[Year]],"-M",HelpMe[[#This Row],[Month]])</f>
        <v>2024-M7</v>
      </c>
      <c r="AI166" s="228" t="str">
        <f ca="1">IF(HelpMe[[#This Row],[Age]]&lt;2,"Less than 2",IF(HelpMe[[#This Row],[Age]]&lt;5,"From 2 to 5",IF(HelpMe[[#This Row],[Age]]&lt;10,"From 5 to 10","More than 10")))</f>
        <v>More than 10</v>
      </c>
      <c r="AJ1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45497.786111111112</v>
      </c>
      <c r="AK1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67" spans="1:37" ht="13.5" customHeight="1">
      <c r="A167" s="235">
        <v>4000001076</v>
      </c>
      <c r="B167" s="228" t="s">
        <v>156</v>
      </c>
      <c r="C167" s="228" t="s">
        <v>1035</v>
      </c>
      <c r="D167" s="228" t="s">
        <v>2023</v>
      </c>
      <c r="E167" s="228" t="s">
        <v>2024</v>
      </c>
      <c r="F167" s="228" t="s">
        <v>742</v>
      </c>
      <c r="G167" s="228" t="s">
        <v>516</v>
      </c>
      <c r="H167" s="228" t="s">
        <v>403</v>
      </c>
      <c r="I167" s="233" t="s">
        <v>2025</v>
      </c>
      <c r="J167" s="228" t="s">
        <v>2026</v>
      </c>
      <c r="K167" s="228" t="s">
        <v>846</v>
      </c>
      <c r="L167" s="228" t="s">
        <v>2027</v>
      </c>
      <c r="M167" s="228" t="s">
        <v>2024</v>
      </c>
      <c r="N167" s="228" t="s">
        <v>1004</v>
      </c>
      <c r="O167" s="228" t="s">
        <v>850</v>
      </c>
      <c r="P167" s="233" t="s">
        <v>2027</v>
      </c>
      <c r="Q167" s="228" t="s">
        <v>892</v>
      </c>
      <c r="R167" s="233" t="s">
        <v>2028</v>
      </c>
      <c r="S167" s="228" t="s">
        <v>2029</v>
      </c>
      <c r="T167" s="228" t="s">
        <v>2030</v>
      </c>
      <c r="U167" s="228" t="s">
        <v>855</v>
      </c>
      <c r="V167" s="228" t="s">
        <v>2031</v>
      </c>
      <c r="W167" s="228" t="s">
        <v>869</v>
      </c>
      <c r="X167" s="316" t="s">
        <v>793</v>
      </c>
      <c r="Y167" s="317" t="str">
        <f>VLOOKUP(HelpMe[[#This Row],[Technician]],Technicians[#All],3,FALSE)</f>
        <v>RAK Ceramics</v>
      </c>
      <c r="Z167" s="228" t="str">
        <f>VLOOKUP(HelpMe[[#This Row],[Technician]],Technicians[#All],2,FALSE)</f>
        <v>SAP SD</v>
      </c>
      <c r="AA167" s="233" t="str">
        <f>IF((TEXT("Oct 28, 2024 00:00 AM","mmm dd, yyyy hh:mm") - HelpMe[[#This Row],[Updated Created Date]])&gt;0, "Yes","No")</f>
        <v>Yes</v>
      </c>
      <c r="AB167" s="230">
        <f ca="1">HelpMe[[#This Row],[Updated Resolved Time]]-HelpMe[[#This Row],[Updated Created Date]]</f>
        <v>11.046527777776646</v>
      </c>
      <c r="AC167" s="231">
        <f>YEAR(HelpMe[[#This Row],[Updated Created Date]])</f>
        <v>2024</v>
      </c>
      <c r="AD167" s="228">
        <f>WEEKNUM(HelpMe[[#This Row],[Updated Created Date]])</f>
        <v>30</v>
      </c>
      <c r="AE167" s="228" t="str">
        <f>_xlfn.CONCAT(HelpMe[[#This Row],[Year]],"-W",HelpMe[[#This Row],[Week'#]])</f>
        <v>2024-W30</v>
      </c>
      <c r="AF167" s="228" t="str">
        <f>IFERROR(VLOOKUP(HelpMe[[#This Row],[ID]],CGTracker[#All],13,FALSE),"No CG Status Found")</f>
        <v>No CG Status Found</v>
      </c>
      <c r="AG167" s="228">
        <f>MONTH(HelpMe[[#This Row],[Updated Created Date]])</f>
        <v>7</v>
      </c>
      <c r="AH167" s="228" t="str">
        <f>_xlfn.CONCAT(HelpMe[[#This Row],[Year]],"-M",HelpMe[[#This Row],[Month]])</f>
        <v>2024-M7</v>
      </c>
      <c r="AI167" s="228" t="str">
        <f ca="1">IF(HelpMe[[#This Row],[Age]]&lt;2,"Less than 2",IF(HelpMe[[#This Row],[Age]]&lt;5,"From 2 to 5",IF(HelpMe[[#This Row],[Age]]&lt;10,"From 5 to 10","More than 10")))</f>
        <v>More than 10</v>
      </c>
      <c r="AJ1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45498.467361111114</v>
      </c>
      <c r="AK1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45509.513888888891</v>
      </c>
    </row>
    <row r="168" spans="1:37" ht="13.5" customHeight="1">
      <c r="A168" s="235">
        <v>4000001087</v>
      </c>
      <c r="B168" s="228" t="s">
        <v>117</v>
      </c>
      <c r="C168" s="228" t="s">
        <v>841</v>
      </c>
      <c r="D168" s="228" t="s">
        <v>2032</v>
      </c>
      <c r="E168" s="228" t="s">
        <v>2033</v>
      </c>
      <c r="F168" s="228" t="s">
        <v>881</v>
      </c>
      <c r="G168" s="228" t="s">
        <v>882</v>
      </c>
      <c r="H168" s="228" t="s">
        <v>403</v>
      </c>
      <c r="I168" s="233" t="s">
        <v>2034</v>
      </c>
      <c r="J168" s="228" t="s">
        <v>2035</v>
      </c>
      <c r="K168" s="228" t="s">
        <v>846</v>
      </c>
      <c r="L168" s="228" t="s">
        <v>2036</v>
      </c>
      <c r="M168" s="228" t="s">
        <v>2033</v>
      </c>
      <c r="N168" s="228" t="s">
        <v>1240</v>
      </c>
      <c r="O168" s="228" t="s">
        <v>850</v>
      </c>
      <c r="P168" s="233" t="s">
        <v>2036</v>
      </c>
      <c r="Q168" s="228" t="s">
        <v>841</v>
      </c>
      <c r="R168" s="233" t="s">
        <v>2037</v>
      </c>
      <c r="S168" s="228" t="s">
        <v>2038</v>
      </c>
      <c r="T168" s="228" t="s">
        <v>2039</v>
      </c>
      <c r="U168" s="228" t="s">
        <v>890</v>
      </c>
      <c r="V168" s="228" t="s">
        <v>855</v>
      </c>
      <c r="W168" s="228" t="s">
        <v>869</v>
      </c>
      <c r="X168" s="316" t="s">
        <v>793</v>
      </c>
      <c r="Y168" s="317" t="str">
        <f>VLOOKUP(HelpMe[[#This Row],[Technician]],Technicians[#All],3,FALSE)</f>
        <v>RAK Ceramics</v>
      </c>
      <c r="Z168" s="228" t="str">
        <f>VLOOKUP(HelpMe[[#This Row],[Technician]],Technicians[#All],2,FALSE)</f>
        <v>SAP Basis</v>
      </c>
      <c r="AA168" s="233" t="str">
        <f>IF((TEXT("Oct 28, 2024 00:00 AM","mmm dd, yyyy hh:mm") - HelpMe[[#This Row],[Updated Created Date]])&gt;0, "Yes","No")</f>
        <v>Yes</v>
      </c>
      <c r="AB168" s="230">
        <f ca="1">HelpMe[[#This Row],[Updated Resolved Time]]-HelpMe[[#This Row],[Updated Created Date]]</f>
        <v>11.76736111111677</v>
      </c>
      <c r="AC168" s="231">
        <f>YEAR(HelpMe[[#This Row],[Updated Created Date]])</f>
        <v>2024</v>
      </c>
      <c r="AD168" s="228">
        <f>WEEKNUM(HelpMe[[#This Row],[Updated Created Date]])</f>
        <v>30</v>
      </c>
      <c r="AE168" s="228" t="str">
        <f>_xlfn.CONCAT(HelpMe[[#This Row],[Year]],"-W",HelpMe[[#This Row],[Week'#]])</f>
        <v>2024-W30</v>
      </c>
      <c r="AF168" s="228" t="str">
        <f>IFERROR(VLOOKUP(HelpMe[[#This Row],[ID]],CGTracker[#All],13,FALSE),"No CG Status Found")</f>
        <v>No CG Status Found</v>
      </c>
      <c r="AG168" s="228">
        <f>MONTH(HelpMe[[#This Row],[Updated Created Date]])</f>
        <v>7</v>
      </c>
      <c r="AH168" s="228" t="str">
        <f>_xlfn.CONCAT(HelpMe[[#This Row],[Year]],"-M",HelpMe[[#This Row],[Month]])</f>
        <v>2024-M7</v>
      </c>
      <c r="AI168" s="228" t="str">
        <f ca="1">IF(HelpMe[[#This Row],[Age]]&lt;2,"Less than 2",IF(HelpMe[[#This Row],[Age]]&lt;5,"From 2 to 5",IF(HelpMe[[#This Row],[Age]]&lt;10,"From 5 to 10","More than 10")))</f>
        <v>More than 10</v>
      </c>
      <c r="AJ1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45498.729166666664</v>
      </c>
      <c r="AK1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45510.496527777781</v>
      </c>
    </row>
    <row r="169" spans="1:37" ht="13.5" customHeight="1">
      <c r="A169" s="235">
        <v>4000001084</v>
      </c>
      <c r="B169" s="228" t="s">
        <v>117</v>
      </c>
      <c r="C169" s="228" t="s">
        <v>795</v>
      </c>
      <c r="D169" s="228" t="s">
        <v>2040</v>
      </c>
      <c r="E169" s="228" t="s">
        <v>880</v>
      </c>
      <c r="F169" s="228" t="s">
        <v>881</v>
      </c>
      <c r="G169" s="228" t="s">
        <v>882</v>
      </c>
      <c r="H169" s="228" t="s">
        <v>403</v>
      </c>
      <c r="I169" s="233" t="s">
        <v>2041</v>
      </c>
      <c r="J169" s="228" t="s">
        <v>2042</v>
      </c>
      <c r="K169" s="228" t="s">
        <v>846</v>
      </c>
      <c r="L169" s="228" t="s">
        <v>2043</v>
      </c>
      <c r="M169" s="228" t="s">
        <v>880</v>
      </c>
      <c r="N169" s="228" t="s">
        <v>886</v>
      </c>
      <c r="O169" s="228" t="s">
        <v>850</v>
      </c>
      <c r="P169" s="233" t="s">
        <v>2043</v>
      </c>
      <c r="Q169" s="228" t="s">
        <v>795</v>
      </c>
      <c r="R169" s="233" t="s">
        <v>2044</v>
      </c>
      <c r="S169" s="228" t="s">
        <v>2045</v>
      </c>
      <c r="T169" s="228" t="s">
        <v>2046</v>
      </c>
      <c r="U169" s="228" t="s">
        <v>890</v>
      </c>
      <c r="V169" s="228" t="s">
        <v>855</v>
      </c>
      <c r="W169" s="228" t="s">
        <v>869</v>
      </c>
      <c r="X169" s="316" t="s">
        <v>891</v>
      </c>
      <c r="Y169" s="317" t="str">
        <f>VLOOKUP(HelpMe[[#This Row],[Technician]],Technicians[#All],3,FALSE)</f>
        <v>RAK Ceramics</v>
      </c>
      <c r="Z169" s="228" t="str">
        <f>VLOOKUP(HelpMe[[#This Row],[Technician]],Technicians[#All],2,FALSE)</f>
        <v>SAP Basis</v>
      </c>
      <c r="AA169" s="233" t="str">
        <f>IF((TEXT("Oct 28, 2024 00:00 AM","mmm dd, yyyy hh:mm") - HelpMe[[#This Row],[Updated Created Date]])&gt;0, "Yes","No")</f>
        <v>Yes</v>
      </c>
      <c r="AB169" s="230">
        <f ca="1">HelpMe[[#This Row],[Updated Resolved Time]]-HelpMe[[#This Row],[Updated Created Date]]</f>
        <v>18.772916666668607</v>
      </c>
      <c r="AC169" s="231">
        <f>YEAR(HelpMe[[#This Row],[Updated Created Date]])</f>
        <v>2024</v>
      </c>
      <c r="AD169" s="228">
        <f>WEEKNUM(HelpMe[[#This Row],[Updated Created Date]])</f>
        <v>30</v>
      </c>
      <c r="AE169" s="228" t="str">
        <f>_xlfn.CONCAT(HelpMe[[#This Row],[Year]],"-W",HelpMe[[#This Row],[Week'#]])</f>
        <v>2024-W30</v>
      </c>
      <c r="AF169" s="228" t="str">
        <f>IFERROR(VLOOKUP(HelpMe[[#This Row],[ID]],CGTracker[#All],13,FALSE),"No CG Status Found")</f>
        <v>No CG Status Found</v>
      </c>
      <c r="AG169" s="228">
        <f>MONTH(HelpMe[[#This Row],[Updated Created Date]])</f>
        <v>7</v>
      </c>
      <c r="AH169" s="228" t="str">
        <f>_xlfn.CONCAT(HelpMe[[#This Row],[Year]],"-M",HelpMe[[#This Row],[Month]])</f>
        <v>2024-M7</v>
      </c>
      <c r="AI169" s="228" t="str">
        <f ca="1">IF(HelpMe[[#This Row],[Age]]&lt;2,"Less than 2",IF(HelpMe[[#This Row],[Age]]&lt;5,"From 2 to 5",IF(HelpMe[[#This Row],[Age]]&lt;10,"From 5 to 10","More than 10")))</f>
        <v>More than 10</v>
      </c>
      <c r="AJ1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v>
      </c>
      <c r="AK1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45517.472916666666</v>
      </c>
    </row>
    <row r="170" spans="1:37" ht="13.5" customHeight="1">
      <c r="A170" s="235">
        <v>4000001090</v>
      </c>
      <c r="B170" s="228" t="s">
        <v>117</v>
      </c>
      <c r="C170" s="228" t="s">
        <v>795</v>
      </c>
      <c r="D170" s="228" t="s">
        <v>2047</v>
      </c>
      <c r="E170" s="228" t="s">
        <v>880</v>
      </c>
      <c r="F170" s="228" t="s">
        <v>742</v>
      </c>
      <c r="G170" s="228" t="s">
        <v>895</v>
      </c>
      <c r="H170" s="228" t="s">
        <v>746</v>
      </c>
      <c r="I170" s="233" t="s">
        <v>2048</v>
      </c>
      <c r="J170" s="228" t="s">
        <v>2049</v>
      </c>
      <c r="K170" s="228" t="s">
        <v>846</v>
      </c>
      <c r="L170" s="228" t="s">
        <v>855</v>
      </c>
      <c r="M170" s="228" t="s">
        <v>880</v>
      </c>
      <c r="N170" s="228" t="s">
        <v>886</v>
      </c>
      <c r="O170" s="228" t="s">
        <v>850</v>
      </c>
      <c r="P170" s="233" t="s">
        <v>2050</v>
      </c>
      <c r="Q170" s="228" t="s">
        <v>795</v>
      </c>
      <c r="R170" s="233" t="s">
        <v>855</v>
      </c>
      <c r="S170" s="228" t="s">
        <v>2051</v>
      </c>
      <c r="T170" s="228" t="s">
        <v>2052</v>
      </c>
      <c r="U170" s="228" t="s">
        <v>846</v>
      </c>
      <c r="V170" s="228" t="s">
        <v>855</v>
      </c>
      <c r="W170" s="228" t="s">
        <v>869</v>
      </c>
      <c r="X170" s="316" t="s">
        <v>891</v>
      </c>
      <c r="Y170" s="317" t="str">
        <f>VLOOKUP(HelpMe[[#This Row],[Technician]],Technicians[#All],3,FALSE)</f>
        <v>RAK Ceramics</v>
      </c>
      <c r="Z170" s="228" t="str">
        <f>VLOOKUP(HelpMe[[#This Row],[Technician]],Technicians[#All],2,FALSE)</f>
        <v>SAP SD</v>
      </c>
      <c r="AA170" s="233" t="str">
        <f>IF((TEXT("Oct 28, 2024 00:00 AM","mmm dd, yyyy hh:mm") - HelpMe[[#This Row],[Updated Created Date]])&gt;0, "Yes","No")</f>
        <v>Yes</v>
      </c>
      <c r="AB170" s="230">
        <f ca="1">HelpMe[[#This Row],[Updated Resolved Time]]-HelpMe[[#This Row],[Updated Created Date]]</f>
        <v>154.98946261574019</v>
      </c>
      <c r="AC170" s="231">
        <f>YEAR(HelpMe[[#This Row],[Updated Created Date]])</f>
        <v>2024</v>
      </c>
      <c r="AD170" s="228">
        <f>WEEKNUM(HelpMe[[#This Row],[Updated Created Date]])</f>
        <v>30</v>
      </c>
      <c r="AE170" s="228" t="str">
        <f>_xlfn.CONCAT(HelpMe[[#This Row],[Year]],"-W",HelpMe[[#This Row],[Week'#]])</f>
        <v>2024-W30</v>
      </c>
      <c r="AF170" s="228" t="str">
        <f>IFERROR(VLOOKUP(HelpMe[[#This Row],[ID]],CGTracker[#All],13,FALSE),"No CG Status Found")</f>
        <v>No CG Status Found</v>
      </c>
      <c r="AG170" s="228">
        <f>MONTH(HelpMe[[#This Row],[Updated Created Date]])</f>
        <v>7</v>
      </c>
      <c r="AH170" s="228" t="str">
        <f>_xlfn.CONCAT(HelpMe[[#This Row],[Year]],"-M",HelpMe[[#This Row],[Month]])</f>
        <v>2024-M7</v>
      </c>
      <c r="AI170" s="228" t="str">
        <f ca="1">IF(HelpMe[[#This Row],[Age]]&lt;2,"Less than 2",IF(HelpMe[[#This Row],[Age]]&lt;5,"From 2 to 5",IF(HelpMe[[#This Row],[Age]]&lt;10,"From 5 to 10","More than 10")))</f>
        <v>More than 10</v>
      </c>
      <c r="AJ1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45498.768055555556</v>
      </c>
      <c r="AK1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71" spans="1:37" ht="13.5" customHeight="1">
      <c r="A171" s="235">
        <v>4000001086</v>
      </c>
      <c r="B171" s="228" t="s">
        <v>117</v>
      </c>
      <c r="C171" s="228" t="s">
        <v>795</v>
      </c>
      <c r="D171" s="228" t="s">
        <v>2053</v>
      </c>
      <c r="E171" s="228" t="s">
        <v>2054</v>
      </c>
      <c r="F171" s="228" t="s">
        <v>1821</v>
      </c>
      <c r="G171" s="228" t="s">
        <v>1822</v>
      </c>
      <c r="H171" s="228" t="s">
        <v>403</v>
      </c>
      <c r="I171" s="233" t="s">
        <v>2055</v>
      </c>
      <c r="J171" s="228" t="s">
        <v>2056</v>
      </c>
      <c r="K171" s="228" t="s">
        <v>846</v>
      </c>
      <c r="L171" s="228" t="s">
        <v>2057</v>
      </c>
      <c r="M171" s="228" t="s">
        <v>2054</v>
      </c>
      <c r="N171" s="228" t="s">
        <v>1004</v>
      </c>
      <c r="O171" s="228" t="s">
        <v>917</v>
      </c>
      <c r="P171" s="233" t="s">
        <v>2057</v>
      </c>
      <c r="Q171" s="228" t="s">
        <v>795</v>
      </c>
      <c r="R171" s="233" t="s">
        <v>2057</v>
      </c>
      <c r="S171" s="228" t="s">
        <v>2058</v>
      </c>
      <c r="T171" s="228" t="s">
        <v>2059</v>
      </c>
      <c r="U171" s="228" t="s">
        <v>846</v>
      </c>
      <c r="V171" s="228" t="s">
        <v>855</v>
      </c>
      <c r="W171" s="228" t="s">
        <v>869</v>
      </c>
      <c r="X171" s="316" t="s">
        <v>793</v>
      </c>
      <c r="Y171" s="317" t="str">
        <f>VLOOKUP(HelpMe[[#This Row],[Technician]],Technicians[#All],3,FALSE)</f>
        <v>RAK Ceramics</v>
      </c>
      <c r="Z171" s="228" t="str">
        <f>VLOOKUP(HelpMe[[#This Row],[Technician]],Technicians[#All],2,FALSE)</f>
        <v>SharePoint</v>
      </c>
      <c r="AA171" s="233" t="str">
        <f>IF((TEXT("Oct 28, 2024 00:00 AM","mmm dd, yyyy hh:mm") - HelpMe[[#This Row],[Updated Created Date]])&gt;0, "Yes","No")</f>
        <v>Yes</v>
      </c>
      <c r="AB171" s="230">
        <f ca="1">HelpMe[[#This Row],[Updated Resolved Time]]-HelpMe[[#This Row],[Updated Created Date]]</f>
        <v>97.997916666667152</v>
      </c>
      <c r="AC171" s="231">
        <f>YEAR(HelpMe[[#This Row],[Updated Created Date]])</f>
        <v>2024</v>
      </c>
      <c r="AD171" s="228">
        <f>WEEKNUM(HelpMe[[#This Row],[Updated Created Date]])</f>
        <v>30</v>
      </c>
      <c r="AE171" s="228" t="str">
        <f>_xlfn.CONCAT(HelpMe[[#This Row],[Year]],"-W",HelpMe[[#This Row],[Week'#]])</f>
        <v>2024-W30</v>
      </c>
      <c r="AF171" s="228" t="str">
        <f>IFERROR(VLOOKUP(HelpMe[[#This Row],[ID]],CGTracker[#All],13,FALSE),"No CG Status Found")</f>
        <v>No CG Status Found</v>
      </c>
      <c r="AG171" s="228">
        <f>MONTH(HelpMe[[#This Row],[Updated Created Date]])</f>
        <v>7</v>
      </c>
      <c r="AH171" s="228" t="str">
        <f>_xlfn.CONCAT(HelpMe[[#This Row],[Year]],"-M",HelpMe[[#This Row],[Month]])</f>
        <v>2024-M7</v>
      </c>
      <c r="AI171" s="228" t="str">
        <f ca="1">IF(HelpMe[[#This Row],[Age]]&lt;2,"Less than 2",IF(HelpMe[[#This Row],[Age]]&lt;5,"From 2 to 5",IF(HelpMe[[#This Row],[Age]]&lt;10,"From 5 to 10","More than 10")))</f>
        <v>More than 10</v>
      </c>
      <c r="AJ1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45498.701388888891</v>
      </c>
      <c r="AK1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45596.699305555558</v>
      </c>
    </row>
    <row r="172" spans="1:37" ht="13.5" customHeight="1">
      <c r="A172" s="235">
        <v>4000001099</v>
      </c>
      <c r="B172" s="228" t="s">
        <v>117</v>
      </c>
      <c r="C172" s="228" t="s">
        <v>892</v>
      </c>
      <c r="D172" s="228" t="s">
        <v>2060</v>
      </c>
      <c r="E172" s="228" t="s">
        <v>2061</v>
      </c>
      <c r="F172" s="228" t="s">
        <v>742</v>
      </c>
      <c r="G172" s="228" t="s">
        <v>895</v>
      </c>
      <c r="H172" s="228" t="s">
        <v>403</v>
      </c>
      <c r="I172" s="233" t="s">
        <v>2062</v>
      </c>
      <c r="J172" s="228" t="s">
        <v>2063</v>
      </c>
      <c r="K172" s="228" t="s">
        <v>846</v>
      </c>
      <c r="L172" s="228" t="s">
        <v>2064</v>
      </c>
      <c r="M172" s="228" t="s">
        <v>2061</v>
      </c>
      <c r="N172" s="228" t="s">
        <v>924</v>
      </c>
      <c r="O172" s="228" t="s">
        <v>850</v>
      </c>
      <c r="P172" s="233" t="s">
        <v>2064</v>
      </c>
      <c r="Q172" s="228" t="s">
        <v>795</v>
      </c>
      <c r="R172" s="233" t="s">
        <v>2065</v>
      </c>
      <c r="S172" s="228" t="s">
        <v>2065</v>
      </c>
      <c r="T172" s="228" t="s">
        <v>2066</v>
      </c>
      <c r="U172" s="228" t="s">
        <v>846</v>
      </c>
      <c r="V172" s="228" t="s">
        <v>855</v>
      </c>
      <c r="W172" s="228" t="s">
        <v>869</v>
      </c>
      <c r="X172" s="316" t="s">
        <v>793</v>
      </c>
      <c r="Y172" s="317" t="str">
        <f>VLOOKUP(HelpMe[[#This Row],[Technician]],Technicians[#All],3,FALSE)</f>
        <v>RAK Ceramics</v>
      </c>
      <c r="Z172" s="228" t="str">
        <f>VLOOKUP(HelpMe[[#This Row],[Technician]],Technicians[#All],2,FALSE)</f>
        <v>SAP SD</v>
      </c>
      <c r="AA172" s="233" t="str">
        <f>IF((TEXT("Oct 28, 2024 00:00 AM","mmm dd, yyyy hh:mm") - HelpMe[[#This Row],[Updated Created Date]])&gt;0, "Yes","No")</f>
        <v>Yes</v>
      </c>
      <c r="AB172" s="230">
        <f ca="1">HelpMe[[#This Row],[Updated Resolved Time]]-HelpMe[[#This Row],[Updated Created Date]]</f>
        <v>12.995833333334303</v>
      </c>
      <c r="AC172" s="231">
        <f>YEAR(HelpMe[[#This Row],[Updated Created Date]])</f>
        <v>2024</v>
      </c>
      <c r="AD172" s="228">
        <f>WEEKNUM(HelpMe[[#This Row],[Updated Created Date]])</f>
        <v>30</v>
      </c>
      <c r="AE172" s="228" t="str">
        <f>_xlfn.CONCAT(HelpMe[[#This Row],[Year]],"-W",HelpMe[[#This Row],[Week'#]])</f>
        <v>2024-W30</v>
      </c>
      <c r="AF172" s="228" t="str">
        <f>IFERROR(VLOOKUP(HelpMe[[#This Row],[ID]],CGTracker[#All],13,FALSE),"No CG Status Found")</f>
        <v>No CG Status Found</v>
      </c>
      <c r="AG172" s="228">
        <f>MONTH(HelpMe[[#This Row],[Updated Created Date]])</f>
        <v>7</v>
      </c>
      <c r="AH172" s="228" t="str">
        <f>_xlfn.CONCAT(HelpMe[[#This Row],[Year]],"-M",HelpMe[[#This Row],[Month]])</f>
        <v>2024-M7</v>
      </c>
      <c r="AI172" s="228" t="str">
        <f ca="1">IF(HelpMe[[#This Row],[Age]]&lt;2,"Less than 2",IF(HelpMe[[#This Row],[Age]]&lt;5,"From 2 to 5",IF(HelpMe[[#This Row],[Age]]&lt;10,"From 5 to 10","More than 10")))</f>
        <v>More than 10</v>
      </c>
      <c r="AJ1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45499.489583333336</v>
      </c>
      <c r="AK1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45512.48541666667</v>
      </c>
    </row>
    <row r="173" spans="1:37" ht="13.5" customHeight="1">
      <c r="A173" s="235">
        <v>4000001100</v>
      </c>
      <c r="B173" s="228" t="s">
        <v>156</v>
      </c>
      <c r="C173" s="228" t="s">
        <v>795</v>
      </c>
      <c r="D173" s="228" t="s">
        <v>2067</v>
      </c>
      <c r="E173" s="228" t="s">
        <v>2068</v>
      </c>
      <c r="F173" s="228" t="s">
        <v>1010</v>
      </c>
      <c r="G173" s="228" t="s">
        <v>1011</v>
      </c>
      <c r="H173" s="228" t="s">
        <v>403</v>
      </c>
      <c r="I173" s="233" t="s">
        <v>2069</v>
      </c>
      <c r="J173" s="228" t="s">
        <v>2070</v>
      </c>
      <c r="K173" s="228" t="s">
        <v>846</v>
      </c>
      <c r="L173" s="228" t="s">
        <v>2071</v>
      </c>
      <c r="M173" s="228" t="s">
        <v>2068</v>
      </c>
      <c r="N173" s="228" t="s">
        <v>1280</v>
      </c>
      <c r="O173" s="228" t="s">
        <v>850</v>
      </c>
      <c r="P173" s="233" t="s">
        <v>2071</v>
      </c>
      <c r="Q173" s="228" t="s">
        <v>795</v>
      </c>
      <c r="R173" s="233" t="s">
        <v>2072</v>
      </c>
      <c r="S173" s="228" t="s">
        <v>2072</v>
      </c>
      <c r="T173" s="228" t="s">
        <v>2073</v>
      </c>
      <c r="U173" s="228" t="s">
        <v>855</v>
      </c>
      <c r="V173" s="228" t="s">
        <v>2074</v>
      </c>
      <c r="W173" s="228" t="s">
        <v>869</v>
      </c>
      <c r="X173" s="316" t="s">
        <v>878</v>
      </c>
      <c r="Y173" s="317" t="str">
        <f>VLOOKUP(HelpMe[[#This Row],[Technician]],Technicians[#All],3,FALSE)</f>
        <v>RAK Ceramics</v>
      </c>
      <c r="Z173" s="228" t="str">
        <f>VLOOKUP(HelpMe[[#This Row],[Technician]],Technicians[#All],2,FALSE)</f>
        <v>Business Head India</v>
      </c>
      <c r="AA173" s="233" t="str">
        <f>IF((TEXT("Oct 28, 2024 00:00 AM","mmm dd, yyyy hh:mm") - HelpMe[[#This Row],[Updated Created Date]])&gt;0, "Yes","No")</f>
        <v>Yes</v>
      </c>
      <c r="AB173" s="230">
        <f ca="1">HelpMe[[#This Row],[Updated Resolved Time]]-HelpMe[[#This Row],[Updated Created Date]]</f>
        <v>7.1034722222248092</v>
      </c>
      <c r="AC173" s="231">
        <f>YEAR(HelpMe[[#This Row],[Updated Created Date]])</f>
        <v>2024</v>
      </c>
      <c r="AD173" s="228">
        <f>WEEKNUM(HelpMe[[#This Row],[Updated Created Date]])</f>
        <v>30</v>
      </c>
      <c r="AE173" s="228" t="str">
        <f>_xlfn.CONCAT(HelpMe[[#This Row],[Year]],"-W",HelpMe[[#This Row],[Week'#]])</f>
        <v>2024-W30</v>
      </c>
      <c r="AF173" s="228" t="str">
        <f>IFERROR(VLOOKUP(HelpMe[[#This Row],[ID]],CGTracker[#All],13,FALSE),"No CG Status Found")</f>
        <v>No CG Status Found</v>
      </c>
      <c r="AG173" s="228">
        <f>MONTH(HelpMe[[#This Row],[Updated Created Date]])</f>
        <v>7</v>
      </c>
      <c r="AH173" s="228" t="str">
        <f>_xlfn.CONCAT(HelpMe[[#This Row],[Year]],"-M",HelpMe[[#This Row],[Month]])</f>
        <v>2024-M7</v>
      </c>
      <c r="AI173" s="228" t="str">
        <f ca="1">IF(HelpMe[[#This Row],[Age]]&lt;2,"Less than 2",IF(HelpMe[[#This Row],[Age]]&lt;5,"From 2 to 5",IF(HelpMe[[#This Row],[Age]]&lt;10,"From 5 to 10","More than 10")))</f>
        <v>From 5 to 10</v>
      </c>
      <c r="AJ1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45499.497916666667</v>
      </c>
      <c r="AK1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45506.601388888892</v>
      </c>
    </row>
    <row r="174" spans="1:37" ht="13.5" customHeight="1">
      <c r="A174" s="235">
        <v>4000001162</v>
      </c>
      <c r="B174" s="228" t="s">
        <v>117</v>
      </c>
      <c r="C174" s="228" t="s">
        <v>841</v>
      </c>
      <c r="D174" s="228" t="s">
        <v>2075</v>
      </c>
      <c r="E174" s="228" t="s">
        <v>1054</v>
      </c>
      <c r="F174" s="228" t="s">
        <v>1054</v>
      </c>
      <c r="G174" s="228" t="s">
        <v>2076</v>
      </c>
      <c r="H174" s="228" t="s">
        <v>268</v>
      </c>
      <c r="I174" s="233" t="s">
        <v>2077</v>
      </c>
      <c r="J174" s="228" t="s">
        <v>919</v>
      </c>
      <c r="K174" s="228" t="s">
        <v>846</v>
      </c>
      <c r="L174" s="228" t="s">
        <v>855</v>
      </c>
      <c r="M174" s="228" t="s">
        <v>848</v>
      </c>
      <c r="N174" s="228" t="s">
        <v>886</v>
      </c>
      <c r="O174" s="228" t="s">
        <v>850</v>
      </c>
      <c r="P174" s="233" t="s">
        <v>2078</v>
      </c>
      <c r="Q174" s="228" t="s">
        <v>841</v>
      </c>
      <c r="R174" s="233" t="s">
        <v>855</v>
      </c>
      <c r="S174" s="228" t="s">
        <v>2079</v>
      </c>
      <c r="T174" s="228" t="s">
        <v>919</v>
      </c>
      <c r="U174" s="228" t="s">
        <v>855</v>
      </c>
      <c r="V174" s="228" t="s">
        <v>2080</v>
      </c>
      <c r="W174" s="228" t="s">
        <v>869</v>
      </c>
      <c r="X174" s="316" t="s">
        <v>793</v>
      </c>
      <c r="Y174" s="317" t="str">
        <f>VLOOKUP(HelpMe[[#This Row],[Technician]],Technicians[#All],3,FALSE)</f>
        <v>RAK Ceramics</v>
      </c>
      <c r="Z174" s="228" t="str">
        <f>VLOOKUP(HelpMe[[#This Row],[Technician]],Technicians[#All],2,FALSE)</f>
        <v>SAP PP</v>
      </c>
      <c r="AA174" s="233" t="str">
        <f>IF((TEXT("Oct 28, 2024 00:00 AM","mmm dd, yyyy hh:mm") - HelpMe[[#This Row],[Updated Created Date]])&gt;0, "Yes","No")</f>
        <v>Yes</v>
      </c>
      <c r="AB174" s="230">
        <f ca="1">HelpMe[[#This Row],[Updated Resolved Time]]-HelpMe[[#This Row],[Updated Created Date]]</f>
        <v>151.01932372685405</v>
      </c>
      <c r="AC174" s="231">
        <f>YEAR(HelpMe[[#This Row],[Updated Created Date]])</f>
        <v>2024</v>
      </c>
      <c r="AD174" s="228">
        <f>WEEKNUM(HelpMe[[#This Row],[Updated Created Date]])</f>
        <v>31</v>
      </c>
      <c r="AE174" s="228" t="str">
        <f>_xlfn.CONCAT(HelpMe[[#This Row],[Year]],"-W",HelpMe[[#This Row],[Week'#]])</f>
        <v>2024-W31</v>
      </c>
      <c r="AF174" s="228" t="str">
        <f>IFERROR(VLOOKUP(HelpMe[[#This Row],[ID]],CGTracker[#All],13,FALSE),"No CG Status Found")</f>
        <v>No CG Status Found</v>
      </c>
      <c r="AG174" s="228">
        <f>MONTH(HelpMe[[#This Row],[Updated Created Date]])</f>
        <v>7</v>
      </c>
      <c r="AH174" s="228" t="str">
        <f>_xlfn.CONCAT(HelpMe[[#This Row],[Year]],"-M",HelpMe[[#This Row],[Month]])</f>
        <v>2024-M7</v>
      </c>
      <c r="AI174" s="228" t="str">
        <f ca="1">IF(HelpMe[[#This Row],[Age]]&lt;2,"Less than 2",IF(HelpMe[[#This Row],[Age]]&lt;5,"From 2 to 5",IF(HelpMe[[#This Row],[Age]]&lt;10,"From 5 to 10","More than 10")))</f>
        <v>More than 10</v>
      </c>
      <c r="AJ1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75" spans="1:37" ht="13.5" customHeight="1">
      <c r="A175" s="235">
        <v>4000001164</v>
      </c>
      <c r="B175" s="228" t="s">
        <v>117</v>
      </c>
      <c r="C175" s="228" t="s">
        <v>795</v>
      </c>
      <c r="D175" s="228" t="s">
        <v>2081</v>
      </c>
      <c r="E175" s="228" t="s">
        <v>2082</v>
      </c>
      <c r="F175" s="228" t="s">
        <v>603</v>
      </c>
      <c r="G175" s="228" t="s">
        <v>860</v>
      </c>
      <c r="H175" s="228" t="s">
        <v>131</v>
      </c>
      <c r="I175" s="233" t="s">
        <v>2077</v>
      </c>
      <c r="J175" s="228" t="s">
        <v>2083</v>
      </c>
      <c r="K175" s="228" t="s">
        <v>846</v>
      </c>
      <c r="L175" s="228" t="s">
        <v>855</v>
      </c>
      <c r="M175" s="228" t="s">
        <v>848</v>
      </c>
      <c r="N175" s="228" t="s">
        <v>1188</v>
      </c>
      <c r="O175" s="228" t="s">
        <v>917</v>
      </c>
      <c r="P175" s="233" t="s">
        <v>2084</v>
      </c>
      <c r="Q175" s="228" t="s">
        <v>795</v>
      </c>
      <c r="R175" s="233" t="s">
        <v>855</v>
      </c>
      <c r="S175" s="228" t="s">
        <v>2085</v>
      </c>
      <c r="T175" s="228" t="s">
        <v>2086</v>
      </c>
      <c r="U175" s="228" t="s">
        <v>855</v>
      </c>
      <c r="V175" s="228" t="s">
        <v>2087</v>
      </c>
      <c r="W175" s="228" t="s">
        <v>869</v>
      </c>
      <c r="X175" s="316" t="s">
        <v>793</v>
      </c>
      <c r="Y175" s="317" t="str">
        <f>VLOOKUP(HelpMe[[#This Row],[Technician]],Technicians[#All],3,FALSE)</f>
        <v>RAK Ceramics</v>
      </c>
      <c r="Z175" s="228" t="str">
        <f>VLOOKUP(HelpMe[[#This Row],[Technician]],Technicians[#All],2,FALSE)</f>
        <v>SAP ABAP</v>
      </c>
      <c r="AA175" s="233" t="str">
        <f>IF((TEXT("Oct 28, 2024 00:00 AM","mmm dd, yyyy hh:mm") - HelpMe[[#This Row],[Updated Created Date]])&gt;0, "Yes","No")</f>
        <v>Yes</v>
      </c>
      <c r="AB175" s="230">
        <f ca="1">HelpMe[[#This Row],[Updated Resolved Time]]-HelpMe[[#This Row],[Updated Created Date]]</f>
        <v>151.01932372685405</v>
      </c>
      <c r="AC175" s="231">
        <f>YEAR(HelpMe[[#This Row],[Updated Created Date]])</f>
        <v>2024</v>
      </c>
      <c r="AD175" s="228">
        <f>WEEKNUM(HelpMe[[#This Row],[Updated Created Date]])</f>
        <v>31</v>
      </c>
      <c r="AE175" s="228" t="str">
        <f>_xlfn.CONCAT(HelpMe[[#This Row],[Year]],"-W",HelpMe[[#This Row],[Week'#]])</f>
        <v>2024-W31</v>
      </c>
      <c r="AF175" s="228" t="str">
        <f>IFERROR(VLOOKUP(HelpMe[[#This Row],[ID]],CGTracker[#All],13,FALSE),"No CG Status Found")</f>
        <v>No CG Status Found</v>
      </c>
      <c r="AG175" s="228">
        <f>MONTH(HelpMe[[#This Row],[Updated Created Date]])</f>
        <v>7</v>
      </c>
      <c r="AH175" s="228" t="str">
        <f>_xlfn.CONCAT(HelpMe[[#This Row],[Year]],"-M",HelpMe[[#This Row],[Month]])</f>
        <v>2024-M7</v>
      </c>
      <c r="AI175" s="228" t="str">
        <f ca="1">IF(HelpMe[[#This Row],[Age]]&lt;2,"Less than 2",IF(HelpMe[[#This Row],[Age]]&lt;5,"From 2 to 5",IF(HelpMe[[#This Row],[Age]]&lt;10,"From 5 to 10","More than 10")))</f>
        <v>More than 10</v>
      </c>
      <c r="AJ1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76" spans="1:37" ht="13.5" customHeight="1">
      <c r="A176" s="235">
        <v>4000001165</v>
      </c>
      <c r="B176" s="228" t="s">
        <v>117</v>
      </c>
      <c r="C176" s="228" t="s">
        <v>841</v>
      </c>
      <c r="D176" s="228" t="s">
        <v>2088</v>
      </c>
      <c r="E176" s="228" t="s">
        <v>2089</v>
      </c>
      <c r="F176" s="228" t="s">
        <v>1054</v>
      </c>
      <c r="G176" s="228" t="s">
        <v>2076</v>
      </c>
      <c r="H176" s="228" t="s">
        <v>268</v>
      </c>
      <c r="I176" s="233" t="s">
        <v>2077</v>
      </c>
      <c r="J176" s="228" t="s">
        <v>919</v>
      </c>
      <c r="K176" s="228" t="s">
        <v>846</v>
      </c>
      <c r="L176" s="228" t="s">
        <v>855</v>
      </c>
      <c r="M176" s="228" t="s">
        <v>848</v>
      </c>
      <c r="N176" s="228" t="s">
        <v>2090</v>
      </c>
      <c r="O176" s="228" t="s">
        <v>850</v>
      </c>
      <c r="P176" s="233" t="s">
        <v>2091</v>
      </c>
      <c r="Q176" s="228" t="s">
        <v>841</v>
      </c>
      <c r="R176" s="233" t="s">
        <v>855</v>
      </c>
      <c r="S176" s="228" t="s">
        <v>2092</v>
      </c>
      <c r="T176" s="228" t="s">
        <v>919</v>
      </c>
      <c r="U176" s="228" t="s">
        <v>855</v>
      </c>
      <c r="V176" s="228" t="s">
        <v>2093</v>
      </c>
      <c r="W176" s="228" t="s">
        <v>869</v>
      </c>
      <c r="X176" s="316" t="s">
        <v>793</v>
      </c>
      <c r="Y176" s="317" t="str">
        <f>VLOOKUP(HelpMe[[#This Row],[Technician]],Technicians[#All],3,FALSE)</f>
        <v>RAK Ceramics</v>
      </c>
      <c r="Z176" s="228" t="str">
        <f>VLOOKUP(HelpMe[[#This Row],[Technician]],Technicians[#All],2,FALSE)</f>
        <v>SAP PP</v>
      </c>
      <c r="AA176" s="233" t="str">
        <f>IF((TEXT("Oct 28, 2024 00:00 AM","mmm dd, yyyy hh:mm") - HelpMe[[#This Row],[Updated Created Date]])&gt;0, "Yes","No")</f>
        <v>Yes</v>
      </c>
      <c r="AB176" s="230">
        <f ca="1">HelpMe[[#This Row],[Updated Resolved Time]]-HelpMe[[#This Row],[Updated Created Date]]</f>
        <v>151.01932372685405</v>
      </c>
      <c r="AC176" s="231">
        <f>YEAR(HelpMe[[#This Row],[Updated Created Date]])</f>
        <v>2024</v>
      </c>
      <c r="AD176" s="228">
        <f>WEEKNUM(HelpMe[[#This Row],[Updated Created Date]])</f>
        <v>31</v>
      </c>
      <c r="AE176" s="228" t="str">
        <f>_xlfn.CONCAT(HelpMe[[#This Row],[Year]],"-W",HelpMe[[#This Row],[Week'#]])</f>
        <v>2024-W31</v>
      </c>
      <c r="AF176" s="228" t="str">
        <f>IFERROR(VLOOKUP(HelpMe[[#This Row],[ID]],CGTracker[#All],13,FALSE),"No CG Status Found")</f>
        <v>No CG Status Found</v>
      </c>
      <c r="AG176" s="228">
        <f>MONTH(HelpMe[[#This Row],[Updated Created Date]])</f>
        <v>7</v>
      </c>
      <c r="AH176" s="228" t="str">
        <f>_xlfn.CONCAT(HelpMe[[#This Row],[Year]],"-M",HelpMe[[#This Row],[Month]])</f>
        <v>2024-M7</v>
      </c>
      <c r="AI176" s="228" t="str">
        <f ca="1">IF(HelpMe[[#This Row],[Age]]&lt;2,"Less than 2",IF(HelpMe[[#This Row],[Age]]&lt;5,"From 2 to 5",IF(HelpMe[[#This Row],[Age]]&lt;10,"From 5 to 10","More than 10")))</f>
        <v>More than 10</v>
      </c>
      <c r="AJ1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77" spans="1:37" ht="13.5" customHeight="1">
      <c r="A177" s="235">
        <v>4000001166</v>
      </c>
      <c r="B177" s="228" t="s">
        <v>117</v>
      </c>
      <c r="C177" s="228" t="s">
        <v>841</v>
      </c>
      <c r="D177" s="228" t="s">
        <v>2094</v>
      </c>
      <c r="E177" s="228" t="s">
        <v>2089</v>
      </c>
      <c r="F177" s="228" t="s">
        <v>1054</v>
      </c>
      <c r="G177" s="228" t="s">
        <v>2076</v>
      </c>
      <c r="H177" s="228" t="s">
        <v>746</v>
      </c>
      <c r="I177" s="233" t="s">
        <v>2077</v>
      </c>
      <c r="J177" s="228" t="s">
        <v>2095</v>
      </c>
      <c r="K177" s="228" t="s">
        <v>846</v>
      </c>
      <c r="L177" s="228" t="s">
        <v>855</v>
      </c>
      <c r="M177" s="228" t="s">
        <v>848</v>
      </c>
      <c r="N177" s="228" t="s">
        <v>2090</v>
      </c>
      <c r="O177" s="228" t="s">
        <v>850</v>
      </c>
      <c r="P177" s="233" t="s">
        <v>2096</v>
      </c>
      <c r="Q177" s="228" t="s">
        <v>841</v>
      </c>
      <c r="R177" s="233" t="s">
        <v>855</v>
      </c>
      <c r="S177" s="228" t="s">
        <v>2097</v>
      </c>
      <c r="T177" s="228" t="s">
        <v>2098</v>
      </c>
      <c r="U177" s="228" t="s">
        <v>855</v>
      </c>
      <c r="V177" s="228" t="s">
        <v>2099</v>
      </c>
      <c r="W177" s="228" t="s">
        <v>869</v>
      </c>
      <c r="X177" s="316" t="s">
        <v>793</v>
      </c>
      <c r="Y177" s="317" t="str">
        <f>VLOOKUP(HelpMe[[#This Row],[Technician]],Technicians[#All],3,FALSE)</f>
        <v>RAK Ceramics</v>
      </c>
      <c r="Z177" s="228" t="str">
        <f>VLOOKUP(HelpMe[[#This Row],[Technician]],Technicians[#All],2,FALSE)</f>
        <v>SAP PP</v>
      </c>
      <c r="AA177" s="233" t="str">
        <f>IF((TEXT("Oct 28, 2024 00:00 AM","mmm dd, yyyy hh:mm") - HelpMe[[#This Row],[Updated Created Date]])&gt;0, "Yes","No")</f>
        <v>Yes</v>
      </c>
      <c r="AB177" s="230">
        <f ca="1">HelpMe[[#This Row],[Updated Resolved Time]]-HelpMe[[#This Row],[Updated Created Date]]</f>
        <v>151.01932372685405</v>
      </c>
      <c r="AC177" s="231">
        <f>YEAR(HelpMe[[#This Row],[Updated Created Date]])</f>
        <v>2024</v>
      </c>
      <c r="AD177" s="228">
        <f>WEEKNUM(HelpMe[[#This Row],[Updated Created Date]])</f>
        <v>31</v>
      </c>
      <c r="AE177" s="228" t="str">
        <f>_xlfn.CONCAT(HelpMe[[#This Row],[Year]],"-W",HelpMe[[#This Row],[Week'#]])</f>
        <v>2024-W31</v>
      </c>
      <c r="AF177" s="228" t="str">
        <f>IFERROR(VLOOKUP(HelpMe[[#This Row],[ID]],CGTracker[#All],13,FALSE),"No CG Status Found")</f>
        <v>No CG Status Found</v>
      </c>
      <c r="AG177" s="228">
        <f>MONTH(HelpMe[[#This Row],[Updated Created Date]])</f>
        <v>7</v>
      </c>
      <c r="AH177" s="228" t="str">
        <f>_xlfn.CONCAT(HelpMe[[#This Row],[Year]],"-M",HelpMe[[#This Row],[Month]])</f>
        <v>2024-M7</v>
      </c>
      <c r="AI177" s="228" t="str">
        <f ca="1">IF(HelpMe[[#This Row],[Age]]&lt;2,"Less than 2",IF(HelpMe[[#This Row],[Age]]&lt;5,"From 2 to 5",IF(HelpMe[[#This Row],[Age]]&lt;10,"From 5 to 10","More than 10")))</f>
        <v>More than 10</v>
      </c>
      <c r="AJ1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78" spans="1:37" ht="13.5" customHeight="1">
      <c r="A178" s="235">
        <v>4000001167</v>
      </c>
      <c r="B178" s="228" t="s">
        <v>117</v>
      </c>
      <c r="C178" s="228" t="s">
        <v>795</v>
      </c>
      <c r="D178" s="228" t="s">
        <v>2100</v>
      </c>
      <c r="E178" s="228" t="s">
        <v>2101</v>
      </c>
      <c r="F178" s="228" t="s">
        <v>742</v>
      </c>
      <c r="G178" s="228" t="s">
        <v>516</v>
      </c>
      <c r="H178" s="228" t="s">
        <v>268</v>
      </c>
      <c r="I178" s="233" t="s">
        <v>2077</v>
      </c>
      <c r="J178" s="228" t="s">
        <v>2102</v>
      </c>
      <c r="K178" s="228" t="s">
        <v>846</v>
      </c>
      <c r="L178" s="228" t="s">
        <v>855</v>
      </c>
      <c r="M178" s="228" t="s">
        <v>848</v>
      </c>
      <c r="N178" s="228" t="s">
        <v>855</v>
      </c>
      <c r="O178" s="228" t="s">
        <v>917</v>
      </c>
      <c r="P178" s="233" t="s">
        <v>2103</v>
      </c>
      <c r="Q178" s="228" t="s">
        <v>795</v>
      </c>
      <c r="R178" s="233" t="s">
        <v>855</v>
      </c>
      <c r="S178" s="228" t="s">
        <v>2104</v>
      </c>
      <c r="T178" s="228" t="s">
        <v>2105</v>
      </c>
      <c r="U178" s="228" t="s">
        <v>855</v>
      </c>
      <c r="V178" s="228" t="s">
        <v>2106</v>
      </c>
      <c r="W178" s="228" t="s">
        <v>869</v>
      </c>
      <c r="X178" s="316" t="s">
        <v>878</v>
      </c>
      <c r="Y178" s="317" t="str">
        <f>VLOOKUP(HelpMe[[#This Row],[Technician]],Technicians[#All],3,FALSE)</f>
        <v>RAK Ceramics</v>
      </c>
      <c r="Z178" s="228" t="str">
        <f>VLOOKUP(HelpMe[[#This Row],[Technician]],Technicians[#All],2,FALSE)</f>
        <v>SAP SD</v>
      </c>
      <c r="AA178" s="233" t="str">
        <f>IF((TEXT("Oct 28, 2024 00:00 AM","mmm dd, yyyy hh:mm") - HelpMe[[#This Row],[Updated Created Date]])&gt;0, "Yes","No")</f>
        <v>Yes</v>
      </c>
      <c r="AB178" s="230">
        <f ca="1">HelpMe[[#This Row],[Updated Resolved Time]]-HelpMe[[#This Row],[Updated Created Date]]</f>
        <v>151.01932372685405</v>
      </c>
      <c r="AC178" s="231">
        <f>YEAR(HelpMe[[#This Row],[Updated Created Date]])</f>
        <v>2024</v>
      </c>
      <c r="AD178" s="228">
        <f>WEEKNUM(HelpMe[[#This Row],[Updated Created Date]])</f>
        <v>31</v>
      </c>
      <c r="AE178" s="228" t="str">
        <f>_xlfn.CONCAT(HelpMe[[#This Row],[Year]],"-W",HelpMe[[#This Row],[Week'#]])</f>
        <v>2024-W31</v>
      </c>
      <c r="AF178" s="228">
        <f>IFERROR(VLOOKUP(HelpMe[[#This Row],[ID]],CGTracker[#All],13,FALSE),"No CG Status Found")</f>
        <v>0</v>
      </c>
      <c r="AG178" s="228">
        <f>MONTH(HelpMe[[#This Row],[Updated Created Date]])</f>
        <v>7</v>
      </c>
      <c r="AH178" s="228" t="str">
        <f>_xlfn.CONCAT(HelpMe[[#This Row],[Year]],"-M",HelpMe[[#This Row],[Month]])</f>
        <v>2024-M7</v>
      </c>
      <c r="AI178" s="228" t="str">
        <f ca="1">IF(HelpMe[[#This Row],[Age]]&lt;2,"Less than 2",IF(HelpMe[[#This Row],[Age]]&lt;5,"From 2 to 5",IF(HelpMe[[#This Row],[Age]]&lt;10,"From 5 to 10","More than 10")))</f>
        <v>More than 10</v>
      </c>
      <c r="AJ1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79" spans="1:37" ht="13.5" customHeight="1">
      <c r="A179" s="235">
        <v>4000001169</v>
      </c>
      <c r="B179" s="228" t="s">
        <v>117</v>
      </c>
      <c r="C179" s="228" t="s">
        <v>841</v>
      </c>
      <c r="D179" s="228" t="s">
        <v>2107</v>
      </c>
      <c r="E179" s="228" t="s">
        <v>2108</v>
      </c>
      <c r="F179" s="228" t="s">
        <v>742</v>
      </c>
      <c r="G179" s="228" t="s">
        <v>516</v>
      </c>
      <c r="H179" s="228" t="s">
        <v>268</v>
      </c>
      <c r="I179" s="233" t="s">
        <v>2077</v>
      </c>
      <c r="J179" s="228" t="s">
        <v>2095</v>
      </c>
      <c r="K179" s="228" t="s">
        <v>846</v>
      </c>
      <c r="L179" s="228" t="s">
        <v>855</v>
      </c>
      <c r="M179" s="228" t="s">
        <v>848</v>
      </c>
      <c r="N179" s="228" t="s">
        <v>924</v>
      </c>
      <c r="O179" s="228" t="s">
        <v>850</v>
      </c>
      <c r="P179" s="233" t="s">
        <v>2109</v>
      </c>
      <c r="Q179" s="228" t="s">
        <v>841</v>
      </c>
      <c r="R179" s="233" t="s">
        <v>855</v>
      </c>
      <c r="S179" s="228" t="s">
        <v>2110</v>
      </c>
      <c r="T179" s="228" t="s">
        <v>2098</v>
      </c>
      <c r="U179" s="228" t="s">
        <v>855</v>
      </c>
      <c r="V179" s="228" t="s">
        <v>2111</v>
      </c>
      <c r="W179" s="228" t="s">
        <v>869</v>
      </c>
      <c r="X179" s="316" t="s">
        <v>793</v>
      </c>
      <c r="Y179" s="317" t="str">
        <f>VLOOKUP(HelpMe[[#This Row],[Technician]],Technicians[#All],3,FALSE)</f>
        <v>RAK Ceramics</v>
      </c>
      <c r="Z179" s="228" t="str">
        <f>VLOOKUP(HelpMe[[#This Row],[Technician]],Technicians[#All],2,FALSE)</f>
        <v>SAP SD</v>
      </c>
      <c r="AA179" s="233" t="str">
        <f>IF((TEXT("Oct 28, 2024 00:00 AM","mmm dd, yyyy hh:mm") - HelpMe[[#This Row],[Updated Created Date]])&gt;0, "Yes","No")</f>
        <v>Yes</v>
      </c>
      <c r="AB179" s="230">
        <f ca="1">HelpMe[[#This Row],[Updated Resolved Time]]-HelpMe[[#This Row],[Updated Created Date]]</f>
        <v>151.01932372685405</v>
      </c>
      <c r="AC179" s="231">
        <f>YEAR(HelpMe[[#This Row],[Updated Created Date]])</f>
        <v>2024</v>
      </c>
      <c r="AD179" s="228">
        <f>WEEKNUM(HelpMe[[#This Row],[Updated Created Date]])</f>
        <v>31</v>
      </c>
      <c r="AE179" s="228" t="str">
        <f>_xlfn.CONCAT(HelpMe[[#This Row],[Year]],"-W",HelpMe[[#This Row],[Week'#]])</f>
        <v>2024-W31</v>
      </c>
      <c r="AF179" s="228" t="str">
        <f>IFERROR(VLOOKUP(HelpMe[[#This Row],[ID]],CGTracker[#All],13,FALSE),"No CG Status Found")</f>
        <v>Under FUT</v>
      </c>
      <c r="AG179" s="228">
        <f>MONTH(HelpMe[[#This Row],[Updated Created Date]])</f>
        <v>7</v>
      </c>
      <c r="AH179" s="228" t="str">
        <f>_xlfn.CONCAT(HelpMe[[#This Row],[Year]],"-M",HelpMe[[#This Row],[Month]])</f>
        <v>2024-M7</v>
      </c>
      <c r="AI179" s="228" t="str">
        <f ca="1">IF(HelpMe[[#This Row],[Age]]&lt;2,"Less than 2",IF(HelpMe[[#This Row],[Age]]&lt;5,"From 2 to 5",IF(HelpMe[[#This Row],[Age]]&lt;10,"From 5 to 10","More than 10")))</f>
        <v>More than 10</v>
      </c>
      <c r="AJ1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80" spans="1:37" ht="13.5" customHeight="1">
      <c r="A180" s="235">
        <v>4000001173</v>
      </c>
      <c r="B180" s="228" t="s">
        <v>117</v>
      </c>
      <c r="C180" s="228" t="s">
        <v>841</v>
      </c>
      <c r="D180" s="228" t="s">
        <v>2112</v>
      </c>
      <c r="E180" s="228" t="s">
        <v>1211</v>
      </c>
      <c r="F180" s="228" t="s">
        <v>742</v>
      </c>
      <c r="G180" s="228" t="s">
        <v>516</v>
      </c>
      <c r="H180" s="228" t="s">
        <v>403</v>
      </c>
      <c r="I180" s="233" t="s">
        <v>2077</v>
      </c>
      <c r="J180" s="228" t="s">
        <v>2113</v>
      </c>
      <c r="K180" s="228" t="s">
        <v>846</v>
      </c>
      <c r="L180" s="228" t="s">
        <v>2114</v>
      </c>
      <c r="M180" s="228" t="s">
        <v>848</v>
      </c>
      <c r="N180" s="228" t="s">
        <v>924</v>
      </c>
      <c r="O180" s="228" t="s">
        <v>850</v>
      </c>
      <c r="P180" s="233" t="s">
        <v>2114</v>
      </c>
      <c r="Q180" s="228" t="s">
        <v>841</v>
      </c>
      <c r="R180" s="233" t="s">
        <v>2115</v>
      </c>
      <c r="S180" s="228" t="s">
        <v>2115</v>
      </c>
      <c r="T180" s="228" t="s">
        <v>2116</v>
      </c>
      <c r="U180" s="228" t="s">
        <v>855</v>
      </c>
      <c r="V180" s="228" t="s">
        <v>1759</v>
      </c>
      <c r="W180" s="228" t="s">
        <v>869</v>
      </c>
      <c r="X180" s="316" t="s">
        <v>878</v>
      </c>
      <c r="Y180" s="317" t="str">
        <f>VLOOKUP(HelpMe[[#This Row],[Technician]],Technicians[#All],3,FALSE)</f>
        <v>RAK Ceramics</v>
      </c>
      <c r="Z180" s="228" t="str">
        <f>VLOOKUP(HelpMe[[#This Row],[Technician]],Technicians[#All],2,FALSE)</f>
        <v>SAP SD</v>
      </c>
      <c r="AA180" s="233" t="str">
        <f>IF((TEXT("Oct 28, 2024 00:00 AM","mmm dd, yyyy hh:mm") - HelpMe[[#This Row],[Updated Created Date]])&gt;0, "Yes","No")</f>
        <v>Yes</v>
      </c>
      <c r="AB180" s="230">
        <f ca="1">HelpMe[[#This Row],[Updated Resolved Time]]-HelpMe[[#This Row],[Updated Created Date]]</f>
        <v>52.064583333332848</v>
      </c>
      <c r="AC180" s="231">
        <f>YEAR(HelpMe[[#This Row],[Updated Created Date]])</f>
        <v>2024</v>
      </c>
      <c r="AD180" s="228">
        <f>WEEKNUM(HelpMe[[#This Row],[Updated Created Date]])</f>
        <v>31</v>
      </c>
      <c r="AE180" s="228" t="str">
        <f>_xlfn.CONCAT(HelpMe[[#This Row],[Year]],"-W",HelpMe[[#This Row],[Week'#]])</f>
        <v>2024-W31</v>
      </c>
      <c r="AF180" s="228" t="str">
        <f>IFERROR(VLOOKUP(HelpMe[[#This Row],[ID]],CGTracker[#All],13,FALSE),"No CG Status Found")</f>
        <v>No CG Status Found</v>
      </c>
      <c r="AG180" s="228">
        <f>MONTH(HelpMe[[#This Row],[Updated Created Date]])</f>
        <v>7</v>
      </c>
      <c r="AH180" s="228" t="str">
        <f>_xlfn.CONCAT(HelpMe[[#This Row],[Year]],"-M",HelpMe[[#This Row],[Month]])</f>
        <v>2024-M7</v>
      </c>
      <c r="AI180" s="228" t="str">
        <f ca="1">IF(HelpMe[[#This Row],[Age]]&lt;2,"Less than 2",IF(HelpMe[[#This Row],[Age]]&lt;5,"From 2 to 5",IF(HelpMe[[#This Row],[Age]]&lt;10,"From 5 to 10","More than 10")))</f>
        <v>More than 10</v>
      </c>
      <c r="AJ1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45554.802777777775</v>
      </c>
    </row>
    <row r="181" spans="1:37" ht="13.5" customHeight="1">
      <c r="A181" s="235">
        <v>4000001174</v>
      </c>
      <c r="B181" s="228" t="s">
        <v>117</v>
      </c>
      <c r="C181" s="228" t="s">
        <v>841</v>
      </c>
      <c r="D181" s="228" t="s">
        <v>2117</v>
      </c>
      <c r="E181" s="228" t="s">
        <v>2118</v>
      </c>
      <c r="F181" s="228" t="s">
        <v>742</v>
      </c>
      <c r="G181" s="228" t="s">
        <v>516</v>
      </c>
      <c r="H181" s="228" t="s">
        <v>403</v>
      </c>
      <c r="I181" s="233" t="s">
        <v>2077</v>
      </c>
      <c r="J181" s="228" t="s">
        <v>2119</v>
      </c>
      <c r="K181" s="228" t="s">
        <v>846</v>
      </c>
      <c r="L181" s="228" t="s">
        <v>2120</v>
      </c>
      <c r="M181" s="228" t="s">
        <v>848</v>
      </c>
      <c r="N181" s="228" t="s">
        <v>855</v>
      </c>
      <c r="O181" s="228" t="s">
        <v>850</v>
      </c>
      <c r="P181" s="233" t="s">
        <v>2120</v>
      </c>
      <c r="Q181" s="228" t="s">
        <v>841</v>
      </c>
      <c r="R181" s="233" t="s">
        <v>2121</v>
      </c>
      <c r="S181" s="228" t="s">
        <v>2122</v>
      </c>
      <c r="T181" s="228" t="s">
        <v>2123</v>
      </c>
      <c r="U181" s="228" t="s">
        <v>855</v>
      </c>
      <c r="V181" s="228" t="s">
        <v>2124</v>
      </c>
      <c r="W181" s="228" t="s">
        <v>869</v>
      </c>
      <c r="X181" s="316" t="s">
        <v>904</v>
      </c>
      <c r="Y181" s="317" t="str">
        <f>VLOOKUP(HelpMe[[#This Row],[Technician]],Technicians[#All],3,FALSE)</f>
        <v>RAK Ceramics</v>
      </c>
      <c r="Z181" s="228" t="str">
        <f>VLOOKUP(HelpMe[[#This Row],[Technician]],Technicians[#All],2,FALSE)</f>
        <v>SAP SD</v>
      </c>
      <c r="AA181" s="233" t="str">
        <f>IF((TEXT("Oct 28, 2024 00:00 AM","mmm dd, yyyy hh:mm") - HelpMe[[#This Row],[Updated Created Date]])&gt;0, "Yes","No")</f>
        <v>Yes</v>
      </c>
      <c r="AB181" s="230">
        <f ca="1">HelpMe[[#This Row],[Updated Resolved Time]]-HelpMe[[#This Row],[Updated Created Date]]</f>
        <v>81.030555555560568</v>
      </c>
      <c r="AC181" s="231">
        <f>YEAR(HelpMe[[#This Row],[Updated Created Date]])</f>
        <v>2024</v>
      </c>
      <c r="AD181" s="228">
        <f>WEEKNUM(HelpMe[[#This Row],[Updated Created Date]])</f>
        <v>31</v>
      </c>
      <c r="AE181" s="228" t="str">
        <f>_xlfn.CONCAT(HelpMe[[#This Row],[Year]],"-W",HelpMe[[#This Row],[Week'#]])</f>
        <v>2024-W31</v>
      </c>
      <c r="AF181" s="228" t="str">
        <f>IFERROR(VLOOKUP(HelpMe[[#This Row],[ID]],CGTracker[#All],13,FALSE),"No CG Status Found")</f>
        <v>No CG Status Found</v>
      </c>
      <c r="AG181" s="228">
        <f>MONTH(HelpMe[[#This Row],[Updated Created Date]])</f>
        <v>7</v>
      </c>
      <c r="AH181" s="228" t="str">
        <f>_xlfn.CONCAT(HelpMe[[#This Row],[Year]],"-M",HelpMe[[#This Row],[Month]])</f>
        <v>2024-M7</v>
      </c>
      <c r="AI181" s="228" t="str">
        <f ca="1">IF(HelpMe[[#This Row],[Age]]&lt;2,"Less than 2",IF(HelpMe[[#This Row],[Age]]&lt;5,"From 2 to 5",IF(HelpMe[[#This Row],[Age]]&lt;10,"From 5 to 10","More than 10")))</f>
        <v>More than 10</v>
      </c>
      <c r="AJ1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45583.768750000003</v>
      </c>
    </row>
    <row r="182" spans="1:37" ht="13.5" customHeight="1">
      <c r="A182" s="235">
        <v>4000001175</v>
      </c>
      <c r="B182" s="228" t="s">
        <v>117</v>
      </c>
      <c r="C182" s="228" t="s">
        <v>841</v>
      </c>
      <c r="D182" s="228" t="s">
        <v>2125</v>
      </c>
      <c r="E182" s="228" t="s">
        <v>2089</v>
      </c>
      <c r="F182" s="228" t="s">
        <v>1054</v>
      </c>
      <c r="G182" s="228" t="s">
        <v>2076</v>
      </c>
      <c r="H182" s="228" t="s">
        <v>403</v>
      </c>
      <c r="I182" s="233" t="s">
        <v>2077</v>
      </c>
      <c r="J182" s="228" t="s">
        <v>2095</v>
      </c>
      <c r="K182" s="228" t="s">
        <v>846</v>
      </c>
      <c r="L182" s="228" t="s">
        <v>1410</v>
      </c>
      <c r="M182" s="228" t="s">
        <v>848</v>
      </c>
      <c r="N182" s="228" t="s">
        <v>2090</v>
      </c>
      <c r="O182" s="228" t="s">
        <v>850</v>
      </c>
      <c r="P182" s="233" t="s">
        <v>1410</v>
      </c>
      <c r="Q182" s="228" t="s">
        <v>841</v>
      </c>
      <c r="R182" s="233" t="s">
        <v>2126</v>
      </c>
      <c r="S182" s="228" t="s">
        <v>2127</v>
      </c>
      <c r="T182" s="228" t="s">
        <v>2098</v>
      </c>
      <c r="U182" s="228" t="s">
        <v>855</v>
      </c>
      <c r="V182" s="228" t="s">
        <v>2128</v>
      </c>
      <c r="W182" s="228" t="s">
        <v>869</v>
      </c>
      <c r="X182" s="316" t="s">
        <v>793</v>
      </c>
      <c r="Y182" s="317" t="str">
        <f>VLOOKUP(HelpMe[[#This Row],[Technician]],Technicians[#All],3,FALSE)</f>
        <v>RAK Ceramics</v>
      </c>
      <c r="Z182" s="228" t="str">
        <f>VLOOKUP(HelpMe[[#This Row],[Technician]],Technicians[#All],2,FALSE)</f>
        <v>SAP PP</v>
      </c>
      <c r="AA182" s="233" t="str">
        <f>IF((TEXT("Oct 28, 2024 00:00 AM","mmm dd, yyyy hh:mm") - HelpMe[[#This Row],[Updated Created Date]])&gt;0, "Yes","No")</f>
        <v>Yes</v>
      </c>
      <c r="AB182" s="230">
        <f ca="1">HelpMe[[#This Row],[Updated Resolved Time]]-HelpMe[[#This Row],[Updated Created Date]]</f>
        <v>42.850694444445253</v>
      </c>
      <c r="AC182" s="231">
        <f>YEAR(HelpMe[[#This Row],[Updated Created Date]])</f>
        <v>2024</v>
      </c>
      <c r="AD182" s="228">
        <f>WEEKNUM(HelpMe[[#This Row],[Updated Created Date]])</f>
        <v>31</v>
      </c>
      <c r="AE182" s="228" t="str">
        <f>_xlfn.CONCAT(HelpMe[[#This Row],[Year]],"-W",HelpMe[[#This Row],[Week'#]])</f>
        <v>2024-W31</v>
      </c>
      <c r="AF182" s="228" t="str">
        <f>IFERROR(VLOOKUP(HelpMe[[#This Row],[ID]],CGTracker[#All],13,FALSE),"No CG Status Found")</f>
        <v>No CG Status Found</v>
      </c>
      <c r="AG182" s="228">
        <f>MONTH(HelpMe[[#This Row],[Updated Created Date]])</f>
        <v>7</v>
      </c>
      <c r="AH182" s="228" t="str">
        <f>_xlfn.CONCAT(HelpMe[[#This Row],[Year]],"-M",HelpMe[[#This Row],[Month]])</f>
        <v>2024-M7</v>
      </c>
      <c r="AI182" s="228" t="str">
        <f ca="1">IF(HelpMe[[#This Row],[Age]]&lt;2,"Less than 2",IF(HelpMe[[#This Row],[Age]]&lt;5,"From 2 to 5",IF(HelpMe[[#This Row],[Age]]&lt;10,"From 5 to 10","More than 10")))</f>
        <v>More than 10</v>
      </c>
      <c r="AJ1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45545.588888888888</v>
      </c>
    </row>
    <row r="183" spans="1:37" ht="13.5" customHeight="1">
      <c r="A183" s="235">
        <v>4000001178</v>
      </c>
      <c r="B183" s="228" t="s">
        <v>117</v>
      </c>
      <c r="C183" s="228" t="s">
        <v>841</v>
      </c>
      <c r="D183" s="228" t="s">
        <v>2129</v>
      </c>
      <c r="E183" s="228" t="s">
        <v>921</v>
      </c>
      <c r="F183" s="228" t="s">
        <v>742</v>
      </c>
      <c r="G183" s="228" t="s">
        <v>516</v>
      </c>
      <c r="H183" s="228" t="s">
        <v>746</v>
      </c>
      <c r="I183" s="233" t="s">
        <v>2077</v>
      </c>
      <c r="J183" s="228" t="s">
        <v>2095</v>
      </c>
      <c r="K183" s="228" t="s">
        <v>846</v>
      </c>
      <c r="L183" s="228" t="s">
        <v>855</v>
      </c>
      <c r="M183" s="228" t="s">
        <v>848</v>
      </c>
      <c r="N183" s="228" t="s">
        <v>924</v>
      </c>
      <c r="O183" s="228" t="s">
        <v>850</v>
      </c>
      <c r="P183" s="233" t="s">
        <v>2130</v>
      </c>
      <c r="Q183" s="228" t="s">
        <v>841</v>
      </c>
      <c r="R183" s="233" t="s">
        <v>855</v>
      </c>
      <c r="S183" s="228" t="s">
        <v>2131</v>
      </c>
      <c r="T183" s="228" t="s">
        <v>2098</v>
      </c>
      <c r="U183" s="228" t="s">
        <v>855</v>
      </c>
      <c r="V183" s="228" t="s">
        <v>2132</v>
      </c>
      <c r="W183" s="228" t="s">
        <v>869</v>
      </c>
      <c r="X183" s="316" t="s">
        <v>793</v>
      </c>
      <c r="Y183" s="317" t="str">
        <f>VLOOKUP(HelpMe[[#This Row],[Technician]],Technicians[#All],3,FALSE)</f>
        <v>RAK Ceramics</v>
      </c>
      <c r="Z183" s="228" t="str">
        <f>VLOOKUP(HelpMe[[#This Row],[Technician]],Technicians[#All],2,FALSE)</f>
        <v>SAP SD</v>
      </c>
      <c r="AA183" s="233" t="str">
        <f>IF((TEXT("Oct 28, 2024 00:00 AM","mmm dd, yyyy hh:mm") - HelpMe[[#This Row],[Updated Created Date]])&gt;0, "Yes","No")</f>
        <v>Yes</v>
      </c>
      <c r="AB183" s="230">
        <f ca="1">HelpMe[[#This Row],[Updated Resolved Time]]-HelpMe[[#This Row],[Updated Created Date]]</f>
        <v>151.01932372685405</v>
      </c>
      <c r="AC183" s="231">
        <f>YEAR(HelpMe[[#This Row],[Updated Created Date]])</f>
        <v>2024</v>
      </c>
      <c r="AD183" s="228">
        <f>WEEKNUM(HelpMe[[#This Row],[Updated Created Date]])</f>
        <v>31</v>
      </c>
      <c r="AE183" s="228" t="str">
        <f>_xlfn.CONCAT(HelpMe[[#This Row],[Year]],"-W",HelpMe[[#This Row],[Week'#]])</f>
        <v>2024-W31</v>
      </c>
      <c r="AF183" s="228" t="str">
        <f>IFERROR(VLOOKUP(HelpMe[[#This Row],[ID]],CGTracker[#All],13,FALSE),"No CG Status Found")</f>
        <v>No CG Status Found</v>
      </c>
      <c r="AG183" s="228">
        <f>MONTH(HelpMe[[#This Row],[Updated Created Date]])</f>
        <v>7</v>
      </c>
      <c r="AH183" s="228" t="str">
        <f>_xlfn.CONCAT(HelpMe[[#This Row],[Year]],"-M",HelpMe[[#This Row],[Month]])</f>
        <v>2024-M7</v>
      </c>
      <c r="AI183" s="228" t="str">
        <f ca="1">IF(HelpMe[[#This Row],[Age]]&lt;2,"Less than 2",IF(HelpMe[[#This Row],[Age]]&lt;5,"From 2 to 5",IF(HelpMe[[#This Row],[Age]]&lt;10,"From 5 to 10","More than 10")))</f>
        <v>More than 10</v>
      </c>
      <c r="AJ1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84" spans="1:37" ht="13.5" customHeight="1">
      <c r="A184" s="235">
        <v>4000001180</v>
      </c>
      <c r="B184" s="228" t="s">
        <v>117</v>
      </c>
      <c r="C184" s="228" t="s">
        <v>795</v>
      </c>
      <c r="D184" s="228" t="s">
        <v>2133</v>
      </c>
      <c r="E184" s="228" t="s">
        <v>2134</v>
      </c>
      <c r="F184" s="228" t="s">
        <v>742</v>
      </c>
      <c r="G184" s="228" t="s">
        <v>516</v>
      </c>
      <c r="H184" s="228" t="s">
        <v>268</v>
      </c>
      <c r="I184" s="233" t="s">
        <v>2077</v>
      </c>
      <c r="J184" s="228" t="s">
        <v>919</v>
      </c>
      <c r="K184" s="228" t="s">
        <v>846</v>
      </c>
      <c r="L184" s="228" t="s">
        <v>855</v>
      </c>
      <c r="M184" s="228" t="s">
        <v>848</v>
      </c>
      <c r="N184" s="228" t="s">
        <v>886</v>
      </c>
      <c r="O184" s="228" t="s">
        <v>917</v>
      </c>
      <c r="P184" s="233" t="s">
        <v>2135</v>
      </c>
      <c r="Q184" s="228" t="s">
        <v>795</v>
      </c>
      <c r="R184" s="233" t="s">
        <v>855</v>
      </c>
      <c r="S184" s="228" t="s">
        <v>855</v>
      </c>
      <c r="T184" s="228" t="s">
        <v>919</v>
      </c>
      <c r="U184" s="228" t="s">
        <v>855</v>
      </c>
      <c r="V184" s="228" t="s">
        <v>2136</v>
      </c>
      <c r="W184" s="228" t="s">
        <v>869</v>
      </c>
      <c r="X184" s="316" t="s">
        <v>793</v>
      </c>
      <c r="Y184" s="317" t="str">
        <f>VLOOKUP(HelpMe[[#This Row],[Technician]],Technicians[#All],3,FALSE)</f>
        <v>RAK Ceramics</v>
      </c>
      <c r="Z184" s="228" t="str">
        <f>VLOOKUP(HelpMe[[#This Row],[Technician]],Technicians[#All],2,FALSE)</f>
        <v>SAP SD</v>
      </c>
      <c r="AA184" s="233" t="str">
        <f>IF((TEXT("Oct 28, 2024 00:00 AM","mmm dd, yyyy hh:mm") - HelpMe[[#This Row],[Updated Created Date]])&gt;0, "Yes","No")</f>
        <v>Yes</v>
      </c>
      <c r="AB184" s="230">
        <f ca="1">HelpMe[[#This Row],[Updated Resolved Time]]-HelpMe[[#This Row],[Updated Created Date]]</f>
        <v>151.01932372685405</v>
      </c>
      <c r="AC184" s="231">
        <f>YEAR(HelpMe[[#This Row],[Updated Created Date]])</f>
        <v>2024</v>
      </c>
      <c r="AD184" s="228">
        <f>WEEKNUM(HelpMe[[#This Row],[Updated Created Date]])</f>
        <v>31</v>
      </c>
      <c r="AE184" s="228" t="str">
        <f>_xlfn.CONCAT(HelpMe[[#This Row],[Year]],"-W",HelpMe[[#This Row],[Week'#]])</f>
        <v>2024-W31</v>
      </c>
      <c r="AF184" s="228" t="str">
        <f>IFERROR(VLOOKUP(HelpMe[[#This Row],[ID]],CGTracker[#All],13,FALSE),"No CG Status Found")</f>
        <v>No CG Status Found</v>
      </c>
      <c r="AG184" s="228">
        <f>MONTH(HelpMe[[#This Row],[Updated Created Date]])</f>
        <v>7</v>
      </c>
      <c r="AH184" s="228" t="str">
        <f>_xlfn.CONCAT(HelpMe[[#This Row],[Year]],"-M",HelpMe[[#This Row],[Month]])</f>
        <v>2024-M7</v>
      </c>
      <c r="AI184" s="228" t="str">
        <f ca="1">IF(HelpMe[[#This Row],[Age]]&lt;2,"Less than 2",IF(HelpMe[[#This Row],[Age]]&lt;5,"From 2 to 5",IF(HelpMe[[#This Row],[Age]]&lt;10,"From 5 to 10","More than 10")))</f>
        <v>More than 10</v>
      </c>
      <c r="AJ1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85" spans="1:37" ht="13.5" customHeight="1">
      <c r="A185" s="235">
        <v>4000001181</v>
      </c>
      <c r="B185" s="228" t="s">
        <v>117</v>
      </c>
      <c r="C185" s="228" t="s">
        <v>841</v>
      </c>
      <c r="D185" s="228" t="s">
        <v>2137</v>
      </c>
      <c r="E185" s="228" t="s">
        <v>2138</v>
      </c>
      <c r="F185" s="228" t="s">
        <v>742</v>
      </c>
      <c r="G185" s="228" t="s">
        <v>516</v>
      </c>
      <c r="H185" s="228" t="s">
        <v>268</v>
      </c>
      <c r="I185" s="233" t="s">
        <v>2077</v>
      </c>
      <c r="J185" s="228" t="s">
        <v>919</v>
      </c>
      <c r="K185" s="228" t="s">
        <v>846</v>
      </c>
      <c r="L185" s="228" t="s">
        <v>855</v>
      </c>
      <c r="M185" s="228" t="s">
        <v>848</v>
      </c>
      <c r="N185" s="228" t="s">
        <v>2139</v>
      </c>
      <c r="O185" s="228" t="s">
        <v>850</v>
      </c>
      <c r="P185" s="233" t="s">
        <v>2140</v>
      </c>
      <c r="Q185" s="228" t="s">
        <v>841</v>
      </c>
      <c r="R185" s="233" t="s">
        <v>855</v>
      </c>
      <c r="S185" s="228" t="s">
        <v>2140</v>
      </c>
      <c r="T185" s="228" t="s">
        <v>919</v>
      </c>
      <c r="U185" s="228" t="s">
        <v>855</v>
      </c>
      <c r="V185" s="228" t="s">
        <v>2141</v>
      </c>
      <c r="W185" s="228" t="s">
        <v>869</v>
      </c>
      <c r="X185" s="316" t="s">
        <v>793</v>
      </c>
      <c r="Y185" s="317" t="str">
        <f>VLOOKUP(HelpMe[[#This Row],[Technician]],Technicians[#All],3,FALSE)</f>
        <v>RAK Ceramics</v>
      </c>
      <c r="Z185" s="228" t="str">
        <f>VLOOKUP(HelpMe[[#This Row],[Technician]],Technicians[#All],2,FALSE)</f>
        <v>SAP SD</v>
      </c>
      <c r="AA185" s="233" t="str">
        <f>IF((TEXT("Oct 28, 2024 00:00 AM","mmm dd, yyyy hh:mm") - HelpMe[[#This Row],[Updated Created Date]])&gt;0, "Yes","No")</f>
        <v>Yes</v>
      </c>
      <c r="AB185" s="230">
        <f ca="1">HelpMe[[#This Row],[Updated Resolved Time]]-HelpMe[[#This Row],[Updated Created Date]]</f>
        <v>151.01932372685405</v>
      </c>
      <c r="AC185" s="231">
        <f>YEAR(HelpMe[[#This Row],[Updated Created Date]])</f>
        <v>2024</v>
      </c>
      <c r="AD185" s="228">
        <f>WEEKNUM(HelpMe[[#This Row],[Updated Created Date]])</f>
        <v>31</v>
      </c>
      <c r="AE185" s="228" t="str">
        <f>_xlfn.CONCAT(HelpMe[[#This Row],[Year]],"-W",HelpMe[[#This Row],[Week'#]])</f>
        <v>2024-W31</v>
      </c>
      <c r="AF185" s="228" t="str">
        <f>IFERROR(VLOOKUP(HelpMe[[#This Row],[ID]],CGTracker[#All],13,FALSE),"No CG Status Found")</f>
        <v>No CG Status Found</v>
      </c>
      <c r="AG185" s="228">
        <f>MONTH(HelpMe[[#This Row],[Updated Created Date]])</f>
        <v>7</v>
      </c>
      <c r="AH185" s="228" t="str">
        <f>_xlfn.CONCAT(HelpMe[[#This Row],[Year]],"-M",HelpMe[[#This Row],[Month]])</f>
        <v>2024-M7</v>
      </c>
      <c r="AI185" s="228" t="str">
        <f ca="1">IF(HelpMe[[#This Row],[Age]]&lt;2,"Less than 2",IF(HelpMe[[#This Row],[Age]]&lt;5,"From 2 to 5",IF(HelpMe[[#This Row],[Age]]&lt;10,"From 5 to 10","More than 10")))</f>
        <v>More than 10</v>
      </c>
      <c r="AJ1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86" spans="1:37" ht="13.5" customHeight="1">
      <c r="A186" s="235">
        <v>4000001183</v>
      </c>
      <c r="B186" s="228" t="s">
        <v>117</v>
      </c>
      <c r="C186" s="228" t="s">
        <v>795</v>
      </c>
      <c r="D186" s="228" t="s">
        <v>2142</v>
      </c>
      <c r="E186" s="228" t="s">
        <v>1363</v>
      </c>
      <c r="F186" s="228" t="s">
        <v>1054</v>
      </c>
      <c r="G186" s="228" t="s">
        <v>2076</v>
      </c>
      <c r="H186" s="228" t="s">
        <v>403</v>
      </c>
      <c r="I186" s="233" t="s">
        <v>2077</v>
      </c>
      <c r="J186" s="228" t="s">
        <v>2083</v>
      </c>
      <c r="K186" s="228" t="s">
        <v>846</v>
      </c>
      <c r="L186" s="228" t="s">
        <v>2143</v>
      </c>
      <c r="M186" s="228" t="s">
        <v>848</v>
      </c>
      <c r="N186" s="228" t="s">
        <v>934</v>
      </c>
      <c r="O186" s="228" t="s">
        <v>917</v>
      </c>
      <c r="P186" s="233" t="s">
        <v>2143</v>
      </c>
      <c r="Q186" s="228" t="s">
        <v>795</v>
      </c>
      <c r="R186" s="233" t="s">
        <v>2144</v>
      </c>
      <c r="S186" s="228" t="s">
        <v>2145</v>
      </c>
      <c r="T186" s="228" t="s">
        <v>2086</v>
      </c>
      <c r="U186" s="228" t="s">
        <v>855</v>
      </c>
      <c r="V186" s="228" t="s">
        <v>2146</v>
      </c>
      <c r="W186" s="228" t="s">
        <v>869</v>
      </c>
      <c r="X186" s="316" t="s">
        <v>793</v>
      </c>
      <c r="Y186" s="317" t="str">
        <f>VLOOKUP(HelpMe[[#This Row],[Technician]],Technicians[#All],3,FALSE)</f>
        <v>RAK Ceramics</v>
      </c>
      <c r="Z186" s="228" t="str">
        <f>VLOOKUP(HelpMe[[#This Row],[Technician]],Technicians[#All],2,FALSE)</f>
        <v>SAP PP</v>
      </c>
      <c r="AA186" s="233" t="str">
        <f>IF((TEXT("Oct 28, 2024 00:00 AM","mmm dd, yyyy hh:mm") - HelpMe[[#This Row],[Updated Created Date]])&gt;0, "Yes","No")</f>
        <v>Yes</v>
      </c>
      <c r="AB186" s="230">
        <f ca="1">HelpMe[[#This Row],[Updated Resolved Time]]-HelpMe[[#This Row],[Updated Created Date]]</f>
        <v>115.8972222222219</v>
      </c>
      <c r="AC186" s="231">
        <f>YEAR(HelpMe[[#This Row],[Updated Created Date]])</f>
        <v>2024</v>
      </c>
      <c r="AD186" s="228">
        <f>WEEKNUM(HelpMe[[#This Row],[Updated Created Date]])</f>
        <v>31</v>
      </c>
      <c r="AE186" s="228" t="str">
        <f>_xlfn.CONCAT(HelpMe[[#This Row],[Year]],"-W",HelpMe[[#This Row],[Week'#]])</f>
        <v>2024-W31</v>
      </c>
      <c r="AF186" s="228" t="str">
        <f>IFERROR(VLOOKUP(HelpMe[[#This Row],[ID]],CGTracker[#All],13,FALSE),"No CG Status Found")</f>
        <v>No CG Status Found</v>
      </c>
      <c r="AG186" s="228">
        <f>MONTH(HelpMe[[#This Row],[Updated Created Date]])</f>
        <v>7</v>
      </c>
      <c r="AH186" s="228" t="str">
        <f>_xlfn.CONCAT(HelpMe[[#This Row],[Year]],"-M",HelpMe[[#This Row],[Month]])</f>
        <v>2024-M7</v>
      </c>
      <c r="AI186" s="228" t="str">
        <f ca="1">IF(HelpMe[[#This Row],[Age]]&lt;2,"Less than 2",IF(HelpMe[[#This Row],[Age]]&lt;5,"From 2 to 5",IF(HelpMe[[#This Row],[Age]]&lt;10,"From 5 to 10","More than 10")))</f>
        <v>More than 10</v>
      </c>
      <c r="AJ1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45618.635416666664</v>
      </c>
    </row>
    <row r="187" spans="1:37" ht="13.5" customHeight="1">
      <c r="A187" s="235">
        <v>4000001185</v>
      </c>
      <c r="B187" s="228" t="s">
        <v>117</v>
      </c>
      <c r="C187" s="228" t="s">
        <v>795</v>
      </c>
      <c r="D187" s="228" t="s">
        <v>2147</v>
      </c>
      <c r="E187" s="228" t="s">
        <v>2148</v>
      </c>
      <c r="F187" s="228" t="s">
        <v>742</v>
      </c>
      <c r="G187" s="228" t="s">
        <v>516</v>
      </c>
      <c r="H187" s="228" t="s">
        <v>268</v>
      </c>
      <c r="I187" s="233" t="s">
        <v>2077</v>
      </c>
      <c r="J187" s="228" t="s">
        <v>919</v>
      </c>
      <c r="K187" s="228" t="s">
        <v>846</v>
      </c>
      <c r="L187" s="228" t="s">
        <v>855</v>
      </c>
      <c r="M187" s="228" t="s">
        <v>848</v>
      </c>
      <c r="N187" s="228" t="s">
        <v>849</v>
      </c>
      <c r="O187" s="228" t="s">
        <v>917</v>
      </c>
      <c r="P187" s="233" t="s">
        <v>2149</v>
      </c>
      <c r="Q187" s="228" t="s">
        <v>795</v>
      </c>
      <c r="R187" s="233" t="s">
        <v>855</v>
      </c>
      <c r="S187" s="228" t="s">
        <v>2150</v>
      </c>
      <c r="T187" s="228" t="s">
        <v>919</v>
      </c>
      <c r="U187" s="228" t="s">
        <v>855</v>
      </c>
      <c r="V187" s="228" t="s">
        <v>2151</v>
      </c>
      <c r="W187" s="228" t="s">
        <v>869</v>
      </c>
      <c r="X187" s="316" t="s">
        <v>793</v>
      </c>
      <c r="Y187" s="317" t="str">
        <f>VLOOKUP(HelpMe[[#This Row],[Technician]],Technicians[#All],3,FALSE)</f>
        <v>RAK Ceramics</v>
      </c>
      <c r="Z187" s="228" t="str">
        <f>VLOOKUP(HelpMe[[#This Row],[Technician]],Technicians[#All],2,FALSE)</f>
        <v>SAP SD</v>
      </c>
      <c r="AA187" s="233" t="str">
        <f>IF((TEXT("Oct 28, 2024 00:00 AM","mmm dd, yyyy hh:mm") - HelpMe[[#This Row],[Updated Created Date]])&gt;0, "Yes","No")</f>
        <v>Yes</v>
      </c>
      <c r="AB187" s="230">
        <f ca="1">HelpMe[[#This Row],[Updated Resolved Time]]-HelpMe[[#This Row],[Updated Created Date]]</f>
        <v>151.01932372685405</v>
      </c>
      <c r="AC187" s="231">
        <f>YEAR(HelpMe[[#This Row],[Updated Created Date]])</f>
        <v>2024</v>
      </c>
      <c r="AD187" s="228">
        <f>WEEKNUM(HelpMe[[#This Row],[Updated Created Date]])</f>
        <v>31</v>
      </c>
      <c r="AE187" s="228" t="str">
        <f>_xlfn.CONCAT(HelpMe[[#This Row],[Year]],"-W",HelpMe[[#This Row],[Week'#]])</f>
        <v>2024-W31</v>
      </c>
      <c r="AF187" s="228" t="str">
        <f>IFERROR(VLOOKUP(HelpMe[[#This Row],[ID]],CGTracker[#All],13,FALSE),"No CG Status Found")</f>
        <v>No CG Status Found</v>
      </c>
      <c r="AG187" s="228">
        <f>MONTH(HelpMe[[#This Row],[Updated Created Date]])</f>
        <v>7</v>
      </c>
      <c r="AH187" s="228" t="str">
        <f>_xlfn.CONCAT(HelpMe[[#This Row],[Year]],"-M",HelpMe[[#This Row],[Month]])</f>
        <v>2024-M7</v>
      </c>
      <c r="AI187" s="228" t="str">
        <f ca="1">IF(HelpMe[[#This Row],[Age]]&lt;2,"Less than 2",IF(HelpMe[[#This Row],[Age]]&lt;5,"From 2 to 5",IF(HelpMe[[#This Row],[Age]]&lt;10,"From 5 to 10","More than 10")))</f>
        <v>More than 10</v>
      </c>
      <c r="AJ1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88" spans="1:37" ht="13.5" customHeight="1">
      <c r="A188" s="235">
        <v>4000001186</v>
      </c>
      <c r="B188" s="228" t="s">
        <v>117</v>
      </c>
      <c r="C188" s="228" t="s">
        <v>795</v>
      </c>
      <c r="D188" s="228" t="s">
        <v>2152</v>
      </c>
      <c r="E188" s="228" t="s">
        <v>2153</v>
      </c>
      <c r="F188" s="228" t="s">
        <v>742</v>
      </c>
      <c r="G188" s="228" t="s">
        <v>516</v>
      </c>
      <c r="H188" s="228" t="s">
        <v>268</v>
      </c>
      <c r="I188" s="233" t="s">
        <v>2077</v>
      </c>
      <c r="J188" s="228" t="s">
        <v>919</v>
      </c>
      <c r="K188" s="228" t="s">
        <v>846</v>
      </c>
      <c r="L188" s="228" t="s">
        <v>855</v>
      </c>
      <c r="M188" s="228" t="s">
        <v>848</v>
      </c>
      <c r="N188" s="228" t="s">
        <v>855</v>
      </c>
      <c r="O188" s="228" t="s">
        <v>917</v>
      </c>
      <c r="P188" s="233" t="s">
        <v>2154</v>
      </c>
      <c r="Q188" s="228" t="s">
        <v>795</v>
      </c>
      <c r="R188" s="233" t="s">
        <v>855</v>
      </c>
      <c r="S188" s="228" t="s">
        <v>2155</v>
      </c>
      <c r="T188" s="228" t="s">
        <v>919</v>
      </c>
      <c r="U188" s="228" t="s">
        <v>855</v>
      </c>
      <c r="V188" s="228" t="s">
        <v>2156</v>
      </c>
      <c r="W188" s="228" t="s">
        <v>869</v>
      </c>
      <c r="X188" s="316" t="s">
        <v>904</v>
      </c>
      <c r="Y188" s="317" t="str">
        <f>VLOOKUP(HelpMe[[#This Row],[Technician]],Technicians[#All],3,FALSE)</f>
        <v>RAK Ceramics</v>
      </c>
      <c r="Z188" s="228" t="str">
        <f>VLOOKUP(HelpMe[[#This Row],[Technician]],Technicians[#All],2,FALSE)</f>
        <v>SAP SD</v>
      </c>
      <c r="AA188" s="233" t="str">
        <f>IF((TEXT("Oct 28, 2024 00:00 AM","mmm dd, yyyy hh:mm") - HelpMe[[#This Row],[Updated Created Date]])&gt;0, "Yes","No")</f>
        <v>Yes</v>
      </c>
      <c r="AB188" s="230">
        <f ca="1">HelpMe[[#This Row],[Updated Resolved Time]]-HelpMe[[#This Row],[Updated Created Date]]</f>
        <v>151.01932372685405</v>
      </c>
      <c r="AC188" s="231">
        <f>YEAR(HelpMe[[#This Row],[Updated Created Date]])</f>
        <v>2024</v>
      </c>
      <c r="AD188" s="228">
        <f>WEEKNUM(HelpMe[[#This Row],[Updated Created Date]])</f>
        <v>31</v>
      </c>
      <c r="AE188" s="228" t="str">
        <f>_xlfn.CONCAT(HelpMe[[#This Row],[Year]],"-W",HelpMe[[#This Row],[Week'#]])</f>
        <v>2024-W31</v>
      </c>
      <c r="AF188" s="228" t="str">
        <f>IFERROR(VLOOKUP(HelpMe[[#This Row],[ID]],CGTracker[#All],13,FALSE),"No CG Status Found")</f>
        <v>No CG Status Found</v>
      </c>
      <c r="AG188" s="228">
        <f>MONTH(HelpMe[[#This Row],[Updated Created Date]])</f>
        <v>7</v>
      </c>
      <c r="AH188" s="228" t="str">
        <f>_xlfn.CONCAT(HelpMe[[#This Row],[Year]],"-M",HelpMe[[#This Row],[Month]])</f>
        <v>2024-M7</v>
      </c>
      <c r="AI188" s="228" t="str">
        <f ca="1">IF(HelpMe[[#This Row],[Age]]&lt;2,"Less than 2",IF(HelpMe[[#This Row],[Age]]&lt;5,"From 2 to 5",IF(HelpMe[[#This Row],[Age]]&lt;10,"From 5 to 10","More than 10")))</f>
        <v>More than 10</v>
      </c>
      <c r="AJ1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89" spans="1:37" ht="13.5" customHeight="1">
      <c r="A189" s="235">
        <v>4000001187</v>
      </c>
      <c r="B189" s="228" t="s">
        <v>117</v>
      </c>
      <c r="C189" s="228" t="s">
        <v>841</v>
      </c>
      <c r="D189" s="228" t="s">
        <v>2157</v>
      </c>
      <c r="E189" s="228" t="s">
        <v>2158</v>
      </c>
      <c r="F189" s="228" t="s">
        <v>742</v>
      </c>
      <c r="G189" s="228" t="s">
        <v>516</v>
      </c>
      <c r="H189" s="228" t="s">
        <v>403</v>
      </c>
      <c r="I189" s="233" t="s">
        <v>2077</v>
      </c>
      <c r="J189" s="228" t="s">
        <v>2095</v>
      </c>
      <c r="K189" s="228" t="s">
        <v>846</v>
      </c>
      <c r="L189" s="228" t="s">
        <v>2159</v>
      </c>
      <c r="M189" s="228" t="s">
        <v>848</v>
      </c>
      <c r="N189" s="228" t="s">
        <v>886</v>
      </c>
      <c r="O189" s="228" t="s">
        <v>850</v>
      </c>
      <c r="P189" s="233" t="s">
        <v>2159</v>
      </c>
      <c r="Q189" s="228" t="s">
        <v>841</v>
      </c>
      <c r="R189" s="233" t="s">
        <v>2160</v>
      </c>
      <c r="S189" s="228" t="s">
        <v>2161</v>
      </c>
      <c r="T189" s="228" t="s">
        <v>2098</v>
      </c>
      <c r="U189" s="228" t="s">
        <v>855</v>
      </c>
      <c r="V189" s="228" t="s">
        <v>2162</v>
      </c>
      <c r="W189" s="228" t="s">
        <v>869</v>
      </c>
      <c r="X189" s="316" t="s">
        <v>891</v>
      </c>
      <c r="Y189" s="317" t="str">
        <f>VLOOKUP(HelpMe[[#This Row],[Technician]],Technicians[#All],3,FALSE)</f>
        <v>RAK Ceramics</v>
      </c>
      <c r="Z189" s="228" t="str">
        <f>VLOOKUP(HelpMe[[#This Row],[Technician]],Technicians[#All],2,FALSE)</f>
        <v>SAP SD</v>
      </c>
      <c r="AA189" s="233" t="str">
        <f>IF((TEXT("Oct 28, 2024 00:00 AM","mmm dd, yyyy hh:mm") - HelpMe[[#This Row],[Updated Created Date]])&gt;0, "Yes","No")</f>
        <v>Yes</v>
      </c>
      <c r="AB189" s="230">
        <f ca="1">HelpMe[[#This Row],[Updated Resolved Time]]-HelpMe[[#This Row],[Updated Created Date]]</f>
        <v>81.061805555560568</v>
      </c>
      <c r="AC189" s="231">
        <f>YEAR(HelpMe[[#This Row],[Updated Created Date]])</f>
        <v>2024</v>
      </c>
      <c r="AD189" s="228">
        <f>WEEKNUM(HelpMe[[#This Row],[Updated Created Date]])</f>
        <v>31</v>
      </c>
      <c r="AE189" s="228" t="str">
        <f>_xlfn.CONCAT(HelpMe[[#This Row],[Year]],"-W",HelpMe[[#This Row],[Week'#]])</f>
        <v>2024-W31</v>
      </c>
      <c r="AF189" s="228" t="str">
        <f>IFERROR(VLOOKUP(HelpMe[[#This Row],[ID]],CGTracker[#All],13,FALSE),"No CG Status Found")</f>
        <v>No CG Status Found</v>
      </c>
      <c r="AG189" s="228">
        <f>MONTH(HelpMe[[#This Row],[Updated Created Date]])</f>
        <v>7</v>
      </c>
      <c r="AH189" s="228" t="str">
        <f>_xlfn.CONCAT(HelpMe[[#This Row],[Year]],"-M",HelpMe[[#This Row],[Month]])</f>
        <v>2024-M7</v>
      </c>
      <c r="AI189" s="228" t="str">
        <f ca="1">IF(HelpMe[[#This Row],[Age]]&lt;2,"Less than 2",IF(HelpMe[[#This Row],[Age]]&lt;5,"From 2 to 5",IF(HelpMe[[#This Row],[Age]]&lt;10,"From 5 to 10","More than 10")))</f>
        <v>More than 10</v>
      </c>
      <c r="AJ1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45583.8</v>
      </c>
    </row>
    <row r="190" spans="1:37" ht="13.5" customHeight="1">
      <c r="A190" s="235">
        <v>4000001188</v>
      </c>
      <c r="B190" s="228" t="s">
        <v>117</v>
      </c>
      <c r="C190" s="228" t="s">
        <v>795</v>
      </c>
      <c r="D190" s="228" t="s">
        <v>2163</v>
      </c>
      <c r="E190" s="228" t="s">
        <v>2158</v>
      </c>
      <c r="F190" s="228" t="s">
        <v>742</v>
      </c>
      <c r="G190" s="228" t="s">
        <v>516</v>
      </c>
      <c r="H190" s="228" t="s">
        <v>746</v>
      </c>
      <c r="I190" s="233" t="s">
        <v>2077</v>
      </c>
      <c r="J190" s="228" t="s">
        <v>2083</v>
      </c>
      <c r="K190" s="228" t="s">
        <v>846</v>
      </c>
      <c r="L190" s="228" t="s">
        <v>855</v>
      </c>
      <c r="M190" s="228" t="s">
        <v>848</v>
      </c>
      <c r="N190" s="228" t="s">
        <v>886</v>
      </c>
      <c r="O190" s="228" t="s">
        <v>917</v>
      </c>
      <c r="P190" s="233" t="s">
        <v>2164</v>
      </c>
      <c r="Q190" s="228" t="s">
        <v>795</v>
      </c>
      <c r="R190" s="233" t="s">
        <v>855</v>
      </c>
      <c r="S190" s="228" t="s">
        <v>2165</v>
      </c>
      <c r="T190" s="228" t="s">
        <v>2086</v>
      </c>
      <c r="U190" s="228" t="s">
        <v>855</v>
      </c>
      <c r="V190" s="228" t="s">
        <v>2166</v>
      </c>
      <c r="W190" s="228" t="s">
        <v>869</v>
      </c>
      <c r="X190" s="316" t="s">
        <v>891</v>
      </c>
      <c r="Y190" s="317" t="str">
        <f>VLOOKUP(HelpMe[[#This Row],[Technician]],Technicians[#All],3,FALSE)</f>
        <v>RAK Ceramics</v>
      </c>
      <c r="Z190" s="228" t="str">
        <f>VLOOKUP(HelpMe[[#This Row],[Technician]],Technicians[#All],2,FALSE)</f>
        <v>SAP SD</v>
      </c>
      <c r="AA190" s="233" t="str">
        <f>IF((TEXT("Oct 28, 2024 00:00 AM","mmm dd, yyyy hh:mm") - HelpMe[[#This Row],[Updated Created Date]])&gt;0, "Yes","No")</f>
        <v>Yes</v>
      </c>
      <c r="AB190" s="230">
        <f ca="1">HelpMe[[#This Row],[Updated Resolved Time]]-HelpMe[[#This Row],[Updated Created Date]]</f>
        <v>151.01932372685405</v>
      </c>
      <c r="AC190" s="231">
        <f>YEAR(HelpMe[[#This Row],[Updated Created Date]])</f>
        <v>2024</v>
      </c>
      <c r="AD190" s="228">
        <f>WEEKNUM(HelpMe[[#This Row],[Updated Created Date]])</f>
        <v>31</v>
      </c>
      <c r="AE190" s="228" t="str">
        <f>_xlfn.CONCAT(HelpMe[[#This Row],[Year]],"-W",HelpMe[[#This Row],[Week'#]])</f>
        <v>2024-W31</v>
      </c>
      <c r="AF190" s="228" t="str">
        <f>IFERROR(VLOOKUP(HelpMe[[#This Row],[ID]],CGTracker[#All],13,FALSE),"No CG Status Found")</f>
        <v>No CG Status Found</v>
      </c>
      <c r="AG190" s="228">
        <f>MONTH(HelpMe[[#This Row],[Updated Created Date]])</f>
        <v>7</v>
      </c>
      <c r="AH190" s="228" t="str">
        <f>_xlfn.CONCAT(HelpMe[[#This Row],[Year]],"-M",HelpMe[[#This Row],[Month]])</f>
        <v>2024-M7</v>
      </c>
      <c r="AI190" s="228" t="str">
        <f ca="1">IF(HelpMe[[#This Row],[Age]]&lt;2,"Less than 2",IF(HelpMe[[#This Row],[Age]]&lt;5,"From 2 to 5",IF(HelpMe[[#This Row],[Age]]&lt;10,"From 5 to 10","More than 10")))</f>
        <v>More than 10</v>
      </c>
      <c r="AJ1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1" spans="1:37" ht="13.5" customHeight="1">
      <c r="A191" s="235">
        <v>4000001189</v>
      </c>
      <c r="B191" s="228" t="s">
        <v>117</v>
      </c>
      <c r="C191" s="228" t="s">
        <v>841</v>
      </c>
      <c r="D191" s="228" t="s">
        <v>2167</v>
      </c>
      <c r="E191" s="228" t="s">
        <v>2168</v>
      </c>
      <c r="F191" s="228" t="s">
        <v>742</v>
      </c>
      <c r="G191" s="228" t="s">
        <v>516</v>
      </c>
      <c r="H191" s="228" t="s">
        <v>268</v>
      </c>
      <c r="I191" s="233" t="s">
        <v>2077</v>
      </c>
      <c r="J191" s="228" t="s">
        <v>919</v>
      </c>
      <c r="K191" s="228" t="s">
        <v>846</v>
      </c>
      <c r="L191" s="228" t="s">
        <v>855</v>
      </c>
      <c r="M191" s="228" t="s">
        <v>848</v>
      </c>
      <c r="N191" s="228" t="s">
        <v>855</v>
      </c>
      <c r="O191" s="228" t="s">
        <v>850</v>
      </c>
      <c r="P191" s="233" t="s">
        <v>2169</v>
      </c>
      <c r="Q191" s="228" t="s">
        <v>841</v>
      </c>
      <c r="R191" s="233" t="s">
        <v>855</v>
      </c>
      <c r="S191" s="228" t="s">
        <v>855</v>
      </c>
      <c r="T191" s="228" t="s">
        <v>919</v>
      </c>
      <c r="U191" s="228" t="s">
        <v>855</v>
      </c>
      <c r="V191" s="228" t="s">
        <v>2170</v>
      </c>
      <c r="W191" s="228" t="s">
        <v>869</v>
      </c>
      <c r="X191" s="316" t="s">
        <v>793</v>
      </c>
      <c r="Y191" s="317" t="str">
        <f>VLOOKUP(HelpMe[[#This Row],[Technician]],Technicians[#All],3,FALSE)</f>
        <v>RAK Ceramics</v>
      </c>
      <c r="Z191" s="228" t="str">
        <f>VLOOKUP(HelpMe[[#This Row],[Technician]],Technicians[#All],2,FALSE)</f>
        <v>SAP SD</v>
      </c>
      <c r="AA191" s="233" t="str">
        <f>IF((TEXT("Oct 28, 2024 00:00 AM","mmm dd, yyyy hh:mm") - HelpMe[[#This Row],[Updated Created Date]])&gt;0, "Yes","No")</f>
        <v>Yes</v>
      </c>
      <c r="AB191" s="230">
        <f ca="1">HelpMe[[#This Row],[Updated Resolved Time]]-HelpMe[[#This Row],[Updated Created Date]]</f>
        <v>151.01932372685405</v>
      </c>
      <c r="AC191" s="231">
        <f>YEAR(HelpMe[[#This Row],[Updated Created Date]])</f>
        <v>2024</v>
      </c>
      <c r="AD191" s="228">
        <f>WEEKNUM(HelpMe[[#This Row],[Updated Created Date]])</f>
        <v>31</v>
      </c>
      <c r="AE191" s="228" t="str">
        <f>_xlfn.CONCAT(HelpMe[[#This Row],[Year]],"-W",HelpMe[[#This Row],[Week'#]])</f>
        <v>2024-W31</v>
      </c>
      <c r="AF191" s="228" t="str">
        <f>IFERROR(VLOOKUP(HelpMe[[#This Row],[ID]],CGTracker[#All],13,FALSE),"No CG Status Found")</f>
        <v>No CG Status Found</v>
      </c>
      <c r="AG191" s="228">
        <f>MONTH(HelpMe[[#This Row],[Updated Created Date]])</f>
        <v>7</v>
      </c>
      <c r="AH191" s="228" t="str">
        <f>_xlfn.CONCAT(HelpMe[[#This Row],[Year]],"-M",HelpMe[[#This Row],[Month]])</f>
        <v>2024-M7</v>
      </c>
      <c r="AI191" s="228" t="str">
        <f ca="1">IF(HelpMe[[#This Row],[Age]]&lt;2,"Less than 2",IF(HelpMe[[#This Row],[Age]]&lt;5,"From 2 to 5",IF(HelpMe[[#This Row],[Age]]&lt;10,"From 5 to 10","More than 10")))</f>
        <v>More than 10</v>
      </c>
      <c r="AJ1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2" spans="1:37" ht="13.5" customHeight="1">
      <c r="A192" s="235">
        <v>4000001190</v>
      </c>
      <c r="B192" s="228" t="s">
        <v>117</v>
      </c>
      <c r="C192" s="228" t="s">
        <v>841</v>
      </c>
      <c r="D192" s="228" t="s">
        <v>2171</v>
      </c>
      <c r="E192" s="228" t="s">
        <v>2172</v>
      </c>
      <c r="F192" s="228" t="s">
        <v>742</v>
      </c>
      <c r="G192" s="228" t="s">
        <v>516</v>
      </c>
      <c r="H192" s="228" t="s">
        <v>268</v>
      </c>
      <c r="I192" s="233" t="s">
        <v>2077</v>
      </c>
      <c r="J192" s="228" t="s">
        <v>2173</v>
      </c>
      <c r="K192" s="228" t="s">
        <v>846</v>
      </c>
      <c r="L192" s="228" t="s">
        <v>855</v>
      </c>
      <c r="M192" s="228" t="s">
        <v>848</v>
      </c>
      <c r="N192" s="228" t="s">
        <v>1666</v>
      </c>
      <c r="O192" s="228" t="s">
        <v>850</v>
      </c>
      <c r="P192" s="233" t="s">
        <v>2174</v>
      </c>
      <c r="Q192" s="228" t="s">
        <v>841</v>
      </c>
      <c r="R192" s="233" t="s">
        <v>855</v>
      </c>
      <c r="S192" s="228" t="s">
        <v>855</v>
      </c>
      <c r="T192" s="228" t="s">
        <v>2116</v>
      </c>
      <c r="U192" s="228" t="s">
        <v>855</v>
      </c>
      <c r="V192" s="228" t="s">
        <v>2175</v>
      </c>
      <c r="W192" s="228" t="s">
        <v>869</v>
      </c>
      <c r="X192" s="316" t="s">
        <v>2176</v>
      </c>
      <c r="Y192" s="317" t="str">
        <f>VLOOKUP(HelpMe[[#This Row],[Technician]],Technicians[#All],3,FALSE)</f>
        <v>RAK Ceramics</v>
      </c>
      <c r="Z192" s="228" t="str">
        <f>VLOOKUP(HelpMe[[#This Row],[Technician]],Technicians[#All],2,FALSE)</f>
        <v>SAP SD</v>
      </c>
      <c r="AA192" s="233" t="str">
        <f>IF((TEXT("Oct 28, 2024 00:00 AM","mmm dd, yyyy hh:mm") - HelpMe[[#This Row],[Updated Created Date]])&gt;0, "Yes","No")</f>
        <v>Yes</v>
      </c>
      <c r="AB192" s="230">
        <f ca="1">HelpMe[[#This Row],[Updated Resolved Time]]-HelpMe[[#This Row],[Updated Created Date]]</f>
        <v>151.01932372685405</v>
      </c>
      <c r="AC192" s="231">
        <f>YEAR(HelpMe[[#This Row],[Updated Created Date]])</f>
        <v>2024</v>
      </c>
      <c r="AD192" s="228">
        <f>WEEKNUM(HelpMe[[#This Row],[Updated Created Date]])</f>
        <v>31</v>
      </c>
      <c r="AE192" s="228" t="str">
        <f>_xlfn.CONCAT(HelpMe[[#This Row],[Year]],"-W",HelpMe[[#This Row],[Week'#]])</f>
        <v>2024-W31</v>
      </c>
      <c r="AF192" s="228" t="str">
        <f>IFERROR(VLOOKUP(HelpMe[[#This Row],[ID]],CGTracker[#All],13,FALSE),"No CG Status Found")</f>
        <v>No CG Status Found</v>
      </c>
      <c r="AG192" s="228">
        <f>MONTH(HelpMe[[#This Row],[Updated Created Date]])</f>
        <v>7</v>
      </c>
      <c r="AH192" s="228" t="str">
        <f>_xlfn.CONCAT(HelpMe[[#This Row],[Year]],"-M",HelpMe[[#This Row],[Month]])</f>
        <v>2024-M7</v>
      </c>
      <c r="AI192" s="228" t="str">
        <f ca="1">IF(HelpMe[[#This Row],[Age]]&lt;2,"Less than 2",IF(HelpMe[[#This Row],[Age]]&lt;5,"From 2 to 5",IF(HelpMe[[#This Row],[Age]]&lt;10,"From 5 to 10","More than 10")))</f>
        <v>More than 10</v>
      </c>
      <c r="AJ1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3" spans="1:37" ht="13.5" customHeight="1">
      <c r="A193" s="235">
        <v>4000001191</v>
      </c>
      <c r="B193" s="228" t="s">
        <v>117</v>
      </c>
      <c r="C193" s="228" t="s">
        <v>795</v>
      </c>
      <c r="D193" s="228" t="s">
        <v>2177</v>
      </c>
      <c r="E193" s="228" t="s">
        <v>1009</v>
      </c>
      <c r="F193" s="228" t="s">
        <v>742</v>
      </c>
      <c r="G193" s="228" t="s">
        <v>516</v>
      </c>
      <c r="H193" s="228" t="s">
        <v>131</v>
      </c>
      <c r="I193" s="233" t="s">
        <v>2077</v>
      </c>
      <c r="J193" s="228" t="s">
        <v>2083</v>
      </c>
      <c r="K193" s="228" t="s">
        <v>846</v>
      </c>
      <c r="L193" s="228" t="s">
        <v>855</v>
      </c>
      <c r="M193" s="228" t="s">
        <v>848</v>
      </c>
      <c r="N193" s="228" t="s">
        <v>924</v>
      </c>
      <c r="O193" s="228" t="s">
        <v>917</v>
      </c>
      <c r="P193" s="233" t="s">
        <v>2178</v>
      </c>
      <c r="Q193" s="228" t="s">
        <v>795</v>
      </c>
      <c r="R193" s="233" t="s">
        <v>855</v>
      </c>
      <c r="S193" s="228" t="s">
        <v>2178</v>
      </c>
      <c r="T193" s="228" t="s">
        <v>2105</v>
      </c>
      <c r="U193" s="228" t="s">
        <v>855</v>
      </c>
      <c r="V193" s="228" t="s">
        <v>2179</v>
      </c>
      <c r="W193" s="228" t="s">
        <v>869</v>
      </c>
      <c r="X193" s="316" t="s">
        <v>878</v>
      </c>
      <c r="Y193" s="317" t="str">
        <f>VLOOKUP(HelpMe[[#This Row],[Technician]],Technicians[#All],3,FALSE)</f>
        <v>RAK Ceramics</v>
      </c>
      <c r="Z193" s="228" t="str">
        <f>VLOOKUP(HelpMe[[#This Row],[Technician]],Technicians[#All],2,FALSE)</f>
        <v>SAP SD</v>
      </c>
      <c r="AA193" s="233" t="str">
        <f>IF((TEXT("Oct 28, 2024 00:00 AM","mmm dd, yyyy hh:mm") - HelpMe[[#This Row],[Updated Created Date]])&gt;0, "Yes","No")</f>
        <v>Yes</v>
      </c>
      <c r="AB193" s="230">
        <f ca="1">HelpMe[[#This Row],[Updated Resolved Time]]-HelpMe[[#This Row],[Updated Created Date]]</f>
        <v>151.01932372685405</v>
      </c>
      <c r="AC193" s="231">
        <f>YEAR(HelpMe[[#This Row],[Updated Created Date]])</f>
        <v>2024</v>
      </c>
      <c r="AD193" s="228">
        <f>WEEKNUM(HelpMe[[#This Row],[Updated Created Date]])</f>
        <v>31</v>
      </c>
      <c r="AE193" s="228" t="str">
        <f>_xlfn.CONCAT(HelpMe[[#This Row],[Year]],"-W",HelpMe[[#This Row],[Week'#]])</f>
        <v>2024-W31</v>
      </c>
      <c r="AF193" s="228" t="str">
        <f>IFERROR(VLOOKUP(HelpMe[[#This Row],[ID]],CGTracker[#All],13,FALSE),"No CG Status Found")</f>
        <v>No CG Status Found</v>
      </c>
      <c r="AG193" s="228">
        <f>MONTH(HelpMe[[#This Row],[Updated Created Date]])</f>
        <v>7</v>
      </c>
      <c r="AH193" s="228" t="str">
        <f>_xlfn.CONCAT(HelpMe[[#This Row],[Year]],"-M",HelpMe[[#This Row],[Month]])</f>
        <v>2024-M7</v>
      </c>
      <c r="AI193" s="228" t="str">
        <f ca="1">IF(HelpMe[[#This Row],[Age]]&lt;2,"Less than 2",IF(HelpMe[[#This Row],[Age]]&lt;5,"From 2 to 5",IF(HelpMe[[#This Row],[Age]]&lt;10,"From 5 to 10","More than 10")))</f>
        <v>More than 10</v>
      </c>
      <c r="AJ1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4" spans="1:37" ht="13.5" customHeight="1">
      <c r="A194" s="235">
        <v>4000001194</v>
      </c>
      <c r="B194" s="228" t="s">
        <v>117</v>
      </c>
      <c r="C194" s="228" t="s">
        <v>841</v>
      </c>
      <c r="D194" s="228" t="s">
        <v>2180</v>
      </c>
      <c r="E194" s="228" t="s">
        <v>2181</v>
      </c>
      <c r="F194" s="228" t="s">
        <v>742</v>
      </c>
      <c r="G194" s="228" t="s">
        <v>516</v>
      </c>
      <c r="H194" s="228" t="s">
        <v>268</v>
      </c>
      <c r="I194" s="233" t="s">
        <v>2077</v>
      </c>
      <c r="J194" s="228" t="s">
        <v>919</v>
      </c>
      <c r="K194" s="228" t="s">
        <v>846</v>
      </c>
      <c r="L194" s="228" t="s">
        <v>855</v>
      </c>
      <c r="M194" s="228" t="s">
        <v>848</v>
      </c>
      <c r="N194" s="228" t="s">
        <v>886</v>
      </c>
      <c r="O194" s="228" t="s">
        <v>850</v>
      </c>
      <c r="P194" s="233" t="s">
        <v>2182</v>
      </c>
      <c r="Q194" s="228" t="s">
        <v>841</v>
      </c>
      <c r="R194" s="233" t="s">
        <v>855</v>
      </c>
      <c r="S194" s="228" t="s">
        <v>855</v>
      </c>
      <c r="T194" s="228" t="s">
        <v>919</v>
      </c>
      <c r="U194" s="228" t="s">
        <v>855</v>
      </c>
      <c r="V194" s="228" t="s">
        <v>2183</v>
      </c>
      <c r="W194" s="228" t="s">
        <v>869</v>
      </c>
      <c r="X194" s="316" t="s">
        <v>2176</v>
      </c>
      <c r="Y194" s="317" t="str">
        <f>VLOOKUP(HelpMe[[#This Row],[Technician]],Technicians[#All],3,FALSE)</f>
        <v>RAK Ceramics</v>
      </c>
      <c r="Z194" s="228" t="str">
        <f>VLOOKUP(HelpMe[[#This Row],[Technician]],Technicians[#All],2,FALSE)</f>
        <v>SAP SD</v>
      </c>
      <c r="AA194" s="233" t="str">
        <f>IF((TEXT("Oct 28, 2024 00:00 AM","mmm dd, yyyy hh:mm") - HelpMe[[#This Row],[Updated Created Date]])&gt;0, "Yes","No")</f>
        <v>Yes</v>
      </c>
      <c r="AB194" s="230">
        <f ca="1">HelpMe[[#This Row],[Updated Resolved Time]]-HelpMe[[#This Row],[Updated Created Date]]</f>
        <v>151.01932372685405</v>
      </c>
      <c r="AC194" s="231">
        <f>YEAR(HelpMe[[#This Row],[Updated Created Date]])</f>
        <v>2024</v>
      </c>
      <c r="AD194" s="228">
        <f>WEEKNUM(HelpMe[[#This Row],[Updated Created Date]])</f>
        <v>31</v>
      </c>
      <c r="AE194" s="228" t="str">
        <f>_xlfn.CONCAT(HelpMe[[#This Row],[Year]],"-W",HelpMe[[#This Row],[Week'#]])</f>
        <v>2024-W31</v>
      </c>
      <c r="AF194" s="228" t="str">
        <f>IFERROR(VLOOKUP(HelpMe[[#This Row],[ID]],CGTracker[#All],13,FALSE),"No CG Status Found")</f>
        <v>No CG Status Found</v>
      </c>
      <c r="AG194" s="228">
        <f>MONTH(HelpMe[[#This Row],[Updated Created Date]])</f>
        <v>7</v>
      </c>
      <c r="AH194" s="228" t="str">
        <f>_xlfn.CONCAT(HelpMe[[#This Row],[Year]],"-M",HelpMe[[#This Row],[Month]])</f>
        <v>2024-M7</v>
      </c>
      <c r="AI194" s="228" t="str">
        <f ca="1">IF(HelpMe[[#This Row],[Age]]&lt;2,"Less than 2",IF(HelpMe[[#This Row],[Age]]&lt;5,"From 2 to 5",IF(HelpMe[[#This Row],[Age]]&lt;10,"From 5 to 10","More than 10")))</f>
        <v>More than 10</v>
      </c>
      <c r="AJ1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5" spans="1:37" ht="13.5" customHeight="1">
      <c r="A195" s="235">
        <v>4000001196</v>
      </c>
      <c r="B195" s="228" t="s">
        <v>117</v>
      </c>
      <c r="C195" s="228" t="s">
        <v>841</v>
      </c>
      <c r="D195" s="228" t="s">
        <v>2184</v>
      </c>
      <c r="E195" s="228" t="s">
        <v>2185</v>
      </c>
      <c r="F195" s="228" t="s">
        <v>603</v>
      </c>
      <c r="G195" s="228" t="s">
        <v>860</v>
      </c>
      <c r="H195" s="228" t="s">
        <v>131</v>
      </c>
      <c r="I195" s="233" t="s">
        <v>2077</v>
      </c>
      <c r="J195" s="228" t="s">
        <v>2095</v>
      </c>
      <c r="K195" s="228" t="s">
        <v>846</v>
      </c>
      <c r="L195" s="228" t="s">
        <v>855</v>
      </c>
      <c r="M195" s="228" t="s">
        <v>848</v>
      </c>
      <c r="N195" s="228" t="s">
        <v>886</v>
      </c>
      <c r="O195" s="228" t="s">
        <v>850</v>
      </c>
      <c r="P195" s="233" t="s">
        <v>2186</v>
      </c>
      <c r="Q195" s="228" t="s">
        <v>841</v>
      </c>
      <c r="R195" s="233" t="s">
        <v>855</v>
      </c>
      <c r="S195" s="228" t="s">
        <v>855</v>
      </c>
      <c r="T195" s="228" t="s">
        <v>2098</v>
      </c>
      <c r="U195" s="228" t="s">
        <v>855</v>
      </c>
      <c r="V195" s="228" t="s">
        <v>2187</v>
      </c>
      <c r="W195" s="228" t="s">
        <v>869</v>
      </c>
      <c r="X195" s="316" t="s">
        <v>793</v>
      </c>
      <c r="Y195" s="317" t="str">
        <f>VLOOKUP(HelpMe[[#This Row],[Technician]],Technicians[#All],3,FALSE)</f>
        <v>RAK Ceramics</v>
      </c>
      <c r="Z195" s="228" t="str">
        <f>VLOOKUP(HelpMe[[#This Row],[Technician]],Technicians[#All],2,FALSE)</f>
        <v>SAP ABAP</v>
      </c>
      <c r="AA195" s="233" t="str">
        <f>IF((TEXT("Oct 28, 2024 00:00 AM","mmm dd, yyyy hh:mm") - HelpMe[[#This Row],[Updated Created Date]])&gt;0, "Yes","No")</f>
        <v>Yes</v>
      </c>
      <c r="AB195" s="230">
        <f ca="1">HelpMe[[#This Row],[Updated Resolved Time]]-HelpMe[[#This Row],[Updated Created Date]]</f>
        <v>151.01932372685405</v>
      </c>
      <c r="AC195" s="231">
        <f>YEAR(HelpMe[[#This Row],[Updated Created Date]])</f>
        <v>2024</v>
      </c>
      <c r="AD195" s="228">
        <f>WEEKNUM(HelpMe[[#This Row],[Updated Created Date]])</f>
        <v>31</v>
      </c>
      <c r="AE195" s="228" t="str">
        <f>_xlfn.CONCAT(HelpMe[[#This Row],[Year]],"-W",HelpMe[[#This Row],[Week'#]])</f>
        <v>2024-W31</v>
      </c>
      <c r="AF195" s="228" t="str">
        <f>IFERROR(VLOOKUP(HelpMe[[#This Row],[ID]],CGTracker[#All],13,FALSE),"No CG Status Found")</f>
        <v>No CG Status Found</v>
      </c>
      <c r="AG195" s="228">
        <f>MONTH(HelpMe[[#This Row],[Updated Created Date]])</f>
        <v>7</v>
      </c>
      <c r="AH195" s="228" t="str">
        <f>_xlfn.CONCAT(HelpMe[[#This Row],[Year]],"-M",HelpMe[[#This Row],[Month]])</f>
        <v>2024-M7</v>
      </c>
      <c r="AI195" s="228" t="str">
        <f ca="1">IF(HelpMe[[#This Row],[Age]]&lt;2,"Less than 2",IF(HelpMe[[#This Row],[Age]]&lt;5,"From 2 to 5",IF(HelpMe[[#This Row],[Age]]&lt;10,"From 5 to 10","More than 10")))</f>
        <v>More than 10</v>
      </c>
      <c r="AJ1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6" spans="1:37" ht="13.5" customHeight="1">
      <c r="A196" s="235">
        <v>4000001197</v>
      </c>
      <c r="B196" s="228" t="s">
        <v>117</v>
      </c>
      <c r="C196" s="228" t="s">
        <v>841</v>
      </c>
      <c r="D196" s="228" t="s">
        <v>2188</v>
      </c>
      <c r="E196" s="228" t="s">
        <v>1010</v>
      </c>
      <c r="F196" s="228" t="s">
        <v>603</v>
      </c>
      <c r="G196" s="228" t="s">
        <v>860</v>
      </c>
      <c r="H196" s="228" t="s">
        <v>131</v>
      </c>
      <c r="I196" s="233" t="s">
        <v>2077</v>
      </c>
      <c r="J196" s="228" t="s">
        <v>2113</v>
      </c>
      <c r="K196" s="228" t="s">
        <v>846</v>
      </c>
      <c r="L196" s="228" t="s">
        <v>855</v>
      </c>
      <c r="M196" s="228" t="s">
        <v>848</v>
      </c>
      <c r="N196" s="228" t="s">
        <v>886</v>
      </c>
      <c r="O196" s="228" t="s">
        <v>850</v>
      </c>
      <c r="P196" s="233" t="s">
        <v>2189</v>
      </c>
      <c r="Q196" s="228" t="s">
        <v>841</v>
      </c>
      <c r="R196" s="233" t="s">
        <v>855</v>
      </c>
      <c r="S196" s="228" t="s">
        <v>855</v>
      </c>
      <c r="T196" s="228" t="s">
        <v>2116</v>
      </c>
      <c r="U196" s="228" t="s">
        <v>855</v>
      </c>
      <c r="V196" s="228" t="s">
        <v>1779</v>
      </c>
      <c r="W196" s="228" t="s">
        <v>869</v>
      </c>
      <c r="X196" s="316" t="s">
        <v>878</v>
      </c>
      <c r="Y196" s="317" t="str">
        <f>VLOOKUP(HelpMe[[#This Row],[Technician]],Technicians[#All],3,FALSE)</f>
        <v>RAK Ceramics</v>
      </c>
      <c r="Z196" s="228" t="str">
        <f>VLOOKUP(HelpMe[[#This Row],[Technician]],Technicians[#All],2,FALSE)</f>
        <v>SAP ABAP</v>
      </c>
      <c r="AA196" s="233" t="str">
        <f>IF((TEXT("Oct 28, 2024 00:00 AM","mmm dd, yyyy hh:mm") - HelpMe[[#This Row],[Updated Created Date]])&gt;0, "Yes","No")</f>
        <v>Yes</v>
      </c>
      <c r="AB196" s="230">
        <f ca="1">HelpMe[[#This Row],[Updated Resolved Time]]-HelpMe[[#This Row],[Updated Created Date]]</f>
        <v>151.01932372685405</v>
      </c>
      <c r="AC196" s="231">
        <f>YEAR(HelpMe[[#This Row],[Updated Created Date]])</f>
        <v>2024</v>
      </c>
      <c r="AD196" s="228">
        <f>WEEKNUM(HelpMe[[#This Row],[Updated Created Date]])</f>
        <v>31</v>
      </c>
      <c r="AE196" s="228" t="str">
        <f>_xlfn.CONCAT(HelpMe[[#This Row],[Year]],"-W",HelpMe[[#This Row],[Week'#]])</f>
        <v>2024-W31</v>
      </c>
      <c r="AF196" s="228" t="str">
        <f>IFERROR(VLOOKUP(HelpMe[[#This Row],[ID]],CGTracker[#All],13,FALSE),"No CG Status Found")</f>
        <v>No CG Status Found</v>
      </c>
      <c r="AG196" s="228">
        <f>MONTH(HelpMe[[#This Row],[Updated Created Date]])</f>
        <v>7</v>
      </c>
      <c r="AH196" s="228" t="str">
        <f>_xlfn.CONCAT(HelpMe[[#This Row],[Year]],"-M",HelpMe[[#This Row],[Month]])</f>
        <v>2024-M7</v>
      </c>
      <c r="AI196" s="228" t="str">
        <f ca="1">IF(HelpMe[[#This Row],[Age]]&lt;2,"Less than 2",IF(HelpMe[[#This Row],[Age]]&lt;5,"From 2 to 5",IF(HelpMe[[#This Row],[Age]]&lt;10,"From 5 to 10","More than 10")))</f>
        <v>More than 10</v>
      </c>
      <c r="AJ1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7" spans="1:37" ht="13.5" customHeight="1">
      <c r="A197" s="235">
        <v>4000001198</v>
      </c>
      <c r="B197" s="228" t="s">
        <v>117</v>
      </c>
      <c r="C197" s="228" t="s">
        <v>841</v>
      </c>
      <c r="D197" s="228" t="s">
        <v>2190</v>
      </c>
      <c r="E197" s="228" t="s">
        <v>2191</v>
      </c>
      <c r="F197" s="228" t="s">
        <v>742</v>
      </c>
      <c r="G197" s="228" t="s">
        <v>516</v>
      </c>
      <c r="H197" s="228" t="s">
        <v>746</v>
      </c>
      <c r="I197" s="233" t="s">
        <v>2077</v>
      </c>
      <c r="J197" s="228" t="s">
        <v>2095</v>
      </c>
      <c r="K197" s="228" t="s">
        <v>846</v>
      </c>
      <c r="L197" s="228" t="s">
        <v>855</v>
      </c>
      <c r="M197" s="228" t="s">
        <v>848</v>
      </c>
      <c r="N197" s="228" t="s">
        <v>2139</v>
      </c>
      <c r="O197" s="228" t="s">
        <v>850</v>
      </c>
      <c r="P197" s="233" t="s">
        <v>2192</v>
      </c>
      <c r="Q197" s="228" t="s">
        <v>841</v>
      </c>
      <c r="R197" s="233" t="s">
        <v>855</v>
      </c>
      <c r="S197" s="228" t="s">
        <v>855</v>
      </c>
      <c r="T197" s="228" t="s">
        <v>2098</v>
      </c>
      <c r="U197" s="228" t="s">
        <v>855</v>
      </c>
      <c r="V197" s="228" t="s">
        <v>2193</v>
      </c>
      <c r="W197" s="228" t="s">
        <v>869</v>
      </c>
      <c r="X197" s="316" t="s">
        <v>793</v>
      </c>
      <c r="Y197" s="317" t="str">
        <f>VLOOKUP(HelpMe[[#This Row],[Technician]],Technicians[#All],3,FALSE)</f>
        <v>RAK Ceramics</v>
      </c>
      <c r="Z197" s="228" t="str">
        <f>VLOOKUP(HelpMe[[#This Row],[Technician]],Technicians[#All],2,FALSE)</f>
        <v>SAP SD</v>
      </c>
      <c r="AA197" s="233" t="str">
        <f>IF((TEXT("Oct 28, 2024 00:00 AM","mmm dd, yyyy hh:mm") - HelpMe[[#This Row],[Updated Created Date]])&gt;0, "Yes","No")</f>
        <v>Yes</v>
      </c>
      <c r="AB197" s="230">
        <f ca="1">HelpMe[[#This Row],[Updated Resolved Time]]-HelpMe[[#This Row],[Updated Created Date]]</f>
        <v>151.01932372685405</v>
      </c>
      <c r="AC197" s="231">
        <f>YEAR(HelpMe[[#This Row],[Updated Created Date]])</f>
        <v>2024</v>
      </c>
      <c r="AD197" s="228">
        <f>WEEKNUM(HelpMe[[#This Row],[Updated Created Date]])</f>
        <v>31</v>
      </c>
      <c r="AE197" s="228" t="str">
        <f>_xlfn.CONCAT(HelpMe[[#This Row],[Year]],"-W",HelpMe[[#This Row],[Week'#]])</f>
        <v>2024-W31</v>
      </c>
      <c r="AF197" s="228" t="str">
        <f>IFERROR(VLOOKUP(HelpMe[[#This Row],[ID]],CGTracker[#All],13,FALSE),"No CG Status Found")</f>
        <v>No CG Status Found</v>
      </c>
      <c r="AG197" s="228">
        <f>MONTH(HelpMe[[#This Row],[Updated Created Date]])</f>
        <v>7</v>
      </c>
      <c r="AH197" s="228" t="str">
        <f>_xlfn.CONCAT(HelpMe[[#This Row],[Year]],"-M",HelpMe[[#This Row],[Month]])</f>
        <v>2024-M7</v>
      </c>
      <c r="AI197" s="228" t="str">
        <f ca="1">IF(HelpMe[[#This Row],[Age]]&lt;2,"Less than 2",IF(HelpMe[[#This Row],[Age]]&lt;5,"From 2 to 5",IF(HelpMe[[#This Row],[Age]]&lt;10,"From 5 to 10","More than 10")))</f>
        <v>More than 10</v>
      </c>
      <c r="AJ1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8" spans="1:37" ht="13.5" customHeight="1">
      <c r="A198" s="235">
        <v>4000001199</v>
      </c>
      <c r="B198" s="228" t="s">
        <v>117</v>
      </c>
      <c r="C198" s="228" t="s">
        <v>841</v>
      </c>
      <c r="D198" s="228" t="s">
        <v>2194</v>
      </c>
      <c r="E198" s="228" t="s">
        <v>2181</v>
      </c>
      <c r="F198" s="228" t="s">
        <v>742</v>
      </c>
      <c r="G198" s="228" t="s">
        <v>516</v>
      </c>
      <c r="H198" s="228" t="s">
        <v>746</v>
      </c>
      <c r="I198" s="233" t="s">
        <v>2077</v>
      </c>
      <c r="J198" s="228" t="s">
        <v>2173</v>
      </c>
      <c r="K198" s="228" t="s">
        <v>846</v>
      </c>
      <c r="L198" s="228" t="s">
        <v>855</v>
      </c>
      <c r="M198" s="228" t="s">
        <v>848</v>
      </c>
      <c r="N198" s="228" t="s">
        <v>886</v>
      </c>
      <c r="O198" s="228" t="s">
        <v>850</v>
      </c>
      <c r="P198" s="233" t="s">
        <v>2195</v>
      </c>
      <c r="Q198" s="228" t="s">
        <v>841</v>
      </c>
      <c r="R198" s="233" t="s">
        <v>855</v>
      </c>
      <c r="S198" s="228" t="s">
        <v>2195</v>
      </c>
      <c r="T198" s="228" t="s">
        <v>2116</v>
      </c>
      <c r="U198" s="228" t="s">
        <v>855</v>
      </c>
      <c r="V198" s="228" t="s">
        <v>2196</v>
      </c>
      <c r="W198" s="228" t="s">
        <v>869</v>
      </c>
      <c r="X198" s="316" t="s">
        <v>2176</v>
      </c>
      <c r="Y198" s="317" t="str">
        <f>VLOOKUP(HelpMe[[#This Row],[Technician]],Technicians[#All],3,FALSE)</f>
        <v>RAK Ceramics</v>
      </c>
      <c r="Z198" s="228" t="str">
        <f>VLOOKUP(HelpMe[[#This Row],[Technician]],Technicians[#All],2,FALSE)</f>
        <v>SAP SD</v>
      </c>
      <c r="AA198" s="233" t="str">
        <f>IF((TEXT("Oct 28, 2024 00:00 AM","mmm dd, yyyy hh:mm") - HelpMe[[#This Row],[Updated Created Date]])&gt;0, "Yes","No")</f>
        <v>Yes</v>
      </c>
      <c r="AB198" s="230">
        <f ca="1">HelpMe[[#This Row],[Updated Resolved Time]]-HelpMe[[#This Row],[Updated Created Date]]</f>
        <v>151.01932372685405</v>
      </c>
      <c r="AC198" s="231">
        <f>YEAR(HelpMe[[#This Row],[Updated Created Date]])</f>
        <v>2024</v>
      </c>
      <c r="AD198" s="228">
        <f>WEEKNUM(HelpMe[[#This Row],[Updated Created Date]])</f>
        <v>31</v>
      </c>
      <c r="AE198" s="228" t="str">
        <f>_xlfn.CONCAT(HelpMe[[#This Row],[Year]],"-W",HelpMe[[#This Row],[Week'#]])</f>
        <v>2024-W31</v>
      </c>
      <c r="AF198" s="228" t="str">
        <f>IFERROR(VLOOKUP(HelpMe[[#This Row],[ID]],CGTracker[#All],13,FALSE),"No CG Status Found")</f>
        <v>No CG Status Found</v>
      </c>
      <c r="AG198" s="228">
        <f>MONTH(HelpMe[[#This Row],[Updated Created Date]])</f>
        <v>7</v>
      </c>
      <c r="AH198" s="228" t="str">
        <f>_xlfn.CONCAT(HelpMe[[#This Row],[Year]],"-M",HelpMe[[#This Row],[Month]])</f>
        <v>2024-M7</v>
      </c>
      <c r="AI198" s="228" t="str">
        <f ca="1">IF(HelpMe[[#This Row],[Age]]&lt;2,"Less than 2",IF(HelpMe[[#This Row],[Age]]&lt;5,"From 2 to 5",IF(HelpMe[[#This Row],[Age]]&lt;10,"From 5 to 10","More than 10")))</f>
        <v>More than 10</v>
      </c>
      <c r="AJ1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99" spans="1:37" ht="13.5" customHeight="1">
      <c r="A199" s="235">
        <v>4000001200</v>
      </c>
      <c r="B199" s="228" t="s">
        <v>117</v>
      </c>
      <c r="C199" s="228" t="s">
        <v>841</v>
      </c>
      <c r="D199" s="228" t="s">
        <v>2197</v>
      </c>
      <c r="E199" s="228" t="s">
        <v>1499</v>
      </c>
      <c r="F199" s="228" t="s">
        <v>1054</v>
      </c>
      <c r="G199" s="228" t="s">
        <v>2076</v>
      </c>
      <c r="H199" s="228" t="s">
        <v>268</v>
      </c>
      <c r="I199" s="233" t="s">
        <v>2077</v>
      </c>
      <c r="J199" s="228" t="s">
        <v>919</v>
      </c>
      <c r="K199" s="228" t="s">
        <v>846</v>
      </c>
      <c r="L199" s="228" t="s">
        <v>855</v>
      </c>
      <c r="M199" s="228" t="s">
        <v>848</v>
      </c>
      <c r="N199" s="228" t="s">
        <v>1240</v>
      </c>
      <c r="O199" s="228" t="s">
        <v>850</v>
      </c>
      <c r="P199" s="233" t="s">
        <v>2198</v>
      </c>
      <c r="Q199" s="228" t="s">
        <v>841</v>
      </c>
      <c r="R199" s="233" t="s">
        <v>855</v>
      </c>
      <c r="S199" s="228" t="s">
        <v>2198</v>
      </c>
      <c r="T199" s="228" t="s">
        <v>919</v>
      </c>
      <c r="U199" s="228" t="s">
        <v>855</v>
      </c>
      <c r="V199" s="228" t="s">
        <v>2199</v>
      </c>
      <c r="W199" s="228" t="s">
        <v>869</v>
      </c>
      <c r="X199" s="316" t="s">
        <v>793</v>
      </c>
      <c r="Y199" s="317" t="str">
        <f>VLOOKUP(HelpMe[[#This Row],[Technician]],Technicians[#All],3,FALSE)</f>
        <v>RAK Ceramics</v>
      </c>
      <c r="Z199" s="228" t="str">
        <f>VLOOKUP(HelpMe[[#This Row],[Technician]],Technicians[#All],2,FALSE)</f>
        <v>SAP PP</v>
      </c>
      <c r="AA199" s="233" t="str">
        <f>IF((TEXT("Oct 28, 2024 00:00 AM","mmm dd, yyyy hh:mm") - HelpMe[[#This Row],[Updated Created Date]])&gt;0, "Yes","No")</f>
        <v>Yes</v>
      </c>
      <c r="AB199" s="230">
        <f ca="1">HelpMe[[#This Row],[Updated Resolved Time]]-HelpMe[[#This Row],[Updated Created Date]]</f>
        <v>151.01932372685405</v>
      </c>
      <c r="AC199" s="231">
        <f>YEAR(HelpMe[[#This Row],[Updated Created Date]])</f>
        <v>2024</v>
      </c>
      <c r="AD199" s="228">
        <f>WEEKNUM(HelpMe[[#This Row],[Updated Created Date]])</f>
        <v>31</v>
      </c>
      <c r="AE199" s="228" t="str">
        <f>_xlfn.CONCAT(HelpMe[[#This Row],[Year]],"-W",HelpMe[[#This Row],[Week'#]])</f>
        <v>2024-W31</v>
      </c>
      <c r="AF199" s="228" t="str">
        <f>IFERROR(VLOOKUP(HelpMe[[#This Row],[ID]],CGTracker[#All],13,FALSE),"No CG Status Found")</f>
        <v>No CG Status Found</v>
      </c>
      <c r="AG199" s="228">
        <f>MONTH(HelpMe[[#This Row],[Updated Created Date]])</f>
        <v>7</v>
      </c>
      <c r="AH199" s="228" t="str">
        <f>_xlfn.CONCAT(HelpMe[[#This Row],[Year]],"-M",HelpMe[[#This Row],[Month]])</f>
        <v>2024-M7</v>
      </c>
      <c r="AI199" s="228" t="str">
        <f ca="1">IF(HelpMe[[#This Row],[Age]]&lt;2,"Less than 2",IF(HelpMe[[#This Row],[Age]]&lt;5,"From 2 to 5",IF(HelpMe[[#This Row],[Age]]&lt;10,"From 5 to 10","More than 10")))</f>
        <v>More than 10</v>
      </c>
      <c r="AJ1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00" spans="1:37" ht="13.5" customHeight="1">
      <c r="A200" s="235">
        <v>4000001201</v>
      </c>
      <c r="B200" s="228" t="s">
        <v>117</v>
      </c>
      <c r="C200" s="228" t="s">
        <v>841</v>
      </c>
      <c r="D200" s="228" t="s">
        <v>2200</v>
      </c>
      <c r="E200" s="228" t="s">
        <v>2181</v>
      </c>
      <c r="F200" s="228" t="s">
        <v>1054</v>
      </c>
      <c r="G200" s="228" t="s">
        <v>2076</v>
      </c>
      <c r="H200" s="228" t="s">
        <v>403</v>
      </c>
      <c r="I200" s="233" t="s">
        <v>2077</v>
      </c>
      <c r="J200" s="228" t="s">
        <v>2173</v>
      </c>
      <c r="K200" s="228" t="s">
        <v>846</v>
      </c>
      <c r="L200" s="228" t="s">
        <v>2201</v>
      </c>
      <c r="M200" s="228" t="s">
        <v>848</v>
      </c>
      <c r="N200" s="228" t="s">
        <v>886</v>
      </c>
      <c r="O200" s="228" t="s">
        <v>850</v>
      </c>
      <c r="P200" s="233" t="s">
        <v>2201</v>
      </c>
      <c r="Q200" s="228" t="s">
        <v>841</v>
      </c>
      <c r="R200" s="233" t="s">
        <v>2202</v>
      </c>
      <c r="S200" s="228" t="s">
        <v>2202</v>
      </c>
      <c r="T200" s="228" t="s">
        <v>2116</v>
      </c>
      <c r="U200" s="228" t="s">
        <v>855</v>
      </c>
      <c r="V200" s="228" t="s">
        <v>2203</v>
      </c>
      <c r="W200" s="228" t="s">
        <v>869</v>
      </c>
      <c r="X200" s="316" t="s">
        <v>2176</v>
      </c>
      <c r="Y200" s="317" t="str">
        <f>VLOOKUP(HelpMe[[#This Row],[Technician]],Technicians[#All],3,FALSE)</f>
        <v>RAK Ceramics</v>
      </c>
      <c r="Z200" s="228" t="str">
        <f>VLOOKUP(HelpMe[[#This Row],[Technician]],Technicians[#All],2,FALSE)</f>
        <v>SAP PP</v>
      </c>
      <c r="AA200" s="233" t="str">
        <f>IF((TEXT("Oct 28, 2024 00:00 AM","mmm dd, yyyy hh:mm") - HelpMe[[#This Row],[Updated Created Date]])&gt;0, "Yes","No")</f>
        <v>Yes</v>
      </c>
      <c r="AB200" s="230">
        <f ca="1">HelpMe[[#This Row],[Updated Resolved Time]]-HelpMe[[#This Row],[Updated Created Date]]</f>
        <v>14.052777777782467</v>
      </c>
      <c r="AC200" s="231">
        <f>YEAR(HelpMe[[#This Row],[Updated Created Date]])</f>
        <v>2024</v>
      </c>
      <c r="AD200" s="228">
        <f>WEEKNUM(HelpMe[[#This Row],[Updated Created Date]])</f>
        <v>31</v>
      </c>
      <c r="AE200" s="228" t="str">
        <f>_xlfn.CONCAT(HelpMe[[#This Row],[Year]],"-W",HelpMe[[#This Row],[Week'#]])</f>
        <v>2024-W31</v>
      </c>
      <c r="AF200" s="228" t="str">
        <f>IFERROR(VLOOKUP(HelpMe[[#This Row],[ID]],CGTracker[#All],13,FALSE),"No CG Status Found")</f>
        <v>No CG Status Found</v>
      </c>
      <c r="AG200" s="228">
        <f>MONTH(HelpMe[[#This Row],[Updated Created Date]])</f>
        <v>7</v>
      </c>
      <c r="AH200" s="228" t="str">
        <f>_xlfn.CONCAT(HelpMe[[#This Row],[Year]],"-M",HelpMe[[#This Row],[Month]])</f>
        <v>2024-M7</v>
      </c>
      <c r="AI200" s="228" t="str">
        <f ca="1">IF(HelpMe[[#This Row],[Age]]&lt;2,"Less than 2",IF(HelpMe[[#This Row],[Age]]&lt;5,"From 2 to 5",IF(HelpMe[[#This Row],[Age]]&lt;10,"From 5 to 10","More than 10")))</f>
        <v>More than 10</v>
      </c>
      <c r="AJ2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45516.790972222225</v>
      </c>
    </row>
    <row r="201" spans="1:37" ht="13.5" customHeight="1">
      <c r="A201" s="235">
        <v>4000001202</v>
      </c>
      <c r="B201" s="228" t="s">
        <v>117</v>
      </c>
      <c r="C201" s="228" t="s">
        <v>795</v>
      </c>
      <c r="D201" s="228" t="s">
        <v>2204</v>
      </c>
      <c r="E201" s="228" t="s">
        <v>1308</v>
      </c>
      <c r="F201" s="228" t="s">
        <v>742</v>
      </c>
      <c r="G201" s="228" t="s">
        <v>516</v>
      </c>
      <c r="H201" s="228" t="s">
        <v>268</v>
      </c>
      <c r="I201" s="233" t="s">
        <v>2077</v>
      </c>
      <c r="J201" s="228" t="s">
        <v>919</v>
      </c>
      <c r="K201" s="228" t="s">
        <v>846</v>
      </c>
      <c r="L201" s="228" t="s">
        <v>855</v>
      </c>
      <c r="M201" s="228" t="s">
        <v>848</v>
      </c>
      <c r="N201" s="228" t="s">
        <v>924</v>
      </c>
      <c r="O201" s="228" t="s">
        <v>917</v>
      </c>
      <c r="P201" s="233" t="s">
        <v>2205</v>
      </c>
      <c r="Q201" s="228" t="s">
        <v>795</v>
      </c>
      <c r="R201" s="233" t="s">
        <v>855</v>
      </c>
      <c r="S201" s="228" t="s">
        <v>2205</v>
      </c>
      <c r="T201" s="228" t="s">
        <v>919</v>
      </c>
      <c r="U201" s="228" t="s">
        <v>855</v>
      </c>
      <c r="V201" s="228" t="s">
        <v>2206</v>
      </c>
      <c r="W201" s="228" t="s">
        <v>869</v>
      </c>
      <c r="X201" s="316" t="s">
        <v>878</v>
      </c>
      <c r="Y201" s="317" t="str">
        <f>VLOOKUP(HelpMe[[#This Row],[Technician]],Technicians[#All],3,FALSE)</f>
        <v>RAK Ceramics</v>
      </c>
      <c r="Z201" s="228" t="str">
        <f>VLOOKUP(HelpMe[[#This Row],[Technician]],Technicians[#All],2,FALSE)</f>
        <v>SAP SD</v>
      </c>
      <c r="AA201" s="233" t="str">
        <f>IF((TEXT("Oct 28, 2024 00:00 AM","mmm dd, yyyy hh:mm") - HelpMe[[#This Row],[Updated Created Date]])&gt;0, "Yes","No")</f>
        <v>Yes</v>
      </c>
      <c r="AB201" s="230">
        <f ca="1">HelpMe[[#This Row],[Updated Resolved Time]]-HelpMe[[#This Row],[Updated Created Date]]</f>
        <v>151.01932372685405</v>
      </c>
      <c r="AC201" s="231">
        <f>YEAR(HelpMe[[#This Row],[Updated Created Date]])</f>
        <v>2024</v>
      </c>
      <c r="AD201" s="228">
        <f>WEEKNUM(HelpMe[[#This Row],[Updated Created Date]])</f>
        <v>31</v>
      </c>
      <c r="AE201" s="228" t="str">
        <f>_xlfn.CONCAT(HelpMe[[#This Row],[Year]],"-W",HelpMe[[#This Row],[Week'#]])</f>
        <v>2024-W31</v>
      </c>
      <c r="AF201" s="228" t="str">
        <f>IFERROR(VLOOKUP(HelpMe[[#This Row],[ID]],CGTracker[#All],13,FALSE),"No CG Status Found")</f>
        <v>No CG Status Found</v>
      </c>
      <c r="AG201" s="228">
        <f>MONTH(HelpMe[[#This Row],[Updated Created Date]])</f>
        <v>7</v>
      </c>
      <c r="AH201" s="228" t="str">
        <f>_xlfn.CONCAT(HelpMe[[#This Row],[Year]],"-M",HelpMe[[#This Row],[Month]])</f>
        <v>2024-M7</v>
      </c>
      <c r="AI201" s="228" t="str">
        <f ca="1">IF(HelpMe[[#This Row],[Age]]&lt;2,"Less than 2",IF(HelpMe[[#This Row],[Age]]&lt;5,"From 2 to 5",IF(HelpMe[[#This Row],[Age]]&lt;10,"From 5 to 10","More than 10")))</f>
        <v>More than 10</v>
      </c>
      <c r="AJ2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02" spans="1:37" ht="13.5" customHeight="1">
      <c r="A202" s="235">
        <v>4000001206</v>
      </c>
      <c r="B202" s="228" t="s">
        <v>117</v>
      </c>
      <c r="C202" s="228" t="s">
        <v>841</v>
      </c>
      <c r="D202" s="228" t="s">
        <v>2207</v>
      </c>
      <c r="E202" s="228" t="s">
        <v>1885</v>
      </c>
      <c r="F202" s="228" t="s">
        <v>742</v>
      </c>
      <c r="G202" s="228" t="s">
        <v>516</v>
      </c>
      <c r="H202" s="228" t="s">
        <v>268</v>
      </c>
      <c r="I202" s="233" t="s">
        <v>2077</v>
      </c>
      <c r="J202" s="228" t="s">
        <v>919</v>
      </c>
      <c r="K202" s="228" t="s">
        <v>846</v>
      </c>
      <c r="L202" s="228" t="s">
        <v>855</v>
      </c>
      <c r="M202" s="228" t="s">
        <v>848</v>
      </c>
      <c r="N202" s="228" t="s">
        <v>855</v>
      </c>
      <c r="O202" s="228" t="s">
        <v>850</v>
      </c>
      <c r="P202" s="233" t="s">
        <v>2208</v>
      </c>
      <c r="Q202" s="228" t="s">
        <v>841</v>
      </c>
      <c r="R202" s="233" t="s">
        <v>855</v>
      </c>
      <c r="S202" s="228" t="s">
        <v>2208</v>
      </c>
      <c r="T202" s="228" t="s">
        <v>919</v>
      </c>
      <c r="U202" s="228" t="s">
        <v>855</v>
      </c>
      <c r="V202" s="228" t="s">
        <v>2209</v>
      </c>
      <c r="W202" s="228" t="s">
        <v>869</v>
      </c>
      <c r="X202" s="316" t="s">
        <v>793</v>
      </c>
      <c r="Y202" s="317" t="str">
        <f>VLOOKUP(HelpMe[[#This Row],[Technician]],Technicians[#All],3,FALSE)</f>
        <v>RAK Ceramics</v>
      </c>
      <c r="Z202" s="228" t="str">
        <f>VLOOKUP(HelpMe[[#This Row],[Technician]],Technicians[#All],2,FALSE)</f>
        <v>SAP SD</v>
      </c>
      <c r="AA202" s="233" t="str">
        <f>IF((TEXT("Oct 28, 2024 00:00 AM","mmm dd, yyyy hh:mm") - HelpMe[[#This Row],[Updated Created Date]])&gt;0, "Yes","No")</f>
        <v>Yes</v>
      </c>
      <c r="AB202" s="230">
        <f ca="1">HelpMe[[#This Row],[Updated Resolved Time]]-HelpMe[[#This Row],[Updated Created Date]]</f>
        <v>151.01932372685405</v>
      </c>
      <c r="AC202" s="231">
        <f>YEAR(HelpMe[[#This Row],[Updated Created Date]])</f>
        <v>2024</v>
      </c>
      <c r="AD202" s="228">
        <f>WEEKNUM(HelpMe[[#This Row],[Updated Created Date]])</f>
        <v>31</v>
      </c>
      <c r="AE202" s="228" t="str">
        <f>_xlfn.CONCAT(HelpMe[[#This Row],[Year]],"-W",HelpMe[[#This Row],[Week'#]])</f>
        <v>2024-W31</v>
      </c>
      <c r="AF202" s="228" t="str">
        <f>IFERROR(VLOOKUP(HelpMe[[#This Row],[ID]],CGTracker[#All],13,FALSE),"No CG Status Found")</f>
        <v>No CG Status Found</v>
      </c>
      <c r="AG202" s="228">
        <f>MONTH(HelpMe[[#This Row],[Updated Created Date]])</f>
        <v>7</v>
      </c>
      <c r="AH202" s="228" t="str">
        <f>_xlfn.CONCAT(HelpMe[[#This Row],[Year]],"-M",HelpMe[[#This Row],[Month]])</f>
        <v>2024-M7</v>
      </c>
      <c r="AI202" s="228" t="str">
        <f ca="1">IF(HelpMe[[#This Row],[Age]]&lt;2,"Less than 2",IF(HelpMe[[#This Row],[Age]]&lt;5,"From 2 to 5",IF(HelpMe[[#This Row],[Age]]&lt;10,"From 5 to 10","More than 10")))</f>
        <v>More than 10</v>
      </c>
      <c r="AJ2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03" spans="1:37" ht="13.5" customHeight="1">
      <c r="A203" s="235">
        <v>4000001207</v>
      </c>
      <c r="B203" s="228" t="s">
        <v>117</v>
      </c>
      <c r="C203" s="228" t="s">
        <v>892</v>
      </c>
      <c r="D203" s="228" t="s">
        <v>2210</v>
      </c>
      <c r="E203" s="228" t="s">
        <v>1885</v>
      </c>
      <c r="F203" s="228" t="s">
        <v>742</v>
      </c>
      <c r="G203" s="228" t="s">
        <v>516</v>
      </c>
      <c r="H203" s="228" t="s">
        <v>268</v>
      </c>
      <c r="I203" s="233" t="s">
        <v>2077</v>
      </c>
      <c r="J203" s="228" t="s">
        <v>919</v>
      </c>
      <c r="K203" s="228" t="s">
        <v>846</v>
      </c>
      <c r="L203" s="228" t="s">
        <v>855</v>
      </c>
      <c r="M203" s="228" t="s">
        <v>848</v>
      </c>
      <c r="N203" s="228" t="s">
        <v>863</v>
      </c>
      <c r="O203" s="228" t="s">
        <v>1015</v>
      </c>
      <c r="P203" s="233" t="s">
        <v>2211</v>
      </c>
      <c r="Q203" s="228" t="s">
        <v>892</v>
      </c>
      <c r="R203" s="233" t="s">
        <v>855</v>
      </c>
      <c r="S203" s="228" t="s">
        <v>855</v>
      </c>
      <c r="T203" s="228" t="s">
        <v>919</v>
      </c>
      <c r="U203" s="228" t="s">
        <v>855</v>
      </c>
      <c r="V203" s="228" t="s">
        <v>2212</v>
      </c>
      <c r="W203" s="228" t="s">
        <v>869</v>
      </c>
      <c r="X203" s="316" t="s">
        <v>793</v>
      </c>
      <c r="Y203" s="317" t="str">
        <f>VLOOKUP(HelpMe[[#This Row],[Technician]],Technicians[#All],3,FALSE)</f>
        <v>RAK Ceramics</v>
      </c>
      <c r="Z203" s="228" t="str">
        <f>VLOOKUP(HelpMe[[#This Row],[Technician]],Technicians[#All],2,FALSE)</f>
        <v>SAP SD</v>
      </c>
      <c r="AA203" s="233" t="str">
        <f>IF((TEXT("Oct 28, 2024 00:00 AM","mmm dd, yyyy hh:mm") - HelpMe[[#This Row],[Updated Created Date]])&gt;0, "Yes","No")</f>
        <v>Yes</v>
      </c>
      <c r="AB203" s="230">
        <f ca="1">HelpMe[[#This Row],[Updated Resolved Time]]-HelpMe[[#This Row],[Updated Created Date]]</f>
        <v>151.01932372685405</v>
      </c>
      <c r="AC203" s="231">
        <f>YEAR(HelpMe[[#This Row],[Updated Created Date]])</f>
        <v>2024</v>
      </c>
      <c r="AD203" s="228">
        <f>WEEKNUM(HelpMe[[#This Row],[Updated Created Date]])</f>
        <v>31</v>
      </c>
      <c r="AE203" s="228" t="str">
        <f>_xlfn.CONCAT(HelpMe[[#This Row],[Year]],"-W",HelpMe[[#This Row],[Week'#]])</f>
        <v>2024-W31</v>
      </c>
      <c r="AF203" s="228" t="str">
        <f>IFERROR(VLOOKUP(HelpMe[[#This Row],[ID]],CGTracker[#All],13,FALSE),"No CG Status Found")</f>
        <v>No CG Status Found</v>
      </c>
      <c r="AG203" s="228">
        <f>MONTH(HelpMe[[#This Row],[Updated Created Date]])</f>
        <v>7</v>
      </c>
      <c r="AH203" s="228" t="str">
        <f>_xlfn.CONCAT(HelpMe[[#This Row],[Year]],"-M",HelpMe[[#This Row],[Month]])</f>
        <v>2024-M7</v>
      </c>
      <c r="AI203" s="228" t="str">
        <f ca="1">IF(HelpMe[[#This Row],[Age]]&lt;2,"Less than 2",IF(HelpMe[[#This Row],[Age]]&lt;5,"From 2 to 5",IF(HelpMe[[#This Row],[Age]]&lt;10,"From 5 to 10","More than 10")))</f>
        <v>More than 10</v>
      </c>
      <c r="AJ2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04" spans="1:37" ht="13.5" customHeight="1">
      <c r="A204" s="235">
        <v>4000001208</v>
      </c>
      <c r="B204" s="228" t="s">
        <v>117</v>
      </c>
      <c r="C204" s="228" t="s">
        <v>841</v>
      </c>
      <c r="D204" s="228" t="s">
        <v>2213</v>
      </c>
      <c r="E204" s="228" t="s">
        <v>2214</v>
      </c>
      <c r="F204" s="228" t="s">
        <v>742</v>
      </c>
      <c r="G204" s="228" t="s">
        <v>941</v>
      </c>
      <c r="H204" s="228" t="s">
        <v>403</v>
      </c>
      <c r="I204" s="233" t="s">
        <v>2077</v>
      </c>
      <c r="J204" s="228" t="s">
        <v>2095</v>
      </c>
      <c r="K204" s="228" t="s">
        <v>846</v>
      </c>
      <c r="L204" s="228" t="s">
        <v>2215</v>
      </c>
      <c r="M204" s="228" t="s">
        <v>848</v>
      </c>
      <c r="N204" s="228" t="s">
        <v>2139</v>
      </c>
      <c r="O204" s="228" t="s">
        <v>850</v>
      </c>
      <c r="P204" s="233" t="s">
        <v>2215</v>
      </c>
      <c r="Q204" s="228" t="s">
        <v>841</v>
      </c>
      <c r="R204" s="233" t="s">
        <v>2216</v>
      </c>
      <c r="S204" s="228" t="s">
        <v>2216</v>
      </c>
      <c r="T204" s="228" t="s">
        <v>2098</v>
      </c>
      <c r="U204" s="228" t="s">
        <v>855</v>
      </c>
      <c r="V204" s="228" t="s">
        <v>2217</v>
      </c>
      <c r="W204" s="228" t="s">
        <v>869</v>
      </c>
      <c r="X204" s="316" t="s">
        <v>793</v>
      </c>
      <c r="Y204" s="317" t="str">
        <f>VLOOKUP(HelpMe[[#This Row],[Technician]],Technicians[#All],3,FALSE)</f>
        <v>RAK Ceramics</v>
      </c>
      <c r="Z204" s="228" t="str">
        <f>VLOOKUP(HelpMe[[#This Row],[Technician]],Technicians[#All],2,FALSE)</f>
        <v>SAP SD</v>
      </c>
      <c r="AA204" s="233" t="str">
        <f>IF((TEXT("Oct 28, 2024 00:00 AM","mmm dd, yyyy hh:mm") - HelpMe[[#This Row],[Updated Created Date]])&gt;0, "Yes","No")</f>
        <v>Yes</v>
      </c>
      <c r="AB204" s="230">
        <f ca="1">HelpMe[[#This Row],[Updated Resolved Time]]-HelpMe[[#This Row],[Updated Created Date]]</f>
        <v>77.777083333334303</v>
      </c>
      <c r="AC204" s="231">
        <f>YEAR(HelpMe[[#This Row],[Updated Created Date]])</f>
        <v>2024</v>
      </c>
      <c r="AD204" s="228">
        <f>WEEKNUM(HelpMe[[#This Row],[Updated Created Date]])</f>
        <v>31</v>
      </c>
      <c r="AE204" s="228" t="str">
        <f>_xlfn.CONCAT(HelpMe[[#This Row],[Year]],"-W",HelpMe[[#This Row],[Week'#]])</f>
        <v>2024-W31</v>
      </c>
      <c r="AF204" s="228" t="str">
        <f>IFERROR(VLOOKUP(HelpMe[[#This Row],[ID]],CGTracker[#All],13,FALSE),"No CG Status Found")</f>
        <v>No CG Status Found</v>
      </c>
      <c r="AG204" s="228">
        <f>MONTH(HelpMe[[#This Row],[Updated Created Date]])</f>
        <v>7</v>
      </c>
      <c r="AH204" s="228" t="str">
        <f>_xlfn.CONCAT(HelpMe[[#This Row],[Year]],"-M",HelpMe[[#This Row],[Month]])</f>
        <v>2024-M7</v>
      </c>
      <c r="AI204" s="228" t="str">
        <f ca="1">IF(HelpMe[[#This Row],[Age]]&lt;2,"Less than 2",IF(HelpMe[[#This Row],[Age]]&lt;5,"From 2 to 5",IF(HelpMe[[#This Row],[Age]]&lt;10,"From 5 to 10","More than 10")))</f>
        <v>More than 10</v>
      </c>
      <c r="AJ2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45580.515277777777</v>
      </c>
    </row>
    <row r="205" spans="1:37" ht="13.5" customHeight="1">
      <c r="A205" s="235">
        <v>4000001209</v>
      </c>
      <c r="B205" s="228" t="s">
        <v>117</v>
      </c>
      <c r="C205" s="228" t="s">
        <v>841</v>
      </c>
      <c r="D205" s="228" t="s">
        <v>446</v>
      </c>
      <c r="E205" s="228" t="s">
        <v>2061</v>
      </c>
      <c r="F205" s="228" t="s">
        <v>518</v>
      </c>
      <c r="G205" s="228" t="s">
        <v>516</v>
      </c>
      <c r="H205" s="228" t="s">
        <v>746</v>
      </c>
      <c r="I205" s="233" t="s">
        <v>2077</v>
      </c>
      <c r="J205" s="228" t="s">
        <v>2095</v>
      </c>
      <c r="K205" s="228" t="s">
        <v>846</v>
      </c>
      <c r="L205" s="228" t="s">
        <v>855</v>
      </c>
      <c r="M205" s="228" t="s">
        <v>848</v>
      </c>
      <c r="N205" s="228" t="s">
        <v>924</v>
      </c>
      <c r="O205" s="228" t="s">
        <v>850</v>
      </c>
      <c r="P205" s="233" t="s">
        <v>2218</v>
      </c>
      <c r="Q205" s="228" t="s">
        <v>841</v>
      </c>
      <c r="R205" s="233" t="s">
        <v>855</v>
      </c>
      <c r="S205" s="228" t="s">
        <v>855</v>
      </c>
      <c r="T205" s="228" t="s">
        <v>2098</v>
      </c>
      <c r="U205" s="228" t="s">
        <v>855</v>
      </c>
      <c r="V205" s="228" t="s">
        <v>2219</v>
      </c>
      <c r="W205" s="228" t="s">
        <v>869</v>
      </c>
      <c r="X205" s="316" t="s">
        <v>793</v>
      </c>
      <c r="Y205" s="317" t="str">
        <f>VLOOKUP(HelpMe[[#This Row],[Technician]],Technicians[#All],3,FALSE)</f>
        <v>Capgemini</v>
      </c>
      <c r="Z205" s="228" t="str">
        <f>VLOOKUP(HelpMe[[#This Row],[Technician]],Technicians[#All],2,FALSE)</f>
        <v>SAP SD</v>
      </c>
      <c r="AA205" s="233" t="str">
        <f>IF((TEXT("Oct 28, 2024 00:00 AM","mmm dd, yyyy hh:mm") - HelpMe[[#This Row],[Updated Created Date]])&gt;0, "Yes","No")</f>
        <v>Yes</v>
      </c>
      <c r="AB205" s="230">
        <f ca="1">HelpMe[[#This Row],[Updated Resolved Time]]-HelpMe[[#This Row],[Updated Created Date]]</f>
        <v>151.01932372685405</v>
      </c>
      <c r="AC205" s="231">
        <f>YEAR(HelpMe[[#This Row],[Updated Created Date]])</f>
        <v>2024</v>
      </c>
      <c r="AD205" s="228">
        <f>WEEKNUM(HelpMe[[#This Row],[Updated Created Date]])</f>
        <v>31</v>
      </c>
      <c r="AE205" s="228" t="str">
        <f>_xlfn.CONCAT(HelpMe[[#This Row],[Year]],"-W",HelpMe[[#This Row],[Week'#]])</f>
        <v>2024-W31</v>
      </c>
      <c r="AF205" s="228" t="str">
        <f>IFERROR(VLOOKUP(HelpMe[[#This Row],[ID]],CGTracker[#All],13,FALSE),"No CG Status Found")</f>
        <v>Under UAT</v>
      </c>
      <c r="AG205" s="228">
        <f>MONTH(HelpMe[[#This Row],[Updated Created Date]])</f>
        <v>7</v>
      </c>
      <c r="AH205" s="228" t="str">
        <f>_xlfn.CONCAT(HelpMe[[#This Row],[Year]],"-M",HelpMe[[#This Row],[Month]])</f>
        <v>2024-M7</v>
      </c>
      <c r="AI205" s="228" t="str">
        <f ca="1">IF(HelpMe[[#This Row],[Age]]&lt;2,"Less than 2",IF(HelpMe[[#This Row],[Age]]&lt;5,"From 2 to 5",IF(HelpMe[[#This Row],[Age]]&lt;10,"From 5 to 10","More than 10")))</f>
        <v>More than 10</v>
      </c>
      <c r="AJ2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06" spans="1:37" ht="13.5" customHeight="1">
      <c r="A206" s="235">
        <v>4000001210</v>
      </c>
      <c r="B206" s="228" t="s">
        <v>117</v>
      </c>
      <c r="C206" s="228" t="s">
        <v>841</v>
      </c>
      <c r="D206" s="228" t="s">
        <v>2220</v>
      </c>
      <c r="E206" s="228" t="s">
        <v>2221</v>
      </c>
      <c r="F206" s="228" t="s">
        <v>1054</v>
      </c>
      <c r="G206" s="228" t="s">
        <v>1055</v>
      </c>
      <c r="H206" s="228" t="s">
        <v>268</v>
      </c>
      <c r="I206" s="233" t="s">
        <v>2077</v>
      </c>
      <c r="J206" s="228" t="s">
        <v>2119</v>
      </c>
      <c r="K206" s="228" t="s">
        <v>846</v>
      </c>
      <c r="L206" s="228" t="s">
        <v>855</v>
      </c>
      <c r="M206" s="228" t="s">
        <v>848</v>
      </c>
      <c r="N206" s="228" t="s">
        <v>2222</v>
      </c>
      <c r="O206" s="228" t="s">
        <v>850</v>
      </c>
      <c r="P206" s="233" t="s">
        <v>2223</v>
      </c>
      <c r="Q206" s="228" t="s">
        <v>841</v>
      </c>
      <c r="R206" s="233" t="s">
        <v>855</v>
      </c>
      <c r="S206" s="228" t="s">
        <v>855</v>
      </c>
      <c r="T206" s="228" t="s">
        <v>2123</v>
      </c>
      <c r="U206" s="228" t="s">
        <v>855</v>
      </c>
      <c r="V206" s="228" t="s">
        <v>2224</v>
      </c>
      <c r="W206" s="228" t="s">
        <v>869</v>
      </c>
      <c r="X206" s="316" t="s">
        <v>904</v>
      </c>
      <c r="Y206" s="317" t="str">
        <f>VLOOKUP(HelpMe[[#This Row],[Technician]],Technicians[#All],3,FALSE)</f>
        <v>RAK Ceramics</v>
      </c>
      <c r="Z206" s="228" t="str">
        <f>VLOOKUP(HelpMe[[#This Row],[Technician]],Technicians[#All],2,FALSE)</f>
        <v>SAP PP</v>
      </c>
      <c r="AA206" s="233" t="str">
        <f>IF((TEXT("Oct 28, 2024 00:00 AM","mmm dd, yyyy hh:mm") - HelpMe[[#This Row],[Updated Created Date]])&gt;0, "Yes","No")</f>
        <v>Yes</v>
      </c>
      <c r="AB206" s="230">
        <f ca="1">HelpMe[[#This Row],[Updated Resolved Time]]-HelpMe[[#This Row],[Updated Created Date]]</f>
        <v>151.01932372685405</v>
      </c>
      <c r="AC206" s="231">
        <f>YEAR(HelpMe[[#This Row],[Updated Created Date]])</f>
        <v>2024</v>
      </c>
      <c r="AD206" s="228">
        <f>WEEKNUM(HelpMe[[#This Row],[Updated Created Date]])</f>
        <v>31</v>
      </c>
      <c r="AE206" s="228" t="str">
        <f>_xlfn.CONCAT(HelpMe[[#This Row],[Year]],"-W",HelpMe[[#This Row],[Week'#]])</f>
        <v>2024-W31</v>
      </c>
      <c r="AF206" s="228" t="str">
        <f>IFERROR(VLOOKUP(HelpMe[[#This Row],[ID]],CGTracker[#All],13,FALSE),"No CG Status Found")</f>
        <v>No CG Status Found</v>
      </c>
      <c r="AG206" s="228">
        <f>MONTH(HelpMe[[#This Row],[Updated Created Date]])</f>
        <v>7</v>
      </c>
      <c r="AH206" s="228" t="str">
        <f>_xlfn.CONCAT(HelpMe[[#This Row],[Year]],"-M",HelpMe[[#This Row],[Month]])</f>
        <v>2024-M7</v>
      </c>
      <c r="AI206" s="228" t="str">
        <f ca="1">IF(HelpMe[[#This Row],[Age]]&lt;2,"Less than 2",IF(HelpMe[[#This Row],[Age]]&lt;5,"From 2 to 5",IF(HelpMe[[#This Row],[Age]]&lt;10,"From 5 to 10","More than 10")))</f>
        <v>More than 10</v>
      </c>
      <c r="AJ2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07" spans="1:37" ht="13.5" customHeight="1">
      <c r="A207" s="235">
        <v>4000001211</v>
      </c>
      <c r="B207" s="228" t="s">
        <v>117</v>
      </c>
      <c r="C207" s="228" t="s">
        <v>841</v>
      </c>
      <c r="D207" s="228" t="s">
        <v>2225</v>
      </c>
      <c r="E207" s="228" t="s">
        <v>2226</v>
      </c>
      <c r="F207" s="228" t="s">
        <v>603</v>
      </c>
      <c r="G207" s="228" t="s">
        <v>860</v>
      </c>
      <c r="H207" s="228" t="s">
        <v>268</v>
      </c>
      <c r="I207" s="233" t="s">
        <v>2077</v>
      </c>
      <c r="J207" s="228" t="s">
        <v>919</v>
      </c>
      <c r="K207" s="228" t="s">
        <v>846</v>
      </c>
      <c r="L207" s="228" t="s">
        <v>855</v>
      </c>
      <c r="M207" s="228" t="s">
        <v>848</v>
      </c>
      <c r="N207" s="228" t="s">
        <v>1098</v>
      </c>
      <c r="O207" s="228" t="s">
        <v>850</v>
      </c>
      <c r="P207" s="233" t="s">
        <v>2227</v>
      </c>
      <c r="Q207" s="228" t="s">
        <v>841</v>
      </c>
      <c r="R207" s="233" t="s">
        <v>855</v>
      </c>
      <c r="S207" s="228" t="s">
        <v>2228</v>
      </c>
      <c r="T207" s="228" t="s">
        <v>919</v>
      </c>
      <c r="U207" s="228" t="s">
        <v>855</v>
      </c>
      <c r="V207" s="228" t="s">
        <v>2229</v>
      </c>
      <c r="W207" s="228" t="s">
        <v>869</v>
      </c>
      <c r="X207" s="316" t="s">
        <v>793</v>
      </c>
      <c r="Y207" s="317" t="str">
        <f>VLOOKUP(HelpMe[[#This Row],[Technician]],Technicians[#All],3,FALSE)</f>
        <v>RAK Ceramics</v>
      </c>
      <c r="Z207" s="228" t="str">
        <f>VLOOKUP(HelpMe[[#This Row],[Technician]],Technicians[#All],2,FALSE)</f>
        <v>SAP ABAP</v>
      </c>
      <c r="AA207" s="233" t="str">
        <f>IF((TEXT("Oct 28, 2024 00:00 AM","mmm dd, yyyy hh:mm") - HelpMe[[#This Row],[Updated Created Date]])&gt;0, "Yes","No")</f>
        <v>Yes</v>
      </c>
      <c r="AB207" s="230">
        <f ca="1">HelpMe[[#This Row],[Updated Resolved Time]]-HelpMe[[#This Row],[Updated Created Date]]</f>
        <v>151.01932372685405</v>
      </c>
      <c r="AC207" s="231">
        <f>YEAR(HelpMe[[#This Row],[Updated Created Date]])</f>
        <v>2024</v>
      </c>
      <c r="AD207" s="228">
        <f>WEEKNUM(HelpMe[[#This Row],[Updated Created Date]])</f>
        <v>31</v>
      </c>
      <c r="AE207" s="228" t="str">
        <f>_xlfn.CONCAT(HelpMe[[#This Row],[Year]],"-W",HelpMe[[#This Row],[Week'#]])</f>
        <v>2024-W31</v>
      </c>
      <c r="AF207" s="228" t="str">
        <f>IFERROR(VLOOKUP(HelpMe[[#This Row],[ID]],CGTracker[#All],13,FALSE),"No CG Status Found")</f>
        <v>No CG Status Found</v>
      </c>
      <c r="AG207" s="228">
        <f>MONTH(HelpMe[[#This Row],[Updated Created Date]])</f>
        <v>7</v>
      </c>
      <c r="AH207" s="228" t="str">
        <f>_xlfn.CONCAT(HelpMe[[#This Row],[Year]],"-M",HelpMe[[#This Row],[Month]])</f>
        <v>2024-M7</v>
      </c>
      <c r="AI207" s="228" t="str">
        <f ca="1">IF(HelpMe[[#This Row],[Age]]&lt;2,"Less than 2",IF(HelpMe[[#This Row],[Age]]&lt;5,"From 2 to 5",IF(HelpMe[[#This Row],[Age]]&lt;10,"From 5 to 10","More than 10")))</f>
        <v>More than 10</v>
      </c>
      <c r="AJ2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08" spans="1:37" ht="13.5" customHeight="1">
      <c r="A208" s="235">
        <v>4000001212</v>
      </c>
      <c r="B208" s="228" t="s">
        <v>117</v>
      </c>
      <c r="C208" s="228" t="s">
        <v>795</v>
      </c>
      <c r="D208" s="228" t="s">
        <v>2230</v>
      </c>
      <c r="E208" s="228" t="s">
        <v>2231</v>
      </c>
      <c r="F208" s="228" t="s">
        <v>2232</v>
      </c>
      <c r="G208" s="228" t="s">
        <v>941</v>
      </c>
      <c r="H208" s="228" t="s">
        <v>403</v>
      </c>
      <c r="I208" s="233" t="s">
        <v>2077</v>
      </c>
      <c r="J208" s="228" t="s">
        <v>2083</v>
      </c>
      <c r="K208" s="228" t="s">
        <v>846</v>
      </c>
      <c r="L208" s="228" t="s">
        <v>2233</v>
      </c>
      <c r="M208" s="228" t="s">
        <v>848</v>
      </c>
      <c r="N208" s="228" t="s">
        <v>1122</v>
      </c>
      <c r="O208" s="228" t="s">
        <v>917</v>
      </c>
      <c r="P208" s="233" t="s">
        <v>2233</v>
      </c>
      <c r="Q208" s="228" t="s">
        <v>795</v>
      </c>
      <c r="R208" s="233" t="s">
        <v>2234</v>
      </c>
      <c r="S208" s="228" t="s">
        <v>2235</v>
      </c>
      <c r="T208" s="228" t="s">
        <v>2086</v>
      </c>
      <c r="U208" s="228" t="s">
        <v>855</v>
      </c>
      <c r="V208" s="228" t="s">
        <v>2236</v>
      </c>
      <c r="W208" s="228" t="s">
        <v>869</v>
      </c>
      <c r="X208" s="316" t="s">
        <v>793</v>
      </c>
      <c r="Y208" s="317" t="str">
        <f>VLOOKUP(HelpMe[[#This Row],[Technician]],Technicians[#All],3,FALSE)</f>
        <v>Capgemini</v>
      </c>
      <c r="Z208" s="228" t="str">
        <f>VLOOKUP(HelpMe[[#This Row],[Technician]],Technicians[#All],2,FALSE)</f>
        <v>SAP MM</v>
      </c>
      <c r="AA208" s="233" t="str">
        <f>IF((TEXT("Oct 28, 2024 00:00 AM","mmm dd, yyyy hh:mm") - HelpMe[[#This Row],[Updated Created Date]])&gt;0, "Yes","No")</f>
        <v>Yes</v>
      </c>
      <c r="AB208" s="230">
        <f ca="1">HelpMe[[#This Row],[Updated Resolved Time]]-HelpMe[[#This Row],[Updated Created Date]]</f>
        <v>136.0715277777781</v>
      </c>
      <c r="AC208" s="231">
        <f>YEAR(HelpMe[[#This Row],[Updated Created Date]])</f>
        <v>2024</v>
      </c>
      <c r="AD208" s="228">
        <f>WEEKNUM(HelpMe[[#This Row],[Updated Created Date]])</f>
        <v>31</v>
      </c>
      <c r="AE208" s="228" t="str">
        <f>_xlfn.CONCAT(HelpMe[[#This Row],[Year]],"-W",HelpMe[[#This Row],[Week'#]])</f>
        <v>2024-W31</v>
      </c>
      <c r="AF208" s="228" t="str">
        <f>IFERROR(VLOOKUP(HelpMe[[#This Row],[ID]],CGTracker[#All],13,FALSE),"No CG Status Found")</f>
        <v>Completed</v>
      </c>
      <c r="AG208" s="228">
        <f>MONTH(HelpMe[[#This Row],[Updated Created Date]])</f>
        <v>7</v>
      </c>
      <c r="AH208" s="228" t="str">
        <f>_xlfn.CONCAT(HelpMe[[#This Row],[Year]],"-M",HelpMe[[#This Row],[Month]])</f>
        <v>2024-M7</v>
      </c>
      <c r="AI208" s="228" t="str">
        <f ca="1">IF(HelpMe[[#This Row],[Age]]&lt;2,"Less than 2",IF(HelpMe[[#This Row],[Age]]&lt;5,"From 2 to 5",IF(HelpMe[[#This Row],[Age]]&lt;10,"From 5 to 10","More than 10")))</f>
        <v>More than 10</v>
      </c>
      <c r="AJ2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45638.80972222222</v>
      </c>
    </row>
    <row r="209" spans="1:37" ht="13.5" customHeight="1">
      <c r="A209" s="235">
        <v>4000001213</v>
      </c>
      <c r="B209" s="228" t="s">
        <v>117</v>
      </c>
      <c r="C209" s="228" t="s">
        <v>795</v>
      </c>
      <c r="D209" s="228" t="s">
        <v>2237</v>
      </c>
      <c r="E209" s="228" t="s">
        <v>1219</v>
      </c>
      <c r="F209" s="228" t="s">
        <v>603</v>
      </c>
      <c r="G209" s="228" t="s">
        <v>860</v>
      </c>
      <c r="H209" s="228" t="s">
        <v>403</v>
      </c>
      <c r="I209" s="233" t="s">
        <v>2077</v>
      </c>
      <c r="J209" s="228" t="s">
        <v>2083</v>
      </c>
      <c r="K209" s="228" t="s">
        <v>846</v>
      </c>
      <c r="L209" s="228" t="s">
        <v>2238</v>
      </c>
      <c r="M209" s="228" t="s">
        <v>848</v>
      </c>
      <c r="N209" s="228" t="s">
        <v>1098</v>
      </c>
      <c r="O209" s="228" t="s">
        <v>917</v>
      </c>
      <c r="P209" s="233" t="s">
        <v>2238</v>
      </c>
      <c r="Q209" s="228" t="s">
        <v>795</v>
      </c>
      <c r="R209" s="233" t="s">
        <v>2239</v>
      </c>
      <c r="S209" s="228" t="s">
        <v>2240</v>
      </c>
      <c r="T209" s="228" t="s">
        <v>2086</v>
      </c>
      <c r="U209" s="228" t="s">
        <v>855</v>
      </c>
      <c r="V209" s="228" t="s">
        <v>2241</v>
      </c>
      <c r="W209" s="228" t="s">
        <v>869</v>
      </c>
      <c r="X209" s="316" t="s">
        <v>793</v>
      </c>
      <c r="Y209" s="317" t="str">
        <f>VLOOKUP(HelpMe[[#This Row],[Technician]],Technicians[#All],3,FALSE)</f>
        <v>RAK Ceramics</v>
      </c>
      <c r="Z209" s="228" t="str">
        <f>VLOOKUP(HelpMe[[#This Row],[Technician]],Technicians[#All],2,FALSE)</f>
        <v>SAP ABAP</v>
      </c>
      <c r="AA209" s="233" t="str">
        <f>IF((TEXT("Oct 28, 2024 00:00 AM","mmm dd, yyyy hh:mm") - HelpMe[[#This Row],[Updated Created Date]])&gt;0, "Yes","No")</f>
        <v>Yes</v>
      </c>
      <c r="AB209" s="230">
        <f ca="1">HelpMe[[#This Row],[Updated Resolved Time]]-HelpMe[[#This Row],[Updated Created Date]]</f>
        <v>73.799305555556202</v>
      </c>
      <c r="AC209" s="231">
        <f>YEAR(HelpMe[[#This Row],[Updated Created Date]])</f>
        <v>2024</v>
      </c>
      <c r="AD209" s="228">
        <f>WEEKNUM(HelpMe[[#This Row],[Updated Created Date]])</f>
        <v>31</v>
      </c>
      <c r="AE209" s="228" t="str">
        <f>_xlfn.CONCAT(HelpMe[[#This Row],[Year]],"-W",HelpMe[[#This Row],[Week'#]])</f>
        <v>2024-W31</v>
      </c>
      <c r="AF209" s="228" t="str">
        <f>IFERROR(VLOOKUP(HelpMe[[#This Row],[ID]],CGTracker[#All],13,FALSE),"No CG Status Found")</f>
        <v>No CG Status Found</v>
      </c>
      <c r="AG209" s="228">
        <f>MONTH(HelpMe[[#This Row],[Updated Created Date]])</f>
        <v>7</v>
      </c>
      <c r="AH209" s="228" t="str">
        <f>_xlfn.CONCAT(HelpMe[[#This Row],[Year]],"-M",HelpMe[[#This Row],[Month]])</f>
        <v>2024-M7</v>
      </c>
      <c r="AI209" s="228" t="str">
        <f ca="1">IF(HelpMe[[#This Row],[Age]]&lt;2,"Less than 2",IF(HelpMe[[#This Row],[Age]]&lt;5,"From 2 to 5",IF(HelpMe[[#This Row],[Age]]&lt;10,"From 5 to 10","More than 10")))</f>
        <v>More than 10</v>
      </c>
      <c r="AJ2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45576.537499999999</v>
      </c>
    </row>
    <row r="210" spans="1:37" ht="13.5" customHeight="1">
      <c r="A210" s="235">
        <v>4000001214</v>
      </c>
      <c r="B210" s="228" t="s">
        <v>117</v>
      </c>
      <c r="C210" s="228" t="s">
        <v>841</v>
      </c>
      <c r="D210" s="228" t="s">
        <v>2242</v>
      </c>
      <c r="E210" s="228" t="s">
        <v>1129</v>
      </c>
      <c r="F210" s="228" t="s">
        <v>742</v>
      </c>
      <c r="G210" s="228" t="s">
        <v>895</v>
      </c>
      <c r="H210" s="228" t="s">
        <v>268</v>
      </c>
      <c r="I210" s="233" t="s">
        <v>2077</v>
      </c>
      <c r="J210" s="228" t="s">
        <v>2095</v>
      </c>
      <c r="K210" s="228" t="s">
        <v>846</v>
      </c>
      <c r="L210" s="228" t="s">
        <v>855</v>
      </c>
      <c r="M210" s="228" t="s">
        <v>848</v>
      </c>
      <c r="N210" s="228" t="s">
        <v>886</v>
      </c>
      <c r="O210" s="228" t="s">
        <v>850</v>
      </c>
      <c r="P210" s="233" t="s">
        <v>2243</v>
      </c>
      <c r="Q210" s="228" t="s">
        <v>841</v>
      </c>
      <c r="R210" s="233" t="s">
        <v>855</v>
      </c>
      <c r="S210" s="228" t="s">
        <v>2244</v>
      </c>
      <c r="T210" s="228" t="s">
        <v>2098</v>
      </c>
      <c r="U210" s="228" t="s">
        <v>855</v>
      </c>
      <c r="V210" s="228" t="s">
        <v>2245</v>
      </c>
      <c r="W210" s="228" t="s">
        <v>869</v>
      </c>
      <c r="X210" s="316" t="s">
        <v>793</v>
      </c>
      <c r="Y210" s="317" t="str">
        <f>VLOOKUP(HelpMe[[#This Row],[Technician]],Technicians[#All],3,FALSE)</f>
        <v>RAK Ceramics</v>
      </c>
      <c r="Z210" s="228" t="str">
        <f>VLOOKUP(HelpMe[[#This Row],[Technician]],Technicians[#All],2,FALSE)</f>
        <v>SAP SD</v>
      </c>
      <c r="AA210" s="233" t="str">
        <f>IF((TEXT("Oct 28, 2024 00:00 AM","mmm dd, yyyy hh:mm") - HelpMe[[#This Row],[Updated Created Date]])&gt;0, "Yes","No")</f>
        <v>Yes</v>
      </c>
      <c r="AB210" s="230">
        <f ca="1">HelpMe[[#This Row],[Updated Resolved Time]]-HelpMe[[#This Row],[Updated Created Date]]</f>
        <v>151.01932372685405</v>
      </c>
      <c r="AC210" s="231">
        <f>YEAR(HelpMe[[#This Row],[Updated Created Date]])</f>
        <v>2024</v>
      </c>
      <c r="AD210" s="228">
        <f>WEEKNUM(HelpMe[[#This Row],[Updated Created Date]])</f>
        <v>31</v>
      </c>
      <c r="AE210" s="228" t="str">
        <f>_xlfn.CONCAT(HelpMe[[#This Row],[Year]],"-W",HelpMe[[#This Row],[Week'#]])</f>
        <v>2024-W31</v>
      </c>
      <c r="AF210" s="228" t="str">
        <f>IFERROR(VLOOKUP(HelpMe[[#This Row],[ID]],CGTracker[#All],13,FALSE),"No CG Status Found")</f>
        <v>No CG Status Found</v>
      </c>
      <c r="AG210" s="228">
        <f>MONTH(HelpMe[[#This Row],[Updated Created Date]])</f>
        <v>7</v>
      </c>
      <c r="AH210" s="228" t="str">
        <f>_xlfn.CONCAT(HelpMe[[#This Row],[Year]],"-M",HelpMe[[#This Row],[Month]])</f>
        <v>2024-M7</v>
      </c>
      <c r="AI210" s="228" t="str">
        <f ca="1">IF(HelpMe[[#This Row],[Age]]&lt;2,"Less than 2",IF(HelpMe[[#This Row],[Age]]&lt;5,"From 2 to 5",IF(HelpMe[[#This Row],[Age]]&lt;10,"From 5 to 10","More than 10")))</f>
        <v>More than 10</v>
      </c>
      <c r="AJ2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11" spans="1:37" ht="13.5" customHeight="1">
      <c r="A211" s="235">
        <v>4000001215</v>
      </c>
      <c r="B211" s="228" t="s">
        <v>117</v>
      </c>
      <c r="C211" s="228" t="s">
        <v>841</v>
      </c>
      <c r="D211" s="228" t="s">
        <v>2246</v>
      </c>
      <c r="E211" s="228" t="s">
        <v>1246</v>
      </c>
      <c r="F211" s="228" t="s">
        <v>742</v>
      </c>
      <c r="G211" s="228" t="s">
        <v>516</v>
      </c>
      <c r="H211" s="228" t="s">
        <v>131</v>
      </c>
      <c r="I211" s="233" t="s">
        <v>2077</v>
      </c>
      <c r="J211" s="228" t="s">
        <v>2095</v>
      </c>
      <c r="K211" s="228" t="s">
        <v>846</v>
      </c>
      <c r="L211" s="228" t="s">
        <v>855</v>
      </c>
      <c r="M211" s="228" t="s">
        <v>848</v>
      </c>
      <c r="N211" s="228" t="s">
        <v>1004</v>
      </c>
      <c r="O211" s="228" t="s">
        <v>850</v>
      </c>
      <c r="P211" s="233" t="s">
        <v>2247</v>
      </c>
      <c r="Q211" s="228" t="s">
        <v>841</v>
      </c>
      <c r="R211" s="233" t="s">
        <v>855</v>
      </c>
      <c r="S211" s="228" t="s">
        <v>855</v>
      </c>
      <c r="T211" s="228" t="s">
        <v>2098</v>
      </c>
      <c r="U211" s="228" t="s">
        <v>855</v>
      </c>
      <c r="V211" s="228" t="s">
        <v>2248</v>
      </c>
      <c r="W211" s="228" t="s">
        <v>869</v>
      </c>
      <c r="X211" s="316" t="s">
        <v>793</v>
      </c>
      <c r="Y211" s="317" t="str">
        <f>VLOOKUP(HelpMe[[#This Row],[Technician]],Technicians[#All],3,FALSE)</f>
        <v>RAK Ceramics</v>
      </c>
      <c r="Z211" s="228" t="str">
        <f>VLOOKUP(HelpMe[[#This Row],[Technician]],Technicians[#All],2,FALSE)</f>
        <v>SAP SD</v>
      </c>
      <c r="AA211" s="233" t="str">
        <f>IF((TEXT("Oct 28, 2024 00:00 AM","mmm dd, yyyy hh:mm") - HelpMe[[#This Row],[Updated Created Date]])&gt;0, "Yes","No")</f>
        <v>Yes</v>
      </c>
      <c r="AB211" s="230">
        <f ca="1">HelpMe[[#This Row],[Updated Resolved Time]]-HelpMe[[#This Row],[Updated Created Date]]</f>
        <v>151.01932372685405</v>
      </c>
      <c r="AC211" s="231">
        <f>YEAR(HelpMe[[#This Row],[Updated Created Date]])</f>
        <v>2024</v>
      </c>
      <c r="AD211" s="228">
        <f>WEEKNUM(HelpMe[[#This Row],[Updated Created Date]])</f>
        <v>31</v>
      </c>
      <c r="AE211" s="228" t="str">
        <f>_xlfn.CONCAT(HelpMe[[#This Row],[Year]],"-W",HelpMe[[#This Row],[Week'#]])</f>
        <v>2024-W31</v>
      </c>
      <c r="AF211" s="228" t="str">
        <f>IFERROR(VLOOKUP(HelpMe[[#This Row],[ID]],CGTracker[#All],13,FALSE),"No CG Status Found")</f>
        <v>No CG Status Found</v>
      </c>
      <c r="AG211" s="228">
        <f>MONTH(HelpMe[[#This Row],[Updated Created Date]])</f>
        <v>7</v>
      </c>
      <c r="AH211" s="228" t="str">
        <f>_xlfn.CONCAT(HelpMe[[#This Row],[Year]],"-M",HelpMe[[#This Row],[Month]])</f>
        <v>2024-M7</v>
      </c>
      <c r="AI211" s="228" t="str">
        <f ca="1">IF(HelpMe[[#This Row],[Age]]&lt;2,"Less than 2",IF(HelpMe[[#This Row],[Age]]&lt;5,"From 2 to 5",IF(HelpMe[[#This Row],[Age]]&lt;10,"From 5 to 10","More than 10")))</f>
        <v>More than 10</v>
      </c>
      <c r="AJ2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12" spans="1:37" ht="13.5" customHeight="1">
      <c r="A212" s="235">
        <v>4000001218</v>
      </c>
      <c r="B212" s="228" t="s">
        <v>117</v>
      </c>
      <c r="C212" s="228" t="s">
        <v>841</v>
      </c>
      <c r="D212" s="228" t="s">
        <v>2249</v>
      </c>
      <c r="E212" s="228" t="s">
        <v>2214</v>
      </c>
      <c r="F212" s="228" t="s">
        <v>1054</v>
      </c>
      <c r="G212" s="228" t="s">
        <v>1055</v>
      </c>
      <c r="H212" s="228" t="s">
        <v>131</v>
      </c>
      <c r="I212" s="233" t="s">
        <v>2077</v>
      </c>
      <c r="J212" s="228" t="s">
        <v>2095</v>
      </c>
      <c r="K212" s="228" t="s">
        <v>846</v>
      </c>
      <c r="L212" s="228" t="s">
        <v>855</v>
      </c>
      <c r="M212" s="228" t="s">
        <v>848</v>
      </c>
      <c r="N212" s="228" t="s">
        <v>2139</v>
      </c>
      <c r="O212" s="228" t="s">
        <v>850</v>
      </c>
      <c r="P212" s="233" t="s">
        <v>2250</v>
      </c>
      <c r="Q212" s="228" t="s">
        <v>841</v>
      </c>
      <c r="R212" s="233" t="s">
        <v>855</v>
      </c>
      <c r="S212" s="228" t="s">
        <v>855</v>
      </c>
      <c r="T212" s="228" t="s">
        <v>2098</v>
      </c>
      <c r="U212" s="228" t="s">
        <v>855</v>
      </c>
      <c r="V212" s="228" t="s">
        <v>2251</v>
      </c>
      <c r="W212" s="228" t="s">
        <v>869</v>
      </c>
      <c r="X212" s="316" t="s">
        <v>793</v>
      </c>
      <c r="Y212" s="317" t="str">
        <f>VLOOKUP(HelpMe[[#This Row],[Technician]],Technicians[#All],3,FALSE)</f>
        <v>RAK Ceramics</v>
      </c>
      <c r="Z212" s="228" t="str">
        <f>VLOOKUP(HelpMe[[#This Row],[Technician]],Technicians[#All],2,FALSE)</f>
        <v>SAP PP</v>
      </c>
      <c r="AA212" s="233" t="str">
        <f>IF((TEXT("Oct 28, 2024 00:00 AM","mmm dd, yyyy hh:mm") - HelpMe[[#This Row],[Updated Created Date]])&gt;0, "Yes","No")</f>
        <v>Yes</v>
      </c>
      <c r="AB212" s="230">
        <f ca="1">HelpMe[[#This Row],[Updated Resolved Time]]-HelpMe[[#This Row],[Updated Created Date]]</f>
        <v>151.01932372685405</v>
      </c>
      <c r="AC212" s="231">
        <f>YEAR(HelpMe[[#This Row],[Updated Created Date]])</f>
        <v>2024</v>
      </c>
      <c r="AD212" s="228">
        <f>WEEKNUM(HelpMe[[#This Row],[Updated Created Date]])</f>
        <v>31</v>
      </c>
      <c r="AE212" s="228" t="str">
        <f>_xlfn.CONCAT(HelpMe[[#This Row],[Year]],"-W",HelpMe[[#This Row],[Week'#]])</f>
        <v>2024-W31</v>
      </c>
      <c r="AF212" s="228" t="str">
        <f>IFERROR(VLOOKUP(HelpMe[[#This Row],[ID]],CGTracker[#All],13,FALSE),"No CG Status Found")</f>
        <v>No CG Status Found</v>
      </c>
      <c r="AG212" s="228">
        <f>MONTH(HelpMe[[#This Row],[Updated Created Date]])</f>
        <v>7</v>
      </c>
      <c r="AH212" s="228" t="str">
        <f>_xlfn.CONCAT(HelpMe[[#This Row],[Year]],"-M",HelpMe[[#This Row],[Month]])</f>
        <v>2024-M7</v>
      </c>
      <c r="AI212" s="228" t="str">
        <f ca="1">IF(HelpMe[[#This Row],[Age]]&lt;2,"Less than 2",IF(HelpMe[[#This Row],[Age]]&lt;5,"From 2 to 5",IF(HelpMe[[#This Row],[Age]]&lt;10,"From 5 to 10","More than 10")))</f>
        <v>More than 10</v>
      </c>
      <c r="AJ2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13" spans="1:37" ht="13.5" customHeight="1">
      <c r="A213" s="235">
        <v>4000001219</v>
      </c>
      <c r="B213" s="228" t="s">
        <v>117</v>
      </c>
      <c r="C213" s="228" t="s">
        <v>841</v>
      </c>
      <c r="D213" s="228" t="s">
        <v>485</v>
      </c>
      <c r="E213" s="228" t="s">
        <v>2252</v>
      </c>
      <c r="F213" s="228" t="s">
        <v>1054</v>
      </c>
      <c r="G213" s="228" t="s">
        <v>2076</v>
      </c>
      <c r="H213" s="228" t="s">
        <v>268</v>
      </c>
      <c r="I213" s="233" t="s">
        <v>2077</v>
      </c>
      <c r="J213" s="228" t="s">
        <v>919</v>
      </c>
      <c r="K213" s="228" t="s">
        <v>846</v>
      </c>
      <c r="L213" s="228" t="s">
        <v>855</v>
      </c>
      <c r="M213" s="228" t="s">
        <v>848</v>
      </c>
      <c r="N213" s="228" t="s">
        <v>855</v>
      </c>
      <c r="O213" s="228" t="s">
        <v>850</v>
      </c>
      <c r="P213" s="233" t="s">
        <v>2253</v>
      </c>
      <c r="Q213" s="228" t="s">
        <v>841</v>
      </c>
      <c r="R213" s="233" t="s">
        <v>855</v>
      </c>
      <c r="S213" s="228" t="s">
        <v>2254</v>
      </c>
      <c r="T213" s="228" t="s">
        <v>919</v>
      </c>
      <c r="U213" s="228" t="s">
        <v>855</v>
      </c>
      <c r="V213" s="228" t="s">
        <v>2255</v>
      </c>
      <c r="W213" s="228" t="s">
        <v>869</v>
      </c>
      <c r="X213" s="316" t="s">
        <v>793</v>
      </c>
      <c r="Y213" s="317" t="str">
        <f>VLOOKUP(HelpMe[[#This Row],[Technician]],Technicians[#All],3,FALSE)</f>
        <v>RAK Ceramics</v>
      </c>
      <c r="Z213" s="228" t="str">
        <f>VLOOKUP(HelpMe[[#This Row],[Technician]],Technicians[#All],2,FALSE)</f>
        <v>SAP PP</v>
      </c>
      <c r="AA213" s="233" t="str">
        <f>IF((TEXT("Oct 28, 2024 00:00 AM","mmm dd, yyyy hh:mm") - HelpMe[[#This Row],[Updated Created Date]])&gt;0, "Yes","No")</f>
        <v>Yes</v>
      </c>
      <c r="AB213" s="230">
        <f ca="1">HelpMe[[#This Row],[Updated Resolved Time]]-HelpMe[[#This Row],[Updated Created Date]]</f>
        <v>151.01932372685405</v>
      </c>
      <c r="AC213" s="231">
        <f>YEAR(HelpMe[[#This Row],[Updated Created Date]])</f>
        <v>2024</v>
      </c>
      <c r="AD213" s="228">
        <f>WEEKNUM(HelpMe[[#This Row],[Updated Created Date]])</f>
        <v>31</v>
      </c>
      <c r="AE213" s="228" t="str">
        <f>_xlfn.CONCAT(HelpMe[[#This Row],[Year]],"-W",HelpMe[[#This Row],[Week'#]])</f>
        <v>2024-W31</v>
      </c>
      <c r="AF213" s="228" t="str">
        <f>IFERROR(VLOOKUP(HelpMe[[#This Row],[ID]],CGTracker[#All],13,FALSE),"No CG Status Found")</f>
        <v>Under Analysis</v>
      </c>
      <c r="AG213" s="228">
        <f>MONTH(HelpMe[[#This Row],[Updated Created Date]])</f>
        <v>7</v>
      </c>
      <c r="AH213" s="228" t="str">
        <f>_xlfn.CONCAT(HelpMe[[#This Row],[Year]],"-M",HelpMe[[#This Row],[Month]])</f>
        <v>2024-M7</v>
      </c>
      <c r="AI213" s="228" t="str">
        <f ca="1">IF(HelpMe[[#This Row],[Age]]&lt;2,"Less than 2",IF(HelpMe[[#This Row],[Age]]&lt;5,"From 2 to 5",IF(HelpMe[[#This Row],[Age]]&lt;10,"From 5 to 10","More than 10")))</f>
        <v>More than 10</v>
      </c>
      <c r="AJ2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14" spans="1:37" ht="13.5" customHeight="1">
      <c r="A214" s="235">
        <v>4000001220</v>
      </c>
      <c r="B214" s="228" t="s">
        <v>117</v>
      </c>
      <c r="C214" s="228" t="s">
        <v>841</v>
      </c>
      <c r="D214" s="228" t="s">
        <v>2256</v>
      </c>
      <c r="E214" s="228" t="s">
        <v>2257</v>
      </c>
      <c r="F214" s="228" t="s">
        <v>742</v>
      </c>
      <c r="G214" s="228" t="s">
        <v>516</v>
      </c>
      <c r="H214" s="228" t="s">
        <v>403</v>
      </c>
      <c r="I214" s="233" t="s">
        <v>2077</v>
      </c>
      <c r="J214" s="228" t="s">
        <v>2119</v>
      </c>
      <c r="K214" s="228" t="s">
        <v>846</v>
      </c>
      <c r="L214" s="228" t="s">
        <v>2258</v>
      </c>
      <c r="M214" s="228" t="s">
        <v>848</v>
      </c>
      <c r="N214" s="228" t="s">
        <v>855</v>
      </c>
      <c r="O214" s="228" t="s">
        <v>850</v>
      </c>
      <c r="P214" s="233" t="s">
        <v>2258</v>
      </c>
      <c r="Q214" s="228" t="s">
        <v>841</v>
      </c>
      <c r="R214" s="233" t="s">
        <v>2259</v>
      </c>
      <c r="S214" s="228" t="s">
        <v>2259</v>
      </c>
      <c r="T214" s="228" t="s">
        <v>2123</v>
      </c>
      <c r="U214" s="228" t="s">
        <v>855</v>
      </c>
      <c r="V214" s="228" t="s">
        <v>2260</v>
      </c>
      <c r="W214" s="228" t="s">
        <v>869</v>
      </c>
      <c r="X214" s="316" t="s">
        <v>904</v>
      </c>
      <c r="Y214" s="317" t="str">
        <f>VLOOKUP(HelpMe[[#This Row],[Technician]],Technicians[#All],3,FALSE)</f>
        <v>RAK Ceramics</v>
      </c>
      <c r="Z214" s="228" t="str">
        <f>VLOOKUP(HelpMe[[#This Row],[Technician]],Technicians[#All],2,FALSE)</f>
        <v>SAP SD</v>
      </c>
      <c r="AA214" s="233" t="str">
        <f>IF((TEXT("Oct 28, 2024 00:00 AM","mmm dd, yyyy hh:mm") - HelpMe[[#This Row],[Updated Created Date]])&gt;0, "Yes","No")</f>
        <v>Yes</v>
      </c>
      <c r="AB214" s="230">
        <f ca="1">HelpMe[[#This Row],[Updated Resolved Time]]-HelpMe[[#This Row],[Updated Created Date]]</f>
        <v>80.045138888890506</v>
      </c>
      <c r="AC214" s="231">
        <f>YEAR(HelpMe[[#This Row],[Updated Created Date]])</f>
        <v>2024</v>
      </c>
      <c r="AD214" s="228">
        <f>WEEKNUM(HelpMe[[#This Row],[Updated Created Date]])</f>
        <v>31</v>
      </c>
      <c r="AE214" s="228" t="str">
        <f>_xlfn.CONCAT(HelpMe[[#This Row],[Year]],"-W",HelpMe[[#This Row],[Week'#]])</f>
        <v>2024-W31</v>
      </c>
      <c r="AF214" s="228" t="str">
        <f>IFERROR(VLOOKUP(HelpMe[[#This Row],[ID]],CGTracker[#All],13,FALSE),"No CG Status Found")</f>
        <v>No CG Status Found</v>
      </c>
      <c r="AG214" s="228">
        <f>MONTH(HelpMe[[#This Row],[Updated Created Date]])</f>
        <v>7</v>
      </c>
      <c r="AH214" s="228" t="str">
        <f>_xlfn.CONCAT(HelpMe[[#This Row],[Year]],"-M",HelpMe[[#This Row],[Month]])</f>
        <v>2024-M7</v>
      </c>
      <c r="AI214" s="228" t="str">
        <f ca="1">IF(HelpMe[[#This Row],[Age]]&lt;2,"Less than 2",IF(HelpMe[[#This Row],[Age]]&lt;5,"From 2 to 5",IF(HelpMe[[#This Row],[Age]]&lt;10,"From 5 to 10","More than 10")))</f>
        <v>More than 10</v>
      </c>
      <c r="AJ2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45582.783333333333</v>
      </c>
    </row>
    <row r="215" spans="1:37" ht="13.5" customHeight="1">
      <c r="A215" s="235">
        <v>4000001222</v>
      </c>
      <c r="B215" s="228" t="s">
        <v>117</v>
      </c>
      <c r="C215" s="228" t="s">
        <v>841</v>
      </c>
      <c r="D215" s="228" t="s">
        <v>2261</v>
      </c>
      <c r="E215" s="228" t="s">
        <v>1246</v>
      </c>
      <c r="F215" s="228" t="s">
        <v>742</v>
      </c>
      <c r="G215" s="228" t="s">
        <v>2262</v>
      </c>
      <c r="H215" s="228" t="s">
        <v>268</v>
      </c>
      <c r="I215" s="233" t="s">
        <v>2077</v>
      </c>
      <c r="J215" s="228" t="s">
        <v>919</v>
      </c>
      <c r="K215" s="228" t="s">
        <v>846</v>
      </c>
      <c r="L215" s="228" t="s">
        <v>855</v>
      </c>
      <c r="M215" s="228" t="s">
        <v>848</v>
      </c>
      <c r="N215" s="228" t="s">
        <v>1004</v>
      </c>
      <c r="O215" s="228" t="s">
        <v>850</v>
      </c>
      <c r="P215" s="233" t="s">
        <v>2263</v>
      </c>
      <c r="Q215" s="228" t="s">
        <v>841</v>
      </c>
      <c r="R215" s="233" t="s">
        <v>855</v>
      </c>
      <c r="S215" s="228" t="s">
        <v>855</v>
      </c>
      <c r="T215" s="228" t="s">
        <v>919</v>
      </c>
      <c r="U215" s="228" t="s">
        <v>855</v>
      </c>
      <c r="V215" s="228" t="s">
        <v>2264</v>
      </c>
      <c r="W215" s="228" t="s">
        <v>869</v>
      </c>
      <c r="X215" s="316" t="s">
        <v>793</v>
      </c>
      <c r="Y215" s="317" t="str">
        <f>VLOOKUP(HelpMe[[#This Row],[Technician]],Technicians[#All],3,FALSE)</f>
        <v>RAK Ceramics</v>
      </c>
      <c r="Z215" s="228" t="str">
        <f>VLOOKUP(HelpMe[[#This Row],[Technician]],Technicians[#All],2,FALSE)</f>
        <v>SAP SD</v>
      </c>
      <c r="AA215" s="233" t="str">
        <f>IF((TEXT("Oct 28, 2024 00:00 AM","mmm dd, yyyy hh:mm") - HelpMe[[#This Row],[Updated Created Date]])&gt;0, "Yes","No")</f>
        <v>Yes</v>
      </c>
      <c r="AB215" s="230">
        <f ca="1">HelpMe[[#This Row],[Updated Resolved Time]]-HelpMe[[#This Row],[Updated Created Date]]</f>
        <v>151.01932372685405</v>
      </c>
      <c r="AC215" s="231">
        <f>YEAR(HelpMe[[#This Row],[Updated Created Date]])</f>
        <v>2024</v>
      </c>
      <c r="AD215" s="228">
        <f>WEEKNUM(HelpMe[[#This Row],[Updated Created Date]])</f>
        <v>31</v>
      </c>
      <c r="AE215" s="228" t="str">
        <f>_xlfn.CONCAT(HelpMe[[#This Row],[Year]],"-W",HelpMe[[#This Row],[Week'#]])</f>
        <v>2024-W31</v>
      </c>
      <c r="AF215" s="228" t="str">
        <f>IFERROR(VLOOKUP(HelpMe[[#This Row],[ID]],CGTracker[#All],13,FALSE),"No CG Status Found")</f>
        <v>No CG Status Found</v>
      </c>
      <c r="AG215" s="228">
        <f>MONTH(HelpMe[[#This Row],[Updated Created Date]])</f>
        <v>7</v>
      </c>
      <c r="AH215" s="228" t="str">
        <f>_xlfn.CONCAT(HelpMe[[#This Row],[Year]],"-M",HelpMe[[#This Row],[Month]])</f>
        <v>2024-M7</v>
      </c>
      <c r="AI215" s="228" t="str">
        <f ca="1">IF(HelpMe[[#This Row],[Age]]&lt;2,"Less than 2",IF(HelpMe[[#This Row],[Age]]&lt;5,"From 2 to 5",IF(HelpMe[[#This Row],[Age]]&lt;10,"From 5 to 10","More than 10")))</f>
        <v>More than 10</v>
      </c>
      <c r="AJ2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16" spans="1:37" ht="13.5" customHeight="1">
      <c r="A216" s="235">
        <v>4000001224</v>
      </c>
      <c r="B216" s="228" t="s">
        <v>117</v>
      </c>
      <c r="C216" s="228" t="s">
        <v>841</v>
      </c>
      <c r="D216" s="228" t="s">
        <v>2265</v>
      </c>
      <c r="E216" s="228" t="s">
        <v>2266</v>
      </c>
      <c r="F216" s="228" t="s">
        <v>603</v>
      </c>
      <c r="G216" s="228" t="s">
        <v>860</v>
      </c>
      <c r="H216" s="228" t="s">
        <v>403</v>
      </c>
      <c r="I216" s="233" t="s">
        <v>2077</v>
      </c>
      <c r="J216" s="228" t="s">
        <v>2095</v>
      </c>
      <c r="K216" s="228" t="s">
        <v>846</v>
      </c>
      <c r="L216" s="228" t="s">
        <v>2267</v>
      </c>
      <c r="M216" s="228" t="s">
        <v>848</v>
      </c>
      <c r="N216" s="228" t="s">
        <v>863</v>
      </c>
      <c r="O216" s="228" t="s">
        <v>850</v>
      </c>
      <c r="P216" s="233" t="s">
        <v>2268</v>
      </c>
      <c r="Q216" s="228" t="s">
        <v>841</v>
      </c>
      <c r="R216" s="233" t="s">
        <v>2269</v>
      </c>
      <c r="S216" s="228" t="s">
        <v>2269</v>
      </c>
      <c r="T216" s="228" t="s">
        <v>2098</v>
      </c>
      <c r="U216" s="228" t="s">
        <v>855</v>
      </c>
      <c r="V216" s="228" t="s">
        <v>2270</v>
      </c>
      <c r="W216" s="228" t="s">
        <v>869</v>
      </c>
      <c r="X216" s="316" t="s">
        <v>793</v>
      </c>
      <c r="Y216" s="317" t="str">
        <f>VLOOKUP(HelpMe[[#This Row],[Technician]],Technicians[#All],3,FALSE)</f>
        <v>RAK Ceramics</v>
      </c>
      <c r="Z216" s="228" t="str">
        <f>VLOOKUP(HelpMe[[#This Row],[Technician]],Technicians[#All],2,FALSE)</f>
        <v>SAP ABAP</v>
      </c>
      <c r="AA216" s="233" t="str">
        <f>IF((TEXT("Oct 28, 2024 00:00 AM","mmm dd, yyyy hh:mm") - HelpMe[[#This Row],[Updated Created Date]])&gt;0, "Yes","No")</f>
        <v>Yes</v>
      </c>
      <c r="AB216" s="230">
        <f ca="1">HelpMe[[#This Row],[Updated Resolved Time]]-HelpMe[[#This Row],[Updated Created Date]]</f>
        <v>9.7986111111167702</v>
      </c>
      <c r="AC216" s="231">
        <f>YEAR(HelpMe[[#This Row],[Updated Created Date]])</f>
        <v>2024</v>
      </c>
      <c r="AD216" s="228">
        <f>WEEKNUM(HelpMe[[#This Row],[Updated Created Date]])</f>
        <v>31</v>
      </c>
      <c r="AE216" s="228" t="str">
        <f>_xlfn.CONCAT(HelpMe[[#This Row],[Year]],"-W",HelpMe[[#This Row],[Week'#]])</f>
        <v>2024-W31</v>
      </c>
      <c r="AF216" s="228" t="str">
        <f>IFERROR(VLOOKUP(HelpMe[[#This Row],[ID]],CGTracker[#All],13,FALSE),"No CG Status Found")</f>
        <v>No CG Status Found</v>
      </c>
      <c r="AG216" s="228">
        <f>MONTH(HelpMe[[#This Row],[Updated Created Date]])</f>
        <v>7</v>
      </c>
      <c r="AH216" s="228" t="str">
        <f>_xlfn.CONCAT(HelpMe[[#This Row],[Year]],"-M",HelpMe[[#This Row],[Month]])</f>
        <v>2024-M7</v>
      </c>
      <c r="AI216" s="228" t="str">
        <f ca="1">IF(HelpMe[[#This Row],[Age]]&lt;2,"Less than 2",IF(HelpMe[[#This Row],[Age]]&lt;5,"From 2 to 5",IF(HelpMe[[#This Row],[Age]]&lt;10,"From 5 to 10","More than 10")))</f>
        <v>From 5 to 10</v>
      </c>
      <c r="AJ2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45512.536805555559</v>
      </c>
    </row>
    <row r="217" spans="1:37" ht="13.5" customHeight="1">
      <c r="A217" s="235">
        <v>4000001225</v>
      </c>
      <c r="B217" s="228" t="s">
        <v>117</v>
      </c>
      <c r="C217" s="228" t="s">
        <v>841</v>
      </c>
      <c r="D217" s="228" t="s">
        <v>2271</v>
      </c>
      <c r="E217" s="228" t="s">
        <v>2266</v>
      </c>
      <c r="F217" s="228" t="s">
        <v>603</v>
      </c>
      <c r="G217" s="228" t="s">
        <v>860</v>
      </c>
      <c r="H217" s="228" t="s">
        <v>268</v>
      </c>
      <c r="I217" s="233" t="s">
        <v>2077</v>
      </c>
      <c r="J217" s="228" t="s">
        <v>2098</v>
      </c>
      <c r="K217" s="228" t="s">
        <v>846</v>
      </c>
      <c r="L217" s="228" t="s">
        <v>855</v>
      </c>
      <c r="M217" s="228" t="s">
        <v>848</v>
      </c>
      <c r="N217" s="228" t="s">
        <v>863</v>
      </c>
      <c r="O217" s="228" t="s">
        <v>850</v>
      </c>
      <c r="P217" s="233" t="s">
        <v>2272</v>
      </c>
      <c r="Q217" s="228" t="s">
        <v>841</v>
      </c>
      <c r="R217" s="233" t="s">
        <v>855</v>
      </c>
      <c r="S217" s="228" t="s">
        <v>855</v>
      </c>
      <c r="T217" s="228" t="s">
        <v>2273</v>
      </c>
      <c r="U217" s="228" t="s">
        <v>855</v>
      </c>
      <c r="V217" s="228" t="s">
        <v>2274</v>
      </c>
      <c r="W217" s="228" t="s">
        <v>869</v>
      </c>
      <c r="X217" s="316" t="s">
        <v>793</v>
      </c>
      <c r="Y217" s="317" t="str">
        <f>VLOOKUP(HelpMe[[#This Row],[Technician]],Technicians[#All],3,FALSE)</f>
        <v>RAK Ceramics</v>
      </c>
      <c r="Z217" s="228" t="str">
        <f>VLOOKUP(HelpMe[[#This Row],[Technician]],Technicians[#All],2,FALSE)</f>
        <v>SAP ABAP</v>
      </c>
      <c r="AA217" s="233" t="str">
        <f>IF((TEXT("Oct 28, 2024 00:00 AM","mmm dd, yyyy hh:mm") - HelpMe[[#This Row],[Updated Created Date]])&gt;0, "Yes","No")</f>
        <v>Yes</v>
      </c>
      <c r="AB217" s="230">
        <f ca="1">HelpMe[[#This Row],[Updated Resolved Time]]-HelpMe[[#This Row],[Updated Created Date]]</f>
        <v>151.01932372685405</v>
      </c>
      <c r="AC217" s="231">
        <f>YEAR(HelpMe[[#This Row],[Updated Created Date]])</f>
        <v>2024</v>
      </c>
      <c r="AD217" s="228">
        <f>WEEKNUM(HelpMe[[#This Row],[Updated Created Date]])</f>
        <v>31</v>
      </c>
      <c r="AE217" s="228" t="str">
        <f>_xlfn.CONCAT(HelpMe[[#This Row],[Year]],"-W",HelpMe[[#This Row],[Week'#]])</f>
        <v>2024-W31</v>
      </c>
      <c r="AF217" s="228" t="str">
        <f>IFERROR(VLOOKUP(HelpMe[[#This Row],[ID]],CGTracker[#All],13,FALSE),"No CG Status Found")</f>
        <v>No CG Status Found</v>
      </c>
      <c r="AG217" s="228">
        <f>MONTH(HelpMe[[#This Row],[Updated Created Date]])</f>
        <v>7</v>
      </c>
      <c r="AH217" s="228" t="str">
        <f>_xlfn.CONCAT(HelpMe[[#This Row],[Year]],"-M",HelpMe[[#This Row],[Month]])</f>
        <v>2024-M7</v>
      </c>
      <c r="AI217" s="228" t="str">
        <f ca="1">IF(HelpMe[[#This Row],[Age]]&lt;2,"Less than 2",IF(HelpMe[[#This Row],[Age]]&lt;5,"From 2 to 5",IF(HelpMe[[#This Row],[Age]]&lt;10,"From 5 to 10","More than 10")))</f>
        <v>More than 10</v>
      </c>
      <c r="AJ2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18" spans="1:37" ht="13.5" customHeight="1">
      <c r="A218" s="235">
        <v>4000001226</v>
      </c>
      <c r="B218" s="228" t="s">
        <v>117</v>
      </c>
      <c r="C218" s="228" t="s">
        <v>841</v>
      </c>
      <c r="D218" s="228" t="s">
        <v>2275</v>
      </c>
      <c r="E218" s="228" t="s">
        <v>2017</v>
      </c>
      <c r="F218" s="228" t="s">
        <v>742</v>
      </c>
      <c r="G218" s="228" t="s">
        <v>516</v>
      </c>
      <c r="H218" s="228" t="s">
        <v>746</v>
      </c>
      <c r="I218" s="233" t="s">
        <v>2077</v>
      </c>
      <c r="J218" s="228" t="s">
        <v>2095</v>
      </c>
      <c r="K218" s="228" t="s">
        <v>846</v>
      </c>
      <c r="L218" s="228" t="s">
        <v>855</v>
      </c>
      <c r="M218" s="228" t="s">
        <v>848</v>
      </c>
      <c r="N218" s="228" t="s">
        <v>1156</v>
      </c>
      <c r="O218" s="228" t="s">
        <v>850</v>
      </c>
      <c r="P218" s="233" t="s">
        <v>2276</v>
      </c>
      <c r="Q218" s="228" t="s">
        <v>841</v>
      </c>
      <c r="R218" s="233" t="s">
        <v>855</v>
      </c>
      <c r="S218" s="228" t="s">
        <v>855</v>
      </c>
      <c r="T218" s="228" t="s">
        <v>2098</v>
      </c>
      <c r="U218" s="228" t="s">
        <v>855</v>
      </c>
      <c r="V218" s="228" t="s">
        <v>2277</v>
      </c>
      <c r="W218" s="228" t="s">
        <v>869</v>
      </c>
      <c r="X218" s="316" t="s">
        <v>793</v>
      </c>
      <c r="Y218" s="317" t="str">
        <f>VLOOKUP(HelpMe[[#This Row],[Technician]],Technicians[#All],3,FALSE)</f>
        <v>RAK Ceramics</v>
      </c>
      <c r="Z218" s="228" t="str">
        <f>VLOOKUP(HelpMe[[#This Row],[Technician]],Technicians[#All],2,FALSE)</f>
        <v>SAP SD</v>
      </c>
      <c r="AA218" s="233" t="str">
        <f>IF((TEXT("Oct 28, 2024 00:00 AM","mmm dd, yyyy hh:mm") - HelpMe[[#This Row],[Updated Created Date]])&gt;0, "Yes","No")</f>
        <v>Yes</v>
      </c>
      <c r="AB218" s="230">
        <f ca="1">HelpMe[[#This Row],[Updated Resolved Time]]-HelpMe[[#This Row],[Updated Created Date]]</f>
        <v>151.01932372685405</v>
      </c>
      <c r="AC218" s="231">
        <f>YEAR(HelpMe[[#This Row],[Updated Created Date]])</f>
        <v>2024</v>
      </c>
      <c r="AD218" s="228">
        <f>WEEKNUM(HelpMe[[#This Row],[Updated Created Date]])</f>
        <v>31</v>
      </c>
      <c r="AE218" s="228" t="str">
        <f>_xlfn.CONCAT(HelpMe[[#This Row],[Year]],"-W",HelpMe[[#This Row],[Week'#]])</f>
        <v>2024-W31</v>
      </c>
      <c r="AF218" s="228" t="str">
        <f>IFERROR(VLOOKUP(HelpMe[[#This Row],[ID]],CGTracker[#All],13,FALSE),"No CG Status Found")</f>
        <v>No CG Status Found</v>
      </c>
      <c r="AG218" s="228">
        <f>MONTH(HelpMe[[#This Row],[Updated Created Date]])</f>
        <v>7</v>
      </c>
      <c r="AH218" s="228" t="str">
        <f>_xlfn.CONCAT(HelpMe[[#This Row],[Year]],"-M",HelpMe[[#This Row],[Month]])</f>
        <v>2024-M7</v>
      </c>
      <c r="AI218" s="228" t="str">
        <f ca="1">IF(HelpMe[[#This Row],[Age]]&lt;2,"Less than 2",IF(HelpMe[[#This Row],[Age]]&lt;5,"From 2 to 5",IF(HelpMe[[#This Row],[Age]]&lt;10,"From 5 to 10","More than 10")))</f>
        <v>More than 10</v>
      </c>
      <c r="AJ2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19" spans="1:37" ht="13.5" customHeight="1">
      <c r="A219" s="235">
        <v>4000001227</v>
      </c>
      <c r="B219" s="228" t="s">
        <v>117</v>
      </c>
      <c r="C219" s="228" t="s">
        <v>841</v>
      </c>
      <c r="D219" s="228" t="s">
        <v>2278</v>
      </c>
      <c r="E219" s="228" t="s">
        <v>1246</v>
      </c>
      <c r="F219" s="228" t="s">
        <v>742</v>
      </c>
      <c r="G219" s="228" t="s">
        <v>516</v>
      </c>
      <c r="H219" s="228" t="s">
        <v>746</v>
      </c>
      <c r="I219" s="233" t="s">
        <v>2077</v>
      </c>
      <c r="J219" s="228" t="s">
        <v>2095</v>
      </c>
      <c r="K219" s="228" t="s">
        <v>846</v>
      </c>
      <c r="L219" s="228" t="s">
        <v>855</v>
      </c>
      <c r="M219" s="228" t="s">
        <v>848</v>
      </c>
      <c r="N219" s="228" t="s">
        <v>1004</v>
      </c>
      <c r="O219" s="228" t="s">
        <v>850</v>
      </c>
      <c r="P219" s="233" t="s">
        <v>2279</v>
      </c>
      <c r="Q219" s="228" t="s">
        <v>841</v>
      </c>
      <c r="R219" s="233" t="s">
        <v>855</v>
      </c>
      <c r="S219" s="228" t="s">
        <v>2280</v>
      </c>
      <c r="T219" s="228" t="s">
        <v>2098</v>
      </c>
      <c r="U219" s="228" t="s">
        <v>855</v>
      </c>
      <c r="V219" s="228" t="s">
        <v>2281</v>
      </c>
      <c r="W219" s="228" t="s">
        <v>869</v>
      </c>
      <c r="X219" s="316" t="s">
        <v>793</v>
      </c>
      <c r="Y219" s="317" t="str">
        <f>VLOOKUP(HelpMe[[#This Row],[Technician]],Technicians[#All],3,FALSE)</f>
        <v>RAK Ceramics</v>
      </c>
      <c r="Z219" s="228" t="str">
        <f>VLOOKUP(HelpMe[[#This Row],[Technician]],Technicians[#All],2,FALSE)</f>
        <v>SAP SD</v>
      </c>
      <c r="AA219" s="233" t="str">
        <f>IF((TEXT("Oct 28, 2024 00:00 AM","mmm dd, yyyy hh:mm") - HelpMe[[#This Row],[Updated Created Date]])&gt;0, "Yes","No")</f>
        <v>Yes</v>
      </c>
      <c r="AB219" s="230">
        <f ca="1">HelpMe[[#This Row],[Updated Resolved Time]]-HelpMe[[#This Row],[Updated Created Date]]</f>
        <v>151.01932372685405</v>
      </c>
      <c r="AC219" s="231">
        <f>YEAR(HelpMe[[#This Row],[Updated Created Date]])</f>
        <v>2024</v>
      </c>
      <c r="AD219" s="228">
        <f>WEEKNUM(HelpMe[[#This Row],[Updated Created Date]])</f>
        <v>31</v>
      </c>
      <c r="AE219" s="228" t="str">
        <f>_xlfn.CONCAT(HelpMe[[#This Row],[Year]],"-W",HelpMe[[#This Row],[Week'#]])</f>
        <v>2024-W31</v>
      </c>
      <c r="AF219" s="228" t="str">
        <f>IFERROR(VLOOKUP(HelpMe[[#This Row],[ID]],CGTracker[#All],13,FALSE),"No CG Status Found")</f>
        <v>No CG Status Found</v>
      </c>
      <c r="AG219" s="228">
        <f>MONTH(HelpMe[[#This Row],[Updated Created Date]])</f>
        <v>7</v>
      </c>
      <c r="AH219" s="228" t="str">
        <f>_xlfn.CONCAT(HelpMe[[#This Row],[Year]],"-M",HelpMe[[#This Row],[Month]])</f>
        <v>2024-M7</v>
      </c>
      <c r="AI219" s="228" t="str">
        <f ca="1">IF(HelpMe[[#This Row],[Age]]&lt;2,"Less than 2",IF(HelpMe[[#This Row],[Age]]&lt;5,"From 2 to 5",IF(HelpMe[[#This Row],[Age]]&lt;10,"From 5 to 10","More than 10")))</f>
        <v>More than 10</v>
      </c>
      <c r="AJ2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20" spans="1:37" ht="13.5" customHeight="1">
      <c r="A220" s="235">
        <v>4000001228</v>
      </c>
      <c r="B220" s="228" t="s">
        <v>117</v>
      </c>
      <c r="C220" s="228" t="s">
        <v>841</v>
      </c>
      <c r="D220" s="228" t="s">
        <v>2282</v>
      </c>
      <c r="E220" s="228" t="s">
        <v>2283</v>
      </c>
      <c r="F220" s="228" t="s">
        <v>603</v>
      </c>
      <c r="G220" s="228" t="s">
        <v>860</v>
      </c>
      <c r="H220" s="228" t="s">
        <v>403</v>
      </c>
      <c r="I220" s="233" t="s">
        <v>2077</v>
      </c>
      <c r="J220" s="228" t="s">
        <v>2095</v>
      </c>
      <c r="K220" s="228" t="s">
        <v>846</v>
      </c>
      <c r="L220" s="228" t="s">
        <v>2284</v>
      </c>
      <c r="M220" s="228" t="s">
        <v>848</v>
      </c>
      <c r="N220" s="228" t="s">
        <v>1098</v>
      </c>
      <c r="O220" s="228" t="s">
        <v>850</v>
      </c>
      <c r="P220" s="233" t="s">
        <v>2284</v>
      </c>
      <c r="Q220" s="228" t="s">
        <v>841</v>
      </c>
      <c r="R220" s="233" t="s">
        <v>2285</v>
      </c>
      <c r="S220" s="228" t="s">
        <v>2286</v>
      </c>
      <c r="T220" s="228" t="s">
        <v>2098</v>
      </c>
      <c r="U220" s="228" t="s">
        <v>855</v>
      </c>
      <c r="V220" s="228" t="s">
        <v>2287</v>
      </c>
      <c r="W220" s="228" t="s">
        <v>869</v>
      </c>
      <c r="X220" s="316" t="s">
        <v>793</v>
      </c>
      <c r="Y220" s="317" t="str">
        <f>VLOOKUP(HelpMe[[#This Row],[Technician]],Technicians[#All],3,FALSE)</f>
        <v>RAK Ceramics</v>
      </c>
      <c r="Z220" s="228" t="str">
        <f>VLOOKUP(HelpMe[[#This Row],[Technician]],Technicians[#All],2,FALSE)</f>
        <v>SAP ABAP</v>
      </c>
      <c r="AA220" s="233" t="str">
        <f>IF((TEXT("Oct 28, 2024 00:00 AM","mmm dd, yyyy hh:mm") - HelpMe[[#This Row],[Updated Created Date]])&gt;0, "Yes","No")</f>
        <v>Yes</v>
      </c>
      <c r="AB220" s="230">
        <f ca="1">HelpMe[[#This Row],[Updated Resolved Time]]-HelpMe[[#This Row],[Updated Created Date]]</f>
        <v>91.997916666667152</v>
      </c>
      <c r="AC220" s="231">
        <f>YEAR(HelpMe[[#This Row],[Updated Created Date]])</f>
        <v>2024</v>
      </c>
      <c r="AD220" s="228">
        <f>WEEKNUM(HelpMe[[#This Row],[Updated Created Date]])</f>
        <v>31</v>
      </c>
      <c r="AE220" s="228" t="str">
        <f>_xlfn.CONCAT(HelpMe[[#This Row],[Year]],"-W",HelpMe[[#This Row],[Week'#]])</f>
        <v>2024-W31</v>
      </c>
      <c r="AF220" s="228" t="str">
        <f>IFERROR(VLOOKUP(HelpMe[[#This Row],[ID]],CGTracker[#All],13,FALSE),"No CG Status Found")</f>
        <v>No CG Status Found</v>
      </c>
      <c r="AG220" s="228">
        <f>MONTH(HelpMe[[#This Row],[Updated Created Date]])</f>
        <v>7</v>
      </c>
      <c r="AH220" s="228" t="str">
        <f>_xlfn.CONCAT(HelpMe[[#This Row],[Year]],"-M",HelpMe[[#This Row],[Month]])</f>
        <v>2024-M7</v>
      </c>
      <c r="AI220" s="228" t="str">
        <f ca="1">IF(HelpMe[[#This Row],[Age]]&lt;2,"Less than 2",IF(HelpMe[[#This Row],[Age]]&lt;5,"From 2 to 5",IF(HelpMe[[#This Row],[Age]]&lt;10,"From 5 to 10","More than 10")))</f>
        <v>More than 10</v>
      </c>
      <c r="AJ2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45594.736111111109</v>
      </c>
    </row>
    <row r="221" spans="1:37" ht="13.5" customHeight="1">
      <c r="A221" s="235">
        <v>4000001229</v>
      </c>
      <c r="B221" s="228" t="s">
        <v>117</v>
      </c>
      <c r="C221" s="228" t="s">
        <v>841</v>
      </c>
      <c r="D221" s="228" t="s">
        <v>708</v>
      </c>
      <c r="E221" s="228" t="s">
        <v>921</v>
      </c>
      <c r="F221" s="228" t="s">
        <v>518</v>
      </c>
      <c r="G221" s="228" t="s">
        <v>516</v>
      </c>
      <c r="H221" s="228" t="s">
        <v>268</v>
      </c>
      <c r="I221" s="233" t="s">
        <v>2077</v>
      </c>
      <c r="J221" s="228" t="s">
        <v>2095</v>
      </c>
      <c r="K221" s="228" t="s">
        <v>846</v>
      </c>
      <c r="L221" s="228" t="s">
        <v>855</v>
      </c>
      <c r="M221" s="228" t="s">
        <v>848</v>
      </c>
      <c r="N221" s="228" t="s">
        <v>924</v>
      </c>
      <c r="O221" s="228" t="s">
        <v>850</v>
      </c>
      <c r="P221" s="233" t="s">
        <v>2288</v>
      </c>
      <c r="Q221" s="228" t="s">
        <v>841</v>
      </c>
      <c r="R221" s="233" t="s">
        <v>855</v>
      </c>
      <c r="S221" s="228" t="s">
        <v>855</v>
      </c>
      <c r="T221" s="228" t="s">
        <v>2098</v>
      </c>
      <c r="U221" s="228" t="s">
        <v>855</v>
      </c>
      <c r="V221" s="228" t="s">
        <v>2289</v>
      </c>
      <c r="W221" s="228" t="s">
        <v>869</v>
      </c>
      <c r="X221" s="316" t="s">
        <v>793</v>
      </c>
      <c r="Y221" s="317" t="str">
        <f>VLOOKUP(HelpMe[[#This Row],[Technician]],Technicians[#All],3,FALSE)</f>
        <v>Capgemini</v>
      </c>
      <c r="Z221" s="228" t="str">
        <f>VLOOKUP(HelpMe[[#This Row],[Technician]],Technicians[#All],2,FALSE)</f>
        <v>SAP SD</v>
      </c>
      <c r="AA221" s="233" t="str">
        <f>IF((TEXT("Oct 28, 2024 00:00 AM","mmm dd, yyyy hh:mm") - HelpMe[[#This Row],[Updated Created Date]])&gt;0, "Yes","No")</f>
        <v>Yes</v>
      </c>
      <c r="AB221" s="230">
        <f ca="1">HelpMe[[#This Row],[Updated Resolved Time]]-HelpMe[[#This Row],[Updated Created Date]]</f>
        <v>151.01932372685405</v>
      </c>
      <c r="AC221" s="231">
        <f>YEAR(HelpMe[[#This Row],[Updated Created Date]])</f>
        <v>2024</v>
      </c>
      <c r="AD221" s="228">
        <f>WEEKNUM(HelpMe[[#This Row],[Updated Created Date]])</f>
        <v>31</v>
      </c>
      <c r="AE221" s="228" t="str">
        <f>_xlfn.CONCAT(HelpMe[[#This Row],[Year]],"-W",HelpMe[[#This Row],[Week'#]])</f>
        <v>2024-W31</v>
      </c>
      <c r="AF221" s="228" t="str">
        <f>IFERROR(VLOOKUP(HelpMe[[#This Row],[ID]],CGTracker[#All],13,FALSE),"No CG Status Found")</f>
        <v>Under Requirements Gathering</v>
      </c>
      <c r="AG221" s="228">
        <f>MONTH(HelpMe[[#This Row],[Updated Created Date]])</f>
        <v>7</v>
      </c>
      <c r="AH221" s="228" t="str">
        <f>_xlfn.CONCAT(HelpMe[[#This Row],[Year]],"-M",HelpMe[[#This Row],[Month]])</f>
        <v>2024-M7</v>
      </c>
      <c r="AI221" s="228" t="str">
        <f ca="1">IF(HelpMe[[#This Row],[Age]]&lt;2,"Less than 2",IF(HelpMe[[#This Row],[Age]]&lt;5,"From 2 to 5",IF(HelpMe[[#This Row],[Age]]&lt;10,"From 5 to 10","More than 10")))</f>
        <v>More than 10</v>
      </c>
      <c r="AJ2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22" spans="1:37" ht="13.5" customHeight="1">
      <c r="A222" s="235">
        <v>4000001231</v>
      </c>
      <c r="B222" s="228" t="s">
        <v>117</v>
      </c>
      <c r="C222" s="228" t="s">
        <v>841</v>
      </c>
      <c r="D222" s="228" t="s">
        <v>2290</v>
      </c>
      <c r="E222" s="228" t="s">
        <v>2291</v>
      </c>
      <c r="F222" s="228" t="s">
        <v>223</v>
      </c>
      <c r="G222" s="228" t="s">
        <v>516</v>
      </c>
      <c r="H222" s="228" t="s">
        <v>746</v>
      </c>
      <c r="I222" s="233" t="s">
        <v>2077</v>
      </c>
      <c r="J222" s="228" t="s">
        <v>2119</v>
      </c>
      <c r="K222" s="228" t="s">
        <v>846</v>
      </c>
      <c r="L222" s="228" t="s">
        <v>855</v>
      </c>
      <c r="M222" s="228" t="s">
        <v>848</v>
      </c>
      <c r="N222" s="228" t="s">
        <v>1280</v>
      </c>
      <c r="O222" s="228" t="s">
        <v>850</v>
      </c>
      <c r="P222" s="233" t="s">
        <v>2292</v>
      </c>
      <c r="Q222" s="228" t="s">
        <v>841</v>
      </c>
      <c r="R222" s="233" t="s">
        <v>855</v>
      </c>
      <c r="S222" s="228" t="s">
        <v>2293</v>
      </c>
      <c r="T222" s="228" t="s">
        <v>2123</v>
      </c>
      <c r="U222" s="228" t="s">
        <v>855</v>
      </c>
      <c r="V222" s="228" t="s">
        <v>2294</v>
      </c>
      <c r="W222" s="228" t="s">
        <v>869</v>
      </c>
      <c r="X222" s="316" t="s">
        <v>904</v>
      </c>
      <c r="Y222" s="317" t="str">
        <f>VLOOKUP(HelpMe[[#This Row],[Technician]],Technicians[#All],3,FALSE)</f>
        <v>Capgemini</v>
      </c>
      <c r="Z222" s="228" t="str">
        <f>VLOOKUP(HelpMe[[#This Row],[Technician]],Technicians[#All],2,FALSE)</f>
        <v>SAP HCM</v>
      </c>
      <c r="AA222" s="233" t="str">
        <f>IF((TEXT("Oct 28, 2024 00:00 AM","mmm dd, yyyy hh:mm") - HelpMe[[#This Row],[Updated Created Date]])&gt;0, "Yes","No")</f>
        <v>Yes</v>
      </c>
      <c r="AB222" s="230">
        <f ca="1">HelpMe[[#This Row],[Updated Resolved Time]]-HelpMe[[#This Row],[Updated Created Date]]</f>
        <v>151.01932372685405</v>
      </c>
      <c r="AC222" s="231">
        <f>YEAR(HelpMe[[#This Row],[Updated Created Date]])</f>
        <v>2024</v>
      </c>
      <c r="AD222" s="228">
        <f>WEEKNUM(HelpMe[[#This Row],[Updated Created Date]])</f>
        <v>31</v>
      </c>
      <c r="AE222" s="228" t="str">
        <f>_xlfn.CONCAT(HelpMe[[#This Row],[Year]],"-W",HelpMe[[#This Row],[Week'#]])</f>
        <v>2024-W31</v>
      </c>
      <c r="AF222" s="228" t="str">
        <f>IFERROR(VLOOKUP(HelpMe[[#This Row],[ID]],CGTracker[#All],13,FALSE),"No CG Status Found")</f>
        <v>Under UAT</v>
      </c>
      <c r="AG222" s="228">
        <f>MONTH(HelpMe[[#This Row],[Updated Created Date]])</f>
        <v>7</v>
      </c>
      <c r="AH222" s="228" t="str">
        <f>_xlfn.CONCAT(HelpMe[[#This Row],[Year]],"-M",HelpMe[[#This Row],[Month]])</f>
        <v>2024-M7</v>
      </c>
      <c r="AI222" s="228" t="str">
        <f ca="1">IF(HelpMe[[#This Row],[Age]]&lt;2,"Less than 2",IF(HelpMe[[#This Row],[Age]]&lt;5,"From 2 to 5",IF(HelpMe[[#This Row],[Age]]&lt;10,"From 5 to 10","More than 10")))</f>
        <v>More than 10</v>
      </c>
      <c r="AJ2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23" spans="1:37" ht="13.5" customHeight="1">
      <c r="A223" s="235">
        <v>4000001232</v>
      </c>
      <c r="B223" s="228" t="s">
        <v>117</v>
      </c>
      <c r="C223" s="228" t="s">
        <v>795</v>
      </c>
      <c r="D223" s="228" t="s">
        <v>2295</v>
      </c>
      <c r="E223" s="228" t="s">
        <v>2296</v>
      </c>
      <c r="F223" s="228" t="s">
        <v>603</v>
      </c>
      <c r="G223" s="228" t="s">
        <v>860</v>
      </c>
      <c r="H223" s="228" t="s">
        <v>403</v>
      </c>
      <c r="I223" s="233" t="s">
        <v>2077</v>
      </c>
      <c r="J223" s="228" t="s">
        <v>2083</v>
      </c>
      <c r="K223" s="228" t="s">
        <v>846</v>
      </c>
      <c r="L223" s="228" t="s">
        <v>2297</v>
      </c>
      <c r="M223" s="228" t="s">
        <v>848</v>
      </c>
      <c r="N223" s="228" t="s">
        <v>1122</v>
      </c>
      <c r="O223" s="228" t="s">
        <v>917</v>
      </c>
      <c r="P223" s="233" t="s">
        <v>2297</v>
      </c>
      <c r="Q223" s="228" t="s">
        <v>795</v>
      </c>
      <c r="R223" s="233" t="s">
        <v>2298</v>
      </c>
      <c r="S223" s="228" t="s">
        <v>2298</v>
      </c>
      <c r="T223" s="228" t="s">
        <v>2086</v>
      </c>
      <c r="U223" s="228" t="s">
        <v>855</v>
      </c>
      <c r="V223" s="228" t="s">
        <v>2299</v>
      </c>
      <c r="W223" s="228" t="s">
        <v>869</v>
      </c>
      <c r="X223" s="316" t="s">
        <v>793</v>
      </c>
      <c r="Y223" s="317" t="str">
        <f>VLOOKUP(HelpMe[[#This Row],[Technician]],Technicians[#All],3,FALSE)</f>
        <v>RAK Ceramics</v>
      </c>
      <c r="Z223" s="228" t="str">
        <f>VLOOKUP(HelpMe[[#This Row],[Technician]],Technicians[#All],2,FALSE)</f>
        <v>SAP ABAP</v>
      </c>
      <c r="AA223" s="233" t="str">
        <f>IF((TEXT("Oct 28, 2024 00:00 AM","mmm dd, yyyy hh:mm") - HelpMe[[#This Row],[Updated Created Date]])&gt;0, "Yes","No")</f>
        <v>Yes</v>
      </c>
      <c r="AB223" s="230">
        <f ca="1">HelpMe[[#This Row],[Updated Resolved Time]]-HelpMe[[#This Row],[Updated Created Date]]</f>
        <v>22.046527777776646</v>
      </c>
      <c r="AC223" s="231">
        <f>YEAR(HelpMe[[#This Row],[Updated Created Date]])</f>
        <v>2024</v>
      </c>
      <c r="AD223" s="228">
        <f>WEEKNUM(HelpMe[[#This Row],[Updated Created Date]])</f>
        <v>31</v>
      </c>
      <c r="AE223" s="228" t="str">
        <f>_xlfn.CONCAT(HelpMe[[#This Row],[Year]],"-W",HelpMe[[#This Row],[Week'#]])</f>
        <v>2024-W31</v>
      </c>
      <c r="AF223" s="228" t="str">
        <f>IFERROR(VLOOKUP(HelpMe[[#This Row],[ID]],CGTracker[#All],13,FALSE),"No CG Status Found")</f>
        <v>No CG Status Found</v>
      </c>
      <c r="AG223" s="228">
        <f>MONTH(HelpMe[[#This Row],[Updated Created Date]])</f>
        <v>7</v>
      </c>
      <c r="AH223" s="228" t="str">
        <f>_xlfn.CONCAT(HelpMe[[#This Row],[Year]],"-M",HelpMe[[#This Row],[Month]])</f>
        <v>2024-M7</v>
      </c>
      <c r="AI223" s="228" t="str">
        <f ca="1">IF(HelpMe[[#This Row],[Age]]&lt;2,"Less than 2",IF(HelpMe[[#This Row],[Age]]&lt;5,"From 2 to 5",IF(HelpMe[[#This Row],[Age]]&lt;10,"From 5 to 10","More than 10")))</f>
        <v>More than 10</v>
      </c>
      <c r="AJ2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45524.784722222219</v>
      </c>
    </row>
    <row r="224" spans="1:37" ht="13.5" customHeight="1">
      <c r="A224" s="235">
        <v>4000001233</v>
      </c>
      <c r="B224" s="228" t="s">
        <v>117</v>
      </c>
      <c r="C224" s="228" t="s">
        <v>841</v>
      </c>
      <c r="D224" s="228" t="s">
        <v>2300</v>
      </c>
      <c r="E224" s="228" t="s">
        <v>1499</v>
      </c>
      <c r="F224" s="228" t="s">
        <v>1054</v>
      </c>
      <c r="G224" s="228" t="s">
        <v>2076</v>
      </c>
      <c r="H224" s="228" t="s">
        <v>268</v>
      </c>
      <c r="I224" s="233" t="s">
        <v>2077</v>
      </c>
      <c r="J224" s="228" t="s">
        <v>919</v>
      </c>
      <c r="K224" s="228" t="s">
        <v>846</v>
      </c>
      <c r="L224" s="228" t="s">
        <v>855</v>
      </c>
      <c r="M224" s="228" t="s">
        <v>848</v>
      </c>
      <c r="N224" s="228" t="s">
        <v>2301</v>
      </c>
      <c r="O224" s="228" t="s">
        <v>850</v>
      </c>
      <c r="P224" s="233" t="s">
        <v>2302</v>
      </c>
      <c r="Q224" s="228" t="s">
        <v>841</v>
      </c>
      <c r="R224" s="233" t="s">
        <v>855</v>
      </c>
      <c r="S224" s="228" t="s">
        <v>855</v>
      </c>
      <c r="T224" s="228" t="s">
        <v>919</v>
      </c>
      <c r="U224" s="228" t="s">
        <v>855</v>
      </c>
      <c r="V224" s="228" t="s">
        <v>2303</v>
      </c>
      <c r="W224" s="228" t="s">
        <v>869</v>
      </c>
      <c r="X224" s="316" t="s">
        <v>793</v>
      </c>
      <c r="Y224" s="317" t="str">
        <f>VLOOKUP(HelpMe[[#This Row],[Technician]],Technicians[#All],3,FALSE)</f>
        <v>RAK Ceramics</v>
      </c>
      <c r="Z224" s="228" t="str">
        <f>VLOOKUP(HelpMe[[#This Row],[Technician]],Technicians[#All],2,FALSE)</f>
        <v>SAP PP</v>
      </c>
      <c r="AA224" s="233" t="str">
        <f>IF((TEXT("Oct 28, 2024 00:00 AM","mmm dd, yyyy hh:mm") - HelpMe[[#This Row],[Updated Created Date]])&gt;0, "Yes","No")</f>
        <v>Yes</v>
      </c>
      <c r="AB224" s="230">
        <f ca="1">HelpMe[[#This Row],[Updated Resolved Time]]-HelpMe[[#This Row],[Updated Created Date]]</f>
        <v>151.01932372685405</v>
      </c>
      <c r="AC224" s="231">
        <f>YEAR(HelpMe[[#This Row],[Updated Created Date]])</f>
        <v>2024</v>
      </c>
      <c r="AD224" s="228">
        <f>WEEKNUM(HelpMe[[#This Row],[Updated Created Date]])</f>
        <v>31</v>
      </c>
      <c r="AE224" s="228" t="str">
        <f>_xlfn.CONCAT(HelpMe[[#This Row],[Year]],"-W",HelpMe[[#This Row],[Week'#]])</f>
        <v>2024-W31</v>
      </c>
      <c r="AF224" s="228" t="str">
        <f>IFERROR(VLOOKUP(HelpMe[[#This Row],[ID]],CGTracker[#All],13,FALSE),"No CG Status Found")</f>
        <v>No CG Status Found</v>
      </c>
      <c r="AG224" s="228">
        <f>MONTH(HelpMe[[#This Row],[Updated Created Date]])</f>
        <v>7</v>
      </c>
      <c r="AH224" s="228" t="str">
        <f>_xlfn.CONCAT(HelpMe[[#This Row],[Year]],"-M",HelpMe[[#This Row],[Month]])</f>
        <v>2024-M7</v>
      </c>
      <c r="AI224" s="228" t="str">
        <f ca="1">IF(HelpMe[[#This Row],[Age]]&lt;2,"Less than 2",IF(HelpMe[[#This Row],[Age]]&lt;5,"From 2 to 5",IF(HelpMe[[#This Row],[Age]]&lt;10,"From 5 to 10","More than 10")))</f>
        <v>More than 10</v>
      </c>
      <c r="AJ2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25" spans="1:37" ht="13.5" customHeight="1">
      <c r="A225" s="235">
        <v>4000001234</v>
      </c>
      <c r="B225" s="228" t="s">
        <v>117</v>
      </c>
      <c r="C225" s="228" t="s">
        <v>795</v>
      </c>
      <c r="D225" s="228" t="s">
        <v>2304</v>
      </c>
      <c r="E225" s="228" t="s">
        <v>2305</v>
      </c>
      <c r="F225" s="228" t="s">
        <v>742</v>
      </c>
      <c r="G225" s="228" t="s">
        <v>516</v>
      </c>
      <c r="H225" s="228" t="s">
        <v>403</v>
      </c>
      <c r="I225" s="233" t="s">
        <v>2077</v>
      </c>
      <c r="J225" s="228" t="s">
        <v>2083</v>
      </c>
      <c r="K225" s="228" t="s">
        <v>846</v>
      </c>
      <c r="L225" s="228" t="s">
        <v>2306</v>
      </c>
      <c r="M225" s="228" t="s">
        <v>848</v>
      </c>
      <c r="N225" s="228" t="s">
        <v>1170</v>
      </c>
      <c r="O225" s="228" t="s">
        <v>917</v>
      </c>
      <c r="P225" s="233" t="s">
        <v>2306</v>
      </c>
      <c r="Q225" s="228" t="s">
        <v>795</v>
      </c>
      <c r="R225" s="233" t="s">
        <v>2307</v>
      </c>
      <c r="S225" s="228" t="s">
        <v>2308</v>
      </c>
      <c r="T225" s="228" t="s">
        <v>2086</v>
      </c>
      <c r="U225" s="228" t="s">
        <v>855</v>
      </c>
      <c r="V225" s="228" t="s">
        <v>2309</v>
      </c>
      <c r="W225" s="228" t="s">
        <v>869</v>
      </c>
      <c r="X225" s="316" t="s">
        <v>793</v>
      </c>
      <c r="Y225" s="317" t="str">
        <f>VLOOKUP(HelpMe[[#This Row],[Technician]],Technicians[#All],3,FALSE)</f>
        <v>RAK Ceramics</v>
      </c>
      <c r="Z225" s="228" t="str">
        <f>VLOOKUP(HelpMe[[#This Row],[Technician]],Technicians[#All],2,FALSE)</f>
        <v>SAP SD</v>
      </c>
      <c r="AA225" s="233" t="str">
        <f>IF((TEXT("Oct 28, 2024 00:00 AM","mmm dd, yyyy hh:mm") - HelpMe[[#This Row],[Updated Created Date]])&gt;0, "Yes","No")</f>
        <v>Yes</v>
      </c>
      <c r="AB225" s="230">
        <f ca="1">HelpMe[[#This Row],[Updated Resolved Time]]-HelpMe[[#This Row],[Updated Created Date]]</f>
        <v>135.93819444444671</v>
      </c>
      <c r="AC225" s="231">
        <f>YEAR(HelpMe[[#This Row],[Updated Created Date]])</f>
        <v>2024</v>
      </c>
      <c r="AD225" s="228">
        <f>WEEKNUM(HelpMe[[#This Row],[Updated Created Date]])</f>
        <v>31</v>
      </c>
      <c r="AE225" s="228" t="str">
        <f>_xlfn.CONCAT(HelpMe[[#This Row],[Year]],"-W",HelpMe[[#This Row],[Week'#]])</f>
        <v>2024-W31</v>
      </c>
      <c r="AF225" s="228" t="str">
        <f>IFERROR(VLOOKUP(HelpMe[[#This Row],[ID]],CGTracker[#All],13,FALSE),"No CG Status Found")</f>
        <v>No CG Status Found</v>
      </c>
      <c r="AG225" s="228">
        <f>MONTH(HelpMe[[#This Row],[Updated Created Date]])</f>
        <v>7</v>
      </c>
      <c r="AH225" s="228" t="str">
        <f>_xlfn.CONCAT(HelpMe[[#This Row],[Year]],"-M",HelpMe[[#This Row],[Month]])</f>
        <v>2024-M7</v>
      </c>
      <c r="AI225" s="228" t="str">
        <f ca="1">IF(HelpMe[[#This Row],[Age]]&lt;2,"Less than 2",IF(HelpMe[[#This Row],[Age]]&lt;5,"From 2 to 5",IF(HelpMe[[#This Row],[Age]]&lt;10,"From 5 to 10","More than 10")))</f>
        <v>More than 10</v>
      </c>
      <c r="AJ2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45638.676388888889</v>
      </c>
    </row>
    <row r="226" spans="1:37" ht="13.5" customHeight="1">
      <c r="A226" s="235">
        <v>4000001235</v>
      </c>
      <c r="B226" s="228" t="s">
        <v>117</v>
      </c>
      <c r="C226" s="228" t="s">
        <v>841</v>
      </c>
      <c r="D226" s="228" t="s">
        <v>2310</v>
      </c>
      <c r="E226" s="228" t="s">
        <v>906</v>
      </c>
      <c r="F226" s="228" t="s">
        <v>603</v>
      </c>
      <c r="G226" s="228" t="s">
        <v>860</v>
      </c>
      <c r="H226" s="228" t="s">
        <v>403</v>
      </c>
      <c r="I226" s="233" t="s">
        <v>2077</v>
      </c>
      <c r="J226" s="228" t="s">
        <v>2095</v>
      </c>
      <c r="K226" s="228" t="s">
        <v>846</v>
      </c>
      <c r="L226" s="228" t="s">
        <v>2311</v>
      </c>
      <c r="M226" s="228" t="s">
        <v>848</v>
      </c>
      <c r="N226" s="228" t="s">
        <v>863</v>
      </c>
      <c r="O226" s="228" t="s">
        <v>850</v>
      </c>
      <c r="P226" s="233" t="s">
        <v>2268</v>
      </c>
      <c r="Q226" s="228" t="s">
        <v>841</v>
      </c>
      <c r="R226" s="233" t="s">
        <v>2312</v>
      </c>
      <c r="S226" s="228" t="s">
        <v>2312</v>
      </c>
      <c r="T226" s="228" t="s">
        <v>2098</v>
      </c>
      <c r="U226" s="228" t="s">
        <v>855</v>
      </c>
      <c r="V226" s="228" t="s">
        <v>2313</v>
      </c>
      <c r="W226" s="228" t="s">
        <v>869</v>
      </c>
      <c r="X226" s="316" t="s">
        <v>793</v>
      </c>
      <c r="Y226" s="317" t="str">
        <f>VLOOKUP(HelpMe[[#This Row],[Technician]],Technicians[#All],3,FALSE)</f>
        <v>RAK Ceramics</v>
      </c>
      <c r="Z226" s="228" t="str">
        <f>VLOOKUP(HelpMe[[#This Row],[Technician]],Technicians[#All],2,FALSE)</f>
        <v>SAP ABAP</v>
      </c>
      <c r="AA226" s="233" t="str">
        <f>IF((TEXT("Oct 28, 2024 00:00 AM","mmm dd, yyyy hh:mm") - HelpMe[[#This Row],[Updated Created Date]])&gt;0, "Yes","No")</f>
        <v>Yes</v>
      </c>
      <c r="AB226" s="230">
        <f ca="1">HelpMe[[#This Row],[Updated Resolved Time]]-HelpMe[[#This Row],[Updated Created Date]]</f>
        <v>9.796527777776646</v>
      </c>
      <c r="AC226" s="231">
        <f>YEAR(HelpMe[[#This Row],[Updated Created Date]])</f>
        <v>2024</v>
      </c>
      <c r="AD226" s="228">
        <f>WEEKNUM(HelpMe[[#This Row],[Updated Created Date]])</f>
        <v>31</v>
      </c>
      <c r="AE226" s="228" t="str">
        <f>_xlfn.CONCAT(HelpMe[[#This Row],[Year]],"-W",HelpMe[[#This Row],[Week'#]])</f>
        <v>2024-W31</v>
      </c>
      <c r="AF226" s="228" t="str">
        <f>IFERROR(VLOOKUP(HelpMe[[#This Row],[ID]],CGTracker[#All],13,FALSE),"No CG Status Found")</f>
        <v>No CG Status Found</v>
      </c>
      <c r="AG226" s="228">
        <f>MONTH(HelpMe[[#This Row],[Updated Created Date]])</f>
        <v>7</v>
      </c>
      <c r="AH226" s="228" t="str">
        <f>_xlfn.CONCAT(HelpMe[[#This Row],[Year]],"-M",HelpMe[[#This Row],[Month]])</f>
        <v>2024-M7</v>
      </c>
      <c r="AI226" s="228" t="str">
        <f ca="1">IF(HelpMe[[#This Row],[Age]]&lt;2,"Less than 2",IF(HelpMe[[#This Row],[Age]]&lt;5,"From 2 to 5",IF(HelpMe[[#This Row],[Age]]&lt;10,"From 5 to 10","More than 10")))</f>
        <v>From 5 to 10</v>
      </c>
      <c r="AJ2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45512.534722222219</v>
      </c>
    </row>
    <row r="227" spans="1:37" ht="13.5" customHeight="1">
      <c r="A227" s="235">
        <v>4000001236</v>
      </c>
      <c r="B227" s="228" t="s">
        <v>117</v>
      </c>
      <c r="C227" s="228" t="s">
        <v>841</v>
      </c>
      <c r="D227" s="228" t="s">
        <v>2314</v>
      </c>
      <c r="E227" s="228" t="s">
        <v>2315</v>
      </c>
      <c r="F227" s="228" t="s">
        <v>1054</v>
      </c>
      <c r="G227" s="228" t="s">
        <v>1055</v>
      </c>
      <c r="H227" s="228" t="s">
        <v>268</v>
      </c>
      <c r="I227" s="233" t="s">
        <v>2077</v>
      </c>
      <c r="J227" s="228" t="s">
        <v>2095</v>
      </c>
      <c r="K227" s="228" t="s">
        <v>846</v>
      </c>
      <c r="L227" s="228" t="s">
        <v>855</v>
      </c>
      <c r="M227" s="228" t="s">
        <v>848</v>
      </c>
      <c r="N227" s="228" t="s">
        <v>1240</v>
      </c>
      <c r="O227" s="228" t="s">
        <v>850</v>
      </c>
      <c r="P227" s="233" t="s">
        <v>2316</v>
      </c>
      <c r="Q227" s="228" t="s">
        <v>841</v>
      </c>
      <c r="R227" s="233" t="s">
        <v>855</v>
      </c>
      <c r="S227" s="228" t="s">
        <v>855</v>
      </c>
      <c r="T227" s="228" t="s">
        <v>2098</v>
      </c>
      <c r="U227" s="228" t="s">
        <v>855</v>
      </c>
      <c r="V227" s="228" t="s">
        <v>2317</v>
      </c>
      <c r="W227" s="228" t="s">
        <v>869</v>
      </c>
      <c r="X227" s="316" t="s">
        <v>793</v>
      </c>
      <c r="Y227" s="317" t="str">
        <f>VLOOKUP(HelpMe[[#This Row],[Technician]],Technicians[#All],3,FALSE)</f>
        <v>RAK Ceramics</v>
      </c>
      <c r="Z227" s="228" t="str">
        <f>VLOOKUP(HelpMe[[#This Row],[Technician]],Technicians[#All],2,FALSE)</f>
        <v>SAP PP</v>
      </c>
      <c r="AA227" s="233" t="str">
        <f>IF((TEXT("Oct 28, 2024 00:00 AM","mmm dd, yyyy hh:mm") - HelpMe[[#This Row],[Updated Created Date]])&gt;0, "Yes","No")</f>
        <v>Yes</v>
      </c>
      <c r="AB227" s="230">
        <f ca="1">HelpMe[[#This Row],[Updated Resolved Time]]-HelpMe[[#This Row],[Updated Created Date]]</f>
        <v>151.01932372685405</v>
      </c>
      <c r="AC227" s="231">
        <f>YEAR(HelpMe[[#This Row],[Updated Created Date]])</f>
        <v>2024</v>
      </c>
      <c r="AD227" s="228">
        <f>WEEKNUM(HelpMe[[#This Row],[Updated Created Date]])</f>
        <v>31</v>
      </c>
      <c r="AE227" s="228" t="str">
        <f>_xlfn.CONCAT(HelpMe[[#This Row],[Year]],"-W",HelpMe[[#This Row],[Week'#]])</f>
        <v>2024-W31</v>
      </c>
      <c r="AF227" s="228" t="str">
        <f>IFERROR(VLOOKUP(HelpMe[[#This Row],[ID]],CGTracker[#All],13,FALSE),"No CG Status Found")</f>
        <v>Under Requirements Gathering</v>
      </c>
      <c r="AG227" s="228">
        <f>MONTH(HelpMe[[#This Row],[Updated Created Date]])</f>
        <v>7</v>
      </c>
      <c r="AH227" s="228" t="str">
        <f>_xlfn.CONCAT(HelpMe[[#This Row],[Year]],"-M",HelpMe[[#This Row],[Month]])</f>
        <v>2024-M7</v>
      </c>
      <c r="AI227" s="228" t="str">
        <f ca="1">IF(HelpMe[[#This Row],[Age]]&lt;2,"Less than 2",IF(HelpMe[[#This Row],[Age]]&lt;5,"From 2 to 5",IF(HelpMe[[#This Row],[Age]]&lt;10,"From 5 to 10","More than 10")))</f>
        <v>More than 10</v>
      </c>
      <c r="AJ2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28" spans="1:37" ht="13.5" customHeight="1">
      <c r="A228" s="235">
        <v>4000001237</v>
      </c>
      <c r="B228" s="228" t="s">
        <v>117</v>
      </c>
      <c r="C228" s="228" t="s">
        <v>892</v>
      </c>
      <c r="D228" s="228" t="s">
        <v>2318</v>
      </c>
      <c r="E228" s="228" t="s">
        <v>880</v>
      </c>
      <c r="F228" s="228" t="s">
        <v>742</v>
      </c>
      <c r="G228" s="228" t="s">
        <v>516</v>
      </c>
      <c r="H228" s="228" t="s">
        <v>268</v>
      </c>
      <c r="I228" s="233" t="s">
        <v>2077</v>
      </c>
      <c r="J228" s="228" t="s">
        <v>919</v>
      </c>
      <c r="K228" s="228" t="s">
        <v>846</v>
      </c>
      <c r="L228" s="228" t="s">
        <v>855</v>
      </c>
      <c r="M228" s="228" t="s">
        <v>848</v>
      </c>
      <c r="N228" s="228" t="s">
        <v>855</v>
      </c>
      <c r="O228" s="228" t="s">
        <v>1015</v>
      </c>
      <c r="P228" s="233" t="s">
        <v>2319</v>
      </c>
      <c r="Q228" s="228" t="s">
        <v>892</v>
      </c>
      <c r="R228" s="233" t="s">
        <v>855</v>
      </c>
      <c r="S228" s="228" t="s">
        <v>855</v>
      </c>
      <c r="T228" s="228" t="s">
        <v>919</v>
      </c>
      <c r="U228" s="228" t="s">
        <v>855</v>
      </c>
      <c r="V228" s="228" t="s">
        <v>2320</v>
      </c>
      <c r="W228" s="228" t="s">
        <v>869</v>
      </c>
      <c r="X228" s="316" t="s">
        <v>891</v>
      </c>
      <c r="Y228" s="317" t="str">
        <f>VLOOKUP(HelpMe[[#This Row],[Technician]],Technicians[#All],3,FALSE)</f>
        <v>RAK Ceramics</v>
      </c>
      <c r="Z228" s="228" t="str">
        <f>VLOOKUP(HelpMe[[#This Row],[Technician]],Technicians[#All],2,FALSE)</f>
        <v>SAP SD</v>
      </c>
      <c r="AA228" s="233" t="str">
        <f>IF((TEXT("Oct 28, 2024 00:00 AM","mmm dd, yyyy hh:mm") - HelpMe[[#This Row],[Updated Created Date]])&gt;0, "Yes","No")</f>
        <v>Yes</v>
      </c>
      <c r="AB228" s="230">
        <f ca="1">HelpMe[[#This Row],[Updated Resolved Time]]-HelpMe[[#This Row],[Updated Created Date]]</f>
        <v>151.01932372685405</v>
      </c>
      <c r="AC228" s="231">
        <f>YEAR(HelpMe[[#This Row],[Updated Created Date]])</f>
        <v>2024</v>
      </c>
      <c r="AD228" s="228">
        <f>WEEKNUM(HelpMe[[#This Row],[Updated Created Date]])</f>
        <v>31</v>
      </c>
      <c r="AE228" s="228" t="str">
        <f>_xlfn.CONCAT(HelpMe[[#This Row],[Year]],"-W",HelpMe[[#This Row],[Week'#]])</f>
        <v>2024-W31</v>
      </c>
      <c r="AF228" s="228" t="str">
        <f>IFERROR(VLOOKUP(HelpMe[[#This Row],[ID]],CGTracker[#All],13,FALSE),"No CG Status Found")</f>
        <v>No CG Status Found</v>
      </c>
      <c r="AG228" s="228">
        <f>MONTH(HelpMe[[#This Row],[Updated Created Date]])</f>
        <v>7</v>
      </c>
      <c r="AH228" s="228" t="str">
        <f>_xlfn.CONCAT(HelpMe[[#This Row],[Year]],"-M",HelpMe[[#This Row],[Month]])</f>
        <v>2024-M7</v>
      </c>
      <c r="AI228" s="228" t="str">
        <f ca="1">IF(HelpMe[[#This Row],[Age]]&lt;2,"Less than 2",IF(HelpMe[[#This Row],[Age]]&lt;5,"From 2 to 5",IF(HelpMe[[#This Row],[Age]]&lt;10,"From 5 to 10","More than 10")))</f>
        <v>More than 10</v>
      </c>
      <c r="AJ2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29" spans="1:37" ht="13.5" customHeight="1">
      <c r="A229" s="235">
        <v>4000001240</v>
      </c>
      <c r="B229" s="228" t="s">
        <v>117</v>
      </c>
      <c r="C229" s="228" t="s">
        <v>841</v>
      </c>
      <c r="D229" s="228" t="s">
        <v>2321</v>
      </c>
      <c r="E229" s="228" t="s">
        <v>2322</v>
      </c>
      <c r="F229" s="228" t="s">
        <v>742</v>
      </c>
      <c r="G229" s="228" t="s">
        <v>941</v>
      </c>
      <c r="H229" s="228" t="s">
        <v>268</v>
      </c>
      <c r="I229" s="233" t="s">
        <v>2077</v>
      </c>
      <c r="J229" s="228" t="s">
        <v>919</v>
      </c>
      <c r="K229" s="228" t="s">
        <v>846</v>
      </c>
      <c r="L229" s="228" t="s">
        <v>855</v>
      </c>
      <c r="M229" s="228" t="s">
        <v>848</v>
      </c>
      <c r="N229" s="228" t="s">
        <v>2323</v>
      </c>
      <c r="O229" s="228" t="s">
        <v>850</v>
      </c>
      <c r="P229" s="233" t="s">
        <v>2324</v>
      </c>
      <c r="Q229" s="228" t="s">
        <v>841</v>
      </c>
      <c r="R229" s="233" t="s">
        <v>855</v>
      </c>
      <c r="S229" s="228" t="s">
        <v>855</v>
      </c>
      <c r="T229" s="228" t="s">
        <v>919</v>
      </c>
      <c r="U229" s="228" t="s">
        <v>855</v>
      </c>
      <c r="V229" s="228" t="s">
        <v>2325</v>
      </c>
      <c r="W229" s="228" t="s">
        <v>869</v>
      </c>
      <c r="X229" s="316" t="s">
        <v>793</v>
      </c>
      <c r="Y229" s="317" t="str">
        <f>VLOOKUP(HelpMe[[#This Row],[Technician]],Technicians[#All],3,FALSE)</f>
        <v>RAK Ceramics</v>
      </c>
      <c r="Z229" s="228" t="str">
        <f>VLOOKUP(HelpMe[[#This Row],[Technician]],Technicians[#All],2,FALSE)</f>
        <v>SAP SD</v>
      </c>
      <c r="AA229" s="233" t="str">
        <f>IF((TEXT("Oct 28, 2024 00:00 AM","mmm dd, yyyy hh:mm") - HelpMe[[#This Row],[Updated Created Date]])&gt;0, "Yes","No")</f>
        <v>Yes</v>
      </c>
      <c r="AB229" s="230">
        <f ca="1">HelpMe[[#This Row],[Updated Resolved Time]]-HelpMe[[#This Row],[Updated Created Date]]</f>
        <v>151.01932372685405</v>
      </c>
      <c r="AC229" s="231">
        <f>YEAR(HelpMe[[#This Row],[Updated Created Date]])</f>
        <v>2024</v>
      </c>
      <c r="AD229" s="228">
        <f>WEEKNUM(HelpMe[[#This Row],[Updated Created Date]])</f>
        <v>31</v>
      </c>
      <c r="AE229" s="228" t="str">
        <f>_xlfn.CONCAT(HelpMe[[#This Row],[Year]],"-W",HelpMe[[#This Row],[Week'#]])</f>
        <v>2024-W31</v>
      </c>
      <c r="AF229" s="228" t="str">
        <f>IFERROR(VLOOKUP(HelpMe[[#This Row],[ID]],CGTracker[#All],13,FALSE),"No CG Status Found")</f>
        <v>No CG Status Found</v>
      </c>
      <c r="AG229" s="228">
        <f>MONTH(HelpMe[[#This Row],[Updated Created Date]])</f>
        <v>7</v>
      </c>
      <c r="AH229" s="228" t="str">
        <f>_xlfn.CONCAT(HelpMe[[#This Row],[Year]],"-M",HelpMe[[#This Row],[Month]])</f>
        <v>2024-M7</v>
      </c>
      <c r="AI229" s="228" t="str">
        <f ca="1">IF(HelpMe[[#This Row],[Age]]&lt;2,"Less than 2",IF(HelpMe[[#This Row],[Age]]&lt;5,"From 2 to 5",IF(HelpMe[[#This Row],[Age]]&lt;10,"From 5 to 10","More than 10")))</f>
        <v>More than 10</v>
      </c>
      <c r="AJ2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0" spans="1:37" ht="13.5" customHeight="1">
      <c r="A230" s="235">
        <v>4000001241</v>
      </c>
      <c r="B230" s="228" t="s">
        <v>117</v>
      </c>
      <c r="C230" s="228" t="s">
        <v>841</v>
      </c>
      <c r="D230" s="228" t="s">
        <v>493</v>
      </c>
      <c r="E230" s="228" t="s">
        <v>2326</v>
      </c>
      <c r="F230" s="228" t="s">
        <v>742</v>
      </c>
      <c r="G230" s="228" t="s">
        <v>516</v>
      </c>
      <c r="H230" s="228" t="s">
        <v>746</v>
      </c>
      <c r="I230" s="233" t="s">
        <v>2077</v>
      </c>
      <c r="J230" s="228" t="s">
        <v>2095</v>
      </c>
      <c r="K230" s="228" t="s">
        <v>846</v>
      </c>
      <c r="L230" s="228" t="s">
        <v>855</v>
      </c>
      <c r="M230" s="228" t="s">
        <v>848</v>
      </c>
      <c r="N230" s="228" t="s">
        <v>963</v>
      </c>
      <c r="O230" s="228" t="s">
        <v>850</v>
      </c>
      <c r="P230" s="233" t="s">
        <v>2327</v>
      </c>
      <c r="Q230" s="228" t="s">
        <v>841</v>
      </c>
      <c r="R230" s="233" t="s">
        <v>855</v>
      </c>
      <c r="S230" s="228" t="s">
        <v>2328</v>
      </c>
      <c r="T230" s="228" t="s">
        <v>2098</v>
      </c>
      <c r="U230" s="228" t="s">
        <v>855</v>
      </c>
      <c r="V230" s="228" t="s">
        <v>2329</v>
      </c>
      <c r="W230" s="228" t="s">
        <v>869</v>
      </c>
      <c r="X230" s="316" t="s">
        <v>793</v>
      </c>
      <c r="Y230" s="317" t="str">
        <f>VLOOKUP(HelpMe[[#This Row],[Technician]],Technicians[#All],3,FALSE)</f>
        <v>RAK Ceramics</v>
      </c>
      <c r="Z230" s="228" t="str">
        <f>VLOOKUP(HelpMe[[#This Row],[Technician]],Technicians[#All],2,FALSE)</f>
        <v>SAP SD</v>
      </c>
      <c r="AA230" s="233" t="str">
        <f>IF((TEXT("Oct 28, 2024 00:00 AM","mmm dd, yyyy hh:mm") - HelpMe[[#This Row],[Updated Created Date]])&gt;0, "Yes","No")</f>
        <v>Yes</v>
      </c>
      <c r="AB230" s="230">
        <f ca="1">HelpMe[[#This Row],[Updated Resolved Time]]-HelpMe[[#This Row],[Updated Created Date]]</f>
        <v>151.01932372685405</v>
      </c>
      <c r="AC230" s="231">
        <f>YEAR(HelpMe[[#This Row],[Updated Created Date]])</f>
        <v>2024</v>
      </c>
      <c r="AD230" s="228">
        <f>WEEKNUM(HelpMe[[#This Row],[Updated Created Date]])</f>
        <v>31</v>
      </c>
      <c r="AE230" s="228" t="str">
        <f>_xlfn.CONCAT(HelpMe[[#This Row],[Year]],"-W",HelpMe[[#This Row],[Week'#]])</f>
        <v>2024-W31</v>
      </c>
      <c r="AF230" s="228" t="str">
        <f>IFERROR(VLOOKUP(HelpMe[[#This Row],[ID]],CGTracker[#All],13,FALSE),"No CG Status Found")</f>
        <v>Under UAT</v>
      </c>
      <c r="AG230" s="228">
        <f>MONTH(HelpMe[[#This Row],[Updated Created Date]])</f>
        <v>7</v>
      </c>
      <c r="AH230" s="228" t="str">
        <f>_xlfn.CONCAT(HelpMe[[#This Row],[Year]],"-M",HelpMe[[#This Row],[Month]])</f>
        <v>2024-M7</v>
      </c>
      <c r="AI230" s="228" t="str">
        <f ca="1">IF(HelpMe[[#This Row],[Age]]&lt;2,"Less than 2",IF(HelpMe[[#This Row],[Age]]&lt;5,"From 2 to 5",IF(HelpMe[[#This Row],[Age]]&lt;10,"From 5 to 10","More than 10")))</f>
        <v>More than 10</v>
      </c>
      <c r="AJ2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1" spans="1:37" ht="13.5" customHeight="1">
      <c r="A231" s="235">
        <v>4000001243</v>
      </c>
      <c r="B231" s="228" t="s">
        <v>117</v>
      </c>
      <c r="C231" s="228" t="s">
        <v>841</v>
      </c>
      <c r="D231" s="228" t="s">
        <v>2330</v>
      </c>
      <c r="E231" s="228" t="s">
        <v>1246</v>
      </c>
      <c r="F231" s="228" t="s">
        <v>742</v>
      </c>
      <c r="G231" s="228" t="s">
        <v>516</v>
      </c>
      <c r="H231" s="228" t="s">
        <v>403</v>
      </c>
      <c r="I231" s="233" t="s">
        <v>2077</v>
      </c>
      <c r="J231" s="228" t="s">
        <v>2095</v>
      </c>
      <c r="K231" s="228" t="s">
        <v>846</v>
      </c>
      <c r="L231" s="228" t="s">
        <v>2331</v>
      </c>
      <c r="M231" s="228" t="s">
        <v>848</v>
      </c>
      <c r="N231" s="228" t="s">
        <v>1004</v>
      </c>
      <c r="O231" s="228" t="s">
        <v>850</v>
      </c>
      <c r="P231" s="233" t="s">
        <v>2268</v>
      </c>
      <c r="Q231" s="228" t="s">
        <v>841</v>
      </c>
      <c r="R231" s="233" t="s">
        <v>2331</v>
      </c>
      <c r="S231" s="228" t="s">
        <v>2331</v>
      </c>
      <c r="T231" s="228" t="s">
        <v>2098</v>
      </c>
      <c r="U231" s="228" t="s">
        <v>855</v>
      </c>
      <c r="V231" s="228" t="s">
        <v>2332</v>
      </c>
      <c r="W231" s="228" t="s">
        <v>869</v>
      </c>
      <c r="X231" s="316" t="s">
        <v>793</v>
      </c>
      <c r="Y231" s="317" t="str">
        <f>VLOOKUP(HelpMe[[#This Row],[Technician]],Technicians[#All],3,FALSE)</f>
        <v>RAK Ceramics</v>
      </c>
      <c r="Z231" s="228" t="str">
        <f>VLOOKUP(HelpMe[[#This Row],[Technician]],Technicians[#All],2,FALSE)</f>
        <v>SAP SD</v>
      </c>
      <c r="AA231" s="233" t="str">
        <f>IF((TEXT("Oct 28, 2024 00:00 AM","mmm dd, yyyy hh:mm") - HelpMe[[#This Row],[Updated Created Date]])&gt;0, "Yes","No")</f>
        <v>Yes</v>
      </c>
      <c r="AB231" s="230">
        <f ca="1">HelpMe[[#This Row],[Updated Resolved Time]]-HelpMe[[#This Row],[Updated Created Date]]</f>
        <v>7.0840277777824667</v>
      </c>
      <c r="AC231" s="231">
        <f>YEAR(HelpMe[[#This Row],[Updated Created Date]])</f>
        <v>2024</v>
      </c>
      <c r="AD231" s="228">
        <f>WEEKNUM(HelpMe[[#This Row],[Updated Created Date]])</f>
        <v>31</v>
      </c>
      <c r="AE231" s="228" t="str">
        <f>_xlfn.CONCAT(HelpMe[[#This Row],[Year]],"-W",HelpMe[[#This Row],[Week'#]])</f>
        <v>2024-W31</v>
      </c>
      <c r="AF231" s="228" t="str">
        <f>IFERROR(VLOOKUP(HelpMe[[#This Row],[ID]],CGTracker[#All],13,FALSE),"No CG Status Found")</f>
        <v>No CG Status Found</v>
      </c>
      <c r="AG231" s="228">
        <f>MONTH(HelpMe[[#This Row],[Updated Created Date]])</f>
        <v>7</v>
      </c>
      <c r="AH231" s="228" t="str">
        <f>_xlfn.CONCAT(HelpMe[[#This Row],[Year]],"-M",HelpMe[[#This Row],[Month]])</f>
        <v>2024-M7</v>
      </c>
      <c r="AI231" s="228" t="str">
        <f ca="1">IF(HelpMe[[#This Row],[Age]]&lt;2,"Less than 2",IF(HelpMe[[#This Row],[Age]]&lt;5,"From 2 to 5",IF(HelpMe[[#This Row],[Age]]&lt;10,"From 5 to 10","More than 10")))</f>
        <v>From 5 to 10</v>
      </c>
      <c r="AJ2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45509.822222222225</v>
      </c>
    </row>
    <row r="232" spans="1:37" ht="13.5" customHeight="1">
      <c r="A232" s="235">
        <v>4000001245</v>
      </c>
      <c r="B232" s="228" t="s">
        <v>117</v>
      </c>
      <c r="C232" s="228" t="s">
        <v>841</v>
      </c>
      <c r="D232" s="228" t="s">
        <v>2333</v>
      </c>
      <c r="E232" s="228" t="s">
        <v>2226</v>
      </c>
      <c r="F232" s="228" t="s">
        <v>1054</v>
      </c>
      <c r="G232" s="228" t="s">
        <v>1055</v>
      </c>
      <c r="H232" s="228" t="s">
        <v>746</v>
      </c>
      <c r="I232" s="233" t="s">
        <v>2077</v>
      </c>
      <c r="J232" s="228" t="s">
        <v>2095</v>
      </c>
      <c r="K232" s="228" t="s">
        <v>846</v>
      </c>
      <c r="L232" s="228" t="s">
        <v>855</v>
      </c>
      <c r="M232" s="228" t="s">
        <v>848</v>
      </c>
      <c r="N232" s="228" t="s">
        <v>1098</v>
      </c>
      <c r="O232" s="228" t="s">
        <v>850</v>
      </c>
      <c r="P232" s="233" t="s">
        <v>2334</v>
      </c>
      <c r="Q232" s="228" t="s">
        <v>841</v>
      </c>
      <c r="R232" s="233" t="s">
        <v>855</v>
      </c>
      <c r="S232" s="228" t="s">
        <v>855</v>
      </c>
      <c r="T232" s="228" t="s">
        <v>2098</v>
      </c>
      <c r="U232" s="228" t="s">
        <v>855</v>
      </c>
      <c r="V232" s="228" t="s">
        <v>2335</v>
      </c>
      <c r="W232" s="228" t="s">
        <v>869</v>
      </c>
      <c r="X232" s="316" t="s">
        <v>793</v>
      </c>
      <c r="Y232" s="317" t="str">
        <f>VLOOKUP(HelpMe[[#This Row],[Technician]],Technicians[#All],3,FALSE)</f>
        <v>RAK Ceramics</v>
      </c>
      <c r="Z232" s="228" t="str">
        <f>VLOOKUP(HelpMe[[#This Row],[Technician]],Technicians[#All],2,FALSE)</f>
        <v>SAP PP</v>
      </c>
      <c r="AA232" s="233" t="str">
        <f>IF((TEXT("Oct 28, 2024 00:00 AM","mmm dd, yyyy hh:mm") - HelpMe[[#This Row],[Updated Created Date]])&gt;0, "Yes","No")</f>
        <v>Yes</v>
      </c>
      <c r="AB232" s="230">
        <f ca="1">HelpMe[[#This Row],[Updated Resolved Time]]-HelpMe[[#This Row],[Updated Created Date]]</f>
        <v>151.01932372685405</v>
      </c>
      <c r="AC232" s="231">
        <f>YEAR(HelpMe[[#This Row],[Updated Created Date]])</f>
        <v>2024</v>
      </c>
      <c r="AD232" s="228">
        <f>WEEKNUM(HelpMe[[#This Row],[Updated Created Date]])</f>
        <v>31</v>
      </c>
      <c r="AE232" s="228" t="str">
        <f>_xlfn.CONCAT(HelpMe[[#This Row],[Year]],"-W",HelpMe[[#This Row],[Week'#]])</f>
        <v>2024-W31</v>
      </c>
      <c r="AF232" s="228" t="str">
        <f>IFERROR(VLOOKUP(HelpMe[[#This Row],[ID]],CGTracker[#All],13,FALSE),"No CG Status Found")</f>
        <v>No CG Status Found</v>
      </c>
      <c r="AG232" s="228">
        <f>MONTH(HelpMe[[#This Row],[Updated Created Date]])</f>
        <v>7</v>
      </c>
      <c r="AH232" s="228" t="str">
        <f>_xlfn.CONCAT(HelpMe[[#This Row],[Year]],"-M",HelpMe[[#This Row],[Month]])</f>
        <v>2024-M7</v>
      </c>
      <c r="AI232" s="228" t="str">
        <f ca="1">IF(HelpMe[[#This Row],[Age]]&lt;2,"Less than 2",IF(HelpMe[[#This Row],[Age]]&lt;5,"From 2 to 5",IF(HelpMe[[#This Row],[Age]]&lt;10,"From 5 to 10","More than 10")))</f>
        <v>More than 10</v>
      </c>
      <c r="AJ2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3" spans="1:37" ht="13.5" customHeight="1">
      <c r="A233" s="235">
        <v>4000001248</v>
      </c>
      <c r="B233" s="228" t="s">
        <v>117</v>
      </c>
      <c r="C233" s="228" t="s">
        <v>841</v>
      </c>
      <c r="D233" s="228" t="s">
        <v>2336</v>
      </c>
      <c r="E233" s="228" t="s">
        <v>1054</v>
      </c>
      <c r="F233" s="228" t="s">
        <v>742</v>
      </c>
      <c r="G233" s="228" t="s">
        <v>516</v>
      </c>
      <c r="H233" s="228" t="s">
        <v>268</v>
      </c>
      <c r="I233" s="233" t="s">
        <v>2077</v>
      </c>
      <c r="J233" s="228" t="s">
        <v>919</v>
      </c>
      <c r="K233" s="228" t="s">
        <v>846</v>
      </c>
      <c r="L233" s="228" t="s">
        <v>855</v>
      </c>
      <c r="M233" s="228" t="s">
        <v>848</v>
      </c>
      <c r="N233" s="228" t="s">
        <v>855</v>
      </c>
      <c r="O233" s="228" t="s">
        <v>850</v>
      </c>
      <c r="P233" s="233" t="s">
        <v>2337</v>
      </c>
      <c r="Q233" s="228" t="s">
        <v>841</v>
      </c>
      <c r="R233" s="233" t="s">
        <v>855</v>
      </c>
      <c r="S233" s="228" t="s">
        <v>2337</v>
      </c>
      <c r="T233" s="228" t="s">
        <v>919</v>
      </c>
      <c r="U233" s="228" t="s">
        <v>855</v>
      </c>
      <c r="V233" s="228" t="s">
        <v>2338</v>
      </c>
      <c r="W233" s="228" t="s">
        <v>869</v>
      </c>
      <c r="X233" s="316" t="s">
        <v>793</v>
      </c>
      <c r="Y233" s="317" t="str">
        <f>VLOOKUP(HelpMe[[#This Row],[Technician]],Technicians[#All],3,FALSE)</f>
        <v>RAK Ceramics</v>
      </c>
      <c r="Z233" s="228" t="str">
        <f>VLOOKUP(HelpMe[[#This Row],[Technician]],Technicians[#All],2,FALSE)</f>
        <v>SAP SD</v>
      </c>
      <c r="AA233" s="233" t="str">
        <f>IF((TEXT("Oct 28, 2024 00:00 AM","mmm dd, yyyy hh:mm") - HelpMe[[#This Row],[Updated Created Date]])&gt;0, "Yes","No")</f>
        <v>Yes</v>
      </c>
      <c r="AB233" s="230">
        <f ca="1">HelpMe[[#This Row],[Updated Resolved Time]]-HelpMe[[#This Row],[Updated Created Date]]</f>
        <v>151.01932372685405</v>
      </c>
      <c r="AC233" s="231">
        <f>YEAR(HelpMe[[#This Row],[Updated Created Date]])</f>
        <v>2024</v>
      </c>
      <c r="AD233" s="228">
        <f>WEEKNUM(HelpMe[[#This Row],[Updated Created Date]])</f>
        <v>31</v>
      </c>
      <c r="AE233" s="228" t="str">
        <f>_xlfn.CONCAT(HelpMe[[#This Row],[Year]],"-W",HelpMe[[#This Row],[Week'#]])</f>
        <v>2024-W31</v>
      </c>
      <c r="AF233" s="228" t="str">
        <f>IFERROR(VLOOKUP(HelpMe[[#This Row],[ID]],CGTracker[#All],13,FALSE),"No CG Status Found")</f>
        <v>No CG Status Found</v>
      </c>
      <c r="AG233" s="228">
        <f>MONTH(HelpMe[[#This Row],[Updated Created Date]])</f>
        <v>7</v>
      </c>
      <c r="AH233" s="228" t="str">
        <f>_xlfn.CONCAT(HelpMe[[#This Row],[Year]],"-M",HelpMe[[#This Row],[Month]])</f>
        <v>2024-M7</v>
      </c>
      <c r="AI233" s="228" t="str">
        <f ca="1">IF(HelpMe[[#This Row],[Age]]&lt;2,"Less than 2",IF(HelpMe[[#This Row],[Age]]&lt;5,"From 2 to 5",IF(HelpMe[[#This Row],[Age]]&lt;10,"From 5 to 10","More than 10")))</f>
        <v>More than 10</v>
      </c>
      <c r="AJ2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4" spans="1:37" ht="13.5" customHeight="1">
      <c r="A234" s="235">
        <v>4000001249</v>
      </c>
      <c r="B234" s="228" t="s">
        <v>117</v>
      </c>
      <c r="C234" s="228" t="s">
        <v>841</v>
      </c>
      <c r="D234" s="228" t="s">
        <v>2339</v>
      </c>
      <c r="E234" s="228" t="s">
        <v>2340</v>
      </c>
      <c r="F234" s="228" t="s">
        <v>742</v>
      </c>
      <c r="G234" s="228" t="s">
        <v>941</v>
      </c>
      <c r="H234" s="228" t="s">
        <v>268</v>
      </c>
      <c r="I234" s="233" t="s">
        <v>2077</v>
      </c>
      <c r="J234" s="228" t="s">
        <v>919</v>
      </c>
      <c r="K234" s="228" t="s">
        <v>846</v>
      </c>
      <c r="L234" s="228" t="s">
        <v>855</v>
      </c>
      <c r="M234" s="228" t="s">
        <v>848</v>
      </c>
      <c r="N234" s="228" t="s">
        <v>855</v>
      </c>
      <c r="O234" s="228" t="s">
        <v>850</v>
      </c>
      <c r="P234" s="233" t="s">
        <v>2341</v>
      </c>
      <c r="Q234" s="228" t="s">
        <v>841</v>
      </c>
      <c r="R234" s="233" t="s">
        <v>855</v>
      </c>
      <c r="S234" s="228" t="s">
        <v>855</v>
      </c>
      <c r="T234" s="228" t="s">
        <v>919</v>
      </c>
      <c r="U234" s="228" t="s">
        <v>855</v>
      </c>
      <c r="V234" s="228" t="s">
        <v>2342</v>
      </c>
      <c r="W234" s="228" t="s">
        <v>869</v>
      </c>
      <c r="X234" s="316" t="s">
        <v>793</v>
      </c>
      <c r="Y234" s="317" t="str">
        <f>VLOOKUP(HelpMe[[#This Row],[Technician]],Technicians[#All],3,FALSE)</f>
        <v>RAK Ceramics</v>
      </c>
      <c r="Z234" s="228" t="str">
        <f>VLOOKUP(HelpMe[[#This Row],[Technician]],Technicians[#All],2,FALSE)</f>
        <v>SAP SD</v>
      </c>
      <c r="AA234" s="233" t="str">
        <f>IF((TEXT("Oct 28, 2024 00:00 AM","mmm dd, yyyy hh:mm") - HelpMe[[#This Row],[Updated Created Date]])&gt;0, "Yes","No")</f>
        <v>Yes</v>
      </c>
      <c r="AB234" s="230">
        <f ca="1">HelpMe[[#This Row],[Updated Resolved Time]]-HelpMe[[#This Row],[Updated Created Date]]</f>
        <v>151.01932372685405</v>
      </c>
      <c r="AC234" s="231">
        <f>YEAR(HelpMe[[#This Row],[Updated Created Date]])</f>
        <v>2024</v>
      </c>
      <c r="AD234" s="228">
        <f>WEEKNUM(HelpMe[[#This Row],[Updated Created Date]])</f>
        <v>31</v>
      </c>
      <c r="AE234" s="228" t="str">
        <f>_xlfn.CONCAT(HelpMe[[#This Row],[Year]],"-W",HelpMe[[#This Row],[Week'#]])</f>
        <v>2024-W31</v>
      </c>
      <c r="AF234" s="228" t="str">
        <f>IFERROR(VLOOKUP(HelpMe[[#This Row],[ID]],CGTracker[#All],13,FALSE),"No CG Status Found")</f>
        <v>No CG Status Found</v>
      </c>
      <c r="AG234" s="228">
        <f>MONTH(HelpMe[[#This Row],[Updated Created Date]])</f>
        <v>7</v>
      </c>
      <c r="AH234" s="228" t="str">
        <f>_xlfn.CONCAT(HelpMe[[#This Row],[Year]],"-M",HelpMe[[#This Row],[Month]])</f>
        <v>2024-M7</v>
      </c>
      <c r="AI234" s="228" t="str">
        <f ca="1">IF(HelpMe[[#This Row],[Age]]&lt;2,"Less than 2",IF(HelpMe[[#This Row],[Age]]&lt;5,"From 2 to 5",IF(HelpMe[[#This Row],[Age]]&lt;10,"From 5 to 10","More than 10")))</f>
        <v>More than 10</v>
      </c>
      <c r="AJ2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5" spans="1:37" ht="13.5" customHeight="1">
      <c r="A235" s="235">
        <v>4000001252</v>
      </c>
      <c r="B235" s="228" t="s">
        <v>117</v>
      </c>
      <c r="C235" s="228" t="s">
        <v>841</v>
      </c>
      <c r="D235" s="228" t="s">
        <v>2343</v>
      </c>
      <c r="E235" s="228" t="s">
        <v>2344</v>
      </c>
      <c r="F235" s="228" t="s">
        <v>742</v>
      </c>
      <c r="G235" s="228" t="s">
        <v>516</v>
      </c>
      <c r="H235" s="228" t="s">
        <v>268</v>
      </c>
      <c r="I235" s="233" t="s">
        <v>2077</v>
      </c>
      <c r="J235" s="228" t="s">
        <v>919</v>
      </c>
      <c r="K235" s="228" t="s">
        <v>846</v>
      </c>
      <c r="L235" s="228" t="s">
        <v>855</v>
      </c>
      <c r="M235" s="228" t="s">
        <v>848</v>
      </c>
      <c r="N235" s="228" t="s">
        <v>855</v>
      </c>
      <c r="O235" s="228" t="s">
        <v>850</v>
      </c>
      <c r="P235" s="233" t="s">
        <v>2268</v>
      </c>
      <c r="Q235" s="228" t="s">
        <v>841</v>
      </c>
      <c r="R235" s="233" t="s">
        <v>855</v>
      </c>
      <c r="S235" s="228" t="s">
        <v>855</v>
      </c>
      <c r="T235" s="228" t="s">
        <v>919</v>
      </c>
      <c r="U235" s="228" t="s">
        <v>855</v>
      </c>
      <c r="V235" s="228" t="s">
        <v>2345</v>
      </c>
      <c r="W235" s="228" t="s">
        <v>869</v>
      </c>
      <c r="X235" s="316" t="s">
        <v>793</v>
      </c>
      <c r="Y235" s="317" t="str">
        <f>VLOOKUP(HelpMe[[#This Row],[Technician]],Technicians[#All],3,FALSE)</f>
        <v>RAK Ceramics</v>
      </c>
      <c r="Z235" s="228" t="str">
        <f>VLOOKUP(HelpMe[[#This Row],[Technician]],Technicians[#All],2,FALSE)</f>
        <v>SAP SD</v>
      </c>
      <c r="AA235" s="233" t="str">
        <f>IF((TEXT("Oct 28, 2024 00:00 AM","mmm dd, yyyy hh:mm") - HelpMe[[#This Row],[Updated Created Date]])&gt;0, "Yes","No")</f>
        <v>Yes</v>
      </c>
      <c r="AB235" s="230">
        <f ca="1">HelpMe[[#This Row],[Updated Resolved Time]]-HelpMe[[#This Row],[Updated Created Date]]</f>
        <v>151.01932372685405</v>
      </c>
      <c r="AC235" s="231">
        <f>YEAR(HelpMe[[#This Row],[Updated Created Date]])</f>
        <v>2024</v>
      </c>
      <c r="AD235" s="228">
        <f>WEEKNUM(HelpMe[[#This Row],[Updated Created Date]])</f>
        <v>31</v>
      </c>
      <c r="AE235" s="228" t="str">
        <f>_xlfn.CONCAT(HelpMe[[#This Row],[Year]],"-W",HelpMe[[#This Row],[Week'#]])</f>
        <v>2024-W31</v>
      </c>
      <c r="AF235" s="228" t="str">
        <f>IFERROR(VLOOKUP(HelpMe[[#This Row],[ID]],CGTracker[#All],13,FALSE),"No CG Status Found")</f>
        <v>No CG Status Found</v>
      </c>
      <c r="AG235" s="228">
        <f>MONTH(HelpMe[[#This Row],[Updated Created Date]])</f>
        <v>7</v>
      </c>
      <c r="AH235" s="228" t="str">
        <f>_xlfn.CONCAT(HelpMe[[#This Row],[Year]],"-M",HelpMe[[#This Row],[Month]])</f>
        <v>2024-M7</v>
      </c>
      <c r="AI235" s="228" t="str">
        <f ca="1">IF(HelpMe[[#This Row],[Age]]&lt;2,"Less than 2",IF(HelpMe[[#This Row],[Age]]&lt;5,"From 2 to 5",IF(HelpMe[[#This Row],[Age]]&lt;10,"From 5 to 10","More than 10")))</f>
        <v>More than 10</v>
      </c>
      <c r="AJ2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6" spans="1:37" ht="13.5" customHeight="1">
      <c r="A236" s="235">
        <v>4000001258</v>
      </c>
      <c r="B236" s="228" t="s">
        <v>117</v>
      </c>
      <c r="C236" s="228" t="s">
        <v>841</v>
      </c>
      <c r="D236" s="228" t="s">
        <v>2346</v>
      </c>
      <c r="E236" s="228" t="s">
        <v>2305</v>
      </c>
      <c r="F236" s="228" t="s">
        <v>742</v>
      </c>
      <c r="G236" s="228" t="s">
        <v>516</v>
      </c>
      <c r="H236" s="228" t="s">
        <v>746</v>
      </c>
      <c r="I236" s="233" t="s">
        <v>2077</v>
      </c>
      <c r="J236" s="228" t="s">
        <v>2095</v>
      </c>
      <c r="K236" s="228" t="s">
        <v>846</v>
      </c>
      <c r="L236" s="228" t="s">
        <v>855</v>
      </c>
      <c r="M236" s="228" t="s">
        <v>848</v>
      </c>
      <c r="N236" s="228" t="s">
        <v>1170</v>
      </c>
      <c r="O236" s="228" t="s">
        <v>850</v>
      </c>
      <c r="P236" s="233" t="s">
        <v>2347</v>
      </c>
      <c r="Q236" s="228" t="s">
        <v>841</v>
      </c>
      <c r="R236" s="233" t="s">
        <v>855</v>
      </c>
      <c r="S236" s="228" t="s">
        <v>2348</v>
      </c>
      <c r="T236" s="228" t="s">
        <v>2098</v>
      </c>
      <c r="U236" s="228" t="s">
        <v>855</v>
      </c>
      <c r="V236" s="228" t="s">
        <v>2349</v>
      </c>
      <c r="W236" s="228" t="s">
        <v>869</v>
      </c>
      <c r="X236" s="316" t="s">
        <v>793</v>
      </c>
      <c r="Y236" s="317" t="str">
        <f>VLOOKUP(HelpMe[[#This Row],[Technician]],Technicians[#All],3,FALSE)</f>
        <v>RAK Ceramics</v>
      </c>
      <c r="Z236" s="228" t="str">
        <f>VLOOKUP(HelpMe[[#This Row],[Technician]],Technicians[#All],2,FALSE)</f>
        <v>SAP SD</v>
      </c>
      <c r="AA236" s="233" t="str">
        <f>IF((TEXT("Oct 28, 2024 00:00 AM","mmm dd, yyyy hh:mm") - HelpMe[[#This Row],[Updated Created Date]])&gt;0, "Yes","No")</f>
        <v>Yes</v>
      </c>
      <c r="AB236" s="230">
        <f ca="1">HelpMe[[#This Row],[Updated Resolved Time]]-HelpMe[[#This Row],[Updated Created Date]]</f>
        <v>151.01932372685405</v>
      </c>
      <c r="AC236" s="231">
        <f>YEAR(HelpMe[[#This Row],[Updated Created Date]])</f>
        <v>2024</v>
      </c>
      <c r="AD236" s="228">
        <f>WEEKNUM(HelpMe[[#This Row],[Updated Created Date]])</f>
        <v>31</v>
      </c>
      <c r="AE236" s="228" t="str">
        <f>_xlfn.CONCAT(HelpMe[[#This Row],[Year]],"-W",HelpMe[[#This Row],[Week'#]])</f>
        <v>2024-W31</v>
      </c>
      <c r="AF236" s="228" t="str">
        <f>IFERROR(VLOOKUP(HelpMe[[#This Row],[ID]],CGTracker[#All],13,FALSE),"No CG Status Found")</f>
        <v>Under UAT</v>
      </c>
      <c r="AG236" s="228">
        <f>MONTH(HelpMe[[#This Row],[Updated Created Date]])</f>
        <v>7</v>
      </c>
      <c r="AH236" s="228" t="str">
        <f>_xlfn.CONCAT(HelpMe[[#This Row],[Year]],"-M",HelpMe[[#This Row],[Month]])</f>
        <v>2024-M7</v>
      </c>
      <c r="AI236" s="228" t="str">
        <f ca="1">IF(HelpMe[[#This Row],[Age]]&lt;2,"Less than 2",IF(HelpMe[[#This Row],[Age]]&lt;5,"From 2 to 5",IF(HelpMe[[#This Row],[Age]]&lt;10,"From 5 to 10","More than 10")))</f>
        <v>More than 10</v>
      </c>
      <c r="AJ2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7" spans="1:37" ht="13.5" customHeight="1">
      <c r="A237" s="235">
        <v>4000001261</v>
      </c>
      <c r="B237" s="228" t="s">
        <v>117</v>
      </c>
      <c r="C237" s="228" t="s">
        <v>841</v>
      </c>
      <c r="D237" s="228" t="s">
        <v>2350</v>
      </c>
      <c r="E237" s="228" t="s">
        <v>2351</v>
      </c>
      <c r="F237" s="228" t="s">
        <v>742</v>
      </c>
      <c r="G237" s="228" t="s">
        <v>516</v>
      </c>
      <c r="H237" s="228" t="s">
        <v>268</v>
      </c>
      <c r="I237" s="233" t="s">
        <v>2077</v>
      </c>
      <c r="J237" s="228" t="s">
        <v>919</v>
      </c>
      <c r="K237" s="228" t="s">
        <v>846</v>
      </c>
      <c r="L237" s="228" t="s">
        <v>855</v>
      </c>
      <c r="M237" s="228" t="s">
        <v>848</v>
      </c>
      <c r="N237" s="228" t="s">
        <v>1170</v>
      </c>
      <c r="O237" s="228" t="s">
        <v>850</v>
      </c>
      <c r="P237" s="233" t="s">
        <v>2352</v>
      </c>
      <c r="Q237" s="228" t="s">
        <v>841</v>
      </c>
      <c r="R237" s="233" t="s">
        <v>855</v>
      </c>
      <c r="S237" s="228" t="s">
        <v>855</v>
      </c>
      <c r="T237" s="228" t="s">
        <v>919</v>
      </c>
      <c r="U237" s="228" t="s">
        <v>855</v>
      </c>
      <c r="V237" s="228" t="s">
        <v>2353</v>
      </c>
      <c r="W237" s="228" t="s">
        <v>869</v>
      </c>
      <c r="X237" s="316" t="s">
        <v>793</v>
      </c>
      <c r="Y237" s="317" t="str">
        <f>VLOOKUP(HelpMe[[#This Row],[Technician]],Technicians[#All],3,FALSE)</f>
        <v>RAK Ceramics</v>
      </c>
      <c r="Z237" s="228" t="str">
        <f>VLOOKUP(HelpMe[[#This Row],[Technician]],Technicians[#All],2,FALSE)</f>
        <v>SAP SD</v>
      </c>
      <c r="AA237" s="233" t="str">
        <f>IF((TEXT("Oct 28, 2024 00:00 AM","mmm dd, yyyy hh:mm") - HelpMe[[#This Row],[Updated Created Date]])&gt;0, "Yes","No")</f>
        <v>Yes</v>
      </c>
      <c r="AB237" s="230">
        <f ca="1">HelpMe[[#This Row],[Updated Resolved Time]]-HelpMe[[#This Row],[Updated Created Date]]</f>
        <v>151.01932372685405</v>
      </c>
      <c r="AC237" s="231">
        <f>YEAR(HelpMe[[#This Row],[Updated Created Date]])</f>
        <v>2024</v>
      </c>
      <c r="AD237" s="228">
        <f>WEEKNUM(HelpMe[[#This Row],[Updated Created Date]])</f>
        <v>31</v>
      </c>
      <c r="AE237" s="228" t="str">
        <f>_xlfn.CONCAT(HelpMe[[#This Row],[Year]],"-W",HelpMe[[#This Row],[Week'#]])</f>
        <v>2024-W31</v>
      </c>
      <c r="AF237" s="228" t="str">
        <f>IFERROR(VLOOKUP(HelpMe[[#This Row],[ID]],CGTracker[#All],13,FALSE),"No CG Status Found")</f>
        <v>No CG Status Found</v>
      </c>
      <c r="AG237" s="228">
        <f>MONTH(HelpMe[[#This Row],[Updated Created Date]])</f>
        <v>7</v>
      </c>
      <c r="AH237" s="228" t="str">
        <f>_xlfn.CONCAT(HelpMe[[#This Row],[Year]],"-M",HelpMe[[#This Row],[Month]])</f>
        <v>2024-M7</v>
      </c>
      <c r="AI237" s="228" t="str">
        <f ca="1">IF(HelpMe[[#This Row],[Age]]&lt;2,"Less than 2",IF(HelpMe[[#This Row],[Age]]&lt;5,"From 2 to 5",IF(HelpMe[[#This Row],[Age]]&lt;10,"From 5 to 10","More than 10")))</f>
        <v>More than 10</v>
      </c>
      <c r="AJ2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38" spans="1:37" ht="13.5" customHeight="1">
      <c r="A238" s="235">
        <v>4000001262</v>
      </c>
      <c r="B238" s="228" t="s">
        <v>117</v>
      </c>
      <c r="C238" s="228" t="s">
        <v>841</v>
      </c>
      <c r="D238" s="228" t="s">
        <v>2354</v>
      </c>
      <c r="E238" s="228" t="s">
        <v>1885</v>
      </c>
      <c r="F238" s="228" t="s">
        <v>603</v>
      </c>
      <c r="G238" s="228" t="s">
        <v>860</v>
      </c>
      <c r="H238" s="228" t="s">
        <v>403</v>
      </c>
      <c r="I238" s="233" t="s">
        <v>2077</v>
      </c>
      <c r="J238" s="228" t="s">
        <v>2095</v>
      </c>
      <c r="K238" s="228" t="s">
        <v>846</v>
      </c>
      <c r="L238" s="228" t="s">
        <v>2267</v>
      </c>
      <c r="M238" s="228" t="s">
        <v>848</v>
      </c>
      <c r="N238" s="228" t="s">
        <v>863</v>
      </c>
      <c r="O238" s="228" t="s">
        <v>850</v>
      </c>
      <c r="P238" s="233" t="s">
        <v>2268</v>
      </c>
      <c r="Q238" s="228" t="s">
        <v>841</v>
      </c>
      <c r="R238" s="233" t="s">
        <v>2355</v>
      </c>
      <c r="S238" s="228" t="s">
        <v>2355</v>
      </c>
      <c r="T238" s="228" t="s">
        <v>2098</v>
      </c>
      <c r="U238" s="228" t="s">
        <v>855</v>
      </c>
      <c r="V238" s="228" t="s">
        <v>2356</v>
      </c>
      <c r="W238" s="228" t="s">
        <v>869</v>
      </c>
      <c r="X238" s="316" t="s">
        <v>793</v>
      </c>
      <c r="Y238" s="317" t="str">
        <f>VLOOKUP(HelpMe[[#This Row],[Technician]],Technicians[#All],3,FALSE)</f>
        <v>RAK Ceramics</v>
      </c>
      <c r="Z238" s="228" t="str">
        <f>VLOOKUP(HelpMe[[#This Row],[Technician]],Technicians[#All],2,FALSE)</f>
        <v>SAP ABAP</v>
      </c>
      <c r="AA238" s="233" t="str">
        <f>IF((TEXT("Oct 28, 2024 00:00 AM","mmm dd, yyyy hh:mm") - HelpMe[[#This Row],[Updated Created Date]])&gt;0, "Yes","No")</f>
        <v>Yes</v>
      </c>
      <c r="AB238" s="230">
        <f ca="1">HelpMe[[#This Row],[Updated Resolved Time]]-HelpMe[[#This Row],[Updated Created Date]]</f>
        <v>9.7951388888905058</v>
      </c>
      <c r="AC238" s="231">
        <f>YEAR(HelpMe[[#This Row],[Updated Created Date]])</f>
        <v>2024</v>
      </c>
      <c r="AD238" s="228">
        <f>WEEKNUM(HelpMe[[#This Row],[Updated Created Date]])</f>
        <v>31</v>
      </c>
      <c r="AE238" s="228" t="str">
        <f>_xlfn.CONCAT(HelpMe[[#This Row],[Year]],"-W",HelpMe[[#This Row],[Week'#]])</f>
        <v>2024-W31</v>
      </c>
      <c r="AF238" s="228" t="str">
        <f>IFERROR(VLOOKUP(HelpMe[[#This Row],[ID]],CGTracker[#All],13,FALSE),"No CG Status Found")</f>
        <v>No CG Status Found</v>
      </c>
      <c r="AG238" s="228">
        <f>MONTH(HelpMe[[#This Row],[Updated Created Date]])</f>
        <v>7</v>
      </c>
      <c r="AH238" s="228" t="str">
        <f>_xlfn.CONCAT(HelpMe[[#This Row],[Year]],"-M",HelpMe[[#This Row],[Month]])</f>
        <v>2024-M7</v>
      </c>
      <c r="AI238" s="228" t="str">
        <f ca="1">IF(HelpMe[[#This Row],[Age]]&lt;2,"Less than 2",IF(HelpMe[[#This Row],[Age]]&lt;5,"From 2 to 5",IF(HelpMe[[#This Row],[Age]]&lt;10,"From 5 to 10","More than 10")))</f>
        <v>From 5 to 10</v>
      </c>
      <c r="AJ2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45512.533333333333</v>
      </c>
    </row>
    <row r="239" spans="1:37" ht="13.5" customHeight="1">
      <c r="A239" s="235">
        <v>4000001263</v>
      </c>
      <c r="B239" s="228" t="s">
        <v>117</v>
      </c>
      <c r="C239" s="228" t="s">
        <v>841</v>
      </c>
      <c r="D239" s="228" t="s">
        <v>2357</v>
      </c>
      <c r="E239" s="228" t="s">
        <v>2358</v>
      </c>
      <c r="F239" s="228" t="s">
        <v>1054</v>
      </c>
      <c r="G239" s="228" t="s">
        <v>2076</v>
      </c>
      <c r="H239" s="228" t="s">
        <v>403</v>
      </c>
      <c r="I239" s="233" t="s">
        <v>2077</v>
      </c>
      <c r="J239" s="228" t="s">
        <v>2095</v>
      </c>
      <c r="K239" s="228" t="s">
        <v>846</v>
      </c>
      <c r="L239" s="228" t="s">
        <v>2359</v>
      </c>
      <c r="M239" s="228" t="s">
        <v>848</v>
      </c>
      <c r="N239" s="228" t="s">
        <v>855</v>
      </c>
      <c r="O239" s="228" t="s">
        <v>850</v>
      </c>
      <c r="P239" s="233" t="s">
        <v>2359</v>
      </c>
      <c r="Q239" s="228" t="s">
        <v>841</v>
      </c>
      <c r="R239" s="233" t="s">
        <v>2360</v>
      </c>
      <c r="S239" s="228" t="s">
        <v>2360</v>
      </c>
      <c r="T239" s="228" t="s">
        <v>2098</v>
      </c>
      <c r="U239" s="228" t="s">
        <v>855</v>
      </c>
      <c r="V239" s="228" t="s">
        <v>2361</v>
      </c>
      <c r="W239" s="228" t="s">
        <v>869</v>
      </c>
      <c r="X239" s="316" t="s">
        <v>793</v>
      </c>
      <c r="Y239" s="317" t="str">
        <f>VLOOKUP(HelpMe[[#This Row],[Technician]],Technicians[#All],3,FALSE)</f>
        <v>RAK Ceramics</v>
      </c>
      <c r="Z239" s="228" t="str">
        <f>VLOOKUP(HelpMe[[#This Row],[Technician]],Technicians[#All],2,FALSE)</f>
        <v>SAP PP</v>
      </c>
      <c r="AA239" s="233" t="str">
        <f>IF((TEXT("Oct 28, 2024 00:00 AM","mmm dd, yyyy hh:mm") - HelpMe[[#This Row],[Updated Created Date]])&gt;0, "Yes","No")</f>
        <v>Yes</v>
      </c>
      <c r="AB239" s="230">
        <f ca="1">HelpMe[[#This Row],[Updated Resolved Time]]-HelpMe[[#This Row],[Updated Created Date]]</f>
        <v>56.782638888893416</v>
      </c>
      <c r="AC239" s="231">
        <f>YEAR(HelpMe[[#This Row],[Updated Created Date]])</f>
        <v>2024</v>
      </c>
      <c r="AD239" s="228">
        <f>WEEKNUM(HelpMe[[#This Row],[Updated Created Date]])</f>
        <v>31</v>
      </c>
      <c r="AE239" s="228" t="str">
        <f>_xlfn.CONCAT(HelpMe[[#This Row],[Year]],"-W",HelpMe[[#This Row],[Week'#]])</f>
        <v>2024-W31</v>
      </c>
      <c r="AF239" s="228" t="str">
        <f>IFERROR(VLOOKUP(HelpMe[[#This Row],[ID]],CGTracker[#All],13,FALSE),"No CG Status Found")</f>
        <v>No CG Status Found</v>
      </c>
      <c r="AG239" s="228">
        <f>MONTH(HelpMe[[#This Row],[Updated Created Date]])</f>
        <v>7</v>
      </c>
      <c r="AH239" s="228" t="str">
        <f>_xlfn.CONCAT(HelpMe[[#This Row],[Year]],"-M",HelpMe[[#This Row],[Month]])</f>
        <v>2024-M7</v>
      </c>
      <c r="AI239" s="228" t="str">
        <f ca="1">IF(HelpMe[[#This Row],[Age]]&lt;2,"Less than 2",IF(HelpMe[[#This Row],[Age]]&lt;5,"From 2 to 5",IF(HelpMe[[#This Row],[Age]]&lt;10,"From 5 to 10","More than 10")))</f>
        <v>More than 10</v>
      </c>
      <c r="AJ2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45559.520833333336</v>
      </c>
    </row>
    <row r="240" spans="1:37" ht="13.5" customHeight="1">
      <c r="A240" s="235">
        <v>4000001267</v>
      </c>
      <c r="B240" s="228" t="s">
        <v>117</v>
      </c>
      <c r="C240" s="228" t="s">
        <v>841</v>
      </c>
      <c r="D240" s="228" t="s">
        <v>2362</v>
      </c>
      <c r="E240" s="228" t="s">
        <v>1129</v>
      </c>
      <c r="F240" s="228" t="s">
        <v>1054</v>
      </c>
      <c r="G240" s="228" t="s">
        <v>2076</v>
      </c>
      <c r="H240" s="228" t="s">
        <v>746</v>
      </c>
      <c r="I240" s="233" t="s">
        <v>2077</v>
      </c>
      <c r="J240" s="228" t="s">
        <v>2363</v>
      </c>
      <c r="K240" s="228" t="s">
        <v>846</v>
      </c>
      <c r="L240" s="228" t="s">
        <v>855</v>
      </c>
      <c r="M240" s="228" t="s">
        <v>848</v>
      </c>
      <c r="N240" s="228" t="s">
        <v>886</v>
      </c>
      <c r="O240" s="228" t="s">
        <v>850</v>
      </c>
      <c r="P240" s="233" t="s">
        <v>2364</v>
      </c>
      <c r="Q240" s="228" t="s">
        <v>841</v>
      </c>
      <c r="R240" s="233" t="s">
        <v>855</v>
      </c>
      <c r="S240" s="228" t="s">
        <v>2364</v>
      </c>
      <c r="T240" s="228" t="s">
        <v>2098</v>
      </c>
      <c r="U240" s="228" t="s">
        <v>855</v>
      </c>
      <c r="V240" s="228" t="s">
        <v>2365</v>
      </c>
      <c r="W240" s="228" t="s">
        <v>869</v>
      </c>
      <c r="X240" s="316" t="s">
        <v>793</v>
      </c>
      <c r="Y240" s="317" t="str">
        <f>VLOOKUP(HelpMe[[#This Row],[Technician]],Technicians[#All],3,FALSE)</f>
        <v>RAK Ceramics</v>
      </c>
      <c r="Z240" s="228" t="str">
        <f>VLOOKUP(HelpMe[[#This Row],[Technician]],Technicians[#All],2,FALSE)</f>
        <v>SAP PP</v>
      </c>
      <c r="AA240" s="233" t="str">
        <f>IF((TEXT("Oct 28, 2024 00:00 AM","mmm dd, yyyy hh:mm") - HelpMe[[#This Row],[Updated Created Date]])&gt;0, "Yes","No")</f>
        <v>Yes</v>
      </c>
      <c r="AB240" s="230">
        <f ca="1">HelpMe[[#This Row],[Updated Resolved Time]]-HelpMe[[#This Row],[Updated Created Date]]</f>
        <v>151.01932372685405</v>
      </c>
      <c r="AC240" s="231">
        <f>YEAR(HelpMe[[#This Row],[Updated Created Date]])</f>
        <v>2024</v>
      </c>
      <c r="AD240" s="228">
        <f>WEEKNUM(HelpMe[[#This Row],[Updated Created Date]])</f>
        <v>31</v>
      </c>
      <c r="AE240" s="228" t="str">
        <f>_xlfn.CONCAT(HelpMe[[#This Row],[Year]],"-W",HelpMe[[#This Row],[Week'#]])</f>
        <v>2024-W31</v>
      </c>
      <c r="AF240" s="228" t="str">
        <f>IFERROR(VLOOKUP(HelpMe[[#This Row],[ID]],CGTracker[#All],13,FALSE),"No CG Status Found")</f>
        <v>No CG Status Found</v>
      </c>
      <c r="AG240" s="228">
        <f>MONTH(HelpMe[[#This Row],[Updated Created Date]])</f>
        <v>7</v>
      </c>
      <c r="AH240" s="228" t="str">
        <f>_xlfn.CONCAT(HelpMe[[#This Row],[Year]],"-M",HelpMe[[#This Row],[Month]])</f>
        <v>2024-M7</v>
      </c>
      <c r="AI240" s="228" t="str">
        <f ca="1">IF(HelpMe[[#This Row],[Age]]&lt;2,"Less than 2",IF(HelpMe[[#This Row],[Age]]&lt;5,"From 2 to 5",IF(HelpMe[[#This Row],[Age]]&lt;10,"From 5 to 10","More than 10")))</f>
        <v>More than 10</v>
      </c>
      <c r="AJ2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1" spans="1:37" ht="13.5" customHeight="1">
      <c r="A241" s="235">
        <v>4000001268</v>
      </c>
      <c r="B241" s="228" t="s">
        <v>117</v>
      </c>
      <c r="C241" s="228" t="s">
        <v>841</v>
      </c>
      <c r="D241" s="228" t="s">
        <v>2366</v>
      </c>
      <c r="E241" s="228" t="s">
        <v>1129</v>
      </c>
      <c r="F241" s="228" t="s">
        <v>603</v>
      </c>
      <c r="G241" s="228" t="s">
        <v>860</v>
      </c>
      <c r="H241" s="228" t="s">
        <v>268</v>
      </c>
      <c r="I241" s="233" t="s">
        <v>2077</v>
      </c>
      <c r="J241" s="228" t="s">
        <v>2363</v>
      </c>
      <c r="K241" s="228" t="s">
        <v>846</v>
      </c>
      <c r="L241" s="228" t="s">
        <v>855</v>
      </c>
      <c r="M241" s="228" t="s">
        <v>848</v>
      </c>
      <c r="N241" s="228" t="s">
        <v>886</v>
      </c>
      <c r="O241" s="228" t="s">
        <v>850</v>
      </c>
      <c r="P241" s="233" t="s">
        <v>2367</v>
      </c>
      <c r="Q241" s="228" t="s">
        <v>841</v>
      </c>
      <c r="R241" s="233" t="s">
        <v>855</v>
      </c>
      <c r="S241" s="228" t="s">
        <v>2368</v>
      </c>
      <c r="T241" s="228" t="s">
        <v>2098</v>
      </c>
      <c r="U241" s="228" t="s">
        <v>855</v>
      </c>
      <c r="V241" s="228" t="s">
        <v>2369</v>
      </c>
      <c r="W241" s="228" t="s">
        <v>869</v>
      </c>
      <c r="X241" s="316" t="s">
        <v>793</v>
      </c>
      <c r="Y241" s="317" t="str">
        <f>VLOOKUP(HelpMe[[#This Row],[Technician]],Technicians[#All],3,FALSE)</f>
        <v>RAK Ceramics</v>
      </c>
      <c r="Z241" s="228" t="str">
        <f>VLOOKUP(HelpMe[[#This Row],[Technician]],Technicians[#All],2,FALSE)</f>
        <v>SAP ABAP</v>
      </c>
      <c r="AA241" s="233" t="str">
        <f>IF((TEXT("Oct 28, 2024 00:00 AM","mmm dd, yyyy hh:mm") - HelpMe[[#This Row],[Updated Created Date]])&gt;0, "Yes","No")</f>
        <v>Yes</v>
      </c>
      <c r="AB241" s="230">
        <f ca="1">HelpMe[[#This Row],[Updated Resolved Time]]-HelpMe[[#This Row],[Updated Created Date]]</f>
        <v>151.01932372685405</v>
      </c>
      <c r="AC241" s="231">
        <f>YEAR(HelpMe[[#This Row],[Updated Created Date]])</f>
        <v>2024</v>
      </c>
      <c r="AD241" s="228">
        <f>WEEKNUM(HelpMe[[#This Row],[Updated Created Date]])</f>
        <v>31</v>
      </c>
      <c r="AE241" s="228" t="str">
        <f>_xlfn.CONCAT(HelpMe[[#This Row],[Year]],"-W",HelpMe[[#This Row],[Week'#]])</f>
        <v>2024-W31</v>
      </c>
      <c r="AF241" s="228" t="str">
        <f>IFERROR(VLOOKUP(HelpMe[[#This Row],[ID]],CGTracker[#All],13,FALSE),"No CG Status Found")</f>
        <v>No CG Status Found</v>
      </c>
      <c r="AG241" s="228">
        <f>MONTH(HelpMe[[#This Row],[Updated Created Date]])</f>
        <v>7</v>
      </c>
      <c r="AH241" s="228" t="str">
        <f>_xlfn.CONCAT(HelpMe[[#This Row],[Year]],"-M",HelpMe[[#This Row],[Month]])</f>
        <v>2024-M7</v>
      </c>
      <c r="AI241" s="228" t="str">
        <f ca="1">IF(HelpMe[[#This Row],[Age]]&lt;2,"Less than 2",IF(HelpMe[[#This Row],[Age]]&lt;5,"From 2 to 5",IF(HelpMe[[#This Row],[Age]]&lt;10,"From 5 to 10","More than 10")))</f>
        <v>More than 10</v>
      </c>
      <c r="AJ2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2" spans="1:37" ht="13.5" customHeight="1">
      <c r="A242" s="235">
        <v>4000001269</v>
      </c>
      <c r="B242" s="228" t="s">
        <v>117</v>
      </c>
      <c r="C242" s="228" t="s">
        <v>841</v>
      </c>
      <c r="D242" s="228" t="s">
        <v>2370</v>
      </c>
      <c r="E242" s="228" t="s">
        <v>1129</v>
      </c>
      <c r="F242" s="228" t="s">
        <v>603</v>
      </c>
      <c r="G242" s="228" t="s">
        <v>860</v>
      </c>
      <c r="H242" s="228" t="s">
        <v>131</v>
      </c>
      <c r="I242" s="233" t="s">
        <v>2077</v>
      </c>
      <c r="J242" s="228" t="s">
        <v>2363</v>
      </c>
      <c r="K242" s="228" t="s">
        <v>846</v>
      </c>
      <c r="L242" s="228" t="s">
        <v>855</v>
      </c>
      <c r="M242" s="228" t="s">
        <v>848</v>
      </c>
      <c r="N242" s="228" t="s">
        <v>886</v>
      </c>
      <c r="O242" s="228" t="s">
        <v>850</v>
      </c>
      <c r="P242" s="233" t="s">
        <v>2371</v>
      </c>
      <c r="Q242" s="228" t="s">
        <v>841</v>
      </c>
      <c r="R242" s="233" t="s">
        <v>855</v>
      </c>
      <c r="S242" s="228" t="s">
        <v>855</v>
      </c>
      <c r="T242" s="228" t="s">
        <v>2098</v>
      </c>
      <c r="U242" s="228" t="s">
        <v>855</v>
      </c>
      <c r="V242" s="228" t="s">
        <v>2372</v>
      </c>
      <c r="W242" s="228" t="s">
        <v>869</v>
      </c>
      <c r="X242" s="316" t="s">
        <v>793</v>
      </c>
      <c r="Y242" s="317" t="str">
        <f>VLOOKUP(HelpMe[[#This Row],[Technician]],Technicians[#All],3,FALSE)</f>
        <v>RAK Ceramics</v>
      </c>
      <c r="Z242" s="228" t="str">
        <f>VLOOKUP(HelpMe[[#This Row],[Technician]],Technicians[#All],2,FALSE)</f>
        <v>SAP ABAP</v>
      </c>
      <c r="AA242" s="233" t="str">
        <f>IF((TEXT("Oct 28, 2024 00:00 AM","mmm dd, yyyy hh:mm") - HelpMe[[#This Row],[Updated Created Date]])&gt;0, "Yes","No")</f>
        <v>Yes</v>
      </c>
      <c r="AB242" s="230">
        <f ca="1">HelpMe[[#This Row],[Updated Resolved Time]]-HelpMe[[#This Row],[Updated Created Date]]</f>
        <v>151.01932372685405</v>
      </c>
      <c r="AC242" s="231">
        <f>YEAR(HelpMe[[#This Row],[Updated Created Date]])</f>
        <v>2024</v>
      </c>
      <c r="AD242" s="228">
        <f>WEEKNUM(HelpMe[[#This Row],[Updated Created Date]])</f>
        <v>31</v>
      </c>
      <c r="AE242" s="228" t="str">
        <f>_xlfn.CONCAT(HelpMe[[#This Row],[Year]],"-W",HelpMe[[#This Row],[Week'#]])</f>
        <v>2024-W31</v>
      </c>
      <c r="AF242" s="228" t="str">
        <f>IFERROR(VLOOKUP(HelpMe[[#This Row],[ID]],CGTracker[#All],13,FALSE),"No CG Status Found")</f>
        <v>No CG Status Found</v>
      </c>
      <c r="AG242" s="228">
        <f>MONTH(HelpMe[[#This Row],[Updated Created Date]])</f>
        <v>7</v>
      </c>
      <c r="AH242" s="228" t="str">
        <f>_xlfn.CONCAT(HelpMe[[#This Row],[Year]],"-M",HelpMe[[#This Row],[Month]])</f>
        <v>2024-M7</v>
      </c>
      <c r="AI242" s="228" t="str">
        <f ca="1">IF(HelpMe[[#This Row],[Age]]&lt;2,"Less than 2",IF(HelpMe[[#This Row],[Age]]&lt;5,"From 2 to 5",IF(HelpMe[[#This Row],[Age]]&lt;10,"From 5 to 10","More than 10")))</f>
        <v>More than 10</v>
      </c>
      <c r="AJ2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3" spans="1:37" ht="13.5" customHeight="1">
      <c r="A243" s="235">
        <v>4000001270</v>
      </c>
      <c r="B243" s="228" t="s">
        <v>117</v>
      </c>
      <c r="C243" s="228" t="s">
        <v>841</v>
      </c>
      <c r="D243" s="228" t="s">
        <v>2373</v>
      </c>
      <c r="E243" s="228" t="s">
        <v>2374</v>
      </c>
      <c r="F243" s="228" t="s">
        <v>742</v>
      </c>
      <c r="G243" s="228" t="s">
        <v>516</v>
      </c>
      <c r="H243" s="228" t="s">
        <v>131</v>
      </c>
      <c r="I243" s="233" t="s">
        <v>2077</v>
      </c>
      <c r="J243" s="228" t="s">
        <v>2363</v>
      </c>
      <c r="K243" s="228" t="s">
        <v>846</v>
      </c>
      <c r="L243" s="228" t="s">
        <v>855</v>
      </c>
      <c r="M243" s="228" t="s">
        <v>848</v>
      </c>
      <c r="N243" s="228" t="s">
        <v>1004</v>
      </c>
      <c r="O243" s="228" t="s">
        <v>850</v>
      </c>
      <c r="P243" s="233" t="s">
        <v>2375</v>
      </c>
      <c r="Q243" s="228" t="s">
        <v>841</v>
      </c>
      <c r="R243" s="233" t="s">
        <v>855</v>
      </c>
      <c r="S243" s="228" t="s">
        <v>855</v>
      </c>
      <c r="T243" s="228" t="s">
        <v>2098</v>
      </c>
      <c r="U243" s="228" t="s">
        <v>855</v>
      </c>
      <c r="V243" s="228" t="s">
        <v>2376</v>
      </c>
      <c r="W243" s="228" t="s">
        <v>869</v>
      </c>
      <c r="X243" s="316" t="s">
        <v>793</v>
      </c>
      <c r="Y243" s="317" t="str">
        <f>VLOOKUP(HelpMe[[#This Row],[Technician]],Technicians[#All],3,FALSE)</f>
        <v>RAK Ceramics</v>
      </c>
      <c r="Z243" s="228" t="str">
        <f>VLOOKUP(HelpMe[[#This Row],[Technician]],Technicians[#All],2,FALSE)</f>
        <v>SAP SD</v>
      </c>
      <c r="AA243" s="233" t="str">
        <f>IF((TEXT("Oct 28, 2024 00:00 AM","mmm dd, yyyy hh:mm") - HelpMe[[#This Row],[Updated Created Date]])&gt;0, "Yes","No")</f>
        <v>Yes</v>
      </c>
      <c r="AB243" s="230">
        <f ca="1">HelpMe[[#This Row],[Updated Resolved Time]]-HelpMe[[#This Row],[Updated Created Date]]</f>
        <v>151.01932372685405</v>
      </c>
      <c r="AC243" s="231">
        <f>YEAR(HelpMe[[#This Row],[Updated Created Date]])</f>
        <v>2024</v>
      </c>
      <c r="AD243" s="228">
        <f>WEEKNUM(HelpMe[[#This Row],[Updated Created Date]])</f>
        <v>31</v>
      </c>
      <c r="AE243" s="228" t="str">
        <f>_xlfn.CONCAT(HelpMe[[#This Row],[Year]],"-W",HelpMe[[#This Row],[Week'#]])</f>
        <v>2024-W31</v>
      </c>
      <c r="AF243" s="228" t="str">
        <f>IFERROR(VLOOKUP(HelpMe[[#This Row],[ID]],CGTracker[#All],13,FALSE),"No CG Status Found")</f>
        <v>No CG Status Found</v>
      </c>
      <c r="AG243" s="228">
        <f>MONTH(HelpMe[[#This Row],[Updated Created Date]])</f>
        <v>7</v>
      </c>
      <c r="AH243" s="228" t="str">
        <f>_xlfn.CONCAT(HelpMe[[#This Row],[Year]],"-M",HelpMe[[#This Row],[Month]])</f>
        <v>2024-M7</v>
      </c>
      <c r="AI243" s="228" t="str">
        <f ca="1">IF(HelpMe[[#This Row],[Age]]&lt;2,"Less than 2",IF(HelpMe[[#This Row],[Age]]&lt;5,"From 2 to 5",IF(HelpMe[[#This Row],[Age]]&lt;10,"From 5 to 10","More than 10")))</f>
        <v>More than 10</v>
      </c>
      <c r="AJ2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4" spans="1:37" ht="13.5" customHeight="1">
      <c r="A244" s="235">
        <v>4000001271</v>
      </c>
      <c r="B244" s="228" t="s">
        <v>117</v>
      </c>
      <c r="C244" s="228" t="s">
        <v>892</v>
      </c>
      <c r="D244" s="228" t="s">
        <v>2377</v>
      </c>
      <c r="E244" s="228" t="s">
        <v>880</v>
      </c>
      <c r="F244" s="228" t="s">
        <v>742</v>
      </c>
      <c r="G244" s="228" t="s">
        <v>516</v>
      </c>
      <c r="H244" s="228" t="s">
        <v>268</v>
      </c>
      <c r="I244" s="233" t="s">
        <v>2077</v>
      </c>
      <c r="J244" s="228" t="s">
        <v>919</v>
      </c>
      <c r="K244" s="228" t="s">
        <v>846</v>
      </c>
      <c r="L244" s="228" t="s">
        <v>855</v>
      </c>
      <c r="M244" s="228" t="s">
        <v>848</v>
      </c>
      <c r="N244" s="228" t="s">
        <v>855</v>
      </c>
      <c r="O244" s="228" t="s">
        <v>1015</v>
      </c>
      <c r="P244" s="233" t="s">
        <v>2378</v>
      </c>
      <c r="Q244" s="228" t="s">
        <v>892</v>
      </c>
      <c r="R244" s="233" t="s">
        <v>855</v>
      </c>
      <c r="S244" s="228" t="s">
        <v>2378</v>
      </c>
      <c r="T244" s="228" t="s">
        <v>919</v>
      </c>
      <c r="U244" s="228" t="s">
        <v>855</v>
      </c>
      <c r="V244" s="228" t="s">
        <v>1970</v>
      </c>
      <c r="W244" s="228" t="s">
        <v>869</v>
      </c>
      <c r="X244" s="316" t="s">
        <v>891</v>
      </c>
      <c r="Y244" s="317" t="str">
        <f>VLOOKUP(HelpMe[[#This Row],[Technician]],Technicians[#All],3,FALSE)</f>
        <v>RAK Ceramics</v>
      </c>
      <c r="Z244" s="228" t="str">
        <f>VLOOKUP(HelpMe[[#This Row],[Technician]],Technicians[#All],2,FALSE)</f>
        <v>SAP SD</v>
      </c>
      <c r="AA244" s="233" t="str">
        <f>IF((TEXT("Oct 28, 2024 00:00 AM","mmm dd, yyyy hh:mm") - HelpMe[[#This Row],[Updated Created Date]])&gt;0, "Yes","No")</f>
        <v>Yes</v>
      </c>
      <c r="AB244" s="230">
        <f ca="1">HelpMe[[#This Row],[Updated Resolved Time]]-HelpMe[[#This Row],[Updated Created Date]]</f>
        <v>151.01932372685405</v>
      </c>
      <c r="AC244" s="231">
        <f>YEAR(HelpMe[[#This Row],[Updated Created Date]])</f>
        <v>2024</v>
      </c>
      <c r="AD244" s="228">
        <f>WEEKNUM(HelpMe[[#This Row],[Updated Created Date]])</f>
        <v>31</v>
      </c>
      <c r="AE244" s="228" t="str">
        <f>_xlfn.CONCAT(HelpMe[[#This Row],[Year]],"-W",HelpMe[[#This Row],[Week'#]])</f>
        <v>2024-W31</v>
      </c>
      <c r="AF244" s="228" t="str">
        <f>IFERROR(VLOOKUP(HelpMe[[#This Row],[ID]],CGTracker[#All],13,FALSE),"No CG Status Found")</f>
        <v>No CG Status Found</v>
      </c>
      <c r="AG244" s="228">
        <f>MONTH(HelpMe[[#This Row],[Updated Created Date]])</f>
        <v>7</v>
      </c>
      <c r="AH244" s="228" t="str">
        <f>_xlfn.CONCAT(HelpMe[[#This Row],[Year]],"-M",HelpMe[[#This Row],[Month]])</f>
        <v>2024-M7</v>
      </c>
      <c r="AI244" s="228" t="str">
        <f ca="1">IF(HelpMe[[#This Row],[Age]]&lt;2,"Less than 2",IF(HelpMe[[#This Row],[Age]]&lt;5,"From 2 to 5",IF(HelpMe[[#This Row],[Age]]&lt;10,"From 5 to 10","More than 10")))</f>
        <v>More than 10</v>
      </c>
      <c r="AJ2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5" spans="1:37" ht="13.5" customHeight="1">
      <c r="A245" s="235">
        <v>4000001274</v>
      </c>
      <c r="B245" s="228" t="s">
        <v>117</v>
      </c>
      <c r="C245" s="228" t="s">
        <v>841</v>
      </c>
      <c r="D245" s="228" t="s">
        <v>2379</v>
      </c>
      <c r="E245" s="228" t="s">
        <v>2351</v>
      </c>
      <c r="F245" s="228" t="s">
        <v>742</v>
      </c>
      <c r="G245" s="228" t="s">
        <v>516</v>
      </c>
      <c r="H245" s="228" t="s">
        <v>268</v>
      </c>
      <c r="I245" s="233" t="s">
        <v>2077</v>
      </c>
      <c r="J245" s="228" t="s">
        <v>919</v>
      </c>
      <c r="K245" s="228" t="s">
        <v>846</v>
      </c>
      <c r="L245" s="228" t="s">
        <v>855</v>
      </c>
      <c r="M245" s="228" t="s">
        <v>848</v>
      </c>
      <c r="N245" s="228" t="s">
        <v>855</v>
      </c>
      <c r="O245" s="228" t="s">
        <v>850</v>
      </c>
      <c r="P245" s="233" t="s">
        <v>2380</v>
      </c>
      <c r="Q245" s="228" t="s">
        <v>841</v>
      </c>
      <c r="R245" s="233" t="s">
        <v>855</v>
      </c>
      <c r="S245" s="228" t="s">
        <v>2381</v>
      </c>
      <c r="T245" s="228" t="s">
        <v>919</v>
      </c>
      <c r="U245" s="228" t="s">
        <v>855</v>
      </c>
      <c r="V245" s="228" t="s">
        <v>2382</v>
      </c>
      <c r="W245" s="228" t="s">
        <v>869</v>
      </c>
      <c r="X245" s="316" t="s">
        <v>793</v>
      </c>
      <c r="Y245" s="317" t="str">
        <f>VLOOKUP(HelpMe[[#This Row],[Technician]],Technicians[#All],3,FALSE)</f>
        <v>RAK Ceramics</v>
      </c>
      <c r="Z245" s="228" t="str">
        <f>VLOOKUP(HelpMe[[#This Row],[Technician]],Technicians[#All],2,FALSE)</f>
        <v>SAP SD</v>
      </c>
      <c r="AA245" s="233" t="str">
        <f>IF((TEXT("Oct 28, 2024 00:00 AM","mmm dd, yyyy hh:mm") - HelpMe[[#This Row],[Updated Created Date]])&gt;0, "Yes","No")</f>
        <v>Yes</v>
      </c>
      <c r="AB245" s="230">
        <f ca="1">HelpMe[[#This Row],[Updated Resolved Time]]-HelpMe[[#This Row],[Updated Created Date]]</f>
        <v>151.01932372685405</v>
      </c>
      <c r="AC245" s="231">
        <f>YEAR(HelpMe[[#This Row],[Updated Created Date]])</f>
        <v>2024</v>
      </c>
      <c r="AD245" s="228">
        <f>WEEKNUM(HelpMe[[#This Row],[Updated Created Date]])</f>
        <v>31</v>
      </c>
      <c r="AE245" s="228" t="str">
        <f>_xlfn.CONCAT(HelpMe[[#This Row],[Year]],"-W",HelpMe[[#This Row],[Week'#]])</f>
        <v>2024-W31</v>
      </c>
      <c r="AF245" s="228" t="str">
        <f>IFERROR(VLOOKUP(HelpMe[[#This Row],[ID]],CGTracker[#All],13,FALSE),"No CG Status Found")</f>
        <v>No CG Status Found</v>
      </c>
      <c r="AG245" s="228">
        <f>MONTH(HelpMe[[#This Row],[Updated Created Date]])</f>
        <v>7</v>
      </c>
      <c r="AH245" s="228" t="str">
        <f>_xlfn.CONCAT(HelpMe[[#This Row],[Year]],"-M",HelpMe[[#This Row],[Month]])</f>
        <v>2024-M7</v>
      </c>
      <c r="AI245" s="228" t="str">
        <f ca="1">IF(HelpMe[[#This Row],[Age]]&lt;2,"Less than 2",IF(HelpMe[[#This Row],[Age]]&lt;5,"From 2 to 5",IF(HelpMe[[#This Row],[Age]]&lt;10,"From 5 to 10","More than 10")))</f>
        <v>More than 10</v>
      </c>
      <c r="AJ2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6" spans="1:37" ht="13.5" customHeight="1">
      <c r="A246" s="235">
        <v>4000001275</v>
      </c>
      <c r="B246" s="228" t="s">
        <v>117</v>
      </c>
      <c r="C246" s="228" t="s">
        <v>841</v>
      </c>
      <c r="D246" s="228" t="s">
        <v>2383</v>
      </c>
      <c r="E246" s="228" t="s">
        <v>880</v>
      </c>
      <c r="F246" s="228" t="s">
        <v>742</v>
      </c>
      <c r="G246" s="228" t="s">
        <v>516</v>
      </c>
      <c r="H246" s="228" t="s">
        <v>131</v>
      </c>
      <c r="I246" s="233" t="s">
        <v>2077</v>
      </c>
      <c r="J246" s="228" t="s">
        <v>2363</v>
      </c>
      <c r="K246" s="228" t="s">
        <v>846</v>
      </c>
      <c r="L246" s="228" t="s">
        <v>855</v>
      </c>
      <c r="M246" s="228" t="s">
        <v>848</v>
      </c>
      <c r="N246" s="228" t="s">
        <v>886</v>
      </c>
      <c r="O246" s="228" t="s">
        <v>850</v>
      </c>
      <c r="P246" s="233" t="s">
        <v>2384</v>
      </c>
      <c r="Q246" s="228" t="s">
        <v>841</v>
      </c>
      <c r="R246" s="233" t="s">
        <v>855</v>
      </c>
      <c r="S246" s="228" t="s">
        <v>855</v>
      </c>
      <c r="T246" s="228" t="s">
        <v>2098</v>
      </c>
      <c r="U246" s="228" t="s">
        <v>855</v>
      </c>
      <c r="V246" s="228" t="s">
        <v>1964</v>
      </c>
      <c r="W246" s="228" t="s">
        <v>869</v>
      </c>
      <c r="X246" s="316" t="s">
        <v>891</v>
      </c>
      <c r="Y246" s="317" t="str">
        <f>VLOOKUP(HelpMe[[#This Row],[Technician]],Technicians[#All],3,FALSE)</f>
        <v>RAK Ceramics</v>
      </c>
      <c r="Z246" s="228" t="str">
        <f>VLOOKUP(HelpMe[[#This Row],[Technician]],Technicians[#All],2,FALSE)</f>
        <v>SAP SD</v>
      </c>
      <c r="AA246" s="233" t="str">
        <f>IF((TEXT("Oct 28, 2024 00:00 AM","mmm dd, yyyy hh:mm") - HelpMe[[#This Row],[Updated Created Date]])&gt;0, "Yes","No")</f>
        <v>Yes</v>
      </c>
      <c r="AB246" s="230">
        <f ca="1">HelpMe[[#This Row],[Updated Resolved Time]]-HelpMe[[#This Row],[Updated Created Date]]</f>
        <v>151.01932372685405</v>
      </c>
      <c r="AC246" s="231">
        <f>YEAR(HelpMe[[#This Row],[Updated Created Date]])</f>
        <v>2024</v>
      </c>
      <c r="AD246" s="228">
        <f>WEEKNUM(HelpMe[[#This Row],[Updated Created Date]])</f>
        <v>31</v>
      </c>
      <c r="AE246" s="228" t="str">
        <f>_xlfn.CONCAT(HelpMe[[#This Row],[Year]],"-W",HelpMe[[#This Row],[Week'#]])</f>
        <v>2024-W31</v>
      </c>
      <c r="AF246" s="228" t="str">
        <f>IFERROR(VLOOKUP(HelpMe[[#This Row],[ID]],CGTracker[#All],13,FALSE),"No CG Status Found")</f>
        <v>No CG Status Found</v>
      </c>
      <c r="AG246" s="228">
        <f>MONTH(HelpMe[[#This Row],[Updated Created Date]])</f>
        <v>7</v>
      </c>
      <c r="AH246" s="228" t="str">
        <f>_xlfn.CONCAT(HelpMe[[#This Row],[Year]],"-M",HelpMe[[#This Row],[Month]])</f>
        <v>2024-M7</v>
      </c>
      <c r="AI246" s="228" t="str">
        <f ca="1">IF(HelpMe[[#This Row],[Age]]&lt;2,"Less than 2",IF(HelpMe[[#This Row],[Age]]&lt;5,"From 2 to 5",IF(HelpMe[[#This Row],[Age]]&lt;10,"From 5 to 10","More than 10")))</f>
        <v>More than 10</v>
      </c>
      <c r="AJ2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7" spans="1:37" ht="13.5" customHeight="1">
      <c r="A247" s="235">
        <v>4000001276</v>
      </c>
      <c r="B247" s="228" t="s">
        <v>117</v>
      </c>
      <c r="C247" s="228" t="s">
        <v>841</v>
      </c>
      <c r="D247" s="228" t="s">
        <v>2385</v>
      </c>
      <c r="E247" s="228" t="s">
        <v>2386</v>
      </c>
      <c r="F247" s="228" t="s">
        <v>2387</v>
      </c>
      <c r="G247" s="228" t="s">
        <v>1011</v>
      </c>
      <c r="H247" s="228" t="s">
        <v>746</v>
      </c>
      <c r="I247" s="233" t="s">
        <v>2077</v>
      </c>
      <c r="J247" s="228" t="s">
        <v>2363</v>
      </c>
      <c r="K247" s="228" t="s">
        <v>846</v>
      </c>
      <c r="L247" s="228" t="s">
        <v>855</v>
      </c>
      <c r="M247" s="228" t="s">
        <v>848</v>
      </c>
      <c r="N247" s="228" t="s">
        <v>924</v>
      </c>
      <c r="O247" s="228" t="s">
        <v>850</v>
      </c>
      <c r="P247" s="233" t="s">
        <v>2388</v>
      </c>
      <c r="Q247" s="228" t="s">
        <v>841</v>
      </c>
      <c r="R247" s="233" t="s">
        <v>855</v>
      </c>
      <c r="S247" s="228" t="s">
        <v>855</v>
      </c>
      <c r="T247" s="228" t="s">
        <v>2098</v>
      </c>
      <c r="U247" s="228" t="s">
        <v>855</v>
      </c>
      <c r="V247" s="228" t="s">
        <v>2389</v>
      </c>
      <c r="W247" s="228" t="s">
        <v>869</v>
      </c>
      <c r="X247" s="316" t="s">
        <v>793</v>
      </c>
      <c r="Y247" s="317" t="str">
        <f>VLOOKUP(HelpMe[[#This Row],[Technician]],Technicians[#All],3,FALSE)</f>
        <v>Capgemini</v>
      </c>
      <c r="Z247" s="228" t="str">
        <f>VLOOKUP(HelpMe[[#This Row],[Technician]],Technicians[#All],2,FALSE)</f>
        <v>SAP FICO</v>
      </c>
      <c r="AA247" s="233" t="str">
        <f>IF((TEXT("Oct 28, 2024 00:00 AM","mmm dd, yyyy hh:mm") - HelpMe[[#This Row],[Updated Created Date]])&gt;0, "Yes","No")</f>
        <v>Yes</v>
      </c>
      <c r="AB247" s="230">
        <f ca="1">HelpMe[[#This Row],[Updated Resolved Time]]-HelpMe[[#This Row],[Updated Created Date]]</f>
        <v>151.01932372685405</v>
      </c>
      <c r="AC247" s="231">
        <f>YEAR(HelpMe[[#This Row],[Updated Created Date]])</f>
        <v>2024</v>
      </c>
      <c r="AD247" s="228">
        <f>WEEKNUM(HelpMe[[#This Row],[Updated Created Date]])</f>
        <v>31</v>
      </c>
      <c r="AE247" s="228" t="str">
        <f>_xlfn.CONCAT(HelpMe[[#This Row],[Year]],"-W",HelpMe[[#This Row],[Week'#]])</f>
        <v>2024-W31</v>
      </c>
      <c r="AF247" s="228" t="str">
        <f>IFERROR(VLOOKUP(HelpMe[[#This Row],[ID]],CGTracker[#All],13,FALSE),"No CG Status Found")</f>
        <v>Under UAT</v>
      </c>
      <c r="AG247" s="228">
        <f>MONTH(HelpMe[[#This Row],[Updated Created Date]])</f>
        <v>7</v>
      </c>
      <c r="AH247" s="228" t="str">
        <f>_xlfn.CONCAT(HelpMe[[#This Row],[Year]],"-M",HelpMe[[#This Row],[Month]])</f>
        <v>2024-M7</v>
      </c>
      <c r="AI247" s="228" t="str">
        <f ca="1">IF(HelpMe[[#This Row],[Age]]&lt;2,"Less than 2",IF(HelpMe[[#This Row],[Age]]&lt;5,"From 2 to 5",IF(HelpMe[[#This Row],[Age]]&lt;10,"From 5 to 10","More than 10")))</f>
        <v>More than 10</v>
      </c>
      <c r="AJ2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48" spans="1:37" ht="13.5" customHeight="1">
      <c r="A248" s="235">
        <v>4000001277</v>
      </c>
      <c r="B248" s="228" t="s">
        <v>117</v>
      </c>
      <c r="C248" s="228" t="s">
        <v>841</v>
      </c>
      <c r="D248" s="228" t="s">
        <v>2390</v>
      </c>
      <c r="E248" s="228" t="s">
        <v>1885</v>
      </c>
      <c r="F248" s="228" t="s">
        <v>742</v>
      </c>
      <c r="G248" s="228" t="s">
        <v>516</v>
      </c>
      <c r="H248" s="228" t="s">
        <v>403</v>
      </c>
      <c r="I248" s="233" t="s">
        <v>2077</v>
      </c>
      <c r="J248" s="228" t="s">
        <v>2363</v>
      </c>
      <c r="K248" s="228" t="s">
        <v>846</v>
      </c>
      <c r="L248" s="228" t="s">
        <v>2391</v>
      </c>
      <c r="M248" s="228" t="s">
        <v>848</v>
      </c>
      <c r="N248" s="228" t="s">
        <v>863</v>
      </c>
      <c r="O248" s="228" t="s">
        <v>850</v>
      </c>
      <c r="P248" s="233" t="s">
        <v>2391</v>
      </c>
      <c r="Q248" s="228" t="s">
        <v>841</v>
      </c>
      <c r="R248" s="233" t="s">
        <v>2392</v>
      </c>
      <c r="S248" s="228" t="s">
        <v>2393</v>
      </c>
      <c r="T248" s="228" t="s">
        <v>2098</v>
      </c>
      <c r="U248" s="228" t="s">
        <v>855</v>
      </c>
      <c r="V248" s="228" t="s">
        <v>2394</v>
      </c>
      <c r="W248" s="228" t="s">
        <v>869</v>
      </c>
      <c r="X248" s="316" t="s">
        <v>793</v>
      </c>
      <c r="Y248" s="317" t="str">
        <f>VLOOKUP(HelpMe[[#This Row],[Technician]],Technicians[#All],3,FALSE)</f>
        <v>RAK Ceramics</v>
      </c>
      <c r="Z248" s="228" t="str">
        <f>VLOOKUP(HelpMe[[#This Row],[Technician]],Technicians[#All],2,FALSE)</f>
        <v>SAP SD</v>
      </c>
      <c r="AA248" s="233" t="str">
        <f>IF((TEXT("Oct 28, 2024 00:00 AM","mmm dd, yyyy hh:mm") - HelpMe[[#This Row],[Updated Created Date]])&gt;0, "Yes","No")</f>
        <v>Yes</v>
      </c>
      <c r="AB248" s="230">
        <f ca="1">HelpMe[[#This Row],[Updated Resolved Time]]-HelpMe[[#This Row],[Updated Created Date]]</f>
        <v>91.782638888893416</v>
      </c>
      <c r="AC248" s="231">
        <f>YEAR(HelpMe[[#This Row],[Updated Created Date]])</f>
        <v>2024</v>
      </c>
      <c r="AD248" s="228">
        <f>WEEKNUM(HelpMe[[#This Row],[Updated Created Date]])</f>
        <v>31</v>
      </c>
      <c r="AE248" s="228" t="str">
        <f>_xlfn.CONCAT(HelpMe[[#This Row],[Year]],"-W",HelpMe[[#This Row],[Week'#]])</f>
        <v>2024-W31</v>
      </c>
      <c r="AF248" s="228" t="str">
        <f>IFERROR(VLOOKUP(HelpMe[[#This Row],[ID]],CGTracker[#All],13,FALSE),"No CG Status Found")</f>
        <v>No CG Status Found</v>
      </c>
      <c r="AG248" s="228">
        <f>MONTH(HelpMe[[#This Row],[Updated Created Date]])</f>
        <v>7</v>
      </c>
      <c r="AH248" s="228" t="str">
        <f>_xlfn.CONCAT(HelpMe[[#This Row],[Year]],"-M",HelpMe[[#This Row],[Month]])</f>
        <v>2024-M7</v>
      </c>
      <c r="AI248" s="228" t="str">
        <f ca="1">IF(HelpMe[[#This Row],[Age]]&lt;2,"Less than 2",IF(HelpMe[[#This Row],[Age]]&lt;5,"From 2 to 5",IF(HelpMe[[#This Row],[Age]]&lt;10,"From 5 to 10","More than 10")))</f>
        <v>More than 10</v>
      </c>
      <c r="AJ2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45594.520833333336</v>
      </c>
    </row>
    <row r="249" spans="1:37" ht="13.5" customHeight="1">
      <c r="A249" s="235">
        <v>4000001278</v>
      </c>
      <c r="B249" s="228" t="s">
        <v>117</v>
      </c>
      <c r="C249" s="228" t="s">
        <v>841</v>
      </c>
      <c r="D249" s="228" t="s">
        <v>2395</v>
      </c>
      <c r="E249" s="228" t="s">
        <v>1885</v>
      </c>
      <c r="F249" s="228" t="s">
        <v>742</v>
      </c>
      <c r="G249" s="228" t="s">
        <v>516</v>
      </c>
      <c r="H249" s="228" t="s">
        <v>403</v>
      </c>
      <c r="I249" s="233" t="s">
        <v>2077</v>
      </c>
      <c r="J249" s="228" t="s">
        <v>2363</v>
      </c>
      <c r="K249" s="228" t="s">
        <v>846</v>
      </c>
      <c r="L249" s="228" t="s">
        <v>2396</v>
      </c>
      <c r="M249" s="228" t="s">
        <v>848</v>
      </c>
      <c r="N249" s="228" t="s">
        <v>863</v>
      </c>
      <c r="O249" s="228" t="s">
        <v>850</v>
      </c>
      <c r="P249" s="233" t="s">
        <v>2396</v>
      </c>
      <c r="Q249" s="228" t="s">
        <v>841</v>
      </c>
      <c r="R249" s="233" t="s">
        <v>2397</v>
      </c>
      <c r="S249" s="228" t="s">
        <v>2398</v>
      </c>
      <c r="T249" s="228" t="s">
        <v>2098</v>
      </c>
      <c r="U249" s="228" t="s">
        <v>855</v>
      </c>
      <c r="V249" s="228" t="s">
        <v>2399</v>
      </c>
      <c r="W249" s="228" t="s">
        <v>869</v>
      </c>
      <c r="X249" s="316" t="s">
        <v>793</v>
      </c>
      <c r="Y249" s="317" t="str">
        <f>VLOOKUP(HelpMe[[#This Row],[Technician]],Technicians[#All],3,FALSE)</f>
        <v>RAK Ceramics</v>
      </c>
      <c r="Z249" s="228" t="str">
        <f>VLOOKUP(HelpMe[[#This Row],[Technician]],Technicians[#All],2,FALSE)</f>
        <v>SAP SD</v>
      </c>
      <c r="AA249" s="233" t="str">
        <f>IF((TEXT("Oct 28, 2024 00:00 AM","mmm dd, yyyy hh:mm") - HelpMe[[#This Row],[Updated Created Date]])&gt;0, "Yes","No")</f>
        <v>Yes</v>
      </c>
      <c r="AB249" s="230">
        <f ca="1">HelpMe[[#This Row],[Updated Resolved Time]]-HelpMe[[#This Row],[Updated Created Date]]</f>
        <v>93.010416666671517</v>
      </c>
      <c r="AC249" s="231">
        <f>YEAR(HelpMe[[#This Row],[Updated Created Date]])</f>
        <v>2024</v>
      </c>
      <c r="AD249" s="228">
        <f>WEEKNUM(HelpMe[[#This Row],[Updated Created Date]])</f>
        <v>31</v>
      </c>
      <c r="AE249" s="228" t="str">
        <f>_xlfn.CONCAT(HelpMe[[#This Row],[Year]],"-W",HelpMe[[#This Row],[Week'#]])</f>
        <v>2024-W31</v>
      </c>
      <c r="AF249" s="228" t="str">
        <f>IFERROR(VLOOKUP(HelpMe[[#This Row],[ID]],CGTracker[#All],13,FALSE),"No CG Status Found")</f>
        <v>No CG Status Found</v>
      </c>
      <c r="AG249" s="228">
        <f>MONTH(HelpMe[[#This Row],[Updated Created Date]])</f>
        <v>7</v>
      </c>
      <c r="AH249" s="228" t="str">
        <f>_xlfn.CONCAT(HelpMe[[#This Row],[Year]],"-M",HelpMe[[#This Row],[Month]])</f>
        <v>2024-M7</v>
      </c>
      <c r="AI249" s="228" t="str">
        <f ca="1">IF(HelpMe[[#This Row],[Age]]&lt;2,"Less than 2",IF(HelpMe[[#This Row],[Age]]&lt;5,"From 2 to 5",IF(HelpMe[[#This Row],[Age]]&lt;10,"From 5 to 10","More than 10")))</f>
        <v>More than 10</v>
      </c>
      <c r="AJ2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45595.748611111114</v>
      </c>
    </row>
    <row r="250" spans="1:37" ht="13.5" customHeight="1">
      <c r="A250" s="235">
        <v>4000001281</v>
      </c>
      <c r="B250" s="228" t="s">
        <v>117</v>
      </c>
      <c r="C250" s="228" t="s">
        <v>841</v>
      </c>
      <c r="D250" s="228" t="s">
        <v>393</v>
      </c>
      <c r="E250" s="228" t="s">
        <v>921</v>
      </c>
      <c r="F250" s="228" t="s">
        <v>2387</v>
      </c>
      <c r="G250" s="228" t="s">
        <v>1011</v>
      </c>
      <c r="H250" s="228" t="s">
        <v>746</v>
      </c>
      <c r="I250" s="233" t="s">
        <v>2077</v>
      </c>
      <c r="J250" s="228" t="s">
        <v>2363</v>
      </c>
      <c r="K250" s="228" t="s">
        <v>846</v>
      </c>
      <c r="L250" s="228" t="s">
        <v>855</v>
      </c>
      <c r="M250" s="228" t="s">
        <v>848</v>
      </c>
      <c r="N250" s="228" t="s">
        <v>924</v>
      </c>
      <c r="O250" s="228" t="s">
        <v>850</v>
      </c>
      <c r="P250" s="233" t="s">
        <v>2400</v>
      </c>
      <c r="Q250" s="228" t="s">
        <v>841</v>
      </c>
      <c r="R250" s="233" t="s">
        <v>855</v>
      </c>
      <c r="S250" s="228" t="s">
        <v>2401</v>
      </c>
      <c r="T250" s="228" t="s">
        <v>2098</v>
      </c>
      <c r="U250" s="228" t="s">
        <v>855</v>
      </c>
      <c r="V250" s="228" t="s">
        <v>2402</v>
      </c>
      <c r="W250" s="228" t="s">
        <v>869</v>
      </c>
      <c r="X250" s="316" t="s">
        <v>793</v>
      </c>
      <c r="Y250" s="317" t="str">
        <f>VLOOKUP(HelpMe[[#This Row],[Technician]],Technicians[#All],3,FALSE)</f>
        <v>Capgemini</v>
      </c>
      <c r="Z250" s="228" t="str">
        <f>VLOOKUP(HelpMe[[#This Row],[Technician]],Technicians[#All],2,FALSE)</f>
        <v>SAP FICO</v>
      </c>
      <c r="AA250" s="233" t="str">
        <f>IF((TEXT("Oct 28, 2024 00:00 AM","mmm dd, yyyy hh:mm") - HelpMe[[#This Row],[Updated Created Date]])&gt;0, "Yes","No")</f>
        <v>Yes</v>
      </c>
      <c r="AB250" s="230">
        <f ca="1">HelpMe[[#This Row],[Updated Resolved Time]]-HelpMe[[#This Row],[Updated Created Date]]</f>
        <v>151.01932372685405</v>
      </c>
      <c r="AC250" s="231">
        <f>YEAR(HelpMe[[#This Row],[Updated Created Date]])</f>
        <v>2024</v>
      </c>
      <c r="AD250" s="228">
        <f>WEEKNUM(HelpMe[[#This Row],[Updated Created Date]])</f>
        <v>31</v>
      </c>
      <c r="AE250" s="228" t="str">
        <f>_xlfn.CONCAT(HelpMe[[#This Row],[Year]],"-W",HelpMe[[#This Row],[Week'#]])</f>
        <v>2024-W31</v>
      </c>
      <c r="AF250" s="228" t="str">
        <f>IFERROR(VLOOKUP(HelpMe[[#This Row],[ID]],CGTracker[#All],13,FALSE),"No CG Status Found")</f>
        <v>Under UAT</v>
      </c>
      <c r="AG250" s="228">
        <f>MONTH(HelpMe[[#This Row],[Updated Created Date]])</f>
        <v>7</v>
      </c>
      <c r="AH250" s="228" t="str">
        <f>_xlfn.CONCAT(HelpMe[[#This Row],[Year]],"-M",HelpMe[[#This Row],[Month]])</f>
        <v>2024-M7</v>
      </c>
      <c r="AI250" s="228" t="str">
        <f ca="1">IF(HelpMe[[#This Row],[Age]]&lt;2,"Less than 2",IF(HelpMe[[#This Row],[Age]]&lt;5,"From 2 to 5",IF(HelpMe[[#This Row],[Age]]&lt;10,"From 5 to 10","More than 10")))</f>
        <v>More than 10</v>
      </c>
      <c r="AJ2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51" spans="1:37" ht="13.5" customHeight="1">
      <c r="A251" s="235">
        <v>4000001283</v>
      </c>
      <c r="B251" s="228" t="s">
        <v>117</v>
      </c>
      <c r="C251" s="228" t="s">
        <v>841</v>
      </c>
      <c r="D251" s="228" t="s">
        <v>2403</v>
      </c>
      <c r="E251" s="228" t="s">
        <v>2305</v>
      </c>
      <c r="F251" s="228" t="s">
        <v>742</v>
      </c>
      <c r="G251" s="228" t="s">
        <v>516</v>
      </c>
      <c r="H251" s="228" t="s">
        <v>268</v>
      </c>
      <c r="I251" s="233" t="s">
        <v>2077</v>
      </c>
      <c r="J251" s="228" t="s">
        <v>919</v>
      </c>
      <c r="K251" s="228" t="s">
        <v>846</v>
      </c>
      <c r="L251" s="228" t="s">
        <v>855</v>
      </c>
      <c r="M251" s="228" t="s">
        <v>848</v>
      </c>
      <c r="N251" s="228" t="s">
        <v>2404</v>
      </c>
      <c r="O251" s="228" t="s">
        <v>850</v>
      </c>
      <c r="P251" s="233" t="s">
        <v>2405</v>
      </c>
      <c r="Q251" s="228" t="s">
        <v>841</v>
      </c>
      <c r="R251" s="233" t="s">
        <v>855</v>
      </c>
      <c r="S251" s="228" t="s">
        <v>2406</v>
      </c>
      <c r="T251" s="228" t="s">
        <v>919</v>
      </c>
      <c r="U251" s="228" t="s">
        <v>855</v>
      </c>
      <c r="V251" s="228" t="s">
        <v>2407</v>
      </c>
      <c r="W251" s="228" t="s">
        <v>869</v>
      </c>
      <c r="X251" s="316" t="s">
        <v>793</v>
      </c>
      <c r="Y251" s="317" t="str">
        <f>VLOOKUP(HelpMe[[#This Row],[Technician]],Technicians[#All],3,FALSE)</f>
        <v>RAK Ceramics</v>
      </c>
      <c r="Z251" s="228" t="str">
        <f>VLOOKUP(HelpMe[[#This Row],[Technician]],Technicians[#All],2,FALSE)</f>
        <v>SAP SD</v>
      </c>
      <c r="AA251" s="233" t="str">
        <f>IF((TEXT("Oct 28, 2024 00:00 AM","mmm dd, yyyy hh:mm") - HelpMe[[#This Row],[Updated Created Date]])&gt;0, "Yes","No")</f>
        <v>Yes</v>
      </c>
      <c r="AB251" s="230">
        <f ca="1">HelpMe[[#This Row],[Updated Resolved Time]]-HelpMe[[#This Row],[Updated Created Date]]</f>
        <v>151.01932372685405</v>
      </c>
      <c r="AC251" s="231">
        <f>YEAR(HelpMe[[#This Row],[Updated Created Date]])</f>
        <v>2024</v>
      </c>
      <c r="AD251" s="228">
        <f>WEEKNUM(HelpMe[[#This Row],[Updated Created Date]])</f>
        <v>31</v>
      </c>
      <c r="AE251" s="228" t="str">
        <f>_xlfn.CONCAT(HelpMe[[#This Row],[Year]],"-W",HelpMe[[#This Row],[Week'#]])</f>
        <v>2024-W31</v>
      </c>
      <c r="AF251" s="228" t="str">
        <f>IFERROR(VLOOKUP(HelpMe[[#This Row],[ID]],CGTracker[#All],13,FALSE),"No CG Status Found")</f>
        <v>No CG Status Found</v>
      </c>
      <c r="AG251" s="228">
        <f>MONTH(HelpMe[[#This Row],[Updated Created Date]])</f>
        <v>7</v>
      </c>
      <c r="AH251" s="228" t="str">
        <f>_xlfn.CONCAT(HelpMe[[#This Row],[Year]],"-M",HelpMe[[#This Row],[Month]])</f>
        <v>2024-M7</v>
      </c>
      <c r="AI251" s="228" t="str">
        <f ca="1">IF(HelpMe[[#This Row],[Age]]&lt;2,"Less than 2",IF(HelpMe[[#This Row],[Age]]&lt;5,"From 2 to 5",IF(HelpMe[[#This Row],[Age]]&lt;10,"From 5 to 10","More than 10")))</f>
        <v>More than 10</v>
      </c>
      <c r="AJ2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52" spans="1:37" ht="13.5" customHeight="1">
      <c r="A252" s="235">
        <v>4000001286</v>
      </c>
      <c r="B252" s="228" t="s">
        <v>117</v>
      </c>
      <c r="C252" s="228" t="s">
        <v>841</v>
      </c>
      <c r="D252" s="228" t="s">
        <v>2408</v>
      </c>
      <c r="E252" s="228" t="s">
        <v>1885</v>
      </c>
      <c r="F252" s="228" t="s">
        <v>742</v>
      </c>
      <c r="G252" s="228" t="s">
        <v>516</v>
      </c>
      <c r="H252" s="228" t="s">
        <v>268</v>
      </c>
      <c r="I252" s="233" t="s">
        <v>2077</v>
      </c>
      <c r="J252" s="228" t="s">
        <v>919</v>
      </c>
      <c r="K252" s="228" t="s">
        <v>846</v>
      </c>
      <c r="L252" s="228" t="s">
        <v>855</v>
      </c>
      <c r="M252" s="228" t="s">
        <v>848</v>
      </c>
      <c r="N252" s="228" t="s">
        <v>855</v>
      </c>
      <c r="O252" s="228" t="s">
        <v>850</v>
      </c>
      <c r="P252" s="233" t="s">
        <v>2409</v>
      </c>
      <c r="Q252" s="228" t="s">
        <v>841</v>
      </c>
      <c r="R252" s="233" t="s">
        <v>855</v>
      </c>
      <c r="S252" s="228" t="s">
        <v>855</v>
      </c>
      <c r="T252" s="228" t="s">
        <v>919</v>
      </c>
      <c r="U252" s="228" t="s">
        <v>855</v>
      </c>
      <c r="V252" s="228" t="s">
        <v>2410</v>
      </c>
      <c r="W252" s="228" t="s">
        <v>869</v>
      </c>
      <c r="X252" s="316" t="s">
        <v>793</v>
      </c>
      <c r="Y252" s="317" t="str">
        <f>VLOOKUP(HelpMe[[#This Row],[Technician]],Technicians[#All],3,FALSE)</f>
        <v>RAK Ceramics</v>
      </c>
      <c r="Z252" s="228" t="str">
        <f>VLOOKUP(HelpMe[[#This Row],[Technician]],Technicians[#All],2,FALSE)</f>
        <v>SAP SD</v>
      </c>
      <c r="AA252" s="233" t="str">
        <f>IF((TEXT("Oct 28, 2024 00:00 AM","mmm dd, yyyy hh:mm") - HelpMe[[#This Row],[Updated Created Date]])&gt;0, "Yes","No")</f>
        <v>Yes</v>
      </c>
      <c r="AB252" s="230">
        <f ca="1">HelpMe[[#This Row],[Updated Resolved Time]]-HelpMe[[#This Row],[Updated Created Date]]</f>
        <v>151.01932372685405</v>
      </c>
      <c r="AC252" s="231">
        <f>YEAR(HelpMe[[#This Row],[Updated Created Date]])</f>
        <v>2024</v>
      </c>
      <c r="AD252" s="228">
        <f>WEEKNUM(HelpMe[[#This Row],[Updated Created Date]])</f>
        <v>31</v>
      </c>
      <c r="AE252" s="228" t="str">
        <f>_xlfn.CONCAT(HelpMe[[#This Row],[Year]],"-W",HelpMe[[#This Row],[Week'#]])</f>
        <v>2024-W31</v>
      </c>
      <c r="AF252" s="228" t="str">
        <f>IFERROR(VLOOKUP(HelpMe[[#This Row],[ID]],CGTracker[#All],13,FALSE),"No CG Status Found")</f>
        <v>No CG Status Found</v>
      </c>
      <c r="AG252" s="228">
        <f>MONTH(HelpMe[[#This Row],[Updated Created Date]])</f>
        <v>7</v>
      </c>
      <c r="AH252" s="228" t="str">
        <f>_xlfn.CONCAT(HelpMe[[#This Row],[Year]],"-M",HelpMe[[#This Row],[Month]])</f>
        <v>2024-M7</v>
      </c>
      <c r="AI252" s="228" t="str">
        <f ca="1">IF(HelpMe[[#This Row],[Age]]&lt;2,"Less than 2",IF(HelpMe[[#This Row],[Age]]&lt;5,"From 2 to 5",IF(HelpMe[[#This Row],[Age]]&lt;10,"From 5 to 10","More than 10")))</f>
        <v>More than 10</v>
      </c>
      <c r="AJ2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53" spans="1:37" ht="13.5" customHeight="1">
      <c r="A253" s="235">
        <v>4000001392</v>
      </c>
      <c r="B253" s="228" t="s">
        <v>117</v>
      </c>
      <c r="C253" s="228" t="s">
        <v>1035</v>
      </c>
      <c r="D253" s="228" t="s">
        <v>2411</v>
      </c>
      <c r="E253" s="228" t="s">
        <v>2412</v>
      </c>
      <c r="F253" s="228" t="s">
        <v>2413</v>
      </c>
      <c r="G253" s="228" t="s">
        <v>882</v>
      </c>
      <c r="H253" s="228" t="s">
        <v>403</v>
      </c>
      <c r="I253" s="233" t="s">
        <v>2414</v>
      </c>
      <c r="J253" s="228" t="s">
        <v>2415</v>
      </c>
      <c r="K253" s="228" t="s">
        <v>846</v>
      </c>
      <c r="L253" s="228" t="s">
        <v>2416</v>
      </c>
      <c r="M253" s="228" t="s">
        <v>2412</v>
      </c>
      <c r="N253" s="228" t="s">
        <v>924</v>
      </c>
      <c r="O253" s="228" t="s">
        <v>850</v>
      </c>
      <c r="P253" s="233" t="s">
        <v>2416</v>
      </c>
      <c r="Q253" s="228" t="s">
        <v>892</v>
      </c>
      <c r="R253" s="233" t="s">
        <v>2417</v>
      </c>
      <c r="S253" s="228" t="s">
        <v>2417</v>
      </c>
      <c r="T253" s="228" t="s">
        <v>2418</v>
      </c>
      <c r="U253" s="228" t="s">
        <v>890</v>
      </c>
      <c r="V253" s="228" t="s">
        <v>855</v>
      </c>
      <c r="W253" s="228" t="s">
        <v>869</v>
      </c>
      <c r="X253" s="316" t="s">
        <v>878</v>
      </c>
      <c r="Y253" s="317" t="str">
        <f>VLOOKUP(HelpMe[[#This Row],[Technician]],Technicians[#All],3,FALSE)</f>
        <v>RAK Ceramics</v>
      </c>
      <c r="Z253" s="228" t="str">
        <f>VLOOKUP(HelpMe[[#This Row],[Technician]],Technicians[#All],2,FALSE)</f>
        <v>SAP Basis</v>
      </c>
      <c r="AA253" s="233" t="str">
        <f>IF((TEXT("Oct 28, 2024 00:00 AM","mmm dd, yyyy hh:mm") - HelpMe[[#This Row],[Updated Created Date]])&gt;0, "Yes","No")</f>
        <v>Yes</v>
      </c>
      <c r="AB253" s="230">
        <f ca="1">HelpMe[[#This Row],[Updated Resolved Time]]-HelpMe[[#This Row],[Updated Created Date]]</f>
        <v>6.0166666666700621</v>
      </c>
      <c r="AC253" s="231">
        <f>YEAR(HelpMe[[#This Row],[Updated Created Date]])</f>
        <v>2024</v>
      </c>
      <c r="AD253" s="228">
        <f>WEEKNUM(HelpMe[[#This Row],[Updated Created Date]])</f>
        <v>31</v>
      </c>
      <c r="AE253" s="228" t="str">
        <f>_xlfn.CONCAT(HelpMe[[#This Row],[Year]],"-W",HelpMe[[#This Row],[Week'#]])</f>
        <v>2024-W31</v>
      </c>
      <c r="AF253" s="228" t="str">
        <f>IFERROR(VLOOKUP(HelpMe[[#This Row],[ID]],CGTracker[#All],13,FALSE),"No CG Status Found")</f>
        <v>No CG Status Found</v>
      </c>
      <c r="AG253" s="228">
        <f>MONTH(HelpMe[[#This Row],[Updated Created Date]])</f>
        <v>7</v>
      </c>
      <c r="AH253" s="228" t="str">
        <f>_xlfn.CONCAT(HelpMe[[#This Row],[Year]],"-M",HelpMe[[#This Row],[Month]])</f>
        <v>2024-M7</v>
      </c>
      <c r="AI253" s="228" t="str">
        <f ca="1">IF(HelpMe[[#This Row],[Age]]&lt;2,"Less than 2",IF(HelpMe[[#This Row],[Age]]&lt;5,"From 2 to 5",IF(HelpMe[[#This Row],[Age]]&lt;10,"From 5 to 10","More than 10")))</f>
        <v>From 5 to 10</v>
      </c>
      <c r="AJ2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45503.46597222222</v>
      </c>
      <c r="AK2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45509.482638888891</v>
      </c>
    </row>
    <row r="254" spans="1:37" ht="13.5" customHeight="1">
      <c r="A254" s="235">
        <v>4000001426</v>
      </c>
      <c r="B254" s="228" t="s">
        <v>117</v>
      </c>
      <c r="C254" s="228" t="s">
        <v>795</v>
      </c>
      <c r="D254" s="228" t="s">
        <v>2419</v>
      </c>
      <c r="E254" s="228" t="s">
        <v>1434</v>
      </c>
      <c r="F254" s="228" t="s">
        <v>2413</v>
      </c>
      <c r="G254" s="228" t="s">
        <v>882</v>
      </c>
      <c r="H254" s="228" t="s">
        <v>403</v>
      </c>
      <c r="I254" s="233" t="s">
        <v>2420</v>
      </c>
      <c r="J254" s="228" t="s">
        <v>2421</v>
      </c>
      <c r="K254" s="228" t="s">
        <v>846</v>
      </c>
      <c r="L254" s="228" t="s">
        <v>2416</v>
      </c>
      <c r="M254" s="228" t="s">
        <v>1434</v>
      </c>
      <c r="N254" s="228" t="s">
        <v>1156</v>
      </c>
      <c r="O254" s="228" t="s">
        <v>850</v>
      </c>
      <c r="P254" s="233" t="s">
        <v>2416</v>
      </c>
      <c r="Q254" s="228" t="s">
        <v>795</v>
      </c>
      <c r="R254" s="233" t="s">
        <v>2422</v>
      </c>
      <c r="S254" s="228" t="s">
        <v>2422</v>
      </c>
      <c r="T254" s="228" t="s">
        <v>2423</v>
      </c>
      <c r="U254" s="228" t="s">
        <v>890</v>
      </c>
      <c r="V254" s="228" t="s">
        <v>855</v>
      </c>
      <c r="W254" s="228" t="s">
        <v>869</v>
      </c>
      <c r="X254" s="316" t="s">
        <v>793</v>
      </c>
      <c r="Y254" s="317" t="str">
        <f>VLOOKUP(HelpMe[[#This Row],[Technician]],Technicians[#All],3,FALSE)</f>
        <v>RAK Ceramics</v>
      </c>
      <c r="Z254" s="228" t="str">
        <f>VLOOKUP(HelpMe[[#This Row],[Technician]],Technicians[#All],2,FALSE)</f>
        <v>SAP Basis</v>
      </c>
      <c r="AA254" s="233" t="str">
        <f>IF((TEXT("Oct 28, 2024 00:00 AM","mmm dd, yyyy hh:mm") - HelpMe[[#This Row],[Updated Created Date]])&gt;0, "Yes","No")</f>
        <v>Yes</v>
      </c>
      <c r="AB254" s="230">
        <f ca="1">HelpMe[[#This Row],[Updated Resolved Time]]-HelpMe[[#This Row],[Updated Created Date]]</f>
        <v>5.734722222223354</v>
      </c>
      <c r="AC254" s="231">
        <f>YEAR(HelpMe[[#This Row],[Updated Created Date]])</f>
        <v>2024</v>
      </c>
      <c r="AD254" s="228">
        <f>WEEKNUM(HelpMe[[#This Row],[Updated Created Date]])</f>
        <v>31</v>
      </c>
      <c r="AE254" s="228" t="str">
        <f>_xlfn.CONCAT(HelpMe[[#This Row],[Year]],"-W",HelpMe[[#This Row],[Week'#]])</f>
        <v>2024-W31</v>
      </c>
      <c r="AF254" s="228" t="str">
        <f>IFERROR(VLOOKUP(HelpMe[[#This Row],[ID]],CGTracker[#All],13,FALSE),"No CG Status Found")</f>
        <v>No CG Status Found</v>
      </c>
      <c r="AG254" s="228">
        <f>MONTH(HelpMe[[#This Row],[Updated Created Date]])</f>
        <v>7</v>
      </c>
      <c r="AH254" s="228" t="str">
        <f>_xlfn.CONCAT(HelpMe[[#This Row],[Year]],"-M",HelpMe[[#This Row],[Month]])</f>
        <v>2024-M7</v>
      </c>
      <c r="AI254" s="228" t="str">
        <f ca="1">IF(HelpMe[[#This Row],[Age]]&lt;2,"Less than 2",IF(HelpMe[[#This Row],[Age]]&lt;5,"From 2 to 5",IF(HelpMe[[#This Row],[Age]]&lt;10,"From 5 to 10","More than 10")))</f>
        <v>From 5 to 10</v>
      </c>
      <c r="AJ2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45503.743750000001</v>
      </c>
      <c r="AK2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45509.478472222225</v>
      </c>
    </row>
    <row r="255" spans="1:37" ht="13.5" customHeight="1">
      <c r="A255" s="235">
        <v>4000001129</v>
      </c>
      <c r="B255" s="228" t="s">
        <v>117</v>
      </c>
      <c r="C255" s="228" t="s">
        <v>795</v>
      </c>
      <c r="D255" s="228" t="s">
        <v>2424</v>
      </c>
      <c r="E255" s="228" t="s">
        <v>1143</v>
      </c>
      <c r="F255" s="228" t="s">
        <v>881</v>
      </c>
      <c r="G255" s="228" t="s">
        <v>882</v>
      </c>
      <c r="H255" s="228" t="s">
        <v>131</v>
      </c>
      <c r="I255" s="233" t="s">
        <v>2425</v>
      </c>
      <c r="J255" s="228" t="s">
        <v>2426</v>
      </c>
      <c r="K255" s="228" t="s">
        <v>846</v>
      </c>
      <c r="L255" s="228" t="s">
        <v>855</v>
      </c>
      <c r="M255" s="228" t="s">
        <v>1143</v>
      </c>
      <c r="N255" s="228" t="s">
        <v>2427</v>
      </c>
      <c r="O255" s="228" t="s">
        <v>850</v>
      </c>
      <c r="P255" s="233" t="s">
        <v>2428</v>
      </c>
      <c r="Q255" s="228" t="s">
        <v>795</v>
      </c>
      <c r="R255" s="233" t="s">
        <v>855</v>
      </c>
      <c r="S255" s="228" t="s">
        <v>855</v>
      </c>
      <c r="T255" s="228" t="s">
        <v>2429</v>
      </c>
      <c r="U255" s="228" t="s">
        <v>890</v>
      </c>
      <c r="V255" s="228" t="s">
        <v>855</v>
      </c>
      <c r="W255" s="228" t="s">
        <v>869</v>
      </c>
      <c r="X255" s="316" t="s">
        <v>878</v>
      </c>
      <c r="Y255" s="317" t="str">
        <f>VLOOKUP(HelpMe[[#This Row],[Technician]],Technicians[#All],3,FALSE)</f>
        <v>RAK Ceramics</v>
      </c>
      <c r="Z255" s="228" t="str">
        <f>VLOOKUP(HelpMe[[#This Row],[Technician]],Technicians[#All],2,FALSE)</f>
        <v>SAP Basis</v>
      </c>
      <c r="AA255" s="233" t="str">
        <f>IF((TEXT("Oct 28, 2024 00:00 AM","mmm dd, yyyy hh:mm") - HelpMe[[#This Row],[Updated Created Date]])&gt;0, "Yes","No")</f>
        <v>Yes</v>
      </c>
      <c r="AB255" s="230">
        <f ca="1">HelpMe[[#This Row],[Updated Resolved Time]]-HelpMe[[#This Row],[Updated Created Date]]</f>
        <v>151.2894626157431</v>
      </c>
      <c r="AC255" s="231">
        <f>YEAR(HelpMe[[#This Row],[Updated Created Date]])</f>
        <v>2024</v>
      </c>
      <c r="AD255" s="228">
        <f>WEEKNUM(HelpMe[[#This Row],[Updated Created Date]])</f>
        <v>31</v>
      </c>
      <c r="AE255" s="228" t="str">
        <f>_xlfn.CONCAT(HelpMe[[#This Row],[Year]],"-W",HelpMe[[#This Row],[Week'#]])</f>
        <v>2024-W31</v>
      </c>
      <c r="AF255" s="228" t="str">
        <f>IFERROR(VLOOKUP(HelpMe[[#This Row],[ID]],CGTracker[#All],13,FALSE),"No CG Status Found")</f>
        <v>No CG Status Found</v>
      </c>
      <c r="AG255" s="228">
        <f>MONTH(HelpMe[[#This Row],[Updated Created Date]])</f>
        <v>7</v>
      </c>
      <c r="AH255" s="228" t="str">
        <f>_xlfn.CONCAT(HelpMe[[#This Row],[Year]],"-M",HelpMe[[#This Row],[Month]])</f>
        <v>2024-M7</v>
      </c>
      <c r="AI255" s="228" t="str">
        <f ca="1">IF(HelpMe[[#This Row],[Age]]&lt;2,"Less than 2",IF(HelpMe[[#This Row],[Age]]&lt;5,"From 2 to 5",IF(HelpMe[[#This Row],[Age]]&lt;10,"From 5 to 10","More than 10")))</f>
        <v>More than 10</v>
      </c>
      <c r="AJ2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45502.468055555553</v>
      </c>
      <c r="AK2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56" spans="1:37" ht="13.5" customHeight="1">
      <c r="A256" s="235">
        <v>4000001383</v>
      </c>
      <c r="B256" s="228" t="s">
        <v>117</v>
      </c>
      <c r="C256" s="228" t="s">
        <v>795</v>
      </c>
      <c r="D256" s="228" t="s">
        <v>2430</v>
      </c>
      <c r="E256" s="228" t="s">
        <v>2431</v>
      </c>
      <c r="F256" s="228" t="s">
        <v>881</v>
      </c>
      <c r="G256" s="228" t="s">
        <v>882</v>
      </c>
      <c r="H256" s="228" t="s">
        <v>403</v>
      </c>
      <c r="I256" s="233" t="s">
        <v>2432</v>
      </c>
      <c r="J256" s="228" t="s">
        <v>2433</v>
      </c>
      <c r="K256" s="228" t="s">
        <v>846</v>
      </c>
      <c r="L256" s="228" t="s">
        <v>2434</v>
      </c>
      <c r="M256" s="228" t="s">
        <v>2431</v>
      </c>
      <c r="N256" s="228" t="s">
        <v>2435</v>
      </c>
      <c r="O256" s="228" t="s">
        <v>850</v>
      </c>
      <c r="P256" s="233" t="s">
        <v>2434</v>
      </c>
      <c r="Q256" s="228" t="s">
        <v>795</v>
      </c>
      <c r="R256" s="233" t="s">
        <v>2436</v>
      </c>
      <c r="S256" s="228" t="s">
        <v>2437</v>
      </c>
      <c r="T256" s="228" t="s">
        <v>2438</v>
      </c>
      <c r="U256" s="228" t="s">
        <v>890</v>
      </c>
      <c r="V256" s="228" t="s">
        <v>855</v>
      </c>
      <c r="W256" s="228" t="s">
        <v>869</v>
      </c>
      <c r="X256" s="316" t="s">
        <v>793</v>
      </c>
      <c r="Y256" s="317" t="str">
        <f>VLOOKUP(HelpMe[[#This Row],[Technician]],Technicians[#All],3,FALSE)</f>
        <v>RAK Ceramics</v>
      </c>
      <c r="Z256" s="228" t="str">
        <f>VLOOKUP(HelpMe[[#This Row],[Technician]],Technicians[#All],2,FALSE)</f>
        <v>SAP Basis</v>
      </c>
      <c r="AA256" s="233" t="str">
        <f>IF((TEXT("Oct 28, 2024 00:00 AM","mmm dd, yyyy hh:mm") - HelpMe[[#This Row],[Updated Created Date]])&gt;0, "Yes","No")</f>
        <v>Yes</v>
      </c>
      <c r="AB256" s="230">
        <f ca="1">HelpMe[[#This Row],[Updated Resolved Time]]-HelpMe[[#This Row],[Updated Created Date]]</f>
        <v>28.284722222226264</v>
      </c>
      <c r="AC256" s="231">
        <f>YEAR(HelpMe[[#This Row],[Updated Created Date]])</f>
        <v>2024</v>
      </c>
      <c r="AD256" s="228">
        <f>WEEKNUM(HelpMe[[#This Row],[Updated Created Date]])</f>
        <v>31</v>
      </c>
      <c r="AE256" s="228" t="str">
        <f>_xlfn.CONCAT(HelpMe[[#This Row],[Year]],"-W",HelpMe[[#This Row],[Week'#]])</f>
        <v>2024-W31</v>
      </c>
      <c r="AF256" s="228" t="str">
        <f>IFERROR(VLOOKUP(HelpMe[[#This Row],[ID]],CGTracker[#All],13,FALSE),"No CG Status Found")</f>
        <v>No CG Status Found</v>
      </c>
      <c r="AG256" s="228">
        <f>MONTH(HelpMe[[#This Row],[Updated Created Date]])</f>
        <v>7</v>
      </c>
      <c r="AH256" s="228" t="str">
        <f>_xlfn.CONCAT(HelpMe[[#This Row],[Year]],"-M",HelpMe[[#This Row],[Month]])</f>
        <v>2024-M7</v>
      </c>
      <c r="AI256" s="228" t="str">
        <f ca="1">IF(HelpMe[[#This Row],[Age]]&lt;2,"Less than 2",IF(HelpMe[[#This Row],[Age]]&lt;5,"From 2 to 5",IF(HelpMe[[#This Row],[Age]]&lt;10,"From 5 to 10","More than 10")))</f>
        <v>More than 10</v>
      </c>
      <c r="AJ2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45503.450694444444</v>
      </c>
      <c r="AK2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45531.73541666667</v>
      </c>
    </row>
    <row r="257" spans="1:37" ht="13.5" customHeight="1">
      <c r="A257" s="235">
        <v>4000001414</v>
      </c>
      <c r="B257" s="228" t="s">
        <v>156</v>
      </c>
      <c r="C257" s="228" t="s">
        <v>892</v>
      </c>
      <c r="D257" s="228" t="s">
        <v>2439</v>
      </c>
      <c r="E257" s="228" t="s">
        <v>880</v>
      </c>
      <c r="F257" s="228" t="s">
        <v>742</v>
      </c>
      <c r="G257" s="228" t="s">
        <v>516</v>
      </c>
      <c r="H257" s="228" t="s">
        <v>131</v>
      </c>
      <c r="I257" s="233" t="s">
        <v>2440</v>
      </c>
      <c r="J257" s="228" t="s">
        <v>2441</v>
      </c>
      <c r="K257" s="228" t="s">
        <v>846</v>
      </c>
      <c r="L257" s="228" t="s">
        <v>855</v>
      </c>
      <c r="M257" s="228" t="s">
        <v>880</v>
      </c>
      <c r="N257" s="228" t="s">
        <v>886</v>
      </c>
      <c r="O257" s="228" t="s">
        <v>917</v>
      </c>
      <c r="P257" s="233" t="s">
        <v>2442</v>
      </c>
      <c r="Q257" s="228" t="s">
        <v>892</v>
      </c>
      <c r="R257" s="233" t="s">
        <v>855</v>
      </c>
      <c r="S257" s="228" t="s">
        <v>855</v>
      </c>
      <c r="T257" s="228" t="s">
        <v>2443</v>
      </c>
      <c r="U257" s="228" t="s">
        <v>855</v>
      </c>
      <c r="V257" s="228" t="s">
        <v>2444</v>
      </c>
      <c r="W257" s="228" t="s">
        <v>869</v>
      </c>
      <c r="X257" s="316" t="s">
        <v>891</v>
      </c>
      <c r="Y257" s="317" t="str">
        <f>VLOOKUP(HelpMe[[#This Row],[Technician]],Technicians[#All],3,FALSE)</f>
        <v>RAK Ceramics</v>
      </c>
      <c r="Z257" s="228" t="str">
        <f>VLOOKUP(HelpMe[[#This Row],[Technician]],Technicians[#All],2,FALSE)</f>
        <v>SAP SD</v>
      </c>
      <c r="AA257" s="233" t="str">
        <f>IF((TEXT("Oct 28, 2024 00:00 AM","mmm dd, yyyy hh:mm") - HelpMe[[#This Row],[Updated Created Date]])&gt;0, "Yes","No")</f>
        <v>Yes</v>
      </c>
      <c r="AB257" s="230">
        <f ca="1">HelpMe[[#This Row],[Updated Resolved Time]]-HelpMe[[#This Row],[Updated Created Date]]</f>
        <v>150.25057372685114</v>
      </c>
      <c r="AC257" s="231">
        <f>YEAR(HelpMe[[#This Row],[Updated Created Date]])</f>
        <v>2024</v>
      </c>
      <c r="AD257" s="228">
        <f>WEEKNUM(HelpMe[[#This Row],[Updated Created Date]])</f>
        <v>31</v>
      </c>
      <c r="AE257" s="228" t="str">
        <f>_xlfn.CONCAT(HelpMe[[#This Row],[Year]],"-W",HelpMe[[#This Row],[Week'#]])</f>
        <v>2024-W31</v>
      </c>
      <c r="AF257" s="228" t="str">
        <f>IFERROR(VLOOKUP(HelpMe[[#This Row],[ID]],CGTracker[#All],13,FALSE),"No CG Status Found")</f>
        <v>No CG Status Found</v>
      </c>
      <c r="AG257" s="228">
        <f>MONTH(HelpMe[[#This Row],[Updated Created Date]])</f>
        <v>7</v>
      </c>
      <c r="AH257" s="228" t="str">
        <f>_xlfn.CONCAT(HelpMe[[#This Row],[Year]],"-M",HelpMe[[#This Row],[Month]])</f>
        <v>2024-M7</v>
      </c>
      <c r="AI257" s="228" t="str">
        <f ca="1">IF(HelpMe[[#This Row],[Age]]&lt;2,"Less than 2",IF(HelpMe[[#This Row],[Age]]&lt;5,"From 2 to 5",IF(HelpMe[[#This Row],[Age]]&lt;10,"From 5 to 10","More than 10")))</f>
        <v>More than 10</v>
      </c>
      <c r="AJ2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45503.506944444445</v>
      </c>
      <c r="AK2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58" spans="1:37" ht="13.5" customHeight="1">
      <c r="A258" s="235">
        <v>4000001390</v>
      </c>
      <c r="B258" s="228" t="s">
        <v>117</v>
      </c>
      <c r="C258" s="228" t="s">
        <v>795</v>
      </c>
      <c r="D258" s="228" t="s">
        <v>2445</v>
      </c>
      <c r="E258" s="228" t="s">
        <v>2266</v>
      </c>
      <c r="F258" s="228" t="s">
        <v>603</v>
      </c>
      <c r="G258" s="228" t="s">
        <v>860</v>
      </c>
      <c r="H258" s="228" t="s">
        <v>403</v>
      </c>
      <c r="I258" s="233" t="s">
        <v>2446</v>
      </c>
      <c r="J258" s="228" t="s">
        <v>2447</v>
      </c>
      <c r="K258" s="228" t="s">
        <v>846</v>
      </c>
      <c r="L258" s="228" t="s">
        <v>2297</v>
      </c>
      <c r="M258" s="228" t="s">
        <v>2448</v>
      </c>
      <c r="N258" s="228" t="s">
        <v>863</v>
      </c>
      <c r="O258" s="228" t="s">
        <v>917</v>
      </c>
      <c r="P258" s="233" t="s">
        <v>2297</v>
      </c>
      <c r="Q258" s="228" t="s">
        <v>795</v>
      </c>
      <c r="R258" s="233" t="s">
        <v>2449</v>
      </c>
      <c r="S258" s="228" t="s">
        <v>2449</v>
      </c>
      <c r="T258" s="228" t="s">
        <v>2450</v>
      </c>
      <c r="U258" s="228" t="s">
        <v>846</v>
      </c>
      <c r="V258" s="228" t="s">
        <v>2451</v>
      </c>
      <c r="W258" s="228" t="s">
        <v>869</v>
      </c>
      <c r="X258" s="316" t="s">
        <v>793</v>
      </c>
      <c r="Y258" s="317" t="str">
        <f>VLOOKUP(HelpMe[[#This Row],[Technician]],Technicians[#All],3,FALSE)</f>
        <v>RAK Ceramics</v>
      </c>
      <c r="Z258" s="228" t="str">
        <f>VLOOKUP(HelpMe[[#This Row],[Technician]],Technicians[#All],2,FALSE)</f>
        <v>SAP ABAP</v>
      </c>
      <c r="AA258" s="233" t="str">
        <f>IF((TEXT("Oct 28, 2024 00:00 AM","mmm dd, yyyy hh:mm") - HelpMe[[#This Row],[Updated Created Date]])&gt;0, "Yes","No")</f>
        <v>Yes</v>
      </c>
      <c r="AB258" s="230">
        <f ca="1">HelpMe[[#This Row],[Updated Resolved Time]]-HelpMe[[#This Row],[Updated Created Date]]</f>
        <v>21.323611111110949</v>
      </c>
      <c r="AC258" s="231">
        <f>YEAR(HelpMe[[#This Row],[Updated Created Date]])</f>
        <v>2024</v>
      </c>
      <c r="AD258" s="228">
        <f>WEEKNUM(HelpMe[[#This Row],[Updated Created Date]])</f>
        <v>31</v>
      </c>
      <c r="AE258" s="228" t="str">
        <f>_xlfn.CONCAT(HelpMe[[#This Row],[Year]],"-W",HelpMe[[#This Row],[Week'#]])</f>
        <v>2024-W31</v>
      </c>
      <c r="AF258" s="228" t="str">
        <f>IFERROR(VLOOKUP(HelpMe[[#This Row],[ID]],CGTracker[#All],13,FALSE),"No CG Status Found")</f>
        <v>No CG Status Found</v>
      </c>
      <c r="AG258" s="228">
        <f>MONTH(HelpMe[[#This Row],[Updated Created Date]])</f>
        <v>7</v>
      </c>
      <c r="AH258" s="228" t="str">
        <f>_xlfn.CONCAT(HelpMe[[#This Row],[Year]],"-M",HelpMe[[#This Row],[Month]])</f>
        <v>2024-M7</v>
      </c>
      <c r="AI258" s="228" t="str">
        <f ca="1">IF(HelpMe[[#This Row],[Age]]&lt;2,"Less than 2",IF(HelpMe[[#This Row],[Age]]&lt;5,"From 2 to 5",IF(HelpMe[[#This Row],[Age]]&lt;10,"From 5 to 10","More than 10")))</f>
        <v>More than 10</v>
      </c>
      <c r="AJ2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45503.461805555555</v>
      </c>
      <c r="AK2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45524.785416666666</v>
      </c>
    </row>
    <row r="259" spans="1:37" ht="13.5" customHeight="1">
      <c r="A259" s="235">
        <v>4000001399</v>
      </c>
      <c r="B259" s="228" t="s">
        <v>117</v>
      </c>
      <c r="C259" s="228" t="s">
        <v>795</v>
      </c>
      <c r="D259" s="228" t="s">
        <v>2452</v>
      </c>
      <c r="E259" s="228" t="s">
        <v>913</v>
      </c>
      <c r="F259" s="228" t="s">
        <v>2413</v>
      </c>
      <c r="G259" s="228" t="s">
        <v>882</v>
      </c>
      <c r="H259" s="228" t="s">
        <v>403</v>
      </c>
      <c r="I259" s="233" t="s">
        <v>2453</v>
      </c>
      <c r="J259" s="228" t="s">
        <v>2454</v>
      </c>
      <c r="K259" s="228" t="s">
        <v>890</v>
      </c>
      <c r="L259" s="228" t="s">
        <v>1880</v>
      </c>
      <c r="M259" s="228" t="s">
        <v>2448</v>
      </c>
      <c r="N259" s="228" t="s">
        <v>916</v>
      </c>
      <c r="O259" s="228" t="s">
        <v>850</v>
      </c>
      <c r="P259" s="233" t="s">
        <v>1880</v>
      </c>
      <c r="Q259" s="228" t="s">
        <v>795</v>
      </c>
      <c r="R259" s="233" t="s">
        <v>2455</v>
      </c>
      <c r="S259" s="228" t="s">
        <v>2455</v>
      </c>
      <c r="T259" s="228" t="s">
        <v>2456</v>
      </c>
      <c r="U259" s="228" t="s">
        <v>890</v>
      </c>
      <c r="V259" s="228" t="s">
        <v>2457</v>
      </c>
      <c r="W259" s="228" t="s">
        <v>938</v>
      </c>
      <c r="X259" s="316" t="s">
        <v>878</v>
      </c>
      <c r="Y259" s="317" t="str">
        <f>VLOOKUP(HelpMe[[#This Row],[Technician]],Technicians[#All],3,FALSE)</f>
        <v>RAK Ceramics</v>
      </c>
      <c r="Z259" s="228" t="str">
        <f>VLOOKUP(HelpMe[[#This Row],[Technician]],Technicians[#All],2,FALSE)</f>
        <v>SAP Basis</v>
      </c>
      <c r="AA259" s="233" t="str">
        <f>IF((TEXT("Oct 28, 2024 00:00 AM","mmm dd, yyyy hh:mm") - HelpMe[[#This Row],[Updated Created Date]])&gt;0, "Yes","No")</f>
        <v>Yes</v>
      </c>
      <c r="AB259" s="230">
        <f ca="1">HelpMe[[#This Row],[Updated Resolved Time]]-HelpMe[[#This Row],[Updated Created Date]]</f>
        <v>6.0638888888861402</v>
      </c>
      <c r="AC259" s="231">
        <f>YEAR(HelpMe[[#This Row],[Updated Created Date]])</f>
        <v>2024</v>
      </c>
      <c r="AD259" s="228">
        <f>WEEKNUM(HelpMe[[#This Row],[Updated Created Date]])</f>
        <v>31</v>
      </c>
      <c r="AE259" s="228" t="str">
        <f>_xlfn.CONCAT(HelpMe[[#This Row],[Year]],"-W",HelpMe[[#This Row],[Week'#]])</f>
        <v>2024-W31</v>
      </c>
      <c r="AF259" s="228" t="str">
        <f>IFERROR(VLOOKUP(HelpMe[[#This Row],[ID]],CGTracker[#All],13,FALSE),"No CG Status Found")</f>
        <v>No CG Status Found</v>
      </c>
      <c r="AG259" s="228">
        <f>MONTH(HelpMe[[#This Row],[Updated Created Date]])</f>
        <v>7</v>
      </c>
      <c r="AH259" s="228" t="str">
        <f>_xlfn.CONCAT(HelpMe[[#This Row],[Year]],"-M",HelpMe[[#This Row],[Month]])</f>
        <v>2024-M7</v>
      </c>
      <c r="AI259" s="228" t="str">
        <f ca="1">IF(HelpMe[[#This Row],[Age]]&lt;2,"Less than 2",IF(HelpMe[[#This Row],[Age]]&lt;5,"From 2 to 5",IF(HelpMe[[#This Row],[Age]]&lt;10,"From 5 to 10","More than 10")))</f>
        <v>From 5 to 10</v>
      </c>
      <c r="AJ2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45503.482638888891</v>
      </c>
      <c r="AK2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45509.546527777777</v>
      </c>
    </row>
    <row r="260" spans="1:37" ht="13.5" customHeight="1">
      <c r="A260" s="235">
        <v>4000001406</v>
      </c>
      <c r="B260" s="228" t="s">
        <v>117</v>
      </c>
      <c r="C260" s="228" t="s">
        <v>795</v>
      </c>
      <c r="D260" s="228" t="s">
        <v>2458</v>
      </c>
      <c r="E260" s="228" t="s">
        <v>2459</v>
      </c>
      <c r="F260" s="228" t="s">
        <v>2413</v>
      </c>
      <c r="G260" s="228" t="s">
        <v>882</v>
      </c>
      <c r="H260" s="228" t="s">
        <v>403</v>
      </c>
      <c r="I260" s="233" t="s">
        <v>2460</v>
      </c>
      <c r="J260" s="228" t="s">
        <v>2461</v>
      </c>
      <c r="K260" s="228" t="s">
        <v>890</v>
      </c>
      <c r="L260" s="228" t="s">
        <v>2462</v>
      </c>
      <c r="M260" s="228" t="s">
        <v>2448</v>
      </c>
      <c r="N260" s="228" t="s">
        <v>2139</v>
      </c>
      <c r="O260" s="228" t="s">
        <v>850</v>
      </c>
      <c r="P260" s="233" t="s">
        <v>2462</v>
      </c>
      <c r="Q260" s="228" t="s">
        <v>795</v>
      </c>
      <c r="R260" s="233" t="s">
        <v>2463</v>
      </c>
      <c r="S260" s="228" t="s">
        <v>2463</v>
      </c>
      <c r="T260" s="228" t="s">
        <v>2464</v>
      </c>
      <c r="U260" s="228" t="s">
        <v>890</v>
      </c>
      <c r="V260" s="228" t="s">
        <v>2465</v>
      </c>
      <c r="W260" s="228" t="s">
        <v>938</v>
      </c>
      <c r="X260" s="316" t="s">
        <v>793</v>
      </c>
      <c r="Y260" s="317" t="str">
        <f>VLOOKUP(HelpMe[[#This Row],[Technician]],Technicians[#All],3,FALSE)</f>
        <v>RAK Ceramics</v>
      </c>
      <c r="Z260" s="228" t="str">
        <f>VLOOKUP(HelpMe[[#This Row],[Technician]],Technicians[#All],2,FALSE)</f>
        <v>SAP Basis</v>
      </c>
      <c r="AA260" s="233" t="str">
        <f>IF((TEXT("Oct 28, 2024 00:00 AM","mmm dd, yyyy hh:mm") - HelpMe[[#This Row],[Updated Created Date]])&gt;0, "Yes","No")</f>
        <v>Yes</v>
      </c>
      <c r="AB260" s="230">
        <f ca="1">HelpMe[[#This Row],[Updated Resolved Time]]-HelpMe[[#This Row],[Updated Created Date]]</f>
        <v>7.1631944444452529</v>
      </c>
      <c r="AC260" s="231">
        <f>YEAR(HelpMe[[#This Row],[Updated Created Date]])</f>
        <v>2024</v>
      </c>
      <c r="AD260" s="228">
        <f>WEEKNUM(HelpMe[[#This Row],[Updated Created Date]])</f>
        <v>31</v>
      </c>
      <c r="AE260" s="228" t="str">
        <f>_xlfn.CONCAT(HelpMe[[#This Row],[Year]],"-W",HelpMe[[#This Row],[Week'#]])</f>
        <v>2024-W31</v>
      </c>
      <c r="AF260" s="228" t="str">
        <f>IFERROR(VLOOKUP(HelpMe[[#This Row],[ID]],CGTracker[#All],13,FALSE),"No CG Status Found")</f>
        <v>No CG Status Found</v>
      </c>
      <c r="AG260" s="228">
        <f>MONTH(HelpMe[[#This Row],[Updated Created Date]])</f>
        <v>7</v>
      </c>
      <c r="AH260" s="228" t="str">
        <f>_xlfn.CONCAT(HelpMe[[#This Row],[Year]],"-M",HelpMe[[#This Row],[Month]])</f>
        <v>2024-M7</v>
      </c>
      <c r="AI260" s="228" t="str">
        <f ca="1">IF(HelpMe[[#This Row],[Age]]&lt;2,"Less than 2",IF(HelpMe[[#This Row],[Age]]&lt;5,"From 2 to 5",IF(HelpMe[[#This Row],[Age]]&lt;10,"From 5 to 10","More than 10")))</f>
        <v>From 5 to 10</v>
      </c>
      <c r="AJ2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45503.492361111108</v>
      </c>
      <c r="AK2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45510.655555555553</v>
      </c>
    </row>
    <row r="261" spans="1:37" ht="13.5" customHeight="1">
      <c r="A261" s="235">
        <v>4000001298</v>
      </c>
      <c r="B261" s="228" t="s">
        <v>117</v>
      </c>
      <c r="C261" s="228" t="s">
        <v>841</v>
      </c>
      <c r="D261" s="228" t="s">
        <v>2466</v>
      </c>
      <c r="E261" s="228" t="s">
        <v>1712</v>
      </c>
      <c r="F261" s="228" t="s">
        <v>742</v>
      </c>
      <c r="G261" s="228" t="s">
        <v>516</v>
      </c>
      <c r="H261" s="228" t="s">
        <v>131</v>
      </c>
      <c r="I261" s="233" t="s">
        <v>2077</v>
      </c>
      <c r="J261" s="228" t="s">
        <v>919</v>
      </c>
      <c r="K261" s="228" t="s">
        <v>846</v>
      </c>
      <c r="L261" s="228" t="s">
        <v>855</v>
      </c>
      <c r="M261" s="228" t="s">
        <v>848</v>
      </c>
      <c r="N261" s="228" t="s">
        <v>874</v>
      </c>
      <c r="O261" s="228" t="s">
        <v>850</v>
      </c>
      <c r="P261" s="233" t="s">
        <v>2268</v>
      </c>
      <c r="Q261" s="228" t="s">
        <v>841</v>
      </c>
      <c r="R261" s="233" t="s">
        <v>855</v>
      </c>
      <c r="S261" s="228" t="s">
        <v>855</v>
      </c>
      <c r="T261" s="228" t="s">
        <v>919</v>
      </c>
      <c r="U261" s="228" t="s">
        <v>855</v>
      </c>
      <c r="V261" s="228" t="s">
        <v>1718</v>
      </c>
      <c r="W261" s="228" t="s">
        <v>869</v>
      </c>
      <c r="X261" s="316" t="s">
        <v>878</v>
      </c>
      <c r="Y261" s="317" t="str">
        <f>VLOOKUP(HelpMe[[#This Row],[Technician]],Technicians[#All],3,FALSE)</f>
        <v>RAK Ceramics</v>
      </c>
      <c r="Z261" s="228" t="str">
        <f>VLOOKUP(HelpMe[[#This Row],[Technician]],Technicians[#All],2,FALSE)</f>
        <v>SAP SD</v>
      </c>
      <c r="AA261" s="233" t="str">
        <f>IF((TEXT("Oct 28, 2024 00:00 AM","mmm dd, yyyy hh:mm") - HelpMe[[#This Row],[Updated Created Date]])&gt;0, "Yes","No")</f>
        <v>Yes</v>
      </c>
      <c r="AB261" s="230">
        <f ca="1">HelpMe[[#This Row],[Updated Resolved Time]]-HelpMe[[#This Row],[Updated Created Date]]</f>
        <v>151.01932372685405</v>
      </c>
      <c r="AC261" s="231">
        <f>YEAR(HelpMe[[#This Row],[Updated Created Date]])</f>
        <v>2024</v>
      </c>
      <c r="AD261" s="228">
        <f>WEEKNUM(HelpMe[[#This Row],[Updated Created Date]])</f>
        <v>31</v>
      </c>
      <c r="AE261" s="228" t="str">
        <f>_xlfn.CONCAT(HelpMe[[#This Row],[Year]],"-W",HelpMe[[#This Row],[Week'#]])</f>
        <v>2024-W31</v>
      </c>
      <c r="AF261" s="228" t="str">
        <f>IFERROR(VLOOKUP(HelpMe[[#This Row],[ID]],CGTracker[#All],13,FALSE),"No CG Status Found")</f>
        <v>No CG Status Found</v>
      </c>
      <c r="AG261" s="228">
        <f>MONTH(HelpMe[[#This Row],[Updated Created Date]])</f>
        <v>7</v>
      </c>
      <c r="AH261" s="228" t="str">
        <f>_xlfn.CONCAT(HelpMe[[#This Row],[Year]],"-M",HelpMe[[#This Row],[Month]])</f>
        <v>2024-M7</v>
      </c>
      <c r="AI261" s="228" t="str">
        <f ca="1">IF(HelpMe[[#This Row],[Age]]&lt;2,"Less than 2",IF(HelpMe[[#This Row],[Age]]&lt;5,"From 2 to 5",IF(HelpMe[[#This Row],[Age]]&lt;10,"From 5 to 10","More than 10")))</f>
        <v>More than 10</v>
      </c>
      <c r="AJ2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62" spans="1:37" ht="13.5" customHeight="1">
      <c r="A262" s="235">
        <v>4000001301</v>
      </c>
      <c r="B262" s="228" t="s">
        <v>117</v>
      </c>
      <c r="C262" s="228" t="s">
        <v>841</v>
      </c>
      <c r="D262" s="228" t="s">
        <v>2467</v>
      </c>
      <c r="E262" s="228" t="s">
        <v>742</v>
      </c>
      <c r="F262" s="228" t="s">
        <v>742</v>
      </c>
      <c r="G262" s="228" t="s">
        <v>516</v>
      </c>
      <c r="H262" s="228" t="s">
        <v>403</v>
      </c>
      <c r="I262" s="233" t="s">
        <v>2468</v>
      </c>
      <c r="J262" s="228" t="s">
        <v>2363</v>
      </c>
      <c r="K262" s="228" t="s">
        <v>846</v>
      </c>
      <c r="L262" s="228" t="s">
        <v>2469</v>
      </c>
      <c r="M262" s="228" t="s">
        <v>848</v>
      </c>
      <c r="N262" s="228" t="s">
        <v>1555</v>
      </c>
      <c r="O262" s="228" t="s">
        <v>850</v>
      </c>
      <c r="P262" s="233" t="s">
        <v>2470</v>
      </c>
      <c r="Q262" s="228" t="s">
        <v>841</v>
      </c>
      <c r="R262" s="233" t="s">
        <v>2471</v>
      </c>
      <c r="S262" s="228" t="s">
        <v>2472</v>
      </c>
      <c r="T262" s="228" t="s">
        <v>2473</v>
      </c>
      <c r="U262" s="228" t="s">
        <v>855</v>
      </c>
      <c r="V262" s="228" t="s">
        <v>2474</v>
      </c>
      <c r="W262" s="228" t="s">
        <v>869</v>
      </c>
      <c r="X262" s="316" t="s">
        <v>793</v>
      </c>
      <c r="Y262" s="317" t="str">
        <f>VLOOKUP(HelpMe[[#This Row],[Technician]],Technicians[#All],3,FALSE)</f>
        <v>RAK Ceramics</v>
      </c>
      <c r="Z262" s="228" t="str">
        <f>VLOOKUP(HelpMe[[#This Row],[Technician]],Technicians[#All],2,FALSE)</f>
        <v>SAP SD</v>
      </c>
      <c r="AA262" s="233" t="str">
        <f>IF((TEXT("Oct 28, 2024 00:00 AM","mmm dd, yyyy hh:mm") - HelpMe[[#This Row],[Updated Created Date]])&gt;0, "Yes","No")</f>
        <v>Yes</v>
      </c>
      <c r="AB262" s="230">
        <f ca="1">HelpMe[[#This Row],[Updated Resolved Time]]-HelpMe[[#This Row],[Updated Created Date]]</f>
        <v>97.781944444446708</v>
      </c>
      <c r="AC262" s="231">
        <f>YEAR(HelpMe[[#This Row],[Updated Created Date]])</f>
        <v>2024</v>
      </c>
      <c r="AD262" s="228">
        <f>WEEKNUM(HelpMe[[#This Row],[Updated Created Date]])</f>
        <v>31</v>
      </c>
      <c r="AE262" s="228" t="str">
        <f>_xlfn.CONCAT(HelpMe[[#This Row],[Year]],"-W",HelpMe[[#This Row],[Week'#]])</f>
        <v>2024-W31</v>
      </c>
      <c r="AF262" s="228" t="str">
        <f>IFERROR(VLOOKUP(HelpMe[[#This Row],[ID]],CGTracker[#All],13,FALSE),"No CG Status Found")</f>
        <v>Completed</v>
      </c>
      <c r="AG262" s="228">
        <f>MONTH(HelpMe[[#This Row],[Updated Created Date]])</f>
        <v>7</v>
      </c>
      <c r="AH262" s="228" t="str">
        <f>_xlfn.CONCAT(HelpMe[[#This Row],[Year]],"-M",HelpMe[[#This Row],[Month]])</f>
        <v>2024-M7</v>
      </c>
      <c r="AI262" s="228" t="str">
        <f ca="1">IF(HelpMe[[#This Row],[Age]]&lt;2,"Less than 2",IF(HelpMe[[#This Row],[Age]]&lt;5,"From 2 to 5",IF(HelpMe[[#This Row],[Age]]&lt;10,"From 5 to 10","More than 10")))</f>
        <v>More than 10</v>
      </c>
      <c r="AJ2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45600.520833333336</v>
      </c>
    </row>
    <row r="263" spans="1:37" ht="13.5" customHeight="1">
      <c r="A263" s="235">
        <v>4000001303</v>
      </c>
      <c r="B263" s="228" t="s">
        <v>117</v>
      </c>
      <c r="C263" s="228" t="s">
        <v>841</v>
      </c>
      <c r="D263" s="228" t="s">
        <v>2475</v>
      </c>
      <c r="E263" s="228" t="s">
        <v>880</v>
      </c>
      <c r="F263" s="228" t="s">
        <v>742</v>
      </c>
      <c r="G263" s="228" t="s">
        <v>516</v>
      </c>
      <c r="H263" s="228" t="s">
        <v>403</v>
      </c>
      <c r="I263" s="233" t="s">
        <v>2468</v>
      </c>
      <c r="J263" s="228" t="s">
        <v>2363</v>
      </c>
      <c r="K263" s="228" t="s">
        <v>846</v>
      </c>
      <c r="L263" s="228" t="s">
        <v>2469</v>
      </c>
      <c r="M263" s="228" t="s">
        <v>848</v>
      </c>
      <c r="N263" s="228" t="s">
        <v>886</v>
      </c>
      <c r="O263" s="228" t="s">
        <v>850</v>
      </c>
      <c r="P263" s="233" t="s">
        <v>2469</v>
      </c>
      <c r="Q263" s="228" t="s">
        <v>841</v>
      </c>
      <c r="R263" s="233" t="s">
        <v>2476</v>
      </c>
      <c r="S263" s="228" t="s">
        <v>2476</v>
      </c>
      <c r="T263" s="228" t="s">
        <v>2473</v>
      </c>
      <c r="U263" s="228" t="s">
        <v>855</v>
      </c>
      <c r="V263" s="228" t="s">
        <v>1985</v>
      </c>
      <c r="W263" s="228" t="s">
        <v>869</v>
      </c>
      <c r="X263" s="316" t="s">
        <v>891</v>
      </c>
      <c r="Y263" s="317" t="str">
        <f>VLOOKUP(HelpMe[[#This Row],[Technician]],Technicians[#All],3,FALSE)</f>
        <v>RAK Ceramics</v>
      </c>
      <c r="Z263" s="228" t="str">
        <f>VLOOKUP(HelpMe[[#This Row],[Technician]],Technicians[#All],2,FALSE)</f>
        <v>SAP SD</v>
      </c>
      <c r="AA263" s="233" t="str">
        <f>IF((TEXT("Oct 28, 2024 00:00 AM","mmm dd, yyyy hh:mm") - HelpMe[[#This Row],[Updated Created Date]])&gt;0, "Yes","No")</f>
        <v>Yes</v>
      </c>
      <c r="AB263" s="230">
        <f ca="1">HelpMe[[#This Row],[Updated Resolved Time]]-HelpMe[[#This Row],[Updated Created Date]]</f>
        <v>97.784027777779556</v>
      </c>
      <c r="AC263" s="231">
        <f>YEAR(HelpMe[[#This Row],[Updated Created Date]])</f>
        <v>2024</v>
      </c>
      <c r="AD263" s="228">
        <f>WEEKNUM(HelpMe[[#This Row],[Updated Created Date]])</f>
        <v>31</v>
      </c>
      <c r="AE263" s="228" t="str">
        <f>_xlfn.CONCAT(HelpMe[[#This Row],[Year]],"-W",HelpMe[[#This Row],[Week'#]])</f>
        <v>2024-W31</v>
      </c>
      <c r="AF263" s="228" t="str">
        <f>IFERROR(VLOOKUP(HelpMe[[#This Row],[ID]],CGTracker[#All],13,FALSE),"No CG Status Found")</f>
        <v>No CG Status Found</v>
      </c>
      <c r="AG263" s="228">
        <f>MONTH(HelpMe[[#This Row],[Updated Created Date]])</f>
        <v>7</v>
      </c>
      <c r="AH263" s="228" t="str">
        <f>_xlfn.CONCAT(HelpMe[[#This Row],[Year]],"-M",HelpMe[[#This Row],[Month]])</f>
        <v>2024-M7</v>
      </c>
      <c r="AI263" s="228" t="str">
        <f ca="1">IF(HelpMe[[#This Row],[Age]]&lt;2,"Less than 2",IF(HelpMe[[#This Row],[Age]]&lt;5,"From 2 to 5",IF(HelpMe[[#This Row],[Age]]&lt;10,"From 5 to 10","More than 10")))</f>
        <v>More than 10</v>
      </c>
      <c r="AJ2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45600.522916666669</v>
      </c>
    </row>
    <row r="264" spans="1:37" ht="13.5" customHeight="1">
      <c r="A264" s="235">
        <v>4000001306</v>
      </c>
      <c r="B264" s="228" t="s">
        <v>117</v>
      </c>
      <c r="C264" s="228" t="s">
        <v>841</v>
      </c>
      <c r="D264" s="228" t="s">
        <v>2477</v>
      </c>
      <c r="E264" s="228" t="s">
        <v>2181</v>
      </c>
      <c r="F264" s="228" t="s">
        <v>742</v>
      </c>
      <c r="G264" s="228" t="s">
        <v>516</v>
      </c>
      <c r="H264" s="228" t="s">
        <v>268</v>
      </c>
      <c r="I264" s="233" t="s">
        <v>2468</v>
      </c>
      <c r="J264" s="228" t="s">
        <v>919</v>
      </c>
      <c r="K264" s="228" t="s">
        <v>846</v>
      </c>
      <c r="L264" s="228" t="s">
        <v>855</v>
      </c>
      <c r="M264" s="228" t="s">
        <v>848</v>
      </c>
      <c r="N264" s="228" t="s">
        <v>855</v>
      </c>
      <c r="O264" s="228" t="s">
        <v>850</v>
      </c>
      <c r="P264" s="233" t="s">
        <v>2478</v>
      </c>
      <c r="Q264" s="228" t="s">
        <v>841</v>
      </c>
      <c r="R264" s="233" t="s">
        <v>855</v>
      </c>
      <c r="S264" s="228" t="s">
        <v>855</v>
      </c>
      <c r="T264" s="228" t="s">
        <v>855</v>
      </c>
      <c r="U264" s="228" t="s">
        <v>855</v>
      </c>
      <c r="V264" s="228" t="s">
        <v>2479</v>
      </c>
      <c r="W264" s="228" t="s">
        <v>869</v>
      </c>
      <c r="X264" s="316" t="s">
        <v>2176</v>
      </c>
      <c r="Y264" s="317" t="str">
        <f>VLOOKUP(HelpMe[[#This Row],[Technician]],Technicians[#All],3,FALSE)</f>
        <v>RAK Ceramics</v>
      </c>
      <c r="Z264" s="228" t="str">
        <f>VLOOKUP(HelpMe[[#This Row],[Technician]],Technicians[#All],2,FALSE)</f>
        <v>SAP SD</v>
      </c>
      <c r="AA264" s="233" t="str">
        <f>IF((TEXT("Oct 28, 2024 00:00 AM","mmm dd, yyyy hh:mm") - HelpMe[[#This Row],[Updated Created Date]])&gt;0, "Yes","No")</f>
        <v>Yes</v>
      </c>
      <c r="AB264" s="230">
        <f ca="1">HelpMe[[#This Row],[Updated Resolved Time]]-HelpMe[[#This Row],[Updated Created Date]]</f>
        <v>151.01862928240735</v>
      </c>
      <c r="AC264" s="231">
        <f>YEAR(HelpMe[[#This Row],[Updated Created Date]])</f>
        <v>2024</v>
      </c>
      <c r="AD264" s="228">
        <f>WEEKNUM(HelpMe[[#This Row],[Updated Created Date]])</f>
        <v>31</v>
      </c>
      <c r="AE264" s="228" t="str">
        <f>_xlfn.CONCAT(HelpMe[[#This Row],[Year]],"-W",HelpMe[[#This Row],[Week'#]])</f>
        <v>2024-W31</v>
      </c>
      <c r="AF264" s="228" t="str">
        <f>IFERROR(VLOOKUP(HelpMe[[#This Row],[ID]],CGTracker[#All],13,FALSE),"No CG Status Found")</f>
        <v>No CG Status Found</v>
      </c>
      <c r="AG264" s="228">
        <f>MONTH(HelpMe[[#This Row],[Updated Created Date]])</f>
        <v>7</v>
      </c>
      <c r="AH264" s="228" t="str">
        <f>_xlfn.CONCAT(HelpMe[[#This Row],[Year]],"-M",HelpMe[[#This Row],[Month]])</f>
        <v>2024-M7</v>
      </c>
      <c r="AI264" s="228" t="str">
        <f ca="1">IF(HelpMe[[#This Row],[Age]]&lt;2,"Less than 2",IF(HelpMe[[#This Row],[Age]]&lt;5,"From 2 to 5",IF(HelpMe[[#This Row],[Age]]&lt;10,"From 5 to 10","More than 10")))</f>
        <v>More than 10</v>
      </c>
      <c r="AJ2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65" spans="1:37" ht="13.5" customHeight="1">
      <c r="A265" s="235">
        <v>4000001307</v>
      </c>
      <c r="B265" s="228" t="s">
        <v>117</v>
      </c>
      <c r="C265" s="228" t="s">
        <v>841</v>
      </c>
      <c r="D265" s="228" t="s">
        <v>2480</v>
      </c>
      <c r="E265" s="228" t="s">
        <v>1639</v>
      </c>
      <c r="F265" s="228" t="s">
        <v>1054</v>
      </c>
      <c r="G265" s="228" t="s">
        <v>2076</v>
      </c>
      <c r="H265" s="228" t="s">
        <v>403</v>
      </c>
      <c r="I265" s="233" t="s">
        <v>2468</v>
      </c>
      <c r="J265" s="228" t="s">
        <v>2363</v>
      </c>
      <c r="K265" s="228" t="s">
        <v>846</v>
      </c>
      <c r="L265" s="228" t="s">
        <v>2481</v>
      </c>
      <c r="M265" s="228" t="s">
        <v>848</v>
      </c>
      <c r="N265" s="228" t="s">
        <v>1240</v>
      </c>
      <c r="O265" s="228" t="s">
        <v>850</v>
      </c>
      <c r="P265" s="233" t="s">
        <v>2481</v>
      </c>
      <c r="Q265" s="228" t="s">
        <v>841</v>
      </c>
      <c r="R265" s="233" t="s">
        <v>2482</v>
      </c>
      <c r="S265" s="228" t="s">
        <v>2482</v>
      </c>
      <c r="T265" s="228" t="s">
        <v>2473</v>
      </c>
      <c r="U265" s="228" t="s">
        <v>855</v>
      </c>
      <c r="V265" s="228" t="s">
        <v>2483</v>
      </c>
      <c r="W265" s="228" t="s">
        <v>869</v>
      </c>
      <c r="X265" s="316" t="s">
        <v>793</v>
      </c>
      <c r="Y265" s="317" t="str">
        <f>VLOOKUP(HelpMe[[#This Row],[Technician]],Technicians[#All],3,FALSE)</f>
        <v>RAK Ceramics</v>
      </c>
      <c r="Z265" s="228" t="str">
        <f>VLOOKUP(HelpMe[[#This Row],[Technician]],Technicians[#All],2,FALSE)</f>
        <v>SAP PP</v>
      </c>
      <c r="AA265" s="233" t="str">
        <f>IF((TEXT("Oct 28, 2024 00:00 AM","mmm dd, yyyy hh:mm") - HelpMe[[#This Row],[Updated Created Date]])&gt;0, "Yes","No")</f>
        <v>Yes</v>
      </c>
      <c r="AB265" s="230">
        <f ca="1">HelpMe[[#This Row],[Updated Resolved Time]]-HelpMe[[#This Row],[Updated Created Date]]</f>
        <v>14.079861111109494</v>
      </c>
      <c r="AC265" s="231">
        <f>YEAR(HelpMe[[#This Row],[Updated Created Date]])</f>
        <v>2024</v>
      </c>
      <c r="AD265" s="228">
        <f>WEEKNUM(HelpMe[[#This Row],[Updated Created Date]])</f>
        <v>31</v>
      </c>
      <c r="AE265" s="228" t="str">
        <f>_xlfn.CONCAT(HelpMe[[#This Row],[Year]],"-W",HelpMe[[#This Row],[Week'#]])</f>
        <v>2024-W31</v>
      </c>
      <c r="AF265" s="228" t="str">
        <f>IFERROR(VLOOKUP(HelpMe[[#This Row],[ID]],CGTracker[#All],13,FALSE),"No CG Status Found")</f>
        <v>No CG Status Found</v>
      </c>
      <c r="AG265" s="228">
        <f>MONTH(HelpMe[[#This Row],[Updated Created Date]])</f>
        <v>7</v>
      </c>
      <c r="AH265" s="228" t="str">
        <f>_xlfn.CONCAT(HelpMe[[#This Row],[Year]],"-M",HelpMe[[#This Row],[Month]])</f>
        <v>2024-M7</v>
      </c>
      <c r="AI265" s="228" t="str">
        <f ca="1">IF(HelpMe[[#This Row],[Age]]&lt;2,"Less than 2",IF(HelpMe[[#This Row],[Age]]&lt;5,"From 2 to 5",IF(HelpMe[[#This Row],[Age]]&lt;10,"From 5 to 10","More than 10")))</f>
        <v>More than 10</v>
      </c>
      <c r="AJ2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45516.818749999999</v>
      </c>
    </row>
    <row r="266" spans="1:37" ht="13.5" customHeight="1">
      <c r="A266" s="235">
        <v>4000001309</v>
      </c>
      <c r="B266" s="228" t="s">
        <v>117</v>
      </c>
      <c r="C266" s="228" t="s">
        <v>841</v>
      </c>
      <c r="D266" s="228" t="s">
        <v>2484</v>
      </c>
      <c r="E266" s="228" t="s">
        <v>2351</v>
      </c>
      <c r="F266" s="228" t="s">
        <v>742</v>
      </c>
      <c r="G266" s="228" t="s">
        <v>516</v>
      </c>
      <c r="H266" s="228" t="s">
        <v>268</v>
      </c>
      <c r="I266" s="233" t="s">
        <v>2468</v>
      </c>
      <c r="J266" s="228" t="s">
        <v>919</v>
      </c>
      <c r="K266" s="228" t="s">
        <v>846</v>
      </c>
      <c r="L266" s="228" t="s">
        <v>855</v>
      </c>
      <c r="M266" s="228" t="s">
        <v>848</v>
      </c>
      <c r="N266" s="228" t="s">
        <v>855</v>
      </c>
      <c r="O266" s="228" t="s">
        <v>850</v>
      </c>
      <c r="P266" s="233" t="s">
        <v>2485</v>
      </c>
      <c r="Q266" s="228" t="s">
        <v>841</v>
      </c>
      <c r="R266" s="233" t="s">
        <v>855</v>
      </c>
      <c r="S266" s="228" t="s">
        <v>855</v>
      </c>
      <c r="T266" s="228" t="s">
        <v>855</v>
      </c>
      <c r="U266" s="228" t="s">
        <v>855</v>
      </c>
      <c r="V266" s="228" t="s">
        <v>2486</v>
      </c>
      <c r="W266" s="228" t="s">
        <v>869</v>
      </c>
      <c r="X266" s="316" t="s">
        <v>793</v>
      </c>
      <c r="Y266" s="317" t="str">
        <f>VLOOKUP(HelpMe[[#This Row],[Technician]],Technicians[#All],3,FALSE)</f>
        <v>RAK Ceramics</v>
      </c>
      <c r="Z266" s="228" t="str">
        <f>VLOOKUP(HelpMe[[#This Row],[Technician]],Technicians[#All],2,FALSE)</f>
        <v>SAP SD</v>
      </c>
      <c r="AA266" s="233" t="str">
        <f>IF((TEXT("Oct 28, 2024 00:00 AM","mmm dd, yyyy hh:mm") - HelpMe[[#This Row],[Updated Created Date]])&gt;0, "Yes","No")</f>
        <v>Yes</v>
      </c>
      <c r="AB266" s="230">
        <f ca="1">HelpMe[[#This Row],[Updated Resolved Time]]-HelpMe[[#This Row],[Updated Created Date]]</f>
        <v>151.01862928240735</v>
      </c>
      <c r="AC266" s="231">
        <f>YEAR(HelpMe[[#This Row],[Updated Created Date]])</f>
        <v>2024</v>
      </c>
      <c r="AD266" s="228">
        <f>WEEKNUM(HelpMe[[#This Row],[Updated Created Date]])</f>
        <v>31</v>
      </c>
      <c r="AE266" s="228" t="str">
        <f>_xlfn.CONCAT(HelpMe[[#This Row],[Year]],"-W",HelpMe[[#This Row],[Week'#]])</f>
        <v>2024-W31</v>
      </c>
      <c r="AF266" s="228" t="str">
        <f>IFERROR(VLOOKUP(HelpMe[[#This Row],[ID]],CGTracker[#All],13,FALSE),"No CG Status Found")</f>
        <v>No CG Status Found</v>
      </c>
      <c r="AG266" s="228">
        <f>MONTH(HelpMe[[#This Row],[Updated Created Date]])</f>
        <v>7</v>
      </c>
      <c r="AH266" s="228" t="str">
        <f>_xlfn.CONCAT(HelpMe[[#This Row],[Year]],"-M",HelpMe[[#This Row],[Month]])</f>
        <v>2024-M7</v>
      </c>
      <c r="AI266" s="228" t="str">
        <f ca="1">IF(HelpMe[[#This Row],[Age]]&lt;2,"Less than 2",IF(HelpMe[[#This Row],[Age]]&lt;5,"From 2 to 5",IF(HelpMe[[#This Row],[Age]]&lt;10,"From 5 to 10","More than 10")))</f>
        <v>More than 10</v>
      </c>
      <c r="AJ2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67" spans="1:37" ht="13.5" customHeight="1">
      <c r="A267" s="235">
        <v>4000001312</v>
      </c>
      <c r="B267" s="228" t="s">
        <v>117</v>
      </c>
      <c r="C267" s="228" t="s">
        <v>795</v>
      </c>
      <c r="D267" s="228" t="s">
        <v>2487</v>
      </c>
      <c r="E267" s="228" t="s">
        <v>2488</v>
      </c>
      <c r="F267" s="228" t="s">
        <v>742</v>
      </c>
      <c r="G267" s="228" t="s">
        <v>516</v>
      </c>
      <c r="H267" s="228" t="s">
        <v>746</v>
      </c>
      <c r="I267" s="233" t="s">
        <v>2468</v>
      </c>
      <c r="J267" s="228" t="s">
        <v>2489</v>
      </c>
      <c r="K267" s="228" t="s">
        <v>846</v>
      </c>
      <c r="L267" s="228" t="s">
        <v>855</v>
      </c>
      <c r="M267" s="228" t="s">
        <v>848</v>
      </c>
      <c r="N267" s="228" t="s">
        <v>886</v>
      </c>
      <c r="O267" s="228" t="s">
        <v>917</v>
      </c>
      <c r="P267" s="233" t="s">
        <v>2490</v>
      </c>
      <c r="Q267" s="228" t="s">
        <v>795</v>
      </c>
      <c r="R267" s="233" t="s">
        <v>855</v>
      </c>
      <c r="S267" s="228" t="s">
        <v>2491</v>
      </c>
      <c r="T267" s="228" t="s">
        <v>2492</v>
      </c>
      <c r="U267" s="228" t="s">
        <v>855</v>
      </c>
      <c r="V267" s="228" t="s">
        <v>2493</v>
      </c>
      <c r="W267" s="228" t="s">
        <v>869</v>
      </c>
      <c r="X267" s="316" t="s">
        <v>793</v>
      </c>
      <c r="Y267" s="317" t="str">
        <f>VLOOKUP(HelpMe[[#This Row],[Technician]],Technicians[#All],3,FALSE)</f>
        <v>RAK Ceramics</v>
      </c>
      <c r="Z267" s="228" t="str">
        <f>VLOOKUP(HelpMe[[#This Row],[Technician]],Technicians[#All],2,FALSE)</f>
        <v>SAP SD</v>
      </c>
      <c r="AA267" s="233" t="str">
        <f>IF((TEXT("Oct 28, 2024 00:00 AM","mmm dd, yyyy hh:mm") - HelpMe[[#This Row],[Updated Created Date]])&gt;0, "Yes","No")</f>
        <v>Yes</v>
      </c>
      <c r="AB267" s="230">
        <f ca="1">HelpMe[[#This Row],[Updated Resolved Time]]-HelpMe[[#This Row],[Updated Created Date]]</f>
        <v>151.01862928240735</v>
      </c>
      <c r="AC267" s="231">
        <f>YEAR(HelpMe[[#This Row],[Updated Created Date]])</f>
        <v>2024</v>
      </c>
      <c r="AD267" s="228">
        <f>WEEKNUM(HelpMe[[#This Row],[Updated Created Date]])</f>
        <v>31</v>
      </c>
      <c r="AE267" s="228" t="str">
        <f>_xlfn.CONCAT(HelpMe[[#This Row],[Year]],"-W",HelpMe[[#This Row],[Week'#]])</f>
        <v>2024-W31</v>
      </c>
      <c r="AF267" s="228" t="str">
        <f>IFERROR(VLOOKUP(HelpMe[[#This Row],[ID]],CGTracker[#All],13,FALSE),"No CG Status Found")</f>
        <v>No CG Status Found</v>
      </c>
      <c r="AG267" s="228">
        <f>MONTH(HelpMe[[#This Row],[Updated Created Date]])</f>
        <v>7</v>
      </c>
      <c r="AH267" s="228" t="str">
        <f>_xlfn.CONCAT(HelpMe[[#This Row],[Year]],"-M",HelpMe[[#This Row],[Month]])</f>
        <v>2024-M7</v>
      </c>
      <c r="AI267" s="228" t="str">
        <f ca="1">IF(HelpMe[[#This Row],[Age]]&lt;2,"Less than 2",IF(HelpMe[[#This Row],[Age]]&lt;5,"From 2 to 5",IF(HelpMe[[#This Row],[Age]]&lt;10,"From 5 to 10","More than 10")))</f>
        <v>More than 10</v>
      </c>
      <c r="AJ2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68" spans="1:37" ht="13.5" customHeight="1">
      <c r="A268" s="235">
        <v>4000001313</v>
      </c>
      <c r="B268" s="228" t="s">
        <v>117</v>
      </c>
      <c r="C268" s="228" t="s">
        <v>841</v>
      </c>
      <c r="D268" s="228" t="s">
        <v>2494</v>
      </c>
      <c r="E268" s="228" t="s">
        <v>2495</v>
      </c>
      <c r="F268" s="228" t="s">
        <v>742</v>
      </c>
      <c r="G268" s="228" t="s">
        <v>516</v>
      </c>
      <c r="H268" s="228" t="s">
        <v>403</v>
      </c>
      <c r="I268" s="233" t="s">
        <v>2468</v>
      </c>
      <c r="J268" s="228" t="s">
        <v>2496</v>
      </c>
      <c r="K268" s="228" t="s">
        <v>846</v>
      </c>
      <c r="L268" s="228" t="s">
        <v>2497</v>
      </c>
      <c r="M268" s="228" t="s">
        <v>848</v>
      </c>
      <c r="N268" s="228" t="s">
        <v>1122</v>
      </c>
      <c r="O268" s="228" t="s">
        <v>850</v>
      </c>
      <c r="P268" s="233" t="s">
        <v>2497</v>
      </c>
      <c r="Q268" s="228" t="s">
        <v>841</v>
      </c>
      <c r="R268" s="233" t="s">
        <v>2498</v>
      </c>
      <c r="S268" s="228" t="s">
        <v>2498</v>
      </c>
      <c r="T268" s="228" t="s">
        <v>2499</v>
      </c>
      <c r="U268" s="228" t="s">
        <v>855</v>
      </c>
      <c r="V268" s="228" t="s">
        <v>2500</v>
      </c>
      <c r="W268" s="228" t="s">
        <v>869</v>
      </c>
      <c r="X268" s="316" t="s">
        <v>904</v>
      </c>
      <c r="Y268" s="317" t="str">
        <f>VLOOKUP(HelpMe[[#This Row],[Technician]],Technicians[#All],3,FALSE)</f>
        <v>RAK Ceramics</v>
      </c>
      <c r="Z268" s="228" t="str">
        <f>VLOOKUP(HelpMe[[#This Row],[Technician]],Technicians[#All],2,FALSE)</f>
        <v>SAP SD</v>
      </c>
      <c r="AA268" s="233" t="str">
        <f>IF((TEXT("Oct 28, 2024 00:00 AM","mmm dd, yyyy hh:mm") - HelpMe[[#This Row],[Updated Created Date]])&gt;0, "Yes","No")</f>
        <v>Yes</v>
      </c>
      <c r="AB268" s="230">
        <f ca="1">HelpMe[[#This Row],[Updated Resolved Time]]-HelpMe[[#This Row],[Updated Created Date]]</f>
        <v>30.704166666670062</v>
      </c>
      <c r="AC268" s="231">
        <f>YEAR(HelpMe[[#This Row],[Updated Created Date]])</f>
        <v>2024</v>
      </c>
      <c r="AD268" s="228">
        <f>WEEKNUM(HelpMe[[#This Row],[Updated Created Date]])</f>
        <v>31</v>
      </c>
      <c r="AE268" s="228" t="str">
        <f>_xlfn.CONCAT(HelpMe[[#This Row],[Year]],"-W",HelpMe[[#This Row],[Week'#]])</f>
        <v>2024-W31</v>
      </c>
      <c r="AF268" s="228" t="str">
        <f>IFERROR(VLOOKUP(HelpMe[[#This Row],[ID]],CGTracker[#All],13,FALSE),"No CG Status Found")</f>
        <v>No CG Status Found</v>
      </c>
      <c r="AG268" s="228">
        <f>MONTH(HelpMe[[#This Row],[Updated Created Date]])</f>
        <v>7</v>
      </c>
      <c r="AH268" s="228" t="str">
        <f>_xlfn.CONCAT(HelpMe[[#This Row],[Year]],"-M",HelpMe[[#This Row],[Month]])</f>
        <v>2024-M7</v>
      </c>
      <c r="AI268" s="228" t="str">
        <f ca="1">IF(HelpMe[[#This Row],[Age]]&lt;2,"Less than 2",IF(HelpMe[[#This Row],[Age]]&lt;5,"From 2 to 5",IF(HelpMe[[#This Row],[Age]]&lt;10,"From 5 to 10","More than 10")))</f>
        <v>More than 10</v>
      </c>
      <c r="AJ2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45533.443055555559</v>
      </c>
    </row>
    <row r="269" spans="1:37" ht="13.5" customHeight="1">
      <c r="A269" s="235">
        <v>4000001314</v>
      </c>
      <c r="B269" s="228" t="s">
        <v>117</v>
      </c>
      <c r="C269" s="228" t="s">
        <v>841</v>
      </c>
      <c r="D269" s="228" t="s">
        <v>2501</v>
      </c>
      <c r="E269" s="228" t="s">
        <v>2502</v>
      </c>
      <c r="F269" s="228" t="s">
        <v>742</v>
      </c>
      <c r="G269" s="228" t="s">
        <v>516</v>
      </c>
      <c r="H269" s="228" t="s">
        <v>268</v>
      </c>
      <c r="I269" s="233" t="s">
        <v>2468</v>
      </c>
      <c r="J269" s="228" t="s">
        <v>919</v>
      </c>
      <c r="K269" s="228" t="s">
        <v>846</v>
      </c>
      <c r="L269" s="228" t="s">
        <v>855</v>
      </c>
      <c r="M269" s="228" t="s">
        <v>848</v>
      </c>
      <c r="N269" s="228" t="s">
        <v>855</v>
      </c>
      <c r="O269" s="228" t="s">
        <v>850</v>
      </c>
      <c r="P269" s="233" t="s">
        <v>2503</v>
      </c>
      <c r="Q269" s="228" t="s">
        <v>841</v>
      </c>
      <c r="R269" s="233" t="s">
        <v>855</v>
      </c>
      <c r="S269" s="228" t="s">
        <v>855</v>
      </c>
      <c r="T269" s="228" t="s">
        <v>855</v>
      </c>
      <c r="U269" s="228" t="s">
        <v>855</v>
      </c>
      <c r="V269" s="228" t="s">
        <v>2504</v>
      </c>
      <c r="W269" s="228" t="s">
        <v>869</v>
      </c>
      <c r="X269" s="316" t="s">
        <v>904</v>
      </c>
      <c r="Y269" s="317" t="str">
        <f>VLOOKUP(HelpMe[[#This Row],[Technician]],Technicians[#All],3,FALSE)</f>
        <v>RAK Ceramics</v>
      </c>
      <c r="Z269" s="228" t="str">
        <f>VLOOKUP(HelpMe[[#This Row],[Technician]],Technicians[#All],2,FALSE)</f>
        <v>SAP SD</v>
      </c>
      <c r="AA269" s="233" t="str">
        <f>IF((TEXT("Oct 28, 2024 00:00 AM","mmm dd, yyyy hh:mm") - HelpMe[[#This Row],[Updated Created Date]])&gt;0, "Yes","No")</f>
        <v>Yes</v>
      </c>
      <c r="AB269" s="230">
        <f ca="1">HelpMe[[#This Row],[Updated Resolved Time]]-HelpMe[[#This Row],[Updated Created Date]]</f>
        <v>151.01862928240735</v>
      </c>
      <c r="AC269" s="231">
        <f>YEAR(HelpMe[[#This Row],[Updated Created Date]])</f>
        <v>2024</v>
      </c>
      <c r="AD269" s="228">
        <f>WEEKNUM(HelpMe[[#This Row],[Updated Created Date]])</f>
        <v>31</v>
      </c>
      <c r="AE269" s="228" t="str">
        <f>_xlfn.CONCAT(HelpMe[[#This Row],[Year]],"-W",HelpMe[[#This Row],[Week'#]])</f>
        <v>2024-W31</v>
      </c>
      <c r="AF269" s="228" t="str">
        <f>IFERROR(VLOOKUP(HelpMe[[#This Row],[ID]],CGTracker[#All],13,FALSE),"No CG Status Found")</f>
        <v>No CG Status Found</v>
      </c>
      <c r="AG269" s="228">
        <f>MONTH(HelpMe[[#This Row],[Updated Created Date]])</f>
        <v>7</v>
      </c>
      <c r="AH269" s="228" t="str">
        <f>_xlfn.CONCAT(HelpMe[[#This Row],[Year]],"-M",HelpMe[[#This Row],[Month]])</f>
        <v>2024-M7</v>
      </c>
      <c r="AI269" s="228" t="str">
        <f ca="1">IF(HelpMe[[#This Row],[Age]]&lt;2,"Less than 2",IF(HelpMe[[#This Row],[Age]]&lt;5,"From 2 to 5",IF(HelpMe[[#This Row],[Age]]&lt;10,"From 5 to 10","More than 10")))</f>
        <v>More than 10</v>
      </c>
      <c r="AJ2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0" spans="1:37" ht="13.5" customHeight="1">
      <c r="A270" s="235">
        <v>4000001317</v>
      </c>
      <c r="B270" s="228" t="s">
        <v>117</v>
      </c>
      <c r="C270" s="228" t="s">
        <v>841</v>
      </c>
      <c r="D270" s="228" t="s">
        <v>2505</v>
      </c>
      <c r="E270" s="228" t="s">
        <v>2017</v>
      </c>
      <c r="F270" s="228" t="s">
        <v>742</v>
      </c>
      <c r="G270" s="228" t="s">
        <v>516</v>
      </c>
      <c r="H270" s="228" t="s">
        <v>268</v>
      </c>
      <c r="I270" s="233" t="s">
        <v>2468</v>
      </c>
      <c r="J270" s="228" t="s">
        <v>2363</v>
      </c>
      <c r="K270" s="228" t="s">
        <v>846</v>
      </c>
      <c r="L270" s="228" t="s">
        <v>855</v>
      </c>
      <c r="M270" s="228" t="s">
        <v>848</v>
      </c>
      <c r="N270" s="228" t="s">
        <v>1156</v>
      </c>
      <c r="O270" s="228" t="s">
        <v>850</v>
      </c>
      <c r="P270" s="233" t="s">
        <v>2506</v>
      </c>
      <c r="Q270" s="228" t="s">
        <v>841</v>
      </c>
      <c r="R270" s="233" t="s">
        <v>855</v>
      </c>
      <c r="S270" s="228" t="s">
        <v>855</v>
      </c>
      <c r="T270" s="228" t="s">
        <v>2473</v>
      </c>
      <c r="U270" s="228" t="s">
        <v>855</v>
      </c>
      <c r="V270" s="228" t="s">
        <v>2507</v>
      </c>
      <c r="W270" s="228" t="s">
        <v>869</v>
      </c>
      <c r="X270" s="316" t="s">
        <v>793</v>
      </c>
      <c r="Y270" s="317" t="str">
        <f>VLOOKUP(HelpMe[[#This Row],[Technician]],Technicians[#All],3,FALSE)</f>
        <v>RAK Ceramics</v>
      </c>
      <c r="Z270" s="228" t="str">
        <f>VLOOKUP(HelpMe[[#This Row],[Technician]],Technicians[#All],2,FALSE)</f>
        <v>SAP SD</v>
      </c>
      <c r="AA270" s="233" t="str">
        <f>IF((TEXT("Oct 28, 2024 00:00 AM","mmm dd, yyyy hh:mm") - HelpMe[[#This Row],[Updated Created Date]])&gt;0, "Yes","No")</f>
        <v>Yes</v>
      </c>
      <c r="AB270" s="230">
        <f ca="1">HelpMe[[#This Row],[Updated Resolved Time]]-HelpMe[[#This Row],[Updated Created Date]]</f>
        <v>151.01862928240735</v>
      </c>
      <c r="AC270" s="231">
        <f>YEAR(HelpMe[[#This Row],[Updated Created Date]])</f>
        <v>2024</v>
      </c>
      <c r="AD270" s="228">
        <f>WEEKNUM(HelpMe[[#This Row],[Updated Created Date]])</f>
        <v>31</v>
      </c>
      <c r="AE270" s="228" t="str">
        <f>_xlfn.CONCAT(HelpMe[[#This Row],[Year]],"-W",HelpMe[[#This Row],[Week'#]])</f>
        <v>2024-W31</v>
      </c>
      <c r="AF270" s="228" t="str">
        <f>IFERROR(VLOOKUP(HelpMe[[#This Row],[ID]],CGTracker[#All],13,FALSE),"No CG Status Found")</f>
        <v>No CG Status Found</v>
      </c>
      <c r="AG270" s="228">
        <f>MONTH(HelpMe[[#This Row],[Updated Created Date]])</f>
        <v>7</v>
      </c>
      <c r="AH270" s="228" t="str">
        <f>_xlfn.CONCAT(HelpMe[[#This Row],[Year]],"-M",HelpMe[[#This Row],[Month]])</f>
        <v>2024-M7</v>
      </c>
      <c r="AI270" s="228" t="str">
        <f ca="1">IF(HelpMe[[#This Row],[Age]]&lt;2,"Less than 2",IF(HelpMe[[#This Row],[Age]]&lt;5,"From 2 to 5",IF(HelpMe[[#This Row],[Age]]&lt;10,"From 5 to 10","More than 10")))</f>
        <v>More than 10</v>
      </c>
      <c r="AJ2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1" spans="1:37" ht="13.5" customHeight="1">
      <c r="A271" s="235">
        <v>4000001320</v>
      </c>
      <c r="B271" s="228" t="s">
        <v>117</v>
      </c>
      <c r="C271" s="228" t="s">
        <v>795</v>
      </c>
      <c r="D271" s="228" t="s">
        <v>2508</v>
      </c>
      <c r="E271" s="228" t="s">
        <v>870</v>
      </c>
      <c r="F271" s="228" t="s">
        <v>742</v>
      </c>
      <c r="G271" s="228" t="s">
        <v>516</v>
      </c>
      <c r="H271" s="228" t="s">
        <v>268</v>
      </c>
      <c r="I271" s="233" t="s">
        <v>2509</v>
      </c>
      <c r="J271" s="228" t="s">
        <v>2510</v>
      </c>
      <c r="K271" s="228" t="s">
        <v>846</v>
      </c>
      <c r="L271" s="228" t="s">
        <v>855</v>
      </c>
      <c r="M271" s="228" t="s">
        <v>2448</v>
      </c>
      <c r="N271" s="228" t="s">
        <v>874</v>
      </c>
      <c r="O271" s="228" t="s">
        <v>850</v>
      </c>
      <c r="P271" s="233" t="s">
        <v>2511</v>
      </c>
      <c r="Q271" s="228" t="s">
        <v>795</v>
      </c>
      <c r="R271" s="233" t="s">
        <v>855</v>
      </c>
      <c r="S271" s="228" t="s">
        <v>2512</v>
      </c>
      <c r="T271" s="228" t="s">
        <v>2513</v>
      </c>
      <c r="U271" s="228" t="s">
        <v>846</v>
      </c>
      <c r="V271" s="228" t="s">
        <v>1725</v>
      </c>
      <c r="W271" s="228" t="s">
        <v>2514</v>
      </c>
      <c r="X271" s="316" t="s">
        <v>878</v>
      </c>
      <c r="Y271" s="317" t="str">
        <f>VLOOKUP(HelpMe[[#This Row],[Technician]],Technicians[#All],3,FALSE)</f>
        <v>RAK Ceramics</v>
      </c>
      <c r="Z271" s="228" t="str">
        <f>VLOOKUP(HelpMe[[#This Row],[Technician]],Technicians[#All],2,FALSE)</f>
        <v>SAP SD</v>
      </c>
      <c r="AA271" s="233" t="str">
        <f>IF((TEXT("Oct 28, 2024 00:00 AM","mmm dd, yyyy hh:mm") - HelpMe[[#This Row],[Updated Created Date]])&gt;0, "Yes","No")</f>
        <v>Yes</v>
      </c>
      <c r="AB271" s="230">
        <f ca="1">HelpMe[[#This Row],[Updated Resolved Time]]-HelpMe[[#This Row],[Updated Created Date]]</f>
        <v>150.99224039351975</v>
      </c>
      <c r="AC271" s="231">
        <f>YEAR(HelpMe[[#This Row],[Updated Created Date]])</f>
        <v>2024</v>
      </c>
      <c r="AD271" s="228">
        <f>WEEKNUM(HelpMe[[#This Row],[Updated Created Date]])</f>
        <v>31</v>
      </c>
      <c r="AE271" s="228" t="str">
        <f>_xlfn.CONCAT(HelpMe[[#This Row],[Year]],"-W",HelpMe[[#This Row],[Week'#]])</f>
        <v>2024-W31</v>
      </c>
      <c r="AF271" s="228" t="str">
        <f>IFERROR(VLOOKUP(HelpMe[[#This Row],[ID]],CGTracker[#All],13,FALSE),"No CG Status Found")</f>
        <v>No CG Status Found</v>
      </c>
      <c r="AG271" s="228">
        <f>MONTH(HelpMe[[#This Row],[Updated Created Date]])</f>
        <v>7</v>
      </c>
      <c r="AH271" s="228" t="str">
        <f>_xlfn.CONCAT(HelpMe[[#This Row],[Year]],"-M",HelpMe[[#This Row],[Month]])</f>
        <v>2024-M7</v>
      </c>
      <c r="AI271" s="228" t="str">
        <f ca="1">IF(HelpMe[[#This Row],[Age]]&lt;2,"Less than 2",IF(HelpMe[[#This Row],[Age]]&lt;5,"From 2 to 5",IF(HelpMe[[#This Row],[Age]]&lt;10,"From 5 to 10","More than 10")))</f>
        <v>More than 10</v>
      </c>
      <c r="AJ2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45502.765277777777</v>
      </c>
      <c r="AK2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2" spans="1:37" ht="13.5" customHeight="1">
      <c r="A272" s="235">
        <v>4000001325</v>
      </c>
      <c r="B272" s="228" t="s">
        <v>117</v>
      </c>
      <c r="C272" s="228" t="s">
        <v>795</v>
      </c>
      <c r="D272" s="228" t="s">
        <v>2515</v>
      </c>
      <c r="E272" s="228" t="s">
        <v>1197</v>
      </c>
      <c r="F272" s="228" t="s">
        <v>742</v>
      </c>
      <c r="G272" s="228" t="s">
        <v>895</v>
      </c>
      <c r="H272" s="228" t="s">
        <v>268</v>
      </c>
      <c r="I272" s="233" t="s">
        <v>2516</v>
      </c>
      <c r="J272" s="228" t="s">
        <v>2517</v>
      </c>
      <c r="K272" s="228" t="s">
        <v>846</v>
      </c>
      <c r="L272" s="228" t="s">
        <v>855</v>
      </c>
      <c r="M272" s="228" t="s">
        <v>2448</v>
      </c>
      <c r="N272" s="228" t="s">
        <v>899</v>
      </c>
      <c r="O272" s="228" t="s">
        <v>850</v>
      </c>
      <c r="P272" s="233" t="s">
        <v>2518</v>
      </c>
      <c r="Q272" s="228" t="s">
        <v>795</v>
      </c>
      <c r="R272" s="233" t="s">
        <v>855</v>
      </c>
      <c r="S272" s="228" t="s">
        <v>2518</v>
      </c>
      <c r="T272" s="228" t="s">
        <v>2519</v>
      </c>
      <c r="U272" s="228" t="s">
        <v>846</v>
      </c>
      <c r="V272" s="228" t="s">
        <v>855</v>
      </c>
      <c r="W272" s="228" t="s">
        <v>869</v>
      </c>
      <c r="X272" s="316" t="s">
        <v>904</v>
      </c>
      <c r="Y272" s="317" t="str">
        <f>VLOOKUP(HelpMe[[#This Row],[Technician]],Technicians[#All],3,FALSE)</f>
        <v>RAK Ceramics</v>
      </c>
      <c r="Z272" s="228" t="str">
        <f>VLOOKUP(HelpMe[[#This Row],[Technician]],Technicians[#All],2,FALSE)</f>
        <v>SAP SD</v>
      </c>
      <c r="AA272" s="233" t="str">
        <f>IF((TEXT("Oct 28, 2024 00:00 AM","mmm dd, yyyy hh:mm") - HelpMe[[#This Row],[Updated Created Date]])&gt;0, "Yes","No")</f>
        <v>Yes</v>
      </c>
      <c r="AB272" s="230">
        <f ca="1">HelpMe[[#This Row],[Updated Resolved Time]]-HelpMe[[#This Row],[Updated Created Date]]</f>
        <v>150.9672403935183</v>
      </c>
      <c r="AC272" s="231">
        <f>YEAR(HelpMe[[#This Row],[Updated Created Date]])</f>
        <v>2024</v>
      </c>
      <c r="AD272" s="228">
        <f>WEEKNUM(HelpMe[[#This Row],[Updated Created Date]])</f>
        <v>31</v>
      </c>
      <c r="AE272" s="228" t="str">
        <f>_xlfn.CONCAT(HelpMe[[#This Row],[Year]],"-W",HelpMe[[#This Row],[Week'#]])</f>
        <v>2024-W31</v>
      </c>
      <c r="AF272" s="228" t="str">
        <f>IFERROR(VLOOKUP(HelpMe[[#This Row],[ID]],CGTracker[#All],13,FALSE),"No CG Status Found")</f>
        <v>No CG Status Found</v>
      </c>
      <c r="AG272" s="228">
        <f>MONTH(HelpMe[[#This Row],[Updated Created Date]])</f>
        <v>7</v>
      </c>
      <c r="AH272" s="228" t="str">
        <f>_xlfn.CONCAT(HelpMe[[#This Row],[Year]],"-M",HelpMe[[#This Row],[Month]])</f>
        <v>2024-M7</v>
      </c>
      <c r="AI272" s="228" t="str">
        <f ca="1">IF(HelpMe[[#This Row],[Age]]&lt;2,"Less than 2",IF(HelpMe[[#This Row],[Age]]&lt;5,"From 2 to 5",IF(HelpMe[[#This Row],[Age]]&lt;10,"From 5 to 10","More than 10")))</f>
        <v>More than 10</v>
      </c>
      <c r="AJ2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45502.790277777778</v>
      </c>
      <c r="AK2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3" spans="1:37" ht="13.5" customHeight="1">
      <c r="A273" s="235">
        <v>4000001326</v>
      </c>
      <c r="B273" s="228" t="s">
        <v>117</v>
      </c>
      <c r="C273" s="228" t="s">
        <v>795</v>
      </c>
      <c r="D273" s="228" t="s">
        <v>2520</v>
      </c>
      <c r="E273" s="228" t="s">
        <v>950</v>
      </c>
      <c r="F273" s="228" t="s">
        <v>742</v>
      </c>
      <c r="G273" s="228" t="s">
        <v>895</v>
      </c>
      <c r="H273" s="228" t="s">
        <v>131</v>
      </c>
      <c r="I273" s="233" t="s">
        <v>2521</v>
      </c>
      <c r="J273" s="228" t="s">
        <v>2522</v>
      </c>
      <c r="K273" s="228" t="s">
        <v>846</v>
      </c>
      <c r="L273" s="228" t="s">
        <v>855</v>
      </c>
      <c r="M273" s="228" t="s">
        <v>2448</v>
      </c>
      <c r="N273" s="228" t="s">
        <v>945</v>
      </c>
      <c r="O273" s="228" t="s">
        <v>850</v>
      </c>
      <c r="P273" s="233" t="s">
        <v>2523</v>
      </c>
      <c r="Q273" s="228" t="s">
        <v>795</v>
      </c>
      <c r="R273" s="233" t="s">
        <v>855</v>
      </c>
      <c r="S273" s="228" t="s">
        <v>855</v>
      </c>
      <c r="T273" s="228" t="s">
        <v>2524</v>
      </c>
      <c r="U273" s="228" t="s">
        <v>846</v>
      </c>
      <c r="V273" s="228" t="s">
        <v>2525</v>
      </c>
      <c r="W273" s="228" t="s">
        <v>869</v>
      </c>
      <c r="X273" s="316" t="s">
        <v>793</v>
      </c>
      <c r="Y273" s="317" t="str">
        <f>VLOOKUP(HelpMe[[#This Row],[Technician]],Technicians[#All],3,FALSE)</f>
        <v>RAK Ceramics</v>
      </c>
      <c r="Z273" s="228" t="str">
        <f>VLOOKUP(HelpMe[[#This Row],[Technician]],Technicians[#All],2,FALSE)</f>
        <v>SAP SD</v>
      </c>
      <c r="AA273" s="233" t="str">
        <f>IF((TEXT("Oct 28, 2024 00:00 AM","mmm dd, yyyy hh:mm") - HelpMe[[#This Row],[Updated Created Date]])&gt;0, "Yes","No")</f>
        <v>Yes</v>
      </c>
      <c r="AB273" s="230">
        <f ca="1">HelpMe[[#This Row],[Updated Resolved Time]]-HelpMe[[#This Row],[Updated Created Date]]</f>
        <v>150.96446261573874</v>
      </c>
      <c r="AC273" s="231">
        <f>YEAR(HelpMe[[#This Row],[Updated Created Date]])</f>
        <v>2024</v>
      </c>
      <c r="AD273" s="228">
        <f>WEEKNUM(HelpMe[[#This Row],[Updated Created Date]])</f>
        <v>31</v>
      </c>
      <c r="AE273" s="228" t="str">
        <f>_xlfn.CONCAT(HelpMe[[#This Row],[Year]],"-W",HelpMe[[#This Row],[Week'#]])</f>
        <v>2024-W31</v>
      </c>
      <c r="AF273" s="228" t="str">
        <f>IFERROR(VLOOKUP(HelpMe[[#This Row],[ID]],CGTracker[#All],13,FALSE),"No CG Status Found")</f>
        <v>No CG Status Found</v>
      </c>
      <c r="AG273" s="228">
        <f>MONTH(HelpMe[[#This Row],[Updated Created Date]])</f>
        <v>7</v>
      </c>
      <c r="AH273" s="228" t="str">
        <f>_xlfn.CONCAT(HelpMe[[#This Row],[Year]],"-M",HelpMe[[#This Row],[Month]])</f>
        <v>2024-M7</v>
      </c>
      <c r="AI273" s="228" t="str">
        <f ca="1">IF(HelpMe[[#This Row],[Age]]&lt;2,"Less than 2",IF(HelpMe[[#This Row],[Age]]&lt;5,"From 2 to 5",IF(HelpMe[[#This Row],[Age]]&lt;10,"From 5 to 10","More than 10")))</f>
        <v>More than 10</v>
      </c>
      <c r="AJ2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45502.793055555558</v>
      </c>
      <c r="AK2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4" spans="1:37" ht="13.5" customHeight="1">
      <c r="A274" s="235">
        <v>4000001328</v>
      </c>
      <c r="B274" s="228" t="s">
        <v>117</v>
      </c>
      <c r="C274" s="228" t="s">
        <v>795</v>
      </c>
      <c r="D274" s="228" t="s">
        <v>2526</v>
      </c>
      <c r="E274" s="228" t="s">
        <v>2527</v>
      </c>
      <c r="F274" s="228" t="s">
        <v>742</v>
      </c>
      <c r="G274" s="228" t="s">
        <v>895</v>
      </c>
      <c r="H274" s="228" t="s">
        <v>268</v>
      </c>
      <c r="I274" s="233" t="s">
        <v>2528</v>
      </c>
      <c r="J274" s="228" t="s">
        <v>2529</v>
      </c>
      <c r="K274" s="228" t="s">
        <v>846</v>
      </c>
      <c r="L274" s="228" t="s">
        <v>855</v>
      </c>
      <c r="M274" s="228" t="s">
        <v>2448</v>
      </c>
      <c r="N274" s="228" t="s">
        <v>924</v>
      </c>
      <c r="O274" s="228" t="s">
        <v>850</v>
      </c>
      <c r="P274" s="233" t="s">
        <v>2530</v>
      </c>
      <c r="Q274" s="228" t="s">
        <v>795</v>
      </c>
      <c r="R274" s="233" t="s">
        <v>855</v>
      </c>
      <c r="S274" s="228" t="s">
        <v>2531</v>
      </c>
      <c r="T274" s="228" t="s">
        <v>2440</v>
      </c>
      <c r="U274" s="228" t="s">
        <v>846</v>
      </c>
      <c r="V274" s="228" t="s">
        <v>2532</v>
      </c>
      <c r="W274" s="228" t="s">
        <v>869</v>
      </c>
      <c r="X274" s="316" t="s">
        <v>793</v>
      </c>
      <c r="Y274" s="317" t="str">
        <f>VLOOKUP(HelpMe[[#This Row],[Technician]],Technicians[#All],3,FALSE)</f>
        <v>RAK Ceramics</v>
      </c>
      <c r="Z274" s="228" t="str">
        <f>VLOOKUP(HelpMe[[#This Row],[Technician]],Technicians[#All],2,FALSE)</f>
        <v>SAP SD</v>
      </c>
      <c r="AA274" s="233" t="str">
        <f>IF((TEXT("Oct 28, 2024 00:00 AM","mmm dd, yyyy hh:mm") - HelpMe[[#This Row],[Updated Created Date]])&gt;0, "Yes","No")</f>
        <v>Yes</v>
      </c>
      <c r="AB274" s="230">
        <f ca="1">HelpMe[[#This Row],[Updated Resolved Time]]-HelpMe[[#This Row],[Updated Created Date]]</f>
        <v>150.9589070601869</v>
      </c>
      <c r="AC274" s="231">
        <f>YEAR(HelpMe[[#This Row],[Updated Created Date]])</f>
        <v>2024</v>
      </c>
      <c r="AD274" s="228">
        <f>WEEKNUM(HelpMe[[#This Row],[Updated Created Date]])</f>
        <v>31</v>
      </c>
      <c r="AE274" s="228" t="str">
        <f>_xlfn.CONCAT(HelpMe[[#This Row],[Year]],"-W",HelpMe[[#This Row],[Week'#]])</f>
        <v>2024-W31</v>
      </c>
      <c r="AF274" s="228" t="str">
        <f>IFERROR(VLOOKUP(HelpMe[[#This Row],[ID]],CGTracker[#All],13,FALSE),"No CG Status Found")</f>
        <v>No CG Status Found</v>
      </c>
      <c r="AG274" s="228">
        <f>MONTH(HelpMe[[#This Row],[Updated Created Date]])</f>
        <v>7</v>
      </c>
      <c r="AH274" s="228" t="str">
        <f>_xlfn.CONCAT(HelpMe[[#This Row],[Year]],"-M",HelpMe[[#This Row],[Month]])</f>
        <v>2024-M7</v>
      </c>
      <c r="AI274" s="228" t="str">
        <f ca="1">IF(HelpMe[[#This Row],[Age]]&lt;2,"Less than 2",IF(HelpMe[[#This Row],[Age]]&lt;5,"From 2 to 5",IF(HelpMe[[#This Row],[Age]]&lt;10,"From 5 to 10","More than 10")))</f>
        <v>More than 10</v>
      </c>
      <c r="AJ2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45502.798611111109</v>
      </c>
      <c r="AK2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5" spans="1:37" ht="13.5" customHeight="1">
      <c r="A275" s="235">
        <v>4000001329</v>
      </c>
      <c r="B275" s="228" t="s">
        <v>117</v>
      </c>
      <c r="C275" s="228" t="s">
        <v>795</v>
      </c>
      <c r="D275" s="228" t="s">
        <v>2505</v>
      </c>
      <c r="E275" s="228" t="s">
        <v>2017</v>
      </c>
      <c r="F275" s="228" t="s">
        <v>603</v>
      </c>
      <c r="G275" s="228" t="s">
        <v>895</v>
      </c>
      <c r="H275" s="228" t="s">
        <v>131</v>
      </c>
      <c r="I275" s="233" t="s">
        <v>2533</v>
      </c>
      <c r="J275" s="228" t="s">
        <v>2534</v>
      </c>
      <c r="K275" s="228" t="s">
        <v>846</v>
      </c>
      <c r="L275" s="228" t="s">
        <v>855</v>
      </c>
      <c r="M275" s="228" t="s">
        <v>2448</v>
      </c>
      <c r="N275" s="228" t="s">
        <v>1156</v>
      </c>
      <c r="O275" s="228" t="s">
        <v>917</v>
      </c>
      <c r="P275" s="233" t="s">
        <v>2535</v>
      </c>
      <c r="Q275" s="228" t="s">
        <v>795</v>
      </c>
      <c r="R275" s="233" t="s">
        <v>855</v>
      </c>
      <c r="S275" s="228" t="s">
        <v>2536</v>
      </c>
      <c r="T275" s="228" t="s">
        <v>2537</v>
      </c>
      <c r="U275" s="228" t="s">
        <v>846</v>
      </c>
      <c r="V275" s="228" t="s">
        <v>2507</v>
      </c>
      <c r="W275" s="228" t="s">
        <v>1544</v>
      </c>
      <c r="X275" s="316" t="s">
        <v>793</v>
      </c>
      <c r="Y275" s="317" t="str">
        <f>VLOOKUP(HelpMe[[#This Row],[Technician]],Technicians[#All],3,FALSE)</f>
        <v>RAK Ceramics</v>
      </c>
      <c r="Z275" s="228" t="str">
        <f>VLOOKUP(HelpMe[[#This Row],[Technician]],Technicians[#All],2,FALSE)</f>
        <v>SAP ABAP</v>
      </c>
      <c r="AA275" s="233" t="str">
        <f>IF((TEXT("Oct 28, 2024 00:00 AM","mmm dd, yyyy hh:mm") - HelpMe[[#This Row],[Updated Created Date]])&gt;0, "Yes","No")</f>
        <v>Yes</v>
      </c>
      <c r="AB275" s="230">
        <f ca="1">HelpMe[[#This Row],[Updated Resolved Time]]-HelpMe[[#This Row],[Updated Created Date]]</f>
        <v>150.95612928240735</v>
      </c>
      <c r="AC275" s="231">
        <f>YEAR(HelpMe[[#This Row],[Updated Created Date]])</f>
        <v>2024</v>
      </c>
      <c r="AD275" s="228">
        <f>WEEKNUM(HelpMe[[#This Row],[Updated Created Date]])</f>
        <v>31</v>
      </c>
      <c r="AE275" s="228" t="str">
        <f>_xlfn.CONCAT(HelpMe[[#This Row],[Year]],"-W",HelpMe[[#This Row],[Week'#]])</f>
        <v>2024-W31</v>
      </c>
      <c r="AF275" s="228" t="str">
        <f>IFERROR(VLOOKUP(HelpMe[[#This Row],[ID]],CGTracker[#All],13,FALSE),"No CG Status Found")</f>
        <v>No CG Status Found</v>
      </c>
      <c r="AG275" s="228">
        <f>MONTH(HelpMe[[#This Row],[Updated Created Date]])</f>
        <v>7</v>
      </c>
      <c r="AH275" s="228" t="str">
        <f>_xlfn.CONCAT(HelpMe[[#This Row],[Year]],"-M",HelpMe[[#This Row],[Month]])</f>
        <v>2024-M7</v>
      </c>
      <c r="AI275" s="228" t="str">
        <f ca="1">IF(HelpMe[[#This Row],[Age]]&lt;2,"Less than 2",IF(HelpMe[[#This Row],[Age]]&lt;5,"From 2 to 5",IF(HelpMe[[#This Row],[Age]]&lt;10,"From 5 to 10","More than 10")))</f>
        <v>More than 10</v>
      </c>
      <c r="AJ2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45502.801388888889</v>
      </c>
      <c r="AK2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6" spans="1:37" ht="13.5" customHeight="1">
      <c r="A276" s="235">
        <v>4000001331</v>
      </c>
      <c r="B276" s="228" t="s">
        <v>117</v>
      </c>
      <c r="C276" s="228" t="s">
        <v>795</v>
      </c>
      <c r="D276" s="228" t="s">
        <v>2538</v>
      </c>
      <c r="E276" s="228" t="s">
        <v>1086</v>
      </c>
      <c r="F276" s="228" t="s">
        <v>742</v>
      </c>
      <c r="G276" s="228" t="s">
        <v>895</v>
      </c>
      <c r="H276" s="228" t="s">
        <v>268</v>
      </c>
      <c r="I276" s="233" t="s">
        <v>2539</v>
      </c>
      <c r="J276" s="228" t="s">
        <v>2540</v>
      </c>
      <c r="K276" s="228" t="s">
        <v>846</v>
      </c>
      <c r="L276" s="228" t="s">
        <v>855</v>
      </c>
      <c r="M276" s="228" t="s">
        <v>2448</v>
      </c>
      <c r="N276" s="228" t="s">
        <v>1004</v>
      </c>
      <c r="O276" s="228" t="s">
        <v>917</v>
      </c>
      <c r="P276" s="233" t="s">
        <v>2541</v>
      </c>
      <c r="Q276" s="228" t="s">
        <v>795</v>
      </c>
      <c r="R276" s="233" t="s">
        <v>855</v>
      </c>
      <c r="S276" s="228" t="s">
        <v>855</v>
      </c>
      <c r="T276" s="228" t="s">
        <v>2542</v>
      </c>
      <c r="U276" s="228" t="s">
        <v>846</v>
      </c>
      <c r="V276" s="228" t="s">
        <v>2543</v>
      </c>
      <c r="W276" s="228" t="s">
        <v>869</v>
      </c>
      <c r="X276" s="316" t="s">
        <v>793</v>
      </c>
      <c r="Y276" s="317" t="str">
        <f>VLOOKUP(HelpMe[[#This Row],[Technician]],Technicians[#All],3,FALSE)</f>
        <v>RAK Ceramics</v>
      </c>
      <c r="Z276" s="228" t="str">
        <f>VLOOKUP(HelpMe[[#This Row],[Technician]],Technicians[#All],2,FALSE)</f>
        <v>SAP SD</v>
      </c>
      <c r="AA276" s="233" t="str">
        <f>IF((TEXT("Oct 28, 2024 00:00 AM","mmm dd, yyyy hh:mm") - HelpMe[[#This Row],[Updated Created Date]])&gt;0, "Yes","No")</f>
        <v>Yes</v>
      </c>
      <c r="AB276" s="230">
        <f ca="1">HelpMe[[#This Row],[Updated Resolved Time]]-HelpMe[[#This Row],[Updated Created Date]]</f>
        <v>150.9540459490745</v>
      </c>
      <c r="AC276" s="231">
        <f>YEAR(HelpMe[[#This Row],[Updated Created Date]])</f>
        <v>2024</v>
      </c>
      <c r="AD276" s="228">
        <f>WEEKNUM(HelpMe[[#This Row],[Updated Created Date]])</f>
        <v>31</v>
      </c>
      <c r="AE276" s="228" t="str">
        <f>_xlfn.CONCAT(HelpMe[[#This Row],[Year]],"-W",HelpMe[[#This Row],[Week'#]])</f>
        <v>2024-W31</v>
      </c>
      <c r="AF276" s="228" t="str">
        <f>IFERROR(VLOOKUP(HelpMe[[#This Row],[ID]],CGTracker[#All],13,FALSE),"No CG Status Found")</f>
        <v>No CG Status Found</v>
      </c>
      <c r="AG276" s="228">
        <f>MONTH(HelpMe[[#This Row],[Updated Created Date]])</f>
        <v>7</v>
      </c>
      <c r="AH276" s="228" t="str">
        <f>_xlfn.CONCAT(HelpMe[[#This Row],[Year]],"-M",HelpMe[[#This Row],[Month]])</f>
        <v>2024-M7</v>
      </c>
      <c r="AI276" s="228" t="str">
        <f ca="1">IF(HelpMe[[#This Row],[Age]]&lt;2,"Less than 2",IF(HelpMe[[#This Row],[Age]]&lt;5,"From 2 to 5",IF(HelpMe[[#This Row],[Age]]&lt;10,"From 5 to 10","More than 10")))</f>
        <v>More than 10</v>
      </c>
      <c r="AJ2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45502.803472222222</v>
      </c>
      <c r="AK2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7" spans="1:37" ht="13.5" customHeight="1">
      <c r="A277" s="235">
        <v>4000001332</v>
      </c>
      <c r="B277" s="228" t="s">
        <v>117</v>
      </c>
      <c r="C277" s="228" t="s">
        <v>795</v>
      </c>
      <c r="D277" s="228" t="s">
        <v>2445</v>
      </c>
      <c r="E277" s="228" t="s">
        <v>2266</v>
      </c>
      <c r="F277" s="228" t="s">
        <v>603</v>
      </c>
      <c r="G277" s="228" t="s">
        <v>895</v>
      </c>
      <c r="H277" s="228" t="s">
        <v>131</v>
      </c>
      <c r="I277" s="233" t="s">
        <v>2544</v>
      </c>
      <c r="J277" s="228" t="s">
        <v>2545</v>
      </c>
      <c r="K277" s="228" t="s">
        <v>846</v>
      </c>
      <c r="L277" s="228" t="s">
        <v>855</v>
      </c>
      <c r="M277" s="228" t="s">
        <v>2448</v>
      </c>
      <c r="N277" s="228" t="s">
        <v>863</v>
      </c>
      <c r="O277" s="228" t="s">
        <v>917</v>
      </c>
      <c r="P277" s="233" t="s">
        <v>2546</v>
      </c>
      <c r="Q277" s="228" t="s">
        <v>795</v>
      </c>
      <c r="R277" s="233" t="s">
        <v>855</v>
      </c>
      <c r="S277" s="228" t="s">
        <v>2547</v>
      </c>
      <c r="T277" s="228" t="s">
        <v>2548</v>
      </c>
      <c r="U277" s="228" t="s">
        <v>846</v>
      </c>
      <c r="V277" s="228" t="s">
        <v>2549</v>
      </c>
      <c r="W277" s="228" t="s">
        <v>2550</v>
      </c>
      <c r="X277" s="316" t="s">
        <v>793</v>
      </c>
      <c r="Y277" s="317" t="str">
        <f>VLOOKUP(HelpMe[[#This Row],[Technician]],Technicians[#All],3,FALSE)</f>
        <v>RAK Ceramics</v>
      </c>
      <c r="Z277" s="228" t="str">
        <f>VLOOKUP(HelpMe[[#This Row],[Technician]],Technicians[#All],2,FALSE)</f>
        <v>SAP ABAP</v>
      </c>
      <c r="AA277" s="233" t="str">
        <f>IF((TEXT("Oct 28, 2024 00:00 AM","mmm dd, yyyy hh:mm") - HelpMe[[#This Row],[Updated Created Date]])&gt;0, "Yes","No")</f>
        <v>Yes</v>
      </c>
      <c r="AB277" s="230">
        <f ca="1">HelpMe[[#This Row],[Updated Resolved Time]]-HelpMe[[#This Row],[Updated Created Date]]</f>
        <v>150.94849039351539</v>
      </c>
      <c r="AC277" s="231">
        <f>YEAR(HelpMe[[#This Row],[Updated Created Date]])</f>
        <v>2024</v>
      </c>
      <c r="AD277" s="228">
        <f>WEEKNUM(HelpMe[[#This Row],[Updated Created Date]])</f>
        <v>31</v>
      </c>
      <c r="AE277" s="228" t="str">
        <f>_xlfn.CONCAT(HelpMe[[#This Row],[Year]],"-W",HelpMe[[#This Row],[Week'#]])</f>
        <v>2024-W31</v>
      </c>
      <c r="AF277" s="228" t="str">
        <f>IFERROR(VLOOKUP(HelpMe[[#This Row],[ID]],CGTracker[#All],13,FALSE),"No CG Status Found")</f>
        <v>No CG Status Found</v>
      </c>
      <c r="AG277" s="228">
        <f>MONTH(HelpMe[[#This Row],[Updated Created Date]])</f>
        <v>7</v>
      </c>
      <c r="AH277" s="228" t="str">
        <f>_xlfn.CONCAT(HelpMe[[#This Row],[Year]],"-M",HelpMe[[#This Row],[Month]])</f>
        <v>2024-M7</v>
      </c>
      <c r="AI277" s="228" t="str">
        <f ca="1">IF(HelpMe[[#This Row],[Age]]&lt;2,"Less than 2",IF(HelpMe[[#This Row],[Age]]&lt;5,"From 2 to 5",IF(HelpMe[[#This Row],[Age]]&lt;10,"From 5 to 10","More than 10")))</f>
        <v>More than 10</v>
      </c>
      <c r="AJ2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45502.809027777781</v>
      </c>
      <c r="AK2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78" spans="1:37" ht="13.5" customHeight="1">
      <c r="A278" s="235">
        <v>4000001375</v>
      </c>
      <c r="B278" s="228" t="s">
        <v>117</v>
      </c>
      <c r="C278" s="228" t="s">
        <v>841</v>
      </c>
      <c r="D278" s="228" t="s">
        <v>2551</v>
      </c>
      <c r="E278" s="228" t="s">
        <v>2552</v>
      </c>
      <c r="F278" s="228" t="s">
        <v>2413</v>
      </c>
      <c r="G278" s="228" t="s">
        <v>882</v>
      </c>
      <c r="H278" s="228" t="s">
        <v>403</v>
      </c>
      <c r="I278" s="233" t="s">
        <v>2553</v>
      </c>
      <c r="J278" s="228" t="s">
        <v>2554</v>
      </c>
      <c r="K278" s="228" t="s">
        <v>890</v>
      </c>
      <c r="L278" s="228" t="s">
        <v>1114</v>
      </c>
      <c r="M278" s="228" t="s">
        <v>1155</v>
      </c>
      <c r="N278" s="228" t="s">
        <v>2555</v>
      </c>
      <c r="O278" s="228" t="s">
        <v>850</v>
      </c>
      <c r="P278" s="233" t="s">
        <v>1114</v>
      </c>
      <c r="Q278" s="228" t="s">
        <v>841</v>
      </c>
      <c r="R278" s="233" t="s">
        <v>2461</v>
      </c>
      <c r="S278" s="228" t="s">
        <v>2461</v>
      </c>
      <c r="T278" s="228" t="s">
        <v>2556</v>
      </c>
      <c r="U278" s="228" t="s">
        <v>890</v>
      </c>
      <c r="V278" s="228" t="s">
        <v>2557</v>
      </c>
      <c r="W278" s="228" t="s">
        <v>938</v>
      </c>
      <c r="X278" s="316" t="s">
        <v>984</v>
      </c>
      <c r="Y278" s="317" t="str">
        <f>VLOOKUP(HelpMe[[#This Row],[Technician]],Technicians[#All],3,FALSE)</f>
        <v>RAK Ceramics</v>
      </c>
      <c r="Z278" s="228" t="str">
        <f>VLOOKUP(HelpMe[[#This Row],[Technician]],Technicians[#All],2,FALSE)</f>
        <v>SAP Basis</v>
      </c>
      <c r="AA278" s="233" t="str">
        <f>IF((TEXT("Oct 28, 2024 00:00 AM","mmm dd, yyyy hh:mm") - HelpMe[[#This Row],[Updated Created Date]])&gt;0, "Yes","No")</f>
        <v>Yes</v>
      </c>
      <c r="AB278" s="230">
        <f ca="1">HelpMe[[#This Row],[Updated Resolved Time]]-HelpMe[[#This Row],[Updated Created Date]]</f>
        <v>2.4111111111051287</v>
      </c>
      <c r="AC278" s="231">
        <f>YEAR(HelpMe[[#This Row],[Updated Created Date]])</f>
        <v>2024</v>
      </c>
      <c r="AD278" s="228">
        <f>WEEKNUM(HelpMe[[#This Row],[Updated Created Date]])</f>
        <v>31</v>
      </c>
      <c r="AE278" s="228" t="str">
        <f>_xlfn.CONCAT(HelpMe[[#This Row],[Year]],"-W",HelpMe[[#This Row],[Week'#]])</f>
        <v>2024-W31</v>
      </c>
      <c r="AF278" s="228" t="str">
        <f>IFERROR(VLOOKUP(HelpMe[[#This Row],[ID]],CGTracker[#All],13,FALSE),"No CG Status Found")</f>
        <v>No CG Status Found</v>
      </c>
      <c r="AG278" s="228">
        <f>MONTH(HelpMe[[#This Row],[Updated Created Date]])</f>
        <v>7</v>
      </c>
      <c r="AH278" s="228" t="str">
        <f>_xlfn.CONCAT(HelpMe[[#This Row],[Year]],"-M",HelpMe[[#This Row],[Month]])</f>
        <v>2024-M7</v>
      </c>
      <c r="AI278" s="228" t="str">
        <f ca="1">IF(HelpMe[[#This Row],[Age]]&lt;2,"Less than 2",IF(HelpMe[[#This Row],[Age]]&lt;5,"From 2 to 5",IF(HelpMe[[#This Row],[Age]]&lt;10,"From 5 to 10","More than 10")))</f>
        <v>From 2 to 5</v>
      </c>
      <c r="AJ2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45503.081250000003</v>
      </c>
      <c r="AK2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45505.492361111108</v>
      </c>
    </row>
    <row r="279" spans="1:37" ht="13.5" customHeight="1">
      <c r="A279" s="235">
        <v>4000001451</v>
      </c>
      <c r="B279" s="228" t="s">
        <v>117</v>
      </c>
      <c r="C279" s="228" t="s">
        <v>795</v>
      </c>
      <c r="D279" s="228" t="s">
        <v>2558</v>
      </c>
      <c r="E279" s="228" t="s">
        <v>1046</v>
      </c>
      <c r="F279" s="228" t="s">
        <v>742</v>
      </c>
      <c r="G279" s="228" t="s">
        <v>516</v>
      </c>
      <c r="H279" s="228" t="s">
        <v>403</v>
      </c>
      <c r="I279" s="233" t="s">
        <v>2559</v>
      </c>
      <c r="J279" s="228" t="s">
        <v>2560</v>
      </c>
      <c r="K279" s="228" t="s">
        <v>846</v>
      </c>
      <c r="L279" s="228" t="s">
        <v>2561</v>
      </c>
      <c r="M279" s="228" t="s">
        <v>1046</v>
      </c>
      <c r="N279" s="228" t="s">
        <v>863</v>
      </c>
      <c r="O279" s="228" t="s">
        <v>1123</v>
      </c>
      <c r="P279" s="233" t="s">
        <v>2561</v>
      </c>
      <c r="Q279" s="228" t="s">
        <v>892</v>
      </c>
      <c r="R279" s="233" t="s">
        <v>2562</v>
      </c>
      <c r="S279" s="228" t="s">
        <v>2562</v>
      </c>
      <c r="T279" s="228" t="s">
        <v>2563</v>
      </c>
      <c r="U279" s="228" t="s">
        <v>846</v>
      </c>
      <c r="V279" s="228" t="s">
        <v>2564</v>
      </c>
      <c r="W279" s="228" t="s">
        <v>869</v>
      </c>
      <c r="X279" s="316" t="s">
        <v>793</v>
      </c>
      <c r="Y279" s="317" t="str">
        <f>VLOOKUP(HelpMe[[#This Row],[Technician]],Technicians[#All],3,FALSE)</f>
        <v>RAK Ceramics</v>
      </c>
      <c r="Z279" s="228" t="str">
        <f>VLOOKUP(HelpMe[[#This Row],[Technician]],Technicians[#All],2,FALSE)</f>
        <v>SAP SD</v>
      </c>
      <c r="AA279" s="233" t="str">
        <f>IF((TEXT("Oct 28, 2024 00:00 AM","mmm dd, yyyy hh:mm") - HelpMe[[#This Row],[Updated Created Date]])&gt;0, "Yes","No")</f>
        <v>Yes</v>
      </c>
      <c r="AB279" s="230">
        <f ca="1">HelpMe[[#This Row],[Updated Resolved Time]]-HelpMe[[#This Row],[Updated Created Date]]</f>
        <v>55.822916666664241</v>
      </c>
      <c r="AC279" s="231">
        <f>YEAR(HelpMe[[#This Row],[Updated Created Date]])</f>
        <v>2024</v>
      </c>
      <c r="AD279" s="228">
        <f>WEEKNUM(HelpMe[[#This Row],[Updated Created Date]])</f>
        <v>31</v>
      </c>
      <c r="AE279" s="228" t="str">
        <f>_xlfn.CONCAT(HelpMe[[#This Row],[Year]],"-W",HelpMe[[#This Row],[Week'#]])</f>
        <v>2024-W31</v>
      </c>
      <c r="AF279" s="228" t="str">
        <f>IFERROR(VLOOKUP(HelpMe[[#This Row],[ID]],CGTracker[#All],13,FALSE),"No CG Status Found")</f>
        <v>No CG Status Found</v>
      </c>
      <c r="AG279" s="228">
        <f>MONTH(HelpMe[[#This Row],[Updated Created Date]])</f>
        <v>7</v>
      </c>
      <c r="AH279" s="228" t="str">
        <f>_xlfn.CONCAT(HelpMe[[#This Row],[Year]],"-M",HelpMe[[#This Row],[Month]])</f>
        <v>2024-M7</v>
      </c>
      <c r="AI279" s="228" t="str">
        <f ca="1">IF(HelpMe[[#This Row],[Age]]&lt;2,"Less than 2",IF(HelpMe[[#This Row],[Age]]&lt;5,"From 2 to 5",IF(HelpMe[[#This Row],[Age]]&lt;10,"From 5 to 10","More than 10")))</f>
        <v>More than 10</v>
      </c>
      <c r="AJ2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45504.700694444444</v>
      </c>
      <c r="AK2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45560.523611111108</v>
      </c>
    </row>
    <row r="280" spans="1:37" ht="13.5" customHeight="1">
      <c r="A280" s="235">
        <v>4000001439</v>
      </c>
      <c r="B280" s="228" t="s">
        <v>117</v>
      </c>
      <c r="C280" s="228" t="s">
        <v>1035</v>
      </c>
      <c r="D280" s="228" t="s">
        <v>2565</v>
      </c>
      <c r="E280" s="228" t="s">
        <v>2566</v>
      </c>
      <c r="F280" s="228" t="s">
        <v>1665</v>
      </c>
      <c r="G280" s="228" t="s">
        <v>941</v>
      </c>
      <c r="H280" s="228" t="s">
        <v>403</v>
      </c>
      <c r="I280" s="233" t="s">
        <v>2567</v>
      </c>
      <c r="J280" s="228" t="s">
        <v>2568</v>
      </c>
      <c r="K280" s="228" t="s">
        <v>846</v>
      </c>
      <c r="L280" s="228" t="s">
        <v>2569</v>
      </c>
      <c r="M280" s="228" t="s">
        <v>2566</v>
      </c>
      <c r="N280" s="228" t="s">
        <v>2570</v>
      </c>
      <c r="O280" s="228" t="s">
        <v>850</v>
      </c>
      <c r="P280" s="233" t="s">
        <v>2569</v>
      </c>
      <c r="Q280" s="228" t="s">
        <v>892</v>
      </c>
      <c r="R280" s="233" t="s">
        <v>2571</v>
      </c>
      <c r="S280" s="228" t="s">
        <v>2572</v>
      </c>
      <c r="T280" s="228" t="s">
        <v>2573</v>
      </c>
      <c r="U280" s="228" t="s">
        <v>846</v>
      </c>
      <c r="V280" s="228" t="s">
        <v>2574</v>
      </c>
      <c r="W280" s="228" t="s">
        <v>869</v>
      </c>
      <c r="X280" s="316" t="s">
        <v>793</v>
      </c>
      <c r="Y280" s="317" t="str">
        <f>VLOOKUP(HelpMe[[#This Row],[Technician]],Technicians[#All],3,FALSE)</f>
        <v>RAK Ceramics</v>
      </c>
      <c r="Z280" s="228" t="str">
        <f>VLOOKUP(HelpMe[[#This Row],[Technician]],Technicians[#All],2,FALSE)</f>
        <v>SAP Kludi</v>
      </c>
      <c r="AA280" s="233" t="str">
        <f>IF((TEXT("Oct 28, 2024 00:00 AM","mmm dd, yyyy hh:mm") - HelpMe[[#This Row],[Updated Created Date]])&gt;0, "Yes","No")</f>
        <v>Yes</v>
      </c>
      <c r="AB280" s="230">
        <f ca="1">HelpMe[[#This Row],[Updated Resolved Time]]-HelpMe[[#This Row],[Updated Created Date]]</f>
        <v>21.212499999994179</v>
      </c>
      <c r="AC280" s="231">
        <f>YEAR(HelpMe[[#This Row],[Updated Created Date]])</f>
        <v>2024</v>
      </c>
      <c r="AD280" s="228">
        <f>WEEKNUM(HelpMe[[#This Row],[Updated Created Date]])</f>
        <v>31</v>
      </c>
      <c r="AE280" s="228" t="str">
        <f>_xlfn.CONCAT(HelpMe[[#This Row],[Year]],"-W",HelpMe[[#This Row],[Week'#]])</f>
        <v>2024-W31</v>
      </c>
      <c r="AF280" s="228" t="str">
        <f>IFERROR(VLOOKUP(HelpMe[[#This Row],[ID]],CGTracker[#All],13,FALSE),"No CG Status Found")</f>
        <v>No CG Status Found</v>
      </c>
      <c r="AG280" s="228">
        <f>MONTH(HelpMe[[#This Row],[Updated Created Date]])</f>
        <v>7</v>
      </c>
      <c r="AH280" s="228" t="str">
        <f>_xlfn.CONCAT(HelpMe[[#This Row],[Year]],"-M",HelpMe[[#This Row],[Month]])</f>
        <v>2024-M7</v>
      </c>
      <c r="AI280" s="228" t="str">
        <f ca="1">IF(HelpMe[[#This Row],[Age]]&lt;2,"Less than 2",IF(HelpMe[[#This Row],[Age]]&lt;5,"From 2 to 5",IF(HelpMe[[#This Row],[Age]]&lt;10,"From 5 to 10","More than 10")))</f>
        <v>More than 10</v>
      </c>
      <c r="AJ2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45504.581250000003</v>
      </c>
      <c r="AK2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45525.793749999997</v>
      </c>
    </row>
    <row r="281" spans="1:37" ht="13.5" customHeight="1">
      <c r="A281" s="235">
        <v>4000001440</v>
      </c>
      <c r="B281" s="228" t="s">
        <v>117</v>
      </c>
      <c r="C281" s="228" t="s">
        <v>795</v>
      </c>
      <c r="D281" s="228" t="s">
        <v>2575</v>
      </c>
      <c r="E281" s="228" t="s">
        <v>2566</v>
      </c>
      <c r="F281" s="228" t="s">
        <v>518</v>
      </c>
      <c r="G281" s="228" t="s">
        <v>516</v>
      </c>
      <c r="H281" s="228" t="s">
        <v>268</v>
      </c>
      <c r="I281" s="233" t="s">
        <v>2576</v>
      </c>
      <c r="J281" s="228" t="s">
        <v>2577</v>
      </c>
      <c r="K281" s="228" t="s">
        <v>846</v>
      </c>
      <c r="L281" s="228" t="s">
        <v>855</v>
      </c>
      <c r="M281" s="228" t="s">
        <v>2566</v>
      </c>
      <c r="N281" s="228" t="s">
        <v>2570</v>
      </c>
      <c r="O281" s="228" t="s">
        <v>850</v>
      </c>
      <c r="P281" s="233" t="s">
        <v>2578</v>
      </c>
      <c r="Q281" s="228" t="s">
        <v>795</v>
      </c>
      <c r="R281" s="233" t="s">
        <v>855</v>
      </c>
      <c r="S281" s="228" t="s">
        <v>2579</v>
      </c>
      <c r="T281" s="228" t="s">
        <v>2580</v>
      </c>
      <c r="U281" s="228" t="s">
        <v>846</v>
      </c>
      <c r="V281" s="228" t="s">
        <v>2581</v>
      </c>
      <c r="W281" s="228" t="s">
        <v>869</v>
      </c>
      <c r="X281" s="316" t="s">
        <v>793</v>
      </c>
      <c r="Y281" s="317" t="str">
        <f>VLOOKUP(HelpMe[[#This Row],[Technician]],Technicians[#All],3,FALSE)</f>
        <v>Capgemini</v>
      </c>
      <c r="Z281" s="228" t="str">
        <f>VLOOKUP(HelpMe[[#This Row],[Technician]],Technicians[#All],2,FALSE)</f>
        <v>SAP SD</v>
      </c>
      <c r="AA281" s="233" t="str">
        <f>IF((TEXT("Oct 28, 2024 00:00 AM","mmm dd, yyyy hh:mm") - HelpMe[[#This Row],[Updated Created Date]])&gt;0, "Yes","No")</f>
        <v>Yes</v>
      </c>
      <c r="AB281" s="230">
        <f ca="1">HelpMe[[#This Row],[Updated Resolved Time]]-HelpMe[[#This Row],[Updated Created Date]]</f>
        <v>149.17349039352121</v>
      </c>
      <c r="AC281" s="231">
        <f>YEAR(HelpMe[[#This Row],[Updated Created Date]])</f>
        <v>2024</v>
      </c>
      <c r="AD281" s="228">
        <f>WEEKNUM(HelpMe[[#This Row],[Updated Created Date]])</f>
        <v>31</v>
      </c>
      <c r="AE281" s="228" t="str">
        <f>_xlfn.CONCAT(HelpMe[[#This Row],[Year]],"-W",HelpMe[[#This Row],[Week'#]])</f>
        <v>2024-W31</v>
      </c>
      <c r="AF281" s="228" t="str">
        <f>IFERROR(VLOOKUP(HelpMe[[#This Row],[ID]],CGTracker[#All],13,FALSE),"No CG Status Found")</f>
        <v>Under Development</v>
      </c>
      <c r="AG281" s="228">
        <f>MONTH(HelpMe[[#This Row],[Updated Created Date]])</f>
        <v>7</v>
      </c>
      <c r="AH281" s="228" t="str">
        <f>_xlfn.CONCAT(HelpMe[[#This Row],[Year]],"-M",HelpMe[[#This Row],[Month]])</f>
        <v>2024-M7</v>
      </c>
      <c r="AI281" s="228" t="str">
        <f ca="1">IF(HelpMe[[#This Row],[Age]]&lt;2,"Less than 2",IF(HelpMe[[#This Row],[Age]]&lt;5,"From 2 to 5",IF(HelpMe[[#This Row],[Age]]&lt;10,"From 5 to 10","More than 10")))</f>
        <v>More than 10</v>
      </c>
      <c r="AJ2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45504.584027777775</v>
      </c>
      <c r="AK2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82" spans="1:37" ht="13.5" customHeight="1">
      <c r="A282" s="235">
        <v>4000001448</v>
      </c>
      <c r="B282" s="228" t="s">
        <v>117</v>
      </c>
      <c r="C282" s="228" t="s">
        <v>841</v>
      </c>
      <c r="D282" s="228" t="s">
        <v>2582</v>
      </c>
      <c r="E282" s="228" t="s">
        <v>2583</v>
      </c>
      <c r="F282" s="228" t="s">
        <v>881</v>
      </c>
      <c r="G282" s="228" t="s">
        <v>882</v>
      </c>
      <c r="H282" s="228" t="s">
        <v>403</v>
      </c>
      <c r="I282" s="233" t="s">
        <v>2584</v>
      </c>
      <c r="J282" s="228" t="s">
        <v>2585</v>
      </c>
      <c r="K282" s="228" t="s">
        <v>846</v>
      </c>
      <c r="L282" s="228" t="s">
        <v>1279</v>
      </c>
      <c r="M282" s="228" t="s">
        <v>1155</v>
      </c>
      <c r="N282" s="228" t="s">
        <v>1041</v>
      </c>
      <c r="O282" s="228" t="s">
        <v>850</v>
      </c>
      <c r="P282" s="233" t="s">
        <v>1279</v>
      </c>
      <c r="Q282" s="228" t="s">
        <v>841</v>
      </c>
      <c r="R282" s="233" t="s">
        <v>2586</v>
      </c>
      <c r="S282" s="228" t="s">
        <v>2586</v>
      </c>
      <c r="T282" s="228" t="s">
        <v>2587</v>
      </c>
      <c r="U282" s="228" t="s">
        <v>890</v>
      </c>
      <c r="V282" s="228" t="s">
        <v>855</v>
      </c>
      <c r="W282" s="228" t="s">
        <v>869</v>
      </c>
      <c r="X282" s="316" t="s">
        <v>793</v>
      </c>
      <c r="Y282" s="317" t="str">
        <f>VLOOKUP(HelpMe[[#This Row],[Technician]],Technicians[#All],3,FALSE)</f>
        <v>RAK Ceramics</v>
      </c>
      <c r="Z282" s="228" t="str">
        <f>VLOOKUP(HelpMe[[#This Row],[Technician]],Technicians[#All],2,FALSE)</f>
        <v>SAP Basis</v>
      </c>
      <c r="AA282" s="233" t="str">
        <f>IF((TEXT("Oct 28, 2024 00:00 AM","mmm dd, yyyy hh:mm") - HelpMe[[#This Row],[Updated Created Date]])&gt;0, "Yes","No")</f>
        <v>Yes</v>
      </c>
      <c r="AB282" s="230">
        <f ca="1">HelpMe[[#This Row],[Updated Resolved Time]]-HelpMe[[#This Row],[Updated Created Date]]</f>
        <v>1.070138888884685</v>
      </c>
      <c r="AC282" s="231">
        <f>YEAR(HelpMe[[#This Row],[Updated Created Date]])</f>
        <v>2024</v>
      </c>
      <c r="AD282" s="228">
        <f>WEEKNUM(HelpMe[[#This Row],[Updated Created Date]])</f>
        <v>31</v>
      </c>
      <c r="AE282" s="228" t="str">
        <f>_xlfn.CONCAT(HelpMe[[#This Row],[Year]],"-W",HelpMe[[#This Row],[Week'#]])</f>
        <v>2024-W31</v>
      </c>
      <c r="AF282" s="228" t="str">
        <f>IFERROR(VLOOKUP(HelpMe[[#This Row],[ID]],CGTracker[#All],13,FALSE),"No CG Status Found")</f>
        <v>No CG Status Found</v>
      </c>
      <c r="AG282" s="228">
        <f>MONTH(HelpMe[[#This Row],[Updated Created Date]])</f>
        <v>7</v>
      </c>
      <c r="AH282" s="228" t="str">
        <f>_xlfn.CONCAT(HelpMe[[#This Row],[Year]],"-M",HelpMe[[#This Row],[Month]])</f>
        <v>2024-M7</v>
      </c>
      <c r="AI282" s="228" t="str">
        <f ca="1">IF(HelpMe[[#This Row],[Age]]&lt;2,"Less than 2",IF(HelpMe[[#This Row],[Age]]&lt;5,"From 2 to 5",IF(HelpMe[[#This Row],[Age]]&lt;10,"From 5 to 10","More than 10")))</f>
        <v>Less than 2</v>
      </c>
      <c r="AJ2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45504.683333333334</v>
      </c>
      <c r="AK2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45505.753472222219</v>
      </c>
    </row>
    <row r="283" spans="1:37" ht="13.5" customHeight="1">
      <c r="A283" s="235">
        <v>4000001460</v>
      </c>
      <c r="B283" s="228" t="s">
        <v>156</v>
      </c>
      <c r="C283" s="228" t="s">
        <v>892</v>
      </c>
      <c r="D283" s="228" t="s">
        <v>2588</v>
      </c>
      <c r="E283" s="228" t="s">
        <v>2589</v>
      </c>
      <c r="F283" s="228" t="s">
        <v>742</v>
      </c>
      <c r="G283" s="228" t="s">
        <v>941</v>
      </c>
      <c r="H283" s="228" t="s">
        <v>403</v>
      </c>
      <c r="I283" s="233" t="s">
        <v>2590</v>
      </c>
      <c r="J283" s="228" t="s">
        <v>2591</v>
      </c>
      <c r="K283" s="228" t="s">
        <v>846</v>
      </c>
      <c r="L283" s="228" t="s">
        <v>2592</v>
      </c>
      <c r="M283" s="228" t="s">
        <v>2589</v>
      </c>
      <c r="N283" s="228" t="s">
        <v>963</v>
      </c>
      <c r="O283" s="228" t="s">
        <v>917</v>
      </c>
      <c r="P283" s="233" t="s">
        <v>2592</v>
      </c>
      <c r="Q283" s="228" t="s">
        <v>892</v>
      </c>
      <c r="R283" s="233" t="s">
        <v>2593</v>
      </c>
      <c r="S283" s="228" t="s">
        <v>2594</v>
      </c>
      <c r="T283" s="228" t="s">
        <v>2595</v>
      </c>
      <c r="U283" s="228" t="s">
        <v>855</v>
      </c>
      <c r="V283" s="228" t="s">
        <v>2596</v>
      </c>
      <c r="W283" s="228" t="s">
        <v>869</v>
      </c>
      <c r="X283" s="316" t="s">
        <v>793</v>
      </c>
      <c r="Y283" s="317" t="str">
        <f>VLOOKUP(HelpMe[[#This Row],[Technician]],Technicians[#All],3,FALSE)</f>
        <v>RAK Ceramics</v>
      </c>
      <c r="Z283" s="228" t="str">
        <f>VLOOKUP(HelpMe[[#This Row],[Technician]],Technicians[#All],2,FALSE)</f>
        <v>SAP SD</v>
      </c>
      <c r="AA283" s="233" t="str">
        <f>IF((TEXT("Oct 28, 2024 00:00 AM","mmm dd, yyyy hh:mm") - HelpMe[[#This Row],[Updated Created Date]])&gt;0, "Yes","No")</f>
        <v>Yes</v>
      </c>
      <c r="AB283" s="230">
        <f ca="1">HelpMe[[#This Row],[Updated Resolved Time]]-HelpMe[[#This Row],[Updated Created Date]]</f>
        <v>13.011111111110949</v>
      </c>
      <c r="AC283" s="231">
        <f>YEAR(HelpMe[[#This Row],[Updated Created Date]])</f>
        <v>2024</v>
      </c>
      <c r="AD283" s="228">
        <f>WEEKNUM(HelpMe[[#This Row],[Updated Created Date]])</f>
        <v>31</v>
      </c>
      <c r="AE283" s="228" t="str">
        <f>_xlfn.CONCAT(HelpMe[[#This Row],[Year]],"-W",HelpMe[[#This Row],[Week'#]])</f>
        <v>2024-W31</v>
      </c>
      <c r="AF283" s="228" t="str">
        <f>IFERROR(VLOOKUP(HelpMe[[#This Row],[ID]],CGTracker[#All],13,FALSE),"No CG Status Found")</f>
        <v>No CG Status Found</v>
      </c>
      <c r="AG283" s="228">
        <f>MONTH(HelpMe[[#This Row],[Updated Created Date]])</f>
        <v>7</v>
      </c>
      <c r="AH283" s="228" t="str">
        <f>_xlfn.CONCAT(HelpMe[[#This Row],[Year]],"-M",HelpMe[[#This Row],[Month]])</f>
        <v>2024-M7</v>
      </c>
      <c r="AI283" s="228" t="str">
        <f ca="1">IF(HelpMe[[#This Row],[Age]]&lt;2,"Less than 2",IF(HelpMe[[#This Row],[Age]]&lt;5,"From 2 to 5",IF(HelpMe[[#This Row],[Age]]&lt;10,"From 5 to 10","More than 10")))</f>
        <v>More than 10</v>
      </c>
      <c r="AJ2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45504.770138888889</v>
      </c>
      <c r="AK2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45517.78125</v>
      </c>
    </row>
    <row r="284" spans="1:37" ht="13.5" customHeight="1">
      <c r="A284" s="235">
        <v>4000001461</v>
      </c>
      <c r="B284" s="228" t="s">
        <v>156</v>
      </c>
      <c r="C284" s="228" t="s">
        <v>892</v>
      </c>
      <c r="D284" s="228" t="s">
        <v>2597</v>
      </c>
      <c r="E284" s="228" t="s">
        <v>1392</v>
      </c>
      <c r="F284" s="228" t="s">
        <v>881</v>
      </c>
      <c r="G284" s="228" t="s">
        <v>882</v>
      </c>
      <c r="H284" s="228" t="s">
        <v>403</v>
      </c>
      <c r="I284" s="233" t="s">
        <v>2598</v>
      </c>
      <c r="J284" s="228" t="s">
        <v>2599</v>
      </c>
      <c r="K284" s="228" t="s">
        <v>846</v>
      </c>
      <c r="L284" s="228" t="s">
        <v>1279</v>
      </c>
      <c r="M284" s="228" t="s">
        <v>1392</v>
      </c>
      <c r="N284" s="228" t="s">
        <v>1396</v>
      </c>
      <c r="O284" s="228" t="s">
        <v>850</v>
      </c>
      <c r="P284" s="233" t="s">
        <v>2600</v>
      </c>
      <c r="Q284" s="228" t="s">
        <v>795</v>
      </c>
      <c r="R284" s="233" t="s">
        <v>2601</v>
      </c>
      <c r="S284" s="228" t="s">
        <v>2601</v>
      </c>
      <c r="T284" s="228" t="s">
        <v>2602</v>
      </c>
      <c r="U284" s="228" t="s">
        <v>855</v>
      </c>
      <c r="V284" s="228" t="s">
        <v>855</v>
      </c>
      <c r="W284" s="228" t="s">
        <v>869</v>
      </c>
      <c r="X284" s="316" t="s">
        <v>878</v>
      </c>
      <c r="Y284" s="317" t="str">
        <f>VLOOKUP(HelpMe[[#This Row],[Technician]],Technicians[#All],3,FALSE)</f>
        <v>RAK Ceramics</v>
      </c>
      <c r="Z284" s="228" t="str">
        <f>VLOOKUP(HelpMe[[#This Row],[Technician]],Technicians[#All],2,FALSE)</f>
        <v>SAP Basis</v>
      </c>
      <c r="AA284" s="233" t="str">
        <f>IF((TEXT("Oct 28, 2024 00:00 AM","mmm dd, yyyy hh:mm") - HelpMe[[#This Row],[Updated Created Date]])&gt;0, "Yes","No")</f>
        <v>Yes</v>
      </c>
      <c r="AB284" s="230">
        <f ca="1">HelpMe[[#This Row],[Updated Resolved Time]]-HelpMe[[#This Row],[Updated Created Date]]</f>
        <v>0.98263888889050577</v>
      </c>
      <c r="AC284" s="231">
        <f>YEAR(HelpMe[[#This Row],[Updated Created Date]])</f>
        <v>2024</v>
      </c>
      <c r="AD284" s="228">
        <f>WEEKNUM(HelpMe[[#This Row],[Updated Created Date]])</f>
        <v>31</v>
      </c>
      <c r="AE284" s="228" t="str">
        <f>_xlfn.CONCAT(HelpMe[[#This Row],[Year]],"-W",HelpMe[[#This Row],[Week'#]])</f>
        <v>2024-W31</v>
      </c>
      <c r="AF284" s="228" t="str">
        <f>IFERROR(VLOOKUP(HelpMe[[#This Row],[ID]],CGTracker[#All],13,FALSE),"No CG Status Found")</f>
        <v>No CG Status Found</v>
      </c>
      <c r="AG284" s="228">
        <f>MONTH(HelpMe[[#This Row],[Updated Created Date]])</f>
        <v>7</v>
      </c>
      <c r="AH284" s="228" t="str">
        <f>_xlfn.CONCAT(HelpMe[[#This Row],[Year]],"-M",HelpMe[[#This Row],[Month]])</f>
        <v>2024-M7</v>
      </c>
      <c r="AI284" s="228" t="str">
        <f ca="1">IF(HelpMe[[#This Row],[Age]]&lt;2,"Less than 2",IF(HelpMe[[#This Row],[Age]]&lt;5,"From 2 to 5",IF(HelpMe[[#This Row],[Age]]&lt;10,"From 5 to 10","More than 10")))</f>
        <v>Less than 2</v>
      </c>
      <c r="AJ2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45504.775000000001</v>
      </c>
      <c r="AK2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45505.757638888892</v>
      </c>
    </row>
    <row r="285" spans="1:37" ht="13.5" customHeight="1">
      <c r="A285" s="235">
        <v>4000001441</v>
      </c>
      <c r="B285" s="228" t="s">
        <v>117</v>
      </c>
      <c r="C285" s="228" t="s">
        <v>795</v>
      </c>
      <c r="D285" s="228" t="s">
        <v>2603</v>
      </c>
      <c r="E285" s="228" t="s">
        <v>2604</v>
      </c>
      <c r="F285" s="228" t="s">
        <v>881</v>
      </c>
      <c r="G285" s="228" t="s">
        <v>882</v>
      </c>
      <c r="H285" s="228" t="s">
        <v>403</v>
      </c>
      <c r="I285" s="233" t="s">
        <v>2605</v>
      </c>
      <c r="J285" s="228" t="s">
        <v>2606</v>
      </c>
      <c r="K285" s="228" t="s">
        <v>890</v>
      </c>
      <c r="L285" s="228" t="s">
        <v>2607</v>
      </c>
      <c r="M285" s="228" t="s">
        <v>2604</v>
      </c>
      <c r="N285" s="228" t="s">
        <v>1004</v>
      </c>
      <c r="O285" s="228" t="s">
        <v>850</v>
      </c>
      <c r="P285" s="233" t="s">
        <v>2607</v>
      </c>
      <c r="Q285" s="228" t="s">
        <v>795</v>
      </c>
      <c r="R285" s="233" t="s">
        <v>2608</v>
      </c>
      <c r="S285" s="228" t="s">
        <v>2608</v>
      </c>
      <c r="T285" s="228" t="s">
        <v>2609</v>
      </c>
      <c r="U285" s="228" t="s">
        <v>890</v>
      </c>
      <c r="V285" s="228" t="s">
        <v>855</v>
      </c>
      <c r="W285" s="228" t="s">
        <v>938</v>
      </c>
      <c r="X285" s="316" t="s">
        <v>793</v>
      </c>
      <c r="Y285" s="317" t="str">
        <f>VLOOKUP(HelpMe[[#This Row],[Technician]],Technicians[#All],3,FALSE)</f>
        <v>RAK Ceramics</v>
      </c>
      <c r="Z285" s="228" t="str">
        <f>VLOOKUP(HelpMe[[#This Row],[Technician]],Technicians[#All],2,FALSE)</f>
        <v>SAP Basis</v>
      </c>
      <c r="AA285" s="233" t="str">
        <f>IF((TEXT("Oct 28, 2024 00:00 AM","mmm dd, yyyy hh:mm") - HelpMe[[#This Row],[Updated Created Date]])&gt;0, "Yes","No")</f>
        <v>Yes</v>
      </c>
      <c r="AB285" s="230">
        <f ca="1">HelpMe[[#This Row],[Updated Resolved Time]]-HelpMe[[#This Row],[Updated Created Date]]</f>
        <v>0.20069444444379769</v>
      </c>
      <c r="AC285" s="231">
        <f>YEAR(HelpMe[[#This Row],[Updated Created Date]])</f>
        <v>2024</v>
      </c>
      <c r="AD285" s="228">
        <f>WEEKNUM(HelpMe[[#This Row],[Updated Created Date]])</f>
        <v>31</v>
      </c>
      <c r="AE285" s="228" t="str">
        <f>_xlfn.CONCAT(HelpMe[[#This Row],[Year]],"-W",HelpMe[[#This Row],[Week'#]])</f>
        <v>2024-W31</v>
      </c>
      <c r="AF285" s="228" t="str">
        <f>IFERROR(VLOOKUP(HelpMe[[#This Row],[ID]],CGTracker[#All],13,FALSE),"No CG Status Found")</f>
        <v>No CG Status Found</v>
      </c>
      <c r="AG285" s="228">
        <f>MONTH(HelpMe[[#This Row],[Updated Created Date]])</f>
        <v>7</v>
      </c>
      <c r="AH285" s="228" t="str">
        <f>_xlfn.CONCAT(HelpMe[[#This Row],[Year]],"-M",HelpMe[[#This Row],[Month]])</f>
        <v>2024-M7</v>
      </c>
      <c r="AI285" s="228" t="str">
        <f ca="1">IF(HelpMe[[#This Row],[Age]]&lt;2,"Less than 2",IF(HelpMe[[#This Row],[Age]]&lt;5,"From 2 to 5",IF(HelpMe[[#This Row],[Age]]&lt;10,"From 5 to 10","More than 10")))</f>
        <v>Less than 2</v>
      </c>
      <c r="AJ2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45504.595138888886</v>
      </c>
      <c r="AK2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45504.79583333333</v>
      </c>
    </row>
    <row r="286" spans="1:37" ht="13.5" customHeight="1">
      <c r="A286" s="235">
        <v>4000001457</v>
      </c>
      <c r="B286" s="228" t="s">
        <v>156</v>
      </c>
      <c r="C286" s="228" t="s">
        <v>1035</v>
      </c>
      <c r="D286" s="228" t="s">
        <v>2610</v>
      </c>
      <c r="E286" s="228" t="s">
        <v>2611</v>
      </c>
      <c r="F286" s="228" t="s">
        <v>881</v>
      </c>
      <c r="G286" s="228" t="s">
        <v>882</v>
      </c>
      <c r="H286" s="228" t="s">
        <v>403</v>
      </c>
      <c r="I286" s="233" t="s">
        <v>2612</v>
      </c>
      <c r="J286" s="228" t="s">
        <v>2613</v>
      </c>
      <c r="K286" s="228" t="s">
        <v>846</v>
      </c>
      <c r="L286" s="228" t="s">
        <v>1802</v>
      </c>
      <c r="M286" s="228" t="s">
        <v>2611</v>
      </c>
      <c r="N286" s="228" t="s">
        <v>1122</v>
      </c>
      <c r="O286" s="228" t="s">
        <v>850</v>
      </c>
      <c r="P286" s="233" t="s">
        <v>1802</v>
      </c>
      <c r="Q286" s="228" t="s">
        <v>892</v>
      </c>
      <c r="R286" s="233" t="s">
        <v>2614</v>
      </c>
      <c r="S286" s="228" t="s">
        <v>2614</v>
      </c>
      <c r="T286" s="228" t="s">
        <v>2615</v>
      </c>
      <c r="U286" s="228" t="s">
        <v>855</v>
      </c>
      <c r="V286" s="228" t="s">
        <v>855</v>
      </c>
      <c r="W286" s="228" t="s">
        <v>869</v>
      </c>
      <c r="X286" s="316" t="s">
        <v>793</v>
      </c>
      <c r="Y286" s="317" t="str">
        <f>VLOOKUP(HelpMe[[#This Row],[Technician]],Technicians[#All],3,FALSE)</f>
        <v>RAK Ceramics</v>
      </c>
      <c r="Z286" s="228" t="str">
        <f>VLOOKUP(HelpMe[[#This Row],[Technician]],Technicians[#All],2,FALSE)</f>
        <v>SAP Basis</v>
      </c>
      <c r="AA286" s="233" t="str">
        <f>IF((TEXT("Oct 28, 2024 00:00 AM","mmm dd, yyyy hh:mm") - HelpMe[[#This Row],[Updated Created Date]])&gt;0, "Yes","No")</f>
        <v>Yes</v>
      </c>
      <c r="AB286" s="230">
        <f ca="1">HelpMe[[#This Row],[Updated Resolved Time]]-HelpMe[[#This Row],[Updated Created Date]]</f>
        <v>1.8138888888934162</v>
      </c>
      <c r="AC286" s="231">
        <f>YEAR(HelpMe[[#This Row],[Updated Created Date]])</f>
        <v>2024</v>
      </c>
      <c r="AD286" s="228">
        <f>WEEKNUM(HelpMe[[#This Row],[Updated Created Date]])</f>
        <v>31</v>
      </c>
      <c r="AE286" s="228" t="str">
        <f>_xlfn.CONCAT(HelpMe[[#This Row],[Year]],"-W",HelpMe[[#This Row],[Week'#]])</f>
        <v>2024-W31</v>
      </c>
      <c r="AF286" s="228" t="str">
        <f>IFERROR(VLOOKUP(HelpMe[[#This Row],[ID]],CGTracker[#All],13,FALSE),"No CG Status Found")</f>
        <v>No CG Status Found</v>
      </c>
      <c r="AG286" s="228">
        <f>MONTH(HelpMe[[#This Row],[Updated Created Date]])</f>
        <v>7</v>
      </c>
      <c r="AH286" s="228" t="str">
        <f>_xlfn.CONCAT(HelpMe[[#This Row],[Year]],"-M",HelpMe[[#This Row],[Month]])</f>
        <v>2024-M7</v>
      </c>
      <c r="AI286" s="228" t="str">
        <f ca="1">IF(HelpMe[[#This Row],[Age]]&lt;2,"Less than 2",IF(HelpMe[[#This Row],[Age]]&lt;5,"From 2 to 5",IF(HelpMe[[#This Row],[Age]]&lt;10,"From 5 to 10","More than 10")))</f>
        <v>Less than 2</v>
      </c>
      <c r="AJ2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45504.736111111109</v>
      </c>
      <c r="AK2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45506.55</v>
      </c>
    </row>
    <row r="287" spans="1:37" ht="13.5" customHeight="1">
      <c r="A287" s="235">
        <v>4000001463</v>
      </c>
      <c r="B287" s="228" t="s">
        <v>117</v>
      </c>
      <c r="C287" s="228" t="s">
        <v>795</v>
      </c>
      <c r="D287" s="228" t="s">
        <v>2616</v>
      </c>
      <c r="E287" s="228" t="s">
        <v>1877</v>
      </c>
      <c r="F287" s="228" t="s">
        <v>2413</v>
      </c>
      <c r="G287" s="228" t="s">
        <v>882</v>
      </c>
      <c r="H287" s="228" t="s">
        <v>403</v>
      </c>
      <c r="I287" s="233" t="s">
        <v>2617</v>
      </c>
      <c r="J287" s="228" t="s">
        <v>2618</v>
      </c>
      <c r="K287" s="228" t="s">
        <v>846</v>
      </c>
      <c r="L287" s="228" t="s">
        <v>2619</v>
      </c>
      <c r="M287" s="228" t="s">
        <v>1877</v>
      </c>
      <c r="N287" s="228" t="s">
        <v>1666</v>
      </c>
      <c r="O287" s="228" t="s">
        <v>850</v>
      </c>
      <c r="P287" s="233" t="s">
        <v>2619</v>
      </c>
      <c r="Q287" s="228" t="s">
        <v>795</v>
      </c>
      <c r="R287" s="233" t="s">
        <v>2620</v>
      </c>
      <c r="S287" s="228" t="s">
        <v>2620</v>
      </c>
      <c r="T287" s="228" t="s">
        <v>2621</v>
      </c>
      <c r="U287" s="228" t="s">
        <v>890</v>
      </c>
      <c r="V287" s="228" t="s">
        <v>855</v>
      </c>
      <c r="W287" s="228" t="s">
        <v>869</v>
      </c>
      <c r="X287" s="316" t="s">
        <v>793</v>
      </c>
      <c r="Y287" s="317" t="str">
        <f>VLOOKUP(HelpMe[[#This Row],[Technician]],Technicians[#All],3,FALSE)</f>
        <v>RAK Ceramics</v>
      </c>
      <c r="Z287" s="228" t="str">
        <f>VLOOKUP(HelpMe[[#This Row],[Technician]],Technicians[#All],2,FALSE)</f>
        <v>SAP Basis</v>
      </c>
      <c r="AA287" s="233" t="str">
        <f>IF((TEXT("Oct 28, 2024 00:00 AM","mmm dd, yyyy hh:mm") - HelpMe[[#This Row],[Updated Created Date]])&gt;0, "Yes","No")</f>
        <v>Yes</v>
      </c>
      <c r="AB287" s="230">
        <f ca="1">HelpMe[[#This Row],[Updated Resolved Time]]-HelpMe[[#This Row],[Updated Created Date]]</f>
        <v>1.7208333333328483</v>
      </c>
      <c r="AC287" s="231">
        <f>YEAR(HelpMe[[#This Row],[Updated Created Date]])</f>
        <v>2024</v>
      </c>
      <c r="AD287" s="228">
        <f>WEEKNUM(HelpMe[[#This Row],[Updated Created Date]])</f>
        <v>31</v>
      </c>
      <c r="AE287" s="228" t="str">
        <f>_xlfn.CONCAT(HelpMe[[#This Row],[Year]],"-W",HelpMe[[#This Row],[Week'#]])</f>
        <v>2024-W31</v>
      </c>
      <c r="AF287" s="228" t="str">
        <f>IFERROR(VLOOKUP(HelpMe[[#This Row],[ID]],CGTracker[#All],13,FALSE),"No CG Status Found")</f>
        <v>No CG Status Found</v>
      </c>
      <c r="AG287" s="228">
        <f>MONTH(HelpMe[[#This Row],[Updated Created Date]])</f>
        <v>7</v>
      </c>
      <c r="AH287" s="228" t="str">
        <f>_xlfn.CONCAT(HelpMe[[#This Row],[Year]],"-M",HelpMe[[#This Row],[Month]])</f>
        <v>2024-M7</v>
      </c>
      <c r="AI287" s="228" t="str">
        <f ca="1">IF(HelpMe[[#This Row],[Age]]&lt;2,"Less than 2",IF(HelpMe[[#This Row],[Age]]&lt;5,"From 2 to 5",IF(HelpMe[[#This Row],[Age]]&lt;10,"From 5 to 10","More than 10")))</f>
        <v>Less than 2</v>
      </c>
      <c r="AJ2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45504.786805555559</v>
      </c>
      <c r="AK2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45506.507638888892</v>
      </c>
    </row>
    <row r="288" spans="1:37" ht="13.5" customHeight="1">
      <c r="A288" s="235">
        <v>4000001477</v>
      </c>
      <c r="B288" s="228" t="s">
        <v>117</v>
      </c>
      <c r="C288" s="228" t="s">
        <v>1035</v>
      </c>
      <c r="D288" s="228" t="s">
        <v>2622</v>
      </c>
      <c r="E288" s="228" t="s">
        <v>2623</v>
      </c>
      <c r="F288" s="228" t="s">
        <v>881</v>
      </c>
      <c r="G288" s="228" t="s">
        <v>882</v>
      </c>
      <c r="H288" s="228" t="s">
        <v>131</v>
      </c>
      <c r="I288" s="233" t="s">
        <v>2624</v>
      </c>
      <c r="J288" s="228" t="s">
        <v>2625</v>
      </c>
      <c r="K288" s="228" t="s">
        <v>846</v>
      </c>
      <c r="L288" s="228" t="s">
        <v>855</v>
      </c>
      <c r="M288" s="228" t="s">
        <v>2623</v>
      </c>
      <c r="N288" s="228" t="s">
        <v>2626</v>
      </c>
      <c r="O288" s="228" t="s">
        <v>850</v>
      </c>
      <c r="P288" s="233" t="s">
        <v>2627</v>
      </c>
      <c r="Q288" s="228" t="s">
        <v>892</v>
      </c>
      <c r="R288" s="233" t="s">
        <v>855</v>
      </c>
      <c r="S288" s="228" t="s">
        <v>2628</v>
      </c>
      <c r="T288" s="228" t="s">
        <v>2629</v>
      </c>
      <c r="U288" s="228" t="s">
        <v>846</v>
      </c>
      <c r="V288" s="228" t="s">
        <v>855</v>
      </c>
      <c r="W288" s="228" t="s">
        <v>869</v>
      </c>
      <c r="X288" s="316" t="s">
        <v>878</v>
      </c>
      <c r="Y288" s="317" t="str">
        <f>VLOOKUP(HelpMe[[#This Row],[Technician]],Technicians[#All],3,FALSE)</f>
        <v>RAK Ceramics</v>
      </c>
      <c r="Z288" s="228" t="str">
        <f>VLOOKUP(HelpMe[[#This Row],[Technician]],Technicians[#All],2,FALSE)</f>
        <v>SAP Basis</v>
      </c>
      <c r="AA288" s="233" t="str">
        <f>IF((TEXT("Oct 28, 2024 00:00 AM","mmm dd, yyyy hh:mm") - HelpMe[[#This Row],[Updated Created Date]])&gt;0, "Yes","No")</f>
        <v>Yes</v>
      </c>
      <c r="AB288" s="230">
        <f ca="1">HelpMe[[#This Row],[Updated Resolved Time]]-HelpMe[[#This Row],[Updated Created Date]]</f>
        <v>148.24571261573874</v>
      </c>
      <c r="AC288" s="231">
        <f>YEAR(HelpMe[[#This Row],[Updated Created Date]])</f>
        <v>2024</v>
      </c>
      <c r="AD288" s="228">
        <f>WEEKNUM(HelpMe[[#This Row],[Updated Created Date]])</f>
        <v>31</v>
      </c>
      <c r="AE288" s="228" t="str">
        <f>_xlfn.CONCAT(HelpMe[[#This Row],[Year]],"-W",HelpMe[[#This Row],[Week'#]])</f>
        <v>2024-W31</v>
      </c>
      <c r="AF288" s="228" t="str">
        <f>IFERROR(VLOOKUP(HelpMe[[#This Row],[ID]],CGTracker[#All],13,FALSE),"No CG Status Found")</f>
        <v>No CG Status Found</v>
      </c>
      <c r="AG288" s="228">
        <f>MONTH(HelpMe[[#This Row],[Updated Created Date]])</f>
        <v>8</v>
      </c>
      <c r="AH288" s="228" t="str">
        <f>_xlfn.CONCAT(HelpMe[[#This Row],[Year]],"-M",HelpMe[[#This Row],[Month]])</f>
        <v>2024-M8</v>
      </c>
      <c r="AI288" s="228" t="str">
        <f ca="1">IF(HelpMe[[#This Row],[Age]]&lt;2,"Less than 2",IF(HelpMe[[#This Row],[Age]]&lt;5,"From 2 to 5",IF(HelpMe[[#This Row],[Age]]&lt;10,"From 5 to 10","More than 10")))</f>
        <v>More than 10</v>
      </c>
      <c r="AJ2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45505.511805555558</v>
      </c>
      <c r="AK2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89" spans="1:37" ht="13.5" customHeight="1">
      <c r="A289" s="235">
        <v>4000001571</v>
      </c>
      <c r="B289" s="228" t="s">
        <v>156</v>
      </c>
      <c r="C289" s="228" t="s">
        <v>892</v>
      </c>
      <c r="D289" s="228" t="s">
        <v>2630</v>
      </c>
      <c r="E289" s="228" t="s">
        <v>2017</v>
      </c>
      <c r="F289" s="228" t="s">
        <v>742</v>
      </c>
      <c r="G289" s="228" t="s">
        <v>516</v>
      </c>
      <c r="H289" s="228" t="s">
        <v>403</v>
      </c>
      <c r="I289" s="233" t="s">
        <v>2631</v>
      </c>
      <c r="J289" s="228" t="s">
        <v>2632</v>
      </c>
      <c r="K289" s="228" t="s">
        <v>846</v>
      </c>
      <c r="L289" s="228" t="s">
        <v>2592</v>
      </c>
      <c r="M289" s="228" t="s">
        <v>2017</v>
      </c>
      <c r="N289" s="228" t="s">
        <v>1156</v>
      </c>
      <c r="O289" s="228" t="s">
        <v>850</v>
      </c>
      <c r="P289" s="233" t="s">
        <v>2592</v>
      </c>
      <c r="Q289" s="228" t="s">
        <v>795</v>
      </c>
      <c r="R289" s="233" t="s">
        <v>2633</v>
      </c>
      <c r="S289" s="228" t="s">
        <v>2634</v>
      </c>
      <c r="T289" s="228" t="s">
        <v>2635</v>
      </c>
      <c r="U289" s="228" t="s">
        <v>855</v>
      </c>
      <c r="V289" s="228" t="s">
        <v>2636</v>
      </c>
      <c r="W289" s="228" t="s">
        <v>869</v>
      </c>
      <c r="X289" s="316" t="s">
        <v>793</v>
      </c>
      <c r="Y289" s="317" t="str">
        <f>VLOOKUP(HelpMe[[#This Row],[Technician]],Technicians[#All],3,FALSE)</f>
        <v>RAK Ceramics</v>
      </c>
      <c r="Z289" s="228" t="str">
        <f>VLOOKUP(HelpMe[[#This Row],[Technician]],Technicians[#All],2,FALSE)</f>
        <v>SAP SD</v>
      </c>
      <c r="AA289" s="233" t="str">
        <f>IF((TEXT("Oct 28, 2024 00:00 AM","mmm dd, yyyy hh:mm") - HelpMe[[#This Row],[Updated Created Date]])&gt;0, "Yes","No")</f>
        <v>Yes</v>
      </c>
      <c r="AB289" s="230">
        <f ca="1">HelpMe[[#This Row],[Updated Resolved Time]]-HelpMe[[#This Row],[Updated Created Date]]</f>
        <v>12.222916666672972</v>
      </c>
      <c r="AC289" s="231">
        <f>YEAR(HelpMe[[#This Row],[Updated Created Date]])</f>
        <v>2024</v>
      </c>
      <c r="AD289" s="228">
        <f>WEEKNUM(HelpMe[[#This Row],[Updated Created Date]])</f>
        <v>31</v>
      </c>
      <c r="AE289" s="228" t="str">
        <f>_xlfn.CONCAT(HelpMe[[#This Row],[Year]],"-W",HelpMe[[#This Row],[Week'#]])</f>
        <v>2024-W31</v>
      </c>
      <c r="AF289" s="228" t="str">
        <f>IFERROR(VLOOKUP(HelpMe[[#This Row],[ID]],CGTracker[#All],13,FALSE),"No CG Status Found")</f>
        <v>No CG Status Found</v>
      </c>
      <c r="AG289" s="228">
        <f>MONTH(HelpMe[[#This Row],[Updated Created Date]])</f>
        <v>8</v>
      </c>
      <c r="AH289" s="228" t="str">
        <f>_xlfn.CONCAT(HelpMe[[#This Row],[Year]],"-M",HelpMe[[#This Row],[Month]])</f>
        <v>2024-M8</v>
      </c>
      <c r="AI289" s="228" t="str">
        <f ca="1">IF(HelpMe[[#This Row],[Age]]&lt;2,"Less than 2",IF(HelpMe[[#This Row],[Age]]&lt;5,"From 2 to 5",IF(HelpMe[[#This Row],[Age]]&lt;10,"From 5 to 10","More than 10")))</f>
        <v>More than 10</v>
      </c>
      <c r="AJ2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45505.556944444441</v>
      </c>
      <c r="AK2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45517.779861111114</v>
      </c>
    </row>
    <row r="290" spans="1:37" ht="13.5" customHeight="1">
      <c r="A290" s="235">
        <v>4000001587</v>
      </c>
      <c r="B290" s="228" t="s">
        <v>117</v>
      </c>
      <c r="C290" s="228" t="s">
        <v>795</v>
      </c>
      <c r="D290" s="228" t="s">
        <v>2637</v>
      </c>
      <c r="E290" s="228" t="s">
        <v>2638</v>
      </c>
      <c r="F290" s="228" t="s">
        <v>881</v>
      </c>
      <c r="G290" s="228" t="s">
        <v>882</v>
      </c>
      <c r="H290" s="228" t="s">
        <v>403</v>
      </c>
      <c r="I290" s="233" t="s">
        <v>2639</v>
      </c>
      <c r="J290" s="228" t="s">
        <v>2640</v>
      </c>
      <c r="K290" s="228" t="s">
        <v>846</v>
      </c>
      <c r="L290" s="228" t="s">
        <v>2641</v>
      </c>
      <c r="M290" s="228" t="s">
        <v>2638</v>
      </c>
      <c r="N290" s="228" t="s">
        <v>924</v>
      </c>
      <c r="O290" s="228" t="s">
        <v>850</v>
      </c>
      <c r="P290" s="233" t="s">
        <v>2641</v>
      </c>
      <c r="Q290" s="228" t="s">
        <v>795</v>
      </c>
      <c r="R290" s="233" t="s">
        <v>2642</v>
      </c>
      <c r="S290" s="228" t="s">
        <v>2643</v>
      </c>
      <c r="T290" s="228" t="s">
        <v>2644</v>
      </c>
      <c r="U290" s="228" t="s">
        <v>890</v>
      </c>
      <c r="V290" s="228" t="s">
        <v>855</v>
      </c>
      <c r="W290" s="228" t="s">
        <v>869</v>
      </c>
      <c r="X290" s="316" t="s">
        <v>878</v>
      </c>
      <c r="Y290" s="317" t="str">
        <f>VLOOKUP(HelpMe[[#This Row],[Technician]],Technicians[#All],3,FALSE)</f>
        <v>RAK Ceramics</v>
      </c>
      <c r="Z290" s="228" t="str">
        <f>VLOOKUP(HelpMe[[#This Row],[Technician]],Technicians[#All],2,FALSE)</f>
        <v>SAP Basis</v>
      </c>
      <c r="AA290" s="233" t="str">
        <f>IF((TEXT("Oct 28, 2024 00:00 AM","mmm dd, yyyy hh:mm") - HelpMe[[#This Row],[Updated Created Date]])&gt;0, "Yes","No")</f>
        <v>Yes</v>
      </c>
      <c r="AB290" s="230">
        <f ca="1">HelpMe[[#This Row],[Updated Resolved Time]]-HelpMe[[#This Row],[Updated Created Date]]</f>
        <v>63.884027777778101</v>
      </c>
      <c r="AC290" s="231">
        <f>YEAR(HelpMe[[#This Row],[Updated Created Date]])</f>
        <v>2024</v>
      </c>
      <c r="AD290" s="228">
        <f>WEEKNUM(HelpMe[[#This Row],[Updated Created Date]])</f>
        <v>31</v>
      </c>
      <c r="AE290" s="228" t="str">
        <f>_xlfn.CONCAT(HelpMe[[#This Row],[Year]],"-W",HelpMe[[#This Row],[Week'#]])</f>
        <v>2024-W31</v>
      </c>
      <c r="AF290" s="228" t="str">
        <f>IFERROR(VLOOKUP(HelpMe[[#This Row],[ID]],CGTracker[#All],13,FALSE),"No CG Status Found")</f>
        <v>No CG Status Found</v>
      </c>
      <c r="AG290" s="228">
        <f>MONTH(HelpMe[[#This Row],[Updated Created Date]])</f>
        <v>8</v>
      </c>
      <c r="AH290" s="228" t="str">
        <f>_xlfn.CONCAT(HelpMe[[#This Row],[Year]],"-M",HelpMe[[#This Row],[Month]])</f>
        <v>2024-M8</v>
      </c>
      <c r="AI290" s="228" t="str">
        <f ca="1">IF(HelpMe[[#This Row],[Age]]&lt;2,"Less than 2",IF(HelpMe[[#This Row],[Age]]&lt;5,"From 2 to 5",IF(HelpMe[[#This Row],[Age]]&lt;10,"From 5 to 10","More than 10")))</f>
        <v>More than 10</v>
      </c>
      <c r="AJ2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45505.69027777778</v>
      </c>
      <c r="AK2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45569.574305555558</v>
      </c>
    </row>
    <row r="291" spans="1:37" ht="13.5" customHeight="1">
      <c r="A291" s="235">
        <v>4000001482</v>
      </c>
      <c r="B291" s="228" t="s">
        <v>117</v>
      </c>
      <c r="C291" s="228" t="s">
        <v>795</v>
      </c>
      <c r="D291" s="228" t="s">
        <v>2645</v>
      </c>
      <c r="E291" s="228" t="s">
        <v>2646</v>
      </c>
      <c r="F291" s="228" t="s">
        <v>881</v>
      </c>
      <c r="G291" s="228" t="s">
        <v>882</v>
      </c>
      <c r="H291" s="228" t="s">
        <v>403</v>
      </c>
      <c r="I291" s="233" t="s">
        <v>2647</v>
      </c>
      <c r="J291" s="228" t="s">
        <v>2648</v>
      </c>
      <c r="K291" s="228" t="s">
        <v>846</v>
      </c>
      <c r="L291" s="228" t="s">
        <v>1802</v>
      </c>
      <c r="M291" s="228" t="s">
        <v>933</v>
      </c>
      <c r="N291" s="228" t="s">
        <v>1024</v>
      </c>
      <c r="O291" s="228" t="s">
        <v>850</v>
      </c>
      <c r="P291" s="233" t="s">
        <v>1802</v>
      </c>
      <c r="Q291" s="228" t="s">
        <v>795</v>
      </c>
      <c r="R291" s="233" t="s">
        <v>2649</v>
      </c>
      <c r="S291" s="228" t="s">
        <v>2650</v>
      </c>
      <c r="T291" s="228" t="s">
        <v>2651</v>
      </c>
      <c r="U291" s="228" t="s">
        <v>890</v>
      </c>
      <c r="V291" s="228" t="s">
        <v>855</v>
      </c>
      <c r="W291" s="228" t="s">
        <v>869</v>
      </c>
      <c r="X291" s="316" t="s">
        <v>984</v>
      </c>
      <c r="Y291" s="317" t="str">
        <f>VLOOKUP(HelpMe[[#This Row],[Technician]],Technicians[#All],3,FALSE)</f>
        <v>RAK Ceramics</v>
      </c>
      <c r="Z291" s="228" t="str">
        <f>VLOOKUP(HelpMe[[#This Row],[Technician]],Technicians[#All],2,FALSE)</f>
        <v>SAP Basis</v>
      </c>
      <c r="AA291" s="233" t="str">
        <f>IF((TEXT("Oct 28, 2024 00:00 AM","mmm dd, yyyy hh:mm") - HelpMe[[#This Row],[Updated Created Date]])&gt;0, "Yes","No")</f>
        <v>Yes</v>
      </c>
      <c r="AB291" s="230">
        <f ca="1">HelpMe[[#This Row],[Updated Resolved Time]]-HelpMe[[#This Row],[Updated Created Date]]</f>
        <v>1.0305555555532919</v>
      </c>
      <c r="AC291" s="231">
        <f>YEAR(HelpMe[[#This Row],[Updated Created Date]])</f>
        <v>2024</v>
      </c>
      <c r="AD291" s="228">
        <f>WEEKNUM(HelpMe[[#This Row],[Updated Created Date]])</f>
        <v>31</v>
      </c>
      <c r="AE291" s="228" t="str">
        <f>_xlfn.CONCAT(HelpMe[[#This Row],[Year]],"-W",HelpMe[[#This Row],[Week'#]])</f>
        <v>2024-W31</v>
      </c>
      <c r="AF291" s="228" t="str">
        <f>IFERROR(VLOOKUP(HelpMe[[#This Row],[ID]],CGTracker[#All],13,FALSE),"No CG Status Found")</f>
        <v>No CG Status Found</v>
      </c>
      <c r="AG291" s="228">
        <f>MONTH(HelpMe[[#This Row],[Updated Created Date]])</f>
        <v>8</v>
      </c>
      <c r="AH291" s="228" t="str">
        <f>_xlfn.CONCAT(HelpMe[[#This Row],[Year]],"-M",HelpMe[[#This Row],[Month]])</f>
        <v>2024-M8</v>
      </c>
      <c r="AI291" s="228" t="str">
        <f ca="1">IF(HelpMe[[#This Row],[Age]]&lt;2,"Less than 2",IF(HelpMe[[#This Row],[Age]]&lt;5,"From 2 to 5",IF(HelpMe[[#This Row],[Age]]&lt;10,"From 5 to 10","More than 10")))</f>
        <v>Less than 2</v>
      </c>
      <c r="AJ2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45505.526388888888</v>
      </c>
      <c r="AK2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45506.556944444441</v>
      </c>
    </row>
    <row r="292" spans="1:37" ht="13.5" customHeight="1">
      <c r="A292" s="235">
        <v>4000001486</v>
      </c>
      <c r="B292" s="228" t="s">
        <v>117</v>
      </c>
      <c r="C292" s="228" t="s">
        <v>795</v>
      </c>
      <c r="D292" s="228" t="s">
        <v>2652</v>
      </c>
      <c r="E292" s="228" t="s">
        <v>1010</v>
      </c>
      <c r="F292" s="228" t="s">
        <v>2413</v>
      </c>
      <c r="G292" s="228" t="s">
        <v>882</v>
      </c>
      <c r="H292" s="228" t="s">
        <v>403</v>
      </c>
      <c r="I292" s="233" t="s">
        <v>2653</v>
      </c>
      <c r="J292" s="228" t="s">
        <v>2654</v>
      </c>
      <c r="K292" s="228" t="s">
        <v>846</v>
      </c>
      <c r="L292" s="228" t="s">
        <v>2655</v>
      </c>
      <c r="M292" s="228" t="s">
        <v>933</v>
      </c>
      <c r="N292" s="228" t="s">
        <v>855</v>
      </c>
      <c r="O292" s="228" t="s">
        <v>850</v>
      </c>
      <c r="P292" s="233" t="s">
        <v>2655</v>
      </c>
      <c r="Q292" s="228" t="s">
        <v>795</v>
      </c>
      <c r="R292" s="233" t="s">
        <v>2656</v>
      </c>
      <c r="S292" s="228" t="s">
        <v>2657</v>
      </c>
      <c r="T292" s="228" t="s">
        <v>2658</v>
      </c>
      <c r="U292" s="228" t="s">
        <v>890</v>
      </c>
      <c r="V292" s="228" t="s">
        <v>855</v>
      </c>
      <c r="W292" s="228" t="s">
        <v>869</v>
      </c>
      <c r="X292" s="316" t="s">
        <v>878</v>
      </c>
      <c r="Y292" s="317" t="str">
        <f>VLOOKUP(HelpMe[[#This Row],[Technician]],Technicians[#All],3,FALSE)</f>
        <v>RAK Ceramics</v>
      </c>
      <c r="Z292" s="228" t="str">
        <f>VLOOKUP(HelpMe[[#This Row],[Technician]],Technicians[#All],2,FALSE)</f>
        <v>SAP Basis</v>
      </c>
      <c r="AA292" s="233" t="str">
        <f>IF((TEXT("Oct 28, 2024 00:00 AM","mmm dd, yyyy hh:mm") - HelpMe[[#This Row],[Updated Created Date]])&gt;0, "Yes","No")</f>
        <v>Yes</v>
      </c>
      <c r="AB292" s="230">
        <f ca="1">HelpMe[[#This Row],[Updated Resolved Time]]-HelpMe[[#This Row],[Updated Created Date]]</f>
        <v>20.953472222223354</v>
      </c>
      <c r="AC292" s="231">
        <f>YEAR(HelpMe[[#This Row],[Updated Created Date]])</f>
        <v>2024</v>
      </c>
      <c r="AD292" s="228">
        <f>WEEKNUM(HelpMe[[#This Row],[Updated Created Date]])</f>
        <v>31</v>
      </c>
      <c r="AE292" s="228" t="str">
        <f>_xlfn.CONCAT(HelpMe[[#This Row],[Year]],"-W",HelpMe[[#This Row],[Week'#]])</f>
        <v>2024-W31</v>
      </c>
      <c r="AF292" s="228" t="str">
        <f>IFERROR(VLOOKUP(HelpMe[[#This Row],[ID]],CGTracker[#All],13,FALSE),"No CG Status Found")</f>
        <v>No CG Status Found</v>
      </c>
      <c r="AG292" s="228">
        <f>MONTH(HelpMe[[#This Row],[Updated Created Date]])</f>
        <v>8</v>
      </c>
      <c r="AH292" s="228" t="str">
        <f>_xlfn.CONCAT(HelpMe[[#This Row],[Year]],"-M",HelpMe[[#This Row],[Month]])</f>
        <v>2024-M8</v>
      </c>
      <c r="AI292" s="228" t="str">
        <f ca="1">IF(HelpMe[[#This Row],[Age]]&lt;2,"Less than 2",IF(HelpMe[[#This Row],[Age]]&lt;5,"From 2 to 5",IF(HelpMe[[#This Row],[Age]]&lt;10,"From 5 to 10","More than 10")))</f>
        <v>More than 10</v>
      </c>
      <c r="AJ2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45505.527083333334</v>
      </c>
      <c r="AK2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45526.480555555558</v>
      </c>
    </row>
    <row r="293" spans="1:37" ht="13.5" customHeight="1">
      <c r="A293" s="235">
        <v>4000001506</v>
      </c>
      <c r="B293" s="228" t="s">
        <v>156</v>
      </c>
      <c r="C293" s="228" t="s">
        <v>795</v>
      </c>
      <c r="D293" s="228" t="s">
        <v>2659</v>
      </c>
      <c r="E293" s="228" t="s">
        <v>2660</v>
      </c>
      <c r="F293" s="228" t="s">
        <v>742</v>
      </c>
      <c r="G293" s="228" t="s">
        <v>941</v>
      </c>
      <c r="H293" s="228" t="s">
        <v>403</v>
      </c>
      <c r="I293" s="233" t="s">
        <v>2661</v>
      </c>
      <c r="J293" s="228" t="s">
        <v>2662</v>
      </c>
      <c r="K293" s="228" t="s">
        <v>846</v>
      </c>
      <c r="L293" s="228" t="s">
        <v>2663</v>
      </c>
      <c r="M293" s="228" t="s">
        <v>933</v>
      </c>
      <c r="N293" s="228" t="s">
        <v>1122</v>
      </c>
      <c r="O293" s="228" t="s">
        <v>850</v>
      </c>
      <c r="P293" s="233" t="s">
        <v>2663</v>
      </c>
      <c r="Q293" s="228" t="s">
        <v>795</v>
      </c>
      <c r="R293" s="233" t="s">
        <v>2664</v>
      </c>
      <c r="S293" s="228" t="s">
        <v>2665</v>
      </c>
      <c r="T293" s="228" t="s">
        <v>2666</v>
      </c>
      <c r="U293" s="228" t="s">
        <v>855</v>
      </c>
      <c r="V293" s="228" t="s">
        <v>2667</v>
      </c>
      <c r="W293" s="228" t="s">
        <v>869</v>
      </c>
      <c r="X293" s="316" t="s">
        <v>793</v>
      </c>
      <c r="Y293" s="317" t="str">
        <f>VLOOKUP(HelpMe[[#This Row],[Technician]],Technicians[#All],3,FALSE)</f>
        <v>RAK Ceramics</v>
      </c>
      <c r="Z293" s="228" t="str">
        <f>VLOOKUP(HelpMe[[#This Row],[Technician]],Technicians[#All],2,FALSE)</f>
        <v>SAP SD</v>
      </c>
      <c r="AA293" s="233" t="str">
        <f>IF((TEXT("Oct 28, 2024 00:00 AM","mmm dd, yyyy hh:mm") - HelpMe[[#This Row],[Updated Created Date]])&gt;0, "Yes","No")</f>
        <v>Yes</v>
      </c>
      <c r="AB293" s="230">
        <f ca="1">HelpMe[[#This Row],[Updated Resolved Time]]-HelpMe[[#This Row],[Updated Created Date]]</f>
        <v>6.2805555555605679</v>
      </c>
      <c r="AC293" s="231">
        <f>YEAR(HelpMe[[#This Row],[Updated Created Date]])</f>
        <v>2024</v>
      </c>
      <c r="AD293" s="228">
        <f>WEEKNUM(HelpMe[[#This Row],[Updated Created Date]])</f>
        <v>31</v>
      </c>
      <c r="AE293" s="228" t="str">
        <f>_xlfn.CONCAT(HelpMe[[#This Row],[Year]],"-W",HelpMe[[#This Row],[Week'#]])</f>
        <v>2024-W31</v>
      </c>
      <c r="AF293" s="228" t="str">
        <f>IFERROR(VLOOKUP(HelpMe[[#This Row],[ID]],CGTracker[#All],13,FALSE),"No CG Status Found")</f>
        <v>No CG Status Found</v>
      </c>
      <c r="AG293" s="228">
        <f>MONTH(HelpMe[[#This Row],[Updated Created Date]])</f>
        <v>8</v>
      </c>
      <c r="AH293" s="228" t="str">
        <f>_xlfn.CONCAT(HelpMe[[#This Row],[Year]],"-M",HelpMe[[#This Row],[Month]])</f>
        <v>2024-M8</v>
      </c>
      <c r="AI293" s="228" t="str">
        <f ca="1">IF(HelpMe[[#This Row],[Age]]&lt;2,"Less than 2",IF(HelpMe[[#This Row],[Age]]&lt;5,"From 2 to 5",IF(HelpMe[[#This Row],[Age]]&lt;10,"From 5 to 10","More than 10")))</f>
        <v>From 5 to 10</v>
      </c>
      <c r="AJ2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45505.52847222222</v>
      </c>
      <c r="AK2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45511.809027777781</v>
      </c>
    </row>
    <row r="294" spans="1:37" ht="13.5" customHeight="1">
      <c r="A294" s="235">
        <v>4000001524</v>
      </c>
      <c r="B294" s="228" t="s">
        <v>156</v>
      </c>
      <c r="C294" s="228" t="s">
        <v>795</v>
      </c>
      <c r="D294" s="228" t="s">
        <v>2668</v>
      </c>
      <c r="E294" s="228" t="s">
        <v>1155</v>
      </c>
      <c r="F294" s="228" t="s">
        <v>742</v>
      </c>
      <c r="G294" s="228" t="s">
        <v>941</v>
      </c>
      <c r="H294" s="228" t="s">
        <v>131</v>
      </c>
      <c r="I294" s="233" t="s">
        <v>2669</v>
      </c>
      <c r="J294" s="228" t="s">
        <v>2670</v>
      </c>
      <c r="K294" s="228" t="s">
        <v>846</v>
      </c>
      <c r="L294" s="228" t="s">
        <v>855</v>
      </c>
      <c r="M294" s="228" t="s">
        <v>933</v>
      </c>
      <c r="N294" s="228" t="s">
        <v>886</v>
      </c>
      <c r="O294" s="228" t="s">
        <v>850</v>
      </c>
      <c r="P294" s="233" t="s">
        <v>2671</v>
      </c>
      <c r="Q294" s="228" t="s">
        <v>795</v>
      </c>
      <c r="R294" s="233" t="s">
        <v>855</v>
      </c>
      <c r="S294" s="228" t="s">
        <v>855</v>
      </c>
      <c r="T294" s="228" t="s">
        <v>2672</v>
      </c>
      <c r="U294" s="228" t="s">
        <v>855</v>
      </c>
      <c r="V294" s="228" t="s">
        <v>855</v>
      </c>
      <c r="W294" s="228" t="s">
        <v>869</v>
      </c>
      <c r="X294" s="316" t="s">
        <v>793</v>
      </c>
      <c r="Y294" s="317" t="str">
        <f>VLOOKUP(HelpMe[[#This Row],[Technician]],Technicians[#All],3,FALSE)</f>
        <v>RAK Ceramics</v>
      </c>
      <c r="Z294" s="228" t="str">
        <f>VLOOKUP(HelpMe[[#This Row],[Technician]],Technicians[#All],2,FALSE)</f>
        <v>SAP SD</v>
      </c>
      <c r="AA294" s="233" t="str">
        <f>IF((TEXT("Oct 28, 2024 00:00 AM","mmm dd, yyyy hh:mm") - HelpMe[[#This Row],[Updated Created Date]])&gt;0, "Yes","No")</f>
        <v>Yes</v>
      </c>
      <c r="AB294" s="230">
        <f ca="1">HelpMe[[#This Row],[Updated Resolved Time]]-HelpMe[[#This Row],[Updated Created Date]]</f>
        <v>148.22835150462925</v>
      </c>
      <c r="AC294" s="231">
        <f>YEAR(HelpMe[[#This Row],[Updated Created Date]])</f>
        <v>2024</v>
      </c>
      <c r="AD294" s="228">
        <f>WEEKNUM(HelpMe[[#This Row],[Updated Created Date]])</f>
        <v>31</v>
      </c>
      <c r="AE294" s="228" t="str">
        <f>_xlfn.CONCAT(HelpMe[[#This Row],[Year]],"-W",HelpMe[[#This Row],[Week'#]])</f>
        <v>2024-W31</v>
      </c>
      <c r="AF294" s="228" t="str">
        <f>IFERROR(VLOOKUP(HelpMe[[#This Row],[ID]],CGTracker[#All],13,FALSE),"No CG Status Found")</f>
        <v>No CG Status Found</v>
      </c>
      <c r="AG294" s="228">
        <f>MONTH(HelpMe[[#This Row],[Updated Created Date]])</f>
        <v>8</v>
      </c>
      <c r="AH294" s="228" t="str">
        <f>_xlfn.CONCAT(HelpMe[[#This Row],[Year]],"-M",HelpMe[[#This Row],[Month]])</f>
        <v>2024-M8</v>
      </c>
      <c r="AI294" s="228" t="str">
        <f ca="1">IF(HelpMe[[#This Row],[Age]]&lt;2,"Less than 2",IF(HelpMe[[#This Row],[Age]]&lt;5,"From 2 to 5",IF(HelpMe[[#This Row],[Age]]&lt;10,"From 5 to 10","More than 10")))</f>
        <v>More than 10</v>
      </c>
      <c r="AJ2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45505.529166666667</v>
      </c>
      <c r="AK2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295" spans="1:37" ht="13.5" customHeight="1">
      <c r="A295" s="235">
        <v>4000001528</v>
      </c>
      <c r="B295" s="228" t="s">
        <v>156</v>
      </c>
      <c r="C295" s="228" t="s">
        <v>795</v>
      </c>
      <c r="D295" s="228" t="s">
        <v>2673</v>
      </c>
      <c r="E295" s="228" t="s">
        <v>2674</v>
      </c>
      <c r="F295" s="228" t="s">
        <v>881</v>
      </c>
      <c r="G295" s="228" t="s">
        <v>882</v>
      </c>
      <c r="H295" s="228" t="s">
        <v>403</v>
      </c>
      <c r="I295" s="233" t="s">
        <v>2675</v>
      </c>
      <c r="J295" s="228" t="s">
        <v>2676</v>
      </c>
      <c r="K295" s="228" t="s">
        <v>846</v>
      </c>
      <c r="L295" s="228" t="s">
        <v>2677</v>
      </c>
      <c r="M295" s="228" t="s">
        <v>933</v>
      </c>
      <c r="N295" s="228" t="s">
        <v>1024</v>
      </c>
      <c r="O295" s="228" t="s">
        <v>850</v>
      </c>
      <c r="P295" s="233" t="s">
        <v>2677</v>
      </c>
      <c r="Q295" s="228" t="s">
        <v>795</v>
      </c>
      <c r="R295" s="233" t="s">
        <v>2678</v>
      </c>
      <c r="S295" s="228" t="s">
        <v>2678</v>
      </c>
      <c r="T295" s="228" t="s">
        <v>2679</v>
      </c>
      <c r="U295" s="228" t="s">
        <v>855</v>
      </c>
      <c r="V295" s="228" t="s">
        <v>855</v>
      </c>
      <c r="W295" s="228" t="s">
        <v>869</v>
      </c>
      <c r="X295" s="316" t="s">
        <v>984</v>
      </c>
      <c r="Y295" s="317" t="str">
        <f>VLOOKUP(HelpMe[[#This Row],[Technician]],Technicians[#All],3,FALSE)</f>
        <v>RAK Ceramics</v>
      </c>
      <c r="Z295" s="228" t="str">
        <f>VLOOKUP(HelpMe[[#This Row],[Technician]],Technicians[#All],2,FALSE)</f>
        <v>SAP Basis</v>
      </c>
      <c r="AA295" s="233" t="str">
        <f>IF((TEXT("Oct 28, 2024 00:00 AM","mmm dd, yyyy hh:mm") - HelpMe[[#This Row],[Updated Created Date]])&gt;0, "Yes","No")</f>
        <v>Yes</v>
      </c>
      <c r="AB295" s="230">
        <f ca="1">HelpMe[[#This Row],[Updated Resolved Time]]-HelpMe[[#This Row],[Updated Created Date]]</f>
        <v>0.93611111110658385</v>
      </c>
      <c r="AC295" s="231">
        <f>YEAR(HelpMe[[#This Row],[Updated Created Date]])</f>
        <v>2024</v>
      </c>
      <c r="AD295" s="228">
        <f>WEEKNUM(HelpMe[[#This Row],[Updated Created Date]])</f>
        <v>31</v>
      </c>
      <c r="AE295" s="228" t="str">
        <f>_xlfn.CONCAT(HelpMe[[#This Row],[Year]],"-W",HelpMe[[#This Row],[Week'#]])</f>
        <v>2024-W31</v>
      </c>
      <c r="AF295" s="228" t="str">
        <f>IFERROR(VLOOKUP(HelpMe[[#This Row],[ID]],CGTracker[#All],13,FALSE),"No CG Status Found")</f>
        <v>No CG Status Found</v>
      </c>
      <c r="AG295" s="228">
        <f>MONTH(HelpMe[[#This Row],[Updated Created Date]])</f>
        <v>8</v>
      </c>
      <c r="AH295" s="228" t="str">
        <f>_xlfn.CONCAT(HelpMe[[#This Row],[Year]],"-M",HelpMe[[#This Row],[Month]])</f>
        <v>2024-M8</v>
      </c>
      <c r="AI295" s="228" t="str">
        <f ca="1">IF(HelpMe[[#This Row],[Age]]&lt;2,"Less than 2",IF(HelpMe[[#This Row],[Age]]&lt;5,"From 2 to 5",IF(HelpMe[[#This Row],[Age]]&lt;10,"From 5 to 10","More than 10")))</f>
        <v>Less than 2</v>
      </c>
      <c r="AJ2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45505.529861111114</v>
      </c>
      <c r="AK2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45506.46597222222</v>
      </c>
    </row>
    <row r="296" spans="1:37" ht="13.5" customHeight="1">
      <c r="A296" s="235">
        <v>4000001532</v>
      </c>
      <c r="B296" s="228" t="s">
        <v>156</v>
      </c>
      <c r="C296" s="228" t="s">
        <v>841</v>
      </c>
      <c r="D296" s="228" t="s">
        <v>2680</v>
      </c>
      <c r="E296" s="228" t="s">
        <v>1246</v>
      </c>
      <c r="F296" s="228" t="s">
        <v>1821</v>
      </c>
      <c r="G296" s="228" t="s">
        <v>1822</v>
      </c>
      <c r="H296" s="228" t="s">
        <v>403</v>
      </c>
      <c r="I296" s="233" t="s">
        <v>2681</v>
      </c>
      <c r="J296" s="228" t="s">
        <v>1596</v>
      </c>
      <c r="K296" s="228" t="s">
        <v>2682</v>
      </c>
      <c r="L296" s="228" t="s">
        <v>1802</v>
      </c>
      <c r="M296" s="228" t="s">
        <v>933</v>
      </c>
      <c r="N296" s="228" t="s">
        <v>1004</v>
      </c>
      <c r="O296" s="228" t="s">
        <v>850</v>
      </c>
      <c r="P296" s="233" t="s">
        <v>1802</v>
      </c>
      <c r="Q296" s="228" t="s">
        <v>841</v>
      </c>
      <c r="R296" s="233" t="s">
        <v>2683</v>
      </c>
      <c r="S296" s="228" t="s">
        <v>2683</v>
      </c>
      <c r="T296" s="228" t="s">
        <v>2684</v>
      </c>
      <c r="U296" s="228" t="s">
        <v>855</v>
      </c>
      <c r="V296" s="228" t="s">
        <v>855</v>
      </c>
      <c r="W296" s="228" t="s">
        <v>2685</v>
      </c>
      <c r="X296" s="316" t="s">
        <v>793</v>
      </c>
      <c r="Y296" s="317" t="str">
        <f>VLOOKUP(HelpMe[[#This Row],[Technician]],Technicians[#All],3,FALSE)</f>
        <v>RAK Ceramics</v>
      </c>
      <c r="Z296" s="228" t="str">
        <f>VLOOKUP(HelpMe[[#This Row],[Technician]],Technicians[#All],2,FALSE)</f>
        <v>SharePoint</v>
      </c>
      <c r="AA296" s="233" t="str">
        <f>IF((TEXT("Oct 28, 2024 00:00 AM","mmm dd, yyyy hh:mm") - HelpMe[[#This Row],[Updated Created Date]])&gt;0, "Yes","No")</f>
        <v>Yes</v>
      </c>
      <c r="AB296" s="230">
        <f ca="1">HelpMe[[#This Row],[Updated Resolved Time]]-HelpMe[[#This Row],[Updated Created Date]]</f>
        <v>1.0256944444481633</v>
      </c>
      <c r="AC296" s="231">
        <f>YEAR(HelpMe[[#This Row],[Updated Created Date]])</f>
        <v>2024</v>
      </c>
      <c r="AD296" s="228">
        <f>WEEKNUM(HelpMe[[#This Row],[Updated Created Date]])</f>
        <v>31</v>
      </c>
      <c r="AE296" s="228" t="str">
        <f>_xlfn.CONCAT(HelpMe[[#This Row],[Year]],"-W",HelpMe[[#This Row],[Week'#]])</f>
        <v>2024-W31</v>
      </c>
      <c r="AF296" s="228" t="str">
        <f>IFERROR(VLOOKUP(HelpMe[[#This Row],[ID]],CGTracker[#All],13,FALSE),"No CG Status Found")</f>
        <v>No CG Status Found</v>
      </c>
      <c r="AG296" s="228">
        <f>MONTH(HelpMe[[#This Row],[Updated Created Date]])</f>
        <v>8</v>
      </c>
      <c r="AH296" s="228" t="str">
        <f>_xlfn.CONCAT(HelpMe[[#This Row],[Year]],"-M",HelpMe[[#This Row],[Month]])</f>
        <v>2024-M8</v>
      </c>
      <c r="AI296" s="228" t="str">
        <f ca="1">IF(HelpMe[[#This Row],[Age]]&lt;2,"Less than 2",IF(HelpMe[[#This Row],[Age]]&lt;5,"From 2 to 5",IF(HelpMe[[#This Row],[Age]]&lt;10,"From 5 to 10","More than 10")))</f>
        <v>Less than 2</v>
      </c>
      <c r="AJ2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45505.530555555553</v>
      </c>
      <c r="AK2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45506.556250000001</v>
      </c>
    </row>
    <row r="297" spans="1:37" ht="13.5" customHeight="1">
      <c r="A297" s="235">
        <v>4000001541</v>
      </c>
      <c r="B297" s="228" t="s">
        <v>156</v>
      </c>
      <c r="C297" s="228" t="s">
        <v>795</v>
      </c>
      <c r="D297" s="228" t="s">
        <v>2686</v>
      </c>
      <c r="E297" s="228" t="s">
        <v>2687</v>
      </c>
      <c r="F297" s="228" t="s">
        <v>881</v>
      </c>
      <c r="G297" s="228" t="s">
        <v>882</v>
      </c>
      <c r="H297" s="228" t="s">
        <v>403</v>
      </c>
      <c r="I297" s="233" t="s">
        <v>2681</v>
      </c>
      <c r="J297" s="228" t="s">
        <v>2688</v>
      </c>
      <c r="K297" s="228" t="s">
        <v>846</v>
      </c>
      <c r="L297" s="228" t="s">
        <v>2689</v>
      </c>
      <c r="M297" s="228" t="s">
        <v>933</v>
      </c>
      <c r="N297" s="228" t="s">
        <v>1240</v>
      </c>
      <c r="O297" s="228" t="s">
        <v>850</v>
      </c>
      <c r="P297" s="233" t="s">
        <v>2689</v>
      </c>
      <c r="Q297" s="228" t="s">
        <v>795</v>
      </c>
      <c r="R297" s="233" t="s">
        <v>2690</v>
      </c>
      <c r="S297" s="228" t="s">
        <v>2690</v>
      </c>
      <c r="T297" s="228" t="s">
        <v>2691</v>
      </c>
      <c r="U297" s="228" t="s">
        <v>855</v>
      </c>
      <c r="V297" s="228" t="s">
        <v>855</v>
      </c>
      <c r="W297" s="228" t="s">
        <v>869</v>
      </c>
      <c r="X297" s="316" t="s">
        <v>793</v>
      </c>
      <c r="Y297" s="317" t="str">
        <f>VLOOKUP(HelpMe[[#This Row],[Technician]],Technicians[#All],3,FALSE)</f>
        <v>RAK Ceramics</v>
      </c>
      <c r="Z297" s="228" t="str">
        <f>VLOOKUP(HelpMe[[#This Row],[Technician]],Technicians[#All],2,FALSE)</f>
        <v>SAP Basis</v>
      </c>
      <c r="AA297" s="233" t="str">
        <f>IF((TEXT("Oct 28, 2024 00:00 AM","mmm dd, yyyy hh:mm") - HelpMe[[#This Row],[Updated Created Date]])&gt;0, "Yes","No")</f>
        <v>Yes</v>
      </c>
      <c r="AB297" s="230">
        <f ca="1">HelpMe[[#This Row],[Updated Resolved Time]]-HelpMe[[#This Row],[Updated Created Date]]</f>
        <v>0.21875</v>
      </c>
      <c r="AC297" s="231">
        <f>YEAR(HelpMe[[#This Row],[Updated Created Date]])</f>
        <v>2024</v>
      </c>
      <c r="AD297" s="228">
        <f>WEEKNUM(HelpMe[[#This Row],[Updated Created Date]])</f>
        <v>31</v>
      </c>
      <c r="AE297" s="228" t="str">
        <f>_xlfn.CONCAT(HelpMe[[#This Row],[Year]],"-W",HelpMe[[#This Row],[Week'#]])</f>
        <v>2024-W31</v>
      </c>
      <c r="AF297" s="228" t="str">
        <f>IFERROR(VLOOKUP(HelpMe[[#This Row],[ID]],CGTracker[#All],13,FALSE),"No CG Status Found")</f>
        <v>No CG Status Found</v>
      </c>
      <c r="AG297" s="228">
        <f>MONTH(HelpMe[[#This Row],[Updated Created Date]])</f>
        <v>8</v>
      </c>
      <c r="AH297" s="228" t="str">
        <f>_xlfn.CONCAT(HelpMe[[#This Row],[Year]],"-M",HelpMe[[#This Row],[Month]])</f>
        <v>2024-M8</v>
      </c>
      <c r="AI297" s="228" t="str">
        <f ca="1">IF(HelpMe[[#This Row],[Age]]&lt;2,"Less than 2",IF(HelpMe[[#This Row],[Age]]&lt;5,"From 2 to 5",IF(HelpMe[[#This Row],[Age]]&lt;10,"From 5 to 10","More than 10")))</f>
        <v>Less than 2</v>
      </c>
      <c r="AJ2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45505.530555555553</v>
      </c>
      <c r="AK2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45505.749305555553</v>
      </c>
    </row>
    <row r="298" spans="1:37" ht="13.5" customHeight="1">
      <c r="A298" s="235">
        <v>4000001560</v>
      </c>
      <c r="B298" s="228" t="s">
        <v>156</v>
      </c>
      <c r="C298" s="228" t="s">
        <v>795</v>
      </c>
      <c r="D298" s="228" t="s">
        <v>2692</v>
      </c>
      <c r="E298" s="228" t="s">
        <v>1010</v>
      </c>
      <c r="F298" s="228" t="s">
        <v>881</v>
      </c>
      <c r="G298" s="228" t="s">
        <v>882</v>
      </c>
      <c r="H298" s="228" t="s">
        <v>403</v>
      </c>
      <c r="I298" s="233" t="s">
        <v>2693</v>
      </c>
      <c r="J298" s="228" t="s">
        <v>2694</v>
      </c>
      <c r="K298" s="228" t="s">
        <v>846</v>
      </c>
      <c r="L298" s="228" t="s">
        <v>2695</v>
      </c>
      <c r="M298" s="228" t="s">
        <v>933</v>
      </c>
      <c r="N298" s="228" t="s">
        <v>1555</v>
      </c>
      <c r="O298" s="228" t="s">
        <v>850</v>
      </c>
      <c r="P298" s="233" t="s">
        <v>2695</v>
      </c>
      <c r="Q298" s="228" t="s">
        <v>795</v>
      </c>
      <c r="R298" s="233" t="s">
        <v>2696</v>
      </c>
      <c r="S298" s="228" t="s">
        <v>2696</v>
      </c>
      <c r="T298" s="228" t="s">
        <v>2697</v>
      </c>
      <c r="U298" s="228" t="s">
        <v>855</v>
      </c>
      <c r="V298" s="228" t="s">
        <v>855</v>
      </c>
      <c r="W298" s="228" t="s">
        <v>869</v>
      </c>
      <c r="X298" s="316" t="s">
        <v>878</v>
      </c>
      <c r="Y298" s="317" t="str">
        <f>VLOOKUP(HelpMe[[#This Row],[Technician]],Technicians[#All],3,FALSE)</f>
        <v>RAK Ceramics</v>
      </c>
      <c r="Z298" s="228" t="str">
        <f>VLOOKUP(HelpMe[[#This Row],[Technician]],Technicians[#All],2,FALSE)</f>
        <v>SAP Basis</v>
      </c>
      <c r="AA298" s="233" t="str">
        <f>IF((TEXT("Oct 28, 2024 00:00 AM","mmm dd, yyyy hh:mm") - HelpMe[[#This Row],[Updated Created Date]])&gt;0, "Yes","No")</f>
        <v>Yes</v>
      </c>
      <c r="AB298" s="230">
        <f ca="1">HelpMe[[#This Row],[Updated Resolved Time]]-HelpMe[[#This Row],[Updated Created Date]]</f>
        <v>0.17916666666860692</v>
      </c>
      <c r="AC298" s="231">
        <f>YEAR(HelpMe[[#This Row],[Updated Created Date]])</f>
        <v>2024</v>
      </c>
      <c r="AD298" s="228">
        <f>WEEKNUM(HelpMe[[#This Row],[Updated Created Date]])</f>
        <v>31</v>
      </c>
      <c r="AE298" s="228" t="str">
        <f>_xlfn.CONCAT(HelpMe[[#This Row],[Year]],"-W",HelpMe[[#This Row],[Week'#]])</f>
        <v>2024-W31</v>
      </c>
      <c r="AF298" s="228" t="str">
        <f>IFERROR(VLOOKUP(HelpMe[[#This Row],[ID]],CGTracker[#All],13,FALSE),"No CG Status Found")</f>
        <v>No CG Status Found</v>
      </c>
      <c r="AG298" s="228">
        <f>MONTH(HelpMe[[#This Row],[Updated Created Date]])</f>
        <v>8</v>
      </c>
      <c r="AH298" s="228" t="str">
        <f>_xlfn.CONCAT(HelpMe[[#This Row],[Year]],"-M",HelpMe[[#This Row],[Month]])</f>
        <v>2024-M8</v>
      </c>
      <c r="AI298" s="228" t="str">
        <f ca="1">IF(HelpMe[[#This Row],[Age]]&lt;2,"Less than 2",IF(HelpMe[[#This Row],[Age]]&lt;5,"From 2 to 5",IF(HelpMe[[#This Row],[Age]]&lt;10,"From 5 to 10","More than 10")))</f>
        <v>Less than 2</v>
      </c>
      <c r="AJ2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45505.532638888886</v>
      </c>
      <c r="AK2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45505.711805555555</v>
      </c>
    </row>
    <row r="299" spans="1:37" ht="13.5" customHeight="1">
      <c r="A299" s="235">
        <v>4000001574</v>
      </c>
      <c r="B299" s="228" t="s">
        <v>117</v>
      </c>
      <c r="C299" s="228" t="s">
        <v>795</v>
      </c>
      <c r="D299" s="228" t="s">
        <v>2698</v>
      </c>
      <c r="E299" s="228" t="s">
        <v>880</v>
      </c>
      <c r="F299" s="228" t="s">
        <v>2413</v>
      </c>
      <c r="G299" s="228" t="s">
        <v>882</v>
      </c>
      <c r="H299" s="228" t="s">
        <v>403</v>
      </c>
      <c r="I299" s="233" t="s">
        <v>2699</v>
      </c>
      <c r="J299" s="228" t="s">
        <v>2700</v>
      </c>
      <c r="K299" s="228" t="s">
        <v>846</v>
      </c>
      <c r="L299" s="228" t="s">
        <v>2027</v>
      </c>
      <c r="M299" s="228" t="s">
        <v>880</v>
      </c>
      <c r="N299" s="228" t="s">
        <v>886</v>
      </c>
      <c r="O299" s="228" t="s">
        <v>850</v>
      </c>
      <c r="P299" s="233" t="s">
        <v>2027</v>
      </c>
      <c r="Q299" s="228" t="s">
        <v>795</v>
      </c>
      <c r="R299" s="233" t="s">
        <v>2701</v>
      </c>
      <c r="S299" s="228" t="s">
        <v>2702</v>
      </c>
      <c r="T299" s="228" t="s">
        <v>2703</v>
      </c>
      <c r="U299" s="228" t="s">
        <v>890</v>
      </c>
      <c r="V299" s="228" t="s">
        <v>855</v>
      </c>
      <c r="W299" s="228" t="s">
        <v>869</v>
      </c>
      <c r="X299" s="316" t="s">
        <v>891</v>
      </c>
      <c r="Y299" s="317" t="str">
        <f>VLOOKUP(HelpMe[[#This Row],[Technician]],Technicians[#All],3,FALSE)</f>
        <v>RAK Ceramics</v>
      </c>
      <c r="Z299" s="228" t="str">
        <f>VLOOKUP(HelpMe[[#This Row],[Technician]],Technicians[#All],2,FALSE)</f>
        <v>SAP Basis</v>
      </c>
      <c r="AA299" s="233" t="str">
        <f>IF((TEXT("Oct 28, 2024 00:00 AM","mmm dd, yyyy hh:mm") - HelpMe[[#This Row],[Updated Created Date]])&gt;0, "Yes","No")</f>
        <v>Yes</v>
      </c>
      <c r="AB299" s="230">
        <f ca="1">HelpMe[[#This Row],[Updated Resolved Time]]-HelpMe[[#This Row],[Updated Created Date]]</f>
        <v>3.9583333333357587</v>
      </c>
      <c r="AC299" s="231">
        <f>YEAR(HelpMe[[#This Row],[Updated Created Date]])</f>
        <v>2024</v>
      </c>
      <c r="AD299" s="228">
        <f>WEEKNUM(HelpMe[[#This Row],[Updated Created Date]])</f>
        <v>31</v>
      </c>
      <c r="AE299" s="228" t="str">
        <f>_xlfn.CONCAT(HelpMe[[#This Row],[Year]],"-W",HelpMe[[#This Row],[Week'#]])</f>
        <v>2024-W31</v>
      </c>
      <c r="AF299" s="228" t="str">
        <f>IFERROR(VLOOKUP(HelpMe[[#This Row],[ID]],CGTracker[#All],13,FALSE),"No CG Status Found")</f>
        <v>No CG Status Found</v>
      </c>
      <c r="AG299" s="228">
        <f>MONTH(HelpMe[[#This Row],[Updated Created Date]])</f>
        <v>8</v>
      </c>
      <c r="AH299" s="228" t="str">
        <f>_xlfn.CONCAT(HelpMe[[#This Row],[Year]],"-M",HelpMe[[#This Row],[Month]])</f>
        <v>2024-M8</v>
      </c>
      <c r="AI299" s="228" t="str">
        <f ca="1">IF(HelpMe[[#This Row],[Age]]&lt;2,"Less than 2",IF(HelpMe[[#This Row],[Age]]&lt;5,"From 2 to 5",IF(HelpMe[[#This Row],[Age]]&lt;10,"From 5 to 10","More than 10")))</f>
        <v>From 2 to 5</v>
      </c>
      <c r="AJ2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45505.580555555556</v>
      </c>
      <c r="AK2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45509.538888888892</v>
      </c>
    </row>
    <row r="300" spans="1:37" ht="13.5" customHeight="1">
      <c r="A300" s="235">
        <v>4000001586</v>
      </c>
      <c r="B300" s="228" t="s">
        <v>117</v>
      </c>
      <c r="C300" s="228" t="s">
        <v>795</v>
      </c>
      <c r="D300" s="228" t="s">
        <v>2704</v>
      </c>
      <c r="E300" s="228" t="s">
        <v>2705</v>
      </c>
      <c r="F300" s="228" t="s">
        <v>881</v>
      </c>
      <c r="G300" s="228" t="s">
        <v>882</v>
      </c>
      <c r="H300" s="228" t="s">
        <v>403</v>
      </c>
      <c r="I300" s="233" t="s">
        <v>2706</v>
      </c>
      <c r="J300" s="228" t="s">
        <v>2437</v>
      </c>
      <c r="K300" s="228" t="s">
        <v>846</v>
      </c>
      <c r="L300" s="228" t="s">
        <v>2114</v>
      </c>
      <c r="M300" s="228" t="s">
        <v>2705</v>
      </c>
      <c r="N300" s="228" t="s">
        <v>924</v>
      </c>
      <c r="O300" s="228" t="s">
        <v>850</v>
      </c>
      <c r="P300" s="233" t="s">
        <v>2114</v>
      </c>
      <c r="Q300" s="228" t="s">
        <v>795</v>
      </c>
      <c r="R300" s="233" t="s">
        <v>2707</v>
      </c>
      <c r="S300" s="228" t="s">
        <v>2708</v>
      </c>
      <c r="T300" s="228" t="s">
        <v>2709</v>
      </c>
      <c r="U300" s="228" t="s">
        <v>890</v>
      </c>
      <c r="V300" s="228" t="s">
        <v>855</v>
      </c>
      <c r="W300" s="228" t="s">
        <v>869</v>
      </c>
      <c r="X300" s="316" t="s">
        <v>793</v>
      </c>
      <c r="Y300" s="317" t="str">
        <f>VLOOKUP(HelpMe[[#This Row],[Technician]],Technicians[#All],3,FALSE)</f>
        <v>RAK Ceramics</v>
      </c>
      <c r="Z300" s="228" t="str">
        <f>VLOOKUP(HelpMe[[#This Row],[Technician]],Technicians[#All],2,FALSE)</f>
        <v>SAP Basis</v>
      </c>
      <c r="AA300" s="233" t="str">
        <f>IF((TEXT("Oct 28, 2024 00:00 AM","mmm dd, yyyy hh:mm") - HelpMe[[#This Row],[Updated Created Date]])&gt;0, "Yes","No")</f>
        <v>Yes</v>
      </c>
      <c r="AB300" s="230">
        <f ca="1">HelpMe[[#This Row],[Updated Resolved Time]]-HelpMe[[#This Row],[Updated Created Date]]</f>
        <v>49.120833333334303</v>
      </c>
      <c r="AC300" s="231">
        <f>YEAR(HelpMe[[#This Row],[Updated Created Date]])</f>
        <v>2024</v>
      </c>
      <c r="AD300" s="228">
        <f>WEEKNUM(HelpMe[[#This Row],[Updated Created Date]])</f>
        <v>31</v>
      </c>
      <c r="AE300" s="228" t="str">
        <f>_xlfn.CONCAT(HelpMe[[#This Row],[Year]],"-W",HelpMe[[#This Row],[Week'#]])</f>
        <v>2024-W31</v>
      </c>
      <c r="AF300" s="228" t="str">
        <f>IFERROR(VLOOKUP(HelpMe[[#This Row],[ID]],CGTracker[#All],13,FALSE),"No CG Status Found")</f>
        <v>No CG Status Found</v>
      </c>
      <c r="AG300" s="228">
        <f>MONTH(HelpMe[[#This Row],[Updated Created Date]])</f>
        <v>8</v>
      </c>
      <c r="AH300" s="228" t="str">
        <f>_xlfn.CONCAT(HelpMe[[#This Row],[Year]],"-M",HelpMe[[#This Row],[Month]])</f>
        <v>2024-M8</v>
      </c>
      <c r="AI300" s="228" t="str">
        <f ca="1">IF(HelpMe[[#This Row],[Age]]&lt;2,"Less than 2",IF(HelpMe[[#This Row],[Age]]&lt;5,"From 2 to 5",IF(HelpMe[[#This Row],[Age]]&lt;10,"From 5 to 10","More than 10")))</f>
        <v>More than 10</v>
      </c>
      <c r="AJ3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45505.688888888886</v>
      </c>
      <c r="AK3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45554.80972222222</v>
      </c>
    </row>
    <row r="301" spans="1:37" ht="13.5" customHeight="1">
      <c r="A301" s="235">
        <v>4000001589</v>
      </c>
      <c r="B301" s="228" t="s">
        <v>117</v>
      </c>
      <c r="C301" s="228" t="s">
        <v>795</v>
      </c>
      <c r="D301" s="228" t="s">
        <v>2710</v>
      </c>
      <c r="E301" s="228" t="s">
        <v>2711</v>
      </c>
      <c r="F301" s="228" t="s">
        <v>881</v>
      </c>
      <c r="G301" s="228" t="s">
        <v>882</v>
      </c>
      <c r="H301" s="228" t="s">
        <v>131</v>
      </c>
      <c r="I301" s="233" t="s">
        <v>2712</v>
      </c>
      <c r="J301" s="228" t="s">
        <v>2713</v>
      </c>
      <c r="K301" s="228" t="s">
        <v>846</v>
      </c>
      <c r="L301" s="228" t="s">
        <v>855</v>
      </c>
      <c r="M301" s="228" t="s">
        <v>2711</v>
      </c>
      <c r="N301" s="228" t="s">
        <v>924</v>
      </c>
      <c r="O301" s="228" t="s">
        <v>850</v>
      </c>
      <c r="P301" s="233" t="s">
        <v>2650</v>
      </c>
      <c r="Q301" s="228" t="s">
        <v>795</v>
      </c>
      <c r="R301" s="233" t="s">
        <v>855</v>
      </c>
      <c r="S301" s="228" t="s">
        <v>2714</v>
      </c>
      <c r="T301" s="228" t="s">
        <v>2715</v>
      </c>
      <c r="U301" s="228" t="s">
        <v>890</v>
      </c>
      <c r="V301" s="228" t="s">
        <v>855</v>
      </c>
      <c r="W301" s="228" t="s">
        <v>869</v>
      </c>
      <c r="X301" s="316" t="s">
        <v>878</v>
      </c>
      <c r="Y301" s="317" t="str">
        <f>VLOOKUP(HelpMe[[#This Row],[Technician]],Technicians[#All],3,FALSE)</f>
        <v>RAK Ceramics</v>
      </c>
      <c r="Z301" s="228" t="str">
        <f>VLOOKUP(HelpMe[[#This Row],[Technician]],Technicians[#All],2,FALSE)</f>
        <v>SAP Basis</v>
      </c>
      <c r="AA301" s="233" t="str">
        <f>IF((TEXT("Oct 28, 2024 00:00 AM","mmm dd, yyyy hh:mm") - HelpMe[[#This Row],[Updated Created Date]])&gt;0, "Yes","No")</f>
        <v>Yes</v>
      </c>
      <c r="AB301" s="230">
        <f ca="1">HelpMe[[#This Row],[Updated Resolved Time]]-HelpMe[[#This Row],[Updated Created Date]]</f>
        <v>148.05751817129931</v>
      </c>
      <c r="AC301" s="231">
        <f>YEAR(HelpMe[[#This Row],[Updated Created Date]])</f>
        <v>2024</v>
      </c>
      <c r="AD301" s="228">
        <f>WEEKNUM(HelpMe[[#This Row],[Updated Created Date]])</f>
        <v>31</v>
      </c>
      <c r="AE301" s="228" t="str">
        <f>_xlfn.CONCAT(HelpMe[[#This Row],[Year]],"-W",HelpMe[[#This Row],[Week'#]])</f>
        <v>2024-W31</v>
      </c>
      <c r="AF301" s="228" t="str">
        <f>IFERROR(VLOOKUP(HelpMe[[#This Row],[ID]],CGTracker[#All],13,FALSE),"No CG Status Found")</f>
        <v>No CG Status Found</v>
      </c>
      <c r="AG301" s="228">
        <f>MONTH(HelpMe[[#This Row],[Updated Created Date]])</f>
        <v>8</v>
      </c>
      <c r="AH301" s="228" t="str">
        <f>_xlfn.CONCAT(HelpMe[[#This Row],[Year]],"-M",HelpMe[[#This Row],[Month]])</f>
        <v>2024-M8</v>
      </c>
      <c r="AI301" s="228" t="str">
        <f ca="1">IF(HelpMe[[#This Row],[Age]]&lt;2,"Less than 2",IF(HelpMe[[#This Row],[Age]]&lt;5,"From 2 to 5",IF(HelpMe[[#This Row],[Age]]&lt;10,"From 5 to 10","More than 10")))</f>
        <v>More than 10</v>
      </c>
      <c r="AJ3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v>
      </c>
      <c r="AK3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02" spans="1:37" ht="13.5" customHeight="1">
      <c r="A302" s="235">
        <v>4000001597</v>
      </c>
      <c r="B302" s="228" t="s">
        <v>117</v>
      </c>
      <c r="C302" s="228" t="s">
        <v>892</v>
      </c>
      <c r="D302" s="228" t="s">
        <v>2716</v>
      </c>
      <c r="E302" s="228" t="s">
        <v>2717</v>
      </c>
      <c r="F302" s="228" t="s">
        <v>2413</v>
      </c>
      <c r="G302" s="228" t="s">
        <v>882</v>
      </c>
      <c r="H302" s="228" t="s">
        <v>403</v>
      </c>
      <c r="I302" s="233" t="s">
        <v>2718</v>
      </c>
      <c r="J302" s="228" t="s">
        <v>2719</v>
      </c>
      <c r="K302" s="228" t="s">
        <v>846</v>
      </c>
      <c r="L302" s="228" t="s">
        <v>2720</v>
      </c>
      <c r="M302" s="228" t="s">
        <v>2717</v>
      </c>
      <c r="N302" s="228" t="s">
        <v>2721</v>
      </c>
      <c r="O302" s="228" t="s">
        <v>850</v>
      </c>
      <c r="P302" s="233" t="s">
        <v>2720</v>
      </c>
      <c r="Q302" s="228" t="s">
        <v>795</v>
      </c>
      <c r="R302" s="233" t="s">
        <v>2722</v>
      </c>
      <c r="S302" s="228" t="s">
        <v>2722</v>
      </c>
      <c r="T302" s="228" t="s">
        <v>2723</v>
      </c>
      <c r="U302" s="228" t="s">
        <v>890</v>
      </c>
      <c r="V302" s="228" t="s">
        <v>855</v>
      </c>
      <c r="W302" s="228" t="s">
        <v>869</v>
      </c>
      <c r="X302" s="316" t="s">
        <v>793</v>
      </c>
      <c r="Y302" s="317" t="str">
        <f>VLOOKUP(HelpMe[[#This Row],[Technician]],Technicians[#All],3,FALSE)</f>
        <v>RAK Ceramics</v>
      </c>
      <c r="Z302" s="228" t="str">
        <f>VLOOKUP(HelpMe[[#This Row],[Technician]],Technicians[#All],2,FALSE)</f>
        <v>SAP Basis</v>
      </c>
      <c r="AA302" s="233" t="str">
        <f>IF((TEXT("Oct 28, 2024 00:00 AM","mmm dd, yyyy hh:mm") - HelpMe[[#This Row],[Updated Created Date]])&gt;0, "Yes","No")</f>
        <v>Yes</v>
      </c>
      <c r="AB302" s="230">
        <f ca="1">HelpMe[[#This Row],[Updated Resolved Time]]-HelpMe[[#This Row],[Updated Created Date]]</f>
        <v>0.92013888889050577</v>
      </c>
      <c r="AC302" s="231">
        <f>YEAR(HelpMe[[#This Row],[Updated Created Date]])</f>
        <v>2024</v>
      </c>
      <c r="AD302" s="228">
        <f>WEEKNUM(HelpMe[[#This Row],[Updated Created Date]])</f>
        <v>31</v>
      </c>
      <c r="AE302" s="228" t="str">
        <f>_xlfn.CONCAT(HelpMe[[#This Row],[Year]],"-W",HelpMe[[#This Row],[Week'#]])</f>
        <v>2024-W31</v>
      </c>
      <c r="AF302" s="228" t="str">
        <f>IFERROR(VLOOKUP(HelpMe[[#This Row],[ID]],CGTracker[#All],13,FALSE),"No CG Status Found")</f>
        <v>No CG Status Found</v>
      </c>
      <c r="AG302" s="228">
        <f>MONTH(HelpMe[[#This Row],[Updated Created Date]])</f>
        <v>8</v>
      </c>
      <c r="AH302" s="228" t="str">
        <f>_xlfn.CONCAT(HelpMe[[#This Row],[Year]],"-M",HelpMe[[#This Row],[Month]])</f>
        <v>2024-M8</v>
      </c>
      <c r="AI302" s="228" t="str">
        <f ca="1">IF(HelpMe[[#This Row],[Age]]&lt;2,"Less than 2",IF(HelpMe[[#This Row],[Age]]&lt;5,"From 2 to 5",IF(HelpMe[[#This Row],[Age]]&lt;10,"From 5 to 10","More than 10")))</f>
        <v>Less than 2</v>
      </c>
      <c r="AJ3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45505.769444444442</v>
      </c>
      <c r="AK3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45506.689583333333</v>
      </c>
    </row>
    <row r="303" spans="1:37" ht="13.5" customHeight="1">
      <c r="A303" s="235">
        <v>4000001599</v>
      </c>
      <c r="B303" s="228" t="s">
        <v>117</v>
      </c>
      <c r="C303" s="228" t="s">
        <v>795</v>
      </c>
      <c r="D303" s="228" t="s">
        <v>2724</v>
      </c>
      <c r="E303" s="228" t="s">
        <v>2725</v>
      </c>
      <c r="F303" s="228" t="s">
        <v>2413</v>
      </c>
      <c r="G303" s="228" t="s">
        <v>882</v>
      </c>
      <c r="H303" s="228" t="s">
        <v>403</v>
      </c>
      <c r="I303" s="233" t="s">
        <v>2709</v>
      </c>
      <c r="J303" s="228" t="s">
        <v>2726</v>
      </c>
      <c r="K303" s="228" t="s">
        <v>846</v>
      </c>
      <c r="L303" s="228" t="s">
        <v>2727</v>
      </c>
      <c r="M303" s="228" t="s">
        <v>2725</v>
      </c>
      <c r="N303" s="228" t="s">
        <v>1240</v>
      </c>
      <c r="O303" s="228" t="s">
        <v>850</v>
      </c>
      <c r="P303" s="233" t="s">
        <v>2727</v>
      </c>
      <c r="Q303" s="228" t="s">
        <v>795</v>
      </c>
      <c r="R303" s="233" t="s">
        <v>2728</v>
      </c>
      <c r="S303" s="228" t="s">
        <v>2728</v>
      </c>
      <c r="T303" s="228" t="s">
        <v>2729</v>
      </c>
      <c r="U303" s="228" t="s">
        <v>890</v>
      </c>
      <c r="V303" s="228" t="s">
        <v>855</v>
      </c>
      <c r="W303" s="228" t="s">
        <v>869</v>
      </c>
      <c r="X303" s="316" t="s">
        <v>793</v>
      </c>
      <c r="Y303" s="317" t="str">
        <f>VLOOKUP(HelpMe[[#This Row],[Technician]],Technicians[#All],3,FALSE)</f>
        <v>RAK Ceramics</v>
      </c>
      <c r="Z303" s="228" t="str">
        <f>VLOOKUP(HelpMe[[#This Row],[Technician]],Technicians[#All],2,FALSE)</f>
        <v>SAP Basis</v>
      </c>
      <c r="AA303" s="233" t="str">
        <f>IF((TEXT("Oct 28, 2024 00:00 AM","mmm dd, yyyy hh:mm") - HelpMe[[#This Row],[Updated Created Date]])&gt;0, "Yes","No")</f>
        <v>Yes</v>
      </c>
      <c r="AB303" s="230">
        <f ca="1">HelpMe[[#This Row],[Updated Resolved Time]]-HelpMe[[#This Row],[Updated Created Date]]</f>
        <v>3.9680555555532919</v>
      </c>
      <c r="AC303" s="231">
        <f>YEAR(HelpMe[[#This Row],[Updated Created Date]])</f>
        <v>2024</v>
      </c>
      <c r="AD303" s="228">
        <f>WEEKNUM(HelpMe[[#This Row],[Updated Created Date]])</f>
        <v>31</v>
      </c>
      <c r="AE303" s="228" t="str">
        <f>_xlfn.CONCAT(HelpMe[[#This Row],[Year]],"-W",HelpMe[[#This Row],[Week'#]])</f>
        <v>2024-W31</v>
      </c>
      <c r="AF303" s="228" t="str">
        <f>IFERROR(VLOOKUP(HelpMe[[#This Row],[ID]],CGTracker[#All],13,FALSE),"No CG Status Found")</f>
        <v>No CG Status Found</v>
      </c>
      <c r="AG303" s="228">
        <f>MONTH(HelpMe[[#This Row],[Updated Created Date]])</f>
        <v>8</v>
      </c>
      <c r="AH303" s="228" t="str">
        <f>_xlfn.CONCAT(HelpMe[[#This Row],[Year]],"-M",HelpMe[[#This Row],[Month]])</f>
        <v>2024-M8</v>
      </c>
      <c r="AI303" s="228" t="str">
        <f ca="1">IF(HelpMe[[#This Row],[Age]]&lt;2,"Less than 2",IF(HelpMe[[#This Row],[Age]]&lt;5,"From 2 to 5",IF(HelpMe[[#This Row],[Age]]&lt;10,"From 5 to 10","More than 10")))</f>
        <v>From 2 to 5</v>
      </c>
      <c r="AJ3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45505.772222222222</v>
      </c>
      <c r="AK3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45509.740277777775</v>
      </c>
    </row>
    <row r="304" spans="1:37" ht="13.5" customHeight="1">
      <c r="A304" s="235">
        <v>4000001601</v>
      </c>
      <c r="B304" s="228" t="s">
        <v>117</v>
      </c>
      <c r="C304" s="228" t="s">
        <v>892</v>
      </c>
      <c r="D304" s="228" t="s">
        <v>2730</v>
      </c>
      <c r="E304" s="228" t="s">
        <v>2731</v>
      </c>
      <c r="F304" s="228" t="s">
        <v>2413</v>
      </c>
      <c r="G304" s="228" t="s">
        <v>882</v>
      </c>
      <c r="H304" s="228" t="s">
        <v>403</v>
      </c>
      <c r="I304" s="233" t="s">
        <v>2732</v>
      </c>
      <c r="J304" s="228" t="s">
        <v>2733</v>
      </c>
      <c r="K304" s="228" t="s">
        <v>846</v>
      </c>
      <c r="L304" s="228" t="s">
        <v>2027</v>
      </c>
      <c r="M304" s="228" t="s">
        <v>2731</v>
      </c>
      <c r="N304" s="228" t="s">
        <v>1240</v>
      </c>
      <c r="O304" s="228" t="s">
        <v>850</v>
      </c>
      <c r="P304" s="233" t="s">
        <v>2027</v>
      </c>
      <c r="Q304" s="228" t="s">
        <v>795</v>
      </c>
      <c r="R304" s="233" t="s">
        <v>2670</v>
      </c>
      <c r="S304" s="228" t="s">
        <v>2670</v>
      </c>
      <c r="T304" s="228" t="s">
        <v>2734</v>
      </c>
      <c r="U304" s="228" t="s">
        <v>890</v>
      </c>
      <c r="V304" s="228" t="s">
        <v>855</v>
      </c>
      <c r="W304" s="228" t="s">
        <v>869</v>
      </c>
      <c r="X304" s="316" t="s">
        <v>793</v>
      </c>
      <c r="Y304" s="317" t="str">
        <f>VLOOKUP(HelpMe[[#This Row],[Technician]],Technicians[#All],3,FALSE)</f>
        <v>RAK Ceramics</v>
      </c>
      <c r="Z304" s="228" t="str">
        <f>VLOOKUP(HelpMe[[#This Row],[Technician]],Technicians[#All],2,FALSE)</f>
        <v>SAP Basis</v>
      </c>
      <c r="AA304" s="233" t="str">
        <f>IF((TEXT("Oct 28, 2024 00:00 AM","mmm dd, yyyy hh:mm") - HelpMe[[#This Row],[Updated Created Date]])&gt;0, "Yes","No")</f>
        <v>Yes</v>
      </c>
      <c r="AB304" s="230">
        <f ca="1">HelpMe[[#This Row],[Updated Resolved Time]]-HelpMe[[#This Row],[Updated Created Date]]</f>
        <v>3.7368055555562023</v>
      </c>
      <c r="AC304" s="231">
        <f>YEAR(HelpMe[[#This Row],[Updated Created Date]])</f>
        <v>2024</v>
      </c>
      <c r="AD304" s="228">
        <f>WEEKNUM(HelpMe[[#This Row],[Updated Created Date]])</f>
        <v>31</v>
      </c>
      <c r="AE304" s="228" t="str">
        <f>_xlfn.CONCAT(HelpMe[[#This Row],[Year]],"-W",HelpMe[[#This Row],[Week'#]])</f>
        <v>2024-W31</v>
      </c>
      <c r="AF304" s="228" t="str">
        <f>IFERROR(VLOOKUP(HelpMe[[#This Row],[ID]],CGTracker[#All],13,FALSE),"No CG Status Found")</f>
        <v>No CG Status Found</v>
      </c>
      <c r="AG304" s="228">
        <f>MONTH(HelpMe[[#This Row],[Updated Created Date]])</f>
        <v>8</v>
      </c>
      <c r="AH304" s="228" t="str">
        <f>_xlfn.CONCAT(HelpMe[[#This Row],[Year]],"-M",HelpMe[[#This Row],[Month]])</f>
        <v>2024-M8</v>
      </c>
      <c r="AI304" s="228" t="str">
        <f ca="1">IF(HelpMe[[#This Row],[Age]]&lt;2,"Less than 2",IF(HelpMe[[#This Row],[Age]]&lt;5,"From 2 to 5",IF(HelpMe[[#This Row],[Age]]&lt;10,"From 5 to 10","More than 10")))</f>
        <v>From 2 to 5</v>
      </c>
      <c r="AJ3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45505.792361111111</v>
      </c>
      <c r="AK3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45509.529166666667</v>
      </c>
    </row>
    <row r="305" spans="1:37" ht="13.5" customHeight="1">
      <c r="A305" s="235">
        <v>4000001619</v>
      </c>
      <c r="B305" s="228" t="s">
        <v>117</v>
      </c>
      <c r="C305" s="228" t="s">
        <v>795</v>
      </c>
      <c r="D305" s="228" t="s">
        <v>2735</v>
      </c>
      <c r="E305" s="228" t="s">
        <v>2326</v>
      </c>
      <c r="F305" s="228" t="s">
        <v>2413</v>
      </c>
      <c r="G305" s="228" t="s">
        <v>882</v>
      </c>
      <c r="H305" s="228" t="s">
        <v>403</v>
      </c>
      <c r="I305" s="233" t="s">
        <v>2736</v>
      </c>
      <c r="J305" s="228" t="s">
        <v>2737</v>
      </c>
      <c r="K305" s="228" t="s">
        <v>846</v>
      </c>
      <c r="L305" s="228" t="s">
        <v>2738</v>
      </c>
      <c r="M305" s="228" t="s">
        <v>2326</v>
      </c>
      <c r="N305" s="228" t="s">
        <v>963</v>
      </c>
      <c r="O305" s="228" t="s">
        <v>850</v>
      </c>
      <c r="P305" s="233" t="s">
        <v>2738</v>
      </c>
      <c r="Q305" s="228" t="s">
        <v>795</v>
      </c>
      <c r="R305" s="233" t="s">
        <v>2739</v>
      </c>
      <c r="S305" s="228" t="s">
        <v>2739</v>
      </c>
      <c r="T305" s="228" t="s">
        <v>2740</v>
      </c>
      <c r="U305" s="228" t="s">
        <v>890</v>
      </c>
      <c r="V305" s="228" t="s">
        <v>855</v>
      </c>
      <c r="W305" s="228" t="s">
        <v>869</v>
      </c>
      <c r="X305" s="316" t="s">
        <v>793</v>
      </c>
      <c r="Y305" s="317" t="str">
        <f>VLOOKUP(HelpMe[[#This Row],[Technician]],Technicians[#All],3,FALSE)</f>
        <v>RAK Ceramics</v>
      </c>
      <c r="Z305" s="228" t="str">
        <f>VLOOKUP(HelpMe[[#This Row],[Technician]],Technicians[#All],2,FALSE)</f>
        <v>SAP Basis</v>
      </c>
      <c r="AA305" s="233" t="str">
        <f>IF((TEXT("Oct 28, 2024 00:00 AM","mmm dd, yyyy hh:mm") - HelpMe[[#This Row],[Updated Created Date]])&gt;0, "Yes","No")</f>
        <v>Yes</v>
      </c>
      <c r="AB305" s="230">
        <f ca="1">HelpMe[[#This Row],[Updated Resolved Time]]-HelpMe[[#This Row],[Updated Created Date]]</f>
        <v>18.150000000001455</v>
      </c>
      <c r="AC305" s="231">
        <f>YEAR(HelpMe[[#This Row],[Updated Created Date]])</f>
        <v>2024</v>
      </c>
      <c r="AD305" s="228">
        <f>WEEKNUM(HelpMe[[#This Row],[Updated Created Date]])</f>
        <v>31</v>
      </c>
      <c r="AE305" s="228" t="str">
        <f>_xlfn.CONCAT(HelpMe[[#This Row],[Year]],"-W",HelpMe[[#This Row],[Week'#]])</f>
        <v>2024-W31</v>
      </c>
      <c r="AF305" s="228" t="str">
        <f>IFERROR(VLOOKUP(HelpMe[[#This Row],[ID]],CGTracker[#All],13,FALSE),"No CG Status Found")</f>
        <v>No CG Status Found</v>
      </c>
      <c r="AG305" s="228">
        <f>MONTH(HelpMe[[#This Row],[Updated Created Date]])</f>
        <v>8</v>
      </c>
      <c r="AH305" s="228" t="str">
        <f>_xlfn.CONCAT(HelpMe[[#This Row],[Year]],"-M",HelpMe[[#This Row],[Month]])</f>
        <v>2024-M8</v>
      </c>
      <c r="AI305" s="228" t="str">
        <f ca="1">IF(HelpMe[[#This Row],[Age]]&lt;2,"Less than 2",IF(HelpMe[[#This Row],[Age]]&lt;5,"From 2 to 5",IF(HelpMe[[#This Row],[Age]]&lt;10,"From 5 to 10","More than 10")))</f>
        <v>More than 10</v>
      </c>
      <c r="AJ3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45506.523611111108</v>
      </c>
      <c r="AK3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45524.673611111109</v>
      </c>
    </row>
    <row r="306" spans="1:37" ht="13.5" customHeight="1">
      <c r="A306" s="235">
        <v>4000001624</v>
      </c>
      <c r="B306" s="228" t="s">
        <v>156</v>
      </c>
      <c r="C306" s="228" t="s">
        <v>795</v>
      </c>
      <c r="D306" s="228" t="s">
        <v>2741</v>
      </c>
      <c r="E306" s="228" t="s">
        <v>2742</v>
      </c>
      <c r="F306" s="228" t="s">
        <v>881</v>
      </c>
      <c r="G306" s="228" t="s">
        <v>882</v>
      </c>
      <c r="H306" s="228" t="s">
        <v>403</v>
      </c>
      <c r="I306" s="233" t="s">
        <v>2743</v>
      </c>
      <c r="J306" s="228" t="s">
        <v>2744</v>
      </c>
      <c r="K306" s="228" t="s">
        <v>846</v>
      </c>
      <c r="L306" s="228" t="s">
        <v>2733</v>
      </c>
      <c r="M306" s="228" t="s">
        <v>2742</v>
      </c>
      <c r="N306" s="228" t="s">
        <v>934</v>
      </c>
      <c r="O306" s="228" t="s">
        <v>850</v>
      </c>
      <c r="P306" s="233" t="s">
        <v>2733</v>
      </c>
      <c r="Q306" s="228" t="s">
        <v>795</v>
      </c>
      <c r="R306" s="233" t="s">
        <v>2745</v>
      </c>
      <c r="S306" s="228" t="s">
        <v>2746</v>
      </c>
      <c r="T306" s="228" t="s">
        <v>2747</v>
      </c>
      <c r="U306" s="228" t="s">
        <v>855</v>
      </c>
      <c r="V306" s="228" t="s">
        <v>855</v>
      </c>
      <c r="W306" s="228" t="s">
        <v>869</v>
      </c>
      <c r="X306" s="316" t="s">
        <v>793</v>
      </c>
      <c r="Y306" s="317" t="str">
        <f>VLOOKUP(HelpMe[[#This Row],[Technician]],Technicians[#All],3,FALSE)</f>
        <v>RAK Ceramics</v>
      </c>
      <c r="Z306" s="228" t="str">
        <f>VLOOKUP(HelpMe[[#This Row],[Technician]],Technicians[#All],2,FALSE)</f>
        <v>SAP Basis</v>
      </c>
      <c r="AA306" s="233" t="str">
        <f>IF((TEXT("Oct 28, 2024 00:00 AM","mmm dd, yyyy hh:mm") - HelpMe[[#This Row],[Updated Created Date]])&gt;0, "Yes","No")</f>
        <v>Yes</v>
      </c>
      <c r="AB306" s="230">
        <f ca="1">HelpMe[[#This Row],[Updated Resolved Time]]-HelpMe[[#This Row],[Updated Created Date]]</f>
        <v>0.21458333333430346</v>
      </c>
      <c r="AC306" s="231">
        <f>YEAR(HelpMe[[#This Row],[Updated Created Date]])</f>
        <v>2024</v>
      </c>
      <c r="AD306" s="228">
        <f>WEEKNUM(HelpMe[[#This Row],[Updated Created Date]])</f>
        <v>31</v>
      </c>
      <c r="AE306" s="228" t="str">
        <f>_xlfn.CONCAT(HelpMe[[#This Row],[Year]],"-W",HelpMe[[#This Row],[Week'#]])</f>
        <v>2024-W31</v>
      </c>
      <c r="AF306" s="228" t="str">
        <f>IFERROR(VLOOKUP(HelpMe[[#This Row],[ID]],CGTracker[#All],13,FALSE),"No CG Status Found")</f>
        <v>No CG Status Found</v>
      </c>
      <c r="AG306" s="228">
        <f>MONTH(HelpMe[[#This Row],[Updated Created Date]])</f>
        <v>8</v>
      </c>
      <c r="AH306" s="228" t="str">
        <f>_xlfn.CONCAT(HelpMe[[#This Row],[Year]],"-M",HelpMe[[#This Row],[Month]])</f>
        <v>2024-M8</v>
      </c>
      <c r="AI306" s="228" t="str">
        <f ca="1">IF(HelpMe[[#This Row],[Age]]&lt;2,"Less than 2",IF(HelpMe[[#This Row],[Age]]&lt;5,"From 2 to 5",IF(HelpMe[[#This Row],[Age]]&lt;10,"From 5 to 10","More than 10")))</f>
        <v>Less than 2</v>
      </c>
      <c r="AJ3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45506.563888888886</v>
      </c>
      <c r="AK3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45506.77847222222</v>
      </c>
    </row>
    <row r="307" spans="1:37" ht="13.5" customHeight="1">
      <c r="A307" s="235">
        <v>4000001625</v>
      </c>
      <c r="B307" s="228" t="s">
        <v>117</v>
      </c>
      <c r="C307" s="228" t="s">
        <v>841</v>
      </c>
      <c r="D307" s="228" t="s">
        <v>2748</v>
      </c>
      <c r="E307" s="228" t="s">
        <v>1228</v>
      </c>
      <c r="F307" s="228" t="s">
        <v>2413</v>
      </c>
      <c r="G307" s="228" t="s">
        <v>882</v>
      </c>
      <c r="H307" s="228" t="s">
        <v>131</v>
      </c>
      <c r="I307" s="233" t="s">
        <v>2749</v>
      </c>
      <c r="J307" s="228" t="s">
        <v>2750</v>
      </c>
      <c r="K307" s="228" t="s">
        <v>846</v>
      </c>
      <c r="L307" s="228" t="s">
        <v>855</v>
      </c>
      <c r="M307" s="228" t="s">
        <v>1155</v>
      </c>
      <c r="N307" s="228" t="s">
        <v>1004</v>
      </c>
      <c r="O307" s="228" t="s">
        <v>850</v>
      </c>
      <c r="P307" s="233" t="s">
        <v>2751</v>
      </c>
      <c r="Q307" s="228" t="s">
        <v>841</v>
      </c>
      <c r="R307" s="233" t="s">
        <v>855</v>
      </c>
      <c r="S307" s="228" t="s">
        <v>2752</v>
      </c>
      <c r="T307" s="228" t="s">
        <v>2753</v>
      </c>
      <c r="U307" s="228" t="s">
        <v>890</v>
      </c>
      <c r="V307" s="228" t="s">
        <v>855</v>
      </c>
      <c r="W307" s="228" t="s">
        <v>869</v>
      </c>
      <c r="X307" s="316" t="s">
        <v>793</v>
      </c>
      <c r="Y307" s="317" t="str">
        <f>VLOOKUP(HelpMe[[#This Row],[Technician]],Technicians[#All],3,FALSE)</f>
        <v>RAK Ceramics</v>
      </c>
      <c r="Z307" s="228" t="str">
        <f>VLOOKUP(HelpMe[[#This Row],[Technician]],Technicians[#All],2,FALSE)</f>
        <v>SAP Basis</v>
      </c>
      <c r="AA307" s="233" t="str">
        <f>IF((TEXT("Oct 28, 2024 00:00 AM","mmm dd, yyyy hh:mm") - HelpMe[[#This Row],[Updated Created Date]])&gt;0, "Yes","No")</f>
        <v>Yes</v>
      </c>
      <c r="AB307" s="230">
        <f ca="1">HelpMe[[#This Row],[Updated Resolved Time]]-HelpMe[[#This Row],[Updated Created Date]]</f>
        <v>147.17557372685405</v>
      </c>
      <c r="AC307" s="231">
        <f>YEAR(HelpMe[[#This Row],[Updated Created Date]])</f>
        <v>2024</v>
      </c>
      <c r="AD307" s="228">
        <f>WEEKNUM(HelpMe[[#This Row],[Updated Created Date]])</f>
        <v>31</v>
      </c>
      <c r="AE307" s="228" t="str">
        <f>_xlfn.CONCAT(HelpMe[[#This Row],[Year]],"-W",HelpMe[[#This Row],[Week'#]])</f>
        <v>2024-W31</v>
      </c>
      <c r="AF307" s="228" t="str">
        <f>IFERROR(VLOOKUP(HelpMe[[#This Row],[ID]],CGTracker[#All],13,FALSE),"No CG Status Found")</f>
        <v>No CG Status Found</v>
      </c>
      <c r="AG307" s="228">
        <f>MONTH(HelpMe[[#This Row],[Updated Created Date]])</f>
        <v>8</v>
      </c>
      <c r="AH307" s="228" t="str">
        <f>_xlfn.CONCAT(HelpMe[[#This Row],[Year]],"-M",HelpMe[[#This Row],[Month]])</f>
        <v>2024-M8</v>
      </c>
      <c r="AI307" s="228" t="str">
        <f ca="1">IF(HelpMe[[#This Row],[Age]]&lt;2,"Less than 2",IF(HelpMe[[#This Row],[Age]]&lt;5,"From 2 to 5",IF(HelpMe[[#This Row],[Age]]&lt;10,"From 5 to 10","More than 10")))</f>
        <v>More than 10</v>
      </c>
      <c r="AJ3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45506.581944444442</v>
      </c>
      <c r="AK3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08" spans="1:37" ht="13.5" customHeight="1">
      <c r="A308" s="235">
        <v>4000001626</v>
      </c>
      <c r="B308" s="228" t="s">
        <v>117</v>
      </c>
      <c r="C308" s="228" t="s">
        <v>1035</v>
      </c>
      <c r="D308" s="228" t="s">
        <v>2754</v>
      </c>
      <c r="E308" s="228" t="s">
        <v>2731</v>
      </c>
      <c r="F308" s="228" t="s">
        <v>2413</v>
      </c>
      <c r="G308" s="228" t="s">
        <v>882</v>
      </c>
      <c r="H308" s="228" t="s">
        <v>403</v>
      </c>
      <c r="I308" s="233" t="s">
        <v>2755</v>
      </c>
      <c r="J308" s="228" t="s">
        <v>2455</v>
      </c>
      <c r="K308" s="228" t="s">
        <v>846</v>
      </c>
      <c r="L308" s="228" t="s">
        <v>2027</v>
      </c>
      <c r="M308" s="228" t="s">
        <v>2731</v>
      </c>
      <c r="N308" s="228" t="s">
        <v>1240</v>
      </c>
      <c r="O308" s="228" t="s">
        <v>850</v>
      </c>
      <c r="P308" s="233" t="s">
        <v>2027</v>
      </c>
      <c r="Q308" s="228" t="s">
        <v>892</v>
      </c>
      <c r="R308" s="233" t="s">
        <v>2756</v>
      </c>
      <c r="S308" s="228" t="s">
        <v>2756</v>
      </c>
      <c r="T308" s="228" t="s">
        <v>2757</v>
      </c>
      <c r="U308" s="228" t="s">
        <v>890</v>
      </c>
      <c r="V308" s="228" t="s">
        <v>855</v>
      </c>
      <c r="W308" s="228" t="s">
        <v>869</v>
      </c>
      <c r="X308" s="316" t="s">
        <v>793</v>
      </c>
      <c r="Y308" s="317" t="str">
        <f>VLOOKUP(HelpMe[[#This Row],[Technician]],Technicians[#All],3,FALSE)</f>
        <v>RAK Ceramics</v>
      </c>
      <c r="Z308" s="228" t="str">
        <f>VLOOKUP(HelpMe[[#This Row],[Technician]],Technicians[#All],2,FALSE)</f>
        <v>SAP Basis</v>
      </c>
      <c r="AA308" s="233" t="str">
        <f>IF((TEXT("Oct 28, 2024 00:00 AM","mmm dd, yyyy hh:mm") - HelpMe[[#This Row],[Updated Created Date]])&gt;0, "Yes","No")</f>
        <v>Yes</v>
      </c>
      <c r="AB308" s="230">
        <f ca="1">HelpMe[[#This Row],[Updated Resolved Time]]-HelpMe[[#This Row],[Updated Created Date]]</f>
        <v>2.9333333333343035</v>
      </c>
      <c r="AC308" s="231">
        <f>YEAR(HelpMe[[#This Row],[Updated Created Date]])</f>
        <v>2024</v>
      </c>
      <c r="AD308" s="228">
        <f>WEEKNUM(HelpMe[[#This Row],[Updated Created Date]])</f>
        <v>31</v>
      </c>
      <c r="AE308" s="228" t="str">
        <f>_xlfn.CONCAT(HelpMe[[#This Row],[Year]],"-W",HelpMe[[#This Row],[Week'#]])</f>
        <v>2024-W31</v>
      </c>
      <c r="AF308" s="228" t="str">
        <f>IFERROR(VLOOKUP(HelpMe[[#This Row],[ID]],CGTracker[#All],13,FALSE),"No CG Status Found")</f>
        <v>No CG Status Found</v>
      </c>
      <c r="AG308" s="228">
        <f>MONTH(HelpMe[[#This Row],[Updated Created Date]])</f>
        <v>8</v>
      </c>
      <c r="AH308" s="228" t="str">
        <f>_xlfn.CONCAT(HelpMe[[#This Row],[Year]],"-M",HelpMe[[#This Row],[Month]])</f>
        <v>2024-M8</v>
      </c>
      <c r="AI308" s="228" t="str">
        <f ca="1">IF(HelpMe[[#This Row],[Age]]&lt;2,"Less than 2",IF(HelpMe[[#This Row],[Age]]&lt;5,"From 2 to 5",IF(HelpMe[[#This Row],[Age]]&lt;10,"From 5 to 10","More than 10")))</f>
        <v>From 2 to 5</v>
      </c>
      <c r="AJ3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45506.588194444441</v>
      </c>
      <c r="AK3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45509.521527777775</v>
      </c>
    </row>
    <row r="309" spans="1:37" ht="13.5" customHeight="1">
      <c r="A309" s="235">
        <v>4000001627</v>
      </c>
      <c r="B309" s="228" t="s">
        <v>117</v>
      </c>
      <c r="C309" s="228" t="s">
        <v>892</v>
      </c>
      <c r="D309" s="228" t="s">
        <v>2758</v>
      </c>
      <c r="E309" s="228" t="s">
        <v>1475</v>
      </c>
      <c r="F309" s="228" t="s">
        <v>2413</v>
      </c>
      <c r="G309" s="228" t="s">
        <v>882</v>
      </c>
      <c r="H309" s="228" t="s">
        <v>403</v>
      </c>
      <c r="I309" s="233" t="s">
        <v>2759</v>
      </c>
      <c r="J309" s="228" t="s">
        <v>2760</v>
      </c>
      <c r="K309" s="228" t="s">
        <v>846</v>
      </c>
      <c r="L309" s="228" t="s">
        <v>2761</v>
      </c>
      <c r="M309" s="228" t="s">
        <v>1475</v>
      </c>
      <c r="N309" s="228" t="s">
        <v>1240</v>
      </c>
      <c r="O309" s="228" t="s">
        <v>850</v>
      </c>
      <c r="P309" s="233" t="s">
        <v>2761</v>
      </c>
      <c r="Q309" s="228" t="s">
        <v>795</v>
      </c>
      <c r="R309" s="233" t="s">
        <v>2762</v>
      </c>
      <c r="S309" s="228" t="s">
        <v>2763</v>
      </c>
      <c r="T309" s="228" t="s">
        <v>2764</v>
      </c>
      <c r="U309" s="228" t="s">
        <v>890</v>
      </c>
      <c r="V309" s="228" t="s">
        <v>855</v>
      </c>
      <c r="W309" s="228" t="s">
        <v>869</v>
      </c>
      <c r="X309" s="316" t="s">
        <v>793</v>
      </c>
      <c r="Y309" s="317" t="str">
        <f>VLOOKUP(HelpMe[[#This Row],[Technician]],Technicians[#All],3,FALSE)</f>
        <v>RAK Ceramics</v>
      </c>
      <c r="Z309" s="228" t="str">
        <f>VLOOKUP(HelpMe[[#This Row],[Technician]],Technicians[#All],2,FALSE)</f>
        <v>SAP Basis</v>
      </c>
      <c r="AA309" s="233" t="str">
        <f>IF((TEXT("Oct 28, 2024 00:00 AM","mmm dd, yyyy hh:mm") - HelpMe[[#This Row],[Updated Created Date]])&gt;0, "Yes","No")</f>
        <v>Yes</v>
      </c>
      <c r="AB309" s="230">
        <f ca="1">HelpMe[[#This Row],[Updated Resolved Time]]-HelpMe[[#This Row],[Updated Created Date]]</f>
        <v>9.8263888888905058</v>
      </c>
      <c r="AC309" s="231">
        <f>YEAR(HelpMe[[#This Row],[Updated Created Date]])</f>
        <v>2024</v>
      </c>
      <c r="AD309" s="228">
        <f>WEEKNUM(HelpMe[[#This Row],[Updated Created Date]])</f>
        <v>31</v>
      </c>
      <c r="AE309" s="228" t="str">
        <f>_xlfn.CONCAT(HelpMe[[#This Row],[Year]],"-W",HelpMe[[#This Row],[Week'#]])</f>
        <v>2024-W31</v>
      </c>
      <c r="AF309" s="228" t="str">
        <f>IFERROR(VLOOKUP(HelpMe[[#This Row],[ID]],CGTracker[#All],13,FALSE),"No CG Status Found")</f>
        <v>No CG Status Found</v>
      </c>
      <c r="AG309" s="228">
        <f>MONTH(HelpMe[[#This Row],[Updated Created Date]])</f>
        <v>8</v>
      </c>
      <c r="AH309" s="228" t="str">
        <f>_xlfn.CONCAT(HelpMe[[#This Row],[Year]],"-M",HelpMe[[#This Row],[Month]])</f>
        <v>2024-M8</v>
      </c>
      <c r="AI309" s="228" t="str">
        <f ca="1">IF(HelpMe[[#This Row],[Age]]&lt;2,"Less than 2",IF(HelpMe[[#This Row],[Age]]&lt;5,"From 2 to 5",IF(HelpMe[[#This Row],[Age]]&lt;10,"From 5 to 10","More than 10")))</f>
        <v>From 5 to 10</v>
      </c>
      <c r="AJ3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45506.591666666667</v>
      </c>
      <c r="AK3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45516.418055555558</v>
      </c>
    </row>
    <row r="310" spans="1:37" ht="13.5" customHeight="1">
      <c r="A310" s="235">
        <v>4000001778</v>
      </c>
      <c r="B310" s="228" t="s">
        <v>117</v>
      </c>
      <c r="C310" s="228" t="s">
        <v>892</v>
      </c>
      <c r="D310" s="228" t="s">
        <v>2765</v>
      </c>
      <c r="E310" s="228" t="s">
        <v>2017</v>
      </c>
      <c r="F310" s="228" t="s">
        <v>603</v>
      </c>
      <c r="G310" s="228" t="s">
        <v>860</v>
      </c>
      <c r="H310" s="228" t="s">
        <v>268</v>
      </c>
      <c r="I310" s="233" t="s">
        <v>2766</v>
      </c>
      <c r="J310" s="228" t="s">
        <v>2767</v>
      </c>
      <c r="K310" s="228" t="s">
        <v>846</v>
      </c>
      <c r="L310" s="228" t="s">
        <v>855</v>
      </c>
      <c r="M310" s="228" t="s">
        <v>2017</v>
      </c>
      <c r="N310" s="228" t="s">
        <v>1156</v>
      </c>
      <c r="O310" s="228" t="s">
        <v>917</v>
      </c>
      <c r="P310" s="233" t="s">
        <v>2768</v>
      </c>
      <c r="Q310" s="228" t="s">
        <v>892</v>
      </c>
      <c r="R310" s="233" t="s">
        <v>855</v>
      </c>
      <c r="S310" s="228" t="s">
        <v>2769</v>
      </c>
      <c r="T310" s="228" t="s">
        <v>2770</v>
      </c>
      <c r="U310" s="228" t="s">
        <v>846</v>
      </c>
      <c r="V310" s="228" t="s">
        <v>2771</v>
      </c>
      <c r="W310" s="228" t="s">
        <v>1544</v>
      </c>
      <c r="X310" s="316" t="s">
        <v>793</v>
      </c>
      <c r="Y310" s="317" t="str">
        <f>VLOOKUP(HelpMe[[#This Row],[Technician]],Technicians[#All],3,FALSE)</f>
        <v>RAK Ceramics</v>
      </c>
      <c r="Z310" s="228" t="str">
        <f>VLOOKUP(HelpMe[[#This Row],[Technician]],Technicians[#All],2,FALSE)</f>
        <v>SAP ABAP</v>
      </c>
      <c r="AA310" s="233" t="str">
        <f>IF((TEXT("Oct 28, 2024 00:00 AM","mmm dd, yyyy hh:mm") - HelpMe[[#This Row],[Updated Created Date]])&gt;0, "Yes","No")</f>
        <v>Yes</v>
      </c>
      <c r="AB310" s="230">
        <f ca="1">HelpMe[[#This Row],[Updated Resolved Time]]-HelpMe[[#This Row],[Updated Created Date]]</f>
        <v>141.97349039351684</v>
      </c>
      <c r="AC310" s="231">
        <f>YEAR(HelpMe[[#This Row],[Updated Created Date]])</f>
        <v>2024</v>
      </c>
      <c r="AD310" s="228">
        <f>WEEKNUM(HelpMe[[#This Row],[Updated Created Date]])</f>
        <v>32</v>
      </c>
      <c r="AE310" s="228" t="str">
        <f>_xlfn.CONCAT(HelpMe[[#This Row],[Year]],"-W",HelpMe[[#This Row],[Week'#]])</f>
        <v>2024-W32</v>
      </c>
      <c r="AF310" s="228" t="str">
        <f>IFERROR(VLOOKUP(HelpMe[[#This Row],[ID]],CGTracker[#All],13,FALSE),"No CG Status Found")</f>
        <v>No CG Status Found</v>
      </c>
      <c r="AG310" s="228">
        <f>MONTH(HelpMe[[#This Row],[Updated Created Date]])</f>
        <v>8</v>
      </c>
      <c r="AH310" s="228" t="str">
        <f>_xlfn.CONCAT(HelpMe[[#This Row],[Year]],"-M",HelpMe[[#This Row],[Month]])</f>
        <v>2024-M8</v>
      </c>
      <c r="AI310" s="228" t="str">
        <f ca="1">IF(HelpMe[[#This Row],[Age]]&lt;2,"Less than 2",IF(HelpMe[[#This Row],[Age]]&lt;5,"From 2 to 5",IF(HelpMe[[#This Row],[Age]]&lt;10,"From 5 to 10","More than 10")))</f>
        <v>More than 10</v>
      </c>
      <c r="AJ3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45511.78402777778</v>
      </c>
      <c r="AK3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11" spans="1:37" ht="13.5" customHeight="1">
      <c r="A311" s="235">
        <v>4000001636</v>
      </c>
      <c r="B311" s="228" t="s">
        <v>156</v>
      </c>
      <c r="C311" s="228" t="s">
        <v>795</v>
      </c>
      <c r="D311" s="228" t="s">
        <v>2772</v>
      </c>
      <c r="E311" s="228" t="s">
        <v>2773</v>
      </c>
      <c r="F311" s="228" t="s">
        <v>742</v>
      </c>
      <c r="G311" s="228" t="s">
        <v>941</v>
      </c>
      <c r="H311" s="228" t="s">
        <v>403</v>
      </c>
      <c r="I311" s="233" t="s">
        <v>2774</v>
      </c>
      <c r="J311" s="228" t="s">
        <v>2775</v>
      </c>
      <c r="K311" s="228" t="s">
        <v>846</v>
      </c>
      <c r="L311" s="228" t="s">
        <v>2776</v>
      </c>
      <c r="M311" s="228" t="s">
        <v>2773</v>
      </c>
      <c r="N311" s="228" t="s">
        <v>924</v>
      </c>
      <c r="O311" s="228" t="s">
        <v>850</v>
      </c>
      <c r="P311" s="233" t="s">
        <v>2776</v>
      </c>
      <c r="Q311" s="228" t="s">
        <v>795</v>
      </c>
      <c r="R311" s="233" t="s">
        <v>2777</v>
      </c>
      <c r="S311" s="228" t="s">
        <v>2778</v>
      </c>
      <c r="T311" s="228" t="s">
        <v>2779</v>
      </c>
      <c r="U311" s="228" t="s">
        <v>855</v>
      </c>
      <c r="V311" s="228" t="s">
        <v>2780</v>
      </c>
      <c r="W311" s="228" t="s">
        <v>869</v>
      </c>
      <c r="X311" s="316" t="s">
        <v>793</v>
      </c>
      <c r="Y311" s="317" t="str">
        <f>VLOOKUP(HelpMe[[#This Row],[Technician]],Technicians[#All],3,FALSE)</f>
        <v>RAK Ceramics</v>
      </c>
      <c r="Z311" s="228" t="str">
        <f>VLOOKUP(HelpMe[[#This Row],[Technician]],Technicians[#All],2,FALSE)</f>
        <v>SAP SD</v>
      </c>
      <c r="AA311" s="233" t="str">
        <f>IF((TEXT("Oct 28, 2024 00:00 AM","mmm dd, yyyy hh:mm") - HelpMe[[#This Row],[Updated Created Date]])&gt;0, "Yes","No")</f>
        <v>Yes</v>
      </c>
      <c r="AB311" s="230">
        <f ca="1">HelpMe[[#This Row],[Updated Resolved Time]]-HelpMe[[#This Row],[Updated Created Date]]</f>
        <v>76.294444444443798</v>
      </c>
      <c r="AC311" s="231">
        <f>YEAR(HelpMe[[#This Row],[Updated Created Date]])</f>
        <v>2024</v>
      </c>
      <c r="AD311" s="228">
        <f>WEEKNUM(HelpMe[[#This Row],[Updated Created Date]])</f>
        <v>31</v>
      </c>
      <c r="AE311" s="228" t="str">
        <f>_xlfn.CONCAT(HelpMe[[#This Row],[Year]],"-W",HelpMe[[#This Row],[Week'#]])</f>
        <v>2024-W31</v>
      </c>
      <c r="AF311" s="228" t="str">
        <f>IFERROR(VLOOKUP(HelpMe[[#This Row],[ID]],CGTracker[#All],13,FALSE),"No CG Status Found")</f>
        <v>No CG Status Found</v>
      </c>
      <c r="AG311" s="228">
        <f>MONTH(HelpMe[[#This Row],[Updated Created Date]])</f>
        <v>8</v>
      </c>
      <c r="AH311" s="228" t="str">
        <f>_xlfn.CONCAT(HelpMe[[#This Row],[Year]],"-M",HelpMe[[#This Row],[Month]])</f>
        <v>2024-M8</v>
      </c>
      <c r="AI311" s="228" t="str">
        <f ca="1">IF(HelpMe[[#This Row],[Age]]&lt;2,"Less than 2",IF(HelpMe[[#This Row],[Age]]&lt;5,"From 2 to 5",IF(HelpMe[[#This Row],[Age]]&lt;10,"From 5 to 10","More than 10")))</f>
        <v>More than 10</v>
      </c>
      <c r="AJ3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45506.712500000001</v>
      </c>
      <c r="AK3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45583.006944444445</v>
      </c>
    </row>
    <row r="312" spans="1:37" ht="13.5" customHeight="1">
      <c r="A312" s="235">
        <v>4000001631</v>
      </c>
      <c r="B312" s="228" t="s">
        <v>156</v>
      </c>
      <c r="C312" s="228" t="s">
        <v>841</v>
      </c>
      <c r="D312" s="228" t="s">
        <v>2781</v>
      </c>
      <c r="E312" s="228" t="s">
        <v>2773</v>
      </c>
      <c r="F312" s="228" t="s">
        <v>1054</v>
      </c>
      <c r="G312" s="228" t="s">
        <v>1055</v>
      </c>
      <c r="H312" s="228" t="s">
        <v>403</v>
      </c>
      <c r="I312" s="233" t="s">
        <v>2782</v>
      </c>
      <c r="J312" s="228" t="s">
        <v>2783</v>
      </c>
      <c r="K312" s="228" t="s">
        <v>846</v>
      </c>
      <c r="L312" s="228" t="s">
        <v>2784</v>
      </c>
      <c r="M312" s="228" t="s">
        <v>2773</v>
      </c>
      <c r="N312" s="228" t="s">
        <v>924</v>
      </c>
      <c r="O312" s="228" t="s">
        <v>850</v>
      </c>
      <c r="P312" s="233" t="s">
        <v>2784</v>
      </c>
      <c r="Q312" s="228" t="s">
        <v>841</v>
      </c>
      <c r="R312" s="233" t="s">
        <v>2785</v>
      </c>
      <c r="S312" s="228" t="s">
        <v>2785</v>
      </c>
      <c r="T312" s="228" t="s">
        <v>2786</v>
      </c>
      <c r="U312" s="228" t="s">
        <v>855</v>
      </c>
      <c r="V312" s="228" t="s">
        <v>2787</v>
      </c>
      <c r="W312" s="228" t="s">
        <v>869</v>
      </c>
      <c r="X312" s="316" t="s">
        <v>793</v>
      </c>
      <c r="Y312" s="317" t="str">
        <f>VLOOKUP(HelpMe[[#This Row],[Technician]],Technicians[#All],3,FALSE)</f>
        <v>RAK Ceramics</v>
      </c>
      <c r="Z312" s="228" t="str">
        <f>VLOOKUP(HelpMe[[#This Row],[Technician]],Technicians[#All],2,FALSE)</f>
        <v>SAP PP</v>
      </c>
      <c r="AA312" s="233" t="str">
        <f>IF((TEXT("Oct 28, 2024 00:00 AM","mmm dd, yyyy hh:mm") - HelpMe[[#This Row],[Updated Created Date]])&gt;0, "Yes","No")</f>
        <v>Yes</v>
      </c>
      <c r="AB312" s="230">
        <f ca="1">HelpMe[[#This Row],[Updated Resolved Time]]-HelpMe[[#This Row],[Updated Created Date]]</f>
        <v>10.879861111112405</v>
      </c>
      <c r="AC312" s="231">
        <f>YEAR(HelpMe[[#This Row],[Updated Created Date]])</f>
        <v>2024</v>
      </c>
      <c r="AD312" s="228">
        <f>WEEKNUM(HelpMe[[#This Row],[Updated Created Date]])</f>
        <v>31</v>
      </c>
      <c r="AE312" s="228" t="str">
        <f>_xlfn.CONCAT(HelpMe[[#This Row],[Year]],"-W",HelpMe[[#This Row],[Week'#]])</f>
        <v>2024-W31</v>
      </c>
      <c r="AF312" s="228" t="str">
        <f>IFERROR(VLOOKUP(HelpMe[[#This Row],[ID]],CGTracker[#All],13,FALSE),"No CG Status Found")</f>
        <v>No CG Status Found</v>
      </c>
      <c r="AG312" s="228">
        <f>MONTH(HelpMe[[#This Row],[Updated Created Date]])</f>
        <v>8</v>
      </c>
      <c r="AH312" s="228" t="str">
        <f>_xlfn.CONCAT(HelpMe[[#This Row],[Year]],"-M",HelpMe[[#This Row],[Month]])</f>
        <v>2024-M8</v>
      </c>
      <c r="AI312" s="228" t="str">
        <f ca="1">IF(HelpMe[[#This Row],[Age]]&lt;2,"Less than 2",IF(HelpMe[[#This Row],[Age]]&lt;5,"From 2 to 5",IF(HelpMe[[#This Row],[Age]]&lt;10,"From 5 to 10","More than 10")))</f>
        <v>More than 10</v>
      </c>
      <c r="AJ3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45506.649305555555</v>
      </c>
      <c r="AK3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45517.529166666667</v>
      </c>
    </row>
    <row r="313" spans="1:37" ht="13.5" customHeight="1">
      <c r="A313" s="235">
        <v>4000001806</v>
      </c>
      <c r="B313" s="228" t="s">
        <v>117</v>
      </c>
      <c r="C313" s="228" t="s">
        <v>892</v>
      </c>
      <c r="D313" s="228" t="s">
        <v>2788</v>
      </c>
      <c r="E313" s="228" t="s">
        <v>2789</v>
      </c>
      <c r="F313" s="228" t="s">
        <v>2413</v>
      </c>
      <c r="G313" s="228" t="s">
        <v>882</v>
      </c>
      <c r="H313" s="228" t="s">
        <v>403</v>
      </c>
      <c r="I313" s="233" t="s">
        <v>2790</v>
      </c>
      <c r="J313" s="228" t="s">
        <v>2791</v>
      </c>
      <c r="K313" s="228" t="s">
        <v>846</v>
      </c>
      <c r="L313" s="228" t="s">
        <v>2792</v>
      </c>
      <c r="M313" s="228" t="s">
        <v>2789</v>
      </c>
      <c r="N313" s="228" t="s">
        <v>2793</v>
      </c>
      <c r="O313" s="228" t="s">
        <v>850</v>
      </c>
      <c r="P313" s="233" t="s">
        <v>2792</v>
      </c>
      <c r="Q313" s="228" t="s">
        <v>795</v>
      </c>
      <c r="R313" s="233" t="s">
        <v>2794</v>
      </c>
      <c r="S313" s="228" t="s">
        <v>2794</v>
      </c>
      <c r="T313" s="228" t="s">
        <v>2795</v>
      </c>
      <c r="U313" s="228" t="s">
        <v>890</v>
      </c>
      <c r="V313" s="228" t="s">
        <v>855</v>
      </c>
      <c r="W313" s="228" t="s">
        <v>869</v>
      </c>
      <c r="X313" s="316" t="s">
        <v>793</v>
      </c>
      <c r="Y313" s="317" t="str">
        <f>VLOOKUP(HelpMe[[#This Row],[Technician]],Technicians[#All],3,FALSE)</f>
        <v>RAK Ceramics</v>
      </c>
      <c r="Z313" s="228" t="str">
        <f>VLOOKUP(HelpMe[[#This Row],[Technician]],Technicians[#All],2,FALSE)</f>
        <v>SAP Basis</v>
      </c>
      <c r="AA313" s="233" t="str">
        <f>IF((TEXT("Oct 28, 2024 00:00 AM","mmm dd, yyyy hh:mm") - HelpMe[[#This Row],[Updated Created Date]])&gt;0, "Yes","No")</f>
        <v>Yes</v>
      </c>
      <c r="AB313" s="230">
        <f ca="1">HelpMe[[#This Row],[Updated Resolved Time]]-HelpMe[[#This Row],[Updated Created Date]]</f>
        <v>3.8951388888890506</v>
      </c>
      <c r="AC313" s="231">
        <f>YEAR(HelpMe[[#This Row],[Updated Created Date]])</f>
        <v>2024</v>
      </c>
      <c r="AD313" s="228">
        <f>WEEKNUM(HelpMe[[#This Row],[Updated Created Date]])</f>
        <v>32</v>
      </c>
      <c r="AE313" s="228" t="str">
        <f>_xlfn.CONCAT(HelpMe[[#This Row],[Year]],"-W",HelpMe[[#This Row],[Week'#]])</f>
        <v>2024-W32</v>
      </c>
      <c r="AF313" s="228" t="str">
        <f>IFERROR(VLOOKUP(HelpMe[[#This Row],[ID]],CGTracker[#All],13,FALSE),"No CG Status Found")</f>
        <v>No CG Status Found</v>
      </c>
      <c r="AG313" s="228">
        <f>MONTH(HelpMe[[#This Row],[Updated Created Date]])</f>
        <v>8</v>
      </c>
      <c r="AH313" s="228" t="str">
        <f>_xlfn.CONCAT(HelpMe[[#This Row],[Year]],"-M",HelpMe[[#This Row],[Month]])</f>
        <v>2024-M8</v>
      </c>
      <c r="AI313" s="228" t="str">
        <f ca="1">IF(HelpMe[[#This Row],[Age]]&lt;2,"Less than 2",IF(HelpMe[[#This Row],[Age]]&lt;5,"From 2 to 5",IF(HelpMe[[#This Row],[Age]]&lt;10,"From 5 to 10","More than 10")))</f>
        <v>From 2 to 5</v>
      </c>
      <c r="AJ3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45512.573611111111</v>
      </c>
      <c r="AK3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45516.46875</v>
      </c>
    </row>
    <row r="314" spans="1:37" ht="13.5" customHeight="1">
      <c r="A314" s="235">
        <v>4000001815</v>
      </c>
      <c r="B314" s="228" t="s">
        <v>156</v>
      </c>
      <c r="C314" s="228" t="s">
        <v>1035</v>
      </c>
      <c r="D314" s="228" t="s">
        <v>2796</v>
      </c>
      <c r="E314" s="228" t="s">
        <v>1094</v>
      </c>
      <c r="F314" s="228" t="s">
        <v>2413</v>
      </c>
      <c r="G314" s="228" t="s">
        <v>882</v>
      </c>
      <c r="H314" s="228" t="s">
        <v>403</v>
      </c>
      <c r="I314" s="233" t="s">
        <v>2797</v>
      </c>
      <c r="J314" s="228" t="s">
        <v>2798</v>
      </c>
      <c r="K314" s="228" t="s">
        <v>890</v>
      </c>
      <c r="L314" s="228" t="s">
        <v>2799</v>
      </c>
      <c r="M314" s="228" t="s">
        <v>1094</v>
      </c>
      <c r="N314" s="228" t="s">
        <v>1098</v>
      </c>
      <c r="O314" s="228" t="s">
        <v>850</v>
      </c>
      <c r="P314" s="233" t="s">
        <v>2799</v>
      </c>
      <c r="Q314" s="228" t="s">
        <v>892</v>
      </c>
      <c r="R314" s="233" t="s">
        <v>2800</v>
      </c>
      <c r="S314" s="228" t="s">
        <v>2801</v>
      </c>
      <c r="T314" s="228" t="s">
        <v>2802</v>
      </c>
      <c r="U314" s="228" t="s">
        <v>855</v>
      </c>
      <c r="V314" s="228" t="s">
        <v>855</v>
      </c>
      <c r="W314" s="228" t="s">
        <v>938</v>
      </c>
      <c r="X314" s="316" t="s">
        <v>793</v>
      </c>
      <c r="Y314" s="317" t="str">
        <f>VLOOKUP(HelpMe[[#This Row],[Technician]],Technicians[#All],3,FALSE)</f>
        <v>RAK Ceramics</v>
      </c>
      <c r="Z314" s="228" t="str">
        <f>VLOOKUP(HelpMe[[#This Row],[Technician]],Technicians[#All],2,FALSE)</f>
        <v>SAP Basis</v>
      </c>
      <c r="AA314" s="233" t="str">
        <f>IF((TEXT("Oct 28, 2024 00:00 AM","mmm dd, yyyy hh:mm") - HelpMe[[#This Row],[Updated Created Date]])&gt;0, "Yes","No")</f>
        <v>Yes</v>
      </c>
      <c r="AB314" s="230">
        <f ca="1">HelpMe[[#This Row],[Updated Resolved Time]]-HelpMe[[#This Row],[Updated Created Date]]</f>
        <v>0.81111111111385981</v>
      </c>
      <c r="AC314" s="231">
        <f>YEAR(HelpMe[[#This Row],[Updated Created Date]])</f>
        <v>2024</v>
      </c>
      <c r="AD314" s="228">
        <f>WEEKNUM(HelpMe[[#This Row],[Updated Created Date]])</f>
        <v>32</v>
      </c>
      <c r="AE314" s="228" t="str">
        <f>_xlfn.CONCAT(HelpMe[[#This Row],[Year]],"-W",HelpMe[[#This Row],[Week'#]])</f>
        <v>2024-W32</v>
      </c>
      <c r="AF314" s="228" t="str">
        <f>IFERROR(VLOOKUP(HelpMe[[#This Row],[ID]],CGTracker[#All],13,FALSE),"No CG Status Found")</f>
        <v>No CG Status Found</v>
      </c>
      <c r="AG314" s="228">
        <f>MONTH(HelpMe[[#This Row],[Updated Created Date]])</f>
        <v>8</v>
      </c>
      <c r="AH314" s="228" t="str">
        <f>_xlfn.CONCAT(HelpMe[[#This Row],[Year]],"-M",HelpMe[[#This Row],[Month]])</f>
        <v>2024-M8</v>
      </c>
      <c r="AI314" s="228" t="str">
        <f ca="1">IF(HelpMe[[#This Row],[Age]]&lt;2,"Less than 2",IF(HelpMe[[#This Row],[Age]]&lt;5,"From 2 to 5",IF(HelpMe[[#This Row],[Age]]&lt;10,"From 5 to 10","More than 10")))</f>
        <v>Less than 2</v>
      </c>
      <c r="AJ3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45512.693749999999</v>
      </c>
      <c r="AK3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45513.504861111112</v>
      </c>
    </row>
    <row r="315" spans="1:37" ht="13.5" customHeight="1">
      <c r="A315" s="235">
        <v>4000001713</v>
      </c>
      <c r="B315" s="228" t="s">
        <v>156</v>
      </c>
      <c r="C315" s="228" t="s">
        <v>795</v>
      </c>
      <c r="D315" s="228" t="s">
        <v>2803</v>
      </c>
      <c r="E315" s="228" t="s">
        <v>1246</v>
      </c>
      <c r="F315" s="228" t="s">
        <v>742</v>
      </c>
      <c r="G315" s="228" t="s">
        <v>516</v>
      </c>
      <c r="H315" s="228" t="s">
        <v>403</v>
      </c>
      <c r="I315" s="233" t="s">
        <v>2804</v>
      </c>
      <c r="J315" s="228" t="s">
        <v>2805</v>
      </c>
      <c r="K315" s="228" t="s">
        <v>846</v>
      </c>
      <c r="L315" s="228" t="s">
        <v>2297</v>
      </c>
      <c r="M315" s="228" t="s">
        <v>933</v>
      </c>
      <c r="N315" s="228" t="s">
        <v>1004</v>
      </c>
      <c r="O315" s="228" t="s">
        <v>850</v>
      </c>
      <c r="P315" s="233" t="s">
        <v>2297</v>
      </c>
      <c r="Q315" s="228" t="s">
        <v>795</v>
      </c>
      <c r="R315" s="233" t="s">
        <v>2806</v>
      </c>
      <c r="S315" s="228" t="s">
        <v>2806</v>
      </c>
      <c r="T315" s="228" t="s">
        <v>2807</v>
      </c>
      <c r="U315" s="228" t="s">
        <v>855</v>
      </c>
      <c r="V315" s="228" t="s">
        <v>2808</v>
      </c>
      <c r="W315" s="228" t="s">
        <v>869</v>
      </c>
      <c r="X315" s="316" t="s">
        <v>793</v>
      </c>
      <c r="Y315" s="317" t="str">
        <f>VLOOKUP(HelpMe[[#This Row],[Technician]],Technicians[#All],3,FALSE)</f>
        <v>RAK Ceramics</v>
      </c>
      <c r="Z315" s="228" t="str">
        <f>VLOOKUP(HelpMe[[#This Row],[Technician]],Technicians[#All],2,FALSE)</f>
        <v>SAP SD</v>
      </c>
      <c r="AA315" s="233" t="str">
        <f>IF((TEXT("Oct 28, 2024 00:00 AM","mmm dd, yyyy hh:mm") - HelpMe[[#This Row],[Updated Created Date]])&gt;0, "Yes","No")</f>
        <v>Yes</v>
      </c>
      <c r="AB315" s="230">
        <f ca="1">HelpMe[[#This Row],[Updated Resolved Time]]-HelpMe[[#This Row],[Updated Created Date]]</f>
        <v>14.985416666670062</v>
      </c>
      <c r="AC315" s="231">
        <f>YEAR(HelpMe[[#This Row],[Updated Created Date]])</f>
        <v>2024</v>
      </c>
      <c r="AD315" s="228">
        <f>WEEKNUM(HelpMe[[#This Row],[Updated Created Date]])</f>
        <v>32</v>
      </c>
      <c r="AE315" s="228" t="str">
        <f>_xlfn.CONCAT(HelpMe[[#This Row],[Year]],"-W",HelpMe[[#This Row],[Week'#]])</f>
        <v>2024-W32</v>
      </c>
      <c r="AF315" s="228" t="str">
        <f>IFERROR(VLOOKUP(HelpMe[[#This Row],[ID]],CGTracker[#All],13,FALSE),"No CG Status Found")</f>
        <v>No CG Status Found</v>
      </c>
      <c r="AG315" s="228">
        <f>MONTH(HelpMe[[#This Row],[Updated Created Date]])</f>
        <v>8</v>
      </c>
      <c r="AH315" s="228" t="str">
        <f>_xlfn.CONCAT(HelpMe[[#This Row],[Year]],"-M",HelpMe[[#This Row],[Month]])</f>
        <v>2024-M8</v>
      </c>
      <c r="AI315" s="228" t="str">
        <f ca="1">IF(HelpMe[[#This Row],[Age]]&lt;2,"Less than 2",IF(HelpMe[[#This Row],[Age]]&lt;5,"From 2 to 5",IF(HelpMe[[#This Row],[Age]]&lt;10,"From 5 to 10","More than 10")))</f>
        <v>More than 10</v>
      </c>
      <c r="AJ3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45509.794444444444</v>
      </c>
      <c r="AK3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45524.779861111114</v>
      </c>
    </row>
    <row r="316" spans="1:37" ht="13.5" customHeight="1">
      <c r="A316" s="235">
        <v>4000001723</v>
      </c>
      <c r="B316" s="228" t="s">
        <v>156</v>
      </c>
      <c r="C316" s="228" t="s">
        <v>795</v>
      </c>
      <c r="D316" s="228" t="s">
        <v>2809</v>
      </c>
      <c r="E316" s="228" t="s">
        <v>2810</v>
      </c>
      <c r="F316" s="228" t="s">
        <v>742</v>
      </c>
      <c r="G316" s="228" t="s">
        <v>516</v>
      </c>
      <c r="H316" s="228" t="s">
        <v>403</v>
      </c>
      <c r="I316" s="233" t="s">
        <v>2811</v>
      </c>
      <c r="J316" s="228" t="s">
        <v>2812</v>
      </c>
      <c r="K316" s="228" t="s">
        <v>846</v>
      </c>
      <c r="L316" s="228" t="s">
        <v>2813</v>
      </c>
      <c r="M316" s="228" t="s">
        <v>933</v>
      </c>
      <c r="N316" s="228" t="s">
        <v>886</v>
      </c>
      <c r="O316" s="228" t="s">
        <v>850</v>
      </c>
      <c r="P316" s="233" t="s">
        <v>2813</v>
      </c>
      <c r="Q316" s="228" t="s">
        <v>795</v>
      </c>
      <c r="R316" s="233" t="s">
        <v>2814</v>
      </c>
      <c r="S316" s="228" t="s">
        <v>2814</v>
      </c>
      <c r="T316" s="228" t="s">
        <v>2815</v>
      </c>
      <c r="U316" s="228" t="s">
        <v>855</v>
      </c>
      <c r="V316" s="228" t="s">
        <v>2816</v>
      </c>
      <c r="W316" s="228" t="s">
        <v>869</v>
      </c>
      <c r="X316" s="316" t="s">
        <v>793</v>
      </c>
      <c r="Y316" s="317" t="str">
        <f>VLOOKUP(HelpMe[[#This Row],[Technician]],Technicians[#All],3,FALSE)</f>
        <v>RAK Ceramics</v>
      </c>
      <c r="Z316" s="228" t="str">
        <f>VLOOKUP(HelpMe[[#This Row],[Technician]],Technicians[#All],2,FALSE)</f>
        <v>SAP SD</v>
      </c>
      <c r="AA316" s="233" t="str">
        <f>IF((TEXT("Oct 28, 2024 00:00 AM","mmm dd, yyyy hh:mm") - HelpMe[[#This Row],[Updated Created Date]])&gt;0, "Yes","No")</f>
        <v>Yes</v>
      </c>
      <c r="AB316" s="230">
        <f ca="1">HelpMe[[#This Row],[Updated Resolved Time]]-HelpMe[[#This Row],[Updated Created Date]]</f>
        <v>8.9826388888832298</v>
      </c>
      <c r="AC316" s="231">
        <f>YEAR(HelpMe[[#This Row],[Updated Created Date]])</f>
        <v>2024</v>
      </c>
      <c r="AD316" s="228">
        <f>WEEKNUM(HelpMe[[#This Row],[Updated Created Date]])</f>
        <v>32</v>
      </c>
      <c r="AE316" s="228" t="str">
        <f>_xlfn.CONCAT(HelpMe[[#This Row],[Year]],"-W",HelpMe[[#This Row],[Week'#]])</f>
        <v>2024-W32</v>
      </c>
      <c r="AF316" s="228" t="str">
        <f>IFERROR(VLOOKUP(HelpMe[[#This Row],[ID]],CGTracker[#All],13,FALSE),"No CG Status Found")</f>
        <v>No CG Status Found</v>
      </c>
      <c r="AG316" s="228">
        <f>MONTH(HelpMe[[#This Row],[Updated Created Date]])</f>
        <v>8</v>
      </c>
      <c r="AH316" s="228" t="str">
        <f>_xlfn.CONCAT(HelpMe[[#This Row],[Year]],"-M",HelpMe[[#This Row],[Month]])</f>
        <v>2024-M8</v>
      </c>
      <c r="AI316" s="228" t="str">
        <f ca="1">IF(HelpMe[[#This Row],[Age]]&lt;2,"Less than 2",IF(HelpMe[[#This Row],[Age]]&lt;5,"From 2 to 5",IF(HelpMe[[#This Row],[Age]]&lt;10,"From 5 to 10","More than 10")))</f>
        <v>From 5 to 10</v>
      </c>
      <c r="AJ3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45510.500694444447</v>
      </c>
      <c r="AK3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45519.48333333333</v>
      </c>
    </row>
    <row r="317" spans="1:37" ht="13.5" customHeight="1">
      <c r="A317" s="235">
        <v>4000001732</v>
      </c>
      <c r="B317" s="228" t="s">
        <v>156</v>
      </c>
      <c r="C317" s="228" t="s">
        <v>795</v>
      </c>
      <c r="D317" s="228" t="s">
        <v>2817</v>
      </c>
      <c r="E317" s="228" t="s">
        <v>2818</v>
      </c>
      <c r="F317" s="228" t="s">
        <v>742</v>
      </c>
      <c r="G317" s="228" t="s">
        <v>941</v>
      </c>
      <c r="H317" s="228" t="s">
        <v>403</v>
      </c>
      <c r="I317" s="233" t="s">
        <v>2819</v>
      </c>
      <c r="J317" s="228" t="s">
        <v>2820</v>
      </c>
      <c r="K317" s="228" t="s">
        <v>846</v>
      </c>
      <c r="L317" s="228" t="s">
        <v>2813</v>
      </c>
      <c r="M317" s="228" t="s">
        <v>933</v>
      </c>
      <c r="N317" s="228" t="s">
        <v>1122</v>
      </c>
      <c r="O317" s="228" t="s">
        <v>850</v>
      </c>
      <c r="P317" s="233" t="s">
        <v>2813</v>
      </c>
      <c r="Q317" s="228" t="s">
        <v>795</v>
      </c>
      <c r="R317" s="233" t="s">
        <v>2821</v>
      </c>
      <c r="S317" s="228" t="s">
        <v>2821</v>
      </c>
      <c r="T317" s="228" t="s">
        <v>2822</v>
      </c>
      <c r="U317" s="228" t="s">
        <v>855</v>
      </c>
      <c r="V317" s="228" t="s">
        <v>2823</v>
      </c>
      <c r="W317" s="228" t="s">
        <v>869</v>
      </c>
      <c r="X317" s="316" t="s">
        <v>793</v>
      </c>
      <c r="Y317" s="317" t="str">
        <f>VLOOKUP(HelpMe[[#This Row],[Technician]],Technicians[#All],3,FALSE)</f>
        <v>RAK Ceramics</v>
      </c>
      <c r="Z317" s="228" t="str">
        <f>VLOOKUP(HelpMe[[#This Row],[Technician]],Technicians[#All],2,FALSE)</f>
        <v>SAP SD</v>
      </c>
      <c r="AA317" s="233" t="str">
        <f>IF((TEXT("Oct 28, 2024 00:00 AM","mmm dd, yyyy hh:mm") - HelpMe[[#This Row],[Updated Created Date]])&gt;0, "Yes","No")</f>
        <v>Yes</v>
      </c>
      <c r="AB317" s="230">
        <f ca="1">HelpMe[[#This Row],[Updated Resolved Time]]-HelpMe[[#This Row],[Updated Created Date]]</f>
        <v>8.8812500000058208</v>
      </c>
      <c r="AC317" s="231">
        <f>YEAR(HelpMe[[#This Row],[Updated Created Date]])</f>
        <v>2024</v>
      </c>
      <c r="AD317" s="228">
        <f>WEEKNUM(HelpMe[[#This Row],[Updated Created Date]])</f>
        <v>32</v>
      </c>
      <c r="AE317" s="228" t="str">
        <f>_xlfn.CONCAT(HelpMe[[#This Row],[Year]],"-W",HelpMe[[#This Row],[Week'#]])</f>
        <v>2024-W32</v>
      </c>
      <c r="AF317" s="228" t="str">
        <f>IFERROR(VLOOKUP(HelpMe[[#This Row],[ID]],CGTracker[#All],13,FALSE),"No CG Status Found")</f>
        <v>No CG Status Found</v>
      </c>
      <c r="AG317" s="228">
        <f>MONTH(HelpMe[[#This Row],[Updated Created Date]])</f>
        <v>8</v>
      </c>
      <c r="AH317" s="228" t="str">
        <f>_xlfn.CONCAT(HelpMe[[#This Row],[Year]],"-M",HelpMe[[#This Row],[Month]])</f>
        <v>2024-M8</v>
      </c>
      <c r="AI317" s="228" t="str">
        <f ca="1">IF(HelpMe[[#This Row],[Age]]&lt;2,"Less than 2",IF(HelpMe[[#This Row],[Age]]&lt;5,"From 2 to 5",IF(HelpMe[[#This Row],[Age]]&lt;10,"From 5 to 10","More than 10")))</f>
        <v>From 5 to 10</v>
      </c>
      <c r="AJ3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45510.586111111108</v>
      </c>
      <c r="AK3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45519.467361111114</v>
      </c>
    </row>
    <row r="318" spans="1:37" ht="13.5" customHeight="1">
      <c r="A318" s="235">
        <v>4000001760</v>
      </c>
      <c r="B318" s="228" t="s">
        <v>117</v>
      </c>
      <c r="C318" s="228" t="s">
        <v>841</v>
      </c>
      <c r="D318" s="228" t="s">
        <v>2824</v>
      </c>
      <c r="E318" s="228" t="s">
        <v>2825</v>
      </c>
      <c r="F318" s="228" t="s">
        <v>2413</v>
      </c>
      <c r="G318" s="228" t="s">
        <v>882</v>
      </c>
      <c r="H318" s="228" t="s">
        <v>403</v>
      </c>
      <c r="I318" s="233" t="s">
        <v>2826</v>
      </c>
      <c r="J318" s="228" t="s">
        <v>2827</v>
      </c>
      <c r="K318" s="228" t="s">
        <v>890</v>
      </c>
      <c r="L318" s="228" t="s">
        <v>2828</v>
      </c>
      <c r="M318" s="228" t="s">
        <v>933</v>
      </c>
      <c r="N318" s="228" t="s">
        <v>1240</v>
      </c>
      <c r="O318" s="228" t="s">
        <v>850</v>
      </c>
      <c r="P318" s="233" t="s">
        <v>2828</v>
      </c>
      <c r="Q318" s="228" t="s">
        <v>841</v>
      </c>
      <c r="R318" s="233" t="s">
        <v>2829</v>
      </c>
      <c r="S318" s="228" t="s">
        <v>2829</v>
      </c>
      <c r="T318" s="228" t="s">
        <v>2830</v>
      </c>
      <c r="U318" s="228" t="s">
        <v>890</v>
      </c>
      <c r="V318" s="228" t="s">
        <v>855</v>
      </c>
      <c r="W318" s="228" t="s">
        <v>938</v>
      </c>
      <c r="X318" s="316" t="s">
        <v>793</v>
      </c>
      <c r="Y318" s="317" t="str">
        <f>VLOOKUP(HelpMe[[#This Row],[Technician]],Technicians[#All],3,FALSE)</f>
        <v>RAK Ceramics</v>
      </c>
      <c r="Z318" s="228" t="str">
        <f>VLOOKUP(HelpMe[[#This Row],[Technician]],Technicians[#All],2,FALSE)</f>
        <v>SAP Basis</v>
      </c>
      <c r="AA318" s="233" t="str">
        <f>IF((TEXT("Oct 28, 2024 00:00 AM","mmm dd, yyyy hh:mm") - HelpMe[[#This Row],[Updated Created Date]])&gt;0, "Yes","No")</f>
        <v>Yes</v>
      </c>
      <c r="AB318" s="230">
        <f ca="1">HelpMe[[#This Row],[Updated Resolved Time]]-HelpMe[[#This Row],[Updated Created Date]]</f>
        <v>13.9375</v>
      </c>
      <c r="AC318" s="231">
        <f>YEAR(HelpMe[[#This Row],[Updated Created Date]])</f>
        <v>2024</v>
      </c>
      <c r="AD318" s="228">
        <f>WEEKNUM(HelpMe[[#This Row],[Updated Created Date]])</f>
        <v>32</v>
      </c>
      <c r="AE318" s="228" t="str">
        <f>_xlfn.CONCAT(HelpMe[[#This Row],[Year]],"-W",HelpMe[[#This Row],[Week'#]])</f>
        <v>2024-W32</v>
      </c>
      <c r="AF318" s="228" t="str">
        <f>IFERROR(VLOOKUP(HelpMe[[#This Row],[ID]],CGTracker[#All],13,FALSE),"No CG Status Found")</f>
        <v>No CG Status Found</v>
      </c>
      <c r="AG318" s="228">
        <f>MONTH(HelpMe[[#This Row],[Updated Created Date]])</f>
        <v>8</v>
      </c>
      <c r="AH318" s="228" t="str">
        <f>_xlfn.CONCAT(HelpMe[[#This Row],[Year]],"-M",HelpMe[[#This Row],[Month]])</f>
        <v>2024-M8</v>
      </c>
      <c r="AI318" s="228" t="str">
        <f ca="1">IF(HelpMe[[#This Row],[Age]]&lt;2,"Less than 2",IF(HelpMe[[#This Row],[Age]]&lt;5,"From 2 to 5",IF(HelpMe[[#This Row],[Age]]&lt;10,"From 5 to 10","More than 10")))</f>
        <v>More than 10</v>
      </c>
      <c r="AJ3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45511.578472222223</v>
      </c>
      <c r="AK3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45525.515972222223</v>
      </c>
    </row>
    <row r="319" spans="1:37" ht="13.5" customHeight="1">
      <c r="A319" s="235">
        <v>4000001755</v>
      </c>
      <c r="B319" s="228" t="s">
        <v>117</v>
      </c>
      <c r="C319" s="228" t="s">
        <v>795</v>
      </c>
      <c r="D319" s="228" t="s">
        <v>2831</v>
      </c>
      <c r="E319" s="228" t="s">
        <v>2832</v>
      </c>
      <c r="F319" s="228" t="s">
        <v>881</v>
      </c>
      <c r="G319" s="228" t="s">
        <v>882</v>
      </c>
      <c r="H319" s="228" t="s">
        <v>403</v>
      </c>
      <c r="I319" s="233" t="s">
        <v>2833</v>
      </c>
      <c r="J319" s="228" t="s">
        <v>2834</v>
      </c>
      <c r="K319" s="228" t="s">
        <v>846</v>
      </c>
      <c r="L319" s="228" t="s">
        <v>2835</v>
      </c>
      <c r="M319" s="228" t="s">
        <v>2832</v>
      </c>
      <c r="N319" s="228" t="s">
        <v>1004</v>
      </c>
      <c r="O319" s="228" t="s">
        <v>1015</v>
      </c>
      <c r="P319" s="233" t="s">
        <v>2835</v>
      </c>
      <c r="Q319" s="228" t="s">
        <v>892</v>
      </c>
      <c r="R319" s="233" t="s">
        <v>2836</v>
      </c>
      <c r="S319" s="228" t="s">
        <v>2837</v>
      </c>
      <c r="T319" s="228" t="s">
        <v>2838</v>
      </c>
      <c r="U319" s="228" t="s">
        <v>890</v>
      </c>
      <c r="V319" s="228" t="s">
        <v>855</v>
      </c>
      <c r="W319" s="228" t="s">
        <v>869</v>
      </c>
      <c r="X319" s="316" t="s">
        <v>793</v>
      </c>
      <c r="Y319" s="317" t="str">
        <f>VLOOKUP(HelpMe[[#This Row],[Technician]],Technicians[#All],3,FALSE)</f>
        <v>RAK Ceramics</v>
      </c>
      <c r="Z319" s="228" t="str">
        <f>VLOOKUP(HelpMe[[#This Row],[Technician]],Technicians[#All],2,FALSE)</f>
        <v>SAP Basis</v>
      </c>
      <c r="AA319" s="233" t="str">
        <f>IF((TEXT("Oct 28, 2024 00:00 AM","mmm dd, yyyy hh:mm") - HelpMe[[#This Row],[Updated Created Date]])&gt;0, "Yes","No")</f>
        <v>Yes</v>
      </c>
      <c r="AB319" s="230">
        <f ca="1">HelpMe[[#This Row],[Updated Resolved Time]]-HelpMe[[#This Row],[Updated Created Date]]</f>
        <v>43.193749999998545</v>
      </c>
      <c r="AC319" s="231">
        <f>YEAR(HelpMe[[#This Row],[Updated Created Date]])</f>
        <v>2024</v>
      </c>
      <c r="AD319" s="228">
        <f>WEEKNUM(HelpMe[[#This Row],[Updated Created Date]])</f>
        <v>32</v>
      </c>
      <c r="AE319" s="228" t="str">
        <f>_xlfn.CONCAT(HelpMe[[#This Row],[Year]],"-W",HelpMe[[#This Row],[Week'#]])</f>
        <v>2024-W32</v>
      </c>
      <c r="AF319" s="228" t="str">
        <f>IFERROR(VLOOKUP(HelpMe[[#This Row],[ID]],CGTracker[#All],13,FALSE),"No CG Status Found")</f>
        <v>No CG Status Found</v>
      </c>
      <c r="AG319" s="228">
        <f>MONTH(HelpMe[[#This Row],[Updated Created Date]])</f>
        <v>8</v>
      </c>
      <c r="AH319" s="228" t="str">
        <f>_xlfn.CONCAT(HelpMe[[#This Row],[Year]],"-M",HelpMe[[#This Row],[Month]])</f>
        <v>2024-M8</v>
      </c>
      <c r="AI319" s="228" t="str">
        <f ca="1">IF(HelpMe[[#This Row],[Age]]&lt;2,"Less than 2",IF(HelpMe[[#This Row],[Age]]&lt;5,"From 2 to 5",IF(HelpMe[[#This Row],[Age]]&lt;10,"From 5 to 10","More than 10")))</f>
        <v>More than 10</v>
      </c>
      <c r="AJ3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45511.535416666666</v>
      </c>
      <c r="AK3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45554.729166666664</v>
      </c>
    </row>
    <row r="320" spans="1:37" ht="13.5" customHeight="1">
      <c r="A320" s="235">
        <v>4000001780</v>
      </c>
      <c r="B320" s="228" t="s">
        <v>117</v>
      </c>
      <c r="C320" s="228" t="s">
        <v>795</v>
      </c>
      <c r="D320" s="228" t="s">
        <v>2839</v>
      </c>
      <c r="E320" s="228" t="s">
        <v>2840</v>
      </c>
      <c r="F320" s="228" t="s">
        <v>2413</v>
      </c>
      <c r="G320" s="228" t="s">
        <v>882</v>
      </c>
      <c r="H320" s="228" t="s">
        <v>403</v>
      </c>
      <c r="I320" s="233" t="s">
        <v>2841</v>
      </c>
      <c r="J320" s="228" t="s">
        <v>2842</v>
      </c>
      <c r="K320" s="228" t="s">
        <v>846</v>
      </c>
      <c r="L320" s="228" t="s">
        <v>1316</v>
      </c>
      <c r="M320" s="228" t="s">
        <v>2840</v>
      </c>
      <c r="N320" s="228" t="s">
        <v>886</v>
      </c>
      <c r="O320" s="228" t="s">
        <v>850</v>
      </c>
      <c r="P320" s="233" t="s">
        <v>1316</v>
      </c>
      <c r="Q320" s="228" t="s">
        <v>795</v>
      </c>
      <c r="R320" s="233" t="s">
        <v>2843</v>
      </c>
      <c r="S320" s="228" t="s">
        <v>2844</v>
      </c>
      <c r="T320" s="228" t="s">
        <v>2845</v>
      </c>
      <c r="U320" s="228" t="s">
        <v>890</v>
      </c>
      <c r="V320" s="228" t="s">
        <v>855</v>
      </c>
      <c r="W320" s="228" t="s">
        <v>869</v>
      </c>
      <c r="X320" s="316" t="s">
        <v>793</v>
      </c>
      <c r="Y320" s="317" t="str">
        <f>VLOOKUP(HelpMe[[#This Row],[Technician]],Technicians[#All],3,FALSE)</f>
        <v>RAK Ceramics</v>
      </c>
      <c r="Z320" s="228" t="str">
        <f>VLOOKUP(HelpMe[[#This Row],[Technician]],Technicians[#All],2,FALSE)</f>
        <v>SAP Basis</v>
      </c>
      <c r="AA320" s="233" t="str">
        <f>IF((TEXT("Oct 28, 2024 00:00 AM","mmm dd, yyyy hh:mm") - HelpMe[[#This Row],[Updated Created Date]])&gt;0, "Yes","No")</f>
        <v>Yes</v>
      </c>
      <c r="AB320" s="230">
        <f ca="1">HelpMe[[#This Row],[Updated Resolved Time]]-HelpMe[[#This Row],[Updated Created Date]]</f>
        <v>8.6701388888905058</v>
      </c>
      <c r="AC320" s="231">
        <f>YEAR(HelpMe[[#This Row],[Updated Created Date]])</f>
        <v>2024</v>
      </c>
      <c r="AD320" s="228">
        <f>WEEKNUM(HelpMe[[#This Row],[Updated Created Date]])</f>
        <v>32</v>
      </c>
      <c r="AE320" s="228" t="str">
        <f>_xlfn.CONCAT(HelpMe[[#This Row],[Year]],"-W",HelpMe[[#This Row],[Week'#]])</f>
        <v>2024-W32</v>
      </c>
      <c r="AF320" s="228" t="str">
        <f>IFERROR(VLOOKUP(HelpMe[[#This Row],[ID]],CGTracker[#All],13,FALSE),"No CG Status Found")</f>
        <v>No CG Status Found</v>
      </c>
      <c r="AG320" s="228">
        <f>MONTH(HelpMe[[#This Row],[Updated Created Date]])</f>
        <v>8</v>
      </c>
      <c r="AH320" s="228" t="str">
        <f>_xlfn.CONCAT(HelpMe[[#This Row],[Year]],"-M",HelpMe[[#This Row],[Month]])</f>
        <v>2024-M8</v>
      </c>
      <c r="AI320" s="228" t="str">
        <f ca="1">IF(HelpMe[[#This Row],[Age]]&lt;2,"Less than 2",IF(HelpMe[[#This Row],[Age]]&lt;5,"From 2 to 5",IF(HelpMe[[#This Row],[Age]]&lt;10,"From 5 to 10","More than 10")))</f>
        <v>From 5 to 10</v>
      </c>
      <c r="AJ3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45511.806944444441</v>
      </c>
      <c r="AK3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45520.477083333331</v>
      </c>
    </row>
    <row r="321" spans="1:37" ht="13.5" customHeight="1">
      <c r="A321" s="235">
        <v>4000001766</v>
      </c>
      <c r="B321" s="228" t="s">
        <v>117</v>
      </c>
      <c r="C321" s="228" t="s">
        <v>795</v>
      </c>
      <c r="D321" s="228" t="s">
        <v>2846</v>
      </c>
      <c r="E321" s="228" t="s">
        <v>1094</v>
      </c>
      <c r="F321" s="228" t="s">
        <v>2413</v>
      </c>
      <c r="G321" s="228" t="s">
        <v>882</v>
      </c>
      <c r="H321" s="228" t="s">
        <v>403</v>
      </c>
      <c r="I321" s="233" t="s">
        <v>2847</v>
      </c>
      <c r="J321" s="228" t="s">
        <v>2848</v>
      </c>
      <c r="K321" s="228" t="s">
        <v>846</v>
      </c>
      <c r="L321" s="228" t="s">
        <v>2799</v>
      </c>
      <c r="M321" s="228" t="s">
        <v>1094</v>
      </c>
      <c r="N321" s="228" t="s">
        <v>1098</v>
      </c>
      <c r="O321" s="228" t="s">
        <v>850</v>
      </c>
      <c r="P321" s="233" t="s">
        <v>2799</v>
      </c>
      <c r="Q321" s="228" t="s">
        <v>795</v>
      </c>
      <c r="R321" s="233" t="s">
        <v>2849</v>
      </c>
      <c r="S321" s="228" t="s">
        <v>2849</v>
      </c>
      <c r="T321" s="228" t="s">
        <v>2850</v>
      </c>
      <c r="U321" s="228" t="s">
        <v>890</v>
      </c>
      <c r="V321" s="228" t="s">
        <v>855</v>
      </c>
      <c r="W321" s="228" t="s">
        <v>869</v>
      </c>
      <c r="X321" s="316" t="s">
        <v>793</v>
      </c>
      <c r="Y321" s="317" t="str">
        <f>VLOOKUP(HelpMe[[#This Row],[Technician]],Technicians[#All],3,FALSE)</f>
        <v>RAK Ceramics</v>
      </c>
      <c r="Z321" s="228" t="str">
        <f>VLOOKUP(HelpMe[[#This Row],[Technician]],Technicians[#All],2,FALSE)</f>
        <v>SAP Basis</v>
      </c>
      <c r="AA321" s="233" t="str">
        <f>IF((TEXT("Oct 28, 2024 00:00 AM","mmm dd, yyyy hh:mm") - HelpMe[[#This Row],[Updated Created Date]])&gt;0, "Yes","No")</f>
        <v>Yes</v>
      </c>
      <c r="AB321" s="230">
        <f ca="1">HelpMe[[#This Row],[Updated Resolved Time]]-HelpMe[[#This Row],[Updated Created Date]]</f>
        <v>1.827777777776646</v>
      </c>
      <c r="AC321" s="231">
        <f>YEAR(HelpMe[[#This Row],[Updated Created Date]])</f>
        <v>2024</v>
      </c>
      <c r="AD321" s="228">
        <f>WEEKNUM(HelpMe[[#This Row],[Updated Created Date]])</f>
        <v>32</v>
      </c>
      <c r="AE321" s="228" t="str">
        <f>_xlfn.CONCAT(HelpMe[[#This Row],[Year]],"-W",HelpMe[[#This Row],[Week'#]])</f>
        <v>2024-W32</v>
      </c>
      <c r="AF321" s="228" t="str">
        <f>IFERROR(VLOOKUP(HelpMe[[#This Row],[ID]],CGTracker[#All],13,FALSE),"No CG Status Found")</f>
        <v>No CG Status Found</v>
      </c>
      <c r="AG321" s="228">
        <f>MONTH(HelpMe[[#This Row],[Updated Created Date]])</f>
        <v>8</v>
      </c>
      <c r="AH321" s="228" t="str">
        <f>_xlfn.CONCAT(HelpMe[[#This Row],[Year]],"-M",HelpMe[[#This Row],[Month]])</f>
        <v>2024-M8</v>
      </c>
      <c r="AI321" s="228" t="str">
        <f ca="1">IF(HelpMe[[#This Row],[Age]]&lt;2,"Less than 2",IF(HelpMe[[#This Row],[Age]]&lt;5,"From 2 to 5",IF(HelpMe[[#This Row],[Age]]&lt;10,"From 5 to 10","More than 10")))</f>
        <v>Less than 2</v>
      </c>
      <c r="AJ3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45511.675694444442</v>
      </c>
      <c r="AK3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45513.503472222219</v>
      </c>
    </row>
    <row r="322" spans="1:37" ht="13.5" customHeight="1">
      <c r="A322" s="235">
        <v>4000001767</v>
      </c>
      <c r="B322" s="228" t="s">
        <v>117</v>
      </c>
      <c r="C322" s="228" t="s">
        <v>795</v>
      </c>
      <c r="D322" s="228" t="s">
        <v>2851</v>
      </c>
      <c r="E322" s="228" t="s">
        <v>1094</v>
      </c>
      <c r="F322" s="228" t="s">
        <v>2413</v>
      </c>
      <c r="G322" s="228" t="s">
        <v>882</v>
      </c>
      <c r="H322" s="228" t="s">
        <v>403</v>
      </c>
      <c r="I322" s="233" t="s">
        <v>2847</v>
      </c>
      <c r="J322" s="228" t="s">
        <v>2848</v>
      </c>
      <c r="K322" s="228" t="s">
        <v>846</v>
      </c>
      <c r="L322" s="228" t="s">
        <v>2267</v>
      </c>
      <c r="M322" s="228" t="s">
        <v>1094</v>
      </c>
      <c r="N322" s="228" t="s">
        <v>1098</v>
      </c>
      <c r="O322" s="228" t="s">
        <v>850</v>
      </c>
      <c r="P322" s="233" t="s">
        <v>2267</v>
      </c>
      <c r="Q322" s="228" t="s">
        <v>795</v>
      </c>
      <c r="R322" s="233" t="s">
        <v>2845</v>
      </c>
      <c r="S322" s="228" t="s">
        <v>2845</v>
      </c>
      <c r="T322" s="228" t="s">
        <v>2850</v>
      </c>
      <c r="U322" s="228" t="s">
        <v>890</v>
      </c>
      <c r="V322" s="228" t="s">
        <v>855</v>
      </c>
      <c r="W322" s="228" t="s">
        <v>869</v>
      </c>
      <c r="X322" s="316" t="s">
        <v>793</v>
      </c>
      <c r="Y322" s="317" t="str">
        <f>VLOOKUP(HelpMe[[#This Row],[Technician]],Technicians[#All],3,FALSE)</f>
        <v>RAK Ceramics</v>
      </c>
      <c r="Z322" s="228" t="str">
        <f>VLOOKUP(HelpMe[[#This Row],[Technician]],Technicians[#All],2,FALSE)</f>
        <v>SAP Basis</v>
      </c>
      <c r="AA322" s="233" t="str">
        <f>IF((TEXT("Oct 28, 2024 00:00 AM","mmm dd, yyyy hh:mm") - HelpMe[[#This Row],[Updated Created Date]])&gt;0, "Yes","No")</f>
        <v>Yes</v>
      </c>
      <c r="AB322" s="230">
        <f ca="1">HelpMe[[#This Row],[Updated Resolved Time]]-HelpMe[[#This Row],[Updated Created Date]]</f>
        <v>0.83958333333430346</v>
      </c>
      <c r="AC322" s="231">
        <f>YEAR(HelpMe[[#This Row],[Updated Created Date]])</f>
        <v>2024</v>
      </c>
      <c r="AD322" s="228">
        <f>WEEKNUM(HelpMe[[#This Row],[Updated Created Date]])</f>
        <v>32</v>
      </c>
      <c r="AE322" s="228" t="str">
        <f>_xlfn.CONCAT(HelpMe[[#This Row],[Year]],"-W",HelpMe[[#This Row],[Week'#]])</f>
        <v>2024-W32</v>
      </c>
      <c r="AF322" s="228" t="str">
        <f>IFERROR(VLOOKUP(HelpMe[[#This Row],[ID]],CGTracker[#All],13,FALSE),"No CG Status Found")</f>
        <v>No CG Status Found</v>
      </c>
      <c r="AG322" s="228">
        <f>MONTH(HelpMe[[#This Row],[Updated Created Date]])</f>
        <v>8</v>
      </c>
      <c r="AH322" s="228" t="str">
        <f>_xlfn.CONCAT(HelpMe[[#This Row],[Year]],"-M",HelpMe[[#This Row],[Month]])</f>
        <v>2024-M8</v>
      </c>
      <c r="AI322" s="228" t="str">
        <f ca="1">IF(HelpMe[[#This Row],[Age]]&lt;2,"Less than 2",IF(HelpMe[[#This Row],[Age]]&lt;5,"From 2 to 5",IF(HelpMe[[#This Row],[Age]]&lt;10,"From 5 to 10","More than 10")))</f>
        <v>Less than 2</v>
      </c>
      <c r="AJ3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45511.675694444442</v>
      </c>
      <c r="AK3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45512.515277777777</v>
      </c>
    </row>
    <row r="323" spans="1:37" ht="13.5" customHeight="1">
      <c r="A323" s="235">
        <v>4000001751</v>
      </c>
      <c r="B323" s="228" t="s">
        <v>117</v>
      </c>
      <c r="C323" s="228" t="s">
        <v>795</v>
      </c>
      <c r="D323" s="228" t="s">
        <v>2852</v>
      </c>
      <c r="E323" s="228" t="s">
        <v>2853</v>
      </c>
      <c r="F323" s="228" t="s">
        <v>2413</v>
      </c>
      <c r="G323" s="228" t="s">
        <v>882</v>
      </c>
      <c r="H323" s="228" t="s">
        <v>403</v>
      </c>
      <c r="I323" s="233" t="s">
        <v>2854</v>
      </c>
      <c r="J323" s="228" t="s">
        <v>2855</v>
      </c>
      <c r="K323" s="228" t="s">
        <v>846</v>
      </c>
      <c r="L323" s="228" t="s">
        <v>2856</v>
      </c>
      <c r="M323" s="228" t="s">
        <v>2853</v>
      </c>
      <c r="N323" s="228" t="s">
        <v>2570</v>
      </c>
      <c r="O323" s="228" t="s">
        <v>850</v>
      </c>
      <c r="P323" s="233" t="s">
        <v>2856</v>
      </c>
      <c r="Q323" s="228" t="s">
        <v>795</v>
      </c>
      <c r="R323" s="233" t="s">
        <v>2857</v>
      </c>
      <c r="S323" s="228" t="s">
        <v>2857</v>
      </c>
      <c r="T323" s="228" t="s">
        <v>2858</v>
      </c>
      <c r="U323" s="228" t="s">
        <v>890</v>
      </c>
      <c r="V323" s="228" t="s">
        <v>855</v>
      </c>
      <c r="W323" s="228" t="s">
        <v>869</v>
      </c>
      <c r="X323" s="316" t="s">
        <v>793</v>
      </c>
      <c r="Y323" s="317" t="str">
        <f>VLOOKUP(HelpMe[[#This Row],[Technician]],Technicians[#All],3,FALSE)</f>
        <v>RAK Ceramics</v>
      </c>
      <c r="Z323" s="228" t="str">
        <f>VLOOKUP(HelpMe[[#This Row],[Technician]],Technicians[#All],2,FALSE)</f>
        <v>SAP Basis</v>
      </c>
      <c r="AA323" s="233" t="str">
        <f>IF((TEXT("Oct 28, 2024 00:00 AM","mmm dd, yyyy hh:mm") - HelpMe[[#This Row],[Updated Created Date]])&gt;0, "Yes","No")</f>
        <v>Yes</v>
      </c>
      <c r="AB323" s="230">
        <f ca="1">HelpMe[[#This Row],[Updated Resolved Time]]-HelpMe[[#This Row],[Updated Created Date]]</f>
        <v>5.2243055555591127</v>
      </c>
      <c r="AC323" s="231">
        <f>YEAR(HelpMe[[#This Row],[Updated Created Date]])</f>
        <v>2024</v>
      </c>
      <c r="AD323" s="228">
        <f>WEEKNUM(HelpMe[[#This Row],[Updated Created Date]])</f>
        <v>32</v>
      </c>
      <c r="AE323" s="228" t="str">
        <f>_xlfn.CONCAT(HelpMe[[#This Row],[Year]],"-W",HelpMe[[#This Row],[Week'#]])</f>
        <v>2024-W32</v>
      </c>
      <c r="AF323" s="228" t="str">
        <f>IFERROR(VLOOKUP(HelpMe[[#This Row],[ID]],CGTracker[#All],13,FALSE),"No CG Status Found")</f>
        <v>No CG Status Found</v>
      </c>
      <c r="AG323" s="228">
        <f>MONTH(HelpMe[[#This Row],[Updated Created Date]])</f>
        <v>8</v>
      </c>
      <c r="AH323" s="228" t="str">
        <f>_xlfn.CONCAT(HelpMe[[#This Row],[Year]],"-M",HelpMe[[#This Row],[Month]])</f>
        <v>2024-M8</v>
      </c>
      <c r="AI323" s="228" t="str">
        <f ca="1">IF(HelpMe[[#This Row],[Age]]&lt;2,"Less than 2",IF(HelpMe[[#This Row],[Age]]&lt;5,"From 2 to 5",IF(HelpMe[[#This Row],[Age]]&lt;10,"From 5 to 10","More than 10")))</f>
        <v>From 5 to 10</v>
      </c>
      <c r="AJ3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45511.504166666666</v>
      </c>
      <c r="AK3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45516.728472222225</v>
      </c>
    </row>
    <row r="324" spans="1:37" ht="13.5" customHeight="1">
      <c r="A324" s="235">
        <v>4000001805</v>
      </c>
      <c r="B324" s="228" t="s">
        <v>117</v>
      </c>
      <c r="C324" s="228" t="s">
        <v>795</v>
      </c>
      <c r="D324" s="228" t="s">
        <v>2859</v>
      </c>
      <c r="E324" s="228" t="s">
        <v>2860</v>
      </c>
      <c r="F324" s="228" t="s">
        <v>2413</v>
      </c>
      <c r="G324" s="228" t="s">
        <v>882</v>
      </c>
      <c r="H324" s="228" t="s">
        <v>403</v>
      </c>
      <c r="I324" s="233" t="s">
        <v>2861</v>
      </c>
      <c r="J324" s="228" t="s">
        <v>2862</v>
      </c>
      <c r="K324" s="228" t="s">
        <v>890</v>
      </c>
      <c r="L324" s="228" t="s">
        <v>2761</v>
      </c>
      <c r="M324" s="228" t="s">
        <v>2860</v>
      </c>
      <c r="N324" s="228" t="s">
        <v>1004</v>
      </c>
      <c r="O324" s="228" t="s">
        <v>850</v>
      </c>
      <c r="P324" s="233" t="s">
        <v>2761</v>
      </c>
      <c r="Q324" s="228" t="s">
        <v>795</v>
      </c>
      <c r="R324" s="233" t="s">
        <v>2863</v>
      </c>
      <c r="S324" s="228" t="s">
        <v>2863</v>
      </c>
      <c r="T324" s="228" t="s">
        <v>2864</v>
      </c>
      <c r="U324" s="228" t="s">
        <v>890</v>
      </c>
      <c r="V324" s="228" t="s">
        <v>855</v>
      </c>
      <c r="W324" s="228" t="s">
        <v>938</v>
      </c>
      <c r="X324" s="316" t="s">
        <v>793</v>
      </c>
      <c r="Y324" s="317" t="str">
        <f>VLOOKUP(HelpMe[[#This Row],[Technician]],Technicians[#All],3,FALSE)</f>
        <v>RAK Ceramics</v>
      </c>
      <c r="Z324" s="228" t="str">
        <f>VLOOKUP(HelpMe[[#This Row],[Technician]],Technicians[#All],2,FALSE)</f>
        <v>SAP Basis</v>
      </c>
      <c r="AA324" s="233" t="str">
        <f>IF((TEXT("Oct 28, 2024 00:00 AM","mmm dd, yyyy hh:mm") - HelpMe[[#This Row],[Updated Created Date]])&gt;0, "Yes","No")</f>
        <v>Yes</v>
      </c>
      <c r="AB324" s="230">
        <f ca="1">HelpMe[[#This Row],[Updated Resolved Time]]-HelpMe[[#This Row],[Updated Created Date]]</f>
        <v>3.8562500000043656</v>
      </c>
      <c r="AC324" s="231">
        <f>YEAR(HelpMe[[#This Row],[Updated Created Date]])</f>
        <v>2024</v>
      </c>
      <c r="AD324" s="228">
        <f>WEEKNUM(HelpMe[[#This Row],[Updated Created Date]])</f>
        <v>32</v>
      </c>
      <c r="AE324" s="228" t="str">
        <f>_xlfn.CONCAT(HelpMe[[#This Row],[Year]],"-W",HelpMe[[#This Row],[Week'#]])</f>
        <v>2024-W32</v>
      </c>
      <c r="AF324" s="228" t="str">
        <f>IFERROR(VLOOKUP(HelpMe[[#This Row],[ID]],CGTracker[#All],13,FALSE),"No CG Status Found")</f>
        <v>No CG Status Found</v>
      </c>
      <c r="AG324" s="228">
        <f>MONTH(HelpMe[[#This Row],[Updated Created Date]])</f>
        <v>8</v>
      </c>
      <c r="AH324" s="228" t="str">
        <f>_xlfn.CONCAT(HelpMe[[#This Row],[Year]],"-M",HelpMe[[#This Row],[Month]])</f>
        <v>2024-M8</v>
      </c>
      <c r="AI324" s="228" t="str">
        <f ca="1">IF(HelpMe[[#This Row],[Age]]&lt;2,"Less than 2",IF(HelpMe[[#This Row],[Age]]&lt;5,"From 2 to 5",IF(HelpMe[[#This Row],[Age]]&lt;10,"From 5 to 10","More than 10")))</f>
        <v>From 2 to 5</v>
      </c>
      <c r="AJ3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45512.563888888886</v>
      </c>
      <c r="AK3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45516.420138888891</v>
      </c>
    </row>
    <row r="325" spans="1:37" ht="13.5" customHeight="1">
      <c r="A325" s="235">
        <v>4000001721</v>
      </c>
      <c r="B325" s="228" t="s">
        <v>117</v>
      </c>
      <c r="C325" s="228" t="s">
        <v>892</v>
      </c>
      <c r="D325" s="228" t="s">
        <v>2865</v>
      </c>
      <c r="E325" s="228" t="s">
        <v>1761</v>
      </c>
      <c r="F325" s="228" t="s">
        <v>518</v>
      </c>
      <c r="G325" s="228" t="s">
        <v>516</v>
      </c>
      <c r="H325" s="228" t="s">
        <v>268</v>
      </c>
      <c r="I325" s="233" t="s">
        <v>2866</v>
      </c>
      <c r="J325" s="228" t="s">
        <v>2867</v>
      </c>
      <c r="K325" s="228" t="s">
        <v>846</v>
      </c>
      <c r="L325" s="228" t="s">
        <v>855</v>
      </c>
      <c r="M325" s="228" t="s">
        <v>1761</v>
      </c>
      <c r="N325" s="228" t="s">
        <v>924</v>
      </c>
      <c r="O325" s="228" t="s">
        <v>917</v>
      </c>
      <c r="P325" s="233" t="s">
        <v>2868</v>
      </c>
      <c r="Q325" s="228" t="s">
        <v>892</v>
      </c>
      <c r="R325" s="233" t="s">
        <v>855</v>
      </c>
      <c r="S325" s="228" t="s">
        <v>2869</v>
      </c>
      <c r="T325" s="228" t="s">
        <v>2870</v>
      </c>
      <c r="U325" s="228" t="s">
        <v>846</v>
      </c>
      <c r="V325" s="228" t="s">
        <v>2871</v>
      </c>
      <c r="W325" s="228" t="s">
        <v>869</v>
      </c>
      <c r="X325" s="316" t="s">
        <v>878</v>
      </c>
      <c r="Y325" s="317" t="str">
        <f>VLOOKUP(HelpMe[[#This Row],[Technician]],Technicians[#All],3,FALSE)</f>
        <v>Capgemini</v>
      </c>
      <c r="Z325" s="228" t="str">
        <f>VLOOKUP(HelpMe[[#This Row],[Technician]],Technicians[#All],2,FALSE)</f>
        <v>SAP SD</v>
      </c>
      <c r="AA325" s="233" t="str">
        <f>IF((TEXT("Oct 28, 2024 00:00 AM","mmm dd, yyyy hh:mm") - HelpMe[[#This Row],[Updated Created Date]])&gt;0, "Yes","No")</f>
        <v>Yes</v>
      </c>
      <c r="AB325" s="230">
        <f ca="1">HelpMe[[#This Row],[Updated Resolved Time]]-HelpMe[[#This Row],[Updated Created Date]]</f>
        <v>143.30543483796646</v>
      </c>
      <c r="AC325" s="231">
        <f>YEAR(HelpMe[[#This Row],[Updated Created Date]])</f>
        <v>2024</v>
      </c>
      <c r="AD325" s="228">
        <f>WEEKNUM(HelpMe[[#This Row],[Updated Created Date]])</f>
        <v>32</v>
      </c>
      <c r="AE325" s="228" t="str">
        <f>_xlfn.CONCAT(HelpMe[[#This Row],[Year]],"-W",HelpMe[[#This Row],[Week'#]])</f>
        <v>2024-W32</v>
      </c>
      <c r="AF325" s="228" t="str">
        <f>IFERROR(VLOOKUP(HelpMe[[#This Row],[ID]],CGTracker[#All],13,FALSE),"No CG Status Found")</f>
        <v>Under UAT</v>
      </c>
      <c r="AG325" s="228">
        <f>MONTH(HelpMe[[#This Row],[Updated Created Date]])</f>
        <v>8</v>
      </c>
      <c r="AH325" s="228" t="str">
        <f>_xlfn.CONCAT(HelpMe[[#This Row],[Year]],"-M",HelpMe[[#This Row],[Month]])</f>
        <v>2024-M8</v>
      </c>
      <c r="AI325" s="228" t="str">
        <f ca="1">IF(HelpMe[[#This Row],[Age]]&lt;2,"Less than 2",IF(HelpMe[[#This Row],[Age]]&lt;5,"From 2 to 5",IF(HelpMe[[#This Row],[Age]]&lt;10,"From 5 to 10","More than 10")))</f>
        <v>More than 10</v>
      </c>
      <c r="AJ3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45510.45208333333</v>
      </c>
      <c r="AK3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26" spans="1:37" ht="13.5" customHeight="1">
      <c r="A326" s="235">
        <v>4000001800</v>
      </c>
      <c r="B326" s="228" t="s">
        <v>117</v>
      </c>
      <c r="C326" s="228" t="s">
        <v>1035</v>
      </c>
      <c r="D326" s="228" t="s">
        <v>2872</v>
      </c>
      <c r="E326" s="228" t="s">
        <v>1197</v>
      </c>
      <c r="F326" s="228" t="s">
        <v>2413</v>
      </c>
      <c r="G326" s="228" t="s">
        <v>882</v>
      </c>
      <c r="H326" s="228" t="s">
        <v>131</v>
      </c>
      <c r="I326" s="233" t="s">
        <v>2873</v>
      </c>
      <c r="J326" s="228" t="s">
        <v>2874</v>
      </c>
      <c r="K326" s="228" t="s">
        <v>846</v>
      </c>
      <c r="L326" s="228" t="s">
        <v>855</v>
      </c>
      <c r="M326" s="228" t="s">
        <v>1197</v>
      </c>
      <c r="N326" s="228" t="s">
        <v>899</v>
      </c>
      <c r="O326" s="228" t="s">
        <v>850</v>
      </c>
      <c r="P326" s="233" t="s">
        <v>2875</v>
      </c>
      <c r="Q326" s="228" t="s">
        <v>892</v>
      </c>
      <c r="R326" s="233" t="s">
        <v>855</v>
      </c>
      <c r="S326" s="228" t="s">
        <v>2876</v>
      </c>
      <c r="T326" s="228" t="s">
        <v>2877</v>
      </c>
      <c r="U326" s="228" t="s">
        <v>890</v>
      </c>
      <c r="V326" s="228" t="s">
        <v>855</v>
      </c>
      <c r="W326" s="228" t="s">
        <v>869</v>
      </c>
      <c r="X326" s="316" t="s">
        <v>904</v>
      </c>
      <c r="Y326" s="317" t="str">
        <f>VLOOKUP(HelpMe[[#This Row],[Technician]],Technicians[#All],3,FALSE)</f>
        <v>RAK Ceramics</v>
      </c>
      <c r="Z326" s="228" t="str">
        <f>VLOOKUP(HelpMe[[#This Row],[Technician]],Technicians[#All],2,FALSE)</f>
        <v>SAP Basis</v>
      </c>
      <c r="AA326" s="233" t="str">
        <f>IF((TEXT("Oct 28, 2024 00:00 AM","mmm dd, yyyy hh:mm") - HelpMe[[#This Row],[Updated Created Date]])&gt;0, "Yes","No")</f>
        <v>Yes</v>
      </c>
      <c r="AB326" s="230">
        <f ca="1">HelpMe[[#This Row],[Updated Resolved Time]]-HelpMe[[#This Row],[Updated Created Date]]</f>
        <v>141.24640706018545</v>
      </c>
      <c r="AC326" s="231">
        <f>YEAR(HelpMe[[#This Row],[Updated Created Date]])</f>
        <v>2024</v>
      </c>
      <c r="AD326" s="228">
        <f>WEEKNUM(HelpMe[[#This Row],[Updated Created Date]])</f>
        <v>32</v>
      </c>
      <c r="AE326" s="228" t="str">
        <f>_xlfn.CONCAT(HelpMe[[#This Row],[Year]],"-W",HelpMe[[#This Row],[Week'#]])</f>
        <v>2024-W32</v>
      </c>
      <c r="AF326" s="228" t="str">
        <f>IFERROR(VLOOKUP(HelpMe[[#This Row],[ID]],CGTracker[#All],13,FALSE),"No CG Status Found")</f>
        <v>No CG Status Found</v>
      </c>
      <c r="AG326" s="228">
        <f>MONTH(HelpMe[[#This Row],[Updated Created Date]])</f>
        <v>8</v>
      </c>
      <c r="AH326" s="228" t="str">
        <f>_xlfn.CONCAT(HelpMe[[#This Row],[Year]],"-M",HelpMe[[#This Row],[Month]])</f>
        <v>2024-M8</v>
      </c>
      <c r="AI326" s="228" t="str">
        <f ca="1">IF(HelpMe[[#This Row],[Age]]&lt;2,"Less than 2",IF(HelpMe[[#This Row],[Age]]&lt;5,"From 2 to 5",IF(HelpMe[[#This Row],[Age]]&lt;10,"From 5 to 10","More than 10")))</f>
        <v>More than 10</v>
      </c>
      <c r="AJ3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45512.511111111111</v>
      </c>
      <c r="AK3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27" spans="1:37" ht="13.5" customHeight="1">
      <c r="A327" s="235">
        <v>4000001707</v>
      </c>
      <c r="B327" s="228" t="s">
        <v>117</v>
      </c>
      <c r="C327" s="228" t="s">
        <v>795</v>
      </c>
      <c r="D327" s="228" t="s">
        <v>2878</v>
      </c>
      <c r="E327" s="228" t="s">
        <v>1434</v>
      </c>
      <c r="F327" s="228" t="s">
        <v>881</v>
      </c>
      <c r="G327" s="228" t="s">
        <v>882</v>
      </c>
      <c r="H327" s="228" t="s">
        <v>403</v>
      </c>
      <c r="I327" s="233" t="s">
        <v>2879</v>
      </c>
      <c r="J327" s="228" t="s">
        <v>2880</v>
      </c>
      <c r="K327" s="228" t="s">
        <v>846</v>
      </c>
      <c r="L327" s="228" t="s">
        <v>2881</v>
      </c>
      <c r="M327" s="228" t="s">
        <v>1434</v>
      </c>
      <c r="N327" s="228" t="s">
        <v>1156</v>
      </c>
      <c r="O327" s="228" t="s">
        <v>850</v>
      </c>
      <c r="P327" s="233" t="s">
        <v>2881</v>
      </c>
      <c r="Q327" s="228" t="s">
        <v>795</v>
      </c>
      <c r="R327" s="233" t="s">
        <v>2882</v>
      </c>
      <c r="S327" s="228" t="s">
        <v>2883</v>
      </c>
      <c r="T327" s="228" t="s">
        <v>2884</v>
      </c>
      <c r="U327" s="228" t="s">
        <v>890</v>
      </c>
      <c r="V327" s="228" t="s">
        <v>855</v>
      </c>
      <c r="W327" s="228" t="s">
        <v>869</v>
      </c>
      <c r="X327" s="316" t="s">
        <v>793</v>
      </c>
      <c r="Y327" s="317" t="str">
        <f>VLOOKUP(HelpMe[[#This Row],[Technician]],Technicians[#All],3,FALSE)</f>
        <v>RAK Ceramics</v>
      </c>
      <c r="Z327" s="228" t="str">
        <f>VLOOKUP(HelpMe[[#This Row],[Technician]],Technicians[#All],2,FALSE)</f>
        <v>SAP Basis</v>
      </c>
      <c r="AA327" s="233" t="str">
        <f>IF((TEXT("Oct 28, 2024 00:00 AM","mmm dd, yyyy hh:mm") - HelpMe[[#This Row],[Updated Created Date]])&gt;0, "Yes","No")</f>
        <v>Yes</v>
      </c>
      <c r="AB327" s="230">
        <f ca="1">HelpMe[[#This Row],[Updated Resolved Time]]-HelpMe[[#This Row],[Updated Created Date]]</f>
        <v>56.045138888890506</v>
      </c>
      <c r="AC327" s="231">
        <f>YEAR(HelpMe[[#This Row],[Updated Created Date]])</f>
        <v>2024</v>
      </c>
      <c r="AD327" s="228">
        <f>WEEKNUM(HelpMe[[#This Row],[Updated Created Date]])</f>
        <v>32</v>
      </c>
      <c r="AE327" s="228" t="str">
        <f>_xlfn.CONCAT(HelpMe[[#This Row],[Year]],"-W",HelpMe[[#This Row],[Week'#]])</f>
        <v>2024-W32</v>
      </c>
      <c r="AF327" s="228" t="str">
        <f>IFERROR(VLOOKUP(HelpMe[[#This Row],[ID]],CGTracker[#All],13,FALSE),"No CG Status Found")</f>
        <v>No CG Status Found</v>
      </c>
      <c r="AG327" s="228">
        <f>MONTH(HelpMe[[#This Row],[Updated Created Date]])</f>
        <v>8</v>
      </c>
      <c r="AH327" s="228" t="str">
        <f>_xlfn.CONCAT(HelpMe[[#This Row],[Year]],"-M",HelpMe[[#This Row],[Month]])</f>
        <v>2024-M8</v>
      </c>
      <c r="AI327" s="228" t="str">
        <f ca="1">IF(HelpMe[[#This Row],[Age]]&lt;2,"Less than 2",IF(HelpMe[[#This Row],[Age]]&lt;5,"From 2 to 5",IF(HelpMe[[#This Row],[Age]]&lt;10,"From 5 to 10","More than 10")))</f>
        <v>More than 10</v>
      </c>
      <c r="AJ3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45509.736805555556</v>
      </c>
      <c r="AK3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45565.781944444447</v>
      </c>
    </row>
    <row r="328" spans="1:37" ht="13.5" customHeight="1">
      <c r="A328" s="235">
        <v>4000001812</v>
      </c>
      <c r="B328" s="228" t="s">
        <v>117</v>
      </c>
      <c r="C328" s="228" t="s">
        <v>795</v>
      </c>
      <c r="D328" s="228" t="s">
        <v>2885</v>
      </c>
      <c r="E328" s="228" t="s">
        <v>2886</v>
      </c>
      <c r="F328" s="228" t="s">
        <v>881</v>
      </c>
      <c r="G328" s="228" t="s">
        <v>882</v>
      </c>
      <c r="H328" s="228" t="s">
        <v>403</v>
      </c>
      <c r="I328" s="233" t="s">
        <v>2887</v>
      </c>
      <c r="J328" s="228" t="s">
        <v>2888</v>
      </c>
      <c r="K328" s="228" t="s">
        <v>846</v>
      </c>
      <c r="L328" s="228" t="s">
        <v>2889</v>
      </c>
      <c r="M328" s="228" t="s">
        <v>2886</v>
      </c>
      <c r="N328" s="228" t="s">
        <v>1122</v>
      </c>
      <c r="O328" s="228" t="s">
        <v>850</v>
      </c>
      <c r="P328" s="233" t="s">
        <v>2889</v>
      </c>
      <c r="Q328" s="228" t="s">
        <v>795</v>
      </c>
      <c r="R328" s="233" t="s">
        <v>2890</v>
      </c>
      <c r="S328" s="228" t="s">
        <v>2890</v>
      </c>
      <c r="T328" s="228" t="s">
        <v>2891</v>
      </c>
      <c r="U328" s="228" t="s">
        <v>890</v>
      </c>
      <c r="V328" s="228" t="s">
        <v>855</v>
      </c>
      <c r="W328" s="228" t="s">
        <v>869</v>
      </c>
      <c r="X328" s="316" t="s">
        <v>878</v>
      </c>
      <c r="Y328" s="317" t="str">
        <f>VLOOKUP(HelpMe[[#This Row],[Technician]],Technicians[#All],3,FALSE)</f>
        <v>RAK Ceramics</v>
      </c>
      <c r="Z328" s="228" t="str">
        <f>VLOOKUP(HelpMe[[#This Row],[Technician]],Technicians[#All],2,FALSE)</f>
        <v>SAP Basis</v>
      </c>
      <c r="AA328" s="233" t="str">
        <f>IF((TEXT("Oct 28, 2024 00:00 AM","mmm dd, yyyy hh:mm") - HelpMe[[#This Row],[Updated Created Date]])&gt;0, "Yes","No")</f>
        <v>Yes</v>
      </c>
      <c r="AB328" s="230">
        <f ca="1">HelpMe[[#This Row],[Updated Resolved Time]]-HelpMe[[#This Row],[Updated Created Date]]</f>
        <v>53.153472222220444</v>
      </c>
      <c r="AC328" s="231">
        <f>YEAR(HelpMe[[#This Row],[Updated Created Date]])</f>
        <v>2024</v>
      </c>
      <c r="AD328" s="228">
        <f>WEEKNUM(HelpMe[[#This Row],[Updated Created Date]])</f>
        <v>32</v>
      </c>
      <c r="AE328" s="228" t="str">
        <f>_xlfn.CONCAT(HelpMe[[#This Row],[Year]],"-W",HelpMe[[#This Row],[Week'#]])</f>
        <v>2024-W32</v>
      </c>
      <c r="AF328" s="228" t="str">
        <f>IFERROR(VLOOKUP(HelpMe[[#This Row],[ID]],CGTracker[#All],13,FALSE),"No CG Status Found")</f>
        <v>No CG Status Found</v>
      </c>
      <c r="AG328" s="228">
        <f>MONTH(HelpMe[[#This Row],[Updated Created Date]])</f>
        <v>8</v>
      </c>
      <c r="AH328" s="228" t="str">
        <f>_xlfn.CONCAT(HelpMe[[#This Row],[Year]],"-M",HelpMe[[#This Row],[Month]])</f>
        <v>2024-M8</v>
      </c>
      <c r="AI328" s="228" t="str">
        <f ca="1">IF(HelpMe[[#This Row],[Age]]&lt;2,"Less than 2",IF(HelpMe[[#This Row],[Age]]&lt;5,"From 2 to 5",IF(HelpMe[[#This Row],[Age]]&lt;10,"From 5 to 10","More than 10")))</f>
        <v>More than 10</v>
      </c>
      <c r="AJ3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45512.6</v>
      </c>
      <c r="AK3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45565.753472222219</v>
      </c>
    </row>
    <row r="329" spans="1:37" ht="13.5" customHeight="1">
      <c r="A329" s="235">
        <v>4000001786</v>
      </c>
      <c r="B329" s="228" t="s">
        <v>117</v>
      </c>
      <c r="C329" s="228" t="s">
        <v>1035</v>
      </c>
      <c r="D329" s="228" t="s">
        <v>2892</v>
      </c>
      <c r="E329" s="228" t="s">
        <v>2825</v>
      </c>
      <c r="F329" s="228" t="s">
        <v>2413</v>
      </c>
      <c r="G329" s="228" t="s">
        <v>882</v>
      </c>
      <c r="H329" s="228" t="s">
        <v>403</v>
      </c>
      <c r="I329" s="233" t="s">
        <v>2893</v>
      </c>
      <c r="J329" s="228" t="s">
        <v>2894</v>
      </c>
      <c r="K329" s="228" t="s">
        <v>846</v>
      </c>
      <c r="L329" s="228" t="s">
        <v>1316</v>
      </c>
      <c r="M329" s="228" t="s">
        <v>2825</v>
      </c>
      <c r="N329" s="228" t="s">
        <v>1240</v>
      </c>
      <c r="O329" s="228" t="s">
        <v>850</v>
      </c>
      <c r="P329" s="233" t="s">
        <v>1316</v>
      </c>
      <c r="Q329" s="228" t="s">
        <v>892</v>
      </c>
      <c r="R329" s="233" t="s">
        <v>2895</v>
      </c>
      <c r="S329" s="228" t="s">
        <v>2895</v>
      </c>
      <c r="T329" s="228" t="s">
        <v>2896</v>
      </c>
      <c r="U329" s="228" t="s">
        <v>890</v>
      </c>
      <c r="V329" s="228" t="s">
        <v>855</v>
      </c>
      <c r="W329" s="228" t="s">
        <v>869</v>
      </c>
      <c r="X329" s="316" t="s">
        <v>793</v>
      </c>
      <c r="Y329" s="317" t="str">
        <f>VLOOKUP(HelpMe[[#This Row],[Technician]],Technicians[#All],3,FALSE)</f>
        <v>RAK Ceramics</v>
      </c>
      <c r="Z329" s="228" t="str">
        <f>VLOOKUP(HelpMe[[#This Row],[Technician]],Technicians[#All],2,FALSE)</f>
        <v>SAP Basis</v>
      </c>
      <c r="AA329" s="233" t="str">
        <f>IF((TEXT("Oct 28, 2024 00:00 AM","mmm dd, yyyy hh:mm") - HelpMe[[#This Row],[Updated Created Date]])&gt;0, "Yes","No")</f>
        <v>Yes</v>
      </c>
      <c r="AB329" s="230">
        <f ca="1">HelpMe[[#This Row],[Updated Resolved Time]]-HelpMe[[#This Row],[Updated Created Date]]</f>
        <v>8.0562500000014552</v>
      </c>
      <c r="AC329" s="231">
        <f>YEAR(HelpMe[[#This Row],[Updated Created Date]])</f>
        <v>2024</v>
      </c>
      <c r="AD329" s="228">
        <f>WEEKNUM(HelpMe[[#This Row],[Updated Created Date]])</f>
        <v>32</v>
      </c>
      <c r="AE329" s="228" t="str">
        <f>_xlfn.CONCAT(HelpMe[[#This Row],[Year]],"-W",HelpMe[[#This Row],[Week'#]])</f>
        <v>2024-W32</v>
      </c>
      <c r="AF329" s="228" t="str">
        <f>IFERROR(VLOOKUP(HelpMe[[#This Row],[ID]],CGTracker[#All],13,FALSE),"No CG Status Found")</f>
        <v>No CG Status Found</v>
      </c>
      <c r="AG329" s="228">
        <f>MONTH(HelpMe[[#This Row],[Updated Created Date]])</f>
        <v>8</v>
      </c>
      <c r="AH329" s="228" t="str">
        <f>_xlfn.CONCAT(HelpMe[[#This Row],[Year]],"-M",HelpMe[[#This Row],[Month]])</f>
        <v>2024-M8</v>
      </c>
      <c r="AI329" s="228" t="str">
        <f ca="1">IF(HelpMe[[#This Row],[Age]]&lt;2,"Less than 2",IF(HelpMe[[#This Row],[Age]]&lt;5,"From 2 to 5",IF(HelpMe[[#This Row],[Age]]&lt;10,"From 5 to 10","More than 10")))</f>
        <v>From 5 to 10</v>
      </c>
      <c r="AJ3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45512.423611111109</v>
      </c>
      <c r="AK3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45520.479861111111</v>
      </c>
    </row>
    <row r="330" spans="1:37" ht="13.5" customHeight="1">
      <c r="A330" s="235">
        <v>4000001642</v>
      </c>
      <c r="B330" s="228" t="s">
        <v>117</v>
      </c>
      <c r="C330" s="228" t="s">
        <v>1035</v>
      </c>
      <c r="D330" s="228" t="s">
        <v>2897</v>
      </c>
      <c r="E330" s="228" t="s">
        <v>2351</v>
      </c>
      <c r="F330" s="228" t="s">
        <v>742</v>
      </c>
      <c r="G330" s="228" t="s">
        <v>895</v>
      </c>
      <c r="H330" s="228" t="s">
        <v>746</v>
      </c>
      <c r="I330" s="233" t="s">
        <v>2898</v>
      </c>
      <c r="J330" s="228" t="s">
        <v>2899</v>
      </c>
      <c r="K330" s="228" t="s">
        <v>846</v>
      </c>
      <c r="L330" s="228" t="s">
        <v>855</v>
      </c>
      <c r="M330" s="228" t="s">
        <v>2351</v>
      </c>
      <c r="N330" s="228" t="s">
        <v>2900</v>
      </c>
      <c r="O330" s="228" t="s">
        <v>850</v>
      </c>
      <c r="P330" s="233" t="s">
        <v>2901</v>
      </c>
      <c r="Q330" s="228" t="s">
        <v>892</v>
      </c>
      <c r="R330" s="233" t="s">
        <v>855</v>
      </c>
      <c r="S330" s="228" t="s">
        <v>855</v>
      </c>
      <c r="T330" s="228" t="s">
        <v>2902</v>
      </c>
      <c r="U330" s="228" t="s">
        <v>846</v>
      </c>
      <c r="V330" s="228" t="s">
        <v>855</v>
      </c>
      <c r="W330" s="228" t="s">
        <v>857</v>
      </c>
      <c r="X330" s="316" t="s">
        <v>793</v>
      </c>
      <c r="Y330" s="317" t="str">
        <f>VLOOKUP(HelpMe[[#This Row],[Technician]],Technicians[#All],3,FALSE)</f>
        <v>RAK Ceramics</v>
      </c>
      <c r="Z330" s="228" t="str">
        <f>VLOOKUP(HelpMe[[#This Row],[Technician]],Technicians[#All],2,FALSE)</f>
        <v>SAP SD</v>
      </c>
      <c r="AA330" s="233" t="str">
        <f>IF((TEXT("Oct 28, 2024 00:00 AM","mmm dd, yyyy hh:mm") - HelpMe[[#This Row],[Updated Created Date]])&gt;0, "Yes","No")</f>
        <v>Yes</v>
      </c>
      <c r="AB330" s="230">
        <f ca="1">HelpMe[[#This Row],[Updated Resolved Time]]-HelpMe[[#This Row],[Updated Created Date]]</f>
        <v>146.97279594907741</v>
      </c>
      <c r="AC330" s="231">
        <f>YEAR(HelpMe[[#This Row],[Updated Created Date]])</f>
        <v>2024</v>
      </c>
      <c r="AD330" s="228">
        <f>WEEKNUM(HelpMe[[#This Row],[Updated Created Date]])</f>
        <v>31</v>
      </c>
      <c r="AE330" s="228" t="str">
        <f>_xlfn.CONCAT(HelpMe[[#This Row],[Year]],"-W",HelpMe[[#This Row],[Week'#]])</f>
        <v>2024-W31</v>
      </c>
      <c r="AF330" s="228" t="str">
        <f>IFERROR(VLOOKUP(HelpMe[[#This Row],[ID]],CGTracker[#All],13,FALSE),"No CG Status Found")</f>
        <v>No CG Status Found</v>
      </c>
      <c r="AG330" s="228">
        <f>MONTH(HelpMe[[#This Row],[Updated Created Date]])</f>
        <v>8</v>
      </c>
      <c r="AH330" s="228" t="str">
        <f>_xlfn.CONCAT(HelpMe[[#This Row],[Year]],"-M",HelpMe[[#This Row],[Month]])</f>
        <v>2024-M8</v>
      </c>
      <c r="AI330" s="228" t="str">
        <f ca="1">IF(HelpMe[[#This Row],[Age]]&lt;2,"Less than 2",IF(HelpMe[[#This Row],[Age]]&lt;5,"From 2 to 5",IF(HelpMe[[#This Row],[Age]]&lt;10,"From 5 to 10","More than 10")))</f>
        <v>More than 10</v>
      </c>
      <c r="AJ3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45506.784722222219</v>
      </c>
      <c r="AK3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31" spans="1:37" ht="13.5" customHeight="1">
      <c r="A331" s="235">
        <v>4000001679</v>
      </c>
      <c r="B331" s="228" t="s">
        <v>117</v>
      </c>
      <c r="C331" s="228" t="s">
        <v>1035</v>
      </c>
      <c r="D331" s="228" t="s">
        <v>2903</v>
      </c>
      <c r="E331" s="228" t="s">
        <v>2904</v>
      </c>
      <c r="F331" s="228" t="s">
        <v>2413</v>
      </c>
      <c r="G331" s="228" t="s">
        <v>882</v>
      </c>
      <c r="H331" s="228" t="s">
        <v>403</v>
      </c>
      <c r="I331" s="233" t="s">
        <v>2677</v>
      </c>
      <c r="J331" s="228" t="s">
        <v>2905</v>
      </c>
      <c r="K331" s="228" t="s">
        <v>846</v>
      </c>
      <c r="L331" s="228" t="s">
        <v>2761</v>
      </c>
      <c r="M331" s="228" t="s">
        <v>2904</v>
      </c>
      <c r="N331" s="228" t="s">
        <v>2007</v>
      </c>
      <c r="O331" s="228" t="s">
        <v>850</v>
      </c>
      <c r="P331" s="233" t="s">
        <v>2761</v>
      </c>
      <c r="Q331" s="228" t="s">
        <v>892</v>
      </c>
      <c r="R331" s="233" t="s">
        <v>2906</v>
      </c>
      <c r="S331" s="228" t="s">
        <v>2906</v>
      </c>
      <c r="T331" s="228" t="s">
        <v>2619</v>
      </c>
      <c r="U331" s="228" t="s">
        <v>890</v>
      </c>
      <c r="V331" s="228" t="s">
        <v>855</v>
      </c>
      <c r="W331" s="228" t="s">
        <v>869</v>
      </c>
      <c r="X331" s="316" t="s">
        <v>793</v>
      </c>
      <c r="Y331" s="317" t="str">
        <f>VLOOKUP(HelpMe[[#This Row],[Technician]],Technicians[#All],3,FALSE)</f>
        <v>RAK Ceramics</v>
      </c>
      <c r="Z331" s="228" t="str">
        <f>VLOOKUP(HelpMe[[#This Row],[Technician]],Technicians[#All],2,FALSE)</f>
        <v>SAP Basis</v>
      </c>
      <c r="AA331" s="233" t="str">
        <f>IF((TEXT("Oct 28, 2024 00:00 AM","mmm dd, yyyy hh:mm") - HelpMe[[#This Row],[Updated Created Date]])&gt;0, "Yes","No")</f>
        <v>Yes</v>
      </c>
      <c r="AB331" s="230">
        <f ca="1">HelpMe[[#This Row],[Updated Resolved Time]]-HelpMe[[#This Row],[Updated Created Date]]</f>
        <v>6.9159722222175333</v>
      </c>
      <c r="AC331" s="231">
        <f>YEAR(HelpMe[[#This Row],[Updated Created Date]])</f>
        <v>2024</v>
      </c>
      <c r="AD331" s="228">
        <f>WEEKNUM(HelpMe[[#This Row],[Updated Created Date]])</f>
        <v>32</v>
      </c>
      <c r="AE331" s="228" t="str">
        <f>_xlfn.CONCAT(HelpMe[[#This Row],[Year]],"-W",HelpMe[[#This Row],[Week'#]])</f>
        <v>2024-W32</v>
      </c>
      <c r="AF331" s="228" t="str">
        <f>IFERROR(VLOOKUP(HelpMe[[#This Row],[ID]],CGTracker[#All],13,FALSE),"No CG Status Found")</f>
        <v>No CG Status Found</v>
      </c>
      <c r="AG331" s="228">
        <f>MONTH(HelpMe[[#This Row],[Updated Created Date]])</f>
        <v>8</v>
      </c>
      <c r="AH331" s="228" t="str">
        <f>_xlfn.CONCAT(HelpMe[[#This Row],[Year]],"-M",HelpMe[[#This Row],[Month]])</f>
        <v>2024-M8</v>
      </c>
      <c r="AI331" s="228" t="str">
        <f ca="1">IF(HelpMe[[#This Row],[Age]]&lt;2,"Less than 2",IF(HelpMe[[#This Row],[Age]]&lt;5,"From 2 to 5",IF(HelpMe[[#This Row],[Age]]&lt;10,"From 5 to 10","More than 10")))</f>
        <v>From 5 to 10</v>
      </c>
      <c r="AJ3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45509.500694444447</v>
      </c>
      <c r="AK3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45516.416666666664</v>
      </c>
    </row>
    <row r="332" spans="1:37" ht="13.5" customHeight="1">
      <c r="A332" s="235">
        <v>4000001641</v>
      </c>
      <c r="B332" s="228" t="s">
        <v>117</v>
      </c>
      <c r="C332" s="228" t="s">
        <v>841</v>
      </c>
      <c r="D332" s="228" t="s">
        <v>2622</v>
      </c>
      <c r="E332" s="228" t="s">
        <v>2623</v>
      </c>
      <c r="F332" s="228" t="s">
        <v>881</v>
      </c>
      <c r="G332" s="228" t="s">
        <v>882</v>
      </c>
      <c r="H332" s="228" t="s">
        <v>403</v>
      </c>
      <c r="I332" s="233" t="s">
        <v>2907</v>
      </c>
      <c r="J332" s="228" t="s">
        <v>2908</v>
      </c>
      <c r="K332" s="228" t="s">
        <v>846</v>
      </c>
      <c r="L332" s="228" t="s">
        <v>2909</v>
      </c>
      <c r="M332" s="228" t="s">
        <v>1594</v>
      </c>
      <c r="N332" s="228" t="s">
        <v>2626</v>
      </c>
      <c r="O332" s="228" t="s">
        <v>850</v>
      </c>
      <c r="P332" s="233" t="s">
        <v>2909</v>
      </c>
      <c r="Q332" s="228" t="s">
        <v>841</v>
      </c>
      <c r="R332" s="233" t="s">
        <v>2910</v>
      </c>
      <c r="S332" s="228" t="s">
        <v>2911</v>
      </c>
      <c r="T332" s="228" t="s">
        <v>2912</v>
      </c>
      <c r="U332" s="228" t="s">
        <v>890</v>
      </c>
      <c r="V332" s="228" t="s">
        <v>855</v>
      </c>
      <c r="W332" s="228" t="s">
        <v>869</v>
      </c>
      <c r="X332" s="316" t="s">
        <v>878</v>
      </c>
      <c r="Y332" s="317" t="str">
        <f>VLOOKUP(HelpMe[[#This Row],[Technician]],Technicians[#All],3,FALSE)</f>
        <v>RAK Ceramics</v>
      </c>
      <c r="Z332" s="228" t="str">
        <f>VLOOKUP(HelpMe[[#This Row],[Technician]],Technicians[#All],2,FALSE)</f>
        <v>SAP Basis</v>
      </c>
      <c r="AA332" s="233" t="str">
        <f>IF((TEXT("Oct 28, 2024 00:00 AM","mmm dd, yyyy hh:mm") - HelpMe[[#This Row],[Updated Created Date]])&gt;0, "Yes","No")</f>
        <v>Yes</v>
      </c>
      <c r="AB332" s="230">
        <f ca="1">HelpMe[[#This Row],[Updated Resolved Time]]-HelpMe[[#This Row],[Updated Created Date]]</f>
        <v>25.94999999999709</v>
      </c>
      <c r="AC332" s="231">
        <f>YEAR(HelpMe[[#This Row],[Updated Created Date]])</f>
        <v>2024</v>
      </c>
      <c r="AD332" s="228">
        <f>WEEKNUM(HelpMe[[#This Row],[Updated Created Date]])</f>
        <v>31</v>
      </c>
      <c r="AE332" s="228" t="str">
        <f>_xlfn.CONCAT(HelpMe[[#This Row],[Year]],"-W",HelpMe[[#This Row],[Week'#]])</f>
        <v>2024-W31</v>
      </c>
      <c r="AF332" s="228" t="str">
        <f>IFERROR(VLOOKUP(HelpMe[[#This Row],[ID]],CGTracker[#All],13,FALSE),"No CG Status Found")</f>
        <v>No CG Status Found</v>
      </c>
      <c r="AG332" s="228">
        <f>MONTH(HelpMe[[#This Row],[Updated Created Date]])</f>
        <v>8</v>
      </c>
      <c r="AH332" s="228" t="str">
        <f>_xlfn.CONCAT(HelpMe[[#This Row],[Year]],"-M",HelpMe[[#This Row],[Month]])</f>
        <v>2024-M8</v>
      </c>
      <c r="AI332" s="228" t="str">
        <f ca="1">IF(HelpMe[[#This Row],[Age]]&lt;2,"Less than 2",IF(HelpMe[[#This Row],[Age]]&lt;5,"From 2 to 5",IF(HelpMe[[#This Row],[Age]]&lt;10,"From 5 to 10","More than 10")))</f>
        <v>More than 10</v>
      </c>
      <c r="AJ3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45506.78402777778</v>
      </c>
      <c r="AK3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45532.734027777777</v>
      </c>
    </row>
    <row r="333" spans="1:37" ht="13.5" customHeight="1">
      <c r="A333" s="235">
        <v>4000001824</v>
      </c>
      <c r="B333" s="228" t="s">
        <v>117</v>
      </c>
      <c r="C333" s="228" t="s">
        <v>795</v>
      </c>
      <c r="D333" s="228" t="s">
        <v>2913</v>
      </c>
      <c r="E333" s="228" t="s">
        <v>1054</v>
      </c>
      <c r="F333" s="228" t="s">
        <v>1054</v>
      </c>
      <c r="G333" s="228" t="s">
        <v>1055</v>
      </c>
      <c r="H333" s="228" t="s">
        <v>403</v>
      </c>
      <c r="I333" s="233" t="s">
        <v>2914</v>
      </c>
      <c r="J333" s="228" t="s">
        <v>2915</v>
      </c>
      <c r="K333" s="228" t="s">
        <v>846</v>
      </c>
      <c r="L333" s="228" t="s">
        <v>2916</v>
      </c>
      <c r="M333" s="228" t="s">
        <v>1054</v>
      </c>
      <c r="N333" s="228" t="s">
        <v>886</v>
      </c>
      <c r="O333" s="228" t="s">
        <v>850</v>
      </c>
      <c r="P333" s="233" t="s">
        <v>2916</v>
      </c>
      <c r="Q333" s="228" t="s">
        <v>795</v>
      </c>
      <c r="R333" s="233" t="s">
        <v>2917</v>
      </c>
      <c r="S333" s="228" t="s">
        <v>2917</v>
      </c>
      <c r="T333" s="228" t="s">
        <v>2918</v>
      </c>
      <c r="U333" s="228" t="s">
        <v>846</v>
      </c>
      <c r="V333" s="228" t="s">
        <v>2919</v>
      </c>
      <c r="W333" s="228" t="s">
        <v>869</v>
      </c>
      <c r="X333" s="316" t="s">
        <v>793</v>
      </c>
      <c r="Y333" s="317" t="str">
        <f>VLOOKUP(HelpMe[[#This Row],[Technician]],Technicians[#All],3,FALSE)</f>
        <v>RAK Ceramics</v>
      </c>
      <c r="Z333" s="228" t="str">
        <f>VLOOKUP(HelpMe[[#This Row],[Technician]],Technicians[#All],2,FALSE)</f>
        <v>SAP PP</v>
      </c>
      <c r="AA333" s="233" t="str">
        <f>IF((TEXT("Oct 28, 2024 00:00 AM","mmm dd, yyyy hh:mm") - HelpMe[[#This Row],[Updated Created Date]])&gt;0, "Yes","No")</f>
        <v>Yes</v>
      </c>
      <c r="AB333" s="230">
        <f ca="1">HelpMe[[#This Row],[Updated Resolved Time]]-HelpMe[[#This Row],[Updated Created Date]]</f>
        <v>12.925694444449618</v>
      </c>
      <c r="AC333" s="231">
        <f>YEAR(HelpMe[[#This Row],[Updated Created Date]])</f>
        <v>2024</v>
      </c>
      <c r="AD333" s="228">
        <f>WEEKNUM(HelpMe[[#This Row],[Updated Created Date]])</f>
        <v>32</v>
      </c>
      <c r="AE333" s="228" t="str">
        <f>_xlfn.CONCAT(HelpMe[[#This Row],[Year]],"-W",HelpMe[[#This Row],[Week'#]])</f>
        <v>2024-W32</v>
      </c>
      <c r="AF333" s="228" t="str">
        <f>IFERROR(VLOOKUP(HelpMe[[#This Row],[ID]],CGTracker[#All],13,FALSE),"No CG Status Found")</f>
        <v>No CG Status Found</v>
      </c>
      <c r="AG333" s="228">
        <f>MONTH(HelpMe[[#This Row],[Updated Created Date]])</f>
        <v>8</v>
      </c>
      <c r="AH333" s="228" t="str">
        <f>_xlfn.CONCAT(HelpMe[[#This Row],[Year]],"-M",HelpMe[[#This Row],[Month]])</f>
        <v>2024-M8</v>
      </c>
      <c r="AI333" s="228" t="str">
        <f ca="1">IF(HelpMe[[#This Row],[Age]]&lt;2,"Less than 2",IF(HelpMe[[#This Row],[Age]]&lt;5,"From 2 to 5",IF(HelpMe[[#This Row],[Age]]&lt;10,"From 5 to 10","More than 10")))</f>
        <v>More than 10</v>
      </c>
      <c r="AJ3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45512.76458333333</v>
      </c>
      <c r="AK3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45525.69027777778</v>
      </c>
    </row>
    <row r="334" spans="1:37" ht="13.5" customHeight="1">
      <c r="A334" s="235">
        <v>4000001683</v>
      </c>
      <c r="B334" s="228" t="s">
        <v>156</v>
      </c>
      <c r="C334" s="228" t="s">
        <v>795</v>
      </c>
      <c r="D334" s="228" t="s">
        <v>2920</v>
      </c>
      <c r="E334" s="228" t="s">
        <v>2921</v>
      </c>
      <c r="F334" s="228" t="s">
        <v>742</v>
      </c>
      <c r="G334" s="228" t="s">
        <v>895</v>
      </c>
      <c r="H334" s="228" t="s">
        <v>403</v>
      </c>
      <c r="I334" s="233" t="s">
        <v>2665</v>
      </c>
      <c r="J334" s="228" t="s">
        <v>2922</v>
      </c>
      <c r="K334" s="228" t="s">
        <v>846</v>
      </c>
      <c r="L334" s="228" t="s">
        <v>2036</v>
      </c>
      <c r="M334" s="228" t="s">
        <v>933</v>
      </c>
      <c r="N334" s="228" t="s">
        <v>924</v>
      </c>
      <c r="O334" s="228" t="s">
        <v>850</v>
      </c>
      <c r="P334" s="233" t="s">
        <v>2036</v>
      </c>
      <c r="Q334" s="228" t="s">
        <v>795</v>
      </c>
      <c r="R334" s="233" t="s">
        <v>2923</v>
      </c>
      <c r="S334" s="228" t="s">
        <v>2923</v>
      </c>
      <c r="T334" s="228" t="s">
        <v>2924</v>
      </c>
      <c r="U334" s="228" t="s">
        <v>855</v>
      </c>
      <c r="V334" s="228" t="s">
        <v>2925</v>
      </c>
      <c r="W334" s="228" t="s">
        <v>869</v>
      </c>
      <c r="X334" s="316" t="s">
        <v>793</v>
      </c>
      <c r="Y334" s="317" t="str">
        <f>VLOOKUP(HelpMe[[#This Row],[Technician]],Technicians[#All],3,FALSE)</f>
        <v>RAK Ceramics</v>
      </c>
      <c r="Z334" s="228" t="str">
        <f>VLOOKUP(HelpMe[[#This Row],[Technician]],Technicians[#All],2,FALSE)</f>
        <v>SAP SD</v>
      </c>
      <c r="AA334" s="233" t="str">
        <f>IF((TEXT("Oct 28, 2024 00:00 AM","mmm dd, yyyy hh:mm") - HelpMe[[#This Row],[Updated Created Date]])&gt;0, "Yes","No")</f>
        <v>Yes</v>
      </c>
      <c r="AB334" s="230">
        <f ca="1">HelpMe[[#This Row],[Updated Resolved Time]]-HelpMe[[#This Row],[Updated Created Date]]</f>
        <v>0.92708333333575865</v>
      </c>
      <c r="AC334" s="231">
        <f>YEAR(HelpMe[[#This Row],[Updated Created Date]])</f>
        <v>2024</v>
      </c>
      <c r="AD334" s="228">
        <f>WEEKNUM(HelpMe[[#This Row],[Updated Created Date]])</f>
        <v>32</v>
      </c>
      <c r="AE334" s="228" t="str">
        <f>_xlfn.CONCAT(HelpMe[[#This Row],[Year]],"-W",HelpMe[[#This Row],[Week'#]])</f>
        <v>2024-W32</v>
      </c>
      <c r="AF334" s="228" t="str">
        <f>IFERROR(VLOOKUP(HelpMe[[#This Row],[ID]],CGTracker[#All],13,FALSE),"No CG Status Found")</f>
        <v>No CG Status Found</v>
      </c>
      <c r="AG334" s="228">
        <f>MONTH(HelpMe[[#This Row],[Updated Created Date]])</f>
        <v>8</v>
      </c>
      <c r="AH334" s="228" t="str">
        <f>_xlfn.CONCAT(HelpMe[[#This Row],[Year]],"-M",HelpMe[[#This Row],[Month]])</f>
        <v>2024-M8</v>
      </c>
      <c r="AI334" s="228" t="str">
        <f ca="1">IF(HelpMe[[#This Row],[Age]]&lt;2,"Less than 2",IF(HelpMe[[#This Row],[Age]]&lt;5,"From 2 to 5",IF(HelpMe[[#This Row],[Age]]&lt;10,"From 5 to 10","More than 10")))</f>
        <v>Less than 2</v>
      </c>
      <c r="AJ3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45509.544444444444</v>
      </c>
      <c r="AK3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45510.47152777778</v>
      </c>
    </row>
    <row r="335" spans="1:37" ht="13.5" customHeight="1">
      <c r="A335" s="235">
        <v>4000001689</v>
      </c>
      <c r="B335" s="228" t="s">
        <v>117</v>
      </c>
      <c r="C335" s="228" t="s">
        <v>841</v>
      </c>
      <c r="D335" s="228" t="s">
        <v>2926</v>
      </c>
      <c r="E335" s="228" t="s">
        <v>2927</v>
      </c>
      <c r="F335" s="228" t="s">
        <v>742</v>
      </c>
      <c r="G335" s="228" t="s">
        <v>516</v>
      </c>
      <c r="H335" s="228" t="s">
        <v>403</v>
      </c>
      <c r="I335" s="233" t="s">
        <v>2928</v>
      </c>
      <c r="J335" s="228" t="s">
        <v>2929</v>
      </c>
      <c r="K335" s="228" t="s">
        <v>846</v>
      </c>
      <c r="L335" s="228" t="s">
        <v>1859</v>
      </c>
      <c r="M335" s="228" t="s">
        <v>1155</v>
      </c>
      <c r="N335" s="228" t="s">
        <v>1170</v>
      </c>
      <c r="O335" s="228" t="s">
        <v>1123</v>
      </c>
      <c r="P335" s="233" t="s">
        <v>1859</v>
      </c>
      <c r="Q335" s="228" t="s">
        <v>892</v>
      </c>
      <c r="R335" s="233" t="s">
        <v>2930</v>
      </c>
      <c r="S335" s="228" t="s">
        <v>2931</v>
      </c>
      <c r="T335" s="228" t="s">
        <v>2932</v>
      </c>
      <c r="U335" s="228" t="s">
        <v>846</v>
      </c>
      <c r="V335" s="228" t="s">
        <v>2933</v>
      </c>
      <c r="W335" s="228" t="s">
        <v>857</v>
      </c>
      <c r="X335" s="316" t="s">
        <v>793</v>
      </c>
      <c r="Y335" s="317" t="str">
        <f>VLOOKUP(HelpMe[[#This Row],[Technician]],Technicians[#All],3,FALSE)</f>
        <v>RAK Ceramics</v>
      </c>
      <c r="Z335" s="228" t="str">
        <f>VLOOKUP(HelpMe[[#This Row],[Technician]],Technicians[#All],2,FALSE)</f>
        <v>SAP SD</v>
      </c>
      <c r="AA335" s="233" t="str">
        <f>IF((TEXT("Oct 28, 2024 00:00 AM","mmm dd, yyyy hh:mm") - HelpMe[[#This Row],[Updated Created Date]])&gt;0, "Yes","No")</f>
        <v>Yes</v>
      </c>
      <c r="AB335" s="230">
        <f ca="1">HelpMe[[#This Row],[Updated Resolved Time]]-HelpMe[[#This Row],[Updated Created Date]]</f>
        <v>21.872222222220444</v>
      </c>
      <c r="AC335" s="231">
        <f>YEAR(HelpMe[[#This Row],[Updated Created Date]])</f>
        <v>2024</v>
      </c>
      <c r="AD335" s="228">
        <f>WEEKNUM(HelpMe[[#This Row],[Updated Created Date]])</f>
        <v>32</v>
      </c>
      <c r="AE335" s="228" t="str">
        <f>_xlfn.CONCAT(HelpMe[[#This Row],[Year]],"-W",HelpMe[[#This Row],[Week'#]])</f>
        <v>2024-W32</v>
      </c>
      <c r="AF335" s="228" t="str">
        <f>IFERROR(VLOOKUP(HelpMe[[#This Row],[ID]],CGTracker[#All],13,FALSE),"No CG Status Found")</f>
        <v>No CG Status Found</v>
      </c>
      <c r="AG335" s="228">
        <f>MONTH(HelpMe[[#This Row],[Updated Created Date]])</f>
        <v>8</v>
      </c>
      <c r="AH335" s="228" t="str">
        <f>_xlfn.CONCAT(HelpMe[[#This Row],[Year]],"-M",HelpMe[[#This Row],[Month]])</f>
        <v>2024-M8</v>
      </c>
      <c r="AI335" s="228" t="str">
        <f ca="1">IF(HelpMe[[#This Row],[Age]]&lt;2,"Less than 2",IF(HelpMe[[#This Row],[Age]]&lt;5,"From 2 to 5",IF(HelpMe[[#This Row],[Age]]&lt;10,"From 5 to 10","More than 10")))</f>
        <v>More than 10</v>
      </c>
      <c r="AJ3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45509.580555555556</v>
      </c>
      <c r="AK3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45531.452777777777</v>
      </c>
    </row>
    <row r="336" spans="1:37" ht="13.5" customHeight="1">
      <c r="A336" s="235">
        <v>4000001741</v>
      </c>
      <c r="B336" s="228" t="s">
        <v>156</v>
      </c>
      <c r="C336" s="228" t="s">
        <v>892</v>
      </c>
      <c r="D336" s="228" t="s">
        <v>2934</v>
      </c>
      <c r="E336" s="228" t="s">
        <v>2305</v>
      </c>
      <c r="F336" s="228" t="s">
        <v>742</v>
      </c>
      <c r="G336" s="228" t="s">
        <v>895</v>
      </c>
      <c r="H336" s="228" t="s">
        <v>403</v>
      </c>
      <c r="I336" s="233" t="s">
        <v>2935</v>
      </c>
      <c r="J336" s="228" t="s">
        <v>2936</v>
      </c>
      <c r="K336" s="228" t="s">
        <v>846</v>
      </c>
      <c r="L336" s="228" t="s">
        <v>1859</v>
      </c>
      <c r="M336" s="228" t="s">
        <v>2305</v>
      </c>
      <c r="N336" s="228" t="s">
        <v>1170</v>
      </c>
      <c r="O336" s="228" t="s">
        <v>850</v>
      </c>
      <c r="P336" s="233" t="s">
        <v>1859</v>
      </c>
      <c r="Q336" s="228" t="s">
        <v>795</v>
      </c>
      <c r="R336" s="233" t="s">
        <v>2937</v>
      </c>
      <c r="S336" s="228" t="s">
        <v>2938</v>
      </c>
      <c r="T336" s="228" t="s">
        <v>2939</v>
      </c>
      <c r="U336" s="228" t="s">
        <v>855</v>
      </c>
      <c r="V336" s="228" t="s">
        <v>2940</v>
      </c>
      <c r="W336" s="228" t="s">
        <v>869</v>
      </c>
      <c r="X336" s="316" t="s">
        <v>793</v>
      </c>
      <c r="Y336" s="317" t="str">
        <f>VLOOKUP(HelpMe[[#This Row],[Technician]],Technicians[#All],3,FALSE)</f>
        <v>RAK Ceramics</v>
      </c>
      <c r="Z336" s="228" t="str">
        <f>VLOOKUP(HelpMe[[#This Row],[Technician]],Technicians[#All],2,FALSE)</f>
        <v>SAP SD</v>
      </c>
      <c r="AA336" s="233" t="str">
        <f>IF((TEXT("Oct 28, 2024 00:00 AM","mmm dd, yyyy hh:mm") - HelpMe[[#This Row],[Updated Created Date]])&gt;0, "Yes","No")</f>
        <v>Yes</v>
      </c>
      <c r="AB336" s="230">
        <f ca="1">HelpMe[[#This Row],[Updated Resolved Time]]-HelpMe[[#This Row],[Updated Created Date]]</f>
        <v>20.675694444442343</v>
      </c>
      <c r="AC336" s="231">
        <f>YEAR(HelpMe[[#This Row],[Updated Created Date]])</f>
        <v>2024</v>
      </c>
      <c r="AD336" s="228">
        <f>WEEKNUM(HelpMe[[#This Row],[Updated Created Date]])</f>
        <v>32</v>
      </c>
      <c r="AE336" s="228" t="str">
        <f>_xlfn.CONCAT(HelpMe[[#This Row],[Year]],"-W",HelpMe[[#This Row],[Week'#]])</f>
        <v>2024-W32</v>
      </c>
      <c r="AF336" s="228" t="str">
        <f>IFERROR(VLOOKUP(HelpMe[[#This Row],[ID]],CGTracker[#All],13,FALSE),"No CG Status Found")</f>
        <v>No CG Status Found</v>
      </c>
      <c r="AG336" s="228">
        <f>MONTH(HelpMe[[#This Row],[Updated Created Date]])</f>
        <v>8</v>
      </c>
      <c r="AH336" s="228" t="str">
        <f>_xlfn.CONCAT(HelpMe[[#This Row],[Year]],"-M",HelpMe[[#This Row],[Month]])</f>
        <v>2024-M8</v>
      </c>
      <c r="AI336" s="228" t="str">
        <f ca="1">IF(HelpMe[[#This Row],[Age]]&lt;2,"Less than 2",IF(HelpMe[[#This Row],[Age]]&lt;5,"From 2 to 5",IF(HelpMe[[#This Row],[Age]]&lt;10,"From 5 to 10","More than 10")))</f>
        <v>More than 10</v>
      </c>
      <c r="AJ3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45510.777777777781</v>
      </c>
      <c r="AK3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45531.453472222223</v>
      </c>
    </row>
    <row r="337" spans="1:37" ht="13.5" customHeight="1">
      <c r="A337" s="235">
        <v>4000001749</v>
      </c>
      <c r="B337" s="228" t="s">
        <v>117</v>
      </c>
      <c r="C337" s="228" t="s">
        <v>892</v>
      </c>
      <c r="D337" s="228" t="s">
        <v>2941</v>
      </c>
      <c r="E337" s="228" t="s">
        <v>2305</v>
      </c>
      <c r="F337" s="228" t="s">
        <v>2413</v>
      </c>
      <c r="G337" s="228" t="s">
        <v>882</v>
      </c>
      <c r="H337" s="228" t="s">
        <v>403</v>
      </c>
      <c r="I337" s="233" t="s">
        <v>2942</v>
      </c>
      <c r="J337" s="228" t="s">
        <v>2943</v>
      </c>
      <c r="K337" s="228" t="s">
        <v>846</v>
      </c>
      <c r="L337" s="228" t="s">
        <v>2944</v>
      </c>
      <c r="M337" s="228" t="s">
        <v>2305</v>
      </c>
      <c r="N337" s="228" t="s">
        <v>1170</v>
      </c>
      <c r="O337" s="228" t="s">
        <v>850</v>
      </c>
      <c r="P337" s="233" t="s">
        <v>2944</v>
      </c>
      <c r="Q337" s="228" t="s">
        <v>795</v>
      </c>
      <c r="R337" s="233" t="s">
        <v>2945</v>
      </c>
      <c r="S337" s="228" t="s">
        <v>2946</v>
      </c>
      <c r="T337" s="228" t="s">
        <v>2947</v>
      </c>
      <c r="U337" s="228" t="s">
        <v>890</v>
      </c>
      <c r="V337" s="228" t="s">
        <v>855</v>
      </c>
      <c r="W337" s="228" t="s">
        <v>2948</v>
      </c>
      <c r="X337" s="316" t="s">
        <v>793</v>
      </c>
      <c r="Y337" s="317" t="str">
        <f>VLOOKUP(HelpMe[[#This Row],[Technician]],Technicians[#All],3,FALSE)</f>
        <v>RAK Ceramics</v>
      </c>
      <c r="Z337" s="228" t="str">
        <f>VLOOKUP(HelpMe[[#This Row],[Technician]],Technicians[#All],2,FALSE)</f>
        <v>SAP Basis</v>
      </c>
      <c r="AA337" s="233" t="str">
        <f>IF((TEXT("Oct 28, 2024 00:00 AM","mmm dd, yyyy hh:mm") - HelpMe[[#This Row],[Updated Created Date]])&gt;0, "Yes","No")</f>
        <v>Yes</v>
      </c>
      <c r="AB337" s="230">
        <f ca="1">HelpMe[[#This Row],[Updated Resolved Time]]-HelpMe[[#This Row],[Updated Created Date]]</f>
        <v>61.070138888891961</v>
      </c>
      <c r="AC337" s="231">
        <f>YEAR(HelpMe[[#This Row],[Updated Created Date]])</f>
        <v>2024</v>
      </c>
      <c r="AD337" s="228">
        <f>WEEKNUM(HelpMe[[#This Row],[Updated Created Date]])</f>
        <v>32</v>
      </c>
      <c r="AE337" s="228" t="str">
        <f>_xlfn.CONCAT(HelpMe[[#This Row],[Year]],"-W",HelpMe[[#This Row],[Week'#]])</f>
        <v>2024-W32</v>
      </c>
      <c r="AF337" s="228" t="str">
        <f>IFERROR(VLOOKUP(HelpMe[[#This Row],[ID]],CGTracker[#All],13,FALSE),"No CG Status Found")</f>
        <v>No CG Status Found</v>
      </c>
      <c r="AG337" s="228">
        <f>MONTH(HelpMe[[#This Row],[Updated Created Date]])</f>
        <v>8</v>
      </c>
      <c r="AH337" s="228" t="str">
        <f>_xlfn.CONCAT(HelpMe[[#This Row],[Year]],"-M",HelpMe[[#This Row],[Month]])</f>
        <v>2024-M8</v>
      </c>
      <c r="AI337" s="228" t="str">
        <f ca="1">IF(HelpMe[[#This Row],[Age]]&lt;2,"Less than 2",IF(HelpMe[[#This Row],[Age]]&lt;5,"From 2 to 5",IF(HelpMe[[#This Row],[Age]]&lt;10,"From 5 to 10","More than 10")))</f>
        <v>More than 10</v>
      </c>
      <c r="AJ3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45511.490972222222</v>
      </c>
      <c r="AK3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45572.561111111114</v>
      </c>
    </row>
    <row r="338" spans="1:37" ht="13.5" customHeight="1">
      <c r="A338" s="235">
        <v>4000001715</v>
      </c>
      <c r="B338" s="228" t="s">
        <v>117</v>
      </c>
      <c r="C338" s="228" t="s">
        <v>795</v>
      </c>
      <c r="D338" s="228" t="s">
        <v>2949</v>
      </c>
      <c r="E338" s="228" t="s">
        <v>2950</v>
      </c>
      <c r="F338" s="228" t="s">
        <v>742</v>
      </c>
      <c r="G338" s="228" t="s">
        <v>895</v>
      </c>
      <c r="H338" s="228" t="s">
        <v>403</v>
      </c>
      <c r="I338" s="233" t="s">
        <v>2951</v>
      </c>
      <c r="J338" s="228" t="s">
        <v>2952</v>
      </c>
      <c r="K338" s="228" t="s">
        <v>846</v>
      </c>
      <c r="L338" s="228" t="s">
        <v>2953</v>
      </c>
      <c r="M338" s="228" t="s">
        <v>2950</v>
      </c>
      <c r="N338" s="228" t="s">
        <v>1666</v>
      </c>
      <c r="O338" s="228" t="s">
        <v>917</v>
      </c>
      <c r="P338" s="233" t="s">
        <v>2953</v>
      </c>
      <c r="Q338" s="228" t="s">
        <v>795</v>
      </c>
      <c r="R338" s="233" t="s">
        <v>2954</v>
      </c>
      <c r="S338" s="228" t="s">
        <v>2955</v>
      </c>
      <c r="T338" s="228" t="s">
        <v>2956</v>
      </c>
      <c r="U338" s="228" t="s">
        <v>846</v>
      </c>
      <c r="V338" s="228" t="s">
        <v>2957</v>
      </c>
      <c r="W338" s="228" t="s">
        <v>2514</v>
      </c>
      <c r="X338" s="316" t="s">
        <v>793</v>
      </c>
      <c r="Y338" s="317" t="str">
        <f>VLOOKUP(HelpMe[[#This Row],[Technician]],Technicians[#All],3,FALSE)</f>
        <v>RAK Ceramics</v>
      </c>
      <c r="Z338" s="228" t="str">
        <f>VLOOKUP(HelpMe[[#This Row],[Technician]],Technicians[#All],2,FALSE)</f>
        <v>SAP SD</v>
      </c>
      <c r="AA338" s="233" t="str">
        <f>IF((TEXT("Oct 28, 2024 00:00 AM","mmm dd, yyyy hh:mm") - HelpMe[[#This Row],[Updated Created Date]])&gt;0, "Yes","No")</f>
        <v>Yes</v>
      </c>
      <c r="AB338" s="230">
        <f ca="1">HelpMe[[#This Row],[Updated Resolved Time]]-HelpMe[[#This Row],[Updated Created Date]]</f>
        <v>29.775000000001455</v>
      </c>
      <c r="AC338" s="231">
        <f>YEAR(HelpMe[[#This Row],[Updated Created Date]])</f>
        <v>2024</v>
      </c>
      <c r="AD338" s="228">
        <f>WEEKNUM(HelpMe[[#This Row],[Updated Created Date]])</f>
        <v>32</v>
      </c>
      <c r="AE338" s="228" t="str">
        <f>_xlfn.CONCAT(HelpMe[[#This Row],[Year]],"-W",HelpMe[[#This Row],[Week'#]])</f>
        <v>2024-W32</v>
      </c>
      <c r="AF338" s="228" t="str">
        <f>IFERROR(VLOOKUP(HelpMe[[#This Row],[ID]],CGTracker[#All],13,FALSE),"No CG Status Found")</f>
        <v>No CG Status Found</v>
      </c>
      <c r="AG338" s="228">
        <f>MONTH(HelpMe[[#This Row],[Updated Created Date]])</f>
        <v>8</v>
      </c>
      <c r="AH338" s="228" t="str">
        <f>_xlfn.CONCAT(HelpMe[[#This Row],[Year]],"-M",HelpMe[[#This Row],[Month]])</f>
        <v>2024-M8</v>
      </c>
      <c r="AI338" s="228" t="str">
        <f ca="1">IF(HelpMe[[#This Row],[Age]]&lt;2,"Less than 2",IF(HelpMe[[#This Row],[Age]]&lt;5,"From 2 to 5",IF(HelpMe[[#This Row],[Age]]&lt;10,"From 5 to 10","More than 10")))</f>
        <v>More than 10</v>
      </c>
      <c r="AJ3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45509.804861111108</v>
      </c>
      <c r="AK3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45539.579861111109</v>
      </c>
    </row>
    <row r="339" spans="1:37" ht="13.5" customHeight="1">
      <c r="A339" s="235">
        <v>4000001724</v>
      </c>
      <c r="B339" s="228" t="s">
        <v>117</v>
      </c>
      <c r="C339" s="228" t="s">
        <v>841</v>
      </c>
      <c r="D339" s="228" t="s">
        <v>2958</v>
      </c>
      <c r="E339" s="228" t="s">
        <v>2959</v>
      </c>
      <c r="F339" s="228" t="s">
        <v>2413</v>
      </c>
      <c r="G339" s="228" t="s">
        <v>882</v>
      </c>
      <c r="H339" s="228" t="s">
        <v>403</v>
      </c>
      <c r="I339" s="233" t="s">
        <v>2960</v>
      </c>
      <c r="J339" s="228" t="s">
        <v>2961</v>
      </c>
      <c r="K339" s="228" t="s">
        <v>846</v>
      </c>
      <c r="L339" s="228" t="s">
        <v>2962</v>
      </c>
      <c r="M339" s="228" t="s">
        <v>1155</v>
      </c>
      <c r="N339" s="228" t="s">
        <v>863</v>
      </c>
      <c r="O339" s="228" t="s">
        <v>850</v>
      </c>
      <c r="P339" s="233" t="s">
        <v>2962</v>
      </c>
      <c r="Q339" s="228" t="s">
        <v>841</v>
      </c>
      <c r="R339" s="233" t="s">
        <v>2963</v>
      </c>
      <c r="S339" s="228" t="s">
        <v>2963</v>
      </c>
      <c r="T339" s="228" t="s">
        <v>2964</v>
      </c>
      <c r="U339" s="228" t="s">
        <v>890</v>
      </c>
      <c r="V339" s="228" t="s">
        <v>855</v>
      </c>
      <c r="W339" s="228" t="s">
        <v>869</v>
      </c>
      <c r="X339" s="316" t="s">
        <v>793</v>
      </c>
      <c r="Y339" s="317" t="str">
        <f>VLOOKUP(HelpMe[[#This Row],[Technician]],Technicians[#All],3,FALSE)</f>
        <v>RAK Ceramics</v>
      </c>
      <c r="Z339" s="228" t="str">
        <f>VLOOKUP(HelpMe[[#This Row],[Technician]],Technicians[#All],2,FALSE)</f>
        <v>SAP Basis</v>
      </c>
      <c r="AA339" s="233" t="str">
        <f>IF((TEXT("Oct 28, 2024 00:00 AM","mmm dd, yyyy hh:mm") - HelpMe[[#This Row],[Updated Created Date]])&gt;0, "Yes","No")</f>
        <v>Yes</v>
      </c>
      <c r="AB339" s="230">
        <f ca="1">HelpMe[[#This Row],[Updated Resolved Time]]-HelpMe[[#This Row],[Updated Created Date]]</f>
        <v>2.361111110803904E-2</v>
      </c>
      <c r="AC339" s="231">
        <f>YEAR(HelpMe[[#This Row],[Updated Created Date]])</f>
        <v>2024</v>
      </c>
      <c r="AD339" s="228">
        <f>WEEKNUM(HelpMe[[#This Row],[Updated Created Date]])</f>
        <v>32</v>
      </c>
      <c r="AE339" s="228" t="str">
        <f>_xlfn.CONCAT(HelpMe[[#This Row],[Year]],"-W",HelpMe[[#This Row],[Week'#]])</f>
        <v>2024-W32</v>
      </c>
      <c r="AF339" s="228" t="str">
        <f>IFERROR(VLOOKUP(HelpMe[[#This Row],[ID]],CGTracker[#All],13,FALSE),"No CG Status Found")</f>
        <v>No CG Status Found</v>
      </c>
      <c r="AG339" s="228">
        <f>MONTH(HelpMe[[#This Row],[Updated Created Date]])</f>
        <v>8</v>
      </c>
      <c r="AH339" s="228" t="str">
        <f>_xlfn.CONCAT(HelpMe[[#This Row],[Year]],"-M",HelpMe[[#This Row],[Month]])</f>
        <v>2024-M8</v>
      </c>
      <c r="AI339" s="228" t="str">
        <f ca="1">IF(HelpMe[[#This Row],[Age]]&lt;2,"Less than 2",IF(HelpMe[[#This Row],[Age]]&lt;5,"From 2 to 5",IF(HelpMe[[#This Row],[Age]]&lt;10,"From 5 to 10","More than 10")))</f>
        <v>Less than 2</v>
      </c>
      <c r="AJ3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45510.506944444445</v>
      </c>
      <c r="AK3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45510.530555555553</v>
      </c>
    </row>
    <row r="340" spans="1:37" ht="13.5" customHeight="1">
      <c r="A340" s="235">
        <v>4000001781</v>
      </c>
      <c r="B340" s="228" t="s">
        <v>117</v>
      </c>
      <c r="C340" s="228" t="s">
        <v>892</v>
      </c>
      <c r="D340" s="228" t="s">
        <v>694</v>
      </c>
      <c r="E340" s="228" t="s">
        <v>2305</v>
      </c>
      <c r="F340" s="228" t="s">
        <v>518</v>
      </c>
      <c r="G340" s="228" t="s">
        <v>516</v>
      </c>
      <c r="H340" s="228" t="s">
        <v>746</v>
      </c>
      <c r="I340" s="233" t="s">
        <v>2664</v>
      </c>
      <c r="J340" s="228" t="s">
        <v>2965</v>
      </c>
      <c r="K340" s="228" t="s">
        <v>846</v>
      </c>
      <c r="L340" s="228" t="s">
        <v>855</v>
      </c>
      <c r="M340" s="228" t="s">
        <v>2448</v>
      </c>
      <c r="N340" s="228" t="s">
        <v>1170</v>
      </c>
      <c r="O340" s="228" t="s">
        <v>917</v>
      </c>
      <c r="P340" s="233" t="s">
        <v>2966</v>
      </c>
      <c r="Q340" s="228" t="s">
        <v>892</v>
      </c>
      <c r="R340" s="233" t="s">
        <v>855</v>
      </c>
      <c r="S340" s="228" t="s">
        <v>2967</v>
      </c>
      <c r="T340" s="228" t="s">
        <v>2968</v>
      </c>
      <c r="U340" s="228" t="s">
        <v>846</v>
      </c>
      <c r="V340" s="228" t="s">
        <v>2969</v>
      </c>
      <c r="W340" s="228" t="s">
        <v>869</v>
      </c>
      <c r="X340" s="316" t="s">
        <v>793</v>
      </c>
      <c r="Y340" s="317" t="str">
        <f>VLOOKUP(HelpMe[[#This Row],[Technician]],Technicians[#All],3,FALSE)</f>
        <v>Capgemini</v>
      </c>
      <c r="Z340" s="228" t="str">
        <f>VLOOKUP(HelpMe[[#This Row],[Technician]],Technicians[#All],2,FALSE)</f>
        <v>SAP SD</v>
      </c>
      <c r="AA340" s="233" t="str">
        <f>IF((TEXT("Oct 28, 2024 00:00 AM","mmm dd, yyyy hh:mm") - HelpMe[[#This Row],[Updated Created Date]])&gt;0, "Yes","No")</f>
        <v>Yes</v>
      </c>
      <c r="AB340" s="230">
        <f ca="1">HelpMe[[#This Row],[Updated Resolved Time]]-HelpMe[[#This Row],[Updated Created Date]]</f>
        <v>141.94849039351539</v>
      </c>
      <c r="AC340" s="231">
        <f>YEAR(HelpMe[[#This Row],[Updated Created Date]])</f>
        <v>2024</v>
      </c>
      <c r="AD340" s="228">
        <f>WEEKNUM(HelpMe[[#This Row],[Updated Created Date]])</f>
        <v>32</v>
      </c>
      <c r="AE340" s="228" t="str">
        <f>_xlfn.CONCAT(HelpMe[[#This Row],[Year]],"-W",HelpMe[[#This Row],[Week'#]])</f>
        <v>2024-W32</v>
      </c>
      <c r="AF340" s="228" t="str">
        <f>IFERROR(VLOOKUP(HelpMe[[#This Row],[ID]],CGTracker[#All],13,FALSE),"No CG Status Found")</f>
        <v>Under Requirements Gathering</v>
      </c>
      <c r="AG340" s="228">
        <f>MONTH(HelpMe[[#This Row],[Updated Created Date]])</f>
        <v>8</v>
      </c>
      <c r="AH340" s="228" t="str">
        <f>_xlfn.CONCAT(HelpMe[[#This Row],[Year]],"-M",HelpMe[[#This Row],[Month]])</f>
        <v>2024-M8</v>
      </c>
      <c r="AI340" s="228" t="str">
        <f ca="1">IF(HelpMe[[#This Row],[Age]]&lt;2,"Less than 2",IF(HelpMe[[#This Row],[Age]]&lt;5,"From 2 to 5",IF(HelpMe[[#This Row],[Age]]&lt;10,"From 5 to 10","More than 10")))</f>
        <v>More than 10</v>
      </c>
      <c r="AJ3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45511.809027777781</v>
      </c>
      <c r="AK3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41" spans="1:37" ht="13.5" customHeight="1">
      <c r="A341" s="235">
        <v>4000001807</v>
      </c>
      <c r="B341" s="228" t="s">
        <v>117</v>
      </c>
      <c r="C341" s="228" t="s">
        <v>841</v>
      </c>
      <c r="D341" s="228" t="s">
        <v>2970</v>
      </c>
      <c r="E341" s="228" t="s">
        <v>742</v>
      </c>
      <c r="F341" s="228" t="s">
        <v>742</v>
      </c>
      <c r="G341" s="228" t="s">
        <v>516</v>
      </c>
      <c r="H341" s="228" t="s">
        <v>403</v>
      </c>
      <c r="I341" s="233" t="s">
        <v>2971</v>
      </c>
      <c r="J341" s="228" t="s">
        <v>2972</v>
      </c>
      <c r="K341" s="228" t="s">
        <v>846</v>
      </c>
      <c r="L341" s="228" t="s">
        <v>2973</v>
      </c>
      <c r="M341" s="228" t="s">
        <v>933</v>
      </c>
      <c r="N341" s="228" t="s">
        <v>886</v>
      </c>
      <c r="O341" s="228" t="s">
        <v>850</v>
      </c>
      <c r="P341" s="233" t="s">
        <v>2973</v>
      </c>
      <c r="Q341" s="228" t="s">
        <v>841</v>
      </c>
      <c r="R341" s="233" t="s">
        <v>2974</v>
      </c>
      <c r="S341" s="228" t="s">
        <v>2974</v>
      </c>
      <c r="T341" s="228" t="s">
        <v>2975</v>
      </c>
      <c r="U341" s="228" t="s">
        <v>846</v>
      </c>
      <c r="V341" s="228" t="s">
        <v>2976</v>
      </c>
      <c r="W341" s="228" t="s">
        <v>869</v>
      </c>
      <c r="X341" s="316" t="s">
        <v>793</v>
      </c>
      <c r="Y341" s="317" t="str">
        <f>VLOOKUP(HelpMe[[#This Row],[Technician]],Technicians[#All],3,FALSE)</f>
        <v>RAK Ceramics</v>
      </c>
      <c r="Z341" s="228" t="str">
        <f>VLOOKUP(HelpMe[[#This Row],[Technician]],Technicians[#All],2,FALSE)</f>
        <v>SAP SD</v>
      </c>
      <c r="AA341" s="233" t="str">
        <f>IF((TEXT("Oct 28, 2024 00:00 AM","mmm dd, yyyy hh:mm") - HelpMe[[#This Row],[Updated Created Date]])&gt;0, "Yes","No")</f>
        <v>Yes</v>
      </c>
      <c r="AB341" s="230">
        <f ca="1">HelpMe[[#This Row],[Updated Resolved Time]]-HelpMe[[#This Row],[Updated Created Date]]</f>
        <v>18.143749999995634</v>
      </c>
      <c r="AC341" s="231">
        <f>YEAR(HelpMe[[#This Row],[Updated Created Date]])</f>
        <v>2024</v>
      </c>
      <c r="AD341" s="228">
        <f>WEEKNUM(HelpMe[[#This Row],[Updated Created Date]])</f>
        <v>32</v>
      </c>
      <c r="AE341" s="228" t="str">
        <f>_xlfn.CONCAT(HelpMe[[#This Row],[Year]],"-W",HelpMe[[#This Row],[Week'#]])</f>
        <v>2024-W32</v>
      </c>
      <c r="AF341" s="228" t="str">
        <f>IFERROR(VLOOKUP(HelpMe[[#This Row],[ID]],CGTracker[#All],13,FALSE),"No CG Status Found")</f>
        <v>No CG Status Found</v>
      </c>
      <c r="AG341" s="228">
        <f>MONTH(HelpMe[[#This Row],[Updated Created Date]])</f>
        <v>8</v>
      </c>
      <c r="AH341" s="228" t="str">
        <f>_xlfn.CONCAT(HelpMe[[#This Row],[Year]],"-M",HelpMe[[#This Row],[Month]])</f>
        <v>2024-M8</v>
      </c>
      <c r="AI341" s="228" t="str">
        <f ca="1">IF(HelpMe[[#This Row],[Age]]&lt;2,"Less than 2",IF(HelpMe[[#This Row],[Age]]&lt;5,"From 2 to 5",IF(HelpMe[[#This Row],[Age]]&lt;10,"From 5 to 10","More than 10")))</f>
        <v>More than 10</v>
      </c>
      <c r="AJ3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45512.583333333336</v>
      </c>
      <c r="AK3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45530.727083333331</v>
      </c>
    </row>
    <row r="342" spans="1:37" ht="13.5" customHeight="1">
      <c r="A342" s="235">
        <v>4000001828</v>
      </c>
      <c r="B342" s="228" t="s">
        <v>156</v>
      </c>
      <c r="C342" s="228" t="s">
        <v>841</v>
      </c>
      <c r="D342" s="228" t="s">
        <v>2977</v>
      </c>
      <c r="E342" s="228" t="s">
        <v>2978</v>
      </c>
      <c r="F342" s="228" t="s">
        <v>2413</v>
      </c>
      <c r="G342" s="228" t="s">
        <v>882</v>
      </c>
      <c r="H342" s="228" t="s">
        <v>403</v>
      </c>
      <c r="I342" s="233" t="s">
        <v>2979</v>
      </c>
      <c r="J342" s="228" t="s">
        <v>2980</v>
      </c>
      <c r="K342" s="228" t="s">
        <v>846</v>
      </c>
      <c r="L342" s="228" t="s">
        <v>2981</v>
      </c>
      <c r="M342" s="228" t="s">
        <v>933</v>
      </c>
      <c r="N342" s="228" t="s">
        <v>1240</v>
      </c>
      <c r="O342" s="228" t="s">
        <v>850</v>
      </c>
      <c r="P342" s="233" t="s">
        <v>2981</v>
      </c>
      <c r="Q342" s="228" t="s">
        <v>841</v>
      </c>
      <c r="R342" s="233" t="s">
        <v>2982</v>
      </c>
      <c r="S342" s="228" t="s">
        <v>2982</v>
      </c>
      <c r="T342" s="228" t="s">
        <v>2983</v>
      </c>
      <c r="U342" s="228" t="s">
        <v>855</v>
      </c>
      <c r="V342" s="228" t="s">
        <v>855</v>
      </c>
      <c r="W342" s="228" t="s">
        <v>869</v>
      </c>
      <c r="X342" s="316" t="s">
        <v>793</v>
      </c>
      <c r="Y342" s="317" t="str">
        <f>VLOOKUP(HelpMe[[#This Row],[Technician]],Technicians[#All],3,FALSE)</f>
        <v>RAK Ceramics</v>
      </c>
      <c r="Z342" s="228" t="str">
        <f>VLOOKUP(HelpMe[[#This Row],[Technician]],Technicians[#All],2,FALSE)</f>
        <v>SAP Basis</v>
      </c>
      <c r="AA342" s="233" t="str">
        <f>IF((TEXT("Oct 28, 2024 00:00 AM","mmm dd, yyyy hh:mm") - HelpMe[[#This Row],[Updated Created Date]])&gt;0, "Yes","No")</f>
        <v>Yes</v>
      </c>
      <c r="AB342" s="230">
        <f ca="1">HelpMe[[#This Row],[Updated Resolved Time]]-HelpMe[[#This Row],[Updated Created Date]]</f>
        <v>0.66319444444525288</v>
      </c>
      <c r="AC342" s="231">
        <f>YEAR(HelpMe[[#This Row],[Updated Created Date]])</f>
        <v>2024</v>
      </c>
      <c r="AD342" s="228">
        <f>WEEKNUM(HelpMe[[#This Row],[Updated Created Date]])</f>
        <v>32</v>
      </c>
      <c r="AE342" s="228" t="str">
        <f>_xlfn.CONCAT(HelpMe[[#This Row],[Year]],"-W",HelpMe[[#This Row],[Week'#]])</f>
        <v>2024-W32</v>
      </c>
      <c r="AF342" s="228" t="str">
        <f>IFERROR(VLOOKUP(HelpMe[[#This Row],[ID]],CGTracker[#All],13,FALSE),"No CG Status Found")</f>
        <v>No CG Status Found</v>
      </c>
      <c r="AG342" s="228">
        <f>MONTH(HelpMe[[#This Row],[Updated Created Date]])</f>
        <v>8</v>
      </c>
      <c r="AH342" s="228" t="str">
        <f>_xlfn.CONCAT(HelpMe[[#This Row],[Year]],"-M",HelpMe[[#This Row],[Month]])</f>
        <v>2024-M8</v>
      </c>
      <c r="AI342" s="228" t="str">
        <f ca="1">IF(HelpMe[[#This Row],[Age]]&lt;2,"Less than 2",IF(HelpMe[[#This Row],[Age]]&lt;5,"From 2 to 5",IF(HelpMe[[#This Row],[Age]]&lt;10,"From 5 to 10","More than 10")))</f>
        <v>Less than 2</v>
      </c>
      <c r="AJ3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45512.838888888888</v>
      </c>
      <c r="AK3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45513.502083333333</v>
      </c>
    </row>
    <row r="343" spans="1:37" ht="13.5" customHeight="1">
      <c r="A343" s="235">
        <v>4000001873</v>
      </c>
      <c r="B343" s="228" t="s">
        <v>117</v>
      </c>
      <c r="C343" s="228" t="s">
        <v>1035</v>
      </c>
      <c r="D343" s="228" t="s">
        <v>2984</v>
      </c>
      <c r="E343" s="228" t="s">
        <v>2985</v>
      </c>
      <c r="F343" s="228" t="s">
        <v>2413</v>
      </c>
      <c r="G343" s="228" t="s">
        <v>882</v>
      </c>
      <c r="H343" s="228" t="s">
        <v>403</v>
      </c>
      <c r="I343" s="233" t="s">
        <v>2986</v>
      </c>
      <c r="J343" s="228" t="s">
        <v>2987</v>
      </c>
      <c r="K343" s="228" t="s">
        <v>846</v>
      </c>
      <c r="L343" s="228" t="s">
        <v>2988</v>
      </c>
      <c r="M343" s="228" t="s">
        <v>2985</v>
      </c>
      <c r="N343" s="228" t="s">
        <v>924</v>
      </c>
      <c r="O343" s="228" t="s">
        <v>850</v>
      </c>
      <c r="P343" s="233" t="s">
        <v>2988</v>
      </c>
      <c r="Q343" s="228" t="s">
        <v>892</v>
      </c>
      <c r="R343" s="233" t="s">
        <v>2989</v>
      </c>
      <c r="S343" s="228" t="s">
        <v>2989</v>
      </c>
      <c r="T343" s="228" t="s">
        <v>2990</v>
      </c>
      <c r="U343" s="228" t="s">
        <v>890</v>
      </c>
      <c r="V343" s="228" t="s">
        <v>855</v>
      </c>
      <c r="W343" s="228" t="s">
        <v>869</v>
      </c>
      <c r="X343" s="316" t="s">
        <v>793</v>
      </c>
      <c r="Y343" s="317" t="str">
        <f>VLOOKUP(HelpMe[[#This Row],[Technician]],Technicians[#All],3,FALSE)</f>
        <v>RAK Ceramics</v>
      </c>
      <c r="Z343" s="228" t="str">
        <f>VLOOKUP(HelpMe[[#This Row],[Technician]],Technicians[#All],2,FALSE)</f>
        <v>SAP Basis</v>
      </c>
      <c r="AA343" s="233" t="str">
        <f>IF((TEXT("Oct 28, 2024 00:00 AM","mmm dd, yyyy hh:mm") - HelpMe[[#This Row],[Updated Created Date]])&gt;0, "Yes","No")</f>
        <v>Yes</v>
      </c>
      <c r="AB343" s="230">
        <f ca="1">HelpMe[[#This Row],[Updated Resolved Time]]-HelpMe[[#This Row],[Updated Created Date]]</f>
        <v>1.9381944444394321</v>
      </c>
      <c r="AC343" s="231">
        <f>YEAR(HelpMe[[#This Row],[Updated Created Date]])</f>
        <v>2024</v>
      </c>
      <c r="AD343" s="228">
        <f>WEEKNUM(HelpMe[[#This Row],[Updated Created Date]])</f>
        <v>33</v>
      </c>
      <c r="AE343" s="228" t="str">
        <f>_xlfn.CONCAT(HelpMe[[#This Row],[Year]],"-W",HelpMe[[#This Row],[Week'#]])</f>
        <v>2024-W33</v>
      </c>
      <c r="AF343" s="228" t="str">
        <f>IFERROR(VLOOKUP(HelpMe[[#This Row],[ID]],CGTracker[#All],13,FALSE),"No CG Status Found")</f>
        <v>No CG Status Found</v>
      </c>
      <c r="AG343" s="228">
        <f>MONTH(HelpMe[[#This Row],[Updated Created Date]])</f>
        <v>8</v>
      </c>
      <c r="AH343" s="228" t="str">
        <f>_xlfn.CONCAT(HelpMe[[#This Row],[Year]],"-M",HelpMe[[#This Row],[Month]])</f>
        <v>2024-M8</v>
      </c>
      <c r="AI343" s="228" t="str">
        <f ca="1">IF(HelpMe[[#This Row],[Age]]&lt;2,"Less than 2",IF(HelpMe[[#This Row],[Age]]&lt;5,"From 2 to 5",IF(HelpMe[[#This Row],[Age]]&lt;10,"From 5 to 10","More than 10")))</f>
        <v>Less than 2</v>
      </c>
      <c r="AJ3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45516.599305555559</v>
      </c>
      <c r="AK3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45518.537499999999</v>
      </c>
    </row>
    <row r="344" spans="1:37" ht="13.5" customHeight="1">
      <c r="A344" s="235">
        <v>4000001874</v>
      </c>
      <c r="B344" s="228" t="s">
        <v>117</v>
      </c>
      <c r="C344" s="228" t="s">
        <v>795</v>
      </c>
      <c r="D344" s="228" t="s">
        <v>2991</v>
      </c>
      <c r="E344" s="228" t="s">
        <v>2992</v>
      </c>
      <c r="F344" s="228" t="s">
        <v>2413</v>
      </c>
      <c r="G344" s="228" t="s">
        <v>882</v>
      </c>
      <c r="H344" s="228" t="s">
        <v>403</v>
      </c>
      <c r="I344" s="233" t="s">
        <v>2993</v>
      </c>
      <c r="J344" s="228" t="s">
        <v>2994</v>
      </c>
      <c r="K344" s="228" t="s">
        <v>846</v>
      </c>
      <c r="L344" s="228" t="s">
        <v>2995</v>
      </c>
      <c r="M344" s="228" t="s">
        <v>2992</v>
      </c>
      <c r="N344" s="228" t="s">
        <v>1617</v>
      </c>
      <c r="O344" s="228" t="s">
        <v>850</v>
      </c>
      <c r="P344" s="233" t="s">
        <v>2995</v>
      </c>
      <c r="Q344" s="228" t="s">
        <v>795</v>
      </c>
      <c r="R344" s="233" t="s">
        <v>2996</v>
      </c>
      <c r="S344" s="228" t="s">
        <v>2996</v>
      </c>
      <c r="T344" s="228" t="s">
        <v>2997</v>
      </c>
      <c r="U344" s="228" t="s">
        <v>890</v>
      </c>
      <c r="V344" s="228" t="s">
        <v>855</v>
      </c>
      <c r="W344" s="228" t="s">
        <v>869</v>
      </c>
      <c r="X344" s="316" t="s">
        <v>891</v>
      </c>
      <c r="Y344" s="317" t="str">
        <f>VLOOKUP(HelpMe[[#This Row],[Technician]],Technicians[#All],3,FALSE)</f>
        <v>RAK Ceramics</v>
      </c>
      <c r="Z344" s="228" t="str">
        <f>VLOOKUP(HelpMe[[#This Row],[Technician]],Technicians[#All],2,FALSE)</f>
        <v>SAP Basis</v>
      </c>
      <c r="AA344" s="233" t="str">
        <f>IF((TEXT("Oct 28, 2024 00:00 AM","mmm dd, yyyy hh:mm") - HelpMe[[#This Row],[Updated Created Date]])&gt;0, "Yes","No")</f>
        <v>Yes</v>
      </c>
      <c r="AB344" s="230">
        <f ca="1">HelpMe[[#This Row],[Updated Resolved Time]]-HelpMe[[#This Row],[Updated Created Date]]</f>
        <v>4.0812499999956344</v>
      </c>
      <c r="AC344" s="231">
        <f>YEAR(HelpMe[[#This Row],[Updated Created Date]])</f>
        <v>2024</v>
      </c>
      <c r="AD344" s="228">
        <f>WEEKNUM(HelpMe[[#This Row],[Updated Created Date]])</f>
        <v>33</v>
      </c>
      <c r="AE344" s="228" t="str">
        <f>_xlfn.CONCAT(HelpMe[[#This Row],[Year]],"-W",HelpMe[[#This Row],[Week'#]])</f>
        <v>2024-W33</v>
      </c>
      <c r="AF344" s="228" t="str">
        <f>IFERROR(VLOOKUP(HelpMe[[#This Row],[ID]],CGTracker[#All],13,FALSE),"No CG Status Found")</f>
        <v>No CG Status Found</v>
      </c>
      <c r="AG344" s="228">
        <f>MONTH(HelpMe[[#This Row],[Updated Created Date]])</f>
        <v>8</v>
      </c>
      <c r="AH344" s="228" t="str">
        <f>_xlfn.CONCAT(HelpMe[[#This Row],[Year]],"-M",HelpMe[[#This Row],[Month]])</f>
        <v>2024-M8</v>
      </c>
      <c r="AI344" s="228" t="str">
        <f ca="1">IF(HelpMe[[#This Row],[Age]]&lt;2,"Less than 2",IF(HelpMe[[#This Row],[Age]]&lt;5,"From 2 to 5",IF(HelpMe[[#This Row],[Age]]&lt;10,"From 5 to 10","More than 10")))</f>
        <v>From 2 to 5</v>
      </c>
      <c r="AJ3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45516.600694444445</v>
      </c>
      <c r="AK3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45520.681944444441</v>
      </c>
    </row>
    <row r="345" spans="1:37" ht="13.5" customHeight="1">
      <c r="A345" s="235">
        <v>4000001867</v>
      </c>
      <c r="B345" s="228" t="s">
        <v>117</v>
      </c>
      <c r="C345" s="228" t="s">
        <v>892</v>
      </c>
      <c r="D345" s="228" t="s">
        <v>2998</v>
      </c>
      <c r="E345" s="228" t="s">
        <v>1363</v>
      </c>
      <c r="F345" s="228" t="s">
        <v>1054</v>
      </c>
      <c r="G345" s="228" t="s">
        <v>895</v>
      </c>
      <c r="H345" s="228" t="s">
        <v>403</v>
      </c>
      <c r="I345" s="233" t="s">
        <v>2999</v>
      </c>
      <c r="J345" s="228" t="s">
        <v>3000</v>
      </c>
      <c r="K345" s="228" t="s">
        <v>846</v>
      </c>
      <c r="L345" s="228" t="s">
        <v>2143</v>
      </c>
      <c r="M345" s="228" t="s">
        <v>1363</v>
      </c>
      <c r="N345" s="228" t="s">
        <v>934</v>
      </c>
      <c r="O345" s="228" t="s">
        <v>850</v>
      </c>
      <c r="P345" s="233" t="s">
        <v>2143</v>
      </c>
      <c r="Q345" s="228" t="s">
        <v>795</v>
      </c>
      <c r="R345" s="233" t="s">
        <v>3001</v>
      </c>
      <c r="S345" s="228" t="s">
        <v>3002</v>
      </c>
      <c r="T345" s="228" t="s">
        <v>3003</v>
      </c>
      <c r="U345" s="228" t="s">
        <v>846</v>
      </c>
      <c r="V345" s="228" t="s">
        <v>3004</v>
      </c>
      <c r="W345" s="228" t="s">
        <v>869</v>
      </c>
      <c r="X345" s="316" t="s">
        <v>793</v>
      </c>
      <c r="Y345" s="317" t="str">
        <f>VLOOKUP(HelpMe[[#This Row],[Technician]],Technicians[#All],3,FALSE)</f>
        <v>RAK Ceramics</v>
      </c>
      <c r="Z345" s="228" t="str">
        <f>VLOOKUP(HelpMe[[#This Row],[Technician]],Technicians[#All],2,FALSE)</f>
        <v>SAP PP</v>
      </c>
      <c r="AA345" s="233" t="str">
        <f>IF((TEXT("Oct 28, 2024 00:00 AM","mmm dd, yyyy hh:mm") - HelpMe[[#This Row],[Updated Created Date]])&gt;0, "Yes","No")</f>
        <v>Yes</v>
      </c>
      <c r="AB345" s="230">
        <f ca="1">HelpMe[[#This Row],[Updated Resolved Time]]-HelpMe[[#This Row],[Updated Created Date]]</f>
        <v>102.1027777777781</v>
      </c>
      <c r="AC345" s="231">
        <f>YEAR(HelpMe[[#This Row],[Updated Created Date]])</f>
        <v>2024</v>
      </c>
      <c r="AD345" s="228">
        <f>WEEKNUM(HelpMe[[#This Row],[Updated Created Date]])</f>
        <v>33</v>
      </c>
      <c r="AE345" s="228" t="str">
        <f>_xlfn.CONCAT(HelpMe[[#This Row],[Year]],"-W",HelpMe[[#This Row],[Week'#]])</f>
        <v>2024-W33</v>
      </c>
      <c r="AF345" s="228" t="str">
        <f>IFERROR(VLOOKUP(HelpMe[[#This Row],[ID]],CGTracker[#All],13,FALSE),"No CG Status Found")</f>
        <v>No CG Status Found</v>
      </c>
      <c r="AG345" s="228">
        <f>MONTH(HelpMe[[#This Row],[Updated Created Date]])</f>
        <v>8</v>
      </c>
      <c r="AH345" s="228" t="str">
        <f>_xlfn.CONCAT(HelpMe[[#This Row],[Year]],"-M",HelpMe[[#This Row],[Month]])</f>
        <v>2024-M8</v>
      </c>
      <c r="AI345" s="228" t="str">
        <f ca="1">IF(HelpMe[[#This Row],[Age]]&lt;2,"Less than 2",IF(HelpMe[[#This Row],[Age]]&lt;5,"From 2 to 5",IF(HelpMe[[#This Row],[Age]]&lt;10,"From 5 to 10","More than 10")))</f>
        <v>More than 10</v>
      </c>
      <c r="AJ3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45516.533333333333</v>
      </c>
      <c r="AK3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45618.636111111111</v>
      </c>
    </row>
    <row r="346" spans="1:37" ht="13.5" customHeight="1">
      <c r="A346" s="235">
        <v>4000001863</v>
      </c>
      <c r="B346" s="228" t="s">
        <v>156</v>
      </c>
      <c r="C346" s="228" t="s">
        <v>795</v>
      </c>
      <c r="D346" s="228" t="s">
        <v>3005</v>
      </c>
      <c r="E346" s="228" t="s">
        <v>3006</v>
      </c>
      <c r="F346" s="228" t="s">
        <v>1054</v>
      </c>
      <c r="G346" s="228" t="s">
        <v>1055</v>
      </c>
      <c r="H346" s="228" t="s">
        <v>403</v>
      </c>
      <c r="I346" s="233" t="s">
        <v>3007</v>
      </c>
      <c r="J346" s="228" t="s">
        <v>3008</v>
      </c>
      <c r="K346" s="228" t="s">
        <v>846</v>
      </c>
      <c r="L346" s="228" t="s">
        <v>3009</v>
      </c>
      <c r="M346" s="228" t="s">
        <v>3006</v>
      </c>
      <c r="N346" s="228" t="s">
        <v>3010</v>
      </c>
      <c r="O346" s="228" t="s">
        <v>850</v>
      </c>
      <c r="P346" s="233" t="s">
        <v>3009</v>
      </c>
      <c r="Q346" s="228" t="s">
        <v>795</v>
      </c>
      <c r="R346" s="233" t="s">
        <v>3011</v>
      </c>
      <c r="S346" s="228" t="s">
        <v>3012</v>
      </c>
      <c r="T346" s="228" t="s">
        <v>3013</v>
      </c>
      <c r="U346" s="228" t="s">
        <v>855</v>
      </c>
      <c r="V346" s="228" t="s">
        <v>3014</v>
      </c>
      <c r="W346" s="228" t="s">
        <v>869</v>
      </c>
      <c r="X346" s="316" t="s">
        <v>904</v>
      </c>
      <c r="Y346" s="317" t="str">
        <f>VLOOKUP(HelpMe[[#This Row],[Technician]],Technicians[#All],3,FALSE)</f>
        <v>RAK Ceramics</v>
      </c>
      <c r="Z346" s="228" t="str">
        <f>VLOOKUP(HelpMe[[#This Row],[Technician]],Technicians[#All],2,FALSE)</f>
        <v>SAP PP</v>
      </c>
      <c r="AA346" s="233" t="str">
        <f>IF((TEXT("Oct 28, 2024 00:00 AM","mmm dd, yyyy hh:mm") - HelpMe[[#This Row],[Updated Created Date]])&gt;0, "Yes","No")</f>
        <v>Yes</v>
      </c>
      <c r="AB346" s="230">
        <f ca="1">HelpMe[[#This Row],[Updated Resolved Time]]-HelpMe[[#This Row],[Updated Created Date]]</f>
        <v>7.9645833333343035</v>
      </c>
      <c r="AC346" s="231">
        <f>YEAR(HelpMe[[#This Row],[Updated Created Date]])</f>
        <v>2024</v>
      </c>
      <c r="AD346" s="228">
        <f>WEEKNUM(HelpMe[[#This Row],[Updated Created Date]])</f>
        <v>33</v>
      </c>
      <c r="AE346" s="228" t="str">
        <f>_xlfn.CONCAT(HelpMe[[#This Row],[Year]],"-W",HelpMe[[#This Row],[Week'#]])</f>
        <v>2024-W33</v>
      </c>
      <c r="AF346" s="228" t="str">
        <f>IFERROR(VLOOKUP(HelpMe[[#This Row],[ID]],CGTracker[#All],13,FALSE),"No CG Status Found")</f>
        <v>No CG Status Found</v>
      </c>
      <c r="AG346" s="228">
        <f>MONTH(HelpMe[[#This Row],[Updated Created Date]])</f>
        <v>8</v>
      </c>
      <c r="AH346" s="228" t="str">
        <f>_xlfn.CONCAT(HelpMe[[#This Row],[Year]],"-M",HelpMe[[#This Row],[Month]])</f>
        <v>2024-M8</v>
      </c>
      <c r="AI346" s="228" t="str">
        <f ca="1">IF(HelpMe[[#This Row],[Age]]&lt;2,"Less than 2",IF(HelpMe[[#This Row],[Age]]&lt;5,"From 2 to 5",IF(HelpMe[[#This Row],[Age]]&lt;10,"From 5 to 10","More than 10")))</f>
        <v>From 5 to 10</v>
      </c>
      <c r="AJ3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45516.469444444447</v>
      </c>
      <c r="AK3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45524.434027777781</v>
      </c>
    </row>
    <row r="347" spans="1:37" ht="13.5" customHeight="1">
      <c r="A347" s="235">
        <v>4000001866</v>
      </c>
      <c r="B347" s="228" t="s">
        <v>117</v>
      </c>
      <c r="C347" s="228" t="s">
        <v>892</v>
      </c>
      <c r="D347" s="228" t="s">
        <v>3015</v>
      </c>
      <c r="E347" s="228" t="s">
        <v>3006</v>
      </c>
      <c r="F347" s="228" t="s">
        <v>2413</v>
      </c>
      <c r="G347" s="228" t="s">
        <v>882</v>
      </c>
      <c r="H347" s="228" t="s">
        <v>403</v>
      </c>
      <c r="I347" s="233" t="s">
        <v>3016</v>
      </c>
      <c r="J347" s="228" t="s">
        <v>3017</v>
      </c>
      <c r="K347" s="228" t="s">
        <v>846</v>
      </c>
      <c r="L347" s="228" t="s">
        <v>3018</v>
      </c>
      <c r="M347" s="228" t="s">
        <v>3006</v>
      </c>
      <c r="N347" s="228" t="s">
        <v>3010</v>
      </c>
      <c r="O347" s="228" t="s">
        <v>850</v>
      </c>
      <c r="P347" s="233" t="s">
        <v>3018</v>
      </c>
      <c r="Q347" s="228" t="s">
        <v>795</v>
      </c>
      <c r="R347" s="233" t="s">
        <v>3019</v>
      </c>
      <c r="S347" s="228" t="s">
        <v>3019</v>
      </c>
      <c r="T347" s="228" t="s">
        <v>3020</v>
      </c>
      <c r="U347" s="228" t="s">
        <v>890</v>
      </c>
      <c r="V347" s="228" t="s">
        <v>855</v>
      </c>
      <c r="W347" s="228" t="s">
        <v>869</v>
      </c>
      <c r="X347" s="316" t="s">
        <v>793</v>
      </c>
      <c r="Y347" s="317" t="str">
        <f>VLOOKUP(HelpMe[[#This Row],[Technician]],Technicians[#All],3,FALSE)</f>
        <v>RAK Ceramics</v>
      </c>
      <c r="Z347" s="228" t="str">
        <f>VLOOKUP(HelpMe[[#This Row],[Technician]],Technicians[#All],2,FALSE)</f>
        <v>SAP Basis</v>
      </c>
      <c r="AA347" s="233" t="str">
        <f>IF((TEXT("Oct 28, 2024 00:00 AM","mmm dd, yyyy hh:mm") - HelpMe[[#This Row],[Updated Created Date]])&gt;0, "Yes","No")</f>
        <v>Yes</v>
      </c>
      <c r="AB347" s="230">
        <f ca="1">HelpMe[[#This Row],[Updated Resolved Time]]-HelpMe[[#This Row],[Updated Created Date]]</f>
        <v>9.1041666666715173</v>
      </c>
      <c r="AC347" s="231">
        <f>YEAR(HelpMe[[#This Row],[Updated Created Date]])</f>
        <v>2024</v>
      </c>
      <c r="AD347" s="228">
        <f>WEEKNUM(HelpMe[[#This Row],[Updated Created Date]])</f>
        <v>33</v>
      </c>
      <c r="AE347" s="228" t="str">
        <f>_xlfn.CONCAT(HelpMe[[#This Row],[Year]],"-W",HelpMe[[#This Row],[Week'#]])</f>
        <v>2024-W33</v>
      </c>
      <c r="AF347" s="228" t="str">
        <f>IFERROR(VLOOKUP(HelpMe[[#This Row],[ID]],CGTracker[#All],13,FALSE),"No CG Status Found")</f>
        <v>No CG Status Found</v>
      </c>
      <c r="AG347" s="228">
        <f>MONTH(HelpMe[[#This Row],[Updated Created Date]])</f>
        <v>8</v>
      </c>
      <c r="AH347" s="228" t="str">
        <f>_xlfn.CONCAT(HelpMe[[#This Row],[Year]],"-M",HelpMe[[#This Row],[Month]])</f>
        <v>2024-M8</v>
      </c>
      <c r="AI347" s="228" t="str">
        <f ca="1">IF(HelpMe[[#This Row],[Age]]&lt;2,"Less than 2",IF(HelpMe[[#This Row],[Age]]&lt;5,"From 2 to 5",IF(HelpMe[[#This Row],[Age]]&lt;10,"From 5 to 10","More than 10")))</f>
        <v>From 5 to 10</v>
      </c>
      <c r="AJ3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45516.532638888886</v>
      </c>
      <c r="AK3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45525.636805555558</v>
      </c>
    </row>
    <row r="348" spans="1:37" ht="13.5" customHeight="1">
      <c r="A348" s="235">
        <v>4000001869</v>
      </c>
      <c r="B348" s="228" t="s">
        <v>117</v>
      </c>
      <c r="C348" s="228" t="s">
        <v>795</v>
      </c>
      <c r="D348" s="228" t="s">
        <v>3021</v>
      </c>
      <c r="E348" s="228" t="s">
        <v>3022</v>
      </c>
      <c r="F348" s="228" t="s">
        <v>2413</v>
      </c>
      <c r="G348" s="228" t="s">
        <v>882</v>
      </c>
      <c r="H348" s="228" t="s">
        <v>403</v>
      </c>
      <c r="I348" s="233" t="s">
        <v>3013</v>
      </c>
      <c r="J348" s="228" t="s">
        <v>3023</v>
      </c>
      <c r="K348" s="228" t="s">
        <v>890</v>
      </c>
      <c r="L348" s="228" t="s">
        <v>3024</v>
      </c>
      <c r="M348" s="228" t="s">
        <v>3022</v>
      </c>
      <c r="N348" s="228" t="s">
        <v>934</v>
      </c>
      <c r="O348" s="228" t="s">
        <v>850</v>
      </c>
      <c r="P348" s="233" t="s">
        <v>3025</v>
      </c>
      <c r="Q348" s="228" t="s">
        <v>795</v>
      </c>
      <c r="R348" s="233" t="s">
        <v>3026</v>
      </c>
      <c r="S348" s="228" t="s">
        <v>3026</v>
      </c>
      <c r="T348" s="228" t="s">
        <v>3027</v>
      </c>
      <c r="U348" s="228" t="s">
        <v>890</v>
      </c>
      <c r="V348" s="228" t="s">
        <v>855</v>
      </c>
      <c r="W348" s="228" t="s">
        <v>938</v>
      </c>
      <c r="X348" s="316" t="s">
        <v>793</v>
      </c>
      <c r="Y348" s="317" t="str">
        <f>VLOOKUP(HelpMe[[#This Row],[Technician]],Technicians[#All],3,FALSE)</f>
        <v>RAK Ceramics</v>
      </c>
      <c r="Z348" s="228" t="str">
        <f>VLOOKUP(HelpMe[[#This Row],[Technician]],Technicians[#All],2,FALSE)</f>
        <v>SAP Basis</v>
      </c>
      <c r="AA348" s="233" t="str">
        <f>IF((TEXT("Oct 28, 2024 00:00 AM","mmm dd, yyyy hh:mm") - HelpMe[[#This Row],[Updated Created Date]])&gt;0, "Yes","No")</f>
        <v>Yes</v>
      </c>
      <c r="AB348" s="230">
        <f ca="1">HelpMe[[#This Row],[Updated Resolved Time]]-HelpMe[[#This Row],[Updated Created Date]]</f>
        <v>11.105555555557657</v>
      </c>
      <c r="AC348" s="231">
        <f>YEAR(HelpMe[[#This Row],[Updated Created Date]])</f>
        <v>2024</v>
      </c>
      <c r="AD348" s="228">
        <f>WEEKNUM(HelpMe[[#This Row],[Updated Created Date]])</f>
        <v>33</v>
      </c>
      <c r="AE348" s="228" t="str">
        <f>_xlfn.CONCAT(HelpMe[[#This Row],[Year]],"-W",HelpMe[[#This Row],[Week'#]])</f>
        <v>2024-W33</v>
      </c>
      <c r="AF348" s="228" t="str">
        <f>IFERROR(VLOOKUP(HelpMe[[#This Row],[ID]],CGTracker[#All],13,FALSE),"No CG Status Found")</f>
        <v>No CG Status Found</v>
      </c>
      <c r="AG348" s="228">
        <f>MONTH(HelpMe[[#This Row],[Updated Created Date]])</f>
        <v>8</v>
      </c>
      <c r="AH348" s="228" t="str">
        <f>_xlfn.CONCAT(HelpMe[[#This Row],[Year]],"-M",HelpMe[[#This Row],[Month]])</f>
        <v>2024-M8</v>
      </c>
      <c r="AI348" s="228" t="str">
        <f ca="1">IF(HelpMe[[#This Row],[Age]]&lt;2,"Less than 2",IF(HelpMe[[#This Row],[Age]]&lt;5,"From 2 to 5",IF(HelpMe[[#This Row],[Age]]&lt;10,"From 5 to 10","More than 10")))</f>
        <v>More than 10</v>
      </c>
      <c r="AJ3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45516.552777777775</v>
      </c>
      <c r="AK3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45527.658333333333</v>
      </c>
    </row>
    <row r="349" spans="1:37" ht="13.5" customHeight="1">
      <c r="A349" s="235">
        <v>4000001854</v>
      </c>
      <c r="B349" s="228" t="s">
        <v>117</v>
      </c>
      <c r="C349" s="228" t="s">
        <v>795</v>
      </c>
      <c r="D349" s="228" t="s">
        <v>3028</v>
      </c>
      <c r="E349" s="228" t="s">
        <v>3029</v>
      </c>
      <c r="F349" s="228" t="s">
        <v>2413</v>
      </c>
      <c r="G349" s="228" t="s">
        <v>882</v>
      </c>
      <c r="H349" s="228" t="s">
        <v>403</v>
      </c>
      <c r="I349" s="233" t="s">
        <v>3030</v>
      </c>
      <c r="J349" s="228" t="s">
        <v>3031</v>
      </c>
      <c r="K349" s="228" t="s">
        <v>846</v>
      </c>
      <c r="L349" s="228" t="s">
        <v>3032</v>
      </c>
      <c r="M349" s="228" t="s">
        <v>3029</v>
      </c>
      <c r="N349" s="228" t="s">
        <v>2435</v>
      </c>
      <c r="O349" s="228" t="s">
        <v>850</v>
      </c>
      <c r="P349" s="233" t="s">
        <v>3032</v>
      </c>
      <c r="Q349" s="228" t="s">
        <v>795</v>
      </c>
      <c r="R349" s="233" t="s">
        <v>3033</v>
      </c>
      <c r="S349" s="228" t="s">
        <v>3033</v>
      </c>
      <c r="T349" s="228" t="s">
        <v>3034</v>
      </c>
      <c r="U349" s="228" t="s">
        <v>890</v>
      </c>
      <c r="V349" s="228" t="s">
        <v>855</v>
      </c>
      <c r="W349" s="228" t="s">
        <v>869</v>
      </c>
      <c r="X349" s="316" t="s">
        <v>793</v>
      </c>
      <c r="Y349" s="317" t="str">
        <f>VLOOKUP(HelpMe[[#This Row],[Technician]],Technicians[#All],3,FALSE)</f>
        <v>RAK Ceramics</v>
      </c>
      <c r="Z349" s="228" t="str">
        <f>VLOOKUP(HelpMe[[#This Row],[Technician]],Technicians[#All],2,FALSE)</f>
        <v>SAP Basis</v>
      </c>
      <c r="AA349" s="233" t="str">
        <f>IF((TEXT("Oct 28, 2024 00:00 AM","mmm dd, yyyy hh:mm") - HelpMe[[#This Row],[Updated Created Date]])&gt;0, "Yes","No")</f>
        <v>Yes</v>
      </c>
      <c r="AB349" s="230">
        <f ca="1">HelpMe[[#This Row],[Updated Resolved Time]]-HelpMe[[#This Row],[Updated Created Date]]</f>
        <v>16.881249999998545</v>
      </c>
      <c r="AC349" s="231">
        <f>YEAR(HelpMe[[#This Row],[Updated Created Date]])</f>
        <v>2024</v>
      </c>
      <c r="AD349" s="228">
        <f>WEEKNUM(HelpMe[[#This Row],[Updated Created Date]])</f>
        <v>32</v>
      </c>
      <c r="AE349" s="228" t="str">
        <f>_xlfn.CONCAT(HelpMe[[#This Row],[Year]],"-W",HelpMe[[#This Row],[Week'#]])</f>
        <v>2024-W32</v>
      </c>
      <c r="AF349" s="228" t="str">
        <f>IFERROR(VLOOKUP(HelpMe[[#This Row],[ID]],CGTracker[#All],13,FALSE),"No CG Status Found")</f>
        <v>No CG Status Found</v>
      </c>
      <c r="AG349" s="228">
        <f>MONTH(HelpMe[[#This Row],[Updated Created Date]])</f>
        <v>8</v>
      </c>
      <c r="AH349" s="228" t="str">
        <f>_xlfn.CONCAT(HelpMe[[#This Row],[Year]],"-M",HelpMe[[#This Row],[Month]])</f>
        <v>2024-M8</v>
      </c>
      <c r="AI349" s="228" t="str">
        <f ca="1">IF(HelpMe[[#This Row],[Age]]&lt;2,"Less than 2",IF(HelpMe[[#This Row],[Age]]&lt;5,"From 2 to 5",IF(HelpMe[[#This Row],[Age]]&lt;10,"From 5 to 10","More than 10")))</f>
        <v>More than 10</v>
      </c>
      <c r="AJ3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45513.814583333333</v>
      </c>
      <c r="AK3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45530.695833333331</v>
      </c>
    </row>
    <row r="350" spans="1:37" ht="13.5" customHeight="1">
      <c r="A350" s="235">
        <v>4000001857</v>
      </c>
      <c r="B350" s="228" t="s">
        <v>156</v>
      </c>
      <c r="C350" s="228" t="s">
        <v>892</v>
      </c>
      <c r="D350" s="228" t="s">
        <v>3035</v>
      </c>
      <c r="E350" s="228" t="s">
        <v>3036</v>
      </c>
      <c r="F350" s="228" t="s">
        <v>742</v>
      </c>
      <c r="G350" s="228" t="s">
        <v>941</v>
      </c>
      <c r="H350" s="228" t="s">
        <v>403</v>
      </c>
      <c r="I350" s="233" t="s">
        <v>3037</v>
      </c>
      <c r="J350" s="228" t="s">
        <v>3038</v>
      </c>
      <c r="K350" s="228" t="s">
        <v>846</v>
      </c>
      <c r="L350" s="228" t="s">
        <v>3039</v>
      </c>
      <c r="M350" s="228" t="s">
        <v>3036</v>
      </c>
      <c r="N350" s="228" t="s">
        <v>3040</v>
      </c>
      <c r="O350" s="228" t="s">
        <v>850</v>
      </c>
      <c r="P350" s="233" t="s">
        <v>3039</v>
      </c>
      <c r="Q350" s="228" t="s">
        <v>795</v>
      </c>
      <c r="R350" s="233" t="s">
        <v>3041</v>
      </c>
      <c r="S350" s="228" t="s">
        <v>3041</v>
      </c>
      <c r="T350" s="228" t="s">
        <v>2888</v>
      </c>
      <c r="U350" s="228" t="s">
        <v>855</v>
      </c>
      <c r="V350" s="228" t="s">
        <v>3042</v>
      </c>
      <c r="W350" s="228" t="s">
        <v>869</v>
      </c>
      <c r="X350" s="316" t="s">
        <v>878</v>
      </c>
      <c r="Y350" s="317" t="str">
        <f>VLOOKUP(HelpMe[[#This Row],[Technician]],Technicians[#All],3,FALSE)</f>
        <v>RAK Ceramics</v>
      </c>
      <c r="Z350" s="228" t="str">
        <f>VLOOKUP(HelpMe[[#This Row],[Technician]],Technicians[#All],2,FALSE)</f>
        <v>SAP SD</v>
      </c>
      <c r="AA350" s="233" t="str">
        <f>IF((TEXT("Oct 28, 2024 00:00 AM","mmm dd, yyyy hh:mm") - HelpMe[[#This Row],[Updated Created Date]])&gt;0, "Yes","No")</f>
        <v>Yes</v>
      </c>
      <c r="AB350" s="230">
        <f ca="1">HelpMe[[#This Row],[Updated Resolved Time]]-HelpMe[[#This Row],[Updated Created Date]]</f>
        <v>3.1763888888890506</v>
      </c>
      <c r="AC350" s="231">
        <f>YEAR(HelpMe[[#This Row],[Updated Created Date]])</f>
        <v>2024</v>
      </c>
      <c r="AD350" s="228">
        <f>WEEKNUM(HelpMe[[#This Row],[Updated Created Date]])</f>
        <v>32</v>
      </c>
      <c r="AE350" s="228" t="str">
        <f>_xlfn.CONCAT(HelpMe[[#This Row],[Year]],"-W",HelpMe[[#This Row],[Week'#]])</f>
        <v>2024-W32</v>
      </c>
      <c r="AF350" s="228" t="str">
        <f>IFERROR(VLOOKUP(HelpMe[[#This Row],[ID]],CGTracker[#All],13,FALSE),"No CG Status Found")</f>
        <v>No CG Status Found</v>
      </c>
      <c r="AG350" s="228">
        <f>MONTH(HelpMe[[#This Row],[Updated Created Date]])</f>
        <v>8</v>
      </c>
      <c r="AH350" s="228" t="str">
        <f>_xlfn.CONCAT(HelpMe[[#This Row],[Year]],"-M",HelpMe[[#This Row],[Month]])</f>
        <v>2024-M8</v>
      </c>
      <c r="AI350" s="228" t="str">
        <f ca="1">IF(HelpMe[[#This Row],[Age]]&lt;2,"Less than 2",IF(HelpMe[[#This Row],[Age]]&lt;5,"From 2 to 5",IF(HelpMe[[#This Row],[Age]]&lt;10,"From 5 to 10","More than 10")))</f>
        <v>From 2 to 5</v>
      </c>
      <c r="AJ3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45514.51666666667</v>
      </c>
      <c r="AK3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45517.693055555559</v>
      </c>
    </row>
    <row r="351" spans="1:37" ht="13.5" customHeight="1">
      <c r="A351" s="235">
        <v>4000001859</v>
      </c>
      <c r="B351" s="228" t="s">
        <v>156</v>
      </c>
      <c r="C351" s="228" t="s">
        <v>892</v>
      </c>
      <c r="D351" s="228" t="s">
        <v>3043</v>
      </c>
      <c r="E351" s="228" t="s">
        <v>3044</v>
      </c>
      <c r="F351" s="228" t="s">
        <v>742</v>
      </c>
      <c r="G351" s="228" t="s">
        <v>516</v>
      </c>
      <c r="H351" s="228" t="s">
        <v>403</v>
      </c>
      <c r="I351" s="233" t="s">
        <v>3045</v>
      </c>
      <c r="J351" s="228" t="s">
        <v>3031</v>
      </c>
      <c r="K351" s="228" t="s">
        <v>846</v>
      </c>
      <c r="L351" s="228" t="s">
        <v>2856</v>
      </c>
      <c r="M351" s="228" t="s">
        <v>3044</v>
      </c>
      <c r="N351" s="228" t="s">
        <v>1024</v>
      </c>
      <c r="O351" s="228" t="s">
        <v>850</v>
      </c>
      <c r="P351" s="233" t="s">
        <v>2856</v>
      </c>
      <c r="Q351" s="228" t="s">
        <v>795</v>
      </c>
      <c r="R351" s="233" t="s">
        <v>3046</v>
      </c>
      <c r="S351" s="228" t="s">
        <v>3046</v>
      </c>
      <c r="T351" s="228" t="s">
        <v>3034</v>
      </c>
      <c r="U351" s="228" t="s">
        <v>855</v>
      </c>
      <c r="V351" s="228" t="s">
        <v>3047</v>
      </c>
      <c r="W351" s="228" t="s">
        <v>869</v>
      </c>
      <c r="X351" s="316" t="s">
        <v>793</v>
      </c>
      <c r="Y351" s="317" t="str">
        <f>VLOOKUP(HelpMe[[#This Row],[Technician]],Technicians[#All],3,FALSE)</f>
        <v>RAK Ceramics</v>
      </c>
      <c r="Z351" s="228" t="str">
        <f>VLOOKUP(HelpMe[[#This Row],[Technician]],Technicians[#All],2,FALSE)</f>
        <v>SAP SD</v>
      </c>
      <c r="AA351" s="233" t="str">
        <f>IF((TEXT("Oct 28, 2024 00:00 AM","mmm dd, yyyy hh:mm") - HelpMe[[#This Row],[Updated Created Date]])&gt;0, "Yes","No")</f>
        <v>Yes</v>
      </c>
      <c r="AB351" s="230">
        <f ca="1">HelpMe[[#This Row],[Updated Resolved Time]]-HelpMe[[#This Row],[Updated Created Date]]</f>
        <v>1.8680555555547471</v>
      </c>
      <c r="AC351" s="231">
        <f>YEAR(HelpMe[[#This Row],[Updated Created Date]])</f>
        <v>2024</v>
      </c>
      <c r="AD351" s="228">
        <f>WEEKNUM(HelpMe[[#This Row],[Updated Created Date]])</f>
        <v>32</v>
      </c>
      <c r="AE351" s="228" t="str">
        <f>_xlfn.CONCAT(HelpMe[[#This Row],[Year]],"-W",HelpMe[[#This Row],[Week'#]])</f>
        <v>2024-W32</v>
      </c>
      <c r="AF351" s="228" t="str">
        <f>IFERROR(VLOOKUP(HelpMe[[#This Row],[ID]],CGTracker[#All],13,FALSE),"No CG Status Found")</f>
        <v>No CG Status Found</v>
      </c>
      <c r="AG351" s="228">
        <f>MONTH(HelpMe[[#This Row],[Updated Created Date]])</f>
        <v>8</v>
      </c>
      <c r="AH351" s="228" t="str">
        <f>_xlfn.CONCAT(HelpMe[[#This Row],[Year]],"-M",HelpMe[[#This Row],[Month]])</f>
        <v>2024-M8</v>
      </c>
      <c r="AI351" s="228" t="str">
        <f ca="1">IF(HelpMe[[#This Row],[Age]]&lt;2,"Less than 2",IF(HelpMe[[#This Row],[Age]]&lt;5,"From 2 to 5",IF(HelpMe[[#This Row],[Age]]&lt;10,"From 5 to 10","More than 10")))</f>
        <v>Less than 2</v>
      </c>
      <c r="AJ3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45514.859722222223</v>
      </c>
      <c r="AK3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45516.727777777778</v>
      </c>
    </row>
    <row r="352" spans="1:37" ht="13.5" customHeight="1">
      <c r="A352" s="235">
        <v>4000001864</v>
      </c>
      <c r="B352" s="228" t="s">
        <v>156</v>
      </c>
      <c r="C352" s="228" t="s">
        <v>795</v>
      </c>
      <c r="D352" s="228" t="s">
        <v>3048</v>
      </c>
      <c r="E352" s="228" t="s">
        <v>1506</v>
      </c>
      <c r="F352" s="228" t="s">
        <v>742</v>
      </c>
      <c r="G352" s="228" t="s">
        <v>941</v>
      </c>
      <c r="H352" s="228" t="s">
        <v>403</v>
      </c>
      <c r="I352" s="233" t="s">
        <v>3049</v>
      </c>
      <c r="J352" s="228" t="s">
        <v>3050</v>
      </c>
      <c r="K352" s="228" t="s">
        <v>846</v>
      </c>
      <c r="L352" s="228" t="s">
        <v>3051</v>
      </c>
      <c r="M352" s="228" t="s">
        <v>1506</v>
      </c>
      <c r="N352" s="228" t="s">
        <v>1122</v>
      </c>
      <c r="O352" s="228" t="s">
        <v>850</v>
      </c>
      <c r="P352" s="233" t="s">
        <v>3051</v>
      </c>
      <c r="Q352" s="228" t="s">
        <v>795</v>
      </c>
      <c r="R352" s="233" t="s">
        <v>3052</v>
      </c>
      <c r="S352" s="228" t="s">
        <v>3052</v>
      </c>
      <c r="T352" s="228" t="s">
        <v>3053</v>
      </c>
      <c r="U352" s="228" t="s">
        <v>855</v>
      </c>
      <c r="V352" s="228" t="s">
        <v>3054</v>
      </c>
      <c r="W352" s="228" t="s">
        <v>869</v>
      </c>
      <c r="X352" s="316" t="s">
        <v>793</v>
      </c>
      <c r="Y352" s="317" t="str">
        <f>VLOOKUP(HelpMe[[#This Row],[Technician]],Technicians[#All],3,FALSE)</f>
        <v>RAK Ceramics</v>
      </c>
      <c r="Z352" s="228" t="str">
        <f>VLOOKUP(HelpMe[[#This Row],[Technician]],Technicians[#All],2,FALSE)</f>
        <v>SAP SD</v>
      </c>
      <c r="AA352" s="233" t="str">
        <f>IF((TEXT("Oct 28, 2024 00:00 AM","mmm dd, yyyy hh:mm") - HelpMe[[#This Row],[Updated Created Date]])&gt;0, "Yes","No")</f>
        <v>Yes</v>
      </c>
      <c r="AB352" s="230">
        <f ca="1">HelpMe[[#This Row],[Updated Resolved Time]]-HelpMe[[#This Row],[Updated Created Date]]</f>
        <v>18.054166666668607</v>
      </c>
      <c r="AC352" s="231">
        <f>YEAR(HelpMe[[#This Row],[Updated Created Date]])</f>
        <v>2024</v>
      </c>
      <c r="AD352" s="228">
        <f>WEEKNUM(HelpMe[[#This Row],[Updated Created Date]])</f>
        <v>33</v>
      </c>
      <c r="AE352" s="228" t="str">
        <f>_xlfn.CONCAT(HelpMe[[#This Row],[Year]],"-W",HelpMe[[#This Row],[Week'#]])</f>
        <v>2024-W33</v>
      </c>
      <c r="AF352" s="228" t="str">
        <f>IFERROR(VLOOKUP(HelpMe[[#This Row],[ID]],CGTracker[#All],13,FALSE),"No CG Status Found")</f>
        <v>No CG Status Found</v>
      </c>
      <c r="AG352" s="228">
        <f>MONTH(HelpMe[[#This Row],[Updated Created Date]])</f>
        <v>8</v>
      </c>
      <c r="AH352" s="228" t="str">
        <f>_xlfn.CONCAT(HelpMe[[#This Row],[Year]],"-M",HelpMe[[#This Row],[Month]])</f>
        <v>2024-M8</v>
      </c>
      <c r="AI352" s="228" t="str">
        <f ca="1">IF(HelpMe[[#This Row],[Age]]&lt;2,"Less than 2",IF(HelpMe[[#This Row],[Age]]&lt;5,"From 2 to 5",IF(HelpMe[[#This Row],[Age]]&lt;10,"From 5 to 10","More than 10")))</f>
        <v>More than 10</v>
      </c>
      <c r="AJ3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45516.48333333333</v>
      </c>
      <c r="AK3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45534.537499999999</v>
      </c>
    </row>
    <row r="353" spans="1:37" ht="13.5" customHeight="1">
      <c r="A353" s="235">
        <v>4000001906</v>
      </c>
      <c r="B353" s="228" t="s">
        <v>117</v>
      </c>
      <c r="C353" s="228" t="s">
        <v>892</v>
      </c>
      <c r="D353" s="228" t="s">
        <v>3055</v>
      </c>
      <c r="E353" s="228" t="s">
        <v>1094</v>
      </c>
      <c r="F353" s="228" t="s">
        <v>2413</v>
      </c>
      <c r="G353" s="228" t="s">
        <v>882</v>
      </c>
      <c r="H353" s="228" t="s">
        <v>403</v>
      </c>
      <c r="I353" s="233" t="s">
        <v>3056</v>
      </c>
      <c r="J353" s="228" t="s">
        <v>3057</v>
      </c>
      <c r="K353" s="228" t="s">
        <v>846</v>
      </c>
      <c r="L353" s="228" t="s">
        <v>1366</v>
      </c>
      <c r="M353" s="228" t="s">
        <v>1094</v>
      </c>
      <c r="N353" s="228" t="s">
        <v>1098</v>
      </c>
      <c r="O353" s="228" t="s">
        <v>850</v>
      </c>
      <c r="P353" s="233" t="s">
        <v>1366</v>
      </c>
      <c r="Q353" s="228" t="s">
        <v>795</v>
      </c>
      <c r="R353" s="233" t="s">
        <v>3058</v>
      </c>
      <c r="S353" s="228" t="s">
        <v>3058</v>
      </c>
      <c r="T353" s="228" t="s">
        <v>3059</v>
      </c>
      <c r="U353" s="228" t="s">
        <v>890</v>
      </c>
      <c r="V353" s="228" t="s">
        <v>855</v>
      </c>
      <c r="W353" s="228" t="s">
        <v>869</v>
      </c>
      <c r="X353" s="316" t="s">
        <v>793</v>
      </c>
      <c r="Y353" s="317" t="str">
        <f>VLOOKUP(HelpMe[[#This Row],[Technician]],Technicians[#All],3,FALSE)</f>
        <v>RAK Ceramics</v>
      </c>
      <c r="Z353" s="228" t="str">
        <f>VLOOKUP(HelpMe[[#This Row],[Technician]],Technicians[#All],2,FALSE)</f>
        <v>SAP Basis</v>
      </c>
      <c r="AA353" s="233" t="str">
        <f>IF((TEXT("Oct 28, 2024 00:00 AM","mmm dd, yyyy hh:mm") - HelpMe[[#This Row],[Updated Created Date]])&gt;0, "Yes","No")</f>
        <v>Yes</v>
      </c>
      <c r="AB353" s="230">
        <f ca="1">HelpMe[[#This Row],[Updated Resolved Time]]-HelpMe[[#This Row],[Updated Created Date]]</f>
        <v>0.91388888889196096</v>
      </c>
      <c r="AC353" s="231">
        <f>YEAR(HelpMe[[#This Row],[Updated Created Date]])</f>
        <v>2024</v>
      </c>
      <c r="AD353" s="228">
        <f>WEEKNUM(HelpMe[[#This Row],[Updated Created Date]])</f>
        <v>33</v>
      </c>
      <c r="AE353" s="228" t="str">
        <f>_xlfn.CONCAT(HelpMe[[#This Row],[Year]],"-W",HelpMe[[#This Row],[Week'#]])</f>
        <v>2024-W33</v>
      </c>
      <c r="AF353" s="228" t="str">
        <f>IFERROR(VLOOKUP(HelpMe[[#This Row],[ID]],CGTracker[#All],13,FALSE),"No CG Status Found")</f>
        <v>No CG Status Found</v>
      </c>
      <c r="AG353" s="228">
        <f>MONTH(HelpMe[[#This Row],[Updated Created Date]])</f>
        <v>8</v>
      </c>
      <c r="AH353" s="228" t="str">
        <f>_xlfn.CONCAT(HelpMe[[#This Row],[Year]],"-M",HelpMe[[#This Row],[Month]])</f>
        <v>2024-M8</v>
      </c>
      <c r="AI353" s="228" t="str">
        <f ca="1">IF(HelpMe[[#This Row],[Age]]&lt;2,"Less than 2",IF(HelpMe[[#This Row],[Age]]&lt;5,"From 2 to 5",IF(HelpMe[[#This Row],[Age]]&lt;10,"From 5 to 10","More than 10")))</f>
        <v>Less than 2</v>
      </c>
      <c r="AJ3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45516.711111111108</v>
      </c>
      <c r="AK3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45517.625</v>
      </c>
    </row>
    <row r="354" spans="1:37" ht="13.5" customHeight="1">
      <c r="A354" s="235">
        <v>4000001950</v>
      </c>
      <c r="B354" s="228" t="s">
        <v>156</v>
      </c>
      <c r="C354" s="228" t="s">
        <v>795</v>
      </c>
      <c r="D354" s="228" t="s">
        <v>3060</v>
      </c>
      <c r="E354" s="228" t="s">
        <v>3061</v>
      </c>
      <c r="F354" s="228" t="s">
        <v>742</v>
      </c>
      <c r="G354" s="228" t="s">
        <v>516</v>
      </c>
      <c r="H354" s="228" t="s">
        <v>403</v>
      </c>
      <c r="I354" s="233" t="s">
        <v>3062</v>
      </c>
      <c r="J354" s="228" t="s">
        <v>3063</v>
      </c>
      <c r="K354" s="228" t="s">
        <v>846</v>
      </c>
      <c r="L354" s="228" t="s">
        <v>3064</v>
      </c>
      <c r="M354" s="228" t="s">
        <v>933</v>
      </c>
      <c r="N354" s="228" t="s">
        <v>855</v>
      </c>
      <c r="O354" s="228" t="s">
        <v>850</v>
      </c>
      <c r="P354" s="233" t="s">
        <v>3064</v>
      </c>
      <c r="Q354" s="228" t="s">
        <v>795</v>
      </c>
      <c r="R354" s="233" t="s">
        <v>3065</v>
      </c>
      <c r="S354" s="228" t="s">
        <v>3065</v>
      </c>
      <c r="T354" s="228" t="s">
        <v>3066</v>
      </c>
      <c r="U354" s="228" t="s">
        <v>855</v>
      </c>
      <c r="V354" s="228" t="s">
        <v>3067</v>
      </c>
      <c r="W354" s="228" t="s">
        <v>869</v>
      </c>
      <c r="X354" s="316" t="s">
        <v>793</v>
      </c>
      <c r="Y354" s="317" t="str">
        <f>VLOOKUP(HelpMe[[#This Row],[Technician]],Technicians[#All],3,FALSE)</f>
        <v>RAK Ceramics</v>
      </c>
      <c r="Z354" s="228" t="str">
        <f>VLOOKUP(HelpMe[[#This Row],[Technician]],Technicians[#All],2,FALSE)</f>
        <v>SAP SD</v>
      </c>
      <c r="AA354" s="233" t="str">
        <f>IF((TEXT("Oct 28, 2024 00:00 AM","mmm dd, yyyy hh:mm") - HelpMe[[#This Row],[Updated Created Date]])&gt;0, "Yes","No")</f>
        <v>Yes</v>
      </c>
      <c r="AB354" s="230">
        <f ca="1">HelpMe[[#This Row],[Updated Resolved Time]]-HelpMe[[#This Row],[Updated Created Date]]</f>
        <v>7.0090277777781012</v>
      </c>
      <c r="AC354" s="231">
        <f>YEAR(HelpMe[[#This Row],[Updated Created Date]])</f>
        <v>2024</v>
      </c>
      <c r="AD354" s="228">
        <f>WEEKNUM(HelpMe[[#This Row],[Updated Created Date]])</f>
        <v>33</v>
      </c>
      <c r="AE354" s="228" t="str">
        <f>_xlfn.CONCAT(HelpMe[[#This Row],[Year]],"-W",HelpMe[[#This Row],[Week'#]])</f>
        <v>2024-W33</v>
      </c>
      <c r="AF354" s="228" t="str">
        <f>IFERROR(VLOOKUP(HelpMe[[#This Row],[ID]],CGTracker[#All],13,FALSE),"No CG Status Found")</f>
        <v>No CG Status Found</v>
      </c>
      <c r="AG354" s="228">
        <f>MONTH(HelpMe[[#This Row],[Updated Created Date]])</f>
        <v>8</v>
      </c>
      <c r="AH354" s="228" t="str">
        <f>_xlfn.CONCAT(HelpMe[[#This Row],[Year]],"-M",HelpMe[[#This Row],[Month]])</f>
        <v>2024-M8</v>
      </c>
      <c r="AI354" s="228" t="str">
        <f ca="1">IF(HelpMe[[#This Row],[Age]]&lt;2,"Less than 2",IF(HelpMe[[#This Row],[Age]]&lt;5,"From 2 to 5",IF(HelpMe[[#This Row],[Age]]&lt;10,"From 5 to 10","More than 10")))</f>
        <v>From 5 to 10</v>
      </c>
      <c r="AJ3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45517.700694444444</v>
      </c>
      <c r="AK3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45524.709722222222</v>
      </c>
    </row>
    <row r="355" spans="1:37" ht="13.5" customHeight="1">
      <c r="A355" s="235">
        <v>4000001951</v>
      </c>
      <c r="B355" s="228" t="s">
        <v>117</v>
      </c>
      <c r="C355" s="228" t="s">
        <v>841</v>
      </c>
      <c r="D355" s="228" t="s">
        <v>3068</v>
      </c>
      <c r="E355" s="228" t="s">
        <v>3069</v>
      </c>
      <c r="F355" s="228" t="s">
        <v>2413</v>
      </c>
      <c r="G355" s="228" t="s">
        <v>882</v>
      </c>
      <c r="H355" s="228" t="s">
        <v>403</v>
      </c>
      <c r="I355" s="233" t="s">
        <v>3070</v>
      </c>
      <c r="J355" s="228" t="s">
        <v>3071</v>
      </c>
      <c r="K355" s="228" t="s">
        <v>846</v>
      </c>
      <c r="L355" s="228" t="s">
        <v>3072</v>
      </c>
      <c r="M355" s="228" t="s">
        <v>933</v>
      </c>
      <c r="N355" s="228" t="s">
        <v>1156</v>
      </c>
      <c r="O355" s="228" t="s">
        <v>850</v>
      </c>
      <c r="P355" s="233" t="s">
        <v>3072</v>
      </c>
      <c r="Q355" s="228" t="s">
        <v>841</v>
      </c>
      <c r="R355" s="233" t="s">
        <v>3073</v>
      </c>
      <c r="S355" s="228" t="s">
        <v>3074</v>
      </c>
      <c r="T355" s="228" t="s">
        <v>3075</v>
      </c>
      <c r="U355" s="228" t="s">
        <v>890</v>
      </c>
      <c r="V355" s="228" t="s">
        <v>855</v>
      </c>
      <c r="W355" s="228" t="s">
        <v>869</v>
      </c>
      <c r="X355" s="316" t="s">
        <v>793</v>
      </c>
      <c r="Y355" s="317" t="str">
        <f>VLOOKUP(HelpMe[[#This Row],[Technician]],Technicians[#All],3,FALSE)</f>
        <v>RAK Ceramics</v>
      </c>
      <c r="Z355" s="228" t="str">
        <f>VLOOKUP(HelpMe[[#This Row],[Technician]],Technicians[#All],2,FALSE)</f>
        <v>SAP Basis</v>
      </c>
      <c r="AA355" s="233" t="str">
        <f>IF((TEXT("Oct 28, 2024 00:00 AM","mmm dd, yyyy hh:mm") - HelpMe[[#This Row],[Updated Created Date]])&gt;0, "Yes","No")</f>
        <v>Yes</v>
      </c>
      <c r="AB355" s="230">
        <f ca="1">HelpMe[[#This Row],[Updated Resolved Time]]-HelpMe[[#This Row],[Updated Created Date]]</f>
        <v>6.7743055555547471</v>
      </c>
      <c r="AC355" s="231">
        <f>YEAR(HelpMe[[#This Row],[Updated Created Date]])</f>
        <v>2024</v>
      </c>
      <c r="AD355" s="228">
        <f>WEEKNUM(HelpMe[[#This Row],[Updated Created Date]])</f>
        <v>33</v>
      </c>
      <c r="AE355" s="228" t="str">
        <f>_xlfn.CONCAT(HelpMe[[#This Row],[Year]],"-W",HelpMe[[#This Row],[Week'#]])</f>
        <v>2024-W33</v>
      </c>
      <c r="AF355" s="228" t="str">
        <f>IFERROR(VLOOKUP(HelpMe[[#This Row],[ID]],CGTracker[#All],13,FALSE),"No CG Status Found")</f>
        <v>No CG Status Found</v>
      </c>
      <c r="AG355" s="228">
        <f>MONTH(HelpMe[[#This Row],[Updated Created Date]])</f>
        <v>8</v>
      </c>
      <c r="AH355" s="228" t="str">
        <f>_xlfn.CONCAT(HelpMe[[#This Row],[Year]],"-M",HelpMe[[#This Row],[Month]])</f>
        <v>2024-M8</v>
      </c>
      <c r="AI355" s="228" t="str">
        <f ca="1">IF(HelpMe[[#This Row],[Age]]&lt;2,"Less than 2",IF(HelpMe[[#This Row],[Age]]&lt;5,"From 2 to 5",IF(HelpMe[[#This Row],[Age]]&lt;10,"From 5 to 10","More than 10")))</f>
        <v>From 5 to 10</v>
      </c>
      <c r="AJ3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45517.709027777775</v>
      </c>
      <c r="AK3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45524.48333333333</v>
      </c>
    </row>
    <row r="356" spans="1:37" ht="13.5" customHeight="1">
      <c r="A356" s="235">
        <v>4000001948</v>
      </c>
      <c r="B356" s="228" t="s">
        <v>117</v>
      </c>
      <c r="C356" s="228" t="s">
        <v>841</v>
      </c>
      <c r="D356" s="228" t="s">
        <v>3076</v>
      </c>
      <c r="E356" s="228" t="s">
        <v>1152</v>
      </c>
      <c r="F356" s="228" t="s">
        <v>742</v>
      </c>
      <c r="G356" s="228" t="s">
        <v>516</v>
      </c>
      <c r="H356" s="228" t="s">
        <v>403</v>
      </c>
      <c r="I356" s="233" t="s">
        <v>3077</v>
      </c>
      <c r="J356" s="228" t="s">
        <v>3078</v>
      </c>
      <c r="K356" s="228" t="s">
        <v>846</v>
      </c>
      <c r="L356" s="228" t="s">
        <v>1539</v>
      </c>
      <c r="M356" s="228" t="s">
        <v>933</v>
      </c>
      <c r="N356" s="228" t="s">
        <v>1156</v>
      </c>
      <c r="O356" s="228" t="s">
        <v>850</v>
      </c>
      <c r="P356" s="233" t="s">
        <v>1539</v>
      </c>
      <c r="Q356" s="228" t="s">
        <v>841</v>
      </c>
      <c r="R356" s="233" t="s">
        <v>3079</v>
      </c>
      <c r="S356" s="228" t="s">
        <v>3079</v>
      </c>
      <c r="T356" s="228" t="s">
        <v>3080</v>
      </c>
      <c r="U356" s="228" t="s">
        <v>846</v>
      </c>
      <c r="V356" s="228" t="s">
        <v>3081</v>
      </c>
      <c r="W356" s="228" t="s">
        <v>869</v>
      </c>
      <c r="X356" s="316" t="s">
        <v>793</v>
      </c>
      <c r="Y356" s="317" t="str">
        <f>VLOOKUP(HelpMe[[#This Row],[Technician]],Technicians[#All],3,FALSE)</f>
        <v>RAK Ceramics</v>
      </c>
      <c r="Z356" s="228" t="str">
        <f>VLOOKUP(HelpMe[[#This Row],[Technician]],Technicians[#All],2,FALSE)</f>
        <v>SAP SD</v>
      </c>
      <c r="AA356" s="233" t="str">
        <f>IF((TEXT("Oct 28, 2024 00:00 AM","mmm dd, yyyy hh:mm") - HelpMe[[#This Row],[Updated Created Date]])&gt;0, "Yes","No")</f>
        <v>Yes</v>
      </c>
      <c r="AB356" s="230">
        <f ca="1">HelpMe[[#This Row],[Updated Resolved Time]]-HelpMe[[#This Row],[Updated Created Date]]</f>
        <v>27.002083333332848</v>
      </c>
      <c r="AC356" s="231">
        <f>YEAR(HelpMe[[#This Row],[Updated Created Date]])</f>
        <v>2024</v>
      </c>
      <c r="AD356" s="228">
        <f>WEEKNUM(HelpMe[[#This Row],[Updated Created Date]])</f>
        <v>33</v>
      </c>
      <c r="AE356" s="228" t="str">
        <f>_xlfn.CONCAT(HelpMe[[#This Row],[Year]],"-W",HelpMe[[#This Row],[Week'#]])</f>
        <v>2024-W33</v>
      </c>
      <c r="AF356" s="228" t="str">
        <f>IFERROR(VLOOKUP(HelpMe[[#This Row],[ID]],CGTracker[#All],13,FALSE),"No CG Status Found")</f>
        <v>No CG Status Found</v>
      </c>
      <c r="AG356" s="228">
        <f>MONTH(HelpMe[[#This Row],[Updated Created Date]])</f>
        <v>8</v>
      </c>
      <c r="AH356" s="228" t="str">
        <f>_xlfn.CONCAT(HelpMe[[#This Row],[Year]],"-M",HelpMe[[#This Row],[Month]])</f>
        <v>2024-M8</v>
      </c>
      <c r="AI356" s="228" t="str">
        <f ca="1">IF(HelpMe[[#This Row],[Age]]&lt;2,"Less than 2",IF(HelpMe[[#This Row],[Age]]&lt;5,"From 2 to 5",IF(HelpMe[[#This Row],[Age]]&lt;10,"From 5 to 10","More than 10")))</f>
        <v>More than 10</v>
      </c>
      <c r="AJ3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45517.683333333334</v>
      </c>
      <c r="AK3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45544.685416666667</v>
      </c>
    </row>
    <row r="357" spans="1:37" ht="13.5" customHeight="1">
      <c r="A357" s="235">
        <v>4000001956</v>
      </c>
      <c r="B357" s="228" t="s">
        <v>117</v>
      </c>
      <c r="C357" s="228" t="s">
        <v>795</v>
      </c>
      <c r="D357" s="228" t="s">
        <v>3082</v>
      </c>
      <c r="E357" s="228" t="s">
        <v>3083</v>
      </c>
      <c r="F357" s="228" t="s">
        <v>881</v>
      </c>
      <c r="G357" s="228" t="s">
        <v>882</v>
      </c>
      <c r="H357" s="228" t="s">
        <v>403</v>
      </c>
      <c r="I357" s="233" t="s">
        <v>3084</v>
      </c>
      <c r="J357" s="228" t="s">
        <v>3085</v>
      </c>
      <c r="K357" s="228" t="s">
        <v>846</v>
      </c>
      <c r="L357" s="228" t="s">
        <v>2434</v>
      </c>
      <c r="M357" s="228" t="s">
        <v>3083</v>
      </c>
      <c r="N357" s="228" t="s">
        <v>1004</v>
      </c>
      <c r="O357" s="228" t="s">
        <v>850</v>
      </c>
      <c r="P357" s="233" t="s">
        <v>2434</v>
      </c>
      <c r="Q357" s="228" t="s">
        <v>795</v>
      </c>
      <c r="R357" s="233" t="s">
        <v>3086</v>
      </c>
      <c r="S357" s="228" t="s">
        <v>3087</v>
      </c>
      <c r="T357" s="228" t="s">
        <v>3088</v>
      </c>
      <c r="U357" s="228" t="s">
        <v>890</v>
      </c>
      <c r="V357" s="228" t="s">
        <v>855</v>
      </c>
      <c r="W357" s="228" t="s">
        <v>869</v>
      </c>
      <c r="X357" s="316" t="s">
        <v>793</v>
      </c>
      <c r="Y357" s="317" t="str">
        <f>VLOOKUP(HelpMe[[#This Row],[Technician]],Technicians[#All],3,FALSE)</f>
        <v>RAK Ceramics</v>
      </c>
      <c r="Z357" s="228" t="str">
        <f>VLOOKUP(HelpMe[[#This Row],[Technician]],Technicians[#All],2,FALSE)</f>
        <v>SAP Basis</v>
      </c>
      <c r="AA357" s="233" t="str">
        <f>IF((TEXT("Oct 28, 2024 00:00 AM","mmm dd, yyyy hh:mm") - HelpMe[[#This Row],[Updated Created Date]])&gt;0, "Yes","No")</f>
        <v>Yes</v>
      </c>
      <c r="AB357" s="230">
        <f ca="1">HelpMe[[#This Row],[Updated Resolved Time]]-HelpMe[[#This Row],[Updated Created Date]]</f>
        <v>13.991666666668607</v>
      </c>
      <c r="AC357" s="231">
        <f>YEAR(HelpMe[[#This Row],[Updated Created Date]])</f>
        <v>2024</v>
      </c>
      <c r="AD357" s="228">
        <f>WEEKNUM(HelpMe[[#This Row],[Updated Created Date]])</f>
        <v>33</v>
      </c>
      <c r="AE357" s="228" t="str">
        <f>_xlfn.CONCAT(HelpMe[[#This Row],[Year]],"-W",HelpMe[[#This Row],[Week'#]])</f>
        <v>2024-W33</v>
      </c>
      <c r="AF357" s="228" t="str">
        <f>IFERROR(VLOOKUP(HelpMe[[#This Row],[ID]],CGTracker[#All],13,FALSE),"No CG Status Found")</f>
        <v>No CG Status Found</v>
      </c>
      <c r="AG357" s="228">
        <f>MONTH(HelpMe[[#This Row],[Updated Created Date]])</f>
        <v>8</v>
      </c>
      <c r="AH357" s="228" t="str">
        <f>_xlfn.CONCAT(HelpMe[[#This Row],[Year]],"-M",HelpMe[[#This Row],[Month]])</f>
        <v>2024-M8</v>
      </c>
      <c r="AI357" s="228" t="str">
        <f ca="1">IF(HelpMe[[#This Row],[Age]]&lt;2,"Less than 2",IF(HelpMe[[#This Row],[Age]]&lt;5,"From 2 to 5",IF(HelpMe[[#This Row],[Age]]&lt;10,"From 5 to 10","More than 10")))</f>
        <v>More than 10</v>
      </c>
      <c r="AJ3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45517.738194444442</v>
      </c>
      <c r="AK3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45531.729861111111</v>
      </c>
    </row>
    <row r="358" spans="1:37" ht="13.5" customHeight="1">
      <c r="A358" s="235">
        <v>4000001924</v>
      </c>
      <c r="B358" s="228" t="s">
        <v>156</v>
      </c>
      <c r="C358" s="228" t="s">
        <v>841</v>
      </c>
      <c r="D358" s="228" t="s">
        <v>3089</v>
      </c>
      <c r="E358" s="228" t="s">
        <v>1449</v>
      </c>
      <c r="F358" s="228" t="s">
        <v>1129</v>
      </c>
      <c r="G358" s="228" t="s">
        <v>895</v>
      </c>
      <c r="H358" s="228" t="s">
        <v>403</v>
      </c>
      <c r="I358" s="233" t="s">
        <v>3090</v>
      </c>
      <c r="J358" s="228" t="s">
        <v>3091</v>
      </c>
      <c r="K358" s="228" t="s">
        <v>846</v>
      </c>
      <c r="L358" s="228" t="s">
        <v>3092</v>
      </c>
      <c r="M358" s="228" t="s">
        <v>1155</v>
      </c>
      <c r="N358" s="228" t="s">
        <v>1240</v>
      </c>
      <c r="O358" s="228" t="s">
        <v>850</v>
      </c>
      <c r="P358" s="233" t="s">
        <v>3092</v>
      </c>
      <c r="Q358" s="228" t="s">
        <v>841</v>
      </c>
      <c r="R358" s="233" t="s">
        <v>3093</v>
      </c>
      <c r="S358" s="228" t="s">
        <v>3093</v>
      </c>
      <c r="T358" s="228" t="s">
        <v>3094</v>
      </c>
      <c r="U358" s="228" t="s">
        <v>855</v>
      </c>
      <c r="V358" s="228" t="s">
        <v>3095</v>
      </c>
      <c r="W358" s="228" t="s">
        <v>869</v>
      </c>
      <c r="X358" s="316" t="s">
        <v>793</v>
      </c>
      <c r="Y358" s="317" t="str">
        <f>VLOOKUP(HelpMe[[#This Row],[Technician]],Technicians[#All],3,FALSE)</f>
        <v>RAK Ceramics</v>
      </c>
      <c r="Z358" s="228" t="str">
        <f>VLOOKUP(HelpMe[[#This Row],[Technician]],Technicians[#All],2,FALSE)</f>
        <v>SAP Integration</v>
      </c>
      <c r="AA358" s="233" t="str">
        <f>IF((TEXT("Oct 28, 2024 00:00 AM","mmm dd, yyyy hh:mm") - HelpMe[[#This Row],[Updated Created Date]])&gt;0, "Yes","No")</f>
        <v>Yes</v>
      </c>
      <c r="AB358" s="230">
        <f ca="1">HelpMe[[#This Row],[Updated Resolved Time]]-HelpMe[[#This Row],[Updated Created Date]]</f>
        <v>1.3888888861401938E-3</v>
      </c>
      <c r="AC358" s="231">
        <f>YEAR(HelpMe[[#This Row],[Updated Created Date]])</f>
        <v>2024</v>
      </c>
      <c r="AD358" s="228">
        <f>WEEKNUM(HelpMe[[#This Row],[Updated Created Date]])</f>
        <v>33</v>
      </c>
      <c r="AE358" s="228" t="str">
        <f>_xlfn.CONCAT(HelpMe[[#This Row],[Year]],"-W",HelpMe[[#This Row],[Week'#]])</f>
        <v>2024-W33</v>
      </c>
      <c r="AF358" s="228" t="str">
        <f>IFERROR(VLOOKUP(HelpMe[[#This Row],[ID]],CGTracker[#All],13,FALSE),"No CG Status Found")</f>
        <v>No CG Status Found</v>
      </c>
      <c r="AG358" s="228">
        <f>MONTH(HelpMe[[#This Row],[Updated Created Date]])</f>
        <v>8</v>
      </c>
      <c r="AH358" s="228" t="str">
        <f>_xlfn.CONCAT(HelpMe[[#This Row],[Year]],"-M",HelpMe[[#This Row],[Month]])</f>
        <v>2024-M8</v>
      </c>
      <c r="AI358" s="228" t="str">
        <f ca="1">IF(HelpMe[[#This Row],[Age]]&lt;2,"Less than 2",IF(HelpMe[[#This Row],[Age]]&lt;5,"From 2 to 5",IF(HelpMe[[#This Row],[Age]]&lt;10,"From 5 to 10","More than 10")))</f>
        <v>Less than 2</v>
      </c>
      <c r="AJ3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45517.460416666669</v>
      </c>
      <c r="AK3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45517.461805555555</v>
      </c>
    </row>
    <row r="359" spans="1:37" ht="13.5" customHeight="1">
      <c r="A359" s="235">
        <v>4000001939</v>
      </c>
      <c r="B359" s="228" t="s">
        <v>117</v>
      </c>
      <c r="C359" s="228" t="s">
        <v>795</v>
      </c>
      <c r="D359" s="228" t="s">
        <v>3096</v>
      </c>
      <c r="E359" s="228" t="s">
        <v>3097</v>
      </c>
      <c r="F359" s="228" t="s">
        <v>2413</v>
      </c>
      <c r="G359" s="228" t="s">
        <v>882</v>
      </c>
      <c r="H359" s="228" t="s">
        <v>403</v>
      </c>
      <c r="I359" s="233" t="s">
        <v>3098</v>
      </c>
      <c r="J359" s="228" t="s">
        <v>3099</v>
      </c>
      <c r="K359" s="228" t="s">
        <v>846</v>
      </c>
      <c r="L359" s="228" t="s">
        <v>3100</v>
      </c>
      <c r="M359" s="228" t="s">
        <v>3097</v>
      </c>
      <c r="N359" s="228" t="s">
        <v>2793</v>
      </c>
      <c r="O359" s="228" t="s">
        <v>850</v>
      </c>
      <c r="P359" s="233" t="s">
        <v>3100</v>
      </c>
      <c r="Q359" s="228" t="s">
        <v>795</v>
      </c>
      <c r="R359" s="233" t="s">
        <v>3101</v>
      </c>
      <c r="S359" s="228" t="s">
        <v>3101</v>
      </c>
      <c r="T359" s="228" t="s">
        <v>3102</v>
      </c>
      <c r="U359" s="228" t="s">
        <v>890</v>
      </c>
      <c r="V359" s="228" t="s">
        <v>855</v>
      </c>
      <c r="W359" s="228" t="s">
        <v>869</v>
      </c>
      <c r="X359" s="316" t="s">
        <v>793</v>
      </c>
      <c r="Y359" s="317" t="str">
        <f>VLOOKUP(HelpMe[[#This Row],[Technician]],Technicians[#All],3,FALSE)</f>
        <v>RAK Ceramics</v>
      </c>
      <c r="Z359" s="228" t="str">
        <f>VLOOKUP(HelpMe[[#This Row],[Technician]],Technicians[#All],2,FALSE)</f>
        <v>SAP Basis</v>
      </c>
      <c r="AA359" s="233" t="str">
        <f>IF((TEXT("Oct 28, 2024 00:00 AM","mmm dd, yyyy hh:mm") - HelpMe[[#This Row],[Updated Created Date]])&gt;0, "Yes","No")</f>
        <v>Yes</v>
      </c>
      <c r="AB359" s="230">
        <f ca="1">HelpMe[[#This Row],[Updated Resolved Time]]-HelpMe[[#This Row],[Updated Created Date]]</f>
        <v>14.9375</v>
      </c>
      <c r="AC359" s="231">
        <f>YEAR(HelpMe[[#This Row],[Updated Created Date]])</f>
        <v>2024</v>
      </c>
      <c r="AD359" s="228">
        <f>WEEKNUM(HelpMe[[#This Row],[Updated Created Date]])</f>
        <v>33</v>
      </c>
      <c r="AE359" s="228" t="str">
        <f>_xlfn.CONCAT(HelpMe[[#This Row],[Year]],"-W",HelpMe[[#This Row],[Week'#]])</f>
        <v>2024-W33</v>
      </c>
      <c r="AF359" s="228" t="str">
        <f>IFERROR(VLOOKUP(HelpMe[[#This Row],[ID]],CGTracker[#All],13,FALSE),"No CG Status Found")</f>
        <v>No CG Status Found</v>
      </c>
      <c r="AG359" s="228">
        <f>MONTH(HelpMe[[#This Row],[Updated Created Date]])</f>
        <v>8</v>
      </c>
      <c r="AH359" s="228" t="str">
        <f>_xlfn.CONCAT(HelpMe[[#This Row],[Year]],"-M",HelpMe[[#This Row],[Month]])</f>
        <v>2024-M8</v>
      </c>
      <c r="AI359" s="228" t="str">
        <f ca="1">IF(HelpMe[[#This Row],[Age]]&lt;2,"Less than 2",IF(HelpMe[[#This Row],[Age]]&lt;5,"From 2 to 5",IF(HelpMe[[#This Row],[Age]]&lt;10,"From 5 to 10","More than 10")))</f>
        <v>More than 10</v>
      </c>
      <c r="AJ3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45517.581250000003</v>
      </c>
      <c r="AK3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45532.518750000003</v>
      </c>
    </row>
    <row r="360" spans="1:37" ht="13.5" customHeight="1">
      <c r="A360" s="235">
        <v>4000001917</v>
      </c>
      <c r="B360" s="228" t="s">
        <v>117</v>
      </c>
      <c r="C360" s="228" t="s">
        <v>795</v>
      </c>
      <c r="D360" s="228" t="s">
        <v>3103</v>
      </c>
      <c r="E360" s="228" t="s">
        <v>1808</v>
      </c>
      <c r="F360" s="228" t="s">
        <v>1054</v>
      </c>
      <c r="G360" s="228" t="s">
        <v>1055</v>
      </c>
      <c r="H360" s="228" t="s">
        <v>131</v>
      </c>
      <c r="I360" s="233" t="s">
        <v>3104</v>
      </c>
      <c r="J360" s="228" t="s">
        <v>3105</v>
      </c>
      <c r="K360" s="228" t="s">
        <v>846</v>
      </c>
      <c r="L360" s="228" t="s">
        <v>855</v>
      </c>
      <c r="M360" s="228" t="s">
        <v>1808</v>
      </c>
      <c r="N360" s="228" t="s">
        <v>1811</v>
      </c>
      <c r="O360" s="228" t="s">
        <v>1123</v>
      </c>
      <c r="P360" s="233" t="s">
        <v>1812</v>
      </c>
      <c r="Q360" s="228" t="s">
        <v>892</v>
      </c>
      <c r="R360" s="233" t="s">
        <v>855</v>
      </c>
      <c r="S360" s="228" t="s">
        <v>3106</v>
      </c>
      <c r="T360" s="228" t="s">
        <v>3107</v>
      </c>
      <c r="U360" s="228" t="s">
        <v>846</v>
      </c>
      <c r="V360" s="228" t="s">
        <v>855</v>
      </c>
      <c r="W360" s="228" t="s">
        <v>869</v>
      </c>
      <c r="X360" s="316" t="s">
        <v>878</v>
      </c>
      <c r="Y360" s="317" t="str">
        <f>VLOOKUP(HelpMe[[#This Row],[Technician]],Technicians[#All],3,FALSE)</f>
        <v>RAK Ceramics</v>
      </c>
      <c r="Z360" s="228" t="str">
        <f>VLOOKUP(HelpMe[[#This Row],[Technician]],Technicians[#All],2,FALSE)</f>
        <v>SAP PP</v>
      </c>
      <c r="AA360" s="233" t="str">
        <f>IF((TEXT("Oct 28, 2024 00:00 AM","mmm dd, yyyy hh:mm") - HelpMe[[#This Row],[Updated Created Date]])&gt;0, "Yes","No")</f>
        <v>Yes</v>
      </c>
      <c r="AB360" s="230">
        <f ca="1">HelpMe[[#This Row],[Updated Resolved Time]]-HelpMe[[#This Row],[Updated Created Date]]</f>
        <v>136.94224039351684</v>
      </c>
      <c r="AC360" s="231">
        <f>YEAR(HelpMe[[#This Row],[Updated Created Date]])</f>
        <v>2024</v>
      </c>
      <c r="AD360" s="228">
        <f>WEEKNUM(HelpMe[[#This Row],[Updated Created Date]])</f>
        <v>33</v>
      </c>
      <c r="AE360" s="228" t="str">
        <f>_xlfn.CONCAT(HelpMe[[#This Row],[Year]],"-W",HelpMe[[#This Row],[Week'#]])</f>
        <v>2024-W33</v>
      </c>
      <c r="AF360" s="228" t="str">
        <f>IFERROR(VLOOKUP(HelpMe[[#This Row],[ID]],CGTracker[#All],13,FALSE),"No CG Status Found")</f>
        <v>No CG Status Found</v>
      </c>
      <c r="AG360" s="228">
        <f>MONTH(HelpMe[[#This Row],[Updated Created Date]])</f>
        <v>8</v>
      </c>
      <c r="AH360" s="228" t="str">
        <f>_xlfn.CONCAT(HelpMe[[#This Row],[Year]],"-M",HelpMe[[#This Row],[Month]])</f>
        <v>2024-M8</v>
      </c>
      <c r="AI360" s="228" t="str">
        <f ca="1">IF(HelpMe[[#This Row],[Age]]&lt;2,"Less than 2",IF(HelpMe[[#This Row],[Age]]&lt;5,"From 2 to 5",IF(HelpMe[[#This Row],[Age]]&lt;10,"From 5 to 10","More than 10")))</f>
        <v>More than 10</v>
      </c>
      <c r="AJ3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45516.81527777778</v>
      </c>
      <c r="AK3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61" spans="1:37" ht="13.5" customHeight="1">
      <c r="A361" s="235">
        <v>4000001920</v>
      </c>
      <c r="B361" s="228" t="s">
        <v>156</v>
      </c>
      <c r="C361" s="228" t="s">
        <v>892</v>
      </c>
      <c r="D361" s="228" t="s">
        <v>3108</v>
      </c>
      <c r="E361" s="228" t="s">
        <v>913</v>
      </c>
      <c r="F361" s="228" t="s">
        <v>1010</v>
      </c>
      <c r="G361" s="228" t="s">
        <v>516</v>
      </c>
      <c r="H361" s="228" t="s">
        <v>403</v>
      </c>
      <c r="I361" s="233" t="s">
        <v>3109</v>
      </c>
      <c r="J361" s="228" t="s">
        <v>3110</v>
      </c>
      <c r="K361" s="228" t="s">
        <v>846</v>
      </c>
      <c r="L361" s="228" t="s">
        <v>3111</v>
      </c>
      <c r="M361" s="228" t="s">
        <v>913</v>
      </c>
      <c r="N361" s="228" t="s">
        <v>916</v>
      </c>
      <c r="O361" s="228" t="s">
        <v>850</v>
      </c>
      <c r="P361" s="233" t="s">
        <v>3111</v>
      </c>
      <c r="Q361" s="228" t="s">
        <v>795</v>
      </c>
      <c r="R361" s="233" t="s">
        <v>3112</v>
      </c>
      <c r="S361" s="228" t="s">
        <v>3113</v>
      </c>
      <c r="T361" s="228" t="s">
        <v>3114</v>
      </c>
      <c r="U361" s="228" t="s">
        <v>855</v>
      </c>
      <c r="V361" s="228" t="s">
        <v>3115</v>
      </c>
      <c r="W361" s="228" t="s">
        <v>869</v>
      </c>
      <c r="X361" s="316" t="s">
        <v>878</v>
      </c>
      <c r="Y361" s="317" t="str">
        <f>VLOOKUP(HelpMe[[#This Row],[Technician]],Technicians[#All],3,FALSE)</f>
        <v>RAK Ceramics</v>
      </c>
      <c r="Z361" s="228" t="str">
        <f>VLOOKUP(HelpMe[[#This Row],[Technician]],Technicians[#All],2,FALSE)</f>
        <v>Business Head India</v>
      </c>
      <c r="AA361" s="233" t="str">
        <f>IF((TEXT("Oct 28, 2024 00:00 AM","mmm dd, yyyy hh:mm") - HelpMe[[#This Row],[Updated Created Date]])&gt;0, "Yes","No")</f>
        <v>Yes</v>
      </c>
      <c r="AB361" s="230">
        <f ca="1">HelpMe[[#This Row],[Updated Resolved Time]]-HelpMe[[#This Row],[Updated Created Date]]</f>
        <v>0.25486111111240461</v>
      </c>
      <c r="AC361" s="231">
        <f>YEAR(HelpMe[[#This Row],[Updated Created Date]])</f>
        <v>2024</v>
      </c>
      <c r="AD361" s="228">
        <f>WEEKNUM(HelpMe[[#This Row],[Updated Created Date]])</f>
        <v>33</v>
      </c>
      <c r="AE361" s="228" t="str">
        <f>_xlfn.CONCAT(HelpMe[[#This Row],[Year]],"-W",HelpMe[[#This Row],[Week'#]])</f>
        <v>2024-W33</v>
      </c>
      <c r="AF361" s="228" t="str">
        <f>IFERROR(VLOOKUP(HelpMe[[#This Row],[ID]],CGTracker[#All],13,FALSE),"No CG Status Found")</f>
        <v>No CG Status Found</v>
      </c>
      <c r="AG361" s="228">
        <f>MONTH(HelpMe[[#This Row],[Updated Created Date]])</f>
        <v>8</v>
      </c>
      <c r="AH361" s="228" t="str">
        <f>_xlfn.CONCAT(HelpMe[[#This Row],[Year]],"-M",HelpMe[[#This Row],[Month]])</f>
        <v>2024-M8</v>
      </c>
      <c r="AI361" s="228" t="str">
        <f ca="1">IF(HelpMe[[#This Row],[Age]]&lt;2,"Less than 2",IF(HelpMe[[#This Row],[Age]]&lt;5,"From 2 to 5",IF(HelpMe[[#This Row],[Age]]&lt;10,"From 5 to 10","More than 10")))</f>
        <v>Less than 2</v>
      </c>
      <c r="AJ3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45517.386805555558</v>
      </c>
      <c r="AK3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45517.64166666667</v>
      </c>
    </row>
    <row r="362" spans="1:37" ht="13.5" customHeight="1">
      <c r="A362" s="235">
        <v>4000001921</v>
      </c>
      <c r="B362" s="228" t="s">
        <v>156</v>
      </c>
      <c r="C362" s="228" t="s">
        <v>795</v>
      </c>
      <c r="D362" s="228" t="s">
        <v>3116</v>
      </c>
      <c r="E362" s="228" t="s">
        <v>913</v>
      </c>
      <c r="F362" s="228" t="s">
        <v>1010</v>
      </c>
      <c r="G362" s="228" t="s">
        <v>516</v>
      </c>
      <c r="H362" s="228" t="s">
        <v>403</v>
      </c>
      <c r="I362" s="233" t="s">
        <v>3117</v>
      </c>
      <c r="J362" s="228" t="s">
        <v>3110</v>
      </c>
      <c r="K362" s="228" t="s">
        <v>846</v>
      </c>
      <c r="L362" s="228" t="s">
        <v>3118</v>
      </c>
      <c r="M362" s="228" t="s">
        <v>913</v>
      </c>
      <c r="N362" s="228" t="s">
        <v>916</v>
      </c>
      <c r="O362" s="228" t="s">
        <v>850</v>
      </c>
      <c r="P362" s="233" t="s">
        <v>3118</v>
      </c>
      <c r="Q362" s="228" t="s">
        <v>795</v>
      </c>
      <c r="R362" s="233" t="s">
        <v>3119</v>
      </c>
      <c r="S362" s="228" t="s">
        <v>3120</v>
      </c>
      <c r="T362" s="228" t="s">
        <v>3114</v>
      </c>
      <c r="U362" s="228" t="s">
        <v>855</v>
      </c>
      <c r="V362" s="228" t="s">
        <v>3121</v>
      </c>
      <c r="W362" s="228" t="s">
        <v>869</v>
      </c>
      <c r="X362" s="316" t="s">
        <v>878</v>
      </c>
      <c r="Y362" s="317" t="str">
        <f>VLOOKUP(HelpMe[[#This Row],[Technician]],Technicians[#All],3,FALSE)</f>
        <v>RAK Ceramics</v>
      </c>
      <c r="Z362" s="228" t="str">
        <f>VLOOKUP(HelpMe[[#This Row],[Technician]],Technicians[#All],2,FALSE)</f>
        <v>Business Head India</v>
      </c>
      <c r="AA362" s="233" t="str">
        <f>IF((TEXT("Oct 28, 2024 00:00 AM","mmm dd, yyyy hh:mm") - HelpMe[[#This Row],[Updated Created Date]])&gt;0, "Yes","No")</f>
        <v>Yes</v>
      </c>
      <c r="AB362" s="230">
        <f ca="1">HelpMe[[#This Row],[Updated Resolved Time]]-HelpMe[[#This Row],[Updated Created Date]]</f>
        <v>22.409027777779556</v>
      </c>
      <c r="AC362" s="231">
        <f>YEAR(HelpMe[[#This Row],[Updated Created Date]])</f>
        <v>2024</v>
      </c>
      <c r="AD362" s="228">
        <f>WEEKNUM(HelpMe[[#This Row],[Updated Created Date]])</f>
        <v>33</v>
      </c>
      <c r="AE362" s="228" t="str">
        <f>_xlfn.CONCAT(HelpMe[[#This Row],[Year]],"-W",HelpMe[[#This Row],[Week'#]])</f>
        <v>2024-W33</v>
      </c>
      <c r="AF362" s="228" t="str">
        <f>IFERROR(VLOOKUP(HelpMe[[#This Row],[ID]],CGTracker[#All],13,FALSE),"No CG Status Found")</f>
        <v>No CG Status Found</v>
      </c>
      <c r="AG362" s="228">
        <f>MONTH(HelpMe[[#This Row],[Updated Created Date]])</f>
        <v>8</v>
      </c>
      <c r="AH362" s="228" t="str">
        <f>_xlfn.CONCAT(HelpMe[[#This Row],[Year]],"-M",HelpMe[[#This Row],[Month]])</f>
        <v>2024-M8</v>
      </c>
      <c r="AI362" s="228" t="str">
        <f ca="1">IF(HelpMe[[#This Row],[Age]]&lt;2,"Less than 2",IF(HelpMe[[#This Row],[Age]]&lt;5,"From 2 to 5",IF(HelpMe[[#This Row],[Age]]&lt;10,"From 5 to 10","More than 10")))</f>
        <v>More than 10</v>
      </c>
      <c r="AJ3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45517.395138888889</v>
      </c>
      <c r="AK3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45539.804166666669</v>
      </c>
    </row>
    <row r="363" spans="1:37" ht="13.5" customHeight="1">
      <c r="A363" s="235">
        <v>4000001925</v>
      </c>
      <c r="B363" s="228" t="s">
        <v>117</v>
      </c>
      <c r="C363" s="228" t="s">
        <v>1035</v>
      </c>
      <c r="D363" s="228" t="s">
        <v>3122</v>
      </c>
      <c r="E363" s="228" t="s">
        <v>3123</v>
      </c>
      <c r="F363" s="228" t="s">
        <v>881</v>
      </c>
      <c r="G363" s="228" t="s">
        <v>882</v>
      </c>
      <c r="H363" s="228" t="s">
        <v>403</v>
      </c>
      <c r="I363" s="233" t="s">
        <v>3124</v>
      </c>
      <c r="J363" s="228" t="s">
        <v>3125</v>
      </c>
      <c r="K363" s="228" t="s">
        <v>846</v>
      </c>
      <c r="L363" s="228" t="s">
        <v>3126</v>
      </c>
      <c r="M363" s="228" t="s">
        <v>3123</v>
      </c>
      <c r="N363" s="228" t="s">
        <v>849</v>
      </c>
      <c r="O363" s="228" t="s">
        <v>850</v>
      </c>
      <c r="P363" s="233" t="s">
        <v>3126</v>
      </c>
      <c r="Q363" s="228" t="s">
        <v>892</v>
      </c>
      <c r="R363" s="233" t="s">
        <v>3127</v>
      </c>
      <c r="S363" s="228" t="s">
        <v>3128</v>
      </c>
      <c r="T363" s="228" t="s">
        <v>3129</v>
      </c>
      <c r="U363" s="228" t="s">
        <v>890</v>
      </c>
      <c r="V363" s="228" t="s">
        <v>855</v>
      </c>
      <c r="W363" s="228" t="s">
        <v>869</v>
      </c>
      <c r="X363" s="316" t="s">
        <v>793</v>
      </c>
      <c r="Y363" s="317" t="str">
        <f>VLOOKUP(HelpMe[[#This Row],[Technician]],Technicians[#All],3,FALSE)</f>
        <v>RAK Ceramics</v>
      </c>
      <c r="Z363" s="228" t="str">
        <f>VLOOKUP(HelpMe[[#This Row],[Technician]],Technicians[#All],2,FALSE)</f>
        <v>SAP Basis</v>
      </c>
      <c r="AA363" s="233" t="str">
        <f>IF((TEXT("Oct 28, 2024 00:00 AM","mmm dd, yyyy hh:mm") - HelpMe[[#This Row],[Updated Created Date]])&gt;0, "Yes","No")</f>
        <v>Yes</v>
      </c>
      <c r="AB363" s="230">
        <f ca="1">HelpMe[[#This Row],[Updated Resolved Time]]-HelpMe[[#This Row],[Updated Created Date]]</f>
        <v>70.244444444448163</v>
      </c>
      <c r="AC363" s="231">
        <f>YEAR(HelpMe[[#This Row],[Updated Created Date]])</f>
        <v>2024</v>
      </c>
      <c r="AD363" s="228">
        <f>WEEKNUM(HelpMe[[#This Row],[Updated Created Date]])</f>
        <v>33</v>
      </c>
      <c r="AE363" s="228" t="str">
        <f>_xlfn.CONCAT(HelpMe[[#This Row],[Year]],"-W",HelpMe[[#This Row],[Week'#]])</f>
        <v>2024-W33</v>
      </c>
      <c r="AF363" s="228" t="str">
        <f>IFERROR(VLOOKUP(HelpMe[[#This Row],[ID]],CGTracker[#All],13,FALSE),"No CG Status Found")</f>
        <v>No CG Status Found</v>
      </c>
      <c r="AG363" s="228">
        <f>MONTH(HelpMe[[#This Row],[Updated Created Date]])</f>
        <v>8</v>
      </c>
      <c r="AH363" s="228" t="str">
        <f>_xlfn.CONCAT(HelpMe[[#This Row],[Year]],"-M",HelpMe[[#This Row],[Month]])</f>
        <v>2024-M8</v>
      </c>
      <c r="AI363" s="228" t="str">
        <f ca="1">IF(HelpMe[[#This Row],[Age]]&lt;2,"Less than 2",IF(HelpMe[[#This Row],[Age]]&lt;5,"From 2 to 5",IF(HelpMe[[#This Row],[Age]]&lt;10,"From 5 to 10","More than 10")))</f>
        <v>More than 10</v>
      </c>
      <c r="AJ3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45517.48333333333</v>
      </c>
      <c r="AK3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45587.727777777778</v>
      </c>
    </row>
    <row r="364" spans="1:37" ht="13.5" customHeight="1">
      <c r="A364" s="235">
        <v>4000001966</v>
      </c>
      <c r="B364" s="228" t="s">
        <v>117</v>
      </c>
      <c r="C364" s="228" t="s">
        <v>795</v>
      </c>
      <c r="D364" s="228" t="s">
        <v>3130</v>
      </c>
      <c r="E364" s="228" t="s">
        <v>3131</v>
      </c>
      <c r="F364" s="228" t="s">
        <v>2413</v>
      </c>
      <c r="G364" s="228" t="s">
        <v>882</v>
      </c>
      <c r="H364" s="228" t="s">
        <v>403</v>
      </c>
      <c r="I364" s="233" t="s">
        <v>3132</v>
      </c>
      <c r="J364" s="228" t="s">
        <v>2201</v>
      </c>
      <c r="K364" s="228" t="s">
        <v>846</v>
      </c>
      <c r="L364" s="228" t="s">
        <v>3133</v>
      </c>
      <c r="M364" s="228" t="s">
        <v>3131</v>
      </c>
      <c r="N364" s="228" t="s">
        <v>3134</v>
      </c>
      <c r="O364" s="228" t="s">
        <v>850</v>
      </c>
      <c r="P364" s="233" t="s">
        <v>3133</v>
      </c>
      <c r="Q364" s="228" t="s">
        <v>795</v>
      </c>
      <c r="R364" s="233" t="s">
        <v>3135</v>
      </c>
      <c r="S364" s="228" t="s">
        <v>3135</v>
      </c>
      <c r="T364" s="228" t="s">
        <v>3136</v>
      </c>
      <c r="U364" s="228" t="s">
        <v>890</v>
      </c>
      <c r="V364" s="228" t="s">
        <v>855</v>
      </c>
      <c r="W364" s="228" t="s">
        <v>869</v>
      </c>
      <c r="X364" s="316" t="s">
        <v>793</v>
      </c>
      <c r="Y364" s="317" t="str">
        <f>VLOOKUP(HelpMe[[#This Row],[Technician]],Technicians[#All],3,FALSE)</f>
        <v>RAK Ceramics</v>
      </c>
      <c r="Z364" s="228" t="str">
        <f>VLOOKUP(HelpMe[[#This Row],[Technician]],Technicians[#All],2,FALSE)</f>
        <v>SAP Basis</v>
      </c>
      <c r="AA364" s="233" t="str">
        <f>IF((TEXT("Oct 28, 2024 00:00 AM","mmm dd, yyyy hh:mm") - HelpMe[[#This Row],[Updated Created Date]])&gt;0, "Yes","No")</f>
        <v>Yes</v>
      </c>
      <c r="AB364" s="230">
        <f ca="1">HelpMe[[#This Row],[Updated Resolved Time]]-HelpMe[[#This Row],[Updated Created Date]]</f>
        <v>9.9243055555562023</v>
      </c>
      <c r="AC364" s="231">
        <f>YEAR(HelpMe[[#This Row],[Updated Created Date]])</f>
        <v>2024</v>
      </c>
      <c r="AD364" s="228">
        <f>WEEKNUM(HelpMe[[#This Row],[Updated Created Date]])</f>
        <v>33</v>
      </c>
      <c r="AE364" s="228" t="str">
        <f>_xlfn.CONCAT(HelpMe[[#This Row],[Year]],"-W",HelpMe[[#This Row],[Week'#]])</f>
        <v>2024-W33</v>
      </c>
      <c r="AF364" s="228" t="str">
        <f>IFERROR(VLOOKUP(HelpMe[[#This Row],[ID]],CGTracker[#All],13,FALSE),"No CG Status Found")</f>
        <v>No CG Status Found</v>
      </c>
      <c r="AG364" s="228">
        <f>MONTH(HelpMe[[#This Row],[Updated Created Date]])</f>
        <v>8</v>
      </c>
      <c r="AH364" s="228" t="str">
        <f>_xlfn.CONCAT(HelpMe[[#This Row],[Year]],"-M",HelpMe[[#This Row],[Month]])</f>
        <v>2024-M8</v>
      </c>
      <c r="AI364" s="228" t="str">
        <f ca="1">IF(HelpMe[[#This Row],[Age]]&lt;2,"Less than 2",IF(HelpMe[[#This Row],[Age]]&lt;5,"From 2 to 5",IF(HelpMe[[#This Row],[Age]]&lt;10,"From 5 to 10","More than 10")))</f>
        <v>From 5 to 10</v>
      </c>
      <c r="AJ3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45517.796527777777</v>
      </c>
      <c r="AK3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45527.720833333333</v>
      </c>
    </row>
    <row r="365" spans="1:37" ht="13.5" customHeight="1">
      <c r="A365" s="235">
        <v>4000001953</v>
      </c>
      <c r="B365" s="228" t="s">
        <v>156</v>
      </c>
      <c r="C365" s="228" t="s">
        <v>795</v>
      </c>
      <c r="D365" s="228" t="s">
        <v>3137</v>
      </c>
      <c r="E365" s="228" t="s">
        <v>2488</v>
      </c>
      <c r="F365" s="228" t="s">
        <v>742</v>
      </c>
      <c r="G365" s="228" t="s">
        <v>941</v>
      </c>
      <c r="H365" s="228" t="s">
        <v>403</v>
      </c>
      <c r="I365" s="233" t="s">
        <v>3138</v>
      </c>
      <c r="J365" s="228" t="s">
        <v>3139</v>
      </c>
      <c r="K365" s="228" t="s">
        <v>846</v>
      </c>
      <c r="L365" s="228" t="s">
        <v>2592</v>
      </c>
      <c r="M365" s="228" t="s">
        <v>2448</v>
      </c>
      <c r="N365" s="228" t="s">
        <v>886</v>
      </c>
      <c r="O365" s="228" t="s">
        <v>850</v>
      </c>
      <c r="P365" s="233" t="s">
        <v>2592</v>
      </c>
      <c r="Q365" s="228" t="s">
        <v>795</v>
      </c>
      <c r="R365" s="233" t="s">
        <v>3140</v>
      </c>
      <c r="S365" s="228" t="s">
        <v>3140</v>
      </c>
      <c r="T365" s="228" t="s">
        <v>3141</v>
      </c>
      <c r="U365" s="228" t="s">
        <v>855</v>
      </c>
      <c r="V365" s="228" t="s">
        <v>855</v>
      </c>
      <c r="W365" s="228" t="s">
        <v>869</v>
      </c>
      <c r="X365" s="316" t="s">
        <v>793</v>
      </c>
      <c r="Y365" s="317" t="str">
        <f>VLOOKUP(HelpMe[[#This Row],[Technician]],Technicians[#All],3,FALSE)</f>
        <v>RAK Ceramics</v>
      </c>
      <c r="Z365" s="228" t="str">
        <f>VLOOKUP(HelpMe[[#This Row],[Technician]],Technicians[#All],2,FALSE)</f>
        <v>SAP SD</v>
      </c>
      <c r="AA365" s="233" t="str">
        <f>IF((TEXT("Oct 28, 2024 00:00 AM","mmm dd, yyyy hh:mm") - HelpMe[[#This Row],[Updated Created Date]])&gt;0, "Yes","No")</f>
        <v>Yes</v>
      </c>
      <c r="AB365" s="230">
        <f ca="1">HelpMe[[#This Row],[Updated Resolved Time]]-HelpMe[[#This Row],[Updated Created Date]]</f>
        <v>5.6250000001455192E-2</v>
      </c>
      <c r="AC365" s="231">
        <f>YEAR(HelpMe[[#This Row],[Updated Created Date]])</f>
        <v>2024</v>
      </c>
      <c r="AD365" s="228">
        <f>WEEKNUM(HelpMe[[#This Row],[Updated Created Date]])</f>
        <v>33</v>
      </c>
      <c r="AE365" s="228" t="str">
        <f>_xlfn.CONCAT(HelpMe[[#This Row],[Year]],"-W",HelpMe[[#This Row],[Week'#]])</f>
        <v>2024-W33</v>
      </c>
      <c r="AF365" s="228" t="str">
        <f>IFERROR(VLOOKUP(HelpMe[[#This Row],[ID]],CGTracker[#All],13,FALSE),"No CG Status Found")</f>
        <v>No CG Status Found</v>
      </c>
      <c r="AG365" s="228">
        <f>MONTH(HelpMe[[#This Row],[Updated Created Date]])</f>
        <v>8</v>
      </c>
      <c r="AH365" s="228" t="str">
        <f>_xlfn.CONCAT(HelpMe[[#This Row],[Year]],"-M",HelpMe[[#This Row],[Month]])</f>
        <v>2024-M8</v>
      </c>
      <c r="AI365" s="228" t="str">
        <f ca="1">IF(HelpMe[[#This Row],[Age]]&lt;2,"Less than 2",IF(HelpMe[[#This Row],[Age]]&lt;5,"From 2 to 5",IF(HelpMe[[#This Row],[Age]]&lt;10,"From 5 to 10","More than 10")))</f>
        <v>Less than 2</v>
      </c>
      <c r="AJ3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45517.731944444444</v>
      </c>
      <c r="AK3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45517.788194444445</v>
      </c>
    </row>
    <row r="366" spans="1:37" ht="13.5" customHeight="1">
      <c r="A366" s="235">
        <v>4000001990</v>
      </c>
      <c r="B366" s="228" t="s">
        <v>156</v>
      </c>
      <c r="C366" s="228" t="s">
        <v>795</v>
      </c>
      <c r="D366" s="228" t="s">
        <v>3142</v>
      </c>
      <c r="E366" s="228" t="s">
        <v>3143</v>
      </c>
      <c r="F366" s="228" t="s">
        <v>2413</v>
      </c>
      <c r="G366" s="228" t="s">
        <v>882</v>
      </c>
      <c r="H366" s="228" t="s">
        <v>403</v>
      </c>
      <c r="I366" s="233" t="s">
        <v>3144</v>
      </c>
      <c r="J366" s="228" t="s">
        <v>3145</v>
      </c>
      <c r="K366" s="228" t="s">
        <v>846</v>
      </c>
      <c r="L366" s="228" t="s">
        <v>3146</v>
      </c>
      <c r="M366" s="228" t="s">
        <v>3143</v>
      </c>
      <c r="N366" s="228" t="s">
        <v>924</v>
      </c>
      <c r="O366" s="228" t="s">
        <v>850</v>
      </c>
      <c r="P366" s="233" t="s">
        <v>3146</v>
      </c>
      <c r="Q366" s="228" t="s">
        <v>795</v>
      </c>
      <c r="R366" s="233" t="s">
        <v>3147</v>
      </c>
      <c r="S366" s="228" t="s">
        <v>3148</v>
      </c>
      <c r="T366" s="228" t="s">
        <v>3149</v>
      </c>
      <c r="U366" s="228" t="s">
        <v>855</v>
      </c>
      <c r="V366" s="228" t="s">
        <v>855</v>
      </c>
      <c r="W366" s="228" t="s">
        <v>869</v>
      </c>
      <c r="X366" s="316" t="s">
        <v>984</v>
      </c>
      <c r="Y366" s="317" t="str">
        <f>VLOOKUP(HelpMe[[#This Row],[Technician]],Technicians[#All],3,FALSE)</f>
        <v>RAK Ceramics</v>
      </c>
      <c r="Z366" s="228" t="str">
        <f>VLOOKUP(HelpMe[[#This Row],[Technician]],Technicians[#All],2,FALSE)</f>
        <v>SAP Basis</v>
      </c>
      <c r="AA366" s="233" t="str">
        <f>IF((TEXT("Oct 28, 2024 00:00 AM","mmm dd, yyyy hh:mm") - HelpMe[[#This Row],[Updated Created Date]])&gt;0, "Yes","No")</f>
        <v>Yes</v>
      </c>
      <c r="AB366" s="230">
        <f ca="1">HelpMe[[#This Row],[Updated Resolved Time]]-HelpMe[[#This Row],[Updated Created Date]]</f>
        <v>8.0409722222248092</v>
      </c>
      <c r="AC366" s="231">
        <f>YEAR(HelpMe[[#This Row],[Updated Created Date]])</f>
        <v>2024</v>
      </c>
      <c r="AD366" s="228">
        <f>WEEKNUM(HelpMe[[#This Row],[Updated Created Date]])</f>
        <v>33</v>
      </c>
      <c r="AE366" s="228" t="str">
        <f>_xlfn.CONCAT(HelpMe[[#This Row],[Year]],"-W",HelpMe[[#This Row],[Week'#]])</f>
        <v>2024-W33</v>
      </c>
      <c r="AF366" s="228" t="str">
        <f>IFERROR(VLOOKUP(HelpMe[[#This Row],[ID]],CGTracker[#All],13,FALSE),"No CG Status Found")</f>
        <v>No CG Status Found</v>
      </c>
      <c r="AG366" s="228">
        <f>MONTH(HelpMe[[#This Row],[Updated Created Date]])</f>
        <v>8</v>
      </c>
      <c r="AH366" s="228" t="str">
        <f>_xlfn.CONCAT(HelpMe[[#This Row],[Year]],"-M",HelpMe[[#This Row],[Month]])</f>
        <v>2024-M8</v>
      </c>
      <c r="AI366" s="228" t="str">
        <f ca="1">IF(HelpMe[[#This Row],[Age]]&lt;2,"Less than 2",IF(HelpMe[[#This Row],[Age]]&lt;5,"From 2 to 5",IF(HelpMe[[#This Row],[Age]]&lt;10,"From 5 to 10","More than 10")))</f>
        <v>From 5 to 10</v>
      </c>
      <c r="AJ3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45518.713194444441</v>
      </c>
      <c r="AK3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45526.754166666666</v>
      </c>
    </row>
    <row r="367" spans="1:37" ht="13.5" customHeight="1">
      <c r="A367" s="235">
        <v>4000001973</v>
      </c>
      <c r="B367" s="228" t="s">
        <v>117</v>
      </c>
      <c r="C367" s="228" t="s">
        <v>795</v>
      </c>
      <c r="D367" s="228" t="s">
        <v>3150</v>
      </c>
      <c r="E367" s="228" t="s">
        <v>3151</v>
      </c>
      <c r="F367" s="228" t="s">
        <v>2413</v>
      </c>
      <c r="G367" s="228" t="s">
        <v>882</v>
      </c>
      <c r="H367" s="228" t="s">
        <v>403</v>
      </c>
      <c r="I367" s="233" t="s">
        <v>3152</v>
      </c>
      <c r="J367" s="228" t="s">
        <v>3153</v>
      </c>
      <c r="K367" s="228" t="s">
        <v>890</v>
      </c>
      <c r="L367" s="228" t="s">
        <v>3154</v>
      </c>
      <c r="M367" s="228" t="s">
        <v>933</v>
      </c>
      <c r="N367" s="228" t="s">
        <v>1240</v>
      </c>
      <c r="O367" s="228" t="s">
        <v>850</v>
      </c>
      <c r="P367" s="233" t="s">
        <v>3154</v>
      </c>
      <c r="Q367" s="228" t="s">
        <v>795</v>
      </c>
      <c r="R367" s="233" t="s">
        <v>3155</v>
      </c>
      <c r="S367" s="228" t="s">
        <v>3155</v>
      </c>
      <c r="T367" s="228" t="s">
        <v>3156</v>
      </c>
      <c r="U367" s="228" t="s">
        <v>890</v>
      </c>
      <c r="V367" s="228" t="s">
        <v>855</v>
      </c>
      <c r="W367" s="228" t="s">
        <v>938</v>
      </c>
      <c r="X367" s="316" t="s">
        <v>793</v>
      </c>
      <c r="Y367" s="317" t="str">
        <f>VLOOKUP(HelpMe[[#This Row],[Technician]],Technicians[#All],3,FALSE)</f>
        <v>RAK Ceramics</v>
      </c>
      <c r="Z367" s="228" t="str">
        <f>VLOOKUP(HelpMe[[#This Row],[Technician]],Technicians[#All],2,FALSE)</f>
        <v>SAP Basis</v>
      </c>
      <c r="AA367" s="233" t="str">
        <f>IF((TEXT("Oct 28, 2024 00:00 AM","mmm dd, yyyy hh:mm") - HelpMe[[#This Row],[Updated Created Date]])&gt;0, "Yes","No")</f>
        <v>Yes</v>
      </c>
      <c r="AB367" s="230">
        <f ca="1">HelpMe[[#This Row],[Updated Resolved Time]]-HelpMe[[#This Row],[Updated Created Date]]</f>
        <v>6.9805555555576575</v>
      </c>
      <c r="AC367" s="231">
        <f>YEAR(HelpMe[[#This Row],[Updated Created Date]])</f>
        <v>2024</v>
      </c>
      <c r="AD367" s="228">
        <f>WEEKNUM(HelpMe[[#This Row],[Updated Created Date]])</f>
        <v>33</v>
      </c>
      <c r="AE367" s="228" t="str">
        <f>_xlfn.CONCAT(HelpMe[[#This Row],[Year]],"-W",HelpMe[[#This Row],[Week'#]])</f>
        <v>2024-W33</v>
      </c>
      <c r="AF367" s="228" t="str">
        <f>IFERROR(VLOOKUP(HelpMe[[#This Row],[ID]],CGTracker[#All],13,FALSE),"No CG Status Found")</f>
        <v>No CG Status Found</v>
      </c>
      <c r="AG367" s="228">
        <f>MONTH(HelpMe[[#This Row],[Updated Created Date]])</f>
        <v>8</v>
      </c>
      <c r="AH367" s="228" t="str">
        <f>_xlfn.CONCAT(HelpMe[[#This Row],[Year]],"-M",HelpMe[[#This Row],[Month]])</f>
        <v>2024-M8</v>
      </c>
      <c r="AI367" s="228" t="str">
        <f ca="1">IF(HelpMe[[#This Row],[Age]]&lt;2,"Less than 2",IF(HelpMe[[#This Row],[Age]]&lt;5,"From 2 to 5",IF(HelpMe[[#This Row],[Age]]&lt;10,"From 5 to 10","More than 10")))</f>
        <v>From 5 to 10</v>
      </c>
      <c r="AJ3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45518.495833333334</v>
      </c>
      <c r="AK3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45525.476388888892</v>
      </c>
    </row>
    <row r="368" spans="1:37" ht="13.5" customHeight="1">
      <c r="A368" s="235">
        <v>4000001978</v>
      </c>
      <c r="B368" s="228" t="s">
        <v>156</v>
      </c>
      <c r="C368" s="228" t="s">
        <v>795</v>
      </c>
      <c r="D368" s="228" t="s">
        <v>3157</v>
      </c>
      <c r="E368" s="228" t="s">
        <v>3158</v>
      </c>
      <c r="F368" s="228" t="s">
        <v>603</v>
      </c>
      <c r="G368" s="228" t="s">
        <v>895</v>
      </c>
      <c r="H368" s="228" t="s">
        <v>403</v>
      </c>
      <c r="I368" s="233" t="s">
        <v>3159</v>
      </c>
      <c r="J368" s="228" t="s">
        <v>3160</v>
      </c>
      <c r="K368" s="228" t="s">
        <v>846</v>
      </c>
      <c r="L368" s="228" t="s">
        <v>3161</v>
      </c>
      <c r="M368" s="228" t="s">
        <v>933</v>
      </c>
      <c r="N368" s="228" t="s">
        <v>855</v>
      </c>
      <c r="O368" s="228" t="s">
        <v>850</v>
      </c>
      <c r="P368" s="233" t="s">
        <v>3161</v>
      </c>
      <c r="Q368" s="228" t="s">
        <v>795</v>
      </c>
      <c r="R368" s="233" t="s">
        <v>3162</v>
      </c>
      <c r="S368" s="228" t="s">
        <v>3162</v>
      </c>
      <c r="T368" s="228" t="s">
        <v>3163</v>
      </c>
      <c r="U368" s="228" t="s">
        <v>855</v>
      </c>
      <c r="V368" s="228" t="s">
        <v>3164</v>
      </c>
      <c r="W368" s="228" t="s">
        <v>869</v>
      </c>
      <c r="X368" s="316" t="s">
        <v>793</v>
      </c>
      <c r="Y368" s="317" t="str">
        <f>VLOOKUP(HelpMe[[#This Row],[Technician]],Technicians[#All],3,FALSE)</f>
        <v>RAK Ceramics</v>
      </c>
      <c r="Z368" s="228" t="str">
        <f>VLOOKUP(HelpMe[[#This Row],[Technician]],Technicians[#All],2,FALSE)</f>
        <v>SAP ABAP</v>
      </c>
      <c r="AA368" s="233" t="str">
        <f>IF((TEXT("Oct 28, 2024 00:00 AM","mmm dd, yyyy hh:mm") - HelpMe[[#This Row],[Updated Created Date]])&gt;0, "Yes","No")</f>
        <v>Yes</v>
      </c>
      <c r="AB368" s="230">
        <f ca="1">HelpMe[[#This Row],[Updated Resolved Time]]-HelpMe[[#This Row],[Updated Created Date]]</f>
        <v>3.2881944444379769</v>
      </c>
      <c r="AC368" s="231">
        <f>YEAR(HelpMe[[#This Row],[Updated Created Date]])</f>
        <v>2024</v>
      </c>
      <c r="AD368" s="228">
        <f>WEEKNUM(HelpMe[[#This Row],[Updated Created Date]])</f>
        <v>33</v>
      </c>
      <c r="AE368" s="228" t="str">
        <f>_xlfn.CONCAT(HelpMe[[#This Row],[Year]],"-W",HelpMe[[#This Row],[Week'#]])</f>
        <v>2024-W33</v>
      </c>
      <c r="AF368" s="228" t="str">
        <f>IFERROR(VLOOKUP(HelpMe[[#This Row],[ID]],CGTracker[#All],13,FALSE),"No CG Status Found")</f>
        <v>No CG Status Found</v>
      </c>
      <c r="AG368" s="228">
        <f>MONTH(HelpMe[[#This Row],[Updated Created Date]])</f>
        <v>8</v>
      </c>
      <c r="AH368" s="228" t="str">
        <f>_xlfn.CONCAT(HelpMe[[#This Row],[Year]],"-M",HelpMe[[#This Row],[Month]])</f>
        <v>2024-M8</v>
      </c>
      <c r="AI368" s="228" t="str">
        <f ca="1">IF(HelpMe[[#This Row],[Age]]&lt;2,"Less than 2",IF(HelpMe[[#This Row],[Age]]&lt;5,"From 2 to 5",IF(HelpMe[[#This Row],[Age]]&lt;10,"From 5 to 10","More than 10")))</f>
        <v>From 2 to 5</v>
      </c>
      <c r="AJ3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45518.536805555559</v>
      </c>
      <c r="AK3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45521.824999999997</v>
      </c>
    </row>
    <row r="369" spans="1:37" ht="13.5" customHeight="1">
      <c r="A369" s="235">
        <v>4000001984</v>
      </c>
      <c r="B369" s="228" t="s">
        <v>117</v>
      </c>
      <c r="C369" s="228" t="s">
        <v>795</v>
      </c>
      <c r="D369" s="228" t="s">
        <v>3165</v>
      </c>
      <c r="E369" s="228" t="s">
        <v>1262</v>
      </c>
      <c r="F369" s="228" t="s">
        <v>742</v>
      </c>
      <c r="G369" s="228" t="s">
        <v>941</v>
      </c>
      <c r="H369" s="228" t="s">
        <v>403</v>
      </c>
      <c r="I369" s="233" t="s">
        <v>3166</v>
      </c>
      <c r="J369" s="228" t="s">
        <v>3167</v>
      </c>
      <c r="K369" s="228" t="s">
        <v>846</v>
      </c>
      <c r="L369" s="228" t="s">
        <v>1437</v>
      </c>
      <c r="M369" s="228" t="s">
        <v>933</v>
      </c>
      <c r="N369" s="228" t="s">
        <v>1240</v>
      </c>
      <c r="O369" s="228" t="s">
        <v>850</v>
      </c>
      <c r="P369" s="233" t="s">
        <v>1437</v>
      </c>
      <c r="Q369" s="228" t="s">
        <v>795</v>
      </c>
      <c r="R369" s="233" t="s">
        <v>3168</v>
      </c>
      <c r="S369" s="228" t="s">
        <v>3168</v>
      </c>
      <c r="T369" s="228" t="s">
        <v>3169</v>
      </c>
      <c r="U369" s="228" t="s">
        <v>846</v>
      </c>
      <c r="V369" s="228" t="s">
        <v>3170</v>
      </c>
      <c r="W369" s="228" t="s">
        <v>869</v>
      </c>
      <c r="X369" s="316" t="s">
        <v>793</v>
      </c>
      <c r="Y369" s="317" t="str">
        <f>VLOOKUP(HelpMe[[#This Row],[Technician]],Technicians[#All],3,FALSE)</f>
        <v>RAK Ceramics</v>
      </c>
      <c r="Z369" s="228" t="str">
        <f>VLOOKUP(HelpMe[[#This Row],[Technician]],Technicians[#All],2,FALSE)</f>
        <v>SAP SD</v>
      </c>
      <c r="AA369" s="233" t="str">
        <f>IF((TEXT("Oct 28, 2024 00:00 AM","mmm dd, yyyy hh:mm") - HelpMe[[#This Row],[Updated Created Date]])&gt;0, "Yes","No")</f>
        <v>Yes</v>
      </c>
      <c r="AB369" s="230">
        <f ca="1">HelpMe[[#This Row],[Updated Resolved Time]]-HelpMe[[#This Row],[Updated Created Date]]</f>
        <v>41.203472222223354</v>
      </c>
      <c r="AC369" s="231">
        <f>YEAR(HelpMe[[#This Row],[Updated Created Date]])</f>
        <v>2024</v>
      </c>
      <c r="AD369" s="228">
        <f>WEEKNUM(HelpMe[[#This Row],[Updated Created Date]])</f>
        <v>33</v>
      </c>
      <c r="AE369" s="228" t="str">
        <f>_xlfn.CONCAT(HelpMe[[#This Row],[Year]],"-W",HelpMe[[#This Row],[Week'#]])</f>
        <v>2024-W33</v>
      </c>
      <c r="AF369" s="228" t="str">
        <f>IFERROR(VLOOKUP(HelpMe[[#This Row],[ID]],CGTracker[#All],13,FALSE),"No CG Status Found")</f>
        <v>No CG Status Found</v>
      </c>
      <c r="AG369" s="228">
        <f>MONTH(HelpMe[[#This Row],[Updated Created Date]])</f>
        <v>8</v>
      </c>
      <c r="AH369" s="228" t="str">
        <f>_xlfn.CONCAT(HelpMe[[#This Row],[Year]],"-M",HelpMe[[#This Row],[Month]])</f>
        <v>2024-M8</v>
      </c>
      <c r="AI369" s="228" t="str">
        <f ca="1">IF(HelpMe[[#This Row],[Age]]&lt;2,"Less than 2",IF(HelpMe[[#This Row],[Age]]&lt;5,"From 2 to 5",IF(HelpMe[[#This Row],[Age]]&lt;10,"From 5 to 10","More than 10")))</f>
        <v>More than 10</v>
      </c>
      <c r="AJ3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45518.581944444442</v>
      </c>
      <c r="AK3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45559.785416666666</v>
      </c>
    </row>
    <row r="370" spans="1:37" ht="13.5" customHeight="1">
      <c r="A370" s="235">
        <v>4000001980</v>
      </c>
      <c r="B370" s="228" t="s">
        <v>117</v>
      </c>
      <c r="C370" s="228" t="s">
        <v>795</v>
      </c>
      <c r="D370" s="228" t="s">
        <v>3171</v>
      </c>
      <c r="E370" s="228" t="s">
        <v>3172</v>
      </c>
      <c r="F370" s="228" t="s">
        <v>603</v>
      </c>
      <c r="G370" s="228" t="s">
        <v>860</v>
      </c>
      <c r="H370" s="228" t="s">
        <v>268</v>
      </c>
      <c r="I370" s="233" t="s">
        <v>3173</v>
      </c>
      <c r="J370" s="228" t="s">
        <v>3174</v>
      </c>
      <c r="K370" s="228" t="s">
        <v>846</v>
      </c>
      <c r="L370" s="228" t="s">
        <v>855</v>
      </c>
      <c r="M370" s="228" t="s">
        <v>3172</v>
      </c>
      <c r="N370" s="228" t="s">
        <v>3175</v>
      </c>
      <c r="O370" s="228" t="s">
        <v>850</v>
      </c>
      <c r="P370" s="233" t="s">
        <v>3176</v>
      </c>
      <c r="Q370" s="228" t="s">
        <v>795</v>
      </c>
      <c r="R370" s="233" t="s">
        <v>855</v>
      </c>
      <c r="S370" s="228" t="s">
        <v>855</v>
      </c>
      <c r="T370" s="228" t="s">
        <v>3177</v>
      </c>
      <c r="U370" s="228" t="s">
        <v>846</v>
      </c>
      <c r="V370" s="228" t="s">
        <v>855</v>
      </c>
      <c r="W370" s="228" t="s">
        <v>869</v>
      </c>
      <c r="X370" s="316" t="s">
        <v>793</v>
      </c>
      <c r="Y370" s="317" t="str">
        <f>VLOOKUP(HelpMe[[#This Row],[Technician]],Technicians[#All],3,FALSE)</f>
        <v>RAK Ceramics</v>
      </c>
      <c r="Z370" s="228" t="str">
        <f>VLOOKUP(HelpMe[[#This Row],[Technician]],Technicians[#All],2,FALSE)</f>
        <v>SAP ABAP</v>
      </c>
      <c r="AA370" s="233" t="str">
        <f>IF((TEXT("Oct 28, 2024 00:00 AM","mmm dd, yyyy hh:mm") - HelpMe[[#This Row],[Updated Created Date]])&gt;0, "Yes","No")</f>
        <v>Yes</v>
      </c>
      <c r="AB370" s="230">
        <f ca="1">HelpMe[[#This Row],[Updated Resolved Time]]-HelpMe[[#This Row],[Updated Created Date]]</f>
        <v>135.19362928241026</v>
      </c>
      <c r="AC370" s="231">
        <f>YEAR(HelpMe[[#This Row],[Updated Created Date]])</f>
        <v>2024</v>
      </c>
      <c r="AD370" s="228">
        <f>WEEKNUM(HelpMe[[#This Row],[Updated Created Date]])</f>
        <v>33</v>
      </c>
      <c r="AE370" s="228" t="str">
        <f>_xlfn.CONCAT(HelpMe[[#This Row],[Year]],"-W",HelpMe[[#This Row],[Week'#]])</f>
        <v>2024-W33</v>
      </c>
      <c r="AF370" s="228" t="str">
        <f>IFERROR(VLOOKUP(HelpMe[[#This Row],[ID]],CGTracker[#All],13,FALSE),"No CG Status Found")</f>
        <v>Pending RAK Ceramics Action</v>
      </c>
      <c r="AG370" s="228">
        <f>MONTH(HelpMe[[#This Row],[Updated Created Date]])</f>
        <v>8</v>
      </c>
      <c r="AH370" s="228" t="str">
        <f>_xlfn.CONCAT(HelpMe[[#This Row],[Year]],"-M",HelpMe[[#This Row],[Month]])</f>
        <v>2024-M8</v>
      </c>
      <c r="AI370" s="228" t="str">
        <f ca="1">IF(HelpMe[[#This Row],[Age]]&lt;2,"Less than 2",IF(HelpMe[[#This Row],[Age]]&lt;5,"From 2 to 5",IF(HelpMe[[#This Row],[Age]]&lt;10,"From 5 to 10","More than 10")))</f>
        <v>More than 10</v>
      </c>
      <c r="AJ3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45518.563888888886</v>
      </c>
      <c r="AK3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71" spans="1:37" ht="13.5" customHeight="1">
      <c r="A371" s="235">
        <v>4000001972</v>
      </c>
      <c r="B371" s="228" t="s">
        <v>156</v>
      </c>
      <c r="C371" s="228" t="s">
        <v>795</v>
      </c>
      <c r="D371" s="228" t="s">
        <v>3178</v>
      </c>
      <c r="E371" s="228" t="s">
        <v>1536</v>
      </c>
      <c r="F371" s="228" t="s">
        <v>2413</v>
      </c>
      <c r="G371" s="228" t="s">
        <v>882</v>
      </c>
      <c r="H371" s="228" t="s">
        <v>403</v>
      </c>
      <c r="I371" s="233" t="s">
        <v>3179</v>
      </c>
      <c r="J371" s="228" t="s">
        <v>3180</v>
      </c>
      <c r="K371" s="228" t="s">
        <v>846</v>
      </c>
      <c r="L371" s="228" t="s">
        <v>2988</v>
      </c>
      <c r="M371" s="228" t="s">
        <v>2448</v>
      </c>
      <c r="N371" s="228" t="s">
        <v>886</v>
      </c>
      <c r="O371" s="228" t="s">
        <v>850</v>
      </c>
      <c r="P371" s="233" t="s">
        <v>2988</v>
      </c>
      <c r="Q371" s="228" t="s">
        <v>795</v>
      </c>
      <c r="R371" s="233" t="s">
        <v>2989</v>
      </c>
      <c r="S371" s="228" t="s">
        <v>2989</v>
      </c>
      <c r="T371" s="228" t="s">
        <v>3181</v>
      </c>
      <c r="U371" s="228" t="s">
        <v>855</v>
      </c>
      <c r="V371" s="228" t="s">
        <v>855</v>
      </c>
      <c r="W371" s="228" t="s">
        <v>869</v>
      </c>
      <c r="X371" s="316" t="s">
        <v>793</v>
      </c>
      <c r="Y371" s="317" t="str">
        <f>VLOOKUP(HelpMe[[#This Row],[Technician]],Technicians[#All],3,FALSE)</f>
        <v>RAK Ceramics</v>
      </c>
      <c r="Z371" s="228" t="str">
        <f>VLOOKUP(HelpMe[[#This Row],[Technician]],Technicians[#All],2,FALSE)</f>
        <v>SAP Basis</v>
      </c>
      <c r="AA371" s="233" t="str">
        <f>IF((TEXT("Oct 28, 2024 00:00 AM","mmm dd, yyyy hh:mm") - HelpMe[[#This Row],[Updated Created Date]])&gt;0, "Yes","No")</f>
        <v>Yes</v>
      </c>
      <c r="AB371" s="230">
        <f ca="1">HelpMe[[#This Row],[Updated Resolved Time]]-HelpMe[[#This Row],[Updated Created Date]]</f>
        <v>5.6250000001455192E-2</v>
      </c>
      <c r="AC371" s="231">
        <f>YEAR(HelpMe[[#This Row],[Updated Created Date]])</f>
        <v>2024</v>
      </c>
      <c r="AD371" s="228">
        <f>WEEKNUM(HelpMe[[#This Row],[Updated Created Date]])</f>
        <v>33</v>
      </c>
      <c r="AE371" s="228" t="str">
        <f>_xlfn.CONCAT(HelpMe[[#This Row],[Year]],"-W",HelpMe[[#This Row],[Week'#]])</f>
        <v>2024-W33</v>
      </c>
      <c r="AF371" s="228" t="str">
        <f>IFERROR(VLOOKUP(HelpMe[[#This Row],[ID]],CGTracker[#All],13,FALSE),"No CG Status Found")</f>
        <v>No CG Status Found</v>
      </c>
      <c r="AG371" s="228">
        <f>MONTH(HelpMe[[#This Row],[Updated Created Date]])</f>
        <v>8</v>
      </c>
      <c r="AH371" s="228" t="str">
        <f>_xlfn.CONCAT(HelpMe[[#This Row],[Year]],"-M",HelpMe[[#This Row],[Month]])</f>
        <v>2024-M8</v>
      </c>
      <c r="AI371" s="228" t="str">
        <f ca="1">IF(HelpMe[[#This Row],[Age]]&lt;2,"Less than 2",IF(HelpMe[[#This Row],[Age]]&lt;5,"From 2 to 5",IF(HelpMe[[#This Row],[Age]]&lt;10,"From 5 to 10","More than 10")))</f>
        <v>Less than 2</v>
      </c>
      <c r="AJ3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45518.481249999997</v>
      </c>
      <c r="AK3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45518.537499999999</v>
      </c>
    </row>
    <row r="372" spans="1:37" ht="13.5" customHeight="1">
      <c r="A372" s="235">
        <v>4000001997</v>
      </c>
      <c r="B372" s="228" t="s">
        <v>156</v>
      </c>
      <c r="C372" s="228" t="s">
        <v>795</v>
      </c>
      <c r="D372" s="228" t="s">
        <v>3182</v>
      </c>
      <c r="E372" s="228" t="s">
        <v>2172</v>
      </c>
      <c r="F372" s="228" t="s">
        <v>742</v>
      </c>
      <c r="G372" s="228" t="s">
        <v>941</v>
      </c>
      <c r="H372" s="228" t="s">
        <v>403</v>
      </c>
      <c r="I372" s="233" t="s">
        <v>3183</v>
      </c>
      <c r="J372" s="228" t="s">
        <v>3184</v>
      </c>
      <c r="K372" s="228" t="s">
        <v>846</v>
      </c>
      <c r="L372" s="228" t="s">
        <v>3185</v>
      </c>
      <c r="M372" s="228" t="s">
        <v>933</v>
      </c>
      <c r="N372" s="228" t="s">
        <v>1666</v>
      </c>
      <c r="O372" s="228" t="s">
        <v>850</v>
      </c>
      <c r="P372" s="233" t="s">
        <v>3185</v>
      </c>
      <c r="Q372" s="228" t="s">
        <v>795</v>
      </c>
      <c r="R372" s="233" t="s">
        <v>3186</v>
      </c>
      <c r="S372" s="228" t="s">
        <v>3187</v>
      </c>
      <c r="T372" s="228" t="s">
        <v>3188</v>
      </c>
      <c r="U372" s="228" t="s">
        <v>855</v>
      </c>
      <c r="V372" s="228" t="s">
        <v>3189</v>
      </c>
      <c r="W372" s="228" t="s">
        <v>869</v>
      </c>
      <c r="X372" s="316" t="s">
        <v>2176</v>
      </c>
      <c r="Y372" s="317" t="str">
        <f>VLOOKUP(HelpMe[[#This Row],[Technician]],Technicians[#All],3,FALSE)</f>
        <v>RAK Ceramics</v>
      </c>
      <c r="Z372" s="228" t="str">
        <f>VLOOKUP(HelpMe[[#This Row],[Technician]],Technicians[#All],2,FALSE)</f>
        <v>SAP SD</v>
      </c>
      <c r="AA372" s="233" t="str">
        <f>IF((TEXT("Oct 28, 2024 00:00 AM","mmm dd, yyyy hh:mm") - HelpMe[[#This Row],[Updated Created Date]])&gt;0, "Yes","No")</f>
        <v>Yes</v>
      </c>
      <c r="AB372" s="230">
        <f ca="1">HelpMe[[#This Row],[Updated Resolved Time]]-HelpMe[[#This Row],[Updated Created Date]]</f>
        <v>18.995833333334303</v>
      </c>
      <c r="AC372" s="231">
        <f>YEAR(HelpMe[[#This Row],[Updated Created Date]])</f>
        <v>2024</v>
      </c>
      <c r="AD372" s="228">
        <f>WEEKNUM(HelpMe[[#This Row],[Updated Created Date]])</f>
        <v>33</v>
      </c>
      <c r="AE372" s="228" t="str">
        <f>_xlfn.CONCAT(HelpMe[[#This Row],[Year]],"-W",HelpMe[[#This Row],[Week'#]])</f>
        <v>2024-W33</v>
      </c>
      <c r="AF372" s="228" t="str">
        <f>IFERROR(VLOOKUP(HelpMe[[#This Row],[ID]],CGTracker[#All],13,FALSE),"No CG Status Found")</f>
        <v>No CG Status Found</v>
      </c>
      <c r="AG372" s="228">
        <f>MONTH(HelpMe[[#This Row],[Updated Created Date]])</f>
        <v>8</v>
      </c>
      <c r="AH372" s="228" t="str">
        <f>_xlfn.CONCAT(HelpMe[[#This Row],[Year]],"-M",HelpMe[[#This Row],[Month]])</f>
        <v>2024-M8</v>
      </c>
      <c r="AI372" s="228" t="str">
        <f ca="1">IF(HelpMe[[#This Row],[Age]]&lt;2,"Less than 2",IF(HelpMe[[#This Row],[Age]]&lt;5,"From 2 to 5",IF(HelpMe[[#This Row],[Age]]&lt;10,"From 5 to 10","More than 10")))</f>
        <v>More than 10</v>
      </c>
      <c r="AJ3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45518.763194444444</v>
      </c>
      <c r="AK3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45537.759027777778</v>
      </c>
    </row>
    <row r="373" spans="1:37" ht="13.5" customHeight="1">
      <c r="A373" s="235">
        <v>4000001999</v>
      </c>
      <c r="B373" s="228" t="s">
        <v>117</v>
      </c>
      <c r="C373" s="228" t="s">
        <v>795</v>
      </c>
      <c r="D373" s="228" t="s">
        <v>3190</v>
      </c>
      <c r="E373" s="228" t="s">
        <v>3191</v>
      </c>
      <c r="F373" s="228" t="s">
        <v>881</v>
      </c>
      <c r="G373" s="228" t="s">
        <v>882</v>
      </c>
      <c r="H373" s="228" t="s">
        <v>403</v>
      </c>
      <c r="I373" s="233" t="s">
        <v>3192</v>
      </c>
      <c r="J373" s="228" t="s">
        <v>3193</v>
      </c>
      <c r="K373" s="228" t="s">
        <v>846</v>
      </c>
      <c r="L373" s="228" t="s">
        <v>2881</v>
      </c>
      <c r="M373" s="228" t="s">
        <v>933</v>
      </c>
      <c r="N373" s="228" t="s">
        <v>924</v>
      </c>
      <c r="O373" s="228" t="s">
        <v>850</v>
      </c>
      <c r="P373" s="233" t="s">
        <v>2881</v>
      </c>
      <c r="Q373" s="228" t="s">
        <v>795</v>
      </c>
      <c r="R373" s="233" t="s">
        <v>3194</v>
      </c>
      <c r="S373" s="228" t="s">
        <v>3194</v>
      </c>
      <c r="T373" s="228" t="s">
        <v>3195</v>
      </c>
      <c r="U373" s="228" t="s">
        <v>890</v>
      </c>
      <c r="V373" s="228" t="s">
        <v>855</v>
      </c>
      <c r="W373" s="228" t="s">
        <v>869</v>
      </c>
      <c r="X373" s="316" t="s">
        <v>793</v>
      </c>
      <c r="Y373" s="317" t="str">
        <f>VLOOKUP(HelpMe[[#This Row],[Technician]],Technicians[#All],3,FALSE)</f>
        <v>RAK Ceramics</v>
      </c>
      <c r="Z373" s="228" t="str">
        <f>VLOOKUP(HelpMe[[#This Row],[Technician]],Technicians[#All],2,FALSE)</f>
        <v>SAP Basis</v>
      </c>
      <c r="AA373" s="233" t="str">
        <f>IF((TEXT("Oct 28, 2024 00:00 AM","mmm dd, yyyy hh:mm") - HelpMe[[#This Row],[Updated Created Date]])&gt;0, "Yes","No")</f>
        <v>Yes</v>
      </c>
      <c r="AB373" s="230">
        <f ca="1">HelpMe[[#This Row],[Updated Resolved Time]]-HelpMe[[#This Row],[Updated Created Date]]</f>
        <v>46.991666666661331</v>
      </c>
      <c r="AC373" s="231">
        <f>YEAR(HelpMe[[#This Row],[Updated Created Date]])</f>
        <v>2024</v>
      </c>
      <c r="AD373" s="228">
        <f>WEEKNUM(HelpMe[[#This Row],[Updated Created Date]])</f>
        <v>33</v>
      </c>
      <c r="AE373" s="228" t="str">
        <f>_xlfn.CONCAT(HelpMe[[#This Row],[Year]],"-W",HelpMe[[#This Row],[Week'#]])</f>
        <v>2024-W33</v>
      </c>
      <c r="AF373" s="228" t="str">
        <f>IFERROR(VLOOKUP(HelpMe[[#This Row],[ID]],CGTracker[#All],13,FALSE),"No CG Status Found")</f>
        <v>No CG Status Found</v>
      </c>
      <c r="AG373" s="228">
        <f>MONTH(HelpMe[[#This Row],[Updated Created Date]])</f>
        <v>8</v>
      </c>
      <c r="AH373" s="228" t="str">
        <f>_xlfn.CONCAT(HelpMe[[#This Row],[Year]],"-M",HelpMe[[#This Row],[Month]])</f>
        <v>2024-M8</v>
      </c>
      <c r="AI373" s="228" t="str">
        <f ca="1">IF(HelpMe[[#This Row],[Age]]&lt;2,"Less than 2",IF(HelpMe[[#This Row],[Age]]&lt;5,"From 2 to 5",IF(HelpMe[[#This Row],[Age]]&lt;10,"From 5 to 10","More than 10")))</f>
        <v>More than 10</v>
      </c>
      <c r="AJ3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45518.786805555559</v>
      </c>
      <c r="AK3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45565.77847222222</v>
      </c>
    </row>
    <row r="374" spans="1:37" ht="13.5" customHeight="1">
      <c r="A374" s="235">
        <v>4000002003</v>
      </c>
      <c r="B374" s="228" t="s">
        <v>156</v>
      </c>
      <c r="C374" s="228" t="s">
        <v>841</v>
      </c>
      <c r="D374" s="228" t="s">
        <v>3196</v>
      </c>
      <c r="E374" s="228" t="s">
        <v>3197</v>
      </c>
      <c r="F374" s="228" t="s">
        <v>2413</v>
      </c>
      <c r="G374" s="228" t="s">
        <v>882</v>
      </c>
      <c r="H374" s="228" t="s">
        <v>403</v>
      </c>
      <c r="I374" s="233" t="s">
        <v>3198</v>
      </c>
      <c r="J374" s="228" t="s">
        <v>3199</v>
      </c>
      <c r="K374" s="228" t="s">
        <v>846</v>
      </c>
      <c r="L374" s="228" t="s">
        <v>3200</v>
      </c>
      <c r="M374" s="228" t="s">
        <v>933</v>
      </c>
      <c r="N374" s="228" t="s">
        <v>855</v>
      </c>
      <c r="O374" s="228" t="s">
        <v>850</v>
      </c>
      <c r="P374" s="233" t="s">
        <v>3200</v>
      </c>
      <c r="Q374" s="228" t="s">
        <v>841</v>
      </c>
      <c r="R374" s="233" t="s">
        <v>3201</v>
      </c>
      <c r="S374" s="228" t="s">
        <v>3201</v>
      </c>
      <c r="T374" s="228" t="s">
        <v>3202</v>
      </c>
      <c r="U374" s="228" t="s">
        <v>855</v>
      </c>
      <c r="V374" s="228" t="s">
        <v>855</v>
      </c>
      <c r="W374" s="228" t="s">
        <v>869</v>
      </c>
      <c r="X374" s="316" t="s">
        <v>793</v>
      </c>
      <c r="Y374" s="317" t="str">
        <f>VLOOKUP(HelpMe[[#This Row],[Technician]],Technicians[#All],3,FALSE)</f>
        <v>RAK Ceramics</v>
      </c>
      <c r="Z374" s="228" t="str">
        <f>VLOOKUP(HelpMe[[#This Row],[Technician]],Technicians[#All],2,FALSE)</f>
        <v>SAP Basis</v>
      </c>
      <c r="AA374" s="233" t="str">
        <f>IF((TEXT("Oct 28, 2024 00:00 AM","mmm dd, yyyy hh:mm") - HelpMe[[#This Row],[Updated Created Date]])&gt;0, "Yes","No")</f>
        <v>Yes</v>
      </c>
      <c r="AB374" s="230">
        <f ca="1">HelpMe[[#This Row],[Updated Resolved Time]]-HelpMe[[#This Row],[Updated Created Date]]</f>
        <v>1.6527777777737356</v>
      </c>
      <c r="AC374" s="231">
        <f>YEAR(HelpMe[[#This Row],[Updated Created Date]])</f>
        <v>2024</v>
      </c>
      <c r="AD374" s="228">
        <f>WEEKNUM(HelpMe[[#This Row],[Updated Created Date]])</f>
        <v>33</v>
      </c>
      <c r="AE374" s="228" t="str">
        <f>_xlfn.CONCAT(HelpMe[[#This Row],[Year]],"-W",HelpMe[[#This Row],[Week'#]])</f>
        <v>2024-W33</v>
      </c>
      <c r="AF374" s="228" t="str">
        <f>IFERROR(VLOOKUP(HelpMe[[#This Row],[ID]],CGTracker[#All],13,FALSE),"No CG Status Found")</f>
        <v>No CG Status Found</v>
      </c>
      <c r="AG374" s="228">
        <f>MONTH(HelpMe[[#This Row],[Updated Created Date]])</f>
        <v>8</v>
      </c>
      <c r="AH374" s="228" t="str">
        <f>_xlfn.CONCAT(HelpMe[[#This Row],[Year]],"-M",HelpMe[[#This Row],[Month]])</f>
        <v>2024-M8</v>
      </c>
      <c r="AI374" s="228" t="str">
        <f ca="1">IF(HelpMe[[#This Row],[Age]]&lt;2,"Less than 2",IF(HelpMe[[#This Row],[Age]]&lt;5,"From 2 to 5",IF(HelpMe[[#This Row],[Age]]&lt;10,"From 5 to 10","More than 10")))</f>
        <v>Less than 2</v>
      </c>
      <c r="AJ3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45518.804166666669</v>
      </c>
      <c r="AK3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45520.456944444442</v>
      </c>
    </row>
    <row r="375" spans="1:37" ht="13.5" customHeight="1">
      <c r="A375" s="235">
        <v>4000002004</v>
      </c>
      <c r="B375" s="228" t="s">
        <v>156</v>
      </c>
      <c r="C375" s="228" t="s">
        <v>841</v>
      </c>
      <c r="D375" s="228" t="s">
        <v>3203</v>
      </c>
      <c r="E375" s="228" t="s">
        <v>3204</v>
      </c>
      <c r="F375" s="228" t="s">
        <v>2413</v>
      </c>
      <c r="G375" s="228" t="s">
        <v>882</v>
      </c>
      <c r="H375" s="228" t="s">
        <v>403</v>
      </c>
      <c r="I375" s="233" t="s">
        <v>3205</v>
      </c>
      <c r="J375" s="228" t="s">
        <v>3206</v>
      </c>
      <c r="K375" s="228" t="s">
        <v>846</v>
      </c>
      <c r="L375" s="228" t="s">
        <v>3200</v>
      </c>
      <c r="M375" s="228" t="s">
        <v>933</v>
      </c>
      <c r="N375" s="228" t="s">
        <v>3207</v>
      </c>
      <c r="O375" s="228" t="s">
        <v>850</v>
      </c>
      <c r="P375" s="233" t="s">
        <v>3200</v>
      </c>
      <c r="Q375" s="228" t="s">
        <v>841</v>
      </c>
      <c r="R375" s="233" t="s">
        <v>3208</v>
      </c>
      <c r="S375" s="228" t="s">
        <v>3208</v>
      </c>
      <c r="T375" s="228" t="s">
        <v>3209</v>
      </c>
      <c r="U375" s="228" t="s">
        <v>855</v>
      </c>
      <c r="V375" s="228" t="s">
        <v>855</v>
      </c>
      <c r="W375" s="228" t="s">
        <v>869</v>
      </c>
      <c r="X375" s="316" t="s">
        <v>891</v>
      </c>
      <c r="Y375" s="317" t="str">
        <f>VLOOKUP(HelpMe[[#This Row],[Technician]],Technicians[#All],3,FALSE)</f>
        <v>RAK Ceramics</v>
      </c>
      <c r="Z375" s="228" t="str">
        <f>VLOOKUP(HelpMe[[#This Row],[Technician]],Technicians[#All],2,FALSE)</f>
        <v>SAP Basis</v>
      </c>
      <c r="AA375" s="233" t="str">
        <f>IF((TEXT("Oct 28, 2024 00:00 AM","mmm dd, yyyy hh:mm") - HelpMe[[#This Row],[Updated Created Date]])&gt;0, "Yes","No")</f>
        <v>Yes</v>
      </c>
      <c r="AB375" s="230">
        <f ca="1">HelpMe[[#This Row],[Updated Resolved Time]]-HelpMe[[#This Row],[Updated Created Date]]</f>
        <v>1.6229166666671517</v>
      </c>
      <c r="AC375" s="231">
        <f>YEAR(HelpMe[[#This Row],[Updated Created Date]])</f>
        <v>2024</v>
      </c>
      <c r="AD375" s="228">
        <f>WEEKNUM(HelpMe[[#This Row],[Updated Created Date]])</f>
        <v>33</v>
      </c>
      <c r="AE375" s="228" t="str">
        <f>_xlfn.CONCAT(HelpMe[[#This Row],[Year]],"-W",HelpMe[[#This Row],[Week'#]])</f>
        <v>2024-W33</v>
      </c>
      <c r="AF375" s="228" t="str">
        <f>IFERROR(VLOOKUP(HelpMe[[#This Row],[ID]],CGTracker[#All],13,FALSE),"No CG Status Found")</f>
        <v>No CG Status Found</v>
      </c>
      <c r="AG375" s="228">
        <f>MONTH(HelpMe[[#This Row],[Updated Created Date]])</f>
        <v>8</v>
      </c>
      <c r="AH375" s="228" t="str">
        <f>_xlfn.CONCAT(HelpMe[[#This Row],[Year]],"-M",HelpMe[[#This Row],[Month]])</f>
        <v>2024-M8</v>
      </c>
      <c r="AI375" s="228" t="str">
        <f ca="1">IF(HelpMe[[#This Row],[Age]]&lt;2,"Less than 2",IF(HelpMe[[#This Row],[Age]]&lt;5,"From 2 to 5",IF(HelpMe[[#This Row],[Age]]&lt;10,"From 5 to 10","More than 10")))</f>
        <v>Less than 2</v>
      </c>
      <c r="AJ3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45518.817361111112</v>
      </c>
      <c r="AK3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45520.44027777778</v>
      </c>
    </row>
    <row r="376" spans="1:37" ht="13.5" customHeight="1">
      <c r="A376" s="235">
        <v>4000001995</v>
      </c>
      <c r="B376" s="228" t="s">
        <v>156</v>
      </c>
      <c r="C376" s="228" t="s">
        <v>892</v>
      </c>
      <c r="D376" s="228" t="s">
        <v>3210</v>
      </c>
      <c r="E376" s="228" t="s">
        <v>3044</v>
      </c>
      <c r="F376" s="228" t="s">
        <v>742</v>
      </c>
      <c r="G376" s="228" t="s">
        <v>516</v>
      </c>
      <c r="H376" s="228" t="s">
        <v>403</v>
      </c>
      <c r="I376" s="233" t="s">
        <v>3211</v>
      </c>
      <c r="J376" s="228" t="s">
        <v>3212</v>
      </c>
      <c r="K376" s="228" t="s">
        <v>846</v>
      </c>
      <c r="L376" s="228" t="s">
        <v>3213</v>
      </c>
      <c r="M376" s="228" t="s">
        <v>3044</v>
      </c>
      <c r="N376" s="228" t="s">
        <v>1024</v>
      </c>
      <c r="O376" s="228" t="s">
        <v>850</v>
      </c>
      <c r="P376" s="233" t="s">
        <v>3213</v>
      </c>
      <c r="Q376" s="228" t="s">
        <v>795</v>
      </c>
      <c r="R376" s="233" t="s">
        <v>3214</v>
      </c>
      <c r="S376" s="228" t="s">
        <v>3214</v>
      </c>
      <c r="T376" s="228" t="s">
        <v>3215</v>
      </c>
      <c r="U376" s="228" t="s">
        <v>855</v>
      </c>
      <c r="V376" s="228" t="s">
        <v>3216</v>
      </c>
      <c r="W376" s="228" t="s">
        <v>869</v>
      </c>
      <c r="X376" s="316" t="s">
        <v>793</v>
      </c>
      <c r="Y376" s="317" t="str">
        <f>VLOOKUP(HelpMe[[#This Row],[Technician]],Technicians[#All],3,FALSE)</f>
        <v>RAK Ceramics</v>
      </c>
      <c r="Z376" s="228" t="str">
        <f>VLOOKUP(HelpMe[[#This Row],[Technician]],Technicians[#All],2,FALSE)</f>
        <v>SAP SD</v>
      </c>
      <c r="AA376" s="233" t="str">
        <f>IF((TEXT("Oct 28, 2024 00:00 AM","mmm dd, yyyy hh:mm") - HelpMe[[#This Row],[Updated Created Date]])&gt;0, "Yes","No")</f>
        <v>Yes</v>
      </c>
      <c r="AB376" s="230">
        <f ca="1">HelpMe[[#This Row],[Updated Resolved Time]]-HelpMe[[#This Row],[Updated Created Date]]</f>
        <v>1.7819444444394321</v>
      </c>
      <c r="AC376" s="231">
        <f>YEAR(HelpMe[[#This Row],[Updated Created Date]])</f>
        <v>2024</v>
      </c>
      <c r="AD376" s="228">
        <f>WEEKNUM(HelpMe[[#This Row],[Updated Created Date]])</f>
        <v>33</v>
      </c>
      <c r="AE376" s="228" t="str">
        <f>_xlfn.CONCAT(HelpMe[[#This Row],[Year]],"-W",HelpMe[[#This Row],[Week'#]])</f>
        <v>2024-W33</v>
      </c>
      <c r="AF376" s="228" t="str">
        <f>IFERROR(VLOOKUP(HelpMe[[#This Row],[ID]],CGTracker[#All],13,FALSE),"No CG Status Found")</f>
        <v>No CG Status Found</v>
      </c>
      <c r="AG376" s="228">
        <f>MONTH(HelpMe[[#This Row],[Updated Created Date]])</f>
        <v>8</v>
      </c>
      <c r="AH376" s="228" t="str">
        <f>_xlfn.CONCAT(HelpMe[[#This Row],[Year]],"-M",HelpMe[[#This Row],[Month]])</f>
        <v>2024-M8</v>
      </c>
      <c r="AI376" s="228" t="str">
        <f ca="1">IF(HelpMe[[#This Row],[Age]]&lt;2,"Less than 2",IF(HelpMe[[#This Row],[Age]]&lt;5,"From 2 to 5",IF(HelpMe[[#This Row],[Age]]&lt;10,"From 5 to 10","More than 10")))</f>
        <v>Less than 2</v>
      </c>
      <c r="AJ3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45518.750694444447</v>
      </c>
      <c r="AK3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45520.532638888886</v>
      </c>
    </row>
    <row r="377" spans="1:37" ht="13.5" customHeight="1">
      <c r="A377" s="235">
        <v>4000002009</v>
      </c>
      <c r="B377" s="228" t="s">
        <v>156</v>
      </c>
      <c r="C377" s="228" t="s">
        <v>795</v>
      </c>
      <c r="D377" s="228" t="s">
        <v>3217</v>
      </c>
      <c r="E377" s="228" t="s">
        <v>1155</v>
      </c>
      <c r="F377" s="228" t="s">
        <v>2413</v>
      </c>
      <c r="G377" s="228" t="s">
        <v>882</v>
      </c>
      <c r="H377" s="228" t="s">
        <v>403</v>
      </c>
      <c r="I377" s="233" t="s">
        <v>2821</v>
      </c>
      <c r="J377" s="228" t="s">
        <v>3218</v>
      </c>
      <c r="K377" s="228" t="s">
        <v>846</v>
      </c>
      <c r="L377" s="228" t="s">
        <v>3219</v>
      </c>
      <c r="M377" s="228" t="s">
        <v>933</v>
      </c>
      <c r="N377" s="228" t="s">
        <v>886</v>
      </c>
      <c r="O377" s="228" t="s">
        <v>850</v>
      </c>
      <c r="P377" s="233" t="s">
        <v>3219</v>
      </c>
      <c r="Q377" s="228" t="s">
        <v>795</v>
      </c>
      <c r="R377" s="233" t="s">
        <v>3212</v>
      </c>
      <c r="S377" s="228" t="s">
        <v>3212</v>
      </c>
      <c r="T377" s="228" t="s">
        <v>3220</v>
      </c>
      <c r="U377" s="228" t="s">
        <v>855</v>
      </c>
      <c r="V377" s="228" t="s">
        <v>855</v>
      </c>
      <c r="W377" s="228" t="s">
        <v>855</v>
      </c>
      <c r="X377" s="316" t="s">
        <v>793</v>
      </c>
      <c r="Y377" s="317" t="str">
        <f>VLOOKUP(HelpMe[[#This Row],[Technician]],Technicians[#All],3,FALSE)</f>
        <v>RAK Ceramics</v>
      </c>
      <c r="Z377" s="228" t="str">
        <f>VLOOKUP(HelpMe[[#This Row],[Technician]],Technicians[#All],2,FALSE)</f>
        <v>SAP Basis</v>
      </c>
      <c r="AA377" s="233" t="str">
        <f>IF((TEXT("Oct 28, 2024 00:00 AM","mmm dd, yyyy hh:mm") - HelpMe[[#This Row],[Updated Created Date]])&gt;0, "Yes","No")</f>
        <v>Yes</v>
      </c>
      <c r="AB377" s="230">
        <f ca="1">HelpMe[[#This Row],[Updated Resolved Time]]-HelpMe[[#This Row],[Updated Created Date]]</f>
        <v>1.2833333333328483</v>
      </c>
      <c r="AC377" s="231">
        <f>YEAR(HelpMe[[#This Row],[Updated Created Date]])</f>
        <v>2024</v>
      </c>
      <c r="AD377" s="228">
        <f>WEEKNUM(HelpMe[[#This Row],[Updated Created Date]])</f>
        <v>33</v>
      </c>
      <c r="AE377" s="228" t="str">
        <f>_xlfn.CONCAT(HelpMe[[#This Row],[Year]],"-W",HelpMe[[#This Row],[Week'#]])</f>
        <v>2024-W33</v>
      </c>
      <c r="AF377" s="228" t="str">
        <f>IFERROR(VLOOKUP(HelpMe[[#This Row],[ID]],CGTracker[#All],13,FALSE),"No CG Status Found")</f>
        <v>No CG Status Found</v>
      </c>
      <c r="AG377" s="228">
        <f>MONTH(HelpMe[[#This Row],[Updated Created Date]])</f>
        <v>8</v>
      </c>
      <c r="AH377" s="228" t="str">
        <f>_xlfn.CONCAT(HelpMe[[#This Row],[Year]],"-M",HelpMe[[#This Row],[Month]])</f>
        <v>2024-M8</v>
      </c>
      <c r="AI377" s="228" t="str">
        <f ca="1">IF(HelpMe[[#This Row],[Age]]&lt;2,"Less than 2",IF(HelpMe[[#This Row],[Age]]&lt;5,"From 2 to 5",IF(HelpMe[[#This Row],[Age]]&lt;10,"From 5 to 10","More than 10")))</f>
        <v>Less than 2</v>
      </c>
      <c r="AJ3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45519.467361111114</v>
      </c>
      <c r="AK3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45520.750694444447</v>
      </c>
    </row>
    <row r="378" spans="1:37" ht="13.5" customHeight="1">
      <c r="A378" s="235">
        <v>4000002010</v>
      </c>
      <c r="B378" s="228" t="s">
        <v>117</v>
      </c>
      <c r="C378" s="228" t="s">
        <v>795</v>
      </c>
      <c r="D378" s="228" t="s">
        <v>3221</v>
      </c>
      <c r="E378" s="228" t="s">
        <v>3222</v>
      </c>
      <c r="F378" s="228" t="s">
        <v>2413</v>
      </c>
      <c r="G378" s="228" t="s">
        <v>882</v>
      </c>
      <c r="H378" s="228" t="s">
        <v>403</v>
      </c>
      <c r="I378" s="233" t="s">
        <v>3223</v>
      </c>
      <c r="J378" s="228" t="s">
        <v>3224</v>
      </c>
      <c r="K378" s="228" t="s">
        <v>846</v>
      </c>
      <c r="L378" s="228" t="s">
        <v>3200</v>
      </c>
      <c r="M378" s="228" t="s">
        <v>933</v>
      </c>
      <c r="N378" s="228" t="s">
        <v>1240</v>
      </c>
      <c r="O378" s="228" t="s">
        <v>850</v>
      </c>
      <c r="P378" s="233" t="s">
        <v>3200</v>
      </c>
      <c r="Q378" s="228" t="s">
        <v>795</v>
      </c>
      <c r="R378" s="233" t="s">
        <v>3225</v>
      </c>
      <c r="S378" s="228" t="s">
        <v>3225</v>
      </c>
      <c r="T378" s="228" t="s">
        <v>3226</v>
      </c>
      <c r="U378" s="228" t="s">
        <v>890</v>
      </c>
      <c r="V378" s="228" t="s">
        <v>855</v>
      </c>
      <c r="W378" s="228" t="s">
        <v>869</v>
      </c>
      <c r="X378" s="316" t="s">
        <v>793</v>
      </c>
      <c r="Y378" s="317" t="str">
        <f>VLOOKUP(HelpMe[[#This Row],[Technician]],Technicians[#All],3,FALSE)</f>
        <v>RAK Ceramics</v>
      </c>
      <c r="Z378" s="228" t="str">
        <f>VLOOKUP(HelpMe[[#This Row],[Technician]],Technicians[#All],2,FALSE)</f>
        <v>SAP Basis</v>
      </c>
      <c r="AA378" s="233" t="str">
        <f>IF((TEXT("Oct 28, 2024 00:00 AM","mmm dd, yyyy hh:mm") - HelpMe[[#This Row],[Updated Created Date]])&gt;0, "Yes","No")</f>
        <v>Yes</v>
      </c>
      <c r="AB378" s="230">
        <f ca="1">HelpMe[[#This Row],[Updated Resolved Time]]-HelpMe[[#This Row],[Updated Created Date]]</f>
        <v>0.945138888884685</v>
      </c>
      <c r="AC378" s="231">
        <f>YEAR(HelpMe[[#This Row],[Updated Created Date]])</f>
        <v>2024</v>
      </c>
      <c r="AD378" s="228">
        <f>WEEKNUM(HelpMe[[#This Row],[Updated Created Date]])</f>
        <v>33</v>
      </c>
      <c r="AE378" s="228" t="str">
        <f>_xlfn.CONCAT(HelpMe[[#This Row],[Year]],"-W",HelpMe[[#This Row],[Week'#]])</f>
        <v>2024-W33</v>
      </c>
      <c r="AF378" s="228" t="str">
        <f>IFERROR(VLOOKUP(HelpMe[[#This Row],[ID]],CGTracker[#All],13,FALSE),"No CG Status Found")</f>
        <v>No CG Status Found</v>
      </c>
      <c r="AG378" s="228">
        <f>MONTH(HelpMe[[#This Row],[Updated Created Date]])</f>
        <v>8</v>
      </c>
      <c r="AH378" s="228" t="str">
        <f>_xlfn.CONCAT(HelpMe[[#This Row],[Year]],"-M",HelpMe[[#This Row],[Month]])</f>
        <v>2024-M8</v>
      </c>
      <c r="AI378" s="228" t="str">
        <f ca="1">IF(HelpMe[[#This Row],[Age]]&lt;2,"Less than 2",IF(HelpMe[[#This Row],[Age]]&lt;5,"From 2 to 5",IF(HelpMe[[#This Row],[Age]]&lt;10,"From 5 to 10","More than 10")))</f>
        <v>Less than 2</v>
      </c>
      <c r="AJ3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45519.482638888891</v>
      </c>
      <c r="AK3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45520.427777777775</v>
      </c>
    </row>
    <row r="379" spans="1:37" ht="13.5" customHeight="1">
      <c r="A379" s="235">
        <v>4000002028</v>
      </c>
      <c r="B379" s="228" t="s">
        <v>117</v>
      </c>
      <c r="C379" s="228" t="s">
        <v>841</v>
      </c>
      <c r="D379" s="228" t="s">
        <v>3227</v>
      </c>
      <c r="E379" s="228" t="s">
        <v>3228</v>
      </c>
      <c r="F379" s="228" t="s">
        <v>881</v>
      </c>
      <c r="G379" s="228" t="s">
        <v>882</v>
      </c>
      <c r="H379" s="228" t="s">
        <v>403</v>
      </c>
      <c r="I379" s="233" t="s">
        <v>3229</v>
      </c>
      <c r="J379" s="228" t="s">
        <v>3230</v>
      </c>
      <c r="K379" s="228" t="s">
        <v>890</v>
      </c>
      <c r="L379" s="228" t="s">
        <v>2434</v>
      </c>
      <c r="M379" s="228" t="s">
        <v>933</v>
      </c>
      <c r="N379" s="228" t="s">
        <v>934</v>
      </c>
      <c r="O379" s="228" t="s">
        <v>850</v>
      </c>
      <c r="P379" s="233" t="s">
        <v>2434</v>
      </c>
      <c r="Q379" s="228" t="s">
        <v>841</v>
      </c>
      <c r="R379" s="233" t="s">
        <v>3231</v>
      </c>
      <c r="S379" s="228" t="s">
        <v>3231</v>
      </c>
      <c r="T379" s="228" t="s">
        <v>2843</v>
      </c>
      <c r="U379" s="228" t="s">
        <v>890</v>
      </c>
      <c r="V379" s="228" t="s">
        <v>855</v>
      </c>
      <c r="W379" s="228" t="s">
        <v>938</v>
      </c>
      <c r="X379" s="316" t="s">
        <v>793</v>
      </c>
      <c r="Y379" s="317" t="str">
        <f>VLOOKUP(HelpMe[[#This Row],[Technician]],Technicians[#All],3,FALSE)</f>
        <v>RAK Ceramics</v>
      </c>
      <c r="Z379" s="228" t="str">
        <f>VLOOKUP(HelpMe[[#This Row],[Technician]],Technicians[#All],2,FALSE)</f>
        <v>SAP Basis</v>
      </c>
      <c r="AA379" s="233" t="str">
        <f>IF((TEXT("Oct 28, 2024 00:00 AM","mmm dd, yyyy hh:mm") - HelpMe[[#This Row],[Updated Created Date]])&gt;0, "Yes","No")</f>
        <v>Yes</v>
      </c>
      <c r="AB379" s="230">
        <f ca="1">HelpMe[[#This Row],[Updated Resolved Time]]-HelpMe[[#This Row],[Updated Created Date]]</f>
        <v>12.037499999998545</v>
      </c>
      <c r="AC379" s="231">
        <f>YEAR(HelpMe[[#This Row],[Updated Created Date]])</f>
        <v>2024</v>
      </c>
      <c r="AD379" s="228">
        <f>WEEKNUM(HelpMe[[#This Row],[Updated Created Date]])</f>
        <v>33</v>
      </c>
      <c r="AE379" s="228" t="str">
        <f>_xlfn.CONCAT(HelpMe[[#This Row],[Year]],"-W",HelpMe[[#This Row],[Week'#]])</f>
        <v>2024-W33</v>
      </c>
      <c r="AF379" s="228" t="str">
        <f>IFERROR(VLOOKUP(HelpMe[[#This Row],[ID]],CGTracker[#All],13,FALSE),"No CG Status Found")</f>
        <v>No CG Status Found</v>
      </c>
      <c r="AG379" s="228">
        <f>MONTH(HelpMe[[#This Row],[Updated Created Date]])</f>
        <v>8</v>
      </c>
      <c r="AH379" s="228" t="str">
        <f>_xlfn.CONCAT(HelpMe[[#This Row],[Year]],"-M",HelpMe[[#This Row],[Month]])</f>
        <v>2024-M8</v>
      </c>
      <c r="AI379" s="228" t="str">
        <f ca="1">IF(HelpMe[[#This Row],[Age]]&lt;2,"Less than 2",IF(HelpMe[[#This Row],[Age]]&lt;5,"From 2 to 5",IF(HelpMe[[#This Row],[Age]]&lt;10,"From 5 to 10","More than 10")))</f>
        <v>More than 10</v>
      </c>
      <c r="AJ3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45519.685416666667</v>
      </c>
      <c r="AK3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45531.722916666666</v>
      </c>
    </row>
    <row r="380" spans="1:37" ht="13.5" customHeight="1">
      <c r="A380" s="235">
        <v>4000002052</v>
      </c>
      <c r="B380" s="228" t="s">
        <v>156</v>
      </c>
      <c r="C380" s="228" t="s">
        <v>795</v>
      </c>
      <c r="D380" s="228" t="s">
        <v>3232</v>
      </c>
      <c r="E380" s="228" t="s">
        <v>1262</v>
      </c>
      <c r="F380" s="228" t="s">
        <v>603</v>
      </c>
      <c r="G380" s="228" t="s">
        <v>860</v>
      </c>
      <c r="H380" s="228" t="s">
        <v>403</v>
      </c>
      <c r="I380" s="233" t="s">
        <v>3233</v>
      </c>
      <c r="J380" s="228" t="s">
        <v>3234</v>
      </c>
      <c r="K380" s="228" t="s">
        <v>846</v>
      </c>
      <c r="L380" s="228" t="s">
        <v>3235</v>
      </c>
      <c r="M380" s="228" t="s">
        <v>933</v>
      </c>
      <c r="N380" s="228" t="s">
        <v>1240</v>
      </c>
      <c r="O380" s="228" t="s">
        <v>850</v>
      </c>
      <c r="P380" s="233" t="s">
        <v>3235</v>
      </c>
      <c r="Q380" s="228" t="s">
        <v>795</v>
      </c>
      <c r="R380" s="233" t="s">
        <v>3236</v>
      </c>
      <c r="S380" s="228" t="s">
        <v>3237</v>
      </c>
      <c r="T380" s="228" t="s">
        <v>3238</v>
      </c>
      <c r="U380" s="228" t="s">
        <v>855</v>
      </c>
      <c r="V380" s="228" t="s">
        <v>3239</v>
      </c>
      <c r="W380" s="228" t="s">
        <v>869</v>
      </c>
      <c r="X380" s="316" t="s">
        <v>793</v>
      </c>
      <c r="Y380" s="317" t="str">
        <f>VLOOKUP(HelpMe[[#This Row],[Technician]],Technicians[#All],3,FALSE)</f>
        <v>RAK Ceramics</v>
      </c>
      <c r="Z380" s="228" t="str">
        <f>VLOOKUP(HelpMe[[#This Row],[Technician]],Technicians[#All],2,FALSE)</f>
        <v>SAP ABAP</v>
      </c>
      <c r="AA380" s="233" t="str">
        <f>IF((TEXT("Oct 28, 2024 00:00 AM","mmm dd, yyyy hh:mm") - HelpMe[[#This Row],[Updated Created Date]])&gt;0, "Yes","No")</f>
        <v>Yes</v>
      </c>
      <c r="AB380" s="230">
        <f ca="1">HelpMe[[#This Row],[Updated Resolved Time]]-HelpMe[[#This Row],[Updated Created Date]]</f>
        <v>20.191666666665697</v>
      </c>
      <c r="AC380" s="231">
        <f>YEAR(HelpMe[[#This Row],[Updated Created Date]])</f>
        <v>2024</v>
      </c>
      <c r="AD380" s="228">
        <f>WEEKNUM(HelpMe[[#This Row],[Updated Created Date]])</f>
        <v>33</v>
      </c>
      <c r="AE380" s="228" t="str">
        <f>_xlfn.CONCAT(HelpMe[[#This Row],[Year]],"-W",HelpMe[[#This Row],[Week'#]])</f>
        <v>2024-W33</v>
      </c>
      <c r="AF380" s="228" t="str">
        <f>IFERROR(VLOOKUP(HelpMe[[#This Row],[ID]],CGTracker[#All],13,FALSE),"No CG Status Found")</f>
        <v>No CG Status Found</v>
      </c>
      <c r="AG380" s="228">
        <f>MONTH(HelpMe[[#This Row],[Updated Created Date]])</f>
        <v>8</v>
      </c>
      <c r="AH380" s="228" t="str">
        <f>_xlfn.CONCAT(HelpMe[[#This Row],[Year]],"-M",HelpMe[[#This Row],[Month]])</f>
        <v>2024-M8</v>
      </c>
      <c r="AI380" s="228" t="str">
        <f ca="1">IF(HelpMe[[#This Row],[Age]]&lt;2,"Less than 2",IF(HelpMe[[#This Row],[Age]]&lt;5,"From 2 to 5",IF(HelpMe[[#This Row],[Age]]&lt;10,"From 5 to 10","More than 10")))</f>
        <v>More than 10</v>
      </c>
      <c r="AJ3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45520.459722222222</v>
      </c>
      <c r="AK3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45540.651388888888</v>
      </c>
    </row>
    <row r="381" spans="1:37" ht="13.5" customHeight="1">
      <c r="A381" s="235">
        <v>4000002057</v>
      </c>
      <c r="B381" s="228" t="s">
        <v>117</v>
      </c>
      <c r="C381" s="228" t="s">
        <v>841</v>
      </c>
      <c r="D381" s="228" t="s">
        <v>3240</v>
      </c>
      <c r="E381" s="228" t="s">
        <v>1053</v>
      </c>
      <c r="F381" s="228" t="s">
        <v>2413</v>
      </c>
      <c r="G381" s="228" t="s">
        <v>882</v>
      </c>
      <c r="H381" s="228" t="s">
        <v>403</v>
      </c>
      <c r="I381" s="233" t="s">
        <v>3241</v>
      </c>
      <c r="J381" s="228" t="s">
        <v>3242</v>
      </c>
      <c r="K381" s="228" t="s">
        <v>846</v>
      </c>
      <c r="L381" s="228" t="s">
        <v>3133</v>
      </c>
      <c r="M381" s="228" t="s">
        <v>933</v>
      </c>
      <c r="N381" s="228" t="s">
        <v>924</v>
      </c>
      <c r="O381" s="228" t="s">
        <v>850</v>
      </c>
      <c r="P381" s="233" t="s">
        <v>3133</v>
      </c>
      <c r="Q381" s="228" t="s">
        <v>841</v>
      </c>
      <c r="R381" s="233" t="s">
        <v>3243</v>
      </c>
      <c r="S381" s="228" t="s">
        <v>3243</v>
      </c>
      <c r="T381" s="228" t="s">
        <v>3244</v>
      </c>
      <c r="U381" s="228" t="s">
        <v>890</v>
      </c>
      <c r="V381" s="228" t="s">
        <v>855</v>
      </c>
      <c r="W381" s="228" t="s">
        <v>869</v>
      </c>
      <c r="X381" s="316" t="s">
        <v>793</v>
      </c>
      <c r="Y381" s="317" t="str">
        <f>VLOOKUP(HelpMe[[#This Row],[Technician]],Technicians[#All],3,FALSE)</f>
        <v>RAK Ceramics</v>
      </c>
      <c r="Z381" s="228" t="str">
        <f>VLOOKUP(HelpMe[[#This Row],[Technician]],Technicians[#All],2,FALSE)</f>
        <v>SAP Basis</v>
      </c>
      <c r="AA381" s="233" t="str">
        <f>IF((TEXT("Oct 28, 2024 00:00 AM","mmm dd, yyyy hh:mm") - HelpMe[[#This Row],[Updated Created Date]])&gt;0, "Yes","No")</f>
        <v>Yes</v>
      </c>
      <c r="AB381" s="230">
        <f ca="1">HelpMe[[#This Row],[Updated Resolved Time]]-HelpMe[[#This Row],[Updated Created Date]]</f>
        <v>7.2180555555605679</v>
      </c>
      <c r="AC381" s="231">
        <f>YEAR(HelpMe[[#This Row],[Updated Created Date]])</f>
        <v>2024</v>
      </c>
      <c r="AD381" s="228">
        <f>WEEKNUM(HelpMe[[#This Row],[Updated Created Date]])</f>
        <v>33</v>
      </c>
      <c r="AE381" s="228" t="str">
        <f>_xlfn.CONCAT(HelpMe[[#This Row],[Year]],"-W",HelpMe[[#This Row],[Week'#]])</f>
        <v>2024-W33</v>
      </c>
      <c r="AF381" s="228" t="str">
        <f>IFERROR(VLOOKUP(HelpMe[[#This Row],[ID]],CGTracker[#All],13,FALSE),"No CG Status Found")</f>
        <v>No CG Status Found</v>
      </c>
      <c r="AG381" s="228">
        <f>MONTH(HelpMe[[#This Row],[Updated Created Date]])</f>
        <v>8</v>
      </c>
      <c r="AH381" s="228" t="str">
        <f>_xlfn.CONCAT(HelpMe[[#This Row],[Year]],"-M",HelpMe[[#This Row],[Month]])</f>
        <v>2024-M8</v>
      </c>
      <c r="AI381" s="228" t="str">
        <f ca="1">IF(HelpMe[[#This Row],[Age]]&lt;2,"Less than 2",IF(HelpMe[[#This Row],[Age]]&lt;5,"From 2 to 5",IF(HelpMe[[#This Row],[Age]]&lt;10,"From 5 to 10","More than 10")))</f>
        <v>From 5 to 10</v>
      </c>
      <c r="AJ3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45520.499305555553</v>
      </c>
      <c r="AK3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45527.717361111114</v>
      </c>
    </row>
    <row r="382" spans="1:37" ht="13.5" customHeight="1">
      <c r="A382" s="235">
        <v>4000002060</v>
      </c>
      <c r="B382" s="228" t="s">
        <v>117</v>
      </c>
      <c r="C382" s="228" t="s">
        <v>795</v>
      </c>
      <c r="D382" s="228" t="s">
        <v>3245</v>
      </c>
      <c r="E382" s="228" t="s">
        <v>880</v>
      </c>
      <c r="F382" s="228" t="s">
        <v>881</v>
      </c>
      <c r="G382" s="228" t="s">
        <v>882</v>
      </c>
      <c r="H382" s="228" t="s">
        <v>403</v>
      </c>
      <c r="I382" s="233" t="s">
        <v>3246</v>
      </c>
      <c r="J382" s="228" t="s">
        <v>3247</v>
      </c>
      <c r="K382" s="228" t="s">
        <v>890</v>
      </c>
      <c r="L382" s="228" t="s">
        <v>3248</v>
      </c>
      <c r="M382" s="228" t="s">
        <v>933</v>
      </c>
      <c r="N382" s="228" t="s">
        <v>886</v>
      </c>
      <c r="O382" s="228" t="s">
        <v>850</v>
      </c>
      <c r="P382" s="233" t="s">
        <v>3248</v>
      </c>
      <c r="Q382" s="228" t="s">
        <v>795</v>
      </c>
      <c r="R382" s="233" t="s">
        <v>3249</v>
      </c>
      <c r="S382" s="228" t="s">
        <v>3249</v>
      </c>
      <c r="T382" s="228" t="s">
        <v>3250</v>
      </c>
      <c r="U382" s="228" t="s">
        <v>890</v>
      </c>
      <c r="V382" s="228" t="s">
        <v>855</v>
      </c>
      <c r="W382" s="228" t="s">
        <v>938</v>
      </c>
      <c r="X382" s="316" t="s">
        <v>891</v>
      </c>
      <c r="Y382" s="317" t="str">
        <f>VLOOKUP(HelpMe[[#This Row],[Technician]],Technicians[#All],3,FALSE)</f>
        <v>RAK Ceramics</v>
      </c>
      <c r="Z382" s="228" t="str">
        <f>VLOOKUP(HelpMe[[#This Row],[Technician]],Technicians[#All],2,FALSE)</f>
        <v>SAP Basis</v>
      </c>
      <c r="AA382" s="233" t="str">
        <f>IF((TEXT("Oct 28, 2024 00:00 AM","mmm dd, yyyy hh:mm") - HelpMe[[#This Row],[Updated Created Date]])&gt;0, "Yes","No")</f>
        <v>Yes</v>
      </c>
      <c r="AB382" s="230">
        <f ca="1">HelpMe[[#This Row],[Updated Resolved Time]]-HelpMe[[#This Row],[Updated Created Date]]</f>
        <v>90.056250000001455</v>
      </c>
      <c r="AC382" s="231">
        <f>YEAR(HelpMe[[#This Row],[Updated Created Date]])</f>
        <v>2024</v>
      </c>
      <c r="AD382" s="228">
        <f>WEEKNUM(HelpMe[[#This Row],[Updated Created Date]])</f>
        <v>33</v>
      </c>
      <c r="AE382" s="228" t="str">
        <f>_xlfn.CONCAT(HelpMe[[#This Row],[Year]],"-W",HelpMe[[#This Row],[Week'#]])</f>
        <v>2024-W33</v>
      </c>
      <c r="AF382" s="228" t="str">
        <f>IFERROR(VLOOKUP(HelpMe[[#This Row],[ID]],CGTracker[#All],13,FALSE),"No CG Status Found")</f>
        <v>No CG Status Found</v>
      </c>
      <c r="AG382" s="228">
        <f>MONTH(HelpMe[[#This Row],[Updated Created Date]])</f>
        <v>8</v>
      </c>
      <c r="AH382" s="228" t="str">
        <f>_xlfn.CONCAT(HelpMe[[#This Row],[Year]],"-M",HelpMe[[#This Row],[Month]])</f>
        <v>2024-M8</v>
      </c>
      <c r="AI382" s="228" t="str">
        <f ca="1">IF(HelpMe[[#This Row],[Age]]&lt;2,"Less than 2",IF(HelpMe[[#This Row],[Age]]&lt;5,"From 2 to 5",IF(HelpMe[[#This Row],[Age]]&lt;10,"From 5 to 10","More than 10")))</f>
        <v>More than 10</v>
      </c>
      <c r="AJ3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45520.513888888891</v>
      </c>
      <c r="AK3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45610.570138888892</v>
      </c>
    </row>
    <row r="383" spans="1:37" ht="13.5" customHeight="1">
      <c r="A383" s="235">
        <v>4000002071</v>
      </c>
      <c r="B383" s="228" t="s">
        <v>117</v>
      </c>
      <c r="C383" s="228" t="s">
        <v>795</v>
      </c>
      <c r="D383" s="228" t="s">
        <v>3251</v>
      </c>
      <c r="E383" s="228" t="s">
        <v>3191</v>
      </c>
      <c r="F383" s="228" t="s">
        <v>881</v>
      </c>
      <c r="G383" s="228" t="s">
        <v>882</v>
      </c>
      <c r="H383" s="228" t="s">
        <v>403</v>
      </c>
      <c r="I383" s="233" t="s">
        <v>3252</v>
      </c>
      <c r="J383" s="228" t="s">
        <v>3253</v>
      </c>
      <c r="K383" s="228" t="s">
        <v>890</v>
      </c>
      <c r="L383" s="228" t="s">
        <v>3254</v>
      </c>
      <c r="M383" s="228" t="s">
        <v>933</v>
      </c>
      <c r="N383" s="228" t="s">
        <v>924</v>
      </c>
      <c r="O383" s="228" t="s">
        <v>850</v>
      </c>
      <c r="P383" s="233" t="s">
        <v>3254</v>
      </c>
      <c r="Q383" s="228" t="s">
        <v>795</v>
      </c>
      <c r="R383" s="233" t="s">
        <v>3255</v>
      </c>
      <c r="S383" s="228" t="s">
        <v>3255</v>
      </c>
      <c r="T383" s="228" t="s">
        <v>3256</v>
      </c>
      <c r="U383" s="228" t="s">
        <v>890</v>
      </c>
      <c r="V383" s="228" t="s">
        <v>855</v>
      </c>
      <c r="W383" s="228" t="s">
        <v>938</v>
      </c>
      <c r="X383" s="316" t="s">
        <v>793</v>
      </c>
      <c r="Y383" s="317" t="str">
        <f>VLOOKUP(HelpMe[[#This Row],[Technician]],Technicians[#All],3,FALSE)</f>
        <v>RAK Ceramics</v>
      </c>
      <c r="Z383" s="228" t="str">
        <f>VLOOKUP(HelpMe[[#This Row],[Technician]],Technicians[#All],2,FALSE)</f>
        <v>SAP Basis</v>
      </c>
      <c r="AA383" s="233" t="str">
        <f>IF((TEXT("Oct 28, 2024 00:00 AM","mmm dd, yyyy hh:mm") - HelpMe[[#This Row],[Updated Created Date]])&gt;0, "Yes","No")</f>
        <v>Yes</v>
      </c>
      <c r="AB383" s="230">
        <f ca="1">HelpMe[[#This Row],[Updated Resolved Time]]-HelpMe[[#This Row],[Updated Created Date]]</f>
        <v>77.023611111108039</v>
      </c>
      <c r="AC383" s="231">
        <f>YEAR(HelpMe[[#This Row],[Updated Created Date]])</f>
        <v>2024</v>
      </c>
      <c r="AD383" s="228">
        <f>WEEKNUM(HelpMe[[#This Row],[Updated Created Date]])</f>
        <v>33</v>
      </c>
      <c r="AE383" s="228" t="str">
        <f>_xlfn.CONCAT(HelpMe[[#This Row],[Year]],"-W",HelpMe[[#This Row],[Week'#]])</f>
        <v>2024-W33</v>
      </c>
      <c r="AF383" s="228" t="str">
        <f>IFERROR(VLOOKUP(HelpMe[[#This Row],[ID]],CGTracker[#All],13,FALSE),"No CG Status Found")</f>
        <v>No CG Status Found</v>
      </c>
      <c r="AG383" s="228">
        <f>MONTH(HelpMe[[#This Row],[Updated Created Date]])</f>
        <v>8</v>
      </c>
      <c r="AH383" s="228" t="str">
        <f>_xlfn.CONCAT(HelpMe[[#This Row],[Year]],"-M",HelpMe[[#This Row],[Month]])</f>
        <v>2024-M8</v>
      </c>
      <c r="AI383" s="228" t="str">
        <f ca="1">IF(HelpMe[[#This Row],[Age]]&lt;2,"Less than 2",IF(HelpMe[[#This Row],[Age]]&lt;5,"From 2 to 5",IF(HelpMe[[#This Row],[Age]]&lt;10,"From 5 to 10","More than 10")))</f>
        <v>More than 10</v>
      </c>
      <c r="AJ3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45520.706250000003</v>
      </c>
      <c r="AK3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45597.729861111111</v>
      </c>
    </row>
    <row r="384" spans="1:37" ht="13.5" customHeight="1">
      <c r="A384" s="235">
        <v>4000002045</v>
      </c>
      <c r="B384" s="228" t="s">
        <v>156</v>
      </c>
      <c r="C384" s="228" t="s">
        <v>1035</v>
      </c>
      <c r="D384" s="228" t="s">
        <v>3257</v>
      </c>
      <c r="E384" s="228" t="s">
        <v>3258</v>
      </c>
      <c r="F384" s="228" t="s">
        <v>1054</v>
      </c>
      <c r="G384" s="228" t="s">
        <v>895</v>
      </c>
      <c r="H384" s="228" t="s">
        <v>403</v>
      </c>
      <c r="I384" s="233" t="s">
        <v>3259</v>
      </c>
      <c r="J384" s="228" t="s">
        <v>3260</v>
      </c>
      <c r="K384" s="228" t="s">
        <v>846</v>
      </c>
      <c r="L384" s="228" t="s">
        <v>2916</v>
      </c>
      <c r="M384" s="228" t="s">
        <v>3258</v>
      </c>
      <c r="N384" s="228" t="s">
        <v>1240</v>
      </c>
      <c r="O384" s="228" t="s">
        <v>850</v>
      </c>
      <c r="P384" s="233" t="s">
        <v>2916</v>
      </c>
      <c r="Q384" s="228" t="s">
        <v>892</v>
      </c>
      <c r="R384" s="233" t="s">
        <v>3261</v>
      </c>
      <c r="S384" s="228" t="s">
        <v>3261</v>
      </c>
      <c r="T384" s="228" t="s">
        <v>3262</v>
      </c>
      <c r="U384" s="228" t="s">
        <v>855</v>
      </c>
      <c r="V384" s="228" t="s">
        <v>3263</v>
      </c>
      <c r="W384" s="228" t="s">
        <v>869</v>
      </c>
      <c r="X384" s="316" t="s">
        <v>793</v>
      </c>
      <c r="Y384" s="317" t="str">
        <f>VLOOKUP(HelpMe[[#This Row],[Technician]],Technicians[#All],3,FALSE)</f>
        <v>RAK Ceramics</v>
      </c>
      <c r="Z384" s="228" t="str">
        <f>VLOOKUP(HelpMe[[#This Row],[Technician]],Technicians[#All],2,FALSE)</f>
        <v>SAP PP</v>
      </c>
      <c r="AA384" s="233" t="str">
        <f>IF((TEXT("Oct 28, 2024 00:00 AM","mmm dd, yyyy hh:mm") - HelpMe[[#This Row],[Updated Created Date]])&gt;0, "Yes","No")</f>
        <v>Yes</v>
      </c>
      <c r="AB384" s="230">
        <f ca="1">HelpMe[[#This Row],[Updated Resolved Time]]-HelpMe[[#This Row],[Updated Created Date]]</f>
        <v>5.8874999999970896</v>
      </c>
      <c r="AC384" s="231">
        <f>YEAR(HelpMe[[#This Row],[Updated Created Date]])</f>
        <v>2024</v>
      </c>
      <c r="AD384" s="228">
        <f>WEEKNUM(HelpMe[[#This Row],[Updated Created Date]])</f>
        <v>33</v>
      </c>
      <c r="AE384" s="228" t="str">
        <f>_xlfn.CONCAT(HelpMe[[#This Row],[Year]],"-W",HelpMe[[#This Row],[Week'#]])</f>
        <v>2024-W33</v>
      </c>
      <c r="AF384" s="228" t="str">
        <f>IFERROR(VLOOKUP(HelpMe[[#This Row],[ID]],CGTracker[#All],13,FALSE),"No CG Status Found")</f>
        <v>No CG Status Found</v>
      </c>
      <c r="AG384" s="228">
        <f>MONTH(HelpMe[[#This Row],[Updated Created Date]])</f>
        <v>8</v>
      </c>
      <c r="AH384" s="228" t="str">
        <f>_xlfn.CONCAT(HelpMe[[#This Row],[Year]],"-M",HelpMe[[#This Row],[Month]])</f>
        <v>2024-M8</v>
      </c>
      <c r="AI384" s="228" t="str">
        <f ca="1">IF(HelpMe[[#This Row],[Age]]&lt;2,"Less than 2",IF(HelpMe[[#This Row],[Age]]&lt;5,"From 2 to 5",IF(HelpMe[[#This Row],[Age]]&lt;10,"From 5 to 10","More than 10")))</f>
        <v>From 5 to 10</v>
      </c>
      <c r="AJ3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45519.814583333333</v>
      </c>
      <c r="AK3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45525.70208333333</v>
      </c>
    </row>
    <row r="385" spans="1:37" ht="13.5" customHeight="1">
      <c r="A385" s="235">
        <v>4000002083</v>
      </c>
      <c r="B385" s="228" t="s">
        <v>117</v>
      </c>
      <c r="C385" s="228" t="s">
        <v>795</v>
      </c>
      <c r="D385" s="228" t="s">
        <v>3264</v>
      </c>
      <c r="E385" s="228" t="s">
        <v>2840</v>
      </c>
      <c r="F385" s="228" t="s">
        <v>2413</v>
      </c>
      <c r="G385" s="228" t="s">
        <v>882</v>
      </c>
      <c r="H385" s="228" t="s">
        <v>403</v>
      </c>
      <c r="I385" s="233" t="s">
        <v>3265</v>
      </c>
      <c r="J385" s="228" t="s">
        <v>3266</v>
      </c>
      <c r="K385" s="228" t="s">
        <v>846</v>
      </c>
      <c r="L385" s="228" t="s">
        <v>3267</v>
      </c>
      <c r="M385" s="228" t="s">
        <v>2840</v>
      </c>
      <c r="N385" s="228" t="s">
        <v>886</v>
      </c>
      <c r="O385" s="228" t="s">
        <v>850</v>
      </c>
      <c r="P385" s="233" t="s">
        <v>3267</v>
      </c>
      <c r="Q385" s="228" t="s">
        <v>795</v>
      </c>
      <c r="R385" s="233" t="s">
        <v>3268</v>
      </c>
      <c r="S385" s="228" t="s">
        <v>3269</v>
      </c>
      <c r="T385" s="228" t="s">
        <v>3270</v>
      </c>
      <c r="U385" s="228" t="s">
        <v>890</v>
      </c>
      <c r="V385" s="228" t="s">
        <v>855</v>
      </c>
      <c r="W385" s="228" t="s">
        <v>869</v>
      </c>
      <c r="X385" s="316" t="s">
        <v>793</v>
      </c>
      <c r="Y385" s="317" t="str">
        <f>VLOOKUP(HelpMe[[#This Row],[Technician]],Technicians[#All],3,FALSE)</f>
        <v>RAK Ceramics</v>
      </c>
      <c r="Z385" s="228" t="str">
        <f>VLOOKUP(HelpMe[[#This Row],[Technician]],Technicians[#All],2,FALSE)</f>
        <v>SAP Basis</v>
      </c>
      <c r="AA385" s="233" t="str">
        <f>IF((TEXT("Oct 28, 2024 00:00 AM","mmm dd, yyyy hh:mm") - HelpMe[[#This Row],[Updated Created Date]])&gt;0, "Yes","No")</f>
        <v>Yes</v>
      </c>
      <c r="AB385" s="230">
        <f ca="1">HelpMe[[#This Row],[Updated Resolved Time]]-HelpMe[[#This Row],[Updated Created Date]]</f>
        <v>54.709027777775191</v>
      </c>
      <c r="AC385" s="231">
        <f>YEAR(HelpMe[[#This Row],[Updated Created Date]])</f>
        <v>2024</v>
      </c>
      <c r="AD385" s="228">
        <f>WEEKNUM(HelpMe[[#This Row],[Updated Created Date]])</f>
        <v>33</v>
      </c>
      <c r="AE385" s="228" t="str">
        <f>_xlfn.CONCAT(HelpMe[[#This Row],[Year]],"-W",HelpMe[[#This Row],[Week'#]])</f>
        <v>2024-W33</v>
      </c>
      <c r="AF385" s="228" t="str">
        <f>IFERROR(VLOOKUP(HelpMe[[#This Row],[ID]],CGTracker[#All],13,FALSE),"No CG Status Found")</f>
        <v>No CG Status Found</v>
      </c>
      <c r="AG385" s="228">
        <f>MONTH(HelpMe[[#This Row],[Updated Created Date]])</f>
        <v>8</v>
      </c>
      <c r="AH385" s="228" t="str">
        <f>_xlfn.CONCAT(HelpMe[[#This Row],[Year]],"-M",HelpMe[[#This Row],[Month]])</f>
        <v>2024-M8</v>
      </c>
      <c r="AI385" s="228" t="str">
        <f ca="1">IF(HelpMe[[#This Row],[Age]]&lt;2,"Less than 2",IF(HelpMe[[#This Row],[Age]]&lt;5,"From 2 to 5",IF(HelpMe[[#This Row],[Age]]&lt;10,"From 5 to 10","More than 10")))</f>
        <v>More than 10</v>
      </c>
      <c r="AJ3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45520.793055555558</v>
      </c>
      <c r="AK3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45575.502083333333</v>
      </c>
    </row>
    <row r="386" spans="1:37" ht="13.5" customHeight="1">
      <c r="A386" s="235">
        <v>4000002015</v>
      </c>
      <c r="B386" s="228" t="s">
        <v>156</v>
      </c>
      <c r="C386" s="228" t="s">
        <v>1035</v>
      </c>
      <c r="D386" s="228" t="s">
        <v>3271</v>
      </c>
      <c r="E386" s="228" t="s">
        <v>3006</v>
      </c>
      <c r="F386" s="228" t="s">
        <v>1054</v>
      </c>
      <c r="G386" s="228" t="s">
        <v>1055</v>
      </c>
      <c r="H386" s="228" t="s">
        <v>403</v>
      </c>
      <c r="I386" s="233" t="s">
        <v>3272</v>
      </c>
      <c r="J386" s="228" t="s">
        <v>3273</v>
      </c>
      <c r="K386" s="228" t="s">
        <v>846</v>
      </c>
      <c r="L386" s="228" t="s">
        <v>2828</v>
      </c>
      <c r="M386" s="228" t="s">
        <v>3006</v>
      </c>
      <c r="N386" s="228" t="s">
        <v>3010</v>
      </c>
      <c r="O386" s="228" t="s">
        <v>850</v>
      </c>
      <c r="P386" s="233" t="s">
        <v>2828</v>
      </c>
      <c r="Q386" s="228" t="s">
        <v>892</v>
      </c>
      <c r="R386" s="233" t="s">
        <v>3274</v>
      </c>
      <c r="S386" s="228" t="s">
        <v>3274</v>
      </c>
      <c r="T386" s="228" t="s">
        <v>3275</v>
      </c>
      <c r="U386" s="228" t="s">
        <v>855</v>
      </c>
      <c r="V386" s="228" t="s">
        <v>3276</v>
      </c>
      <c r="W386" s="228" t="s">
        <v>869</v>
      </c>
      <c r="X386" s="316" t="s">
        <v>904</v>
      </c>
      <c r="Y386" s="317" t="str">
        <f>VLOOKUP(HelpMe[[#This Row],[Technician]],Technicians[#All],3,FALSE)</f>
        <v>RAK Ceramics</v>
      </c>
      <c r="Z386" s="228" t="str">
        <f>VLOOKUP(HelpMe[[#This Row],[Technician]],Technicians[#All],2,FALSE)</f>
        <v>SAP PP</v>
      </c>
      <c r="AA386" s="233" t="str">
        <f>IF((TEXT("Oct 28, 2024 00:00 AM","mmm dd, yyyy hh:mm") - HelpMe[[#This Row],[Updated Created Date]])&gt;0, "Yes","No")</f>
        <v>Yes</v>
      </c>
      <c r="AB386" s="230">
        <f ca="1">HelpMe[[#This Row],[Updated Resolved Time]]-HelpMe[[#This Row],[Updated Created Date]]</f>
        <v>5.9819444444437977</v>
      </c>
      <c r="AC386" s="231">
        <f>YEAR(HelpMe[[#This Row],[Updated Created Date]])</f>
        <v>2024</v>
      </c>
      <c r="AD386" s="228">
        <f>WEEKNUM(HelpMe[[#This Row],[Updated Created Date]])</f>
        <v>33</v>
      </c>
      <c r="AE386" s="228" t="str">
        <f>_xlfn.CONCAT(HelpMe[[#This Row],[Year]],"-W",HelpMe[[#This Row],[Week'#]])</f>
        <v>2024-W33</v>
      </c>
      <c r="AF386" s="228" t="str">
        <f>IFERROR(VLOOKUP(HelpMe[[#This Row],[ID]],CGTracker[#All],13,FALSE),"No CG Status Found")</f>
        <v>No CG Status Found</v>
      </c>
      <c r="AG386" s="228">
        <f>MONTH(HelpMe[[#This Row],[Updated Created Date]])</f>
        <v>8</v>
      </c>
      <c r="AH386" s="228" t="str">
        <f>_xlfn.CONCAT(HelpMe[[#This Row],[Year]],"-M",HelpMe[[#This Row],[Month]])</f>
        <v>2024-M8</v>
      </c>
      <c r="AI386" s="228" t="str">
        <f ca="1">IF(HelpMe[[#This Row],[Age]]&lt;2,"Less than 2",IF(HelpMe[[#This Row],[Age]]&lt;5,"From 2 to 5",IF(HelpMe[[#This Row],[Age]]&lt;10,"From 5 to 10","More than 10")))</f>
        <v>From 5 to 10</v>
      </c>
      <c r="AJ3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45519.538194444445</v>
      </c>
      <c r="AK3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45525.520138888889</v>
      </c>
    </row>
    <row r="387" spans="1:37" ht="13.5" customHeight="1">
      <c r="A387" s="235">
        <v>4000002019</v>
      </c>
      <c r="B387" s="228" t="s">
        <v>117</v>
      </c>
      <c r="C387" s="228" t="s">
        <v>1035</v>
      </c>
      <c r="D387" s="228" t="s">
        <v>3277</v>
      </c>
      <c r="E387" s="228" t="s">
        <v>1831</v>
      </c>
      <c r="F387" s="228" t="s">
        <v>2413</v>
      </c>
      <c r="G387" s="228" t="s">
        <v>882</v>
      </c>
      <c r="H387" s="228" t="s">
        <v>403</v>
      </c>
      <c r="I387" s="233" t="s">
        <v>3278</v>
      </c>
      <c r="J387" s="228" t="s">
        <v>3279</v>
      </c>
      <c r="K387" s="228" t="s">
        <v>846</v>
      </c>
      <c r="L387" s="228" t="s">
        <v>3072</v>
      </c>
      <c r="M387" s="228" t="s">
        <v>1831</v>
      </c>
      <c r="N387" s="228" t="s">
        <v>1272</v>
      </c>
      <c r="O387" s="228" t="s">
        <v>850</v>
      </c>
      <c r="P387" s="233" t="s">
        <v>3072</v>
      </c>
      <c r="Q387" s="228" t="s">
        <v>892</v>
      </c>
      <c r="R387" s="233" t="s">
        <v>3280</v>
      </c>
      <c r="S387" s="228" t="s">
        <v>3280</v>
      </c>
      <c r="T387" s="228" t="s">
        <v>3281</v>
      </c>
      <c r="U387" s="228" t="s">
        <v>890</v>
      </c>
      <c r="V387" s="228" t="s">
        <v>855</v>
      </c>
      <c r="W387" s="228" t="s">
        <v>1226</v>
      </c>
      <c r="X387" s="316" t="s">
        <v>891</v>
      </c>
      <c r="Y387" s="317" t="str">
        <f>VLOOKUP(HelpMe[[#This Row],[Technician]],Technicians[#All],3,FALSE)</f>
        <v>RAK Ceramics</v>
      </c>
      <c r="Z387" s="228" t="str">
        <f>VLOOKUP(HelpMe[[#This Row],[Technician]],Technicians[#All],2,FALSE)</f>
        <v>SAP Basis</v>
      </c>
      <c r="AA387" s="233" t="str">
        <f>IF((TEXT("Oct 28, 2024 00:00 AM","mmm dd, yyyy hh:mm") - HelpMe[[#This Row],[Updated Created Date]])&gt;0, "Yes","No")</f>
        <v>Yes</v>
      </c>
      <c r="AB387" s="230">
        <f ca="1">HelpMe[[#This Row],[Updated Resolved Time]]-HelpMe[[#This Row],[Updated Created Date]]</f>
        <v>4.8611111111094942</v>
      </c>
      <c r="AC387" s="231">
        <f>YEAR(HelpMe[[#This Row],[Updated Created Date]])</f>
        <v>2024</v>
      </c>
      <c r="AD387" s="228">
        <f>WEEKNUM(HelpMe[[#This Row],[Updated Created Date]])</f>
        <v>33</v>
      </c>
      <c r="AE387" s="228" t="str">
        <f>_xlfn.CONCAT(HelpMe[[#This Row],[Year]],"-W",HelpMe[[#This Row],[Week'#]])</f>
        <v>2024-W33</v>
      </c>
      <c r="AF387" s="228" t="str">
        <f>IFERROR(VLOOKUP(HelpMe[[#This Row],[ID]],CGTracker[#All],13,FALSE),"No CG Status Found")</f>
        <v>No CG Status Found</v>
      </c>
      <c r="AG387" s="228">
        <f>MONTH(HelpMe[[#This Row],[Updated Created Date]])</f>
        <v>8</v>
      </c>
      <c r="AH387" s="228" t="str">
        <f>_xlfn.CONCAT(HelpMe[[#This Row],[Year]],"-M",HelpMe[[#This Row],[Month]])</f>
        <v>2024-M8</v>
      </c>
      <c r="AI387" s="228" t="str">
        <f ca="1">IF(HelpMe[[#This Row],[Age]]&lt;2,"Less than 2",IF(HelpMe[[#This Row],[Age]]&lt;5,"From 2 to 5",IF(HelpMe[[#This Row],[Age]]&lt;10,"From 5 to 10","More than 10")))</f>
        <v>From 2 to 5</v>
      </c>
      <c r="AJ3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45519.613888888889</v>
      </c>
      <c r="AK3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45524.474999999999</v>
      </c>
    </row>
    <row r="388" spans="1:37" ht="13.5" customHeight="1">
      <c r="A388" s="235">
        <v>4000002059</v>
      </c>
      <c r="B388" s="228" t="s">
        <v>117</v>
      </c>
      <c r="C388" s="228" t="s">
        <v>795</v>
      </c>
      <c r="D388" s="228" t="s">
        <v>3282</v>
      </c>
      <c r="E388" s="228" t="s">
        <v>3283</v>
      </c>
      <c r="F388" s="228" t="s">
        <v>881</v>
      </c>
      <c r="G388" s="228" t="s">
        <v>882</v>
      </c>
      <c r="H388" s="228" t="s">
        <v>403</v>
      </c>
      <c r="I388" s="233" t="s">
        <v>3284</v>
      </c>
      <c r="J388" s="228" t="s">
        <v>3285</v>
      </c>
      <c r="K388" s="228" t="s">
        <v>846</v>
      </c>
      <c r="L388" s="228" t="s">
        <v>3286</v>
      </c>
      <c r="M388" s="228" t="s">
        <v>3283</v>
      </c>
      <c r="N388" s="228" t="s">
        <v>1240</v>
      </c>
      <c r="O388" s="228" t="s">
        <v>850</v>
      </c>
      <c r="P388" s="233" t="s">
        <v>3286</v>
      </c>
      <c r="Q388" s="228" t="s">
        <v>795</v>
      </c>
      <c r="R388" s="233" t="s">
        <v>3287</v>
      </c>
      <c r="S388" s="228" t="s">
        <v>3288</v>
      </c>
      <c r="T388" s="228" t="s">
        <v>3289</v>
      </c>
      <c r="U388" s="228" t="s">
        <v>890</v>
      </c>
      <c r="V388" s="228" t="s">
        <v>855</v>
      </c>
      <c r="W388" s="228" t="s">
        <v>869</v>
      </c>
      <c r="X388" s="316" t="s">
        <v>793</v>
      </c>
      <c r="Y388" s="317" t="str">
        <f>VLOOKUP(HelpMe[[#This Row],[Technician]],Technicians[#All],3,FALSE)</f>
        <v>RAK Ceramics</v>
      </c>
      <c r="Z388" s="228" t="str">
        <f>VLOOKUP(HelpMe[[#This Row],[Technician]],Technicians[#All],2,FALSE)</f>
        <v>SAP Basis</v>
      </c>
      <c r="AA388" s="233" t="str">
        <f>IF((TEXT("Oct 28, 2024 00:00 AM","mmm dd, yyyy hh:mm") - HelpMe[[#This Row],[Updated Created Date]])&gt;0, "Yes","No")</f>
        <v>Yes</v>
      </c>
      <c r="AB388" s="230">
        <f ca="1">HelpMe[[#This Row],[Updated Resolved Time]]-HelpMe[[#This Row],[Updated Created Date]]</f>
        <v>14.161111111105129</v>
      </c>
      <c r="AC388" s="231">
        <f>YEAR(HelpMe[[#This Row],[Updated Created Date]])</f>
        <v>2024</v>
      </c>
      <c r="AD388" s="228">
        <f>WEEKNUM(HelpMe[[#This Row],[Updated Created Date]])</f>
        <v>33</v>
      </c>
      <c r="AE388" s="228" t="str">
        <f>_xlfn.CONCAT(HelpMe[[#This Row],[Year]],"-W",HelpMe[[#This Row],[Week'#]])</f>
        <v>2024-W33</v>
      </c>
      <c r="AF388" s="228" t="str">
        <f>IFERROR(VLOOKUP(HelpMe[[#This Row],[ID]],CGTracker[#All],13,FALSE),"No CG Status Found")</f>
        <v>No CG Status Found</v>
      </c>
      <c r="AG388" s="228">
        <f>MONTH(HelpMe[[#This Row],[Updated Created Date]])</f>
        <v>8</v>
      </c>
      <c r="AH388" s="228" t="str">
        <f>_xlfn.CONCAT(HelpMe[[#This Row],[Year]],"-M",HelpMe[[#This Row],[Month]])</f>
        <v>2024-M8</v>
      </c>
      <c r="AI388" s="228" t="str">
        <f ca="1">IF(HelpMe[[#This Row],[Age]]&lt;2,"Less than 2",IF(HelpMe[[#This Row],[Age]]&lt;5,"From 2 to 5",IF(HelpMe[[#This Row],[Age]]&lt;10,"From 5 to 10","More than 10")))</f>
        <v>More than 10</v>
      </c>
      <c r="AJ3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45520.507638888892</v>
      </c>
      <c r="AK3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45534.668749999997</v>
      </c>
    </row>
    <row r="389" spans="1:37" ht="13.5" customHeight="1">
      <c r="A389" s="235">
        <v>4000002029</v>
      </c>
      <c r="B389" s="228" t="s">
        <v>117</v>
      </c>
      <c r="C389" s="228" t="s">
        <v>795</v>
      </c>
      <c r="D389" s="228" t="s">
        <v>3290</v>
      </c>
      <c r="E389" s="228" t="s">
        <v>2054</v>
      </c>
      <c r="F389" s="228" t="s">
        <v>1821</v>
      </c>
      <c r="G389" s="228" t="s">
        <v>1822</v>
      </c>
      <c r="H389" s="228" t="s">
        <v>131</v>
      </c>
      <c r="I389" s="233" t="s">
        <v>3291</v>
      </c>
      <c r="J389" s="228" t="s">
        <v>3292</v>
      </c>
      <c r="K389" s="228" t="s">
        <v>846</v>
      </c>
      <c r="L389" s="228" t="s">
        <v>855</v>
      </c>
      <c r="M389" s="228" t="s">
        <v>2054</v>
      </c>
      <c r="N389" s="228" t="s">
        <v>1004</v>
      </c>
      <c r="O389" s="228" t="s">
        <v>855</v>
      </c>
      <c r="P389" s="233" t="s">
        <v>3293</v>
      </c>
      <c r="Q389" s="228" t="s">
        <v>795</v>
      </c>
      <c r="R389" s="233" t="s">
        <v>855</v>
      </c>
      <c r="S389" s="228" t="s">
        <v>3294</v>
      </c>
      <c r="T389" s="228" t="s">
        <v>3295</v>
      </c>
      <c r="U389" s="228" t="s">
        <v>846</v>
      </c>
      <c r="V389" s="228" t="s">
        <v>855</v>
      </c>
      <c r="W389" s="228" t="s">
        <v>1829</v>
      </c>
      <c r="X389" s="316" t="s">
        <v>793</v>
      </c>
      <c r="Y389" s="317" t="str">
        <f>VLOOKUP(HelpMe[[#This Row],[Technician]],Technicians[#All],3,FALSE)</f>
        <v>RAK Ceramics</v>
      </c>
      <c r="Z389" s="228" t="str">
        <f>VLOOKUP(HelpMe[[#This Row],[Technician]],Technicians[#All],2,FALSE)</f>
        <v>SharePoint</v>
      </c>
      <c r="AA389" s="233" t="str">
        <f>IF((TEXT("Oct 28, 2024 00:00 AM","mmm dd, yyyy hh:mm") - HelpMe[[#This Row],[Updated Created Date]])&gt;0, "Yes","No")</f>
        <v>Yes</v>
      </c>
      <c r="AB389" s="230">
        <f ca="1">HelpMe[[#This Row],[Updated Resolved Time]]-HelpMe[[#This Row],[Updated Created Date]]</f>
        <v>134.06724039351684</v>
      </c>
      <c r="AC389" s="231">
        <f>YEAR(HelpMe[[#This Row],[Updated Created Date]])</f>
        <v>2024</v>
      </c>
      <c r="AD389" s="228">
        <f>WEEKNUM(HelpMe[[#This Row],[Updated Created Date]])</f>
        <v>33</v>
      </c>
      <c r="AE389" s="228" t="str">
        <f>_xlfn.CONCAT(HelpMe[[#This Row],[Year]],"-W",HelpMe[[#This Row],[Week'#]])</f>
        <v>2024-W33</v>
      </c>
      <c r="AF389" s="228" t="str">
        <f>IFERROR(VLOOKUP(HelpMe[[#This Row],[ID]],CGTracker[#All],13,FALSE),"No CG Status Found")</f>
        <v>No CG Status Found</v>
      </c>
      <c r="AG389" s="228">
        <f>MONTH(HelpMe[[#This Row],[Updated Created Date]])</f>
        <v>8</v>
      </c>
      <c r="AH389" s="228" t="str">
        <f>_xlfn.CONCAT(HelpMe[[#This Row],[Year]],"-M",HelpMe[[#This Row],[Month]])</f>
        <v>2024-M8</v>
      </c>
      <c r="AI389" s="228" t="str">
        <f ca="1">IF(HelpMe[[#This Row],[Age]]&lt;2,"Less than 2",IF(HelpMe[[#This Row],[Age]]&lt;5,"From 2 to 5",IF(HelpMe[[#This Row],[Age]]&lt;10,"From 5 to 10","More than 10")))</f>
        <v>More than 10</v>
      </c>
      <c r="AJ3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45519.69027777778</v>
      </c>
      <c r="AK3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90" spans="1:37" ht="13.5" customHeight="1">
      <c r="A390" s="235">
        <v>4000002043</v>
      </c>
      <c r="B390" s="228" t="s">
        <v>117</v>
      </c>
      <c r="C390" s="228" t="s">
        <v>795</v>
      </c>
      <c r="D390" s="228" t="s">
        <v>3296</v>
      </c>
      <c r="E390" s="228" t="s">
        <v>880</v>
      </c>
      <c r="F390" s="228" t="s">
        <v>742</v>
      </c>
      <c r="G390" s="228" t="s">
        <v>895</v>
      </c>
      <c r="H390" s="228" t="s">
        <v>403</v>
      </c>
      <c r="I390" s="233" t="s">
        <v>3297</v>
      </c>
      <c r="J390" s="228" t="s">
        <v>3298</v>
      </c>
      <c r="K390" s="228" t="s">
        <v>846</v>
      </c>
      <c r="L390" s="228" t="s">
        <v>3235</v>
      </c>
      <c r="M390" s="228" t="s">
        <v>880</v>
      </c>
      <c r="N390" s="228" t="s">
        <v>886</v>
      </c>
      <c r="O390" s="228" t="s">
        <v>917</v>
      </c>
      <c r="P390" s="233" t="s">
        <v>3235</v>
      </c>
      <c r="Q390" s="228" t="s">
        <v>795</v>
      </c>
      <c r="R390" s="233" t="s">
        <v>3299</v>
      </c>
      <c r="S390" s="228" t="s">
        <v>3299</v>
      </c>
      <c r="T390" s="228" t="s">
        <v>3300</v>
      </c>
      <c r="U390" s="228" t="s">
        <v>846</v>
      </c>
      <c r="V390" s="228" t="s">
        <v>3301</v>
      </c>
      <c r="W390" s="228" t="s">
        <v>869</v>
      </c>
      <c r="X390" s="316" t="s">
        <v>891</v>
      </c>
      <c r="Y390" s="317" t="str">
        <f>VLOOKUP(HelpMe[[#This Row],[Technician]],Technicians[#All],3,FALSE)</f>
        <v>RAK Ceramics</v>
      </c>
      <c r="Z390" s="228" t="str">
        <f>VLOOKUP(HelpMe[[#This Row],[Technician]],Technicians[#All],2,FALSE)</f>
        <v>SAP SD</v>
      </c>
      <c r="AA390" s="233" t="str">
        <f>IF((TEXT("Oct 28, 2024 00:00 AM","mmm dd, yyyy hh:mm") - HelpMe[[#This Row],[Updated Created Date]])&gt;0, "Yes","No")</f>
        <v>Yes</v>
      </c>
      <c r="AB390" s="230">
        <f ca="1">HelpMe[[#This Row],[Updated Resolved Time]]-HelpMe[[#This Row],[Updated Created Date]]</f>
        <v>20.882638888884685</v>
      </c>
      <c r="AC390" s="231">
        <f>YEAR(HelpMe[[#This Row],[Updated Created Date]])</f>
        <v>2024</v>
      </c>
      <c r="AD390" s="228">
        <f>WEEKNUM(HelpMe[[#This Row],[Updated Created Date]])</f>
        <v>33</v>
      </c>
      <c r="AE390" s="228" t="str">
        <f>_xlfn.CONCAT(HelpMe[[#This Row],[Year]],"-W",HelpMe[[#This Row],[Week'#]])</f>
        <v>2024-W33</v>
      </c>
      <c r="AF390" s="228" t="str">
        <f>IFERROR(VLOOKUP(HelpMe[[#This Row],[ID]],CGTracker[#All],13,FALSE),"No CG Status Found")</f>
        <v>No CG Status Found</v>
      </c>
      <c r="AG390" s="228">
        <f>MONTH(HelpMe[[#This Row],[Updated Created Date]])</f>
        <v>8</v>
      </c>
      <c r="AH390" s="228" t="str">
        <f>_xlfn.CONCAT(HelpMe[[#This Row],[Year]],"-M",HelpMe[[#This Row],[Month]])</f>
        <v>2024-M8</v>
      </c>
      <c r="AI390" s="228" t="str">
        <f ca="1">IF(HelpMe[[#This Row],[Age]]&lt;2,"Less than 2",IF(HelpMe[[#This Row],[Age]]&lt;5,"From 2 to 5",IF(HelpMe[[#This Row],[Age]]&lt;10,"From 5 to 10","More than 10")))</f>
        <v>More than 10</v>
      </c>
      <c r="AJ3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45519.777083333334</v>
      </c>
      <c r="AK3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45540.659722222219</v>
      </c>
    </row>
    <row r="391" spans="1:37" ht="13.5" customHeight="1">
      <c r="A391" s="235">
        <v>4000002078</v>
      </c>
      <c r="B391" s="228" t="s">
        <v>117</v>
      </c>
      <c r="C391" s="228" t="s">
        <v>892</v>
      </c>
      <c r="D391" s="228" t="s">
        <v>1184</v>
      </c>
      <c r="E391" s="228" t="s">
        <v>3302</v>
      </c>
      <c r="F391" s="228" t="s">
        <v>881</v>
      </c>
      <c r="G391" s="228" t="s">
        <v>882</v>
      </c>
      <c r="H391" s="228" t="s">
        <v>131</v>
      </c>
      <c r="I391" s="233" t="s">
        <v>3303</v>
      </c>
      <c r="J391" s="228" t="s">
        <v>919</v>
      </c>
      <c r="K391" s="228" t="s">
        <v>846</v>
      </c>
      <c r="L391" s="228" t="s">
        <v>855</v>
      </c>
      <c r="M391" s="228" t="s">
        <v>3302</v>
      </c>
      <c r="N391" s="228" t="s">
        <v>2570</v>
      </c>
      <c r="O391" s="228" t="s">
        <v>855</v>
      </c>
      <c r="P391" s="233" t="s">
        <v>3304</v>
      </c>
      <c r="Q391" s="228" t="s">
        <v>855</v>
      </c>
      <c r="R391" s="233" t="s">
        <v>855</v>
      </c>
      <c r="S391" s="228" t="s">
        <v>855</v>
      </c>
      <c r="T391" s="228" t="s">
        <v>919</v>
      </c>
      <c r="U391" s="228" t="s">
        <v>890</v>
      </c>
      <c r="V391" s="228" t="s">
        <v>855</v>
      </c>
      <c r="W391" s="228" t="s">
        <v>869</v>
      </c>
      <c r="X391" s="316" t="s">
        <v>793</v>
      </c>
      <c r="Y391" s="317" t="str">
        <f>VLOOKUP(HelpMe[[#This Row],[Technician]],Technicians[#All],3,FALSE)</f>
        <v>RAK Ceramics</v>
      </c>
      <c r="Z391" s="228" t="str">
        <f>VLOOKUP(HelpMe[[#This Row],[Technician]],Technicians[#All],2,FALSE)</f>
        <v>SAP Basis</v>
      </c>
      <c r="AA391" s="233" t="str">
        <f>IF((TEXT("Oct 28, 2024 00:00 AM","mmm dd, yyyy hh:mm") - HelpMe[[#This Row],[Updated Created Date]])&gt;0, "Yes","No")</f>
        <v>Yes</v>
      </c>
      <c r="AB391" s="230">
        <f ca="1">HelpMe[[#This Row],[Updated Resolved Time]]-HelpMe[[#This Row],[Updated Created Date]]</f>
        <v>133.01862928240735</v>
      </c>
      <c r="AC391" s="231">
        <f>YEAR(HelpMe[[#This Row],[Updated Created Date]])</f>
        <v>2024</v>
      </c>
      <c r="AD391" s="228">
        <f>WEEKNUM(HelpMe[[#This Row],[Updated Created Date]])</f>
        <v>33</v>
      </c>
      <c r="AE391" s="228" t="str">
        <f>_xlfn.CONCAT(HelpMe[[#This Row],[Year]],"-W",HelpMe[[#This Row],[Week'#]])</f>
        <v>2024-W33</v>
      </c>
      <c r="AF391" s="228" t="str">
        <f>IFERROR(VLOOKUP(HelpMe[[#This Row],[ID]],CGTracker[#All],13,FALSE),"No CG Status Found")</f>
        <v>No CG Status Found</v>
      </c>
      <c r="AG391" s="228">
        <f>MONTH(HelpMe[[#This Row],[Updated Created Date]])</f>
        <v>8</v>
      </c>
      <c r="AH391" s="228" t="str">
        <f>_xlfn.CONCAT(HelpMe[[#This Row],[Year]],"-M",HelpMe[[#This Row],[Month]])</f>
        <v>2024-M8</v>
      </c>
      <c r="AI391" s="228" t="str">
        <f ca="1">IF(HelpMe[[#This Row],[Age]]&lt;2,"Less than 2",IF(HelpMe[[#This Row],[Age]]&lt;5,"From 2 to 5",IF(HelpMe[[#This Row],[Age]]&lt;10,"From 5 to 10","More than 10")))</f>
        <v>More than 10</v>
      </c>
      <c r="AJ3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45520.738888888889</v>
      </c>
      <c r="AK3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392" spans="1:37" ht="13.5" customHeight="1">
      <c r="A392" s="235">
        <v>4000002037</v>
      </c>
      <c r="B392" s="228" t="s">
        <v>156</v>
      </c>
      <c r="C392" s="228" t="s">
        <v>795</v>
      </c>
      <c r="D392" s="228" t="s">
        <v>3305</v>
      </c>
      <c r="E392" s="228" t="s">
        <v>742</v>
      </c>
      <c r="F392" s="228" t="s">
        <v>742</v>
      </c>
      <c r="G392" s="228" t="s">
        <v>516</v>
      </c>
      <c r="H392" s="228" t="s">
        <v>403</v>
      </c>
      <c r="I392" s="233" t="s">
        <v>3306</v>
      </c>
      <c r="J392" s="228" t="s">
        <v>3307</v>
      </c>
      <c r="K392" s="228" t="s">
        <v>846</v>
      </c>
      <c r="L392" s="228" t="s">
        <v>3308</v>
      </c>
      <c r="M392" s="228" t="s">
        <v>933</v>
      </c>
      <c r="N392" s="228" t="s">
        <v>886</v>
      </c>
      <c r="O392" s="228" t="s">
        <v>850</v>
      </c>
      <c r="P392" s="233" t="s">
        <v>3308</v>
      </c>
      <c r="Q392" s="228" t="s">
        <v>795</v>
      </c>
      <c r="R392" s="233" t="s">
        <v>3309</v>
      </c>
      <c r="S392" s="228" t="s">
        <v>3310</v>
      </c>
      <c r="T392" s="228" t="s">
        <v>3311</v>
      </c>
      <c r="U392" s="228" t="s">
        <v>855</v>
      </c>
      <c r="V392" s="228" t="s">
        <v>3312</v>
      </c>
      <c r="W392" s="228" t="s">
        <v>869</v>
      </c>
      <c r="X392" s="316" t="s">
        <v>793</v>
      </c>
      <c r="Y392" s="317" t="str">
        <f>VLOOKUP(HelpMe[[#This Row],[Technician]],Technicians[#All],3,FALSE)</f>
        <v>RAK Ceramics</v>
      </c>
      <c r="Z392" s="228" t="str">
        <f>VLOOKUP(HelpMe[[#This Row],[Technician]],Technicians[#All],2,FALSE)</f>
        <v>SAP SD</v>
      </c>
      <c r="AA392" s="233" t="str">
        <f>IF((TEXT("Oct 28, 2024 00:00 AM","mmm dd, yyyy hh:mm") - HelpMe[[#This Row],[Updated Created Date]])&gt;0, "Yes","No")</f>
        <v>Yes</v>
      </c>
      <c r="AB392" s="230">
        <f ca="1">HelpMe[[#This Row],[Updated Resolved Time]]-HelpMe[[#This Row],[Updated Created Date]]</f>
        <v>11.76249999999709</v>
      </c>
      <c r="AC392" s="231">
        <f>YEAR(HelpMe[[#This Row],[Updated Created Date]])</f>
        <v>2024</v>
      </c>
      <c r="AD392" s="228">
        <f>WEEKNUM(HelpMe[[#This Row],[Updated Created Date]])</f>
        <v>33</v>
      </c>
      <c r="AE392" s="228" t="str">
        <f>_xlfn.CONCAT(HelpMe[[#This Row],[Year]],"-W",HelpMe[[#This Row],[Week'#]])</f>
        <v>2024-W33</v>
      </c>
      <c r="AF392" s="228" t="str">
        <f>IFERROR(VLOOKUP(HelpMe[[#This Row],[ID]],CGTracker[#All],13,FALSE),"No CG Status Found")</f>
        <v>No CG Status Found</v>
      </c>
      <c r="AG392" s="228">
        <f>MONTH(HelpMe[[#This Row],[Updated Created Date]])</f>
        <v>8</v>
      </c>
      <c r="AH392" s="228" t="str">
        <f>_xlfn.CONCAT(HelpMe[[#This Row],[Year]],"-M",HelpMe[[#This Row],[Month]])</f>
        <v>2024-M8</v>
      </c>
      <c r="AI392" s="228" t="str">
        <f ca="1">IF(HelpMe[[#This Row],[Age]]&lt;2,"Less than 2",IF(HelpMe[[#This Row],[Age]]&lt;5,"From 2 to 5",IF(HelpMe[[#This Row],[Age]]&lt;10,"From 5 to 10","More than 10")))</f>
        <v>More than 10</v>
      </c>
      <c r="AJ3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45519.759027777778</v>
      </c>
      <c r="AK3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45531.521527777775</v>
      </c>
    </row>
    <row r="393" spans="1:37" ht="13.5" customHeight="1">
      <c r="A393" s="235">
        <v>4000002038</v>
      </c>
      <c r="B393" s="228" t="s">
        <v>156</v>
      </c>
      <c r="C393" s="228" t="s">
        <v>795</v>
      </c>
      <c r="D393" s="228" t="s">
        <v>3313</v>
      </c>
      <c r="E393" s="228" t="s">
        <v>3314</v>
      </c>
      <c r="F393" s="228" t="s">
        <v>742</v>
      </c>
      <c r="G393" s="228" t="s">
        <v>516</v>
      </c>
      <c r="H393" s="228" t="s">
        <v>403</v>
      </c>
      <c r="I393" s="233" t="s">
        <v>3315</v>
      </c>
      <c r="J393" s="228" t="s">
        <v>3316</v>
      </c>
      <c r="K393" s="228" t="s">
        <v>846</v>
      </c>
      <c r="L393" s="228" t="s">
        <v>1316</v>
      </c>
      <c r="M393" s="228" t="s">
        <v>933</v>
      </c>
      <c r="N393" s="228" t="s">
        <v>924</v>
      </c>
      <c r="O393" s="228" t="s">
        <v>850</v>
      </c>
      <c r="P393" s="233" t="s">
        <v>1316</v>
      </c>
      <c r="Q393" s="228" t="s">
        <v>795</v>
      </c>
      <c r="R393" s="233" t="s">
        <v>3317</v>
      </c>
      <c r="S393" s="228" t="s">
        <v>3317</v>
      </c>
      <c r="T393" s="228" t="s">
        <v>3318</v>
      </c>
      <c r="U393" s="228" t="s">
        <v>855</v>
      </c>
      <c r="V393" s="228" t="s">
        <v>855</v>
      </c>
      <c r="W393" s="228" t="s">
        <v>869</v>
      </c>
      <c r="X393" s="316" t="s">
        <v>793</v>
      </c>
      <c r="Y393" s="317" t="str">
        <f>VLOOKUP(HelpMe[[#This Row],[Technician]],Technicians[#All],3,FALSE)</f>
        <v>RAK Ceramics</v>
      </c>
      <c r="Z393" s="228" t="str">
        <f>VLOOKUP(HelpMe[[#This Row],[Technician]],Technicians[#All],2,FALSE)</f>
        <v>SAP SD</v>
      </c>
      <c r="AA393" s="233" t="str">
        <f>IF((TEXT("Oct 28, 2024 00:00 AM","mmm dd, yyyy hh:mm") - HelpMe[[#This Row],[Updated Created Date]])&gt;0, "Yes","No")</f>
        <v>Yes</v>
      </c>
      <c r="AB393" s="230">
        <f ca="1">HelpMe[[#This Row],[Updated Resolved Time]]-HelpMe[[#This Row],[Updated Created Date]]</f>
        <v>0.72361111111240461</v>
      </c>
      <c r="AC393" s="231">
        <f>YEAR(HelpMe[[#This Row],[Updated Created Date]])</f>
        <v>2024</v>
      </c>
      <c r="AD393" s="228">
        <f>WEEKNUM(HelpMe[[#This Row],[Updated Created Date]])</f>
        <v>33</v>
      </c>
      <c r="AE393" s="228" t="str">
        <f>_xlfn.CONCAT(HelpMe[[#This Row],[Year]],"-W",HelpMe[[#This Row],[Week'#]])</f>
        <v>2024-W33</v>
      </c>
      <c r="AF393" s="228" t="str">
        <f>IFERROR(VLOOKUP(HelpMe[[#This Row],[ID]],CGTracker[#All],13,FALSE),"No CG Status Found")</f>
        <v>No CG Status Found</v>
      </c>
      <c r="AG393" s="228">
        <f>MONTH(HelpMe[[#This Row],[Updated Created Date]])</f>
        <v>8</v>
      </c>
      <c r="AH393" s="228" t="str">
        <f>_xlfn.CONCAT(HelpMe[[#This Row],[Year]],"-M",HelpMe[[#This Row],[Month]])</f>
        <v>2024-M8</v>
      </c>
      <c r="AI393" s="228" t="str">
        <f ca="1">IF(HelpMe[[#This Row],[Age]]&lt;2,"Less than 2",IF(HelpMe[[#This Row],[Age]]&lt;5,"From 2 to 5",IF(HelpMe[[#This Row],[Age]]&lt;10,"From 5 to 10","More than 10")))</f>
        <v>Less than 2</v>
      </c>
      <c r="AJ3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45519.761111111111</v>
      </c>
      <c r="AK3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45520.484722222223</v>
      </c>
    </row>
    <row r="394" spans="1:37" ht="13.5" customHeight="1">
      <c r="A394" s="235">
        <v>4000002107</v>
      </c>
      <c r="B394" s="228" t="s">
        <v>156</v>
      </c>
      <c r="C394" s="228" t="s">
        <v>841</v>
      </c>
      <c r="D394" s="228" t="s">
        <v>3319</v>
      </c>
      <c r="E394" s="228" t="s">
        <v>3320</v>
      </c>
      <c r="F394" s="228" t="s">
        <v>2413</v>
      </c>
      <c r="G394" s="228" t="s">
        <v>882</v>
      </c>
      <c r="H394" s="228" t="s">
        <v>403</v>
      </c>
      <c r="I394" s="233" t="s">
        <v>3321</v>
      </c>
      <c r="J394" s="228" t="s">
        <v>3322</v>
      </c>
      <c r="K394" s="228" t="s">
        <v>846</v>
      </c>
      <c r="L394" s="228" t="s">
        <v>3323</v>
      </c>
      <c r="M394" s="228" t="s">
        <v>933</v>
      </c>
      <c r="N394" s="228" t="s">
        <v>3324</v>
      </c>
      <c r="O394" s="228" t="s">
        <v>850</v>
      </c>
      <c r="P394" s="233" t="s">
        <v>3323</v>
      </c>
      <c r="Q394" s="228" t="s">
        <v>841</v>
      </c>
      <c r="R394" s="233" t="s">
        <v>3325</v>
      </c>
      <c r="S394" s="228" t="s">
        <v>3325</v>
      </c>
      <c r="T394" s="228" t="s">
        <v>3326</v>
      </c>
      <c r="U394" s="228" t="s">
        <v>855</v>
      </c>
      <c r="V394" s="228" t="s">
        <v>855</v>
      </c>
      <c r="W394" s="228" t="s">
        <v>869</v>
      </c>
      <c r="X394" s="316" t="s">
        <v>984</v>
      </c>
      <c r="Y394" s="317" t="str">
        <f>VLOOKUP(HelpMe[[#This Row],[Technician]],Technicians[#All],3,FALSE)</f>
        <v>RAK Ceramics</v>
      </c>
      <c r="Z394" s="228" t="str">
        <f>VLOOKUP(HelpMe[[#This Row],[Technician]],Technicians[#All],2,FALSE)</f>
        <v>SAP Basis</v>
      </c>
      <c r="AA394" s="233" t="str">
        <f>IF((TEXT("Oct 28, 2024 00:00 AM","mmm dd, yyyy hh:mm") - HelpMe[[#This Row],[Updated Created Date]])&gt;0, "Yes","No")</f>
        <v>Yes</v>
      </c>
      <c r="AB394" s="230">
        <f ca="1">HelpMe[[#This Row],[Updated Resolved Time]]-HelpMe[[#This Row],[Updated Created Date]]</f>
        <v>6.9104166666656965</v>
      </c>
      <c r="AC394" s="231">
        <f>YEAR(HelpMe[[#This Row],[Updated Created Date]])</f>
        <v>2024</v>
      </c>
      <c r="AD394" s="228">
        <f>WEEKNUM(HelpMe[[#This Row],[Updated Created Date]])</f>
        <v>34</v>
      </c>
      <c r="AE394" s="228" t="str">
        <f>_xlfn.CONCAT(HelpMe[[#This Row],[Year]],"-W",HelpMe[[#This Row],[Week'#]])</f>
        <v>2024-W34</v>
      </c>
      <c r="AF394" s="228" t="str">
        <f>IFERROR(VLOOKUP(HelpMe[[#This Row],[ID]],CGTracker[#All],13,FALSE),"No CG Status Found")</f>
        <v>No CG Status Found</v>
      </c>
      <c r="AG394" s="228">
        <f>MONTH(HelpMe[[#This Row],[Updated Created Date]])</f>
        <v>8</v>
      </c>
      <c r="AH394" s="228" t="str">
        <f>_xlfn.CONCAT(HelpMe[[#This Row],[Year]],"-M",HelpMe[[#This Row],[Month]])</f>
        <v>2024-M8</v>
      </c>
      <c r="AI394" s="228" t="str">
        <f ca="1">IF(HelpMe[[#This Row],[Age]]&lt;2,"Less than 2",IF(HelpMe[[#This Row],[Age]]&lt;5,"From 2 to 5",IF(HelpMe[[#This Row],[Age]]&lt;10,"From 5 to 10","More than 10")))</f>
        <v>From 5 to 10</v>
      </c>
      <c r="AJ3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45523.511805555558</v>
      </c>
      <c r="AK3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45530.422222222223</v>
      </c>
    </row>
    <row r="395" spans="1:37" ht="13.5" customHeight="1">
      <c r="A395" s="235">
        <v>4000002122</v>
      </c>
      <c r="B395" s="228" t="s">
        <v>117</v>
      </c>
      <c r="C395" s="228" t="s">
        <v>892</v>
      </c>
      <c r="D395" s="228" t="s">
        <v>3327</v>
      </c>
      <c r="E395" s="228" t="s">
        <v>859</v>
      </c>
      <c r="F395" s="228" t="s">
        <v>2413</v>
      </c>
      <c r="G395" s="228" t="s">
        <v>882</v>
      </c>
      <c r="H395" s="228" t="s">
        <v>403</v>
      </c>
      <c r="I395" s="233" t="s">
        <v>3328</v>
      </c>
      <c r="J395" s="228" t="s">
        <v>3329</v>
      </c>
      <c r="K395" s="228" t="s">
        <v>846</v>
      </c>
      <c r="L395" s="228" t="s">
        <v>3330</v>
      </c>
      <c r="M395" s="228" t="s">
        <v>859</v>
      </c>
      <c r="N395" s="228" t="s">
        <v>863</v>
      </c>
      <c r="O395" s="228" t="s">
        <v>850</v>
      </c>
      <c r="P395" s="233" t="s">
        <v>3330</v>
      </c>
      <c r="Q395" s="228" t="s">
        <v>795</v>
      </c>
      <c r="R395" s="233" t="s">
        <v>3331</v>
      </c>
      <c r="S395" s="228" t="s">
        <v>3331</v>
      </c>
      <c r="T395" s="228" t="s">
        <v>3332</v>
      </c>
      <c r="U395" s="228" t="s">
        <v>890</v>
      </c>
      <c r="V395" s="228" t="s">
        <v>855</v>
      </c>
      <c r="W395" s="228" t="s">
        <v>869</v>
      </c>
      <c r="X395" s="316" t="s">
        <v>793</v>
      </c>
      <c r="Y395" s="317" t="str">
        <f>VLOOKUP(HelpMe[[#This Row],[Technician]],Technicians[#All],3,FALSE)</f>
        <v>RAK Ceramics</v>
      </c>
      <c r="Z395" s="228" t="str">
        <f>VLOOKUP(HelpMe[[#This Row],[Technician]],Technicians[#All],2,FALSE)</f>
        <v>SAP Basis</v>
      </c>
      <c r="AA395" s="233" t="str">
        <f>IF((TEXT("Oct 28, 2024 00:00 AM","mmm dd, yyyy hh:mm") - HelpMe[[#This Row],[Updated Created Date]])&gt;0, "Yes","No")</f>
        <v>Yes</v>
      </c>
      <c r="AB395" s="230">
        <f ca="1">HelpMe[[#This Row],[Updated Resolved Time]]-HelpMe[[#This Row],[Updated Created Date]]</f>
        <v>3.0673611111124046</v>
      </c>
      <c r="AC395" s="231">
        <f>YEAR(HelpMe[[#This Row],[Updated Created Date]])</f>
        <v>2024</v>
      </c>
      <c r="AD395" s="228">
        <f>WEEKNUM(HelpMe[[#This Row],[Updated Created Date]])</f>
        <v>34</v>
      </c>
      <c r="AE395" s="228" t="str">
        <f>_xlfn.CONCAT(HelpMe[[#This Row],[Year]],"-W",HelpMe[[#This Row],[Week'#]])</f>
        <v>2024-W34</v>
      </c>
      <c r="AF395" s="228" t="str">
        <f>IFERROR(VLOOKUP(HelpMe[[#This Row],[ID]],CGTracker[#All],13,FALSE),"No CG Status Found")</f>
        <v>No CG Status Found</v>
      </c>
      <c r="AG395" s="228">
        <f>MONTH(HelpMe[[#This Row],[Updated Created Date]])</f>
        <v>8</v>
      </c>
      <c r="AH395" s="228" t="str">
        <f>_xlfn.CONCAT(HelpMe[[#This Row],[Year]],"-M",HelpMe[[#This Row],[Month]])</f>
        <v>2024-M8</v>
      </c>
      <c r="AI395" s="228" t="str">
        <f ca="1">IF(HelpMe[[#This Row],[Age]]&lt;2,"Less than 2",IF(HelpMe[[#This Row],[Age]]&lt;5,"From 2 to 5",IF(HelpMe[[#This Row],[Age]]&lt;10,"From 5 to 10","More than 10")))</f>
        <v>From 2 to 5</v>
      </c>
      <c r="AJ3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45523.600694444445</v>
      </c>
      <c r="AK3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45526.668055555558</v>
      </c>
    </row>
    <row r="396" spans="1:37" ht="13.5" customHeight="1">
      <c r="A396" s="235">
        <v>4000002101</v>
      </c>
      <c r="B396" s="228" t="s">
        <v>156</v>
      </c>
      <c r="C396" s="228" t="s">
        <v>892</v>
      </c>
      <c r="D396" s="228" t="s">
        <v>3333</v>
      </c>
      <c r="E396" s="228" t="s">
        <v>1363</v>
      </c>
      <c r="F396" s="228" t="s">
        <v>1054</v>
      </c>
      <c r="G396" s="228" t="s">
        <v>1055</v>
      </c>
      <c r="H396" s="228" t="s">
        <v>403</v>
      </c>
      <c r="I396" s="233" t="s">
        <v>3334</v>
      </c>
      <c r="J396" s="228" t="s">
        <v>3335</v>
      </c>
      <c r="K396" s="228" t="s">
        <v>846</v>
      </c>
      <c r="L396" s="228" t="s">
        <v>3336</v>
      </c>
      <c r="M396" s="228" t="s">
        <v>1363</v>
      </c>
      <c r="N396" s="228" t="s">
        <v>934</v>
      </c>
      <c r="O396" s="228" t="s">
        <v>850</v>
      </c>
      <c r="P396" s="233" t="s">
        <v>3336</v>
      </c>
      <c r="Q396" s="228" t="s">
        <v>795</v>
      </c>
      <c r="R396" s="233" t="s">
        <v>3337</v>
      </c>
      <c r="S396" s="228" t="s">
        <v>3338</v>
      </c>
      <c r="T396" s="228" t="s">
        <v>3339</v>
      </c>
      <c r="U396" s="228" t="s">
        <v>855</v>
      </c>
      <c r="V396" s="228" t="s">
        <v>3340</v>
      </c>
      <c r="W396" s="228" t="s">
        <v>869</v>
      </c>
      <c r="X396" s="316" t="s">
        <v>793</v>
      </c>
      <c r="Y396" s="317" t="str">
        <f>VLOOKUP(HelpMe[[#This Row],[Technician]],Technicians[#All],3,FALSE)</f>
        <v>RAK Ceramics</v>
      </c>
      <c r="Z396" s="228" t="str">
        <f>VLOOKUP(HelpMe[[#This Row],[Technician]],Technicians[#All],2,FALSE)</f>
        <v>SAP PP</v>
      </c>
      <c r="AA396" s="233" t="str">
        <f>IF((TEXT("Oct 28, 2024 00:00 AM","mmm dd, yyyy hh:mm") - HelpMe[[#This Row],[Updated Created Date]])&gt;0, "Yes","No")</f>
        <v>Yes</v>
      </c>
      <c r="AB396" s="230">
        <f ca="1">HelpMe[[#This Row],[Updated Resolved Time]]-HelpMe[[#This Row],[Updated Created Date]]</f>
        <v>2.2638888888905058</v>
      </c>
      <c r="AC396" s="231">
        <f>YEAR(HelpMe[[#This Row],[Updated Created Date]])</f>
        <v>2024</v>
      </c>
      <c r="AD396" s="228">
        <f>WEEKNUM(HelpMe[[#This Row],[Updated Created Date]])</f>
        <v>34</v>
      </c>
      <c r="AE396" s="228" t="str">
        <f>_xlfn.CONCAT(HelpMe[[#This Row],[Year]],"-W",HelpMe[[#This Row],[Week'#]])</f>
        <v>2024-W34</v>
      </c>
      <c r="AF396" s="228" t="str">
        <f>IFERROR(VLOOKUP(HelpMe[[#This Row],[ID]],CGTracker[#All],13,FALSE),"No CG Status Found")</f>
        <v>No CG Status Found</v>
      </c>
      <c r="AG396" s="228">
        <f>MONTH(HelpMe[[#This Row],[Updated Created Date]])</f>
        <v>8</v>
      </c>
      <c r="AH396" s="228" t="str">
        <f>_xlfn.CONCAT(HelpMe[[#This Row],[Year]],"-M",HelpMe[[#This Row],[Month]])</f>
        <v>2024-M8</v>
      </c>
      <c r="AI396" s="228" t="str">
        <f ca="1">IF(HelpMe[[#This Row],[Age]]&lt;2,"Less than 2",IF(HelpMe[[#This Row],[Age]]&lt;5,"From 2 to 5",IF(HelpMe[[#This Row],[Age]]&lt;10,"From 5 to 10","More than 10")))</f>
        <v>From 2 to 5</v>
      </c>
      <c r="AJ3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45523.46875</v>
      </c>
      <c r="AK3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45525.732638888891</v>
      </c>
    </row>
    <row r="397" spans="1:37" ht="13.5" customHeight="1">
      <c r="A397" s="235">
        <v>4000002111</v>
      </c>
      <c r="B397" s="228" t="s">
        <v>117</v>
      </c>
      <c r="C397" s="228" t="s">
        <v>795</v>
      </c>
      <c r="D397" s="228" t="s">
        <v>3341</v>
      </c>
      <c r="E397" s="228" t="s">
        <v>880</v>
      </c>
      <c r="F397" s="228" t="s">
        <v>2413</v>
      </c>
      <c r="G397" s="228" t="s">
        <v>882</v>
      </c>
      <c r="H397" s="228" t="s">
        <v>403</v>
      </c>
      <c r="I397" s="233" t="s">
        <v>3342</v>
      </c>
      <c r="J397" s="228" t="s">
        <v>3343</v>
      </c>
      <c r="K397" s="228" t="s">
        <v>846</v>
      </c>
      <c r="L397" s="228" t="s">
        <v>2828</v>
      </c>
      <c r="M397" s="228" t="s">
        <v>880</v>
      </c>
      <c r="N397" s="228" t="s">
        <v>886</v>
      </c>
      <c r="O397" s="228" t="s">
        <v>850</v>
      </c>
      <c r="P397" s="233" t="s">
        <v>2828</v>
      </c>
      <c r="Q397" s="228" t="s">
        <v>795</v>
      </c>
      <c r="R397" s="233" t="s">
        <v>3344</v>
      </c>
      <c r="S397" s="228" t="s">
        <v>3344</v>
      </c>
      <c r="T397" s="228" t="s">
        <v>3345</v>
      </c>
      <c r="U397" s="228" t="s">
        <v>890</v>
      </c>
      <c r="V397" s="228" t="s">
        <v>855</v>
      </c>
      <c r="W397" s="228" t="s">
        <v>869</v>
      </c>
      <c r="X397" s="316" t="s">
        <v>891</v>
      </c>
      <c r="Y397" s="317" t="str">
        <f>VLOOKUP(HelpMe[[#This Row],[Technician]],Technicians[#All],3,FALSE)</f>
        <v>RAK Ceramics</v>
      </c>
      <c r="Z397" s="228" t="str">
        <f>VLOOKUP(HelpMe[[#This Row],[Technician]],Technicians[#All],2,FALSE)</f>
        <v>SAP Basis</v>
      </c>
      <c r="AA397" s="233" t="str">
        <f>IF((TEXT("Oct 28, 2024 00:00 AM","mmm dd, yyyy hh:mm") - HelpMe[[#This Row],[Updated Created Date]])&gt;0, "Yes","No")</f>
        <v>Yes</v>
      </c>
      <c r="AB397" s="230">
        <f ca="1">HelpMe[[#This Row],[Updated Resolved Time]]-HelpMe[[#This Row],[Updated Created Date]]</f>
        <v>1.9881944444423425</v>
      </c>
      <c r="AC397" s="231">
        <f>YEAR(HelpMe[[#This Row],[Updated Created Date]])</f>
        <v>2024</v>
      </c>
      <c r="AD397" s="228">
        <f>WEEKNUM(HelpMe[[#This Row],[Updated Created Date]])</f>
        <v>34</v>
      </c>
      <c r="AE397" s="228" t="str">
        <f>_xlfn.CONCAT(HelpMe[[#This Row],[Year]],"-W",HelpMe[[#This Row],[Week'#]])</f>
        <v>2024-W34</v>
      </c>
      <c r="AF397" s="228" t="str">
        <f>IFERROR(VLOOKUP(HelpMe[[#This Row],[ID]],CGTracker[#All],13,FALSE),"No CG Status Found")</f>
        <v>No CG Status Found</v>
      </c>
      <c r="AG397" s="228">
        <f>MONTH(HelpMe[[#This Row],[Updated Created Date]])</f>
        <v>8</v>
      </c>
      <c r="AH397" s="228" t="str">
        <f>_xlfn.CONCAT(HelpMe[[#This Row],[Year]],"-M",HelpMe[[#This Row],[Month]])</f>
        <v>2024-M8</v>
      </c>
      <c r="AI397" s="228" t="str">
        <f ca="1">IF(HelpMe[[#This Row],[Age]]&lt;2,"Less than 2",IF(HelpMe[[#This Row],[Age]]&lt;5,"From 2 to 5",IF(HelpMe[[#This Row],[Age]]&lt;10,"From 5 to 10","More than 10")))</f>
        <v>Less than 2</v>
      </c>
      <c r="AJ3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45523.538194444445</v>
      </c>
      <c r="AK3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45525.526388888888</v>
      </c>
    </row>
    <row r="398" spans="1:37" ht="13.5" customHeight="1">
      <c r="A398" s="235">
        <v>4000002163</v>
      </c>
      <c r="B398" s="228" t="s">
        <v>156</v>
      </c>
      <c r="C398" s="228" t="s">
        <v>1035</v>
      </c>
      <c r="D398" s="228" t="s">
        <v>3346</v>
      </c>
      <c r="E398" s="228" t="s">
        <v>1574</v>
      </c>
      <c r="F398" s="228" t="s">
        <v>1054</v>
      </c>
      <c r="G398" s="228" t="s">
        <v>1055</v>
      </c>
      <c r="H398" s="228" t="s">
        <v>403</v>
      </c>
      <c r="I398" s="233" t="s">
        <v>3347</v>
      </c>
      <c r="J398" s="228" t="s">
        <v>3348</v>
      </c>
      <c r="K398" s="228" t="s">
        <v>846</v>
      </c>
      <c r="L398" s="228" t="s">
        <v>1859</v>
      </c>
      <c r="M398" s="228" t="s">
        <v>1574</v>
      </c>
      <c r="N398" s="228" t="s">
        <v>1240</v>
      </c>
      <c r="O398" s="228" t="s">
        <v>850</v>
      </c>
      <c r="P398" s="233" t="s">
        <v>1859</v>
      </c>
      <c r="Q398" s="228" t="s">
        <v>892</v>
      </c>
      <c r="R398" s="233" t="s">
        <v>3349</v>
      </c>
      <c r="S398" s="228" t="s">
        <v>3350</v>
      </c>
      <c r="T398" s="228" t="s">
        <v>3351</v>
      </c>
      <c r="U398" s="228" t="s">
        <v>855</v>
      </c>
      <c r="V398" s="228" t="s">
        <v>3352</v>
      </c>
      <c r="W398" s="228" t="s">
        <v>869</v>
      </c>
      <c r="X398" s="316" t="s">
        <v>793</v>
      </c>
      <c r="Y398" s="317" t="str">
        <f>VLOOKUP(HelpMe[[#This Row],[Technician]],Technicians[#All],3,FALSE)</f>
        <v>RAK Ceramics</v>
      </c>
      <c r="Z398" s="228" t="str">
        <f>VLOOKUP(HelpMe[[#This Row],[Technician]],Technicians[#All],2,FALSE)</f>
        <v>SAP PP</v>
      </c>
      <c r="AA398" s="233" t="str">
        <f>IF((TEXT("Oct 28, 2024 00:00 AM","mmm dd, yyyy hh:mm") - HelpMe[[#This Row],[Updated Created Date]])&gt;0, "Yes","No")</f>
        <v>Yes</v>
      </c>
      <c r="AB398" s="230">
        <f ca="1">HelpMe[[#This Row],[Updated Resolved Time]]-HelpMe[[#This Row],[Updated Created Date]]</f>
        <v>6.7791666666671517</v>
      </c>
      <c r="AC398" s="231">
        <f>YEAR(HelpMe[[#This Row],[Updated Created Date]])</f>
        <v>2024</v>
      </c>
      <c r="AD398" s="228">
        <f>WEEKNUM(HelpMe[[#This Row],[Updated Created Date]])</f>
        <v>34</v>
      </c>
      <c r="AE398" s="228" t="str">
        <f>_xlfn.CONCAT(HelpMe[[#This Row],[Year]],"-W",HelpMe[[#This Row],[Week'#]])</f>
        <v>2024-W34</v>
      </c>
      <c r="AF398" s="228" t="str">
        <f>IFERROR(VLOOKUP(HelpMe[[#This Row],[ID]],CGTracker[#All],13,FALSE),"No CG Status Found")</f>
        <v>No CG Status Found</v>
      </c>
      <c r="AG398" s="228">
        <f>MONTH(HelpMe[[#This Row],[Updated Created Date]])</f>
        <v>8</v>
      </c>
      <c r="AH398" s="228" t="str">
        <f>_xlfn.CONCAT(HelpMe[[#This Row],[Year]],"-M",HelpMe[[#This Row],[Month]])</f>
        <v>2024-M8</v>
      </c>
      <c r="AI398" s="228" t="str">
        <f ca="1">IF(HelpMe[[#This Row],[Age]]&lt;2,"Less than 2",IF(HelpMe[[#This Row],[Age]]&lt;5,"From 2 to 5",IF(HelpMe[[#This Row],[Age]]&lt;10,"From 5 to 10","More than 10")))</f>
        <v>From 5 to 10</v>
      </c>
      <c r="AJ3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45524.681944444441</v>
      </c>
      <c r="AK3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45531.461111111108</v>
      </c>
    </row>
    <row r="399" spans="1:37" ht="13.5" customHeight="1">
      <c r="A399" s="235">
        <v>4000002109</v>
      </c>
      <c r="B399" s="228" t="s">
        <v>117</v>
      </c>
      <c r="C399" s="228" t="s">
        <v>795</v>
      </c>
      <c r="D399" s="228" t="s">
        <v>3353</v>
      </c>
      <c r="E399" s="228" t="s">
        <v>1639</v>
      </c>
      <c r="F399" s="228" t="s">
        <v>881</v>
      </c>
      <c r="G399" s="228" t="s">
        <v>882</v>
      </c>
      <c r="H399" s="228" t="s">
        <v>403</v>
      </c>
      <c r="I399" s="233" t="s">
        <v>3354</v>
      </c>
      <c r="J399" s="228" t="s">
        <v>3355</v>
      </c>
      <c r="K399" s="228" t="s">
        <v>890</v>
      </c>
      <c r="L399" s="228" t="s">
        <v>1554</v>
      </c>
      <c r="M399" s="228" t="s">
        <v>1639</v>
      </c>
      <c r="N399" s="228" t="s">
        <v>1240</v>
      </c>
      <c r="O399" s="228" t="s">
        <v>850</v>
      </c>
      <c r="P399" s="233" t="s">
        <v>1554</v>
      </c>
      <c r="Q399" s="228" t="s">
        <v>795</v>
      </c>
      <c r="R399" s="233" t="s">
        <v>3356</v>
      </c>
      <c r="S399" s="228" t="s">
        <v>3357</v>
      </c>
      <c r="T399" s="228" t="s">
        <v>3358</v>
      </c>
      <c r="U399" s="228" t="s">
        <v>890</v>
      </c>
      <c r="V399" s="228" t="s">
        <v>855</v>
      </c>
      <c r="W399" s="228" t="s">
        <v>938</v>
      </c>
      <c r="X399" s="316" t="s">
        <v>793</v>
      </c>
      <c r="Y399" s="317" t="str">
        <f>VLOOKUP(HelpMe[[#This Row],[Technician]],Technicians[#All],3,FALSE)</f>
        <v>RAK Ceramics</v>
      </c>
      <c r="Z399" s="228" t="str">
        <f>VLOOKUP(HelpMe[[#This Row],[Technician]],Technicians[#All],2,FALSE)</f>
        <v>SAP Basis</v>
      </c>
      <c r="AA399" s="233" t="str">
        <f>IF((TEXT("Oct 28, 2024 00:00 AM","mmm dd, yyyy hh:mm") - HelpMe[[#This Row],[Updated Created Date]])&gt;0, "Yes","No")</f>
        <v>Yes</v>
      </c>
      <c r="AB399" s="230">
        <f ca="1">HelpMe[[#This Row],[Updated Resolved Time]]-HelpMe[[#This Row],[Updated Created Date]]</f>
        <v>74.258333333331393</v>
      </c>
      <c r="AC399" s="231">
        <f>YEAR(HelpMe[[#This Row],[Updated Created Date]])</f>
        <v>2024</v>
      </c>
      <c r="AD399" s="228">
        <f>WEEKNUM(HelpMe[[#This Row],[Updated Created Date]])</f>
        <v>34</v>
      </c>
      <c r="AE399" s="228" t="str">
        <f>_xlfn.CONCAT(HelpMe[[#This Row],[Year]],"-W",HelpMe[[#This Row],[Week'#]])</f>
        <v>2024-W34</v>
      </c>
      <c r="AF399" s="228" t="str">
        <f>IFERROR(VLOOKUP(HelpMe[[#This Row],[ID]],CGTracker[#All],13,FALSE),"No CG Status Found")</f>
        <v>No CG Status Found</v>
      </c>
      <c r="AG399" s="228">
        <f>MONTH(HelpMe[[#This Row],[Updated Created Date]])</f>
        <v>8</v>
      </c>
      <c r="AH399" s="228" t="str">
        <f>_xlfn.CONCAT(HelpMe[[#This Row],[Year]],"-M",HelpMe[[#This Row],[Month]])</f>
        <v>2024-M8</v>
      </c>
      <c r="AI399" s="228" t="str">
        <f ca="1">IF(HelpMe[[#This Row],[Age]]&lt;2,"Less than 2",IF(HelpMe[[#This Row],[Age]]&lt;5,"From 2 to 5",IF(HelpMe[[#This Row],[Age]]&lt;10,"From 5 to 10","More than 10")))</f>
        <v>More than 10</v>
      </c>
      <c r="AJ3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45523.518750000003</v>
      </c>
      <c r="AK3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45597.777083333334</v>
      </c>
    </row>
    <row r="400" spans="1:37" ht="13.5" customHeight="1">
      <c r="A400" s="235">
        <v>4000002140</v>
      </c>
      <c r="B400" s="228" t="s">
        <v>117</v>
      </c>
      <c r="C400" s="228" t="s">
        <v>892</v>
      </c>
      <c r="D400" s="228" t="s">
        <v>3359</v>
      </c>
      <c r="E400" s="228" t="s">
        <v>1475</v>
      </c>
      <c r="F400" s="228" t="s">
        <v>881</v>
      </c>
      <c r="G400" s="228" t="s">
        <v>882</v>
      </c>
      <c r="H400" s="228" t="s">
        <v>403</v>
      </c>
      <c r="I400" s="233" t="s">
        <v>3360</v>
      </c>
      <c r="J400" s="228" t="s">
        <v>3361</v>
      </c>
      <c r="K400" s="228" t="s">
        <v>846</v>
      </c>
      <c r="L400" s="228" t="s">
        <v>1410</v>
      </c>
      <c r="M400" s="228" t="s">
        <v>1475</v>
      </c>
      <c r="N400" s="228" t="s">
        <v>1240</v>
      </c>
      <c r="O400" s="228" t="s">
        <v>850</v>
      </c>
      <c r="P400" s="233" t="s">
        <v>1410</v>
      </c>
      <c r="Q400" s="228" t="s">
        <v>795</v>
      </c>
      <c r="R400" s="233" t="s">
        <v>3362</v>
      </c>
      <c r="S400" s="228" t="s">
        <v>3363</v>
      </c>
      <c r="T400" s="228" t="s">
        <v>3364</v>
      </c>
      <c r="U400" s="228" t="s">
        <v>890</v>
      </c>
      <c r="V400" s="228" t="s">
        <v>855</v>
      </c>
      <c r="W400" s="228" t="s">
        <v>869</v>
      </c>
      <c r="X400" s="316" t="s">
        <v>793</v>
      </c>
      <c r="Y400" s="317" t="str">
        <f>VLOOKUP(HelpMe[[#This Row],[Technician]],Technicians[#All],3,FALSE)</f>
        <v>RAK Ceramics</v>
      </c>
      <c r="Z400" s="228" t="str">
        <f>VLOOKUP(HelpMe[[#This Row],[Technician]],Technicians[#All],2,FALSE)</f>
        <v>SAP Basis</v>
      </c>
      <c r="AA400" s="233" t="str">
        <f>IF((TEXT("Oct 28, 2024 00:00 AM","mmm dd, yyyy hh:mm") - HelpMe[[#This Row],[Updated Created Date]])&gt;0, "Yes","No")</f>
        <v>Yes</v>
      </c>
      <c r="AB400" s="230">
        <f ca="1">HelpMe[[#This Row],[Updated Resolved Time]]-HelpMe[[#This Row],[Updated Created Date]]</f>
        <v>21.815277777779556</v>
      </c>
      <c r="AC400" s="231">
        <f>YEAR(HelpMe[[#This Row],[Updated Created Date]])</f>
        <v>2024</v>
      </c>
      <c r="AD400" s="228">
        <f>WEEKNUM(HelpMe[[#This Row],[Updated Created Date]])</f>
        <v>34</v>
      </c>
      <c r="AE400" s="228" t="str">
        <f>_xlfn.CONCAT(HelpMe[[#This Row],[Year]],"-W",HelpMe[[#This Row],[Week'#]])</f>
        <v>2024-W34</v>
      </c>
      <c r="AF400" s="228" t="str">
        <f>IFERROR(VLOOKUP(HelpMe[[#This Row],[ID]],CGTracker[#All],13,FALSE),"No CG Status Found")</f>
        <v>No CG Status Found</v>
      </c>
      <c r="AG400" s="228">
        <f>MONTH(HelpMe[[#This Row],[Updated Created Date]])</f>
        <v>8</v>
      </c>
      <c r="AH400" s="228" t="str">
        <f>_xlfn.CONCAT(HelpMe[[#This Row],[Year]],"-M",HelpMe[[#This Row],[Month]])</f>
        <v>2024-M8</v>
      </c>
      <c r="AI400" s="228" t="str">
        <f ca="1">IF(HelpMe[[#This Row],[Age]]&lt;2,"Less than 2",IF(HelpMe[[#This Row],[Age]]&lt;5,"From 2 to 5",IF(HelpMe[[#This Row],[Age]]&lt;10,"From 5 to 10","More than 10")))</f>
        <v>More than 10</v>
      </c>
      <c r="AJ4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45523.772222222222</v>
      </c>
      <c r="AK4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45545.587500000001</v>
      </c>
    </row>
    <row r="401" spans="1:37" ht="13.5" customHeight="1">
      <c r="A401" s="235">
        <v>4000002112</v>
      </c>
      <c r="B401" s="228" t="s">
        <v>117</v>
      </c>
      <c r="C401" s="228" t="s">
        <v>795</v>
      </c>
      <c r="D401" s="228" t="s">
        <v>3365</v>
      </c>
      <c r="E401" s="228" t="s">
        <v>3366</v>
      </c>
      <c r="F401" s="228" t="s">
        <v>881</v>
      </c>
      <c r="G401" s="228" t="s">
        <v>882</v>
      </c>
      <c r="H401" s="228" t="s">
        <v>131</v>
      </c>
      <c r="I401" s="233" t="s">
        <v>3367</v>
      </c>
      <c r="J401" s="228" t="s">
        <v>3368</v>
      </c>
      <c r="K401" s="228" t="s">
        <v>890</v>
      </c>
      <c r="L401" s="228" t="s">
        <v>855</v>
      </c>
      <c r="M401" s="228" t="s">
        <v>933</v>
      </c>
      <c r="N401" s="228" t="s">
        <v>3369</v>
      </c>
      <c r="O401" s="228" t="s">
        <v>850</v>
      </c>
      <c r="P401" s="233" t="s">
        <v>3370</v>
      </c>
      <c r="Q401" s="228" t="s">
        <v>795</v>
      </c>
      <c r="R401" s="233" t="s">
        <v>855</v>
      </c>
      <c r="S401" s="228" t="s">
        <v>3370</v>
      </c>
      <c r="T401" s="228" t="s">
        <v>3371</v>
      </c>
      <c r="U401" s="228" t="s">
        <v>890</v>
      </c>
      <c r="V401" s="228" t="s">
        <v>855</v>
      </c>
      <c r="W401" s="228" t="s">
        <v>938</v>
      </c>
      <c r="X401" s="316" t="s">
        <v>2176</v>
      </c>
      <c r="Y401" s="317" t="str">
        <f>VLOOKUP(HelpMe[[#This Row],[Technician]],Technicians[#All],3,FALSE)</f>
        <v>RAK Ceramics</v>
      </c>
      <c r="Z401" s="228" t="str">
        <f>VLOOKUP(HelpMe[[#This Row],[Technician]],Technicians[#All],2,FALSE)</f>
        <v>SAP Basis</v>
      </c>
      <c r="AA401" s="233" t="str">
        <f>IF((TEXT("Oct 28, 2024 00:00 AM","mmm dd, yyyy hh:mm") - HelpMe[[#This Row],[Updated Created Date]])&gt;0, "Yes","No")</f>
        <v>Yes</v>
      </c>
      <c r="AB401" s="230">
        <f ca="1">HelpMe[[#This Row],[Updated Resolved Time]]-HelpMe[[#This Row],[Updated Created Date]]</f>
        <v>130.20474039352121</v>
      </c>
      <c r="AC401" s="231">
        <f>YEAR(HelpMe[[#This Row],[Updated Created Date]])</f>
        <v>2024</v>
      </c>
      <c r="AD401" s="228">
        <f>WEEKNUM(HelpMe[[#This Row],[Updated Created Date]])</f>
        <v>34</v>
      </c>
      <c r="AE401" s="228" t="str">
        <f>_xlfn.CONCAT(HelpMe[[#This Row],[Year]],"-W",HelpMe[[#This Row],[Week'#]])</f>
        <v>2024-W34</v>
      </c>
      <c r="AF401" s="228" t="str">
        <f>IFERROR(VLOOKUP(HelpMe[[#This Row],[ID]],CGTracker[#All],13,FALSE),"No CG Status Found")</f>
        <v>No CG Status Found</v>
      </c>
      <c r="AG401" s="228">
        <f>MONTH(HelpMe[[#This Row],[Updated Created Date]])</f>
        <v>8</v>
      </c>
      <c r="AH401" s="228" t="str">
        <f>_xlfn.CONCAT(HelpMe[[#This Row],[Year]],"-M",HelpMe[[#This Row],[Month]])</f>
        <v>2024-M8</v>
      </c>
      <c r="AI401" s="228" t="str">
        <f ca="1">IF(HelpMe[[#This Row],[Age]]&lt;2,"Less than 2",IF(HelpMe[[#This Row],[Age]]&lt;5,"From 2 to 5",IF(HelpMe[[#This Row],[Age]]&lt;10,"From 5 to 10","More than 10")))</f>
        <v>More than 10</v>
      </c>
      <c r="AJ4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45523.552777777775</v>
      </c>
      <c r="AK4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02" spans="1:37" ht="13.5" customHeight="1">
      <c r="A402" s="235">
        <v>4000002123</v>
      </c>
      <c r="B402" s="228" t="s">
        <v>156</v>
      </c>
      <c r="C402" s="228" t="s">
        <v>795</v>
      </c>
      <c r="D402" s="228" t="s">
        <v>3372</v>
      </c>
      <c r="E402" s="228" t="s">
        <v>3373</v>
      </c>
      <c r="F402" s="228" t="s">
        <v>742</v>
      </c>
      <c r="G402" s="228" t="s">
        <v>895</v>
      </c>
      <c r="H402" s="228" t="s">
        <v>403</v>
      </c>
      <c r="I402" s="233" t="s">
        <v>3374</v>
      </c>
      <c r="J402" s="228" t="s">
        <v>3375</v>
      </c>
      <c r="K402" s="228" t="s">
        <v>846</v>
      </c>
      <c r="L402" s="228" t="s">
        <v>3376</v>
      </c>
      <c r="M402" s="228" t="s">
        <v>933</v>
      </c>
      <c r="N402" s="228" t="s">
        <v>1156</v>
      </c>
      <c r="O402" s="228" t="s">
        <v>850</v>
      </c>
      <c r="P402" s="233" t="s">
        <v>3376</v>
      </c>
      <c r="Q402" s="228" t="s">
        <v>795</v>
      </c>
      <c r="R402" s="233" t="s">
        <v>3377</v>
      </c>
      <c r="S402" s="228" t="s">
        <v>3378</v>
      </c>
      <c r="T402" s="228" t="s">
        <v>3379</v>
      </c>
      <c r="U402" s="228" t="s">
        <v>855</v>
      </c>
      <c r="V402" s="228" t="s">
        <v>855</v>
      </c>
      <c r="W402" s="228" t="s">
        <v>869</v>
      </c>
      <c r="X402" s="316" t="s">
        <v>793</v>
      </c>
      <c r="Y402" s="317" t="str">
        <f>VLOOKUP(HelpMe[[#This Row],[Technician]],Technicians[#All],3,FALSE)</f>
        <v>RAK Ceramics</v>
      </c>
      <c r="Z402" s="228" t="str">
        <f>VLOOKUP(HelpMe[[#This Row],[Technician]],Technicians[#All],2,FALSE)</f>
        <v>SAP SD</v>
      </c>
      <c r="AA402" s="233" t="str">
        <f>IF((TEXT("Oct 28, 2024 00:00 AM","mmm dd, yyyy hh:mm") - HelpMe[[#This Row],[Updated Created Date]])&gt;0, "Yes","No")</f>
        <v>Yes</v>
      </c>
      <c r="AB402" s="230">
        <f ca="1">HelpMe[[#This Row],[Updated Resolved Time]]-HelpMe[[#This Row],[Updated Created Date]]</f>
        <v>0.92291666667006211</v>
      </c>
      <c r="AC402" s="231">
        <f>YEAR(HelpMe[[#This Row],[Updated Created Date]])</f>
        <v>2024</v>
      </c>
      <c r="AD402" s="228">
        <f>WEEKNUM(HelpMe[[#This Row],[Updated Created Date]])</f>
        <v>34</v>
      </c>
      <c r="AE402" s="228" t="str">
        <f>_xlfn.CONCAT(HelpMe[[#This Row],[Year]],"-W",HelpMe[[#This Row],[Week'#]])</f>
        <v>2024-W34</v>
      </c>
      <c r="AF402" s="228" t="str">
        <f>IFERROR(VLOOKUP(HelpMe[[#This Row],[ID]],CGTracker[#All],13,FALSE),"No CG Status Found")</f>
        <v>No CG Status Found</v>
      </c>
      <c r="AG402" s="228">
        <f>MONTH(HelpMe[[#This Row],[Updated Created Date]])</f>
        <v>8</v>
      </c>
      <c r="AH402" s="228" t="str">
        <f>_xlfn.CONCAT(HelpMe[[#This Row],[Year]],"-M",HelpMe[[#This Row],[Month]])</f>
        <v>2024-M8</v>
      </c>
      <c r="AI402" s="228" t="str">
        <f ca="1">IF(HelpMe[[#This Row],[Age]]&lt;2,"Less than 2",IF(HelpMe[[#This Row],[Age]]&lt;5,"From 2 to 5",IF(HelpMe[[#This Row],[Age]]&lt;10,"From 5 to 10","More than 10")))</f>
        <v>Less than 2</v>
      </c>
      <c r="AJ4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45523.609027777777</v>
      </c>
      <c r="AK4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45524.531944444447</v>
      </c>
    </row>
    <row r="403" spans="1:37" ht="13.5" customHeight="1">
      <c r="A403" s="235">
        <v>4000002194</v>
      </c>
      <c r="B403" s="228" t="s">
        <v>156</v>
      </c>
      <c r="C403" s="228" t="s">
        <v>795</v>
      </c>
      <c r="D403" s="228" t="s">
        <v>3380</v>
      </c>
      <c r="E403" s="228" t="s">
        <v>742</v>
      </c>
      <c r="F403" s="228" t="s">
        <v>742</v>
      </c>
      <c r="G403" s="228" t="s">
        <v>516</v>
      </c>
      <c r="H403" s="228" t="s">
        <v>403</v>
      </c>
      <c r="I403" s="233" t="s">
        <v>3381</v>
      </c>
      <c r="J403" s="228" t="s">
        <v>3382</v>
      </c>
      <c r="K403" s="228" t="s">
        <v>846</v>
      </c>
      <c r="L403" s="228" t="s">
        <v>1859</v>
      </c>
      <c r="M403" s="228" t="s">
        <v>933</v>
      </c>
      <c r="N403" s="228" t="s">
        <v>886</v>
      </c>
      <c r="O403" s="228" t="s">
        <v>917</v>
      </c>
      <c r="P403" s="233" t="s">
        <v>1859</v>
      </c>
      <c r="Q403" s="228" t="s">
        <v>795</v>
      </c>
      <c r="R403" s="233" t="s">
        <v>3383</v>
      </c>
      <c r="S403" s="228" t="s">
        <v>3383</v>
      </c>
      <c r="T403" s="228" t="s">
        <v>3384</v>
      </c>
      <c r="U403" s="228" t="s">
        <v>855</v>
      </c>
      <c r="V403" s="228" t="s">
        <v>3385</v>
      </c>
      <c r="W403" s="228" t="s">
        <v>869</v>
      </c>
      <c r="X403" s="316" t="s">
        <v>793</v>
      </c>
      <c r="Y403" s="317" t="str">
        <f>VLOOKUP(HelpMe[[#This Row],[Technician]],Technicians[#All],3,FALSE)</f>
        <v>RAK Ceramics</v>
      </c>
      <c r="Z403" s="228" t="str">
        <f>VLOOKUP(HelpMe[[#This Row],[Technician]],Technicians[#All],2,FALSE)</f>
        <v>SAP SD</v>
      </c>
      <c r="AA403" s="233" t="str">
        <f>IF((TEXT("Oct 28, 2024 00:00 AM","mmm dd, yyyy hh:mm") - HelpMe[[#This Row],[Updated Created Date]])&gt;0, "Yes","No")</f>
        <v>Yes</v>
      </c>
      <c r="AB403" s="230">
        <f ca="1">HelpMe[[#This Row],[Updated Resolved Time]]-HelpMe[[#This Row],[Updated Created Date]]</f>
        <v>6.6381944444437977</v>
      </c>
      <c r="AC403" s="231">
        <f>YEAR(HelpMe[[#This Row],[Updated Created Date]])</f>
        <v>2024</v>
      </c>
      <c r="AD403" s="228">
        <f>WEEKNUM(HelpMe[[#This Row],[Updated Created Date]])</f>
        <v>34</v>
      </c>
      <c r="AE403" s="228" t="str">
        <f>_xlfn.CONCAT(HelpMe[[#This Row],[Year]],"-W",HelpMe[[#This Row],[Week'#]])</f>
        <v>2024-W34</v>
      </c>
      <c r="AF403" s="228" t="str">
        <f>IFERROR(VLOOKUP(HelpMe[[#This Row],[ID]],CGTracker[#All],13,FALSE),"No CG Status Found")</f>
        <v>No CG Status Found</v>
      </c>
      <c r="AG403" s="228">
        <f>MONTH(HelpMe[[#This Row],[Updated Created Date]])</f>
        <v>8</v>
      </c>
      <c r="AH403" s="228" t="str">
        <f>_xlfn.CONCAT(HelpMe[[#This Row],[Year]],"-M",HelpMe[[#This Row],[Month]])</f>
        <v>2024-M8</v>
      </c>
      <c r="AI403" s="228" t="str">
        <f ca="1">IF(HelpMe[[#This Row],[Age]]&lt;2,"Less than 2",IF(HelpMe[[#This Row],[Age]]&lt;5,"From 2 to 5",IF(HelpMe[[#This Row],[Age]]&lt;10,"From 5 to 10","More than 10")))</f>
        <v>From 5 to 10</v>
      </c>
      <c r="AJ4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45524.818055555559</v>
      </c>
      <c r="AK4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45531.456250000003</v>
      </c>
    </row>
    <row r="404" spans="1:37" ht="13.5" customHeight="1">
      <c r="A404" s="235">
        <v>4000002193</v>
      </c>
      <c r="B404" s="228" t="s">
        <v>156</v>
      </c>
      <c r="C404" s="228" t="s">
        <v>795</v>
      </c>
      <c r="D404" s="228" t="s">
        <v>3386</v>
      </c>
      <c r="E404" s="228" t="s">
        <v>3123</v>
      </c>
      <c r="F404" s="228" t="s">
        <v>742</v>
      </c>
      <c r="G404" s="228" t="s">
        <v>516</v>
      </c>
      <c r="H404" s="228" t="s">
        <v>403</v>
      </c>
      <c r="I404" s="233" t="s">
        <v>3387</v>
      </c>
      <c r="J404" s="228" t="s">
        <v>3388</v>
      </c>
      <c r="K404" s="228" t="s">
        <v>846</v>
      </c>
      <c r="L404" s="228" t="s">
        <v>2391</v>
      </c>
      <c r="M404" s="228" t="s">
        <v>3123</v>
      </c>
      <c r="N404" s="228" t="s">
        <v>849</v>
      </c>
      <c r="O404" s="228" t="s">
        <v>850</v>
      </c>
      <c r="P404" s="233" t="s">
        <v>2391</v>
      </c>
      <c r="Q404" s="228" t="s">
        <v>795</v>
      </c>
      <c r="R404" s="233" t="s">
        <v>3389</v>
      </c>
      <c r="S404" s="228" t="s">
        <v>3390</v>
      </c>
      <c r="T404" s="228" t="s">
        <v>3391</v>
      </c>
      <c r="U404" s="228" t="s">
        <v>855</v>
      </c>
      <c r="V404" s="228" t="s">
        <v>3392</v>
      </c>
      <c r="W404" s="228" t="s">
        <v>869</v>
      </c>
      <c r="X404" s="316" t="s">
        <v>793</v>
      </c>
      <c r="Y404" s="317" t="str">
        <f>VLOOKUP(HelpMe[[#This Row],[Technician]],Technicians[#All],3,FALSE)</f>
        <v>RAK Ceramics</v>
      </c>
      <c r="Z404" s="228" t="str">
        <f>VLOOKUP(HelpMe[[#This Row],[Technician]],Technicians[#All],2,FALSE)</f>
        <v>SAP SD</v>
      </c>
      <c r="AA404" s="233" t="str">
        <f>IF((TEXT("Oct 28, 2024 00:00 AM","mmm dd, yyyy hh:mm") - HelpMe[[#This Row],[Updated Created Date]])&gt;0, "Yes","No")</f>
        <v>Yes</v>
      </c>
      <c r="AB404" s="230">
        <f ca="1">HelpMe[[#This Row],[Updated Resolved Time]]-HelpMe[[#This Row],[Updated Created Date]]</f>
        <v>69.696527777778101</v>
      </c>
      <c r="AC404" s="231">
        <f>YEAR(HelpMe[[#This Row],[Updated Created Date]])</f>
        <v>2024</v>
      </c>
      <c r="AD404" s="228">
        <f>WEEKNUM(HelpMe[[#This Row],[Updated Created Date]])</f>
        <v>34</v>
      </c>
      <c r="AE404" s="228" t="str">
        <f>_xlfn.CONCAT(HelpMe[[#This Row],[Year]],"-W",HelpMe[[#This Row],[Week'#]])</f>
        <v>2024-W34</v>
      </c>
      <c r="AF404" s="228" t="str">
        <f>IFERROR(VLOOKUP(HelpMe[[#This Row],[ID]],CGTracker[#All],13,FALSE),"No CG Status Found")</f>
        <v>No CG Status Found</v>
      </c>
      <c r="AG404" s="228">
        <f>MONTH(HelpMe[[#This Row],[Updated Created Date]])</f>
        <v>8</v>
      </c>
      <c r="AH404" s="228" t="str">
        <f>_xlfn.CONCAT(HelpMe[[#This Row],[Year]],"-M",HelpMe[[#This Row],[Month]])</f>
        <v>2024-M8</v>
      </c>
      <c r="AI404" s="228" t="str">
        <f ca="1">IF(HelpMe[[#This Row],[Age]]&lt;2,"Less than 2",IF(HelpMe[[#This Row],[Age]]&lt;5,"From 2 to 5",IF(HelpMe[[#This Row],[Age]]&lt;10,"From 5 to 10","More than 10")))</f>
        <v>More than 10</v>
      </c>
      <c r="AJ4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45524.796527777777</v>
      </c>
      <c r="AK4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45594.493055555555</v>
      </c>
    </row>
    <row r="405" spans="1:37" ht="13.5" customHeight="1">
      <c r="A405" s="235">
        <v>4000002184</v>
      </c>
      <c r="B405" s="228" t="s">
        <v>117</v>
      </c>
      <c r="C405" s="228" t="s">
        <v>1035</v>
      </c>
      <c r="D405" s="228" t="s">
        <v>3393</v>
      </c>
      <c r="E405" s="228" t="s">
        <v>2717</v>
      </c>
      <c r="F405" s="228" t="s">
        <v>881</v>
      </c>
      <c r="G405" s="228" t="s">
        <v>882</v>
      </c>
      <c r="H405" s="228" t="s">
        <v>403</v>
      </c>
      <c r="I405" s="233" t="s">
        <v>3394</v>
      </c>
      <c r="J405" s="228" t="s">
        <v>3395</v>
      </c>
      <c r="K405" s="228" t="s">
        <v>846</v>
      </c>
      <c r="L405" s="228" t="s">
        <v>2434</v>
      </c>
      <c r="M405" s="228" t="s">
        <v>2717</v>
      </c>
      <c r="N405" s="228" t="s">
        <v>3396</v>
      </c>
      <c r="O405" s="228" t="s">
        <v>850</v>
      </c>
      <c r="P405" s="233" t="s">
        <v>2434</v>
      </c>
      <c r="Q405" s="228" t="s">
        <v>892</v>
      </c>
      <c r="R405" s="233" t="s">
        <v>3397</v>
      </c>
      <c r="S405" s="228" t="s">
        <v>3397</v>
      </c>
      <c r="T405" s="228" t="s">
        <v>3398</v>
      </c>
      <c r="U405" s="228" t="s">
        <v>890</v>
      </c>
      <c r="V405" s="228" t="s">
        <v>855</v>
      </c>
      <c r="W405" s="228" t="s">
        <v>869</v>
      </c>
      <c r="X405" s="316" t="s">
        <v>793</v>
      </c>
      <c r="Y405" s="317" t="str">
        <f>VLOOKUP(HelpMe[[#This Row],[Technician]],Technicians[#All],3,FALSE)</f>
        <v>RAK Ceramics</v>
      </c>
      <c r="Z405" s="228" t="str">
        <f>VLOOKUP(HelpMe[[#This Row],[Technician]],Technicians[#All],2,FALSE)</f>
        <v>SAP Basis</v>
      </c>
      <c r="AA405" s="233" t="str">
        <f>IF((TEXT("Oct 28, 2024 00:00 AM","mmm dd, yyyy hh:mm") - HelpMe[[#This Row],[Updated Created Date]])&gt;0, "Yes","No")</f>
        <v>Yes</v>
      </c>
      <c r="AB405" s="230">
        <f ca="1">HelpMe[[#This Row],[Updated Resolved Time]]-HelpMe[[#This Row],[Updated Created Date]]</f>
        <v>6.9993055555532919</v>
      </c>
      <c r="AC405" s="231">
        <f>YEAR(HelpMe[[#This Row],[Updated Created Date]])</f>
        <v>2024</v>
      </c>
      <c r="AD405" s="228">
        <f>WEEKNUM(HelpMe[[#This Row],[Updated Created Date]])</f>
        <v>34</v>
      </c>
      <c r="AE405" s="228" t="str">
        <f>_xlfn.CONCAT(HelpMe[[#This Row],[Year]],"-W",HelpMe[[#This Row],[Week'#]])</f>
        <v>2024-W34</v>
      </c>
      <c r="AF405" s="228" t="str">
        <f>IFERROR(VLOOKUP(HelpMe[[#This Row],[ID]],CGTracker[#All],13,FALSE),"No CG Status Found")</f>
        <v>No CG Status Found</v>
      </c>
      <c r="AG405" s="228">
        <f>MONTH(HelpMe[[#This Row],[Updated Created Date]])</f>
        <v>8</v>
      </c>
      <c r="AH405" s="228" t="str">
        <f>_xlfn.CONCAT(HelpMe[[#This Row],[Year]],"-M",HelpMe[[#This Row],[Month]])</f>
        <v>2024-M8</v>
      </c>
      <c r="AI405" s="228" t="str">
        <f ca="1">IF(HelpMe[[#This Row],[Age]]&lt;2,"Less than 2",IF(HelpMe[[#This Row],[Age]]&lt;5,"From 2 to 5",IF(HelpMe[[#This Row],[Age]]&lt;10,"From 5 to 10","More than 10")))</f>
        <v>From 5 to 10</v>
      </c>
      <c r="AJ4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45524.738888888889</v>
      </c>
      <c r="AK4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45531.738194444442</v>
      </c>
    </row>
    <row r="406" spans="1:37" ht="13.5" customHeight="1">
      <c r="A406" s="235">
        <v>4000002211</v>
      </c>
      <c r="B406" s="228" t="s">
        <v>156</v>
      </c>
      <c r="C406" s="228" t="s">
        <v>892</v>
      </c>
      <c r="D406" s="228" t="s">
        <v>3399</v>
      </c>
      <c r="E406" s="228" t="s">
        <v>2566</v>
      </c>
      <c r="F406" s="228" t="s">
        <v>1665</v>
      </c>
      <c r="G406" s="228" t="s">
        <v>1055</v>
      </c>
      <c r="H406" s="228" t="s">
        <v>403</v>
      </c>
      <c r="I406" s="233" t="s">
        <v>3400</v>
      </c>
      <c r="J406" s="228" t="s">
        <v>3401</v>
      </c>
      <c r="K406" s="228" t="s">
        <v>846</v>
      </c>
      <c r="L406" s="228" t="s">
        <v>3402</v>
      </c>
      <c r="M406" s="228" t="s">
        <v>2566</v>
      </c>
      <c r="N406" s="228" t="s">
        <v>2570</v>
      </c>
      <c r="O406" s="228" t="s">
        <v>850</v>
      </c>
      <c r="P406" s="233" t="s">
        <v>3402</v>
      </c>
      <c r="Q406" s="228" t="s">
        <v>795</v>
      </c>
      <c r="R406" s="233" t="s">
        <v>3403</v>
      </c>
      <c r="S406" s="228" t="s">
        <v>3404</v>
      </c>
      <c r="T406" s="228" t="s">
        <v>3405</v>
      </c>
      <c r="U406" s="228" t="s">
        <v>855</v>
      </c>
      <c r="V406" s="228" t="s">
        <v>3406</v>
      </c>
      <c r="W406" s="228" t="s">
        <v>869</v>
      </c>
      <c r="X406" s="316" t="s">
        <v>793</v>
      </c>
      <c r="Y406" s="317" t="str">
        <f>VLOOKUP(HelpMe[[#This Row],[Technician]],Technicians[#All],3,FALSE)</f>
        <v>RAK Ceramics</v>
      </c>
      <c r="Z406" s="228" t="str">
        <f>VLOOKUP(HelpMe[[#This Row],[Technician]],Technicians[#All],2,FALSE)</f>
        <v>SAP Kludi</v>
      </c>
      <c r="AA406" s="233" t="str">
        <f>IF((TEXT("Oct 28, 2024 00:00 AM","mmm dd, yyyy hh:mm") - HelpMe[[#This Row],[Updated Created Date]])&gt;0, "Yes","No")</f>
        <v>Yes</v>
      </c>
      <c r="AB406" s="230">
        <f ca="1">HelpMe[[#This Row],[Updated Resolved Time]]-HelpMe[[#This Row],[Updated Created Date]]</f>
        <v>71.977083333338669</v>
      </c>
      <c r="AC406" s="231">
        <f>YEAR(HelpMe[[#This Row],[Updated Created Date]])</f>
        <v>2024</v>
      </c>
      <c r="AD406" s="228">
        <f>WEEKNUM(HelpMe[[#This Row],[Updated Created Date]])</f>
        <v>34</v>
      </c>
      <c r="AE406" s="228" t="str">
        <f>_xlfn.CONCAT(HelpMe[[#This Row],[Year]],"-W",HelpMe[[#This Row],[Week'#]])</f>
        <v>2024-W34</v>
      </c>
      <c r="AF406" s="228" t="str">
        <f>IFERROR(VLOOKUP(HelpMe[[#This Row],[ID]],CGTracker[#All],13,FALSE),"No CG Status Found")</f>
        <v>No CG Status Found</v>
      </c>
      <c r="AG406" s="228">
        <f>MONTH(HelpMe[[#This Row],[Updated Created Date]])</f>
        <v>8</v>
      </c>
      <c r="AH406" s="228" t="str">
        <f>_xlfn.CONCAT(HelpMe[[#This Row],[Year]],"-M",HelpMe[[#This Row],[Month]])</f>
        <v>2024-M8</v>
      </c>
      <c r="AI406" s="228" t="str">
        <f ca="1">IF(HelpMe[[#This Row],[Age]]&lt;2,"Less than 2",IF(HelpMe[[#This Row],[Age]]&lt;5,"From 2 to 5",IF(HelpMe[[#This Row],[Age]]&lt;10,"From 5 to 10","More than 10")))</f>
        <v>More than 10</v>
      </c>
      <c r="AJ4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45525.718055555553</v>
      </c>
      <c r="AK4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45597.695138888892</v>
      </c>
    </row>
    <row r="407" spans="1:37" ht="13.5" customHeight="1">
      <c r="A407" s="235">
        <v>4000002268</v>
      </c>
      <c r="B407" s="228" t="s">
        <v>156</v>
      </c>
      <c r="C407" s="228" t="s">
        <v>892</v>
      </c>
      <c r="D407" s="228" t="s">
        <v>3407</v>
      </c>
      <c r="E407" s="228" t="s">
        <v>3408</v>
      </c>
      <c r="F407" s="228" t="s">
        <v>2413</v>
      </c>
      <c r="G407" s="228" t="s">
        <v>882</v>
      </c>
      <c r="H407" s="228" t="s">
        <v>403</v>
      </c>
      <c r="I407" s="233" t="s">
        <v>3409</v>
      </c>
      <c r="J407" s="228" t="s">
        <v>3410</v>
      </c>
      <c r="K407" s="228" t="s">
        <v>846</v>
      </c>
      <c r="L407" s="228" t="s">
        <v>3411</v>
      </c>
      <c r="M407" s="228" t="s">
        <v>3408</v>
      </c>
      <c r="N407" s="228" t="s">
        <v>924</v>
      </c>
      <c r="O407" s="228" t="s">
        <v>1015</v>
      </c>
      <c r="P407" s="233" t="s">
        <v>3411</v>
      </c>
      <c r="Q407" s="228" t="s">
        <v>892</v>
      </c>
      <c r="R407" s="233" t="s">
        <v>3412</v>
      </c>
      <c r="S407" s="228" t="s">
        <v>3412</v>
      </c>
      <c r="T407" s="228" t="s">
        <v>3413</v>
      </c>
      <c r="U407" s="228" t="s">
        <v>855</v>
      </c>
      <c r="V407" s="228" t="s">
        <v>855</v>
      </c>
      <c r="W407" s="228" t="s">
        <v>869</v>
      </c>
      <c r="X407" s="316" t="s">
        <v>878</v>
      </c>
      <c r="Y407" s="317" t="str">
        <f>VLOOKUP(HelpMe[[#This Row],[Technician]],Technicians[#All],3,FALSE)</f>
        <v>RAK Ceramics</v>
      </c>
      <c r="Z407" s="228" t="str">
        <f>VLOOKUP(HelpMe[[#This Row],[Technician]],Technicians[#All],2,FALSE)</f>
        <v>SAP Basis</v>
      </c>
      <c r="AA407" s="233" t="str">
        <f>IF((TEXT("Oct 28, 2024 00:00 AM","mmm dd, yyyy hh:mm") - HelpMe[[#This Row],[Updated Created Date]])&gt;0, "Yes","No")</f>
        <v>Yes</v>
      </c>
      <c r="AB407" s="230">
        <f ca="1">HelpMe[[#This Row],[Updated Resolved Time]]-HelpMe[[#This Row],[Updated Created Date]]</f>
        <v>0.15625</v>
      </c>
      <c r="AC407" s="231">
        <f>YEAR(HelpMe[[#This Row],[Updated Created Date]])</f>
        <v>2024</v>
      </c>
      <c r="AD407" s="228">
        <f>WEEKNUM(HelpMe[[#This Row],[Updated Created Date]])</f>
        <v>34</v>
      </c>
      <c r="AE407" s="228" t="str">
        <f>_xlfn.CONCAT(HelpMe[[#This Row],[Year]],"-W",HelpMe[[#This Row],[Week'#]])</f>
        <v>2024-W34</v>
      </c>
      <c r="AF407" s="228" t="str">
        <f>IFERROR(VLOOKUP(HelpMe[[#This Row],[ID]],CGTracker[#All],13,FALSE),"No CG Status Found")</f>
        <v>No CG Status Found</v>
      </c>
      <c r="AG407" s="228">
        <f>MONTH(HelpMe[[#This Row],[Updated Created Date]])</f>
        <v>8</v>
      </c>
      <c r="AH407" s="228" t="str">
        <f>_xlfn.CONCAT(HelpMe[[#This Row],[Year]],"-M",HelpMe[[#This Row],[Month]])</f>
        <v>2024-M8</v>
      </c>
      <c r="AI407" s="228" t="str">
        <f ca="1">IF(HelpMe[[#This Row],[Age]]&lt;2,"Less than 2",IF(HelpMe[[#This Row],[Age]]&lt;5,"From 2 to 5",IF(HelpMe[[#This Row],[Age]]&lt;10,"From 5 to 10","More than 10")))</f>
        <v>Less than 2</v>
      </c>
      <c r="AJ4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45527.40347222222</v>
      </c>
      <c r="AK4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45527.55972222222</v>
      </c>
    </row>
    <row r="408" spans="1:37" ht="13.5" customHeight="1">
      <c r="A408" s="235">
        <v>4000002229</v>
      </c>
      <c r="B408" s="228" t="s">
        <v>117</v>
      </c>
      <c r="C408" s="228" t="s">
        <v>1035</v>
      </c>
      <c r="D408" s="228" t="s">
        <v>3414</v>
      </c>
      <c r="E408" s="228" t="s">
        <v>2921</v>
      </c>
      <c r="F408" s="228" t="s">
        <v>881</v>
      </c>
      <c r="G408" s="228" t="s">
        <v>882</v>
      </c>
      <c r="H408" s="228" t="s">
        <v>403</v>
      </c>
      <c r="I408" s="233" t="s">
        <v>3415</v>
      </c>
      <c r="J408" s="228" t="s">
        <v>3416</v>
      </c>
      <c r="K408" s="228" t="s">
        <v>846</v>
      </c>
      <c r="L408" s="228" t="s">
        <v>3417</v>
      </c>
      <c r="M408" s="228" t="s">
        <v>2921</v>
      </c>
      <c r="N408" s="228" t="s">
        <v>1666</v>
      </c>
      <c r="O408" s="228" t="s">
        <v>850</v>
      </c>
      <c r="P408" s="233" t="s">
        <v>3417</v>
      </c>
      <c r="Q408" s="228" t="s">
        <v>892</v>
      </c>
      <c r="R408" s="233" t="s">
        <v>3418</v>
      </c>
      <c r="S408" s="228" t="s">
        <v>3418</v>
      </c>
      <c r="T408" s="228" t="s">
        <v>1090</v>
      </c>
      <c r="U408" s="228" t="s">
        <v>890</v>
      </c>
      <c r="V408" s="228" t="s">
        <v>855</v>
      </c>
      <c r="W408" s="228" t="s">
        <v>869</v>
      </c>
      <c r="X408" s="316" t="s">
        <v>984</v>
      </c>
      <c r="Y408" s="317" t="str">
        <f>VLOOKUP(HelpMe[[#This Row],[Technician]],Technicians[#All],3,FALSE)</f>
        <v>RAK Ceramics</v>
      </c>
      <c r="Z408" s="228" t="str">
        <f>VLOOKUP(HelpMe[[#This Row],[Technician]],Technicians[#All],2,FALSE)</f>
        <v>SAP Basis</v>
      </c>
      <c r="AA408" s="233" t="str">
        <f>IF((TEXT("Oct 28, 2024 00:00 AM","mmm dd, yyyy hh:mm") - HelpMe[[#This Row],[Updated Created Date]])&gt;0, "Yes","No")</f>
        <v>Yes</v>
      </c>
      <c r="AB408" s="230">
        <f ca="1">HelpMe[[#This Row],[Updated Resolved Time]]-HelpMe[[#This Row],[Updated Created Date]]</f>
        <v>54.222916666665697</v>
      </c>
      <c r="AC408" s="231">
        <f>YEAR(HelpMe[[#This Row],[Updated Created Date]])</f>
        <v>2024</v>
      </c>
      <c r="AD408" s="228">
        <f>WEEKNUM(HelpMe[[#This Row],[Updated Created Date]])</f>
        <v>34</v>
      </c>
      <c r="AE408" s="228" t="str">
        <f>_xlfn.CONCAT(HelpMe[[#This Row],[Year]],"-W",HelpMe[[#This Row],[Week'#]])</f>
        <v>2024-W34</v>
      </c>
      <c r="AF408" s="228" t="str">
        <f>IFERROR(VLOOKUP(HelpMe[[#This Row],[ID]],CGTracker[#All],13,FALSE),"No CG Status Found")</f>
        <v>No CG Status Found</v>
      </c>
      <c r="AG408" s="228">
        <f>MONTH(HelpMe[[#This Row],[Updated Created Date]])</f>
        <v>8</v>
      </c>
      <c r="AH408" s="228" t="str">
        <f>_xlfn.CONCAT(HelpMe[[#This Row],[Year]],"-M",HelpMe[[#This Row],[Month]])</f>
        <v>2024-M8</v>
      </c>
      <c r="AI408" s="228" t="str">
        <f ca="1">IF(HelpMe[[#This Row],[Age]]&lt;2,"Less than 2",IF(HelpMe[[#This Row],[Age]]&lt;5,"From 2 to 5",IF(HelpMe[[#This Row],[Age]]&lt;10,"From 5 to 10","More than 10")))</f>
        <v>More than 10</v>
      </c>
      <c r="AJ4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45526.476388888892</v>
      </c>
      <c r="AK4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45580.699305555558</v>
      </c>
    </row>
    <row r="409" spans="1:37" ht="13.5" customHeight="1">
      <c r="A409" s="235">
        <v>4000002298</v>
      </c>
      <c r="B409" s="228" t="s">
        <v>156</v>
      </c>
      <c r="C409" s="228" t="s">
        <v>892</v>
      </c>
      <c r="D409" s="228" t="s">
        <v>3419</v>
      </c>
      <c r="E409" s="228" t="s">
        <v>3044</v>
      </c>
      <c r="F409" s="228" t="s">
        <v>742</v>
      </c>
      <c r="G409" s="228" t="s">
        <v>516</v>
      </c>
      <c r="H409" s="228" t="s">
        <v>403</v>
      </c>
      <c r="I409" s="233" t="s">
        <v>3420</v>
      </c>
      <c r="J409" s="228" t="s">
        <v>3421</v>
      </c>
      <c r="K409" s="228" t="s">
        <v>846</v>
      </c>
      <c r="L409" s="228" t="s">
        <v>3422</v>
      </c>
      <c r="M409" s="228" t="s">
        <v>3044</v>
      </c>
      <c r="N409" s="228" t="s">
        <v>1024</v>
      </c>
      <c r="O409" s="228" t="s">
        <v>850</v>
      </c>
      <c r="P409" s="233" t="s">
        <v>3422</v>
      </c>
      <c r="Q409" s="228" t="s">
        <v>795</v>
      </c>
      <c r="R409" s="233" t="s">
        <v>3423</v>
      </c>
      <c r="S409" s="228" t="s">
        <v>3423</v>
      </c>
      <c r="T409" s="228" t="s">
        <v>3424</v>
      </c>
      <c r="U409" s="228" t="s">
        <v>855</v>
      </c>
      <c r="V409" s="228" t="s">
        <v>3425</v>
      </c>
      <c r="W409" s="228" t="s">
        <v>869</v>
      </c>
      <c r="X409" s="316" t="s">
        <v>793</v>
      </c>
      <c r="Y409" s="317" t="str">
        <f>VLOOKUP(HelpMe[[#This Row],[Technician]],Technicians[#All],3,FALSE)</f>
        <v>RAK Ceramics</v>
      </c>
      <c r="Z409" s="228" t="str">
        <f>VLOOKUP(HelpMe[[#This Row],[Technician]],Technicians[#All],2,FALSE)</f>
        <v>SAP SD</v>
      </c>
      <c r="AA409" s="233" t="str">
        <f>IF((TEXT("Oct 28, 2024 00:00 AM","mmm dd, yyyy hh:mm") - HelpMe[[#This Row],[Updated Created Date]])&gt;0, "Yes","No")</f>
        <v>Yes</v>
      </c>
      <c r="AB409" s="230">
        <f ca="1">HelpMe[[#This Row],[Updated Resolved Time]]-HelpMe[[#This Row],[Updated Created Date]]</f>
        <v>2.8375000000014552</v>
      </c>
      <c r="AC409" s="231">
        <f>YEAR(HelpMe[[#This Row],[Updated Created Date]])</f>
        <v>2024</v>
      </c>
      <c r="AD409" s="228">
        <f>WEEKNUM(HelpMe[[#This Row],[Updated Created Date]])</f>
        <v>34</v>
      </c>
      <c r="AE409" s="228" t="str">
        <f>_xlfn.CONCAT(HelpMe[[#This Row],[Year]],"-W",HelpMe[[#This Row],[Week'#]])</f>
        <v>2024-W34</v>
      </c>
      <c r="AF409" s="228" t="str">
        <f>IFERROR(VLOOKUP(HelpMe[[#This Row],[ID]],CGTracker[#All],13,FALSE),"No CG Status Found")</f>
        <v>No CG Status Found</v>
      </c>
      <c r="AG409" s="228">
        <f>MONTH(HelpMe[[#This Row],[Updated Created Date]])</f>
        <v>8</v>
      </c>
      <c r="AH409" s="228" t="str">
        <f>_xlfn.CONCAT(HelpMe[[#This Row],[Year]],"-M",HelpMe[[#This Row],[Month]])</f>
        <v>2024-M8</v>
      </c>
      <c r="AI409" s="228" t="str">
        <f ca="1">IF(HelpMe[[#This Row],[Age]]&lt;2,"Less than 2",IF(HelpMe[[#This Row],[Age]]&lt;5,"From 2 to 5",IF(HelpMe[[#This Row],[Age]]&lt;10,"From 5 to 10","More than 10")))</f>
        <v>From 2 to 5</v>
      </c>
      <c r="AJ4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45527.659722222219</v>
      </c>
      <c r="AK4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45530.49722222222</v>
      </c>
    </row>
    <row r="410" spans="1:37" ht="13.5" customHeight="1">
      <c r="A410" s="235">
        <v>4000002305</v>
      </c>
      <c r="B410" s="228" t="s">
        <v>156</v>
      </c>
      <c r="C410" s="228" t="s">
        <v>795</v>
      </c>
      <c r="D410" s="228" t="s">
        <v>3426</v>
      </c>
      <c r="E410" s="228" t="s">
        <v>3427</v>
      </c>
      <c r="F410" s="228" t="s">
        <v>742</v>
      </c>
      <c r="G410" s="228" t="s">
        <v>516</v>
      </c>
      <c r="H410" s="228" t="s">
        <v>403</v>
      </c>
      <c r="I410" s="233" t="s">
        <v>3428</v>
      </c>
      <c r="J410" s="228" t="s">
        <v>3429</v>
      </c>
      <c r="K410" s="228" t="s">
        <v>846</v>
      </c>
      <c r="L410" s="228" t="s">
        <v>3430</v>
      </c>
      <c r="M410" s="228" t="s">
        <v>2448</v>
      </c>
      <c r="N410" s="228" t="s">
        <v>863</v>
      </c>
      <c r="O410" s="228" t="s">
        <v>850</v>
      </c>
      <c r="P410" s="233" t="s">
        <v>3431</v>
      </c>
      <c r="Q410" s="228" t="s">
        <v>795</v>
      </c>
      <c r="R410" s="233" t="s">
        <v>3432</v>
      </c>
      <c r="S410" s="228" t="s">
        <v>3432</v>
      </c>
      <c r="T410" s="228" t="s">
        <v>3433</v>
      </c>
      <c r="U410" s="228" t="s">
        <v>855</v>
      </c>
      <c r="V410" s="228" t="s">
        <v>3434</v>
      </c>
      <c r="W410" s="228" t="s">
        <v>869</v>
      </c>
      <c r="X410" s="316" t="s">
        <v>793</v>
      </c>
      <c r="Y410" s="317" t="str">
        <f>VLOOKUP(HelpMe[[#This Row],[Technician]],Technicians[#All],3,FALSE)</f>
        <v>RAK Ceramics</v>
      </c>
      <c r="Z410" s="228" t="str">
        <f>VLOOKUP(HelpMe[[#This Row],[Technician]],Technicians[#All],2,FALSE)</f>
        <v>SAP SD</v>
      </c>
      <c r="AA410" s="233" t="str">
        <f>IF((TEXT("Oct 28, 2024 00:00 AM","mmm dd, yyyy hh:mm") - HelpMe[[#This Row],[Updated Created Date]])&gt;0, "Yes","No")</f>
        <v>Yes</v>
      </c>
      <c r="AB410" s="230">
        <f ca="1">HelpMe[[#This Row],[Updated Resolved Time]]-HelpMe[[#This Row],[Updated Created Date]]</f>
        <v>5.4166666668606922E-2</v>
      </c>
      <c r="AC410" s="231">
        <f>YEAR(HelpMe[[#This Row],[Updated Created Date]])</f>
        <v>2024</v>
      </c>
      <c r="AD410" s="228">
        <f>WEEKNUM(HelpMe[[#This Row],[Updated Created Date]])</f>
        <v>34</v>
      </c>
      <c r="AE410" s="228" t="str">
        <f>_xlfn.CONCAT(HelpMe[[#This Row],[Year]],"-W",HelpMe[[#This Row],[Week'#]])</f>
        <v>2024-W34</v>
      </c>
      <c r="AF410" s="228" t="str">
        <f>IFERROR(VLOOKUP(HelpMe[[#This Row],[ID]],CGTracker[#All],13,FALSE),"No CG Status Found")</f>
        <v>No CG Status Found</v>
      </c>
      <c r="AG410" s="228">
        <f>MONTH(HelpMe[[#This Row],[Updated Created Date]])</f>
        <v>8</v>
      </c>
      <c r="AH410" s="228" t="str">
        <f>_xlfn.CONCAT(HelpMe[[#This Row],[Year]],"-M",HelpMe[[#This Row],[Month]])</f>
        <v>2024-M8</v>
      </c>
      <c r="AI410" s="228" t="str">
        <f ca="1">IF(HelpMe[[#This Row],[Age]]&lt;2,"Less than 2",IF(HelpMe[[#This Row],[Age]]&lt;5,"From 2 to 5",IF(HelpMe[[#This Row],[Age]]&lt;10,"From 5 to 10","More than 10")))</f>
        <v>Less than 2</v>
      </c>
      <c r="AJ4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45527.736805555556</v>
      </c>
      <c r="AK4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45527.790972222225</v>
      </c>
    </row>
    <row r="411" spans="1:37" ht="13.5" customHeight="1">
      <c r="A411" s="235">
        <v>4000002231</v>
      </c>
      <c r="B411" s="228" t="s">
        <v>117</v>
      </c>
      <c r="C411" s="228" t="s">
        <v>892</v>
      </c>
      <c r="D411" s="228" t="s">
        <v>3435</v>
      </c>
      <c r="E411" s="228" t="s">
        <v>3436</v>
      </c>
      <c r="F411" s="228" t="s">
        <v>742</v>
      </c>
      <c r="G411" s="228" t="s">
        <v>516</v>
      </c>
      <c r="H411" s="228" t="s">
        <v>403</v>
      </c>
      <c r="I411" s="233" t="s">
        <v>3437</v>
      </c>
      <c r="J411" s="228" t="s">
        <v>3438</v>
      </c>
      <c r="K411" s="228" t="s">
        <v>846</v>
      </c>
      <c r="L411" s="228" t="s">
        <v>3439</v>
      </c>
      <c r="M411" s="228" t="s">
        <v>3436</v>
      </c>
      <c r="N411" s="228" t="s">
        <v>924</v>
      </c>
      <c r="O411" s="228" t="s">
        <v>850</v>
      </c>
      <c r="P411" s="233" t="s">
        <v>3439</v>
      </c>
      <c r="Q411" s="228" t="s">
        <v>795</v>
      </c>
      <c r="R411" s="233" t="s">
        <v>3440</v>
      </c>
      <c r="S411" s="228" t="s">
        <v>3440</v>
      </c>
      <c r="T411" s="228" t="s">
        <v>3441</v>
      </c>
      <c r="U411" s="228" t="s">
        <v>846</v>
      </c>
      <c r="V411" s="228" t="s">
        <v>3442</v>
      </c>
      <c r="W411" s="228" t="s">
        <v>3443</v>
      </c>
      <c r="X411" s="316" t="s">
        <v>793</v>
      </c>
      <c r="Y411" s="317" t="str">
        <f>VLOOKUP(HelpMe[[#This Row],[Technician]],Technicians[#All],3,FALSE)</f>
        <v>RAK Ceramics</v>
      </c>
      <c r="Z411" s="228" t="str">
        <f>VLOOKUP(HelpMe[[#This Row],[Technician]],Technicians[#All],2,FALSE)</f>
        <v>SAP SD</v>
      </c>
      <c r="AA411" s="233" t="str">
        <f>IF((TEXT("Oct 28, 2024 00:00 AM","mmm dd, yyyy hh:mm") - HelpMe[[#This Row],[Updated Created Date]])&gt;0, "Yes","No")</f>
        <v>Yes</v>
      </c>
      <c r="AB411" s="230">
        <f ca="1">HelpMe[[#This Row],[Updated Resolved Time]]-HelpMe[[#This Row],[Updated Created Date]]</f>
        <v>13.239583333328483</v>
      </c>
      <c r="AC411" s="231">
        <f>YEAR(HelpMe[[#This Row],[Updated Created Date]])</f>
        <v>2024</v>
      </c>
      <c r="AD411" s="228">
        <f>WEEKNUM(HelpMe[[#This Row],[Updated Created Date]])</f>
        <v>34</v>
      </c>
      <c r="AE411" s="228" t="str">
        <f>_xlfn.CONCAT(HelpMe[[#This Row],[Year]],"-W",HelpMe[[#This Row],[Week'#]])</f>
        <v>2024-W34</v>
      </c>
      <c r="AF411" s="228" t="str">
        <f>IFERROR(VLOOKUP(HelpMe[[#This Row],[ID]],CGTracker[#All],13,FALSE),"No CG Status Found")</f>
        <v>No CG Status Found</v>
      </c>
      <c r="AG411" s="228">
        <f>MONTH(HelpMe[[#This Row],[Updated Created Date]])</f>
        <v>8</v>
      </c>
      <c r="AH411" s="228" t="str">
        <f>_xlfn.CONCAT(HelpMe[[#This Row],[Year]],"-M",HelpMe[[#This Row],[Month]])</f>
        <v>2024-M8</v>
      </c>
      <c r="AI411" s="228" t="str">
        <f ca="1">IF(HelpMe[[#This Row],[Age]]&lt;2,"Less than 2",IF(HelpMe[[#This Row],[Age]]&lt;5,"From 2 to 5",IF(HelpMe[[#This Row],[Age]]&lt;10,"From 5 to 10","More than 10")))</f>
        <v>More than 10</v>
      </c>
      <c r="AJ4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45526.493750000001</v>
      </c>
      <c r="AK4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45539.73333333333</v>
      </c>
    </row>
    <row r="412" spans="1:37" ht="13.5" customHeight="1">
      <c r="A412" s="235">
        <v>4000002236</v>
      </c>
      <c r="B412" s="228" t="s">
        <v>117</v>
      </c>
      <c r="C412" s="228" t="s">
        <v>795</v>
      </c>
      <c r="D412" s="228" t="s">
        <v>3444</v>
      </c>
      <c r="E412" s="228" t="s">
        <v>1211</v>
      </c>
      <c r="F412" s="228" t="s">
        <v>2413</v>
      </c>
      <c r="G412" s="228" t="s">
        <v>882</v>
      </c>
      <c r="H412" s="228" t="s">
        <v>403</v>
      </c>
      <c r="I412" s="233" t="s">
        <v>3445</v>
      </c>
      <c r="J412" s="228" t="s">
        <v>3446</v>
      </c>
      <c r="K412" s="228" t="s">
        <v>846</v>
      </c>
      <c r="L412" s="228" t="s">
        <v>3447</v>
      </c>
      <c r="M412" s="228" t="s">
        <v>1211</v>
      </c>
      <c r="N412" s="228" t="s">
        <v>924</v>
      </c>
      <c r="O412" s="228" t="s">
        <v>850</v>
      </c>
      <c r="P412" s="233" t="s">
        <v>3447</v>
      </c>
      <c r="Q412" s="228" t="s">
        <v>795</v>
      </c>
      <c r="R412" s="233" t="s">
        <v>3448</v>
      </c>
      <c r="S412" s="228" t="s">
        <v>3448</v>
      </c>
      <c r="T412" s="228" t="s">
        <v>3449</v>
      </c>
      <c r="U412" s="228" t="s">
        <v>890</v>
      </c>
      <c r="V412" s="228" t="s">
        <v>855</v>
      </c>
      <c r="W412" s="228" t="s">
        <v>869</v>
      </c>
      <c r="X412" s="316" t="s">
        <v>878</v>
      </c>
      <c r="Y412" s="317" t="str">
        <f>VLOOKUP(HelpMe[[#This Row],[Technician]],Technicians[#All],3,FALSE)</f>
        <v>RAK Ceramics</v>
      </c>
      <c r="Z412" s="228" t="str">
        <f>VLOOKUP(HelpMe[[#This Row],[Technician]],Technicians[#All],2,FALSE)</f>
        <v>SAP Basis</v>
      </c>
      <c r="AA412" s="233" t="str">
        <f>IF((TEXT("Oct 28, 2024 00:00 AM","mmm dd, yyyy hh:mm") - HelpMe[[#This Row],[Updated Created Date]])&gt;0, "Yes","No")</f>
        <v>Yes</v>
      </c>
      <c r="AB412" s="230">
        <f ca="1">HelpMe[[#This Row],[Updated Resolved Time]]-HelpMe[[#This Row],[Updated Created Date]]</f>
        <v>4.2722222222218988</v>
      </c>
      <c r="AC412" s="231">
        <f>YEAR(HelpMe[[#This Row],[Updated Created Date]])</f>
        <v>2024</v>
      </c>
      <c r="AD412" s="228">
        <f>WEEKNUM(HelpMe[[#This Row],[Updated Created Date]])</f>
        <v>34</v>
      </c>
      <c r="AE412" s="228" t="str">
        <f>_xlfn.CONCAT(HelpMe[[#This Row],[Year]],"-W",HelpMe[[#This Row],[Week'#]])</f>
        <v>2024-W34</v>
      </c>
      <c r="AF412" s="228" t="str">
        <f>IFERROR(VLOOKUP(HelpMe[[#This Row],[ID]],CGTracker[#All],13,FALSE),"No CG Status Found")</f>
        <v>No CG Status Found</v>
      </c>
      <c r="AG412" s="228">
        <f>MONTH(HelpMe[[#This Row],[Updated Created Date]])</f>
        <v>8</v>
      </c>
      <c r="AH412" s="228" t="str">
        <f>_xlfn.CONCAT(HelpMe[[#This Row],[Year]],"-M",HelpMe[[#This Row],[Month]])</f>
        <v>2024-M8</v>
      </c>
      <c r="AI412" s="228" t="str">
        <f ca="1">IF(HelpMe[[#This Row],[Age]]&lt;2,"Less than 2",IF(HelpMe[[#This Row],[Age]]&lt;5,"From 2 to 5",IF(HelpMe[[#This Row],[Age]]&lt;10,"From 5 to 10","More than 10")))</f>
        <v>From 2 to 5</v>
      </c>
      <c r="AJ4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45526.518750000003</v>
      </c>
      <c r="AK4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45530.790972222225</v>
      </c>
    </row>
    <row r="413" spans="1:37" ht="13.5" customHeight="1">
      <c r="A413" s="235">
        <v>4000002238</v>
      </c>
      <c r="B413" s="228" t="s">
        <v>117</v>
      </c>
      <c r="C413" s="228" t="s">
        <v>795</v>
      </c>
      <c r="D413" s="228" t="s">
        <v>3450</v>
      </c>
      <c r="E413" s="228" t="s">
        <v>1211</v>
      </c>
      <c r="F413" s="228" t="s">
        <v>2413</v>
      </c>
      <c r="G413" s="228" t="s">
        <v>882</v>
      </c>
      <c r="H413" s="228" t="s">
        <v>403</v>
      </c>
      <c r="I413" s="233" t="s">
        <v>3451</v>
      </c>
      <c r="J413" s="228" t="s">
        <v>3452</v>
      </c>
      <c r="K413" s="228" t="s">
        <v>846</v>
      </c>
      <c r="L413" s="228" t="s">
        <v>3447</v>
      </c>
      <c r="M413" s="228" t="s">
        <v>1211</v>
      </c>
      <c r="N413" s="228" t="s">
        <v>924</v>
      </c>
      <c r="O413" s="228" t="s">
        <v>850</v>
      </c>
      <c r="P413" s="233" t="s">
        <v>3447</v>
      </c>
      <c r="Q413" s="228" t="s">
        <v>795</v>
      </c>
      <c r="R413" s="233" t="s">
        <v>3453</v>
      </c>
      <c r="S413" s="228" t="s">
        <v>3453</v>
      </c>
      <c r="T413" s="228" t="s">
        <v>3454</v>
      </c>
      <c r="U413" s="228" t="s">
        <v>890</v>
      </c>
      <c r="V413" s="228" t="s">
        <v>855</v>
      </c>
      <c r="W413" s="228" t="s">
        <v>869</v>
      </c>
      <c r="X413" s="316" t="s">
        <v>878</v>
      </c>
      <c r="Y413" s="317" t="str">
        <f>VLOOKUP(HelpMe[[#This Row],[Technician]],Technicians[#All],3,FALSE)</f>
        <v>RAK Ceramics</v>
      </c>
      <c r="Z413" s="228" t="str">
        <f>VLOOKUP(HelpMe[[#This Row],[Technician]],Technicians[#All],2,FALSE)</f>
        <v>SAP Basis</v>
      </c>
      <c r="AA413" s="233" t="str">
        <f>IF((TEXT("Oct 28, 2024 00:00 AM","mmm dd, yyyy hh:mm") - HelpMe[[#This Row],[Updated Created Date]])&gt;0, "Yes","No")</f>
        <v>Yes</v>
      </c>
      <c r="AB413" s="230">
        <f ca="1">HelpMe[[#This Row],[Updated Resolved Time]]-HelpMe[[#This Row],[Updated Created Date]]</f>
        <v>4.2708333333357587</v>
      </c>
      <c r="AC413" s="231">
        <f>YEAR(HelpMe[[#This Row],[Updated Created Date]])</f>
        <v>2024</v>
      </c>
      <c r="AD413" s="228">
        <f>WEEKNUM(HelpMe[[#This Row],[Updated Created Date]])</f>
        <v>34</v>
      </c>
      <c r="AE413" s="228" t="str">
        <f>_xlfn.CONCAT(HelpMe[[#This Row],[Year]],"-W",HelpMe[[#This Row],[Week'#]])</f>
        <v>2024-W34</v>
      </c>
      <c r="AF413" s="228" t="str">
        <f>IFERROR(VLOOKUP(HelpMe[[#This Row],[ID]],CGTracker[#All],13,FALSE),"No CG Status Found")</f>
        <v>No CG Status Found</v>
      </c>
      <c r="AG413" s="228">
        <f>MONTH(HelpMe[[#This Row],[Updated Created Date]])</f>
        <v>8</v>
      </c>
      <c r="AH413" s="228" t="str">
        <f>_xlfn.CONCAT(HelpMe[[#This Row],[Year]],"-M",HelpMe[[#This Row],[Month]])</f>
        <v>2024-M8</v>
      </c>
      <c r="AI413" s="228" t="str">
        <f ca="1">IF(HelpMe[[#This Row],[Age]]&lt;2,"Less than 2",IF(HelpMe[[#This Row],[Age]]&lt;5,"From 2 to 5",IF(HelpMe[[#This Row],[Age]]&lt;10,"From 5 to 10","More than 10")))</f>
        <v>From 2 to 5</v>
      </c>
      <c r="AJ4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45526.521527777775</v>
      </c>
      <c r="AK4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45530.792361111111</v>
      </c>
    </row>
    <row r="414" spans="1:37" ht="13.5" customHeight="1">
      <c r="A414" s="235">
        <v>4000002256</v>
      </c>
      <c r="B414" s="228" t="s">
        <v>117</v>
      </c>
      <c r="C414" s="228" t="s">
        <v>795</v>
      </c>
      <c r="D414" s="228" t="s">
        <v>3455</v>
      </c>
      <c r="E414" s="228" t="s">
        <v>2789</v>
      </c>
      <c r="F414" s="228" t="s">
        <v>2413</v>
      </c>
      <c r="G414" s="228" t="s">
        <v>882</v>
      </c>
      <c r="H414" s="228" t="s">
        <v>403</v>
      </c>
      <c r="I414" s="233" t="s">
        <v>3456</v>
      </c>
      <c r="J414" s="228" t="s">
        <v>3457</v>
      </c>
      <c r="K414" s="228" t="s">
        <v>846</v>
      </c>
      <c r="L414" s="228" t="s">
        <v>3458</v>
      </c>
      <c r="M414" s="228" t="s">
        <v>2789</v>
      </c>
      <c r="N414" s="228" t="s">
        <v>2793</v>
      </c>
      <c r="O414" s="228" t="s">
        <v>850</v>
      </c>
      <c r="P414" s="233" t="s">
        <v>3458</v>
      </c>
      <c r="Q414" s="228" t="s">
        <v>795</v>
      </c>
      <c r="R414" s="233" t="s">
        <v>3459</v>
      </c>
      <c r="S414" s="228" t="s">
        <v>3459</v>
      </c>
      <c r="T414" s="228" t="s">
        <v>3460</v>
      </c>
      <c r="U414" s="228" t="s">
        <v>890</v>
      </c>
      <c r="V414" s="228" t="s">
        <v>855</v>
      </c>
      <c r="W414" s="228" t="s">
        <v>869</v>
      </c>
      <c r="X414" s="316" t="s">
        <v>793</v>
      </c>
      <c r="Y414" s="317" t="str">
        <f>VLOOKUP(HelpMe[[#This Row],[Technician]],Technicians[#All],3,FALSE)</f>
        <v>RAK Ceramics</v>
      </c>
      <c r="Z414" s="228" t="str">
        <f>VLOOKUP(HelpMe[[#This Row],[Technician]],Technicians[#All],2,FALSE)</f>
        <v>SAP Basis</v>
      </c>
      <c r="AA414" s="233" t="str">
        <f>IF((TEXT("Oct 28, 2024 00:00 AM","mmm dd, yyyy hh:mm") - HelpMe[[#This Row],[Updated Created Date]])&gt;0, "Yes","No")</f>
        <v>Yes</v>
      </c>
      <c r="AB414" s="230">
        <f ca="1">HelpMe[[#This Row],[Updated Resolved Time]]-HelpMe[[#This Row],[Updated Created Date]]</f>
        <v>5.7201388888861402</v>
      </c>
      <c r="AC414" s="231">
        <f>YEAR(HelpMe[[#This Row],[Updated Created Date]])</f>
        <v>2024</v>
      </c>
      <c r="AD414" s="228">
        <f>WEEKNUM(HelpMe[[#This Row],[Updated Created Date]])</f>
        <v>34</v>
      </c>
      <c r="AE414" s="228" t="str">
        <f>_xlfn.CONCAT(HelpMe[[#This Row],[Year]],"-W",HelpMe[[#This Row],[Week'#]])</f>
        <v>2024-W34</v>
      </c>
      <c r="AF414" s="228" t="str">
        <f>IFERROR(VLOOKUP(HelpMe[[#This Row],[ID]],CGTracker[#All],13,FALSE),"No CG Status Found")</f>
        <v>No CG Status Found</v>
      </c>
      <c r="AG414" s="228">
        <f>MONTH(HelpMe[[#This Row],[Updated Created Date]])</f>
        <v>8</v>
      </c>
      <c r="AH414" s="228" t="str">
        <f>_xlfn.CONCAT(HelpMe[[#This Row],[Year]],"-M",HelpMe[[#This Row],[Month]])</f>
        <v>2024-M8</v>
      </c>
      <c r="AI414" s="228" t="str">
        <f ca="1">IF(HelpMe[[#This Row],[Age]]&lt;2,"Less than 2",IF(HelpMe[[#This Row],[Age]]&lt;5,"From 2 to 5",IF(HelpMe[[#This Row],[Age]]&lt;10,"From 5 to 10","More than 10")))</f>
        <v>From 5 to 10</v>
      </c>
      <c r="AJ4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45526.759722222225</v>
      </c>
      <c r="AK4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45532.479861111111</v>
      </c>
    </row>
    <row r="415" spans="1:37" ht="13.5" customHeight="1">
      <c r="A415" s="235">
        <v>4000002267</v>
      </c>
      <c r="B415" s="228" t="s">
        <v>117</v>
      </c>
      <c r="C415" s="228" t="s">
        <v>795</v>
      </c>
      <c r="D415" s="228" t="s">
        <v>3461</v>
      </c>
      <c r="E415" s="228" t="s">
        <v>3131</v>
      </c>
      <c r="F415" s="228" t="s">
        <v>881</v>
      </c>
      <c r="G415" s="228" t="s">
        <v>882</v>
      </c>
      <c r="H415" s="228" t="s">
        <v>403</v>
      </c>
      <c r="I415" s="233" t="s">
        <v>3409</v>
      </c>
      <c r="J415" s="228" t="s">
        <v>3462</v>
      </c>
      <c r="K415" s="228" t="s">
        <v>846</v>
      </c>
      <c r="L415" s="228" t="s">
        <v>2434</v>
      </c>
      <c r="M415" s="228" t="s">
        <v>3131</v>
      </c>
      <c r="N415" s="228" t="s">
        <v>3134</v>
      </c>
      <c r="O415" s="228" t="s">
        <v>850</v>
      </c>
      <c r="P415" s="233" t="s">
        <v>2434</v>
      </c>
      <c r="Q415" s="228" t="s">
        <v>795</v>
      </c>
      <c r="R415" s="233" t="s">
        <v>3463</v>
      </c>
      <c r="S415" s="228" t="s">
        <v>3463</v>
      </c>
      <c r="T415" s="228" t="s">
        <v>3464</v>
      </c>
      <c r="U415" s="228" t="s">
        <v>890</v>
      </c>
      <c r="V415" s="228" t="s">
        <v>855</v>
      </c>
      <c r="W415" s="228" t="s">
        <v>869</v>
      </c>
      <c r="X415" s="316" t="s">
        <v>793</v>
      </c>
      <c r="Y415" s="317" t="str">
        <f>VLOOKUP(HelpMe[[#This Row],[Technician]],Technicians[#All],3,FALSE)</f>
        <v>RAK Ceramics</v>
      </c>
      <c r="Z415" s="228" t="str">
        <f>VLOOKUP(HelpMe[[#This Row],[Technician]],Technicians[#All],2,FALSE)</f>
        <v>SAP Basis</v>
      </c>
      <c r="AA415" s="233" t="str">
        <f>IF((TEXT("Oct 28, 2024 00:00 AM","mmm dd, yyyy hh:mm") - HelpMe[[#This Row],[Updated Created Date]])&gt;0, "Yes","No")</f>
        <v>Yes</v>
      </c>
      <c r="AB415" s="230">
        <f ca="1">HelpMe[[#This Row],[Updated Resolved Time]]-HelpMe[[#This Row],[Updated Created Date]]</f>
        <v>4.3270833333372138</v>
      </c>
      <c r="AC415" s="231">
        <f>YEAR(HelpMe[[#This Row],[Updated Created Date]])</f>
        <v>2024</v>
      </c>
      <c r="AD415" s="228">
        <f>WEEKNUM(HelpMe[[#This Row],[Updated Created Date]])</f>
        <v>34</v>
      </c>
      <c r="AE415" s="228" t="str">
        <f>_xlfn.CONCAT(HelpMe[[#This Row],[Year]],"-W",HelpMe[[#This Row],[Week'#]])</f>
        <v>2024-W34</v>
      </c>
      <c r="AF415" s="228" t="str">
        <f>IFERROR(VLOOKUP(HelpMe[[#This Row],[ID]],CGTracker[#All],13,FALSE),"No CG Status Found")</f>
        <v>No CG Status Found</v>
      </c>
      <c r="AG415" s="228">
        <f>MONTH(HelpMe[[#This Row],[Updated Created Date]])</f>
        <v>8</v>
      </c>
      <c r="AH415" s="228" t="str">
        <f>_xlfn.CONCAT(HelpMe[[#This Row],[Year]],"-M",HelpMe[[#This Row],[Month]])</f>
        <v>2024-M8</v>
      </c>
      <c r="AI415" s="228" t="str">
        <f ca="1">IF(HelpMe[[#This Row],[Age]]&lt;2,"Less than 2",IF(HelpMe[[#This Row],[Age]]&lt;5,"From 2 to 5",IF(HelpMe[[#This Row],[Age]]&lt;10,"From 5 to 10","More than 10")))</f>
        <v>From 2 to 5</v>
      </c>
      <c r="AJ4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45527.40347222222</v>
      </c>
      <c r="AK4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45531.730555555558</v>
      </c>
    </row>
    <row r="416" spans="1:37" ht="13.5" customHeight="1">
      <c r="A416" s="235">
        <v>4000002277</v>
      </c>
      <c r="B416" s="228" t="s">
        <v>156</v>
      </c>
      <c r="C416" s="228" t="s">
        <v>1035</v>
      </c>
      <c r="D416" s="228" t="s">
        <v>3465</v>
      </c>
      <c r="E416" s="228" t="s">
        <v>2950</v>
      </c>
      <c r="F416" s="228" t="s">
        <v>1665</v>
      </c>
      <c r="G416" s="228" t="s">
        <v>1011</v>
      </c>
      <c r="H416" s="228" t="s">
        <v>403</v>
      </c>
      <c r="I416" s="233" t="s">
        <v>3466</v>
      </c>
      <c r="J416" s="228" t="s">
        <v>3467</v>
      </c>
      <c r="K416" s="228" t="s">
        <v>846</v>
      </c>
      <c r="L416" s="228" t="s">
        <v>3468</v>
      </c>
      <c r="M416" s="228" t="s">
        <v>2950</v>
      </c>
      <c r="N416" s="228" t="s">
        <v>1666</v>
      </c>
      <c r="O416" s="228" t="s">
        <v>850</v>
      </c>
      <c r="P416" s="233" t="s">
        <v>3468</v>
      </c>
      <c r="Q416" s="228" t="s">
        <v>892</v>
      </c>
      <c r="R416" s="233" t="s">
        <v>3469</v>
      </c>
      <c r="S416" s="228" t="s">
        <v>3470</v>
      </c>
      <c r="T416" s="228" t="s">
        <v>3471</v>
      </c>
      <c r="U416" s="228" t="s">
        <v>855</v>
      </c>
      <c r="V416" s="228" t="s">
        <v>3472</v>
      </c>
      <c r="W416" s="228" t="s">
        <v>869</v>
      </c>
      <c r="X416" s="316" t="s">
        <v>793</v>
      </c>
      <c r="Y416" s="317" t="str">
        <f>VLOOKUP(HelpMe[[#This Row],[Technician]],Technicians[#All],3,FALSE)</f>
        <v>RAK Ceramics</v>
      </c>
      <c r="Z416" s="228" t="str">
        <f>VLOOKUP(HelpMe[[#This Row],[Technician]],Technicians[#All],2,FALSE)</f>
        <v>SAP Kludi</v>
      </c>
      <c r="AA416" s="233" t="str">
        <f>IF((TEXT("Oct 28, 2024 00:00 AM","mmm dd, yyyy hh:mm") - HelpMe[[#This Row],[Updated Created Date]])&gt;0, "Yes","No")</f>
        <v>Yes</v>
      </c>
      <c r="AB416" s="230">
        <f ca="1">HelpMe[[#This Row],[Updated Resolved Time]]-HelpMe[[#This Row],[Updated Created Date]]</f>
        <v>12.998611111106584</v>
      </c>
      <c r="AC416" s="231">
        <f>YEAR(HelpMe[[#This Row],[Updated Created Date]])</f>
        <v>2024</v>
      </c>
      <c r="AD416" s="228">
        <f>WEEKNUM(HelpMe[[#This Row],[Updated Created Date]])</f>
        <v>34</v>
      </c>
      <c r="AE416" s="228" t="str">
        <f>_xlfn.CONCAT(HelpMe[[#This Row],[Year]],"-W",HelpMe[[#This Row],[Week'#]])</f>
        <v>2024-W34</v>
      </c>
      <c r="AF416" s="228" t="str">
        <f>IFERROR(VLOOKUP(HelpMe[[#This Row],[ID]],CGTracker[#All],13,FALSE),"No CG Status Found")</f>
        <v>No CG Status Found</v>
      </c>
      <c r="AG416" s="228">
        <f>MONTH(HelpMe[[#This Row],[Updated Created Date]])</f>
        <v>8</v>
      </c>
      <c r="AH416" s="228" t="str">
        <f>_xlfn.CONCAT(HelpMe[[#This Row],[Year]],"-M",HelpMe[[#This Row],[Month]])</f>
        <v>2024-M8</v>
      </c>
      <c r="AI416" s="228" t="str">
        <f ca="1">IF(HelpMe[[#This Row],[Age]]&lt;2,"Less than 2",IF(HelpMe[[#This Row],[Age]]&lt;5,"From 2 to 5",IF(HelpMe[[#This Row],[Age]]&lt;10,"From 5 to 10","More than 10")))</f>
        <v>More than 10</v>
      </c>
      <c r="AJ4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45527.493750000001</v>
      </c>
      <c r="AK4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45540.492361111108</v>
      </c>
    </row>
    <row r="417" spans="1:37" ht="13.5" customHeight="1">
      <c r="A417" s="235">
        <v>4000002314</v>
      </c>
      <c r="B417" s="228" t="s">
        <v>117</v>
      </c>
      <c r="C417" s="228" t="s">
        <v>795</v>
      </c>
      <c r="D417" s="228" t="s">
        <v>3473</v>
      </c>
      <c r="E417" s="228" t="s">
        <v>3131</v>
      </c>
      <c r="F417" s="228" t="s">
        <v>2413</v>
      </c>
      <c r="G417" s="228" t="s">
        <v>882</v>
      </c>
      <c r="H417" s="228" t="s">
        <v>403</v>
      </c>
      <c r="I417" s="233" t="s">
        <v>3474</v>
      </c>
      <c r="J417" s="228" t="s">
        <v>3475</v>
      </c>
      <c r="K417" s="228" t="s">
        <v>846</v>
      </c>
      <c r="L417" s="228" t="s">
        <v>3476</v>
      </c>
      <c r="M417" s="228" t="s">
        <v>3131</v>
      </c>
      <c r="N417" s="228" t="s">
        <v>3134</v>
      </c>
      <c r="O417" s="228" t="s">
        <v>850</v>
      </c>
      <c r="P417" s="233" t="s">
        <v>3476</v>
      </c>
      <c r="Q417" s="228" t="s">
        <v>795</v>
      </c>
      <c r="R417" s="233" t="s">
        <v>3477</v>
      </c>
      <c r="S417" s="228" t="s">
        <v>3477</v>
      </c>
      <c r="T417" s="228" t="s">
        <v>3478</v>
      </c>
      <c r="U417" s="228" t="s">
        <v>890</v>
      </c>
      <c r="V417" s="228" t="s">
        <v>855</v>
      </c>
      <c r="W417" s="228" t="s">
        <v>3479</v>
      </c>
      <c r="X417" s="316" t="s">
        <v>793</v>
      </c>
      <c r="Y417" s="317" t="str">
        <f>VLOOKUP(HelpMe[[#This Row],[Technician]],Technicians[#All],3,FALSE)</f>
        <v>RAK Ceramics</v>
      </c>
      <c r="Z417" s="228" t="str">
        <f>VLOOKUP(HelpMe[[#This Row],[Technician]],Technicians[#All],2,FALSE)</f>
        <v>SAP Basis</v>
      </c>
      <c r="AA417" s="233" t="str">
        <f>IF((TEXT("Oct 28, 2024 00:00 AM","mmm dd, yyyy hh:mm") - HelpMe[[#This Row],[Updated Created Date]])&gt;0, "Yes","No")</f>
        <v>Yes</v>
      </c>
      <c r="AB417" s="230">
        <f ca="1">HelpMe[[#This Row],[Updated Resolved Time]]-HelpMe[[#This Row],[Updated Created Date]]</f>
        <v>2.1277777777795563</v>
      </c>
      <c r="AC417" s="231">
        <f>YEAR(HelpMe[[#This Row],[Updated Created Date]])</f>
        <v>2024</v>
      </c>
      <c r="AD417" s="228">
        <f>WEEKNUM(HelpMe[[#This Row],[Updated Created Date]])</f>
        <v>34</v>
      </c>
      <c r="AE417" s="228" t="str">
        <f>_xlfn.CONCAT(HelpMe[[#This Row],[Year]],"-W",HelpMe[[#This Row],[Week'#]])</f>
        <v>2024-W34</v>
      </c>
      <c r="AF417" s="228" t="str">
        <f>IFERROR(VLOOKUP(HelpMe[[#This Row],[ID]],CGTracker[#All],13,FALSE),"No CG Status Found")</f>
        <v>No CG Status Found</v>
      </c>
      <c r="AG417" s="228">
        <f>MONTH(HelpMe[[#This Row],[Updated Created Date]])</f>
        <v>8</v>
      </c>
      <c r="AH417" s="228" t="str">
        <f>_xlfn.CONCAT(HelpMe[[#This Row],[Year]],"-M",HelpMe[[#This Row],[Month]])</f>
        <v>2024-M8</v>
      </c>
      <c r="AI417" s="228" t="str">
        <f ca="1">IF(HelpMe[[#This Row],[Age]]&lt;2,"Less than 2",IF(HelpMe[[#This Row],[Age]]&lt;5,"From 2 to 5",IF(HelpMe[[#This Row],[Age]]&lt;10,"From 5 to 10","More than 10")))</f>
        <v>From 2 to 5</v>
      </c>
      <c r="AJ4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45528.525000000001</v>
      </c>
      <c r="AK4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45530.652777777781</v>
      </c>
    </row>
    <row r="418" spans="1:37" ht="13.5" customHeight="1">
      <c r="A418" s="235">
        <v>4000002269</v>
      </c>
      <c r="B418" s="228" t="s">
        <v>156</v>
      </c>
      <c r="C418" s="228" t="s">
        <v>892</v>
      </c>
      <c r="D418" s="228" t="s">
        <v>3480</v>
      </c>
      <c r="E418" s="228" t="s">
        <v>1211</v>
      </c>
      <c r="F418" s="228" t="s">
        <v>2413</v>
      </c>
      <c r="G418" s="228" t="s">
        <v>882</v>
      </c>
      <c r="H418" s="228" t="s">
        <v>403</v>
      </c>
      <c r="I418" s="233" t="s">
        <v>3481</v>
      </c>
      <c r="J418" s="228" t="s">
        <v>3410</v>
      </c>
      <c r="K418" s="228" t="s">
        <v>846</v>
      </c>
      <c r="L418" s="228" t="s">
        <v>3411</v>
      </c>
      <c r="M418" s="228" t="s">
        <v>1211</v>
      </c>
      <c r="N418" s="228" t="s">
        <v>924</v>
      </c>
      <c r="O418" s="228" t="s">
        <v>1015</v>
      </c>
      <c r="P418" s="233" t="s">
        <v>3411</v>
      </c>
      <c r="Q418" s="228" t="s">
        <v>892</v>
      </c>
      <c r="R418" s="233" t="s">
        <v>3482</v>
      </c>
      <c r="S418" s="228" t="s">
        <v>3482</v>
      </c>
      <c r="T418" s="228" t="s">
        <v>3413</v>
      </c>
      <c r="U418" s="228" t="s">
        <v>855</v>
      </c>
      <c r="V418" s="228" t="s">
        <v>855</v>
      </c>
      <c r="W418" s="228" t="s">
        <v>869</v>
      </c>
      <c r="X418" s="316" t="s">
        <v>878</v>
      </c>
      <c r="Y418" s="317" t="str">
        <f>VLOOKUP(HelpMe[[#This Row],[Technician]],Technicians[#All],3,FALSE)</f>
        <v>RAK Ceramics</v>
      </c>
      <c r="Z418" s="228" t="str">
        <f>VLOOKUP(HelpMe[[#This Row],[Technician]],Technicians[#All],2,FALSE)</f>
        <v>SAP Basis</v>
      </c>
      <c r="AA418" s="233" t="str">
        <f>IF((TEXT("Oct 28, 2024 00:00 AM","mmm dd, yyyy hh:mm") - HelpMe[[#This Row],[Updated Created Date]])&gt;0, "Yes","No")</f>
        <v>Yes</v>
      </c>
      <c r="AB418" s="230">
        <f ca="1">HelpMe[[#This Row],[Updated Resolved Time]]-HelpMe[[#This Row],[Updated Created Date]]</f>
        <v>0.148611111115315</v>
      </c>
      <c r="AC418" s="231">
        <f>YEAR(HelpMe[[#This Row],[Updated Created Date]])</f>
        <v>2024</v>
      </c>
      <c r="AD418" s="228">
        <f>WEEKNUM(HelpMe[[#This Row],[Updated Created Date]])</f>
        <v>34</v>
      </c>
      <c r="AE418" s="228" t="str">
        <f>_xlfn.CONCAT(HelpMe[[#This Row],[Year]],"-W",HelpMe[[#This Row],[Week'#]])</f>
        <v>2024-W34</v>
      </c>
      <c r="AF418" s="228" t="str">
        <f>IFERROR(VLOOKUP(HelpMe[[#This Row],[ID]],CGTracker[#All],13,FALSE),"No CG Status Found")</f>
        <v>No CG Status Found</v>
      </c>
      <c r="AG418" s="228">
        <f>MONTH(HelpMe[[#This Row],[Updated Created Date]])</f>
        <v>8</v>
      </c>
      <c r="AH418" s="228" t="str">
        <f>_xlfn.CONCAT(HelpMe[[#This Row],[Year]],"-M",HelpMe[[#This Row],[Month]])</f>
        <v>2024-M8</v>
      </c>
      <c r="AI418" s="228" t="str">
        <f ca="1">IF(HelpMe[[#This Row],[Age]]&lt;2,"Less than 2",IF(HelpMe[[#This Row],[Age]]&lt;5,"From 2 to 5",IF(HelpMe[[#This Row],[Age]]&lt;10,"From 5 to 10","More than 10")))</f>
        <v>Less than 2</v>
      </c>
      <c r="AJ4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45527.409722222219</v>
      </c>
      <c r="AK4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45527.558333333334</v>
      </c>
    </row>
    <row r="419" spans="1:37" ht="13.5" customHeight="1">
      <c r="A419" s="235">
        <v>4000002255</v>
      </c>
      <c r="B419" s="228" t="s">
        <v>156</v>
      </c>
      <c r="C419" s="228" t="s">
        <v>892</v>
      </c>
      <c r="D419" s="228" t="s">
        <v>3483</v>
      </c>
      <c r="E419" s="228" t="s">
        <v>1639</v>
      </c>
      <c r="F419" s="228" t="s">
        <v>1054</v>
      </c>
      <c r="G419" s="228" t="s">
        <v>1055</v>
      </c>
      <c r="H419" s="228" t="s">
        <v>403</v>
      </c>
      <c r="I419" s="233" t="s">
        <v>3484</v>
      </c>
      <c r="J419" s="228" t="s">
        <v>3485</v>
      </c>
      <c r="K419" s="228" t="s">
        <v>846</v>
      </c>
      <c r="L419" s="228" t="s">
        <v>3100</v>
      </c>
      <c r="M419" s="228" t="s">
        <v>1639</v>
      </c>
      <c r="N419" s="228" t="s">
        <v>1240</v>
      </c>
      <c r="O419" s="228" t="s">
        <v>917</v>
      </c>
      <c r="P419" s="233" t="s">
        <v>3100</v>
      </c>
      <c r="Q419" s="228" t="s">
        <v>892</v>
      </c>
      <c r="R419" s="233" t="s">
        <v>3486</v>
      </c>
      <c r="S419" s="228" t="s">
        <v>3486</v>
      </c>
      <c r="T419" s="228" t="s">
        <v>3487</v>
      </c>
      <c r="U419" s="228" t="s">
        <v>855</v>
      </c>
      <c r="V419" s="228" t="s">
        <v>3488</v>
      </c>
      <c r="W419" s="228" t="s">
        <v>869</v>
      </c>
      <c r="X419" s="316" t="s">
        <v>793</v>
      </c>
      <c r="Y419" s="317" t="str">
        <f>VLOOKUP(HelpMe[[#This Row],[Technician]],Technicians[#All],3,FALSE)</f>
        <v>RAK Ceramics</v>
      </c>
      <c r="Z419" s="228" t="str">
        <f>VLOOKUP(HelpMe[[#This Row],[Technician]],Technicians[#All],2,FALSE)</f>
        <v>SAP PP</v>
      </c>
      <c r="AA419" s="233" t="str">
        <f>IF((TEXT("Oct 28, 2024 00:00 AM","mmm dd, yyyy hh:mm") - HelpMe[[#This Row],[Updated Created Date]])&gt;0, "Yes","No")</f>
        <v>Yes</v>
      </c>
      <c r="AB419" s="230">
        <f ca="1">HelpMe[[#This Row],[Updated Resolved Time]]-HelpMe[[#This Row],[Updated Created Date]]</f>
        <v>5.8229166666715173</v>
      </c>
      <c r="AC419" s="231">
        <f>YEAR(HelpMe[[#This Row],[Updated Created Date]])</f>
        <v>2024</v>
      </c>
      <c r="AD419" s="228">
        <f>WEEKNUM(HelpMe[[#This Row],[Updated Created Date]])</f>
        <v>34</v>
      </c>
      <c r="AE419" s="228" t="str">
        <f>_xlfn.CONCAT(HelpMe[[#This Row],[Year]],"-W",HelpMe[[#This Row],[Week'#]])</f>
        <v>2024-W34</v>
      </c>
      <c r="AF419" s="228" t="str">
        <f>IFERROR(VLOOKUP(HelpMe[[#This Row],[ID]],CGTracker[#All],13,FALSE),"No CG Status Found")</f>
        <v>No CG Status Found</v>
      </c>
      <c r="AG419" s="228">
        <f>MONTH(HelpMe[[#This Row],[Updated Created Date]])</f>
        <v>8</v>
      </c>
      <c r="AH419" s="228" t="str">
        <f>_xlfn.CONCAT(HelpMe[[#This Row],[Year]],"-M",HelpMe[[#This Row],[Month]])</f>
        <v>2024-M8</v>
      </c>
      <c r="AI419" s="228" t="str">
        <f ca="1">IF(HelpMe[[#This Row],[Age]]&lt;2,"Less than 2",IF(HelpMe[[#This Row],[Age]]&lt;5,"From 2 to 5",IF(HelpMe[[#This Row],[Age]]&lt;10,"From 5 to 10","More than 10")))</f>
        <v>From 5 to 10</v>
      </c>
      <c r="AJ4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45526.711111111108</v>
      </c>
      <c r="AK4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45532.53402777778</v>
      </c>
    </row>
    <row r="420" spans="1:37" ht="13.5" customHeight="1">
      <c r="A420" s="235">
        <v>4000002286</v>
      </c>
      <c r="B420" s="228" t="s">
        <v>156</v>
      </c>
      <c r="C420" s="228" t="s">
        <v>1035</v>
      </c>
      <c r="D420" s="228" t="s">
        <v>3489</v>
      </c>
      <c r="E420" s="228" t="s">
        <v>1322</v>
      </c>
      <c r="F420" s="228" t="s">
        <v>1054</v>
      </c>
      <c r="G420" s="228" t="s">
        <v>1055</v>
      </c>
      <c r="H420" s="228" t="s">
        <v>403</v>
      </c>
      <c r="I420" s="233" t="s">
        <v>3490</v>
      </c>
      <c r="J420" s="228" t="s">
        <v>3491</v>
      </c>
      <c r="K420" s="228" t="s">
        <v>846</v>
      </c>
      <c r="L420" s="228" t="s">
        <v>2497</v>
      </c>
      <c r="M420" s="228" t="s">
        <v>1322</v>
      </c>
      <c r="N420" s="228" t="s">
        <v>1240</v>
      </c>
      <c r="O420" s="228" t="s">
        <v>917</v>
      </c>
      <c r="P420" s="233" t="s">
        <v>2497</v>
      </c>
      <c r="Q420" s="228" t="s">
        <v>892</v>
      </c>
      <c r="R420" s="233" t="s">
        <v>3492</v>
      </c>
      <c r="S420" s="228" t="s">
        <v>3492</v>
      </c>
      <c r="T420" s="228" t="s">
        <v>3493</v>
      </c>
      <c r="U420" s="228" t="s">
        <v>855</v>
      </c>
      <c r="V420" s="228" t="s">
        <v>3494</v>
      </c>
      <c r="W420" s="228" t="s">
        <v>869</v>
      </c>
      <c r="X420" s="316" t="s">
        <v>793</v>
      </c>
      <c r="Y420" s="317" t="str">
        <f>VLOOKUP(HelpMe[[#This Row],[Technician]],Technicians[#All],3,FALSE)</f>
        <v>RAK Ceramics</v>
      </c>
      <c r="Z420" s="228" t="str">
        <f>VLOOKUP(HelpMe[[#This Row],[Technician]],Technicians[#All],2,FALSE)</f>
        <v>SAP PP</v>
      </c>
      <c r="AA420" s="233" t="str">
        <f>IF((TEXT("Oct 28, 2024 00:00 AM","mmm dd, yyyy hh:mm") - HelpMe[[#This Row],[Updated Created Date]])&gt;0, "Yes","No")</f>
        <v>Yes</v>
      </c>
      <c r="AB420" s="230">
        <f ca="1">HelpMe[[#This Row],[Updated Resolved Time]]-HelpMe[[#This Row],[Updated Created Date]]</f>
        <v>5.9041666666671517</v>
      </c>
      <c r="AC420" s="231">
        <f>YEAR(HelpMe[[#This Row],[Updated Created Date]])</f>
        <v>2024</v>
      </c>
      <c r="AD420" s="228">
        <f>WEEKNUM(HelpMe[[#This Row],[Updated Created Date]])</f>
        <v>34</v>
      </c>
      <c r="AE420" s="228" t="str">
        <f>_xlfn.CONCAT(HelpMe[[#This Row],[Year]],"-W",HelpMe[[#This Row],[Week'#]])</f>
        <v>2024-W34</v>
      </c>
      <c r="AF420" s="228" t="str">
        <f>IFERROR(VLOOKUP(HelpMe[[#This Row],[ID]],CGTracker[#All],13,FALSE),"No CG Status Found")</f>
        <v>No CG Status Found</v>
      </c>
      <c r="AG420" s="228">
        <f>MONTH(HelpMe[[#This Row],[Updated Created Date]])</f>
        <v>8</v>
      </c>
      <c r="AH420" s="228" t="str">
        <f>_xlfn.CONCAT(HelpMe[[#This Row],[Year]],"-M",HelpMe[[#This Row],[Month]])</f>
        <v>2024-M8</v>
      </c>
      <c r="AI420" s="228" t="str">
        <f ca="1">IF(HelpMe[[#This Row],[Age]]&lt;2,"Less than 2",IF(HelpMe[[#This Row],[Age]]&lt;5,"From 2 to 5",IF(HelpMe[[#This Row],[Age]]&lt;10,"From 5 to 10","More than 10")))</f>
        <v>From 5 to 10</v>
      </c>
      <c r="AJ4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45527.541666666664</v>
      </c>
      <c r="AK4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45533.445833333331</v>
      </c>
    </row>
    <row r="421" spans="1:37" ht="13.5" customHeight="1">
      <c r="A421" s="235">
        <v>4000002287</v>
      </c>
      <c r="B421" s="228" t="s">
        <v>117</v>
      </c>
      <c r="C421" s="228" t="s">
        <v>892</v>
      </c>
      <c r="D421" s="228" t="s">
        <v>3495</v>
      </c>
      <c r="E421" s="228" t="s">
        <v>1322</v>
      </c>
      <c r="F421" s="228" t="s">
        <v>2413</v>
      </c>
      <c r="G421" s="228" t="s">
        <v>882</v>
      </c>
      <c r="H421" s="228" t="s">
        <v>403</v>
      </c>
      <c r="I421" s="233" t="s">
        <v>3496</v>
      </c>
      <c r="J421" s="228" t="s">
        <v>3497</v>
      </c>
      <c r="K421" s="228" t="s">
        <v>846</v>
      </c>
      <c r="L421" s="228" t="s">
        <v>3458</v>
      </c>
      <c r="M421" s="228" t="s">
        <v>1322</v>
      </c>
      <c r="N421" s="228" t="s">
        <v>1240</v>
      </c>
      <c r="O421" s="228" t="s">
        <v>850</v>
      </c>
      <c r="P421" s="233" t="s">
        <v>3458</v>
      </c>
      <c r="Q421" s="228" t="s">
        <v>795</v>
      </c>
      <c r="R421" s="233" t="s">
        <v>3498</v>
      </c>
      <c r="S421" s="228" t="s">
        <v>3499</v>
      </c>
      <c r="T421" s="228" t="s">
        <v>3500</v>
      </c>
      <c r="U421" s="228" t="s">
        <v>890</v>
      </c>
      <c r="V421" s="228" t="s">
        <v>855</v>
      </c>
      <c r="W421" s="228" t="s">
        <v>869</v>
      </c>
      <c r="X421" s="316" t="s">
        <v>793</v>
      </c>
      <c r="Y421" s="317" t="str">
        <f>VLOOKUP(HelpMe[[#This Row],[Technician]],Technicians[#All],3,FALSE)</f>
        <v>RAK Ceramics</v>
      </c>
      <c r="Z421" s="228" t="str">
        <f>VLOOKUP(HelpMe[[#This Row],[Technician]],Technicians[#All],2,FALSE)</f>
        <v>SAP Basis</v>
      </c>
      <c r="AA421" s="233" t="str">
        <f>IF((TEXT("Oct 28, 2024 00:00 AM","mmm dd, yyyy hh:mm") - HelpMe[[#This Row],[Updated Created Date]])&gt;0, "Yes","No")</f>
        <v>Yes</v>
      </c>
      <c r="AB421" s="230">
        <f ca="1">HelpMe[[#This Row],[Updated Resolved Time]]-HelpMe[[#This Row],[Updated Created Date]]</f>
        <v>4.945138888884685</v>
      </c>
      <c r="AC421" s="231">
        <f>YEAR(HelpMe[[#This Row],[Updated Created Date]])</f>
        <v>2024</v>
      </c>
      <c r="AD421" s="228">
        <f>WEEKNUM(HelpMe[[#This Row],[Updated Created Date]])</f>
        <v>34</v>
      </c>
      <c r="AE421" s="228" t="str">
        <f>_xlfn.CONCAT(HelpMe[[#This Row],[Year]],"-W",HelpMe[[#This Row],[Week'#]])</f>
        <v>2024-W34</v>
      </c>
      <c r="AF421" s="228" t="str">
        <f>IFERROR(VLOOKUP(HelpMe[[#This Row],[ID]],CGTracker[#All],13,FALSE),"No CG Status Found")</f>
        <v>No CG Status Found</v>
      </c>
      <c r="AG421" s="228">
        <f>MONTH(HelpMe[[#This Row],[Updated Created Date]])</f>
        <v>8</v>
      </c>
      <c r="AH421" s="228" t="str">
        <f>_xlfn.CONCAT(HelpMe[[#This Row],[Year]],"-M",HelpMe[[#This Row],[Month]])</f>
        <v>2024-M8</v>
      </c>
      <c r="AI421" s="228" t="str">
        <f ca="1">IF(HelpMe[[#This Row],[Age]]&lt;2,"Less than 2",IF(HelpMe[[#This Row],[Age]]&lt;5,"From 2 to 5",IF(HelpMe[[#This Row],[Age]]&lt;10,"From 5 to 10","More than 10")))</f>
        <v>From 2 to 5</v>
      </c>
      <c r="AJ4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45527.545138888891</v>
      </c>
      <c r="AK4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45532.490277777775</v>
      </c>
    </row>
    <row r="422" spans="1:37" ht="13.5" customHeight="1">
      <c r="A422" s="235">
        <v>4000002251</v>
      </c>
      <c r="B422" s="228" t="s">
        <v>156</v>
      </c>
      <c r="C422" s="228" t="s">
        <v>795</v>
      </c>
      <c r="D422" s="228" t="s">
        <v>3501</v>
      </c>
      <c r="E422" s="228" t="s">
        <v>2226</v>
      </c>
      <c r="F422" s="228" t="s">
        <v>742</v>
      </c>
      <c r="G422" s="228" t="s">
        <v>895</v>
      </c>
      <c r="H422" s="228" t="s">
        <v>403</v>
      </c>
      <c r="I422" s="233" t="s">
        <v>3502</v>
      </c>
      <c r="J422" s="228" t="s">
        <v>3503</v>
      </c>
      <c r="K422" s="228" t="s">
        <v>846</v>
      </c>
      <c r="L422" s="228" t="s">
        <v>3504</v>
      </c>
      <c r="M422" s="228" t="s">
        <v>2226</v>
      </c>
      <c r="N422" s="228" t="s">
        <v>1098</v>
      </c>
      <c r="O422" s="228" t="s">
        <v>1123</v>
      </c>
      <c r="P422" s="233" t="s">
        <v>3504</v>
      </c>
      <c r="Q422" s="228" t="s">
        <v>892</v>
      </c>
      <c r="R422" s="233" t="s">
        <v>3505</v>
      </c>
      <c r="S422" s="228" t="s">
        <v>3506</v>
      </c>
      <c r="T422" s="228" t="s">
        <v>3507</v>
      </c>
      <c r="U422" s="228" t="s">
        <v>855</v>
      </c>
      <c r="V422" s="228" t="s">
        <v>3508</v>
      </c>
      <c r="W422" s="228" t="s">
        <v>869</v>
      </c>
      <c r="X422" s="316" t="s">
        <v>793</v>
      </c>
      <c r="Y422" s="317" t="str">
        <f>VLOOKUP(HelpMe[[#This Row],[Technician]],Technicians[#All],3,FALSE)</f>
        <v>RAK Ceramics</v>
      </c>
      <c r="Z422" s="228" t="str">
        <f>VLOOKUP(HelpMe[[#This Row],[Technician]],Technicians[#All],2,FALSE)</f>
        <v>SAP SD</v>
      </c>
      <c r="AA422" s="233" t="str">
        <f>IF((TEXT("Oct 28, 2024 00:00 AM","mmm dd, yyyy hh:mm") - HelpMe[[#This Row],[Updated Created Date]])&gt;0, "Yes","No")</f>
        <v>Yes</v>
      </c>
      <c r="AB422" s="230">
        <f ca="1">HelpMe[[#This Row],[Updated Resolved Time]]-HelpMe[[#This Row],[Updated Created Date]]</f>
        <v>0.11597222222189885</v>
      </c>
      <c r="AC422" s="231">
        <f>YEAR(HelpMe[[#This Row],[Updated Created Date]])</f>
        <v>2024</v>
      </c>
      <c r="AD422" s="228">
        <f>WEEKNUM(HelpMe[[#This Row],[Updated Created Date]])</f>
        <v>34</v>
      </c>
      <c r="AE422" s="228" t="str">
        <f>_xlfn.CONCAT(HelpMe[[#This Row],[Year]],"-W",HelpMe[[#This Row],[Week'#]])</f>
        <v>2024-W34</v>
      </c>
      <c r="AF422" s="228" t="str">
        <f>IFERROR(VLOOKUP(HelpMe[[#This Row],[ID]],CGTracker[#All],13,FALSE),"No CG Status Found")</f>
        <v>No CG Status Found</v>
      </c>
      <c r="AG422" s="228">
        <f>MONTH(HelpMe[[#This Row],[Updated Created Date]])</f>
        <v>8</v>
      </c>
      <c r="AH422" s="228" t="str">
        <f>_xlfn.CONCAT(HelpMe[[#This Row],[Year]],"-M",HelpMe[[#This Row],[Month]])</f>
        <v>2024-M8</v>
      </c>
      <c r="AI422" s="228" t="str">
        <f ca="1">IF(HelpMe[[#This Row],[Age]]&lt;2,"Less than 2",IF(HelpMe[[#This Row],[Age]]&lt;5,"From 2 to 5",IF(HelpMe[[#This Row],[Age]]&lt;10,"From 5 to 10","More than 10")))</f>
        <v>Less than 2</v>
      </c>
      <c r="AJ4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45526.686111111114</v>
      </c>
      <c r="AK4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45526.802083333336</v>
      </c>
    </row>
    <row r="423" spans="1:37" ht="13.5" customHeight="1">
      <c r="A423" s="235">
        <v>4000002280</v>
      </c>
      <c r="B423" s="228" t="s">
        <v>156</v>
      </c>
      <c r="C423" s="228" t="s">
        <v>795</v>
      </c>
      <c r="D423" s="228" t="s">
        <v>3509</v>
      </c>
      <c r="E423" s="228" t="s">
        <v>1506</v>
      </c>
      <c r="F423" s="228" t="s">
        <v>742</v>
      </c>
      <c r="G423" s="228" t="s">
        <v>941</v>
      </c>
      <c r="H423" s="228" t="s">
        <v>403</v>
      </c>
      <c r="I423" s="233" t="s">
        <v>3510</v>
      </c>
      <c r="J423" s="228" t="s">
        <v>3511</v>
      </c>
      <c r="K423" s="228" t="s">
        <v>846</v>
      </c>
      <c r="L423" s="228" t="s">
        <v>3512</v>
      </c>
      <c r="M423" s="228" t="s">
        <v>1506</v>
      </c>
      <c r="N423" s="228" t="s">
        <v>1122</v>
      </c>
      <c r="O423" s="228" t="s">
        <v>850</v>
      </c>
      <c r="P423" s="233" t="s">
        <v>3512</v>
      </c>
      <c r="Q423" s="228" t="s">
        <v>795</v>
      </c>
      <c r="R423" s="233" t="s">
        <v>3513</v>
      </c>
      <c r="S423" s="228" t="s">
        <v>3514</v>
      </c>
      <c r="T423" s="228" t="s">
        <v>3515</v>
      </c>
      <c r="U423" s="228" t="s">
        <v>855</v>
      </c>
      <c r="V423" s="228" t="s">
        <v>3516</v>
      </c>
      <c r="W423" s="228" t="s">
        <v>869</v>
      </c>
      <c r="X423" s="316" t="s">
        <v>793</v>
      </c>
      <c r="Y423" s="317" t="str">
        <f>VLOOKUP(HelpMe[[#This Row],[Technician]],Technicians[#All],3,FALSE)</f>
        <v>RAK Ceramics</v>
      </c>
      <c r="Z423" s="228" t="str">
        <f>VLOOKUP(HelpMe[[#This Row],[Technician]],Technicians[#All],2,FALSE)</f>
        <v>SAP SD</v>
      </c>
      <c r="AA423" s="233" t="str">
        <f>IF((TEXT("Oct 28, 2024 00:00 AM","mmm dd, yyyy hh:mm") - HelpMe[[#This Row],[Updated Created Date]])&gt;0, "Yes","No")</f>
        <v>Yes</v>
      </c>
      <c r="AB423" s="230">
        <f ca="1">HelpMe[[#This Row],[Updated Resolved Time]]-HelpMe[[#This Row],[Updated Created Date]]</f>
        <v>7.0506944444423425</v>
      </c>
      <c r="AC423" s="231">
        <f>YEAR(HelpMe[[#This Row],[Updated Created Date]])</f>
        <v>2024</v>
      </c>
      <c r="AD423" s="228">
        <f>WEEKNUM(HelpMe[[#This Row],[Updated Created Date]])</f>
        <v>34</v>
      </c>
      <c r="AE423" s="228" t="str">
        <f>_xlfn.CONCAT(HelpMe[[#This Row],[Year]],"-W",HelpMe[[#This Row],[Week'#]])</f>
        <v>2024-W34</v>
      </c>
      <c r="AF423" s="228" t="str">
        <f>IFERROR(VLOOKUP(HelpMe[[#This Row],[ID]],CGTracker[#All],13,FALSE),"No CG Status Found")</f>
        <v>No CG Status Found</v>
      </c>
      <c r="AG423" s="228">
        <f>MONTH(HelpMe[[#This Row],[Updated Created Date]])</f>
        <v>8</v>
      </c>
      <c r="AH423" s="228" t="str">
        <f>_xlfn.CONCAT(HelpMe[[#This Row],[Year]],"-M",HelpMe[[#This Row],[Month]])</f>
        <v>2024-M8</v>
      </c>
      <c r="AI423" s="228" t="str">
        <f ca="1">IF(HelpMe[[#This Row],[Age]]&lt;2,"Less than 2",IF(HelpMe[[#This Row],[Age]]&lt;5,"From 2 to 5",IF(HelpMe[[#This Row],[Age]]&lt;10,"From 5 to 10","More than 10")))</f>
        <v>From 5 to 10</v>
      </c>
      <c r="AJ4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45527.511805555558</v>
      </c>
      <c r="AK4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45534.5625</v>
      </c>
    </row>
    <row r="424" spans="1:37" ht="13.5" customHeight="1">
      <c r="A424" s="235">
        <v>4000002282</v>
      </c>
      <c r="B424" s="228" t="s">
        <v>117</v>
      </c>
      <c r="C424" s="228" t="s">
        <v>1035</v>
      </c>
      <c r="D424" s="228" t="s">
        <v>3517</v>
      </c>
      <c r="E424" s="228" t="s">
        <v>2226</v>
      </c>
      <c r="F424" s="228" t="s">
        <v>881</v>
      </c>
      <c r="G424" s="228" t="s">
        <v>882</v>
      </c>
      <c r="H424" s="228" t="s">
        <v>403</v>
      </c>
      <c r="I424" s="233" t="s">
        <v>3518</v>
      </c>
      <c r="J424" s="228" t="s">
        <v>3519</v>
      </c>
      <c r="K424" s="228" t="s">
        <v>846</v>
      </c>
      <c r="L424" s="228" t="s">
        <v>3520</v>
      </c>
      <c r="M424" s="228" t="s">
        <v>2226</v>
      </c>
      <c r="N424" s="228" t="s">
        <v>1098</v>
      </c>
      <c r="O424" s="228" t="s">
        <v>850</v>
      </c>
      <c r="P424" s="233" t="s">
        <v>3520</v>
      </c>
      <c r="Q424" s="228" t="s">
        <v>892</v>
      </c>
      <c r="R424" s="233" t="s">
        <v>3521</v>
      </c>
      <c r="S424" s="228" t="s">
        <v>3522</v>
      </c>
      <c r="T424" s="228" t="s">
        <v>3523</v>
      </c>
      <c r="U424" s="228" t="s">
        <v>890</v>
      </c>
      <c r="V424" s="228" t="s">
        <v>855</v>
      </c>
      <c r="W424" s="228" t="s">
        <v>869</v>
      </c>
      <c r="X424" s="316" t="s">
        <v>793</v>
      </c>
      <c r="Y424" s="317" t="str">
        <f>VLOOKUP(HelpMe[[#This Row],[Technician]],Technicians[#All],3,FALSE)</f>
        <v>RAK Ceramics</v>
      </c>
      <c r="Z424" s="228" t="str">
        <f>VLOOKUP(HelpMe[[#This Row],[Technician]],Technicians[#All],2,FALSE)</f>
        <v>SAP Basis</v>
      </c>
      <c r="AA424" s="233" t="str">
        <f>IF((TEXT("Oct 28, 2024 00:00 AM","mmm dd, yyyy hh:mm") - HelpMe[[#This Row],[Updated Created Date]])&gt;0, "Yes","No")</f>
        <v>Yes</v>
      </c>
      <c r="AB424" s="230">
        <f ca="1">HelpMe[[#This Row],[Updated Resolved Time]]-HelpMe[[#This Row],[Updated Created Date]]</f>
        <v>27.181250000001455</v>
      </c>
      <c r="AC424" s="231">
        <f>YEAR(HelpMe[[#This Row],[Updated Created Date]])</f>
        <v>2024</v>
      </c>
      <c r="AD424" s="228">
        <f>WEEKNUM(HelpMe[[#This Row],[Updated Created Date]])</f>
        <v>34</v>
      </c>
      <c r="AE424" s="228" t="str">
        <f>_xlfn.CONCAT(HelpMe[[#This Row],[Year]],"-W",HelpMe[[#This Row],[Week'#]])</f>
        <v>2024-W34</v>
      </c>
      <c r="AF424" s="228" t="str">
        <f>IFERROR(VLOOKUP(HelpMe[[#This Row],[ID]],CGTracker[#All],13,FALSE),"No CG Status Found")</f>
        <v>No CG Status Found</v>
      </c>
      <c r="AG424" s="228">
        <f>MONTH(HelpMe[[#This Row],[Updated Created Date]])</f>
        <v>8</v>
      </c>
      <c r="AH424" s="228" t="str">
        <f>_xlfn.CONCAT(HelpMe[[#This Row],[Year]],"-M",HelpMe[[#This Row],[Month]])</f>
        <v>2024-M8</v>
      </c>
      <c r="AI424" s="228" t="str">
        <f ca="1">IF(HelpMe[[#This Row],[Age]]&lt;2,"Less than 2",IF(HelpMe[[#This Row],[Age]]&lt;5,"From 2 to 5",IF(HelpMe[[#This Row],[Age]]&lt;10,"From 5 to 10","More than 10")))</f>
        <v>More than 10</v>
      </c>
      <c r="AJ4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45527.522222222222</v>
      </c>
      <c r="AK4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45554.703472222223</v>
      </c>
    </row>
    <row r="425" spans="1:37" ht="13.5" customHeight="1">
      <c r="A425" s="235">
        <v>4000002296</v>
      </c>
      <c r="B425" s="228" t="s">
        <v>117</v>
      </c>
      <c r="C425" s="228" t="s">
        <v>892</v>
      </c>
      <c r="D425" s="228" t="s">
        <v>3524</v>
      </c>
      <c r="E425" s="228" t="s">
        <v>1308</v>
      </c>
      <c r="F425" s="228" t="s">
        <v>881</v>
      </c>
      <c r="G425" s="228" t="s">
        <v>882</v>
      </c>
      <c r="H425" s="228" t="s">
        <v>403</v>
      </c>
      <c r="I425" s="233" t="s">
        <v>3525</v>
      </c>
      <c r="J425" s="228" t="s">
        <v>3526</v>
      </c>
      <c r="K425" s="228" t="s">
        <v>846</v>
      </c>
      <c r="L425" s="228" t="s">
        <v>3527</v>
      </c>
      <c r="M425" s="228" t="s">
        <v>1308</v>
      </c>
      <c r="N425" s="228" t="s">
        <v>924</v>
      </c>
      <c r="O425" s="228" t="s">
        <v>850</v>
      </c>
      <c r="P425" s="233" t="s">
        <v>3527</v>
      </c>
      <c r="Q425" s="228" t="s">
        <v>795</v>
      </c>
      <c r="R425" s="233" t="s">
        <v>3528</v>
      </c>
      <c r="S425" s="228" t="s">
        <v>3528</v>
      </c>
      <c r="T425" s="228" t="s">
        <v>3529</v>
      </c>
      <c r="U425" s="228" t="s">
        <v>890</v>
      </c>
      <c r="V425" s="228" t="s">
        <v>855</v>
      </c>
      <c r="W425" s="228" t="s">
        <v>869</v>
      </c>
      <c r="X425" s="316" t="s">
        <v>878</v>
      </c>
      <c r="Y425" s="317" t="str">
        <f>VLOOKUP(HelpMe[[#This Row],[Technician]],Technicians[#All],3,FALSE)</f>
        <v>RAK Ceramics</v>
      </c>
      <c r="Z425" s="228" t="str">
        <f>VLOOKUP(HelpMe[[#This Row],[Technician]],Technicians[#All],2,FALSE)</f>
        <v>SAP Basis</v>
      </c>
      <c r="AA425" s="233" t="str">
        <f>IF((TEXT("Oct 28, 2024 00:00 AM","mmm dd, yyyy hh:mm") - HelpMe[[#This Row],[Updated Created Date]])&gt;0, "Yes","No")</f>
        <v>Yes</v>
      </c>
      <c r="AB425" s="230">
        <f ca="1">HelpMe[[#This Row],[Updated Resolved Time]]-HelpMe[[#This Row],[Updated Created Date]]</f>
        <v>13.131249999998545</v>
      </c>
      <c r="AC425" s="231">
        <f>YEAR(HelpMe[[#This Row],[Updated Created Date]])</f>
        <v>2024</v>
      </c>
      <c r="AD425" s="228">
        <f>WEEKNUM(HelpMe[[#This Row],[Updated Created Date]])</f>
        <v>34</v>
      </c>
      <c r="AE425" s="228" t="str">
        <f>_xlfn.CONCAT(HelpMe[[#This Row],[Year]],"-W",HelpMe[[#This Row],[Week'#]])</f>
        <v>2024-W34</v>
      </c>
      <c r="AF425" s="228" t="str">
        <f>IFERROR(VLOOKUP(HelpMe[[#This Row],[ID]],CGTracker[#All],13,FALSE),"No CG Status Found")</f>
        <v>No CG Status Found</v>
      </c>
      <c r="AG425" s="228">
        <f>MONTH(HelpMe[[#This Row],[Updated Created Date]])</f>
        <v>8</v>
      </c>
      <c r="AH425" s="228" t="str">
        <f>_xlfn.CONCAT(HelpMe[[#This Row],[Year]],"-M",HelpMe[[#This Row],[Month]])</f>
        <v>2024-M8</v>
      </c>
      <c r="AI425" s="228" t="str">
        <f ca="1">IF(HelpMe[[#This Row],[Age]]&lt;2,"Less than 2",IF(HelpMe[[#This Row],[Age]]&lt;5,"From 2 to 5",IF(HelpMe[[#This Row],[Age]]&lt;10,"From 5 to 10","More than 10")))</f>
        <v>More than 10</v>
      </c>
      <c r="AJ4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45527.609027777777</v>
      </c>
      <c r="AK4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45540.740277777775</v>
      </c>
    </row>
    <row r="426" spans="1:37" ht="13.5" customHeight="1">
      <c r="A426" s="235">
        <v>4000002270</v>
      </c>
      <c r="B426" s="228" t="s">
        <v>156</v>
      </c>
      <c r="C426" s="228" t="s">
        <v>795</v>
      </c>
      <c r="D426" s="228" t="s">
        <v>3530</v>
      </c>
      <c r="E426" s="228" t="s">
        <v>3531</v>
      </c>
      <c r="F426" s="228" t="s">
        <v>2413</v>
      </c>
      <c r="G426" s="228" t="s">
        <v>882</v>
      </c>
      <c r="H426" s="228" t="s">
        <v>403</v>
      </c>
      <c r="I426" s="233" t="s">
        <v>3481</v>
      </c>
      <c r="J426" s="228" t="s">
        <v>3410</v>
      </c>
      <c r="K426" s="228" t="s">
        <v>846</v>
      </c>
      <c r="L426" s="228" t="s">
        <v>3532</v>
      </c>
      <c r="M426" s="228" t="s">
        <v>3531</v>
      </c>
      <c r="N426" s="228" t="s">
        <v>924</v>
      </c>
      <c r="O426" s="228" t="s">
        <v>1015</v>
      </c>
      <c r="P426" s="233" t="s">
        <v>3532</v>
      </c>
      <c r="Q426" s="228" t="s">
        <v>892</v>
      </c>
      <c r="R426" s="233" t="s">
        <v>3533</v>
      </c>
      <c r="S426" s="228" t="s">
        <v>3533</v>
      </c>
      <c r="T426" s="228" t="s">
        <v>3413</v>
      </c>
      <c r="U426" s="228" t="s">
        <v>855</v>
      </c>
      <c r="V426" s="228" t="s">
        <v>855</v>
      </c>
      <c r="W426" s="228" t="s">
        <v>869</v>
      </c>
      <c r="X426" s="316" t="s">
        <v>878</v>
      </c>
      <c r="Y426" s="317" t="str">
        <f>VLOOKUP(HelpMe[[#This Row],[Technician]],Technicians[#All],3,FALSE)</f>
        <v>RAK Ceramics</v>
      </c>
      <c r="Z426" s="228" t="str">
        <f>VLOOKUP(HelpMe[[#This Row],[Technician]],Technicians[#All],2,FALSE)</f>
        <v>SAP Basis</v>
      </c>
      <c r="AA426" s="233" t="str">
        <f>IF((TEXT("Oct 28, 2024 00:00 AM","mmm dd, yyyy hh:mm") - HelpMe[[#This Row],[Updated Created Date]])&gt;0, "Yes","No")</f>
        <v>Yes</v>
      </c>
      <c r="AB426" s="230">
        <f ca="1">HelpMe[[#This Row],[Updated Resolved Time]]-HelpMe[[#This Row],[Updated Created Date]]</f>
        <v>4.9305555556202307E-2</v>
      </c>
      <c r="AC426" s="231">
        <f>YEAR(HelpMe[[#This Row],[Updated Created Date]])</f>
        <v>2024</v>
      </c>
      <c r="AD426" s="228">
        <f>WEEKNUM(HelpMe[[#This Row],[Updated Created Date]])</f>
        <v>34</v>
      </c>
      <c r="AE426" s="228" t="str">
        <f>_xlfn.CONCAT(HelpMe[[#This Row],[Year]],"-W",HelpMe[[#This Row],[Week'#]])</f>
        <v>2024-W34</v>
      </c>
      <c r="AF426" s="228" t="str">
        <f>IFERROR(VLOOKUP(HelpMe[[#This Row],[ID]],CGTracker[#All],13,FALSE),"No CG Status Found")</f>
        <v>No CG Status Found</v>
      </c>
      <c r="AG426" s="228">
        <f>MONTH(HelpMe[[#This Row],[Updated Created Date]])</f>
        <v>8</v>
      </c>
      <c r="AH426" s="228" t="str">
        <f>_xlfn.CONCAT(HelpMe[[#This Row],[Year]],"-M",HelpMe[[#This Row],[Month]])</f>
        <v>2024-M8</v>
      </c>
      <c r="AI426" s="228" t="str">
        <f ca="1">IF(HelpMe[[#This Row],[Age]]&lt;2,"Less than 2",IF(HelpMe[[#This Row],[Age]]&lt;5,"From 2 to 5",IF(HelpMe[[#This Row],[Age]]&lt;10,"From 5 to 10","More than 10")))</f>
        <v>Less than 2</v>
      </c>
      <c r="AJ4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45527.409722222219</v>
      </c>
      <c r="AK4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45527.459027777775</v>
      </c>
    </row>
    <row r="427" spans="1:37" ht="13.5" customHeight="1">
      <c r="A427" s="235">
        <v>4000002271</v>
      </c>
      <c r="B427" s="228" t="s">
        <v>156</v>
      </c>
      <c r="C427" s="228" t="s">
        <v>795</v>
      </c>
      <c r="D427" s="228" t="s">
        <v>3534</v>
      </c>
      <c r="E427" s="228" t="s">
        <v>3535</v>
      </c>
      <c r="F427" s="228" t="s">
        <v>2413</v>
      </c>
      <c r="G427" s="228" t="s">
        <v>882</v>
      </c>
      <c r="H427" s="228" t="s">
        <v>403</v>
      </c>
      <c r="I427" s="233" t="s">
        <v>3536</v>
      </c>
      <c r="J427" s="228" t="s">
        <v>3537</v>
      </c>
      <c r="K427" s="228" t="s">
        <v>846</v>
      </c>
      <c r="L427" s="228" t="s">
        <v>3411</v>
      </c>
      <c r="M427" s="228" t="s">
        <v>3535</v>
      </c>
      <c r="N427" s="228" t="s">
        <v>924</v>
      </c>
      <c r="O427" s="228" t="s">
        <v>850</v>
      </c>
      <c r="P427" s="233" t="s">
        <v>3411</v>
      </c>
      <c r="Q427" s="228" t="s">
        <v>795</v>
      </c>
      <c r="R427" s="233" t="s">
        <v>3538</v>
      </c>
      <c r="S427" s="228" t="s">
        <v>3538</v>
      </c>
      <c r="T427" s="228" t="s">
        <v>3464</v>
      </c>
      <c r="U427" s="228" t="s">
        <v>855</v>
      </c>
      <c r="V427" s="228" t="s">
        <v>855</v>
      </c>
      <c r="W427" s="228" t="s">
        <v>869</v>
      </c>
      <c r="X427" s="316" t="s">
        <v>878</v>
      </c>
      <c r="Y427" s="317" t="str">
        <f>VLOOKUP(HelpMe[[#This Row],[Technician]],Technicians[#All],3,FALSE)</f>
        <v>RAK Ceramics</v>
      </c>
      <c r="Z427" s="228" t="str">
        <f>VLOOKUP(HelpMe[[#This Row],[Technician]],Technicians[#All],2,FALSE)</f>
        <v>SAP Basis</v>
      </c>
      <c r="AA427" s="233" t="str">
        <f>IF((TEXT("Oct 28, 2024 00:00 AM","mmm dd, yyyy hh:mm") - HelpMe[[#This Row],[Updated Created Date]])&gt;0, "Yes","No")</f>
        <v>Yes</v>
      </c>
      <c r="AB427" s="230">
        <f ca="1">HelpMe[[#This Row],[Updated Resolved Time]]-HelpMe[[#This Row],[Updated Created Date]]</f>
        <v>0.13888888888322981</v>
      </c>
      <c r="AC427" s="231">
        <f>YEAR(HelpMe[[#This Row],[Updated Created Date]])</f>
        <v>2024</v>
      </c>
      <c r="AD427" s="228">
        <f>WEEKNUM(HelpMe[[#This Row],[Updated Created Date]])</f>
        <v>34</v>
      </c>
      <c r="AE427" s="228" t="str">
        <f>_xlfn.CONCAT(HelpMe[[#This Row],[Year]],"-W",HelpMe[[#This Row],[Week'#]])</f>
        <v>2024-W34</v>
      </c>
      <c r="AF427" s="228" t="str">
        <f>IFERROR(VLOOKUP(HelpMe[[#This Row],[ID]],CGTracker[#All],13,FALSE),"No CG Status Found")</f>
        <v>No CG Status Found</v>
      </c>
      <c r="AG427" s="228">
        <f>MONTH(HelpMe[[#This Row],[Updated Created Date]])</f>
        <v>8</v>
      </c>
      <c r="AH427" s="228" t="str">
        <f>_xlfn.CONCAT(HelpMe[[#This Row],[Year]],"-M",HelpMe[[#This Row],[Month]])</f>
        <v>2024-M8</v>
      </c>
      <c r="AI427" s="228" t="str">
        <f ca="1">IF(HelpMe[[#This Row],[Age]]&lt;2,"Less than 2",IF(HelpMe[[#This Row],[Age]]&lt;5,"From 2 to 5",IF(HelpMe[[#This Row],[Age]]&lt;10,"From 5 to 10","More than 10")))</f>
        <v>Less than 2</v>
      </c>
      <c r="AJ4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45527.415972222225</v>
      </c>
      <c r="AK4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45527.554861111108</v>
      </c>
    </row>
    <row r="428" spans="1:37" ht="13.5" customHeight="1">
      <c r="A428" s="235">
        <v>4000002324</v>
      </c>
      <c r="B428" s="228" t="s">
        <v>156</v>
      </c>
      <c r="C428" s="228" t="s">
        <v>892</v>
      </c>
      <c r="D428" s="228" t="s">
        <v>3539</v>
      </c>
      <c r="E428" s="228" t="s">
        <v>3540</v>
      </c>
      <c r="F428" s="228" t="s">
        <v>742</v>
      </c>
      <c r="G428" s="228" t="s">
        <v>516</v>
      </c>
      <c r="H428" s="228" t="s">
        <v>403</v>
      </c>
      <c r="I428" s="233" t="s">
        <v>3541</v>
      </c>
      <c r="J428" s="228" t="s">
        <v>3542</v>
      </c>
      <c r="K428" s="228" t="s">
        <v>846</v>
      </c>
      <c r="L428" s="228" t="s">
        <v>3543</v>
      </c>
      <c r="M428" s="228" t="s">
        <v>3540</v>
      </c>
      <c r="N428" s="228" t="s">
        <v>1188</v>
      </c>
      <c r="O428" s="228" t="s">
        <v>850</v>
      </c>
      <c r="P428" s="233" t="s">
        <v>3543</v>
      </c>
      <c r="Q428" s="228" t="s">
        <v>795</v>
      </c>
      <c r="R428" s="233" t="s">
        <v>3544</v>
      </c>
      <c r="S428" s="228" t="s">
        <v>3545</v>
      </c>
      <c r="T428" s="228" t="s">
        <v>3546</v>
      </c>
      <c r="U428" s="228" t="s">
        <v>855</v>
      </c>
      <c r="V428" s="228" t="s">
        <v>3547</v>
      </c>
      <c r="W428" s="228" t="s">
        <v>869</v>
      </c>
      <c r="X428" s="316" t="s">
        <v>793</v>
      </c>
      <c r="Y428" s="317" t="str">
        <f>VLOOKUP(HelpMe[[#This Row],[Technician]],Technicians[#All],3,FALSE)</f>
        <v>RAK Ceramics</v>
      </c>
      <c r="Z428" s="228" t="str">
        <f>VLOOKUP(HelpMe[[#This Row],[Technician]],Technicians[#All],2,FALSE)</f>
        <v>SAP SD</v>
      </c>
      <c r="AA428" s="233" t="str">
        <f>IF((TEXT("Oct 28, 2024 00:00 AM","mmm dd, yyyy hh:mm") - HelpMe[[#This Row],[Updated Created Date]])&gt;0, "Yes","No")</f>
        <v>Yes</v>
      </c>
      <c r="AB428" s="230">
        <f ca="1">HelpMe[[#This Row],[Updated Resolved Time]]-HelpMe[[#This Row],[Updated Created Date]]</f>
        <v>57.11111111111677</v>
      </c>
      <c r="AC428" s="231">
        <f>YEAR(HelpMe[[#This Row],[Updated Created Date]])</f>
        <v>2024</v>
      </c>
      <c r="AD428" s="228">
        <f>WEEKNUM(HelpMe[[#This Row],[Updated Created Date]])</f>
        <v>35</v>
      </c>
      <c r="AE428" s="228" t="str">
        <f>_xlfn.CONCAT(HelpMe[[#This Row],[Year]],"-W",HelpMe[[#This Row],[Week'#]])</f>
        <v>2024-W35</v>
      </c>
      <c r="AF428" s="228" t="str">
        <f>IFERROR(VLOOKUP(HelpMe[[#This Row],[ID]],CGTracker[#All],13,FALSE),"No CG Status Found")</f>
        <v>No CG Status Found</v>
      </c>
      <c r="AG428" s="228">
        <f>MONTH(HelpMe[[#This Row],[Updated Created Date]])</f>
        <v>8</v>
      </c>
      <c r="AH428" s="228" t="str">
        <f>_xlfn.CONCAT(HelpMe[[#This Row],[Year]],"-M",HelpMe[[#This Row],[Month]])</f>
        <v>2024-M8</v>
      </c>
      <c r="AI428" s="228" t="str">
        <f ca="1">IF(HelpMe[[#This Row],[Age]]&lt;2,"Less than 2",IF(HelpMe[[#This Row],[Age]]&lt;5,"From 2 to 5",IF(HelpMe[[#This Row],[Age]]&lt;10,"From 5 to 10","More than 10")))</f>
        <v>More than 10</v>
      </c>
      <c r="AJ4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45530.470138888886</v>
      </c>
      <c r="AK4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45587.581250000003</v>
      </c>
    </row>
    <row r="429" spans="1:37" ht="13.5" customHeight="1">
      <c r="A429" s="235">
        <v>4000002265</v>
      </c>
      <c r="B429" s="228" t="s">
        <v>156</v>
      </c>
      <c r="C429" s="228" t="s">
        <v>892</v>
      </c>
      <c r="D429" s="228" t="s">
        <v>3548</v>
      </c>
      <c r="E429" s="228" t="s">
        <v>3549</v>
      </c>
      <c r="F429" s="228" t="s">
        <v>742</v>
      </c>
      <c r="G429" s="228" t="s">
        <v>516</v>
      </c>
      <c r="H429" s="228" t="s">
        <v>403</v>
      </c>
      <c r="I429" s="233" t="s">
        <v>3550</v>
      </c>
      <c r="J429" s="228" t="s">
        <v>3410</v>
      </c>
      <c r="K429" s="228" t="s">
        <v>846</v>
      </c>
      <c r="L429" s="228" t="s">
        <v>3551</v>
      </c>
      <c r="M429" s="228" t="s">
        <v>933</v>
      </c>
      <c r="N429" s="228" t="s">
        <v>1381</v>
      </c>
      <c r="O429" s="228" t="s">
        <v>1015</v>
      </c>
      <c r="P429" s="233" t="s">
        <v>3551</v>
      </c>
      <c r="Q429" s="228" t="s">
        <v>892</v>
      </c>
      <c r="R429" s="233" t="s">
        <v>3552</v>
      </c>
      <c r="S429" s="228" t="s">
        <v>3552</v>
      </c>
      <c r="T429" s="228" t="s">
        <v>3413</v>
      </c>
      <c r="U429" s="228" t="s">
        <v>855</v>
      </c>
      <c r="V429" s="228" t="s">
        <v>3553</v>
      </c>
      <c r="W429" s="228" t="s">
        <v>869</v>
      </c>
      <c r="X429" s="316" t="s">
        <v>793</v>
      </c>
      <c r="Y429" s="317" t="str">
        <f>VLOOKUP(HelpMe[[#This Row],[Technician]],Technicians[#All],3,FALSE)</f>
        <v>RAK Ceramics</v>
      </c>
      <c r="Z429" s="228" t="str">
        <f>VLOOKUP(HelpMe[[#This Row],[Technician]],Technicians[#All],2,FALSE)</f>
        <v>SAP SD</v>
      </c>
      <c r="AA429" s="233" t="str">
        <f>IF((TEXT("Oct 28, 2024 00:00 AM","mmm dd, yyyy hh:mm") - HelpMe[[#This Row],[Updated Created Date]])&gt;0, "Yes","No")</f>
        <v>Yes</v>
      </c>
      <c r="AB429" s="230">
        <f ca="1">HelpMe[[#This Row],[Updated Resolved Time]]-HelpMe[[#This Row],[Updated Created Date]]</f>
        <v>0.45555555555620231</v>
      </c>
      <c r="AC429" s="231">
        <f>YEAR(HelpMe[[#This Row],[Updated Created Date]])</f>
        <v>2024</v>
      </c>
      <c r="AD429" s="228">
        <f>WEEKNUM(HelpMe[[#This Row],[Updated Created Date]])</f>
        <v>34</v>
      </c>
      <c r="AE429" s="228" t="str">
        <f>_xlfn.CONCAT(HelpMe[[#This Row],[Year]],"-W",HelpMe[[#This Row],[Week'#]])</f>
        <v>2024-W34</v>
      </c>
      <c r="AF429" s="228" t="str">
        <f>IFERROR(VLOOKUP(HelpMe[[#This Row],[ID]],CGTracker[#All],13,FALSE),"No CG Status Found")</f>
        <v>No CG Status Found</v>
      </c>
      <c r="AG429" s="228">
        <f>MONTH(HelpMe[[#This Row],[Updated Created Date]])</f>
        <v>8</v>
      </c>
      <c r="AH429" s="228" t="str">
        <f>_xlfn.CONCAT(HelpMe[[#This Row],[Year]],"-M",HelpMe[[#This Row],[Month]])</f>
        <v>2024-M8</v>
      </c>
      <c r="AI429" s="228" t="str">
        <f ca="1">IF(HelpMe[[#This Row],[Age]]&lt;2,"Less than 2",IF(HelpMe[[#This Row],[Age]]&lt;5,"From 2 to 5",IF(HelpMe[[#This Row],[Age]]&lt;10,"From 5 to 10","More than 10")))</f>
        <v>Less than 2</v>
      </c>
      <c r="AJ4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45527.354166666664</v>
      </c>
      <c r="AK4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45527.80972222222</v>
      </c>
    </row>
    <row r="430" spans="1:37" ht="13.5" customHeight="1">
      <c r="A430" s="235">
        <v>4000002266</v>
      </c>
      <c r="B430" s="228" t="s">
        <v>156</v>
      </c>
      <c r="C430" s="228" t="s">
        <v>795</v>
      </c>
      <c r="D430" s="228" t="s">
        <v>3554</v>
      </c>
      <c r="E430" s="228" t="s">
        <v>3555</v>
      </c>
      <c r="F430" s="228" t="s">
        <v>2413</v>
      </c>
      <c r="G430" s="228" t="s">
        <v>882</v>
      </c>
      <c r="H430" s="228" t="s">
        <v>403</v>
      </c>
      <c r="I430" s="233" t="s">
        <v>3556</v>
      </c>
      <c r="J430" s="228" t="s">
        <v>3462</v>
      </c>
      <c r="K430" s="228" t="s">
        <v>846</v>
      </c>
      <c r="L430" s="228" t="s">
        <v>3411</v>
      </c>
      <c r="M430" s="228" t="s">
        <v>933</v>
      </c>
      <c r="N430" s="228" t="s">
        <v>1381</v>
      </c>
      <c r="O430" s="228" t="s">
        <v>850</v>
      </c>
      <c r="P430" s="233" t="s">
        <v>3411</v>
      </c>
      <c r="Q430" s="228" t="s">
        <v>795</v>
      </c>
      <c r="R430" s="233" t="s">
        <v>3557</v>
      </c>
      <c r="S430" s="228" t="s">
        <v>3557</v>
      </c>
      <c r="T430" s="228" t="s">
        <v>3464</v>
      </c>
      <c r="U430" s="228" t="s">
        <v>855</v>
      </c>
      <c r="V430" s="228" t="s">
        <v>855</v>
      </c>
      <c r="W430" s="228" t="s">
        <v>869</v>
      </c>
      <c r="X430" s="316" t="s">
        <v>793</v>
      </c>
      <c r="Y430" s="317" t="str">
        <f>VLOOKUP(HelpMe[[#This Row],[Technician]],Technicians[#All],3,FALSE)</f>
        <v>RAK Ceramics</v>
      </c>
      <c r="Z430" s="228" t="str">
        <f>VLOOKUP(HelpMe[[#This Row],[Technician]],Technicians[#All],2,FALSE)</f>
        <v>SAP Basis</v>
      </c>
      <c r="AA430" s="233" t="str">
        <f>IF((TEXT("Oct 28, 2024 00:00 AM","mmm dd, yyyy hh:mm") - HelpMe[[#This Row],[Updated Created Date]])&gt;0, "Yes","No")</f>
        <v>Yes</v>
      </c>
      <c r="AB430" s="230">
        <f ca="1">HelpMe[[#This Row],[Updated Resolved Time]]-HelpMe[[#This Row],[Updated Created Date]]</f>
        <v>0.16249999999854481</v>
      </c>
      <c r="AC430" s="231">
        <f>YEAR(HelpMe[[#This Row],[Updated Created Date]])</f>
        <v>2024</v>
      </c>
      <c r="AD430" s="228">
        <f>WEEKNUM(HelpMe[[#This Row],[Updated Created Date]])</f>
        <v>34</v>
      </c>
      <c r="AE430" s="228" t="str">
        <f>_xlfn.CONCAT(HelpMe[[#This Row],[Year]],"-W",HelpMe[[#This Row],[Week'#]])</f>
        <v>2024-W34</v>
      </c>
      <c r="AF430" s="228" t="str">
        <f>IFERROR(VLOOKUP(HelpMe[[#This Row],[ID]],CGTracker[#All],13,FALSE),"No CG Status Found")</f>
        <v>No CG Status Found</v>
      </c>
      <c r="AG430" s="228">
        <f>MONTH(HelpMe[[#This Row],[Updated Created Date]])</f>
        <v>8</v>
      </c>
      <c r="AH430" s="228" t="str">
        <f>_xlfn.CONCAT(HelpMe[[#This Row],[Year]],"-M",HelpMe[[#This Row],[Month]])</f>
        <v>2024-M8</v>
      </c>
      <c r="AI430" s="228" t="str">
        <f ca="1">IF(HelpMe[[#This Row],[Age]]&lt;2,"Less than 2",IF(HelpMe[[#This Row],[Age]]&lt;5,"From 2 to 5",IF(HelpMe[[#This Row],[Age]]&lt;10,"From 5 to 10","More than 10")))</f>
        <v>Less than 2</v>
      </c>
      <c r="AJ4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45527.393055555556</v>
      </c>
      <c r="AK4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45527.555555555555</v>
      </c>
    </row>
    <row r="431" spans="1:37" ht="13.5" customHeight="1">
      <c r="A431" s="235">
        <v>4000002283</v>
      </c>
      <c r="B431" s="228" t="s">
        <v>117</v>
      </c>
      <c r="C431" s="228" t="s">
        <v>795</v>
      </c>
      <c r="D431" s="228" t="s">
        <v>3558</v>
      </c>
      <c r="E431" s="228" t="s">
        <v>3314</v>
      </c>
      <c r="F431" s="228" t="s">
        <v>881</v>
      </c>
      <c r="G431" s="228" t="s">
        <v>882</v>
      </c>
      <c r="H431" s="228" t="s">
        <v>403</v>
      </c>
      <c r="I431" s="233" t="s">
        <v>3559</v>
      </c>
      <c r="J431" s="228" t="s">
        <v>2531</v>
      </c>
      <c r="K431" s="228" t="s">
        <v>846</v>
      </c>
      <c r="L431" s="228" t="s">
        <v>3560</v>
      </c>
      <c r="M431" s="228" t="s">
        <v>933</v>
      </c>
      <c r="N431" s="228" t="s">
        <v>924</v>
      </c>
      <c r="O431" s="228" t="s">
        <v>850</v>
      </c>
      <c r="P431" s="233" t="s">
        <v>3560</v>
      </c>
      <c r="Q431" s="228" t="s">
        <v>795</v>
      </c>
      <c r="R431" s="233" t="s">
        <v>3561</v>
      </c>
      <c r="S431" s="228" t="s">
        <v>3561</v>
      </c>
      <c r="T431" s="228" t="s">
        <v>3562</v>
      </c>
      <c r="U431" s="228" t="s">
        <v>890</v>
      </c>
      <c r="V431" s="228" t="s">
        <v>855</v>
      </c>
      <c r="W431" s="228" t="s">
        <v>869</v>
      </c>
      <c r="X431" s="316" t="s">
        <v>793</v>
      </c>
      <c r="Y431" s="317" t="str">
        <f>VLOOKUP(HelpMe[[#This Row],[Technician]],Technicians[#All],3,FALSE)</f>
        <v>RAK Ceramics</v>
      </c>
      <c r="Z431" s="228" t="str">
        <f>VLOOKUP(HelpMe[[#This Row],[Technician]],Technicians[#All],2,FALSE)</f>
        <v>SAP Basis</v>
      </c>
      <c r="AA431" s="233" t="str">
        <f>IF((TEXT("Oct 28, 2024 00:00 AM","mmm dd, yyyy hh:mm") - HelpMe[[#This Row],[Updated Created Date]])&gt;0, "Yes","No")</f>
        <v>Yes</v>
      </c>
      <c r="AB431" s="230">
        <f ca="1">HelpMe[[#This Row],[Updated Resolved Time]]-HelpMe[[#This Row],[Updated Created Date]]</f>
        <v>7.1548611111138598</v>
      </c>
      <c r="AC431" s="231">
        <f>YEAR(HelpMe[[#This Row],[Updated Created Date]])</f>
        <v>2024</v>
      </c>
      <c r="AD431" s="228">
        <f>WEEKNUM(HelpMe[[#This Row],[Updated Created Date]])</f>
        <v>34</v>
      </c>
      <c r="AE431" s="228" t="str">
        <f>_xlfn.CONCAT(HelpMe[[#This Row],[Year]],"-W",HelpMe[[#This Row],[Week'#]])</f>
        <v>2024-W34</v>
      </c>
      <c r="AF431" s="228" t="str">
        <f>IFERROR(VLOOKUP(HelpMe[[#This Row],[ID]],CGTracker[#All],13,FALSE),"No CG Status Found")</f>
        <v>No CG Status Found</v>
      </c>
      <c r="AG431" s="228">
        <f>MONTH(HelpMe[[#This Row],[Updated Created Date]])</f>
        <v>8</v>
      </c>
      <c r="AH431" s="228" t="str">
        <f>_xlfn.CONCAT(HelpMe[[#This Row],[Year]],"-M",HelpMe[[#This Row],[Month]])</f>
        <v>2024-M8</v>
      </c>
      <c r="AI431" s="228" t="str">
        <f ca="1">IF(HelpMe[[#This Row],[Age]]&lt;2,"Less than 2",IF(HelpMe[[#This Row],[Age]]&lt;5,"From 2 to 5",IF(HelpMe[[#This Row],[Age]]&lt;10,"From 5 to 10","More than 10")))</f>
        <v>From 5 to 10</v>
      </c>
      <c r="AJ4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45527.526388888888</v>
      </c>
      <c r="AK4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45534.681250000001</v>
      </c>
    </row>
    <row r="432" spans="1:37" ht="13.5" customHeight="1">
      <c r="A432" s="235">
        <v>4000002320</v>
      </c>
      <c r="B432" s="228" t="s">
        <v>117</v>
      </c>
      <c r="C432" s="228" t="s">
        <v>795</v>
      </c>
      <c r="D432" s="228" t="s">
        <v>3563</v>
      </c>
      <c r="E432" s="228" t="s">
        <v>3222</v>
      </c>
      <c r="F432" s="228" t="s">
        <v>881</v>
      </c>
      <c r="G432" s="228" t="s">
        <v>882</v>
      </c>
      <c r="H432" s="228" t="s">
        <v>403</v>
      </c>
      <c r="I432" s="233" t="s">
        <v>3564</v>
      </c>
      <c r="J432" s="228" t="s">
        <v>3475</v>
      </c>
      <c r="K432" s="228" t="s">
        <v>846</v>
      </c>
      <c r="L432" s="228" t="s">
        <v>3286</v>
      </c>
      <c r="M432" s="228" t="s">
        <v>933</v>
      </c>
      <c r="N432" s="228" t="s">
        <v>1240</v>
      </c>
      <c r="O432" s="228" t="s">
        <v>850</v>
      </c>
      <c r="P432" s="233" t="s">
        <v>3286</v>
      </c>
      <c r="Q432" s="228" t="s">
        <v>795</v>
      </c>
      <c r="R432" s="233" t="s">
        <v>3565</v>
      </c>
      <c r="S432" s="228" t="s">
        <v>3565</v>
      </c>
      <c r="T432" s="228" t="s">
        <v>3478</v>
      </c>
      <c r="U432" s="228" t="s">
        <v>890</v>
      </c>
      <c r="V432" s="228" t="s">
        <v>855</v>
      </c>
      <c r="W432" s="228" t="s">
        <v>869</v>
      </c>
      <c r="X432" s="316" t="s">
        <v>793</v>
      </c>
      <c r="Y432" s="317" t="str">
        <f>VLOOKUP(HelpMe[[#This Row],[Technician]],Technicians[#All],3,FALSE)</f>
        <v>RAK Ceramics</v>
      </c>
      <c r="Z432" s="228" t="str">
        <f>VLOOKUP(HelpMe[[#This Row],[Technician]],Technicians[#All],2,FALSE)</f>
        <v>SAP Basis</v>
      </c>
      <c r="AA432" s="233" t="str">
        <f>IF((TEXT("Oct 28, 2024 00:00 AM","mmm dd, yyyy hh:mm") - HelpMe[[#This Row],[Updated Created Date]])&gt;0, "Yes","No")</f>
        <v>Yes</v>
      </c>
      <c r="AB432" s="230">
        <f ca="1">HelpMe[[#This Row],[Updated Resolved Time]]-HelpMe[[#This Row],[Updated Created Date]]</f>
        <v>4.2548611111051287</v>
      </c>
      <c r="AC432" s="231">
        <f>YEAR(HelpMe[[#This Row],[Updated Created Date]])</f>
        <v>2024</v>
      </c>
      <c r="AD432" s="228">
        <f>WEEKNUM(HelpMe[[#This Row],[Updated Created Date]])</f>
        <v>35</v>
      </c>
      <c r="AE432" s="228" t="str">
        <f>_xlfn.CONCAT(HelpMe[[#This Row],[Year]],"-W",HelpMe[[#This Row],[Week'#]])</f>
        <v>2024-W35</v>
      </c>
      <c r="AF432" s="228" t="str">
        <f>IFERROR(VLOOKUP(HelpMe[[#This Row],[ID]],CGTracker[#All],13,FALSE),"No CG Status Found")</f>
        <v>No CG Status Found</v>
      </c>
      <c r="AG432" s="228">
        <f>MONTH(HelpMe[[#This Row],[Updated Created Date]])</f>
        <v>8</v>
      </c>
      <c r="AH432" s="228" t="str">
        <f>_xlfn.CONCAT(HelpMe[[#This Row],[Year]],"-M",HelpMe[[#This Row],[Month]])</f>
        <v>2024-M8</v>
      </c>
      <c r="AI432" s="228" t="str">
        <f ca="1">IF(HelpMe[[#This Row],[Age]]&lt;2,"Less than 2",IF(HelpMe[[#This Row],[Age]]&lt;5,"From 2 to 5",IF(HelpMe[[#This Row],[Age]]&lt;10,"From 5 to 10","More than 10")))</f>
        <v>From 2 to 5</v>
      </c>
      <c r="AJ4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45530.415972222225</v>
      </c>
      <c r="AK4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45534.67083333333</v>
      </c>
    </row>
    <row r="433" spans="1:37" ht="13.5" customHeight="1">
      <c r="A433" s="235">
        <v>4000002321</v>
      </c>
      <c r="B433" s="228" t="s">
        <v>156</v>
      </c>
      <c r="C433" s="228" t="s">
        <v>795</v>
      </c>
      <c r="D433" s="228" t="s">
        <v>3566</v>
      </c>
      <c r="E433" s="228" t="s">
        <v>3061</v>
      </c>
      <c r="F433" s="228" t="s">
        <v>881</v>
      </c>
      <c r="G433" s="228" t="s">
        <v>882</v>
      </c>
      <c r="H433" s="228" t="s">
        <v>403</v>
      </c>
      <c r="I433" s="233" t="s">
        <v>3567</v>
      </c>
      <c r="J433" s="228" t="s">
        <v>3568</v>
      </c>
      <c r="K433" s="228" t="s">
        <v>890</v>
      </c>
      <c r="L433" s="228" t="s">
        <v>2434</v>
      </c>
      <c r="M433" s="228" t="s">
        <v>933</v>
      </c>
      <c r="N433" s="228" t="s">
        <v>855</v>
      </c>
      <c r="O433" s="228" t="s">
        <v>850</v>
      </c>
      <c r="P433" s="233" t="s">
        <v>2434</v>
      </c>
      <c r="Q433" s="228" t="s">
        <v>795</v>
      </c>
      <c r="R433" s="233" t="s">
        <v>3569</v>
      </c>
      <c r="S433" s="228" t="s">
        <v>3569</v>
      </c>
      <c r="T433" s="228" t="s">
        <v>3570</v>
      </c>
      <c r="U433" s="228" t="s">
        <v>855</v>
      </c>
      <c r="V433" s="228" t="s">
        <v>855</v>
      </c>
      <c r="W433" s="228" t="s">
        <v>938</v>
      </c>
      <c r="X433" s="316" t="s">
        <v>793</v>
      </c>
      <c r="Y433" s="317" t="str">
        <f>VLOOKUP(HelpMe[[#This Row],[Technician]],Technicians[#All],3,FALSE)</f>
        <v>RAK Ceramics</v>
      </c>
      <c r="Z433" s="228" t="str">
        <f>VLOOKUP(HelpMe[[#This Row],[Technician]],Technicians[#All],2,FALSE)</f>
        <v>SAP Basis</v>
      </c>
      <c r="AA433" s="233" t="str">
        <f>IF((TEXT("Oct 28, 2024 00:00 AM","mmm dd, yyyy hh:mm") - HelpMe[[#This Row],[Updated Created Date]])&gt;0, "Yes","No")</f>
        <v>Yes</v>
      </c>
      <c r="AB433" s="230">
        <f ca="1">HelpMe[[#This Row],[Updated Resolved Time]]-HelpMe[[#This Row],[Updated Created Date]]</f>
        <v>1.2798611111138598</v>
      </c>
      <c r="AC433" s="231">
        <f>YEAR(HelpMe[[#This Row],[Updated Created Date]])</f>
        <v>2024</v>
      </c>
      <c r="AD433" s="228">
        <f>WEEKNUM(HelpMe[[#This Row],[Updated Created Date]])</f>
        <v>35</v>
      </c>
      <c r="AE433" s="228" t="str">
        <f>_xlfn.CONCAT(HelpMe[[#This Row],[Year]],"-W",HelpMe[[#This Row],[Week'#]])</f>
        <v>2024-W35</v>
      </c>
      <c r="AF433" s="228" t="str">
        <f>IFERROR(VLOOKUP(HelpMe[[#This Row],[ID]],CGTracker[#All],13,FALSE),"No CG Status Found")</f>
        <v>No CG Status Found</v>
      </c>
      <c r="AG433" s="228">
        <f>MONTH(HelpMe[[#This Row],[Updated Created Date]])</f>
        <v>8</v>
      </c>
      <c r="AH433" s="228" t="str">
        <f>_xlfn.CONCAT(HelpMe[[#This Row],[Year]],"-M",HelpMe[[#This Row],[Month]])</f>
        <v>2024-M8</v>
      </c>
      <c r="AI433" s="228" t="str">
        <f ca="1">IF(HelpMe[[#This Row],[Age]]&lt;2,"Less than 2",IF(HelpMe[[#This Row],[Age]]&lt;5,"From 2 to 5",IF(HelpMe[[#This Row],[Age]]&lt;10,"From 5 to 10","More than 10")))</f>
        <v>Less than 2</v>
      </c>
      <c r="AJ4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45530.459027777775</v>
      </c>
      <c r="AK4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45531.738888888889</v>
      </c>
    </row>
    <row r="434" spans="1:37" ht="13.5" customHeight="1">
      <c r="A434" s="235">
        <v>4000002303</v>
      </c>
      <c r="B434" s="228" t="s">
        <v>117</v>
      </c>
      <c r="C434" s="228" t="s">
        <v>841</v>
      </c>
      <c r="D434" s="228" t="s">
        <v>3571</v>
      </c>
      <c r="E434" s="228" t="s">
        <v>3572</v>
      </c>
      <c r="F434" s="228" t="s">
        <v>518</v>
      </c>
      <c r="G434" s="228" t="s">
        <v>516</v>
      </c>
      <c r="H434" s="228" t="s">
        <v>403</v>
      </c>
      <c r="I434" s="233" t="s">
        <v>3573</v>
      </c>
      <c r="J434" s="228" t="s">
        <v>3574</v>
      </c>
      <c r="K434" s="228" t="s">
        <v>846</v>
      </c>
      <c r="L434" s="228" t="s">
        <v>3575</v>
      </c>
      <c r="M434" s="228" t="s">
        <v>1155</v>
      </c>
      <c r="N434" s="228" t="s">
        <v>1906</v>
      </c>
      <c r="O434" s="228" t="s">
        <v>850</v>
      </c>
      <c r="P434" s="233" t="s">
        <v>3575</v>
      </c>
      <c r="Q434" s="228" t="s">
        <v>841</v>
      </c>
      <c r="R434" s="233" t="s">
        <v>3576</v>
      </c>
      <c r="S434" s="228" t="s">
        <v>3577</v>
      </c>
      <c r="T434" s="228" t="s">
        <v>3578</v>
      </c>
      <c r="U434" s="228" t="s">
        <v>846</v>
      </c>
      <c r="V434" s="228" t="s">
        <v>2451</v>
      </c>
      <c r="W434" s="228" t="s">
        <v>869</v>
      </c>
      <c r="X434" s="316" t="s">
        <v>904</v>
      </c>
      <c r="Y434" s="317" t="str">
        <f>VLOOKUP(HelpMe[[#This Row],[Technician]],Technicians[#All],3,FALSE)</f>
        <v>Capgemini</v>
      </c>
      <c r="Z434" s="228" t="str">
        <f>VLOOKUP(HelpMe[[#This Row],[Technician]],Technicians[#All],2,FALSE)</f>
        <v>SAP SD</v>
      </c>
      <c r="AA434" s="233" t="str">
        <f>IF((TEXT("Oct 28, 2024 00:00 AM","mmm dd, yyyy hh:mm") - HelpMe[[#This Row],[Updated Created Date]])&gt;0, "Yes","No")</f>
        <v>Yes</v>
      </c>
      <c r="AB434" s="230">
        <f ca="1">HelpMe[[#This Row],[Updated Resolved Time]]-HelpMe[[#This Row],[Updated Created Date]]</f>
        <v>96.098611111105129</v>
      </c>
      <c r="AC434" s="231">
        <f>YEAR(HelpMe[[#This Row],[Updated Created Date]])</f>
        <v>2024</v>
      </c>
      <c r="AD434" s="228">
        <f>WEEKNUM(HelpMe[[#This Row],[Updated Created Date]])</f>
        <v>34</v>
      </c>
      <c r="AE434" s="228" t="str">
        <f>_xlfn.CONCAT(HelpMe[[#This Row],[Year]],"-W",HelpMe[[#This Row],[Week'#]])</f>
        <v>2024-W34</v>
      </c>
      <c r="AF434" s="228" t="str">
        <f>IFERROR(VLOOKUP(HelpMe[[#This Row],[ID]],CGTracker[#All],13,FALSE),"No CG Status Found")</f>
        <v>Completed</v>
      </c>
      <c r="AG434" s="228">
        <f>MONTH(HelpMe[[#This Row],[Updated Created Date]])</f>
        <v>8</v>
      </c>
      <c r="AH434" s="228" t="str">
        <f>_xlfn.CONCAT(HelpMe[[#This Row],[Year]],"-M",HelpMe[[#This Row],[Month]])</f>
        <v>2024-M8</v>
      </c>
      <c r="AI434" s="228" t="str">
        <f ca="1">IF(HelpMe[[#This Row],[Age]]&lt;2,"Less than 2",IF(HelpMe[[#This Row],[Age]]&lt;5,"From 2 to 5",IF(HelpMe[[#This Row],[Age]]&lt;10,"From 5 to 10","More than 10")))</f>
        <v>More than 10</v>
      </c>
      <c r="AJ4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45527.708333333336</v>
      </c>
      <c r="AK4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45623.806944444441</v>
      </c>
    </row>
    <row r="435" spans="1:37" ht="13.5" customHeight="1">
      <c r="A435" s="235">
        <v>4000002407</v>
      </c>
      <c r="B435" s="228" t="s">
        <v>117</v>
      </c>
      <c r="C435" s="228" t="s">
        <v>795</v>
      </c>
      <c r="D435" s="228" t="s">
        <v>3579</v>
      </c>
      <c r="E435" s="228" t="s">
        <v>3580</v>
      </c>
      <c r="F435" s="228" t="s">
        <v>881</v>
      </c>
      <c r="G435" s="228" t="s">
        <v>882</v>
      </c>
      <c r="H435" s="228" t="s">
        <v>403</v>
      </c>
      <c r="I435" s="233" t="s">
        <v>3581</v>
      </c>
      <c r="J435" s="228" t="s">
        <v>3582</v>
      </c>
      <c r="K435" s="228" t="s">
        <v>846</v>
      </c>
      <c r="L435" s="228" t="s">
        <v>3286</v>
      </c>
      <c r="M435" s="228" t="s">
        <v>3580</v>
      </c>
      <c r="N435" s="228" t="s">
        <v>886</v>
      </c>
      <c r="O435" s="228" t="s">
        <v>850</v>
      </c>
      <c r="P435" s="233" t="s">
        <v>3286</v>
      </c>
      <c r="Q435" s="228" t="s">
        <v>795</v>
      </c>
      <c r="R435" s="233" t="s">
        <v>3583</v>
      </c>
      <c r="S435" s="228" t="s">
        <v>3583</v>
      </c>
      <c r="T435" s="228" t="s">
        <v>3584</v>
      </c>
      <c r="U435" s="228" t="s">
        <v>890</v>
      </c>
      <c r="V435" s="228" t="s">
        <v>855</v>
      </c>
      <c r="W435" s="228" t="s">
        <v>869</v>
      </c>
      <c r="X435" s="316" t="s">
        <v>793</v>
      </c>
      <c r="Y435" s="317" t="str">
        <f>VLOOKUP(HelpMe[[#This Row],[Technician]],Technicians[#All],3,FALSE)</f>
        <v>RAK Ceramics</v>
      </c>
      <c r="Z435" s="228" t="str">
        <f>VLOOKUP(HelpMe[[#This Row],[Technician]],Technicians[#All],2,FALSE)</f>
        <v>SAP Basis</v>
      </c>
      <c r="AA435" s="233" t="str">
        <f>IF((TEXT("Oct 28, 2024 00:00 AM","mmm dd, yyyy hh:mm") - HelpMe[[#This Row],[Updated Created Date]])&gt;0, "Yes","No")</f>
        <v>Yes</v>
      </c>
      <c r="AB435" s="230">
        <f ca="1">HelpMe[[#This Row],[Updated Resolved Time]]-HelpMe[[#This Row],[Updated Created Date]]</f>
        <v>2.8694444444481633</v>
      </c>
      <c r="AC435" s="231">
        <f>YEAR(HelpMe[[#This Row],[Updated Created Date]])</f>
        <v>2024</v>
      </c>
      <c r="AD435" s="228">
        <f>WEEKNUM(HelpMe[[#This Row],[Updated Created Date]])</f>
        <v>35</v>
      </c>
      <c r="AE435" s="228" t="str">
        <f>_xlfn.CONCAT(HelpMe[[#This Row],[Year]],"-W",HelpMe[[#This Row],[Week'#]])</f>
        <v>2024-W35</v>
      </c>
      <c r="AF435" s="228" t="str">
        <f>IFERROR(VLOOKUP(HelpMe[[#This Row],[ID]],CGTracker[#All],13,FALSE),"No CG Status Found")</f>
        <v>No CG Status Found</v>
      </c>
      <c r="AG435" s="228">
        <f>MONTH(HelpMe[[#This Row],[Updated Created Date]])</f>
        <v>8</v>
      </c>
      <c r="AH435" s="228" t="str">
        <f>_xlfn.CONCAT(HelpMe[[#This Row],[Year]],"-M",HelpMe[[#This Row],[Month]])</f>
        <v>2024-M8</v>
      </c>
      <c r="AI435" s="228" t="str">
        <f ca="1">IF(HelpMe[[#This Row],[Age]]&lt;2,"Less than 2",IF(HelpMe[[#This Row],[Age]]&lt;5,"From 2 to 5",IF(HelpMe[[#This Row],[Age]]&lt;10,"From 5 to 10","More than 10")))</f>
        <v>From 2 to 5</v>
      </c>
      <c r="AJ4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45531.794444444444</v>
      </c>
      <c r="AK4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45534.663888888892</v>
      </c>
    </row>
    <row r="436" spans="1:37" ht="13.5" customHeight="1">
      <c r="A436" s="235">
        <v>4000002384</v>
      </c>
      <c r="B436" s="228" t="s">
        <v>117</v>
      </c>
      <c r="C436" s="228" t="s">
        <v>795</v>
      </c>
      <c r="D436" s="228" t="s">
        <v>3585</v>
      </c>
      <c r="E436" s="228" t="s">
        <v>1053</v>
      </c>
      <c r="F436" s="228" t="s">
        <v>3586</v>
      </c>
      <c r="G436" s="228" t="s">
        <v>1055</v>
      </c>
      <c r="H436" s="228" t="s">
        <v>268</v>
      </c>
      <c r="I436" s="233" t="s">
        <v>3587</v>
      </c>
      <c r="J436" s="228" t="s">
        <v>3588</v>
      </c>
      <c r="K436" s="228" t="s">
        <v>846</v>
      </c>
      <c r="L436" s="228" t="s">
        <v>855</v>
      </c>
      <c r="M436" s="228" t="s">
        <v>933</v>
      </c>
      <c r="N436" s="228" t="s">
        <v>924</v>
      </c>
      <c r="O436" s="228" t="s">
        <v>1123</v>
      </c>
      <c r="P436" s="233" t="s">
        <v>3589</v>
      </c>
      <c r="Q436" s="228" t="s">
        <v>892</v>
      </c>
      <c r="R436" s="233" t="s">
        <v>855</v>
      </c>
      <c r="S436" s="228" t="s">
        <v>3590</v>
      </c>
      <c r="T436" s="228" t="s">
        <v>3591</v>
      </c>
      <c r="U436" s="228" t="s">
        <v>846</v>
      </c>
      <c r="V436" s="228" t="s">
        <v>3592</v>
      </c>
      <c r="W436" s="228" t="s">
        <v>869</v>
      </c>
      <c r="X436" s="316" t="s">
        <v>793</v>
      </c>
      <c r="Y436" s="317" t="str">
        <f>VLOOKUP(HelpMe[[#This Row],[Technician]],Technicians[#All],3,FALSE)</f>
        <v>Capgemini</v>
      </c>
      <c r="Z436" s="228" t="str">
        <f>VLOOKUP(HelpMe[[#This Row],[Technician]],Technicians[#All],2,FALSE)</f>
        <v>SAP PP</v>
      </c>
      <c r="AA436" s="233" t="str">
        <f>IF((TEXT("Oct 28, 2024 00:00 AM","mmm dd, yyyy hh:mm") - HelpMe[[#This Row],[Updated Created Date]])&gt;0, "Yes","No")</f>
        <v>Yes</v>
      </c>
      <c r="AB436" s="230">
        <f ca="1">HelpMe[[#This Row],[Updated Resolved Time]]-HelpMe[[#This Row],[Updated Created Date]]</f>
        <v>122.21099039351975</v>
      </c>
      <c r="AC436" s="231">
        <f>YEAR(HelpMe[[#This Row],[Updated Created Date]])</f>
        <v>2024</v>
      </c>
      <c r="AD436" s="228">
        <f>WEEKNUM(HelpMe[[#This Row],[Updated Created Date]])</f>
        <v>35</v>
      </c>
      <c r="AE436" s="228" t="str">
        <f>_xlfn.CONCAT(HelpMe[[#This Row],[Year]],"-W",HelpMe[[#This Row],[Week'#]])</f>
        <v>2024-W35</v>
      </c>
      <c r="AF436" s="228" t="str">
        <f>IFERROR(VLOOKUP(HelpMe[[#This Row],[ID]],CGTracker[#All],13,FALSE),"No CG Status Found")</f>
        <v>Under Design</v>
      </c>
      <c r="AG436" s="228">
        <f>MONTH(HelpMe[[#This Row],[Updated Created Date]])</f>
        <v>8</v>
      </c>
      <c r="AH436" s="228" t="str">
        <f>_xlfn.CONCAT(HelpMe[[#This Row],[Year]],"-M",HelpMe[[#This Row],[Month]])</f>
        <v>2024-M8</v>
      </c>
      <c r="AI436" s="228" t="str">
        <f ca="1">IF(HelpMe[[#This Row],[Age]]&lt;2,"Less than 2",IF(HelpMe[[#This Row],[Age]]&lt;5,"From 2 to 5",IF(HelpMe[[#This Row],[Age]]&lt;10,"From 5 to 10","More than 10")))</f>
        <v>More than 10</v>
      </c>
      <c r="AJ4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45531.546527777777</v>
      </c>
      <c r="AK4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37" spans="1:37" ht="13.5" customHeight="1">
      <c r="A437" s="235">
        <v>4000002366</v>
      </c>
      <c r="B437" s="228" t="s">
        <v>117</v>
      </c>
      <c r="C437" s="228" t="s">
        <v>795</v>
      </c>
      <c r="D437" s="228" t="s">
        <v>3593</v>
      </c>
      <c r="E437" s="228" t="s">
        <v>3131</v>
      </c>
      <c r="F437" s="228" t="s">
        <v>881</v>
      </c>
      <c r="G437" s="228" t="s">
        <v>882</v>
      </c>
      <c r="H437" s="228" t="s">
        <v>403</v>
      </c>
      <c r="I437" s="233" t="s">
        <v>3594</v>
      </c>
      <c r="J437" s="228" t="s">
        <v>3595</v>
      </c>
      <c r="K437" s="228" t="s">
        <v>846</v>
      </c>
      <c r="L437" s="228" t="s">
        <v>3286</v>
      </c>
      <c r="M437" s="228" t="s">
        <v>3131</v>
      </c>
      <c r="N437" s="228" t="s">
        <v>3134</v>
      </c>
      <c r="O437" s="228" t="s">
        <v>850</v>
      </c>
      <c r="P437" s="233" t="s">
        <v>3286</v>
      </c>
      <c r="Q437" s="228" t="s">
        <v>795</v>
      </c>
      <c r="R437" s="233" t="s">
        <v>3596</v>
      </c>
      <c r="S437" s="228" t="s">
        <v>3596</v>
      </c>
      <c r="T437" s="228" t="s">
        <v>3497</v>
      </c>
      <c r="U437" s="228" t="s">
        <v>890</v>
      </c>
      <c r="V437" s="228" t="s">
        <v>855</v>
      </c>
      <c r="W437" s="228" t="s">
        <v>869</v>
      </c>
      <c r="X437" s="316" t="s">
        <v>793</v>
      </c>
      <c r="Y437" s="317" t="str">
        <f>VLOOKUP(HelpMe[[#This Row],[Technician]],Technicians[#All],3,FALSE)</f>
        <v>RAK Ceramics</v>
      </c>
      <c r="Z437" s="228" t="str">
        <f>VLOOKUP(HelpMe[[#This Row],[Technician]],Technicians[#All],2,FALSE)</f>
        <v>SAP Basis</v>
      </c>
      <c r="AA437" s="233" t="str">
        <f>IF((TEXT("Oct 28, 2024 00:00 AM","mmm dd, yyyy hh:mm") - HelpMe[[#This Row],[Updated Created Date]])&gt;0, "Yes","No")</f>
        <v>Yes</v>
      </c>
      <c r="AB437" s="230">
        <f ca="1">HelpMe[[#This Row],[Updated Resolved Time]]-HelpMe[[#This Row],[Updated Created Date]]</f>
        <v>3.1979166666642413</v>
      </c>
      <c r="AC437" s="231">
        <f>YEAR(HelpMe[[#This Row],[Updated Created Date]])</f>
        <v>2024</v>
      </c>
      <c r="AD437" s="228">
        <f>WEEKNUM(HelpMe[[#This Row],[Updated Created Date]])</f>
        <v>35</v>
      </c>
      <c r="AE437" s="228" t="str">
        <f>_xlfn.CONCAT(HelpMe[[#This Row],[Year]],"-W",HelpMe[[#This Row],[Week'#]])</f>
        <v>2024-W35</v>
      </c>
      <c r="AF437" s="228" t="str">
        <f>IFERROR(VLOOKUP(HelpMe[[#This Row],[ID]],CGTracker[#All],13,FALSE),"No CG Status Found")</f>
        <v>No CG Status Found</v>
      </c>
      <c r="AG437" s="228">
        <f>MONTH(HelpMe[[#This Row],[Updated Created Date]])</f>
        <v>8</v>
      </c>
      <c r="AH437" s="228" t="str">
        <f>_xlfn.CONCAT(HelpMe[[#This Row],[Year]],"-M",HelpMe[[#This Row],[Month]])</f>
        <v>2024-M8</v>
      </c>
      <c r="AI437" s="228" t="str">
        <f ca="1">IF(HelpMe[[#This Row],[Age]]&lt;2,"Less than 2",IF(HelpMe[[#This Row],[Age]]&lt;5,"From 2 to 5",IF(HelpMe[[#This Row],[Age]]&lt;10,"From 5 to 10","More than 10")))</f>
        <v>From 2 to 5</v>
      </c>
      <c r="AJ4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45531.461805555555</v>
      </c>
      <c r="AK4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45534.659722222219</v>
      </c>
    </row>
    <row r="438" spans="1:37" ht="13.5" customHeight="1">
      <c r="A438" s="235">
        <v>4000002373</v>
      </c>
      <c r="B438" s="228" t="s">
        <v>117</v>
      </c>
      <c r="C438" s="228" t="s">
        <v>892</v>
      </c>
      <c r="D438" s="228" t="s">
        <v>3597</v>
      </c>
      <c r="E438" s="228" t="s">
        <v>1119</v>
      </c>
      <c r="F438" s="228" t="s">
        <v>2387</v>
      </c>
      <c r="G438" s="228" t="s">
        <v>1011</v>
      </c>
      <c r="H438" s="228" t="s">
        <v>403</v>
      </c>
      <c r="I438" s="233" t="s">
        <v>3598</v>
      </c>
      <c r="J438" s="228" t="s">
        <v>3599</v>
      </c>
      <c r="K438" s="228" t="s">
        <v>846</v>
      </c>
      <c r="L438" s="228" t="s">
        <v>3600</v>
      </c>
      <c r="M438" s="228" t="s">
        <v>1119</v>
      </c>
      <c r="N438" s="228" t="s">
        <v>1122</v>
      </c>
      <c r="O438" s="228" t="s">
        <v>917</v>
      </c>
      <c r="P438" s="233" t="s">
        <v>3600</v>
      </c>
      <c r="Q438" s="228" t="s">
        <v>892</v>
      </c>
      <c r="R438" s="233" t="s">
        <v>3601</v>
      </c>
      <c r="S438" s="228" t="s">
        <v>3602</v>
      </c>
      <c r="T438" s="228" t="s">
        <v>3603</v>
      </c>
      <c r="U438" s="228" t="s">
        <v>846</v>
      </c>
      <c r="V438" s="228" t="s">
        <v>3604</v>
      </c>
      <c r="W438" s="228" t="s">
        <v>869</v>
      </c>
      <c r="X438" s="316" t="s">
        <v>878</v>
      </c>
      <c r="Y438" s="317" t="str">
        <f>VLOOKUP(HelpMe[[#This Row],[Technician]],Technicians[#All],3,FALSE)</f>
        <v>Capgemini</v>
      </c>
      <c r="Z438" s="228" t="str">
        <f>VLOOKUP(HelpMe[[#This Row],[Technician]],Technicians[#All],2,FALSE)</f>
        <v>SAP FICO</v>
      </c>
      <c r="AA438" s="233" t="str">
        <f>IF((TEXT("Oct 28, 2024 00:00 AM","mmm dd, yyyy hh:mm") - HelpMe[[#This Row],[Updated Created Date]])&gt;0, "Yes","No")</f>
        <v>Yes</v>
      </c>
      <c r="AB438" s="230">
        <f ca="1">HelpMe[[#This Row],[Updated Resolved Time]]-HelpMe[[#This Row],[Updated Created Date]]</f>
        <v>108.1784722222219</v>
      </c>
      <c r="AC438" s="231">
        <f>YEAR(HelpMe[[#This Row],[Updated Created Date]])</f>
        <v>2024</v>
      </c>
      <c r="AD438" s="228">
        <f>WEEKNUM(HelpMe[[#This Row],[Updated Created Date]])</f>
        <v>35</v>
      </c>
      <c r="AE438" s="228" t="str">
        <f>_xlfn.CONCAT(HelpMe[[#This Row],[Year]],"-W",HelpMe[[#This Row],[Week'#]])</f>
        <v>2024-W35</v>
      </c>
      <c r="AF438" s="228" t="str">
        <f>IFERROR(VLOOKUP(HelpMe[[#This Row],[ID]],CGTracker[#All],13,FALSE),"No CG Status Found")</f>
        <v>Completed</v>
      </c>
      <c r="AG438" s="228">
        <f>MONTH(HelpMe[[#This Row],[Updated Created Date]])</f>
        <v>8</v>
      </c>
      <c r="AH438" s="228" t="str">
        <f>_xlfn.CONCAT(HelpMe[[#This Row],[Year]],"-M",HelpMe[[#This Row],[Month]])</f>
        <v>2024-M8</v>
      </c>
      <c r="AI438" s="228" t="str">
        <f ca="1">IF(HelpMe[[#This Row],[Age]]&lt;2,"Less than 2",IF(HelpMe[[#This Row],[Age]]&lt;5,"From 2 to 5",IF(HelpMe[[#This Row],[Age]]&lt;10,"From 5 to 10","More than 10")))</f>
        <v>More than 10</v>
      </c>
      <c r="AJ4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45531.498611111114</v>
      </c>
      <c r="AK4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45639.677083333336</v>
      </c>
    </row>
    <row r="439" spans="1:37" ht="13.5" customHeight="1">
      <c r="A439" s="235">
        <v>4000002410</v>
      </c>
      <c r="B439" s="228" t="s">
        <v>117</v>
      </c>
      <c r="C439" s="228" t="s">
        <v>795</v>
      </c>
      <c r="D439" s="228" t="s">
        <v>3605</v>
      </c>
      <c r="E439" s="228" t="s">
        <v>1821</v>
      </c>
      <c r="F439" s="228" t="s">
        <v>1821</v>
      </c>
      <c r="G439" s="228" t="s">
        <v>1822</v>
      </c>
      <c r="H439" s="228" t="s">
        <v>403</v>
      </c>
      <c r="I439" s="233" t="s">
        <v>3568</v>
      </c>
      <c r="J439" s="228" t="s">
        <v>3606</v>
      </c>
      <c r="K439" s="228" t="s">
        <v>846</v>
      </c>
      <c r="L439" s="228" t="s">
        <v>3607</v>
      </c>
      <c r="M439" s="228" t="s">
        <v>1821</v>
      </c>
      <c r="N439" s="228" t="s">
        <v>886</v>
      </c>
      <c r="O439" s="228" t="s">
        <v>850</v>
      </c>
      <c r="P439" s="233" t="s">
        <v>3607</v>
      </c>
      <c r="Q439" s="228" t="s">
        <v>795</v>
      </c>
      <c r="R439" s="233" t="s">
        <v>3608</v>
      </c>
      <c r="S439" s="228" t="s">
        <v>3609</v>
      </c>
      <c r="T439" s="228" t="s">
        <v>3610</v>
      </c>
      <c r="U439" s="228" t="s">
        <v>846</v>
      </c>
      <c r="V439" s="228" t="s">
        <v>855</v>
      </c>
      <c r="W439" s="228" t="s">
        <v>1829</v>
      </c>
      <c r="X439" s="316" t="s">
        <v>793</v>
      </c>
      <c r="Y439" s="317" t="str">
        <f>VLOOKUP(HelpMe[[#This Row],[Technician]],Technicians[#All],3,FALSE)</f>
        <v>RAK Ceramics</v>
      </c>
      <c r="Z439" s="228" t="str">
        <f>VLOOKUP(HelpMe[[#This Row],[Technician]],Technicians[#All],2,FALSE)</f>
        <v>SharePoint</v>
      </c>
      <c r="AA439" s="233" t="str">
        <f>IF((TEXT("Oct 28, 2024 00:00 AM","mmm dd, yyyy hh:mm") - HelpMe[[#This Row],[Updated Created Date]])&gt;0, "Yes","No")</f>
        <v>Yes</v>
      </c>
      <c r="AB439" s="230">
        <f ca="1">HelpMe[[#This Row],[Updated Resolved Time]]-HelpMe[[#This Row],[Updated Created Date]]</f>
        <v>35.097222222226264</v>
      </c>
      <c r="AC439" s="231">
        <f>YEAR(HelpMe[[#This Row],[Updated Created Date]])</f>
        <v>2024</v>
      </c>
      <c r="AD439" s="228">
        <f>WEEKNUM(HelpMe[[#This Row],[Updated Created Date]])</f>
        <v>35</v>
      </c>
      <c r="AE439" s="228" t="str">
        <f>_xlfn.CONCAT(HelpMe[[#This Row],[Year]],"-W",HelpMe[[#This Row],[Week'#]])</f>
        <v>2024-W35</v>
      </c>
      <c r="AF439" s="228" t="str">
        <f>IFERROR(VLOOKUP(HelpMe[[#This Row],[ID]],CGTracker[#All],13,FALSE),"No CG Status Found")</f>
        <v>No CG Status Found</v>
      </c>
      <c r="AG439" s="228">
        <f>MONTH(HelpMe[[#This Row],[Updated Created Date]])</f>
        <v>8</v>
      </c>
      <c r="AH439" s="228" t="str">
        <f>_xlfn.CONCAT(HelpMe[[#This Row],[Year]],"-M",HelpMe[[#This Row],[Month]])</f>
        <v>2024-M8</v>
      </c>
      <c r="AI439" s="228" t="str">
        <f ca="1">IF(HelpMe[[#This Row],[Age]]&lt;2,"Less than 2",IF(HelpMe[[#This Row],[Age]]&lt;5,"From 2 to 5",IF(HelpMe[[#This Row],[Age]]&lt;10,"From 5 to 10","More than 10")))</f>
        <v>More than 10</v>
      </c>
      <c r="AJ4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45532.459027777775</v>
      </c>
      <c r="AK4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45567.556250000001</v>
      </c>
    </row>
    <row r="440" spans="1:37" ht="13.5" customHeight="1">
      <c r="A440" s="235">
        <v>4000002361</v>
      </c>
      <c r="B440" s="228" t="s">
        <v>117</v>
      </c>
      <c r="C440" s="228" t="s">
        <v>795</v>
      </c>
      <c r="D440" s="228" t="s">
        <v>3611</v>
      </c>
      <c r="E440" s="228" t="s">
        <v>1168</v>
      </c>
      <c r="F440" s="228" t="s">
        <v>742</v>
      </c>
      <c r="G440" s="228" t="s">
        <v>516</v>
      </c>
      <c r="H440" s="228" t="s">
        <v>403</v>
      </c>
      <c r="I440" s="233" t="s">
        <v>3612</v>
      </c>
      <c r="J440" s="228" t="s">
        <v>3613</v>
      </c>
      <c r="K440" s="228" t="s">
        <v>846</v>
      </c>
      <c r="L440" s="228" t="s">
        <v>2944</v>
      </c>
      <c r="M440" s="228" t="s">
        <v>933</v>
      </c>
      <c r="N440" s="228" t="s">
        <v>1170</v>
      </c>
      <c r="O440" s="228" t="s">
        <v>850</v>
      </c>
      <c r="P440" s="233" t="s">
        <v>2944</v>
      </c>
      <c r="Q440" s="228" t="s">
        <v>795</v>
      </c>
      <c r="R440" s="233" t="s">
        <v>3614</v>
      </c>
      <c r="S440" s="228" t="s">
        <v>3614</v>
      </c>
      <c r="T440" s="228" t="s">
        <v>3615</v>
      </c>
      <c r="U440" s="228" t="s">
        <v>846</v>
      </c>
      <c r="V440" s="228" t="s">
        <v>3616</v>
      </c>
      <c r="W440" s="228" t="s">
        <v>869</v>
      </c>
      <c r="X440" s="316" t="s">
        <v>793</v>
      </c>
      <c r="Y440" s="317" t="str">
        <f>VLOOKUP(HelpMe[[#This Row],[Technician]],Technicians[#All],3,FALSE)</f>
        <v>RAK Ceramics</v>
      </c>
      <c r="Z440" s="228" t="str">
        <f>VLOOKUP(HelpMe[[#This Row],[Technician]],Technicians[#All],2,FALSE)</f>
        <v>SAP SD</v>
      </c>
      <c r="AA440" s="233" t="str">
        <f>IF((TEXT("Oct 28, 2024 00:00 AM","mmm dd, yyyy hh:mm") - HelpMe[[#This Row],[Updated Created Date]])&gt;0, "Yes","No")</f>
        <v>Yes</v>
      </c>
      <c r="AB440" s="230">
        <f ca="1">HelpMe[[#This Row],[Updated Resolved Time]]-HelpMe[[#This Row],[Updated Created Date]]</f>
        <v>41.745833333334303</v>
      </c>
      <c r="AC440" s="231">
        <f>YEAR(HelpMe[[#This Row],[Updated Created Date]])</f>
        <v>2024</v>
      </c>
      <c r="AD440" s="228">
        <f>WEEKNUM(HelpMe[[#This Row],[Updated Created Date]])</f>
        <v>35</v>
      </c>
      <c r="AE440" s="228" t="str">
        <f>_xlfn.CONCAT(HelpMe[[#This Row],[Year]],"-W",HelpMe[[#This Row],[Week'#]])</f>
        <v>2024-W35</v>
      </c>
      <c r="AF440" s="228" t="str">
        <f>IFERROR(VLOOKUP(HelpMe[[#This Row],[ID]],CGTracker[#All],13,FALSE),"No CG Status Found")</f>
        <v>No CG Status Found</v>
      </c>
      <c r="AG440" s="228">
        <f>MONTH(HelpMe[[#This Row],[Updated Created Date]])</f>
        <v>8</v>
      </c>
      <c r="AH440" s="228" t="str">
        <f>_xlfn.CONCAT(HelpMe[[#This Row],[Year]],"-M",HelpMe[[#This Row],[Month]])</f>
        <v>2024-M8</v>
      </c>
      <c r="AI440" s="228" t="str">
        <f ca="1">IF(HelpMe[[#This Row],[Age]]&lt;2,"Less than 2",IF(HelpMe[[#This Row],[Age]]&lt;5,"From 2 to 5",IF(HelpMe[[#This Row],[Age]]&lt;10,"From 5 to 10","More than 10")))</f>
        <v>More than 10</v>
      </c>
      <c r="AJ4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45530.787499999999</v>
      </c>
      <c r="AK4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45572.533333333333</v>
      </c>
    </row>
    <row r="441" spans="1:37" ht="13.5" customHeight="1">
      <c r="A441" s="235">
        <v>4000002387</v>
      </c>
      <c r="B441" s="228" t="s">
        <v>117</v>
      </c>
      <c r="C441" s="228" t="s">
        <v>1035</v>
      </c>
      <c r="D441" s="228" t="s">
        <v>3617</v>
      </c>
      <c r="E441" s="228" t="s">
        <v>913</v>
      </c>
      <c r="F441" s="228" t="s">
        <v>881</v>
      </c>
      <c r="G441" s="228" t="s">
        <v>882</v>
      </c>
      <c r="H441" s="228" t="s">
        <v>403</v>
      </c>
      <c r="I441" s="233" t="s">
        <v>3618</v>
      </c>
      <c r="J441" s="228" t="s">
        <v>3619</v>
      </c>
      <c r="K441" s="228" t="s">
        <v>890</v>
      </c>
      <c r="L441" s="228" t="s">
        <v>3620</v>
      </c>
      <c r="M441" s="228" t="s">
        <v>913</v>
      </c>
      <c r="N441" s="228" t="s">
        <v>916</v>
      </c>
      <c r="O441" s="228" t="s">
        <v>850</v>
      </c>
      <c r="P441" s="233" t="s">
        <v>3621</v>
      </c>
      <c r="Q441" s="228" t="s">
        <v>892</v>
      </c>
      <c r="R441" s="233" t="s">
        <v>3622</v>
      </c>
      <c r="S441" s="228" t="s">
        <v>3622</v>
      </c>
      <c r="T441" s="228" t="s">
        <v>3623</v>
      </c>
      <c r="U441" s="228" t="s">
        <v>890</v>
      </c>
      <c r="V441" s="228" t="s">
        <v>855</v>
      </c>
      <c r="W441" s="228" t="s">
        <v>938</v>
      </c>
      <c r="X441" s="316" t="s">
        <v>878</v>
      </c>
      <c r="Y441" s="317" t="str">
        <f>VLOOKUP(HelpMe[[#This Row],[Technician]],Technicians[#All],3,FALSE)</f>
        <v>RAK Ceramics</v>
      </c>
      <c r="Z441" s="228" t="str">
        <f>VLOOKUP(HelpMe[[#This Row],[Technician]],Technicians[#All],2,FALSE)</f>
        <v>SAP Basis</v>
      </c>
      <c r="AA441" s="233" t="str">
        <f>IF((TEXT("Oct 28, 2024 00:00 AM","mmm dd, yyyy hh:mm") - HelpMe[[#This Row],[Updated Created Date]])&gt;0, "Yes","No")</f>
        <v>Yes</v>
      </c>
      <c r="AB441" s="230">
        <f ca="1">HelpMe[[#This Row],[Updated Resolved Time]]-HelpMe[[#This Row],[Updated Created Date]]</f>
        <v>13.122222222220444</v>
      </c>
      <c r="AC441" s="231">
        <f>YEAR(HelpMe[[#This Row],[Updated Created Date]])</f>
        <v>2024</v>
      </c>
      <c r="AD441" s="228">
        <f>WEEKNUM(HelpMe[[#This Row],[Updated Created Date]])</f>
        <v>35</v>
      </c>
      <c r="AE441" s="228" t="str">
        <f>_xlfn.CONCAT(HelpMe[[#This Row],[Year]],"-W",HelpMe[[#This Row],[Week'#]])</f>
        <v>2024-W35</v>
      </c>
      <c r="AF441" s="228" t="str">
        <f>IFERROR(VLOOKUP(HelpMe[[#This Row],[ID]],CGTracker[#All],13,FALSE),"No CG Status Found")</f>
        <v>No CG Status Found</v>
      </c>
      <c r="AG441" s="228">
        <f>MONTH(HelpMe[[#This Row],[Updated Created Date]])</f>
        <v>8</v>
      </c>
      <c r="AH441" s="228" t="str">
        <f>_xlfn.CONCAT(HelpMe[[#This Row],[Year]],"-M",HelpMe[[#This Row],[Month]])</f>
        <v>2024-M8</v>
      </c>
      <c r="AI441" s="228" t="str">
        <f ca="1">IF(HelpMe[[#This Row],[Age]]&lt;2,"Less than 2",IF(HelpMe[[#This Row],[Age]]&lt;5,"From 2 to 5",IF(HelpMe[[#This Row],[Age]]&lt;10,"From 5 to 10","More than 10")))</f>
        <v>More than 10</v>
      </c>
      <c r="AJ4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45531.649305555555</v>
      </c>
      <c r="AK4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45544.771527777775</v>
      </c>
    </row>
    <row r="442" spans="1:37" ht="13.5" customHeight="1">
      <c r="A442" s="235">
        <v>4000002398</v>
      </c>
      <c r="B442" s="228" t="s">
        <v>117</v>
      </c>
      <c r="C442" s="228" t="s">
        <v>795</v>
      </c>
      <c r="D442" s="228" t="s">
        <v>3624</v>
      </c>
      <c r="E442" s="228" t="s">
        <v>3625</v>
      </c>
      <c r="F442" s="228" t="s">
        <v>881</v>
      </c>
      <c r="G442" s="228" t="s">
        <v>882</v>
      </c>
      <c r="H442" s="228" t="s">
        <v>403</v>
      </c>
      <c r="I442" s="233" t="s">
        <v>3626</v>
      </c>
      <c r="J442" s="228" t="s">
        <v>3627</v>
      </c>
      <c r="K442" s="228" t="s">
        <v>846</v>
      </c>
      <c r="L442" s="228" t="s">
        <v>3628</v>
      </c>
      <c r="M442" s="228" t="s">
        <v>3625</v>
      </c>
      <c r="N442" s="228" t="s">
        <v>2139</v>
      </c>
      <c r="O442" s="228" t="s">
        <v>850</v>
      </c>
      <c r="P442" s="233" t="s">
        <v>3628</v>
      </c>
      <c r="Q442" s="228" t="s">
        <v>795</v>
      </c>
      <c r="R442" s="233" t="s">
        <v>3629</v>
      </c>
      <c r="S442" s="228" t="s">
        <v>3629</v>
      </c>
      <c r="T442" s="228" t="s">
        <v>3630</v>
      </c>
      <c r="U442" s="228" t="s">
        <v>890</v>
      </c>
      <c r="V442" s="228" t="s">
        <v>855</v>
      </c>
      <c r="W442" s="228" t="s">
        <v>869</v>
      </c>
      <c r="X442" s="316" t="s">
        <v>793</v>
      </c>
      <c r="Y442" s="317" t="str">
        <f>VLOOKUP(HelpMe[[#This Row],[Technician]],Technicians[#All],3,FALSE)</f>
        <v>RAK Ceramics</v>
      </c>
      <c r="Z442" s="228" t="str">
        <f>VLOOKUP(HelpMe[[#This Row],[Technician]],Technicians[#All],2,FALSE)</f>
        <v>SAP Basis</v>
      </c>
      <c r="AA442" s="233" t="str">
        <f>IF((TEXT("Oct 28, 2024 00:00 AM","mmm dd, yyyy hh:mm") - HelpMe[[#This Row],[Updated Created Date]])&gt;0, "Yes","No")</f>
        <v>Yes</v>
      </c>
      <c r="AB442" s="230">
        <f ca="1">HelpMe[[#This Row],[Updated Resolved Time]]-HelpMe[[#This Row],[Updated Created Date]]</f>
        <v>0.97777777777810115</v>
      </c>
      <c r="AC442" s="231">
        <f>YEAR(HelpMe[[#This Row],[Updated Created Date]])</f>
        <v>2024</v>
      </c>
      <c r="AD442" s="228">
        <f>WEEKNUM(HelpMe[[#This Row],[Updated Created Date]])</f>
        <v>35</v>
      </c>
      <c r="AE442" s="228" t="str">
        <f>_xlfn.CONCAT(HelpMe[[#This Row],[Year]],"-W",HelpMe[[#This Row],[Week'#]])</f>
        <v>2024-W35</v>
      </c>
      <c r="AF442" s="228" t="str">
        <f>IFERROR(VLOOKUP(HelpMe[[#This Row],[ID]],CGTracker[#All],13,FALSE),"No CG Status Found")</f>
        <v>No CG Status Found</v>
      </c>
      <c r="AG442" s="228">
        <f>MONTH(HelpMe[[#This Row],[Updated Created Date]])</f>
        <v>8</v>
      </c>
      <c r="AH442" s="228" t="str">
        <f>_xlfn.CONCAT(HelpMe[[#This Row],[Year]],"-M",HelpMe[[#This Row],[Month]])</f>
        <v>2024-M8</v>
      </c>
      <c r="AI442" s="228" t="str">
        <f ca="1">IF(HelpMe[[#This Row],[Age]]&lt;2,"Less than 2",IF(HelpMe[[#This Row],[Age]]&lt;5,"From 2 to 5",IF(HelpMe[[#This Row],[Age]]&lt;10,"From 5 to 10","More than 10")))</f>
        <v>Less than 2</v>
      </c>
      <c r="AJ4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45531.737500000003</v>
      </c>
      <c r="AK4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45532.715277777781</v>
      </c>
    </row>
    <row r="443" spans="1:37" ht="13.5" customHeight="1">
      <c r="A443" s="235">
        <v>4000002435</v>
      </c>
      <c r="B443" s="228" t="s">
        <v>156</v>
      </c>
      <c r="C443" s="228" t="s">
        <v>795</v>
      </c>
      <c r="D443" s="228" t="s">
        <v>3631</v>
      </c>
      <c r="E443" s="228" t="s">
        <v>1094</v>
      </c>
      <c r="F443" s="228" t="s">
        <v>881</v>
      </c>
      <c r="G443" s="228" t="s">
        <v>882</v>
      </c>
      <c r="H443" s="228" t="s">
        <v>403</v>
      </c>
      <c r="I443" s="233" t="s">
        <v>3632</v>
      </c>
      <c r="J443" s="228" t="s">
        <v>3633</v>
      </c>
      <c r="K443" s="228" t="s">
        <v>890</v>
      </c>
      <c r="L443" s="228" t="s">
        <v>3560</v>
      </c>
      <c r="M443" s="228" t="s">
        <v>933</v>
      </c>
      <c r="N443" s="228" t="s">
        <v>1098</v>
      </c>
      <c r="O443" s="228" t="s">
        <v>850</v>
      </c>
      <c r="P443" s="233" t="s">
        <v>3634</v>
      </c>
      <c r="Q443" s="228" t="s">
        <v>795</v>
      </c>
      <c r="R443" s="233" t="s">
        <v>3635</v>
      </c>
      <c r="S443" s="228" t="s">
        <v>3635</v>
      </c>
      <c r="T443" s="228" t="s">
        <v>3636</v>
      </c>
      <c r="U443" s="228" t="s">
        <v>855</v>
      </c>
      <c r="V443" s="228" t="s">
        <v>855</v>
      </c>
      <c r="W443" s="228" t="s">
        <v>938</v>
      </c>
      <c r="X443" s="316" t="s">
        <v>793</v>
      </c>
      <c r="Y443" s="317" t="str">
        <f>VLOOKUP(HelpMe[[#This Row],[Technician]],Technicians[#All],3,FALSE)</f>
        <v>RAK Ceramics</v>
      </c>
      <c r="Z443" s="228" t="str">
        <f>VLOOKUP(HelpMe[[#This Row],[Technician]],Technicians[#All],2,FALSE)</f>
        <v>SAP Basis</v>
      </c>
      <c r="AA443" s="233" t="str">
        <f>IF((TEXT("Oct 28, 2024 00:00 AM","mmm dd, yyyy hh:mm") - HelpMe[[#This Row],[Updated Created Date]])&gt;0, "Yes","No")</f>
        <v>Yes</v>
      </c>
      <c r="AB443" s="230">
        <f ca="1">HelpMe[[#This Row],[Updated Resolved Time]]-HelpMe[[#This Row],[Updated Created Date]]</f>
        <v>1.25</v>
      </c>
      <c r="AC443" s="231">
        <f>YEAR(HelpMe[[#This Row],[Updated Created Date]])</f>
        <v>2024</v>
      </c>
      <c r="AD443" s="228">
        <f>WEEKNUM(HelpMe[[#This Row],[Updated Created Date]])</f>
        <v>35</v>
      </c>
      <c r="AE443" s="228" t="str">
        <f>_xlfn.CONCAT(HelpMe[[#This Row],[Year]],"-W",HelpMe[[#This Row],[Week'#]])</f>
        <v>2024-W35</v>
      </c>
      <c r="AF443" s="228" t="str">
        <f>IFERROR(VLOOKUP(HelpMe[[#This Row],[ID]],CGTracker[#All],13,FALSE),"No CG Status Found")</f>
        <v>No CG Status Found</v>
      </c>
      <c r="AG443" s="228">
        <f>MONTH(HelpMe[[#This Row],[Updated Created Date]])</f>
        <v>8</v>
      </c>
      <c r="AH443" s="228" t="str">
        <f>_xlfn.CONCAT(HelpMe[[#This Row],[Year]],"-M",HelpMe[[#This Row],[Month]])</f>
        <v>2024-M8</v>
      </c>
      <c r="AI443" s="228" t="str">
        <f ca="1">IF(HelpMe[[#This Row],[Age]]&lt;2,"Less than 2",IF(HelpMe[[#This Row],[Age]]&lt;5,"From 2 to 5",IF(HelpMe[[#This Row],[Age]]&lt;10,"From 5 to 10","More than 10")))</f>
        <v>Less than 2</v>
      </c>
      <c r="AJ4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45533.43472222222</v>
      </c>
      <c r="AK4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45534.68472222222</v>
      </c>
    </row>
    <row r="444" spans="1:37" ht="13.5" customHeight="1">
      <c r="A444" s="235">
        <v>4000002492</v>
      </c>
      <c r="B444" s="228" t="s">
        <v>156</v>
      </c>
      <c r="C444" s="228" t="s">
        <v>795</v>
      </c>
      <c r="D444" s="228" t="s">
        <v>3637</v>
      </c>
      <c r="E444" s="228" t="s">
        <v>3638</v>
      </c>
      <c r="F444" s="228" t="s">
        <v>2413</v>
      </c>
      <c r="G444" s="228" t="s">
        <v>882</v>
      </c>
      <c r="H444" s="228" t="s">
        <v>403</v>
      </c>
      <c r="I444" s="233" t="s">
        <v>3639</v>
      </c>
      <c r="J444" s="228" t="s">
        <v>3640</v>
      </c>
      <c r="K444" s="228" t="s">
        <v>890</v>
      </c>
      <c r="L444" s="228" t="s">
        <v>3641</v>
      </c>
      <c r="M444" s="228" t="s">
        <v>933</v>
      </c>
      <c r="N444" s="228" t="s">
        <v>855</v>
      </c>
      <c r="O444" s="228" t="s">
        <v>850</v>
      </c>
      <c r="P444" s="233" t="s">
        <v>3641</v>
      </c>
      <c r="Q444" s="228" t="s">
        <v>795</v>
      </c>
      <c r="R444" s="233" t="s">
        <v>3642</v>
      </c>
      <c r="S444" s="228" t="s">
        <v>3643</v>
      </c>
      <c r="T444" s="228" t="s">
        <v>3644</v>
      </c>
      <c r="U444" s="228" t="s">
        <v>855</v>
      </c>
      <c r="V444" s="228" t="s">
        <v>855</v>
      </c>
      <c r="W444" s="228" t="s">
        <v>938</v>
      </c>
      <c r="X444" s="316" t="s">
        <v>793</v>
      </c>
      <c r="Y444" s="317" t="str">
        <f>VLOOKUP(HelpMe[[#This Row],[Technician]],Technicians[#All],3,FALSE)</f>
        <v>RAK Ceramics</v>
      </c>
      <c r="Z444" s="228" t="str">
        <f>VLOOKUP(HelpMe[[#This Row],[Technician]],Technicians[#All],2,FALSE)</f>
        <v>SAP Basis</v>
      </c>
      <c r="AA444" s="233" t="str">
        <f>IF((TEXT("Oct 28, 2024 00:00 AM","mmm dd, yyyy hh:mm") - HelpMe[[#This Row],[Updated Created Date]])&gt;0, "Yes","No")</f>
        <v>Yes</v>
      </c>
      <c r="AB444" s="230">
        <f ca="1">HelpMe[[#This Row],[Updated Resolved Time]]-HelpMe[[#This Row],[Updated Created Date]]</f>
        <v>2.8743055555532919</v>
      </c>
      <c r="AC444" s="231">
        <f>YEAR(HelpMe[[#This Row],[Updated Created Date]])</f>
        <v>2024</v>
      </c>
      <c r="AD444" s="228">
        <f>WEEKNUM(HelpMe[[#This Row],[Updated Created Date]])</f>
        <v>35</v>
      </c>
      <c r="AE444" s="228" t="str">
        <f>_xlfn.CONCAT(HelpMe[[#This Row],[Year]],"-W",HelpMe[[#This Row],[Week'#]])</f>
        <v>2024-W35</v>
      </c>
      <c r="AF444" s="228" t="str">
        <f>IFERROR(VLOOKUP(HelpMe[[#This Row],[ID]],CGTracker[#All],13,FALSE),"No CG Status Found")</f>
        <v>No CG Status Found</v>
      </c>
      <c r="AG444" s="228">
        <f>MONTH(HelpMe[[#This Row],[Updated Created Date]])</f>
        <v>8</v>
      </c>
      <c r="AH444" s="228" t="str">
        <f>_xlfn.CONCAT(HelpMe[[#This Row],[Year]],"-M",HelpMe[[#This Row],[Month]])</f>
        <v>2024-M8</v>
      </c>
      <c r="AI444" s="228" t="str">
        <f ca="1">IF(HelpMe[[#This Row],[Age]]&lt;2,"Less than 2",IF(HelpMe[[#This Row],[Age]]&lt;5,"From 2 to 5",IF(HelpMe[[#This Row],[Age]]&lt;10,"From 5 to 10","More than 10")))</f>
        <v>From 2 to 5</v>
      </c>
      <c r="AJ4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45534.559027777781</v>
      </c>
      <c r="AK4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45537.433333333334</v>
      </c>
    </row>
    <row r="445" spans="1:37" ht="13.5" customHeight="1">
      <c r="A445" s="235">
        <v>4000002499</v>
      </c>
      <c r="B445" s="228" t="s">
        <v>156</v>
      </c>
      <c r="C445" s="228" t="s">
        <v>795</v>
      </c>
      <c r="D445" s="228" t="s">
        <v>3645</v>
      </c>
      <c r="E445" s="228" t="s">
        <v>3646</v>
      </c>
      <c r="F445" s="228" t="s">
        <v>742</v>
      </c>
      <c r="G445" s="228" t="s">
        <v>516</v>
      </c>
      <c r="H445" s="228" t="s">
        <v>131</v>
      </c>
      <c r="I445" s="233" t="s">
        <v>3647</v>
      </c>
      <c r="J445" s="228" t="s">
        <v>3648</v>
      </c>
      <c r="K445" s="228" t="s">
        <v>846</v>
      </c>
      <c r="L445" s="228" t="s">
        <v>855</v>
      </c>
      <c r="M445" s="228" t="s">
        <v>933</v>
      </c>
      <c r="N445" s="228" t="s">
        <v>2139</v>
      </c>
      <c r="O445" s="228" t="s">
        <v>850</v>
      </c>
      <c r="P445" s="233" t="s">
        <v>3649</v>
      </c>
      <c r="Q445" s="228" t="s">
        <v>795</v>
      </c>
      <c r="R445" s="233" t="s">
        <v>855</v>
      </c>
      <c r="S445" s="228" t="s">
        <v>855</v>
      </c>
      <c r="T445" s="228" t="s">
        <v>3650</v>
      </c>
      <c r="U445" s="228" t="s">
        <v>855</v>
      </c>
      <c r="V445" s="228" t="s">
        <v>3651</v>
      </c>
      <c r="W445" s="228" t="s">
        <v>869</v>
      </c>
      <c r="X445" s="316" t="s">
        <v>793</v>
      </c>
      <c r="Y445" s="317" t="str">
        <f>VLOOKUP(HelpMe[[#This Row],[Technician]],Technicians[#All],3,FALSE)</f>
        <v>RAK Ceramics</v>
      </c>
      <c r="Z445" s="228" t="str">
        <f>VLOOKUP(HelpMe[[#This Row],[Technician]],Technicians[#All],2,FALSE)</f>
        <v>SAP SD</v>
      </c>
      <c r="AA445" s="233" t="str">
        <f>IF((TEXT("Oct 28, 2024 00:00 AM","mmm dd, yyyy hh:mm") - HelpMe[[#This Row],[Updated Created Date]])&gt;0, "Yes","No")</f>
        <v>Yes</v>
      </c>
      <c r="AB445" s="230">
        <f ca="1">HelpMe[[#This Row],[Updated Resolved Time]]-HelpMe[[#This Row],[Updated Created Date]]</f>
        <v>119.0748792824088</v>
      </c>
      <c r="AC445" s="231">
        <f>YEAR(HelpMe[[#This Row],[Updated Created Date]])</f>
        <v>2024</v>
      </c>
      <c r="AD445" s="228">
        <f>WEEKNUM(HelpMe[[#This Row],[Updated Created Date]])</f>
        <v>35</v>
      </c>
      <c r="AE445" s="228" t="str">
        <f>_xlfn.CONCAT(HelpMe[[#This Row],[Year]],"-W",HelpMe[[#This Row],[Week'#]])</f>
        <v>2024-W35</v>
      </c>
      <c r="AF445" s="228" t="str">
        <f>IFERROR(VLOOKUP(HelpMe[[#This Row],[ID]],CGTracker[#All],13,FALSE),"No CG Status Found")</f>
        <v>No CG Status Found</v>
      </c>
      <c r="AG445" s="228">
        <f>MONTH(HelpMe[[#This Row],[Updated Created Date]])</f>
        <v>8</v>
      </c>
      <c r="AH445" s="228" t="str">
        <f>_xlfn.CONCAT(HelpMe[[#This Row],[Year]],"-M",HelpMe[[#This Row],[Month]])</f>
        <v>2024-M8</v>
      </c>
      <c r="AI445" s="228" t="str">
        <f ca="1">IF(HelpMe[[#This Row],[Age]]&lt;2,"Less than 2",IF(HelpMe[[#This Row],[Age]]&lt;5,"From 2 to 5",IF(HelpMe[[#This Row],[Age]]&lt;10,"From 5 to 10","More than 10")))</f>
        <v>More than 10</v>
      </c>
      <c r="AJ4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45534.682638888888</v>
      </c>
      <c r="AK4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46" spans="1:37" ht="13.5" customHeight="1">
      <c r="A446" s="235">
        <v>4000002423</v>
      </c>
      <c r="B446" s="228" t="s">
        <v>117</v>
      </c>
      <c r="C446" s="228" t="s">
        <v>892</v>
      </c>
      <c r="D446" s="228" t="s">
        <v>3652</v>
      </c>
      <c r="E446" s="228" t="s">
        <v>2717</v>
      </c>
      <c r="F446" s="228" t="s">
        <v>881</v>
      </c>
      <c r="G446" s="228" t="s">
        <v>882</v>
      </c>
      <c r="H446" s="228" t="s">
        <v>403</v>
      </c>
      <c r="I446" s="233" t="s">
        <v>3653</v>
      </c>
      <c r="J446" s="228" t="s">
        <v>3654</v>
      </c>
      <c r="K446" s="228" t="s">
        <v>846</v>
      </c>
      <c r="L446" s="228" t="s">
        <v>3655</v>
      </c>
      <c r="M446" s="228" t="s">
        <v>2717</v>
      </c>
      <c r="N446" s="228" t="s">
        <v>2721</v>
      </c>
      <c r="O446" s="228" t="s">
        <v>850</v>
      </c>
      <c r="P446" s="233" t="s">
        <v>3655</v>
      </c>
      <c r="Q446" s="228" t="s">
        <v>795</v>
      </c>
      <c r="R446" s="233" t="s">
        <v>3656</v>
      </c>
      <c r="S446" s="228" t="s">
        <v>3656</v>
      </c>
      <c r="T446" s="228" t="s">
        <v>3657</v>
      </c>
      <c r="U446" s="228" t="s">
        <v>890</v>
      </c>
      <c r="V446" s="228" t="s">
        <v>855</v>
      </c>
      <c r="W446" s="228" t="s">
        <v>869</v>
      </c>
      <c r="X446" s="316" t="s">
        <v>793</v>
      </c>
      <c r="Y446" s="317" t="str">
        <f>VLOOKUP(HelpMe[[#This Row],[Technician]],Technicians[#All],3,FALSE)</f>
        <v>RAK Ceramics</v>
      </c>
      <c r="Z446" s="228" t="str">
        <f>VLOOKUP(HelpMe[[#This Row],[Technician]],Technicians[#All],2,FALSE)</f>
        <v>SAP Basis</v>
      </c>
      <c r="AA446" s="233" t="str">
        <f>IF((TEXT("Oct 28, 2024 00:00 AM","mmm dd, yyyy hh:mm") - HelpMe[[#This Row],[Updated Created Date]])&gt;0, "Yes","No")</f>
        <v>Yes</v>
      </c>
      <c r="AB446" s="230">
        <f ca="1">HelpMe[[#This Row],[Updated Resolved Time]]-HelpMe[[#This Row],[Updated Created Date]]</f>
        <v>19.788194444445253</v>
      </c>
      <c r="AC446" s="231">
        <f>YEAR(HelpMe[[#This Row],[Updated Created Date]])</f>
        <v>2024</v>
      </c>
      <c r="AD446" s="228">
        <f>WEEKNUM(HelpMe[[#This Row],[Updated Created Date]])</f>
        <v>35</v>
      </c>
      <c r="AE446" s="228" t="str">
        <f>_xlfn.CONCAT(HelpMe[[#This Row],[Year]],"-W",HelpMe[[#This Row],[Week'#]])</f>
        <v>2024-W35</v>
      </c>
      <c r="AF446" s="228" t="str">
        <f>IFERROR(VLOOKUP(HelpMe[[#This Row],[ID]],CGTracker[#All],13,FALSE),"No CG Status Found")</f>
        <v>No CG Status Found</v>
      </c>
      <c r="AG446" s="228">
        <f>MONTH(HelpMe[[#This Row],[Updated Created Date]])</f>
        <v>8</v>
      </c>
      <c r="AH446" s="228" t="str">
        <f>_xlfn.CONCAT(HelpMe[[#This Row],[Year]],"-M",HelpMe[[#This Row],[Month]])</f>
        <v>2024-M8</v>
      </c>
      <c r="AI446" s="228" t="str">
        <f ca="1">IF(HelpMe[[#This Row],[Age]]&lt;2,"Less than 2",IF(HelpMe[[#This Row],[Age]]&lt;5,"From 2 to 5",IF(HelpMe[[#This Row],[Age]]&lt;10,"From 5 to 10","More than 10")))</f>
        <v>More than 10</v>
      </c>
      <c r="AJ4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45532.663194444445</v>
      </c>
      <c r="AK4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45552.451388888891</v>
      </c>
    </row>
    <row r="447" spans="1:37" ht="13.5" customHeight="1">
      <c r="A447" s="235">
        <v>4000002476</v>
      </c>
      <c r="B447" s="228" t="s">
        <v>156</v>
      </c>
      <c r="C447" s="228" t="s">
        <v>795</v>
      </c>
      <c r="D447" s="228" t="s">
        <v>3658</v>
      </c>
      <c r="E447" s="228" t="s">
        <v>1506</v>
      </c>
      <c r="F447" s="228" t="s">
        <v>742</v>
      </c>
      <c r="G447" s="228" t="s">
        <v>941</v>
      </c>
      <c r="H447" s="228" t="s">
        <v>403</v>
      </c>
      <c r="I447" s="233" t="s">
        <v>3659</v>
      </c>
      <c r="J447" s="228" t="s">
        <v>3660</v>
      </c>
      <c r="K447" s="228" t="s">
        <v>846</v>
      </c>
      <c r="L447" s="228" t="s">
        <v>3661</v>
      </c>
      <c r="M447" s="228" t="s">
        <v>1506</v>
      </c>
      <c r="N447" s="228" t="s">
        <v>1122</v>
      </c>
      <c r="O447" s="228" t="s">
        <v>850</v>
      </c>
      <c r="P447" s="233" t="s">
        <v>3661</v>
      </c>
      <c r="Q447" s="228" t="s">
        <v>795</v>
      </c>
      <c r="R447" s="233" t="s">
        <v>3662</v>
      </c>
      <c r="S447" s="228" t="s">
        <v>3663</v>
      </c>
      <c r="T447" s="228" t="s">
        <v>3664</v>
      </c>
      <c r="U447" s="228" t="s">
        <v>855</v>
      </c>
      <c r="V447" s="228" t="s">
        <v>3665</v>
      </c>
      <c r="W447" s="228" t="s">
        <v>869</v>
      </c>
      <c r="X447" s="316" t="s">
        <v>793</v>
      </c>
      <c r="Y447" s="317" t="str">
        <f>VLOOKUP(HelpMe[[#This Row],[Technician]],Technicians[#All],3,FALSE)</f>
        <v>RAK Ceramics</v>
      </c>
      <c r="Z447" s="228" t="str">
        <f>VLOOKUP(HelpMe[[#This Row],[Technician]],Technicians[#All],2,FALSE)</f>
        <v>SAP SD</v>
      </c>
      <c r="AA447" s="233" t="str">
        <f>IF((TEXT("Oct 28, 2024 00:00 AM","mmm dd, yyyy hh:mm") - HelpMe[[#This Row],[Updated Created Date]])&gt;0, "Yes","No")</f>
        <v>Yes</v>
      </c>
      <c r="AB447" s="230">
        <f ca="1">HelpMe[[#This Row],[Updated Resolved Time]]-HelpMe[[#This Row],[Updated Created Date]]</f>
        <v>12.352083333331393</v>
      </c>
      <c r="AC447" s="231">
        <f>YEAR(HelpMe[[#This Row],[Updated Created Date]])</f>
        <v>2024</v>
      </c>
      <c r="AD447" s="228">
        <f>WEEKNUM(HelpMe[[#This Row],[Updated Created Date]])</f>
        <v>35</v>
      </c>
      <c r="AE447" s="228" t="str">
        <f>_xlfn.CONCAT(HelpMe[[#This Row],[Year]],"-W",HelpMe[[#This Row],[Week'#]])</f>
        <v>2024-W35</v>
      </c>
      <c r="AF447" s="228" t="str">
        <f>IFERROR(VLOOKUP(HelpMe[[#This Row],[ID]],CGTracker[#All],13,FALSE),"No CG Status Found")</f>
        <v>No CG Status Found</v>
      </c>
      <c r="AG447" s="228">
        <f>MONTH(HelpMe[[#This Row],[Updated Created Date]])</f>
        <v>8</v>
      </c>
      <c r="AH447" s="228" t="str">
        <f>_xlfn.CONCAT(HelpMe[[#This Row],[Year]],"-M",HelpMe[[#This Row],[Month]])</f>
        <v>2024-M8</v>
      </c>
      <c r="AI447" s="228" t="str">
        <f ca="1">IF(HelpMe[[#This Row],[Age]]&lt;2,"Less than 2",IF(HelpMe[[#This Row],[Age]]&lt;5,"From 2 to 5",IF(HelpMe[[#This Row],[Age]]&lt;10,"From 5 to 10","More than 10")))</f>
        <v>More than 10</v>
      </c>
      <c r="AJ4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45534.448611111111</v>
      </c>
      <c r="AK4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45546.800694444442</v>
      </c>
    </row>
    <row r="448" spans="1:37" ht="13.5" customHeight="1">
      <c r="A448" s="235">
        <v>4000002427</v>
      </c>
      <c r="B448" s="228" t="s">
        <v>117</v>
      </c>
      <c r="C448" s="228" t="s">
        <v>795</v>
      </c>
      <c r="D448" s="228" t="s">
        <v>3666</v>
      </c>
      <c r="E448" s="228" t="s">
        <v>3667</v>
      </c>
      <c r="F448" s="228" t="s">
        <v>881</v>
      </c>
      <c r="G448" s="228" t="s">
        <v>882</v>
      </c>
      <c r="H448" s="228" t="s">
        <v>403</v>
      </c>
      <c r="I448" s="233" t="s">
        <v>3629</v>
      </c>
      <c r="J448" s="228" t="s">
        <v>3668</v>
      </c>
      <c r="K448" s="228" t="s">
        <v>846</v>
      </c>
      <c r="L448" s="228" t="s">
        <v>3669</v>
      </c>
      <c r="M448" s="228" t="s">
        <v>3667</v>
      </c>
      <c r="N448" s="228" t="s">
        <v>934</v>
      </c>
      <c r="O448" s="228" t="s">
        <v>850</v>
      </c>
      <c r="P448" s="233" t="s">
        <v>3669</v>
      </c>
      <c r="Q448" s="228" t="s">
        <v>795</v>
      </c>
      <c r="R448" s="233" t="s">
        <v>3670</v>
      </c>
      <c r="S448" s="228" t="s">
        <v>3671</v>
      </c>
      <c r="T448" s="228" t="s">
        <v>3672</v>
      </c>
      <c r="U448" s="228" t="s">
        <v>890</v>
      </c>
      <c r="V448" s="228" t="s">
        <v>855</v>
      </c>
      <c r="W448" s="228" t="s">
        <v>869</v>
      </c>
      <c r="X448" s="316" t="s">
        <v>793</v>
      </c>
      <c r="Y448" s="317" t="str">
        <f>VLOOKUP(HelpMe[[#This Row],[Technician]],Technicians[#All],3,FALSE)</f>
        <v>RAK Ceramics</v>
      </c>
      <c r="Z448" s="228" t="str">
        <f>VLOOKUP(HelpMe[[#This Row],[Technician]],Technicians[#All],2,FALSE)</f>
        <v>SAP Basis</v>
      </c>
      <c r="AA448" s="233" t="str">
        <f>IF((TEXT("Oct 28, 2024 00:00 AM","mmm dd, yyyy hh:mm") - HelpMe[[#This Row],[Updated Created Date]])&gt;0, "Yes","No")</f>
        <v>Yes</v>
      </c>
      <c r="AB448" s="230">
        <f ca="1">HelpMe[[#This Row],[Updated Resolved Time]]-HelpMe[[#This Row],[Updated Created Date]]</f>
        <v>6.0347222222189885</v>
      </c>
      <c r="AC448" s="231">
        <f>YEAR(HelpMe[[#This Row],[Updated Created Date]])</f>
        <v>2024</v>
      </c>
      <c r="AD448" s="228">
        <f>WEEKNUM(HelpMe[[#This Row],[Updated Created Date]])</f>
        <v>35</v>
      </c>
      <c r="AE448" s="228" t="str">
        <f>_xlfn.CONCAT(HelpMe[[#This Row],[Year]],"-W",HelpMe[[#This Row],[Week'#]])</f>
        <v>2024-W35</v>
      </c>
      <c r="AF448" s="228" t="str">
        <f>IFERROR(VLOOKUP(HelpMe[[#This Row],[ID]],CGTracker[#All],13,FALSE),"No CG Status Found")</f>
        <v>No CG Status Found</v>
      </c>
      <c r="AG448" s="228">
        <f>MONTH(HelpMe[[#This Row],[Updated Created Date]])</f>
        <v>8</v>
      </c>
      <c r="AH448" s="228" t="str">
        <f>_xlfn.CONCAT(HelpMe[[#This Row],[Year]],"-M",HelpMe[[#This Row],[Month]])</f>
        <v>2024-M8</v>
      </c>
      <c r="AI448" s="228" t="str">
        <f ca="1">IF(HelpMe[[#This Row],[Age]]&lt;2,"Less than 2",IF(HelpMe[[#This Row],[Age]]&lt;5,"From 2 to 5",IF(HelpMe[[#This Row],[Age]]&lt;10,"From 5 to 10","More than 10")))</f>
        <v>From 5 to 10</v>
      </c>
      <c r="AJ4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45532.715277777781</v>
      </c>
      <c r="AK4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45538.75</v>
      </c>
    </row>
    <row r="449" spans="1:37" ht="13.5" customHeight="1">
      <c r="A449" s="235">
        <v>4000002447</v>
      </c>
      <c r="B449" s="228" t="s">
        <v>156</v>
      </c>
      <c r="C449" s="228" t="s">
        <v>1035</v>
      </c>
      <c r="D449" s="228" t="s">
        <v>3673</v>
      </c>
      <c r="E449" s="228" t="s">
        <v>1885</v>
      </c>
      <c r="F449" s="228" t="s">
        <v>742</v>
      </c>
      <c r="G449" s="228" t="s">
        <v>516</v>
      </c>
      <c r="H449" s="228" t="s">
        <v>403</v>
      </c>
      <c r="I449" s="233" t="s">
        <v>3674</v>
      </c>
      <c r="J449" s="228" t="s">
        <v>3675</v>
      </c>
      <c r="K449" s="228" t="s">
        <v>846</v>
      </c>
      <c r="L449" s="228" t="s">
        <v>3439</v>
      </c>
      <c r="M449" s="228" t="s">
        <v>1885</v>
      </c>
      <c r="N449" s="228" t="s">
        <v>863</v>
      </c>
      <c r="O449" s="228" t="s">
        <v>917</v>
      </c>
      <c r="P449" s="233" t="s">
        <v>3439</v>
      </c>
      <c r="Q449" s="228" t="s">
        <v>892</v>
      </c>
      <c r="R449" s="233" t="s">
        <v>3676</v>
      </c>
      <c r="S449" s="228" t="s">
        <v>3676</v>
      </c>
      <c r="T449" s="228" t="s">
        <v>3677</v>
      </c>
      <c r="U449" s="228" t="s">
        <v>855</v>
      </c>
      <c r="V449" s="228" t="s">
        <v>855</v>
      </c>
      <c r="W449" s="228" t="s">
        <v>869</v>
      </c>
      <c r="X449" s="316" t="s">
        <v>793</v>
      </c>
      <c r="Y449" s="317" t="str">
        <f>VLOOKUP(HelpMe[[#This Row],[Technician]],Technicians[#All],3,FALSE)</f>
        <v>RAK Ceramics</v>
      </c>
      <c r="Z449" s="228" t="str">
        <f>VLOOKUP(HelpMe[[#This Row],[Technician]],Technicians[#All],2,FALSE)</f>
        <v>SAP SD</v>
      </c>
      <c r="AA449" s="233" t="str">
        <f>IF((TEXT("Oct 28, 2024 00:00 AM","mmm dd, yyyy hh:mm") - HelpMe[[#This Row],[Updated Created Date]])&gt;0, "Yes","No")</f>
        <v>Yes</v>
      </c>
      <c r="AB449" s="230">
        <f ca="1">HelpMe[[#This Row],[Updated Resolved Time]]-HelpMe[[#This Row],[Updated Created Date]]</f>
        <v>6.1902777777722804</v>
      </c>
      <c r="AC449" s="231">
        <f>YEAR(HelpMe[[#This Row],[Updated Created Date]])</f>
        <v>2024</v>
      </c>
      <c r="AD449" s="228">
        <f>WEEKNUM(HelpMe[[#This Row],[Updated Created Date]])</f>
        <v>35</v>
      </c>
      <c r="AE449" s="228" t="str">
        <f>_xlfn.CONCAT(HelpMe[[#This Row],[Year]],"-W",HelpMe[[#This Row],[Week'#]])</f>
        <v>2024-W35</v>
      </c>
      <c r="AF449" s="228" t="str">
        <f>IFERROR(VLOOKUP(HelpMe[[#This Row],[ID]],CGTracker[#All],13,FALSE),"No CG Status Found")</f>
        <v>No CG Status Found</v>
      </c>
      <c r="AG449" s="228">
        <f>MONTH(HelpMe[[#This Row],[Updated Created Date]])</f>
        <v>8</v>
      </c>
      <c r="AH449" s="228" t="str">
        <f>_xlfn.CONCAT(HelpMe[[#This Row],[Year]],"-M",HelpMe[[#This Row],[Month]])</f>
        <v>2024-M8</v>
      </c>
      <c r="AI449" s="228" t="str">
        <f ca="1">IF(HelpMe[[#This Row],[Age]]&lt;2,"Less than 2",IF(HelpMe[[#This Row],[Age]]&lt;5,"From 2 to 5",IF(HelpMe[[#This Row],[Age]]&lt;10,"From 5 to 10","More than 10")))</f>
        <v>From 5 to 10</v>
      </c>
      <c r="AJ4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45533.561111111114</v>
      </c>
      <c r="AK4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45539.751388888886</v>
      </c>
    </row>
    <row r="450" spans="1:37" ht="13.5" customHeight="1">
      <c r="A450" s="235">
        <v>4000002430</v>
      </c>
      <c r="B450" s="228" t="s">
        <v>117</v>
      </c>
      <c r="C450" s="228" t="s">
        <v>892</v>
      </c>
      <c r="D450" s="228" t="s">
        <v>580</v>
      </c>
      <c r="E450" s="228" t="s">
        <v>921</v>
      </c>
      <c r="F450" s="228" t="s">
        <v>2387</v>
      </c>
      <c r="G450" s="228" t="s">
        <v>1011</v>
      </c>
      <c r="H450" s="228" t="s">
        <v>268</v>
      </c>
      <c r="I450" s="233" t="s">
        <v>3678</v>
      </c>
      <c r="J450" s="228" t="s">
        <v>3679</v>
      </c>
      <c r="K450" s="228" t="s">
        <v>846</v>
      </c>
      <c r="L450" s="228" t="s">
        <v>855</v>
      </c>
      <c r="M450" s="228" t="s">
        <v>921</v>
      </c>
      <c r="N450" s="228" t="s">
        <v>924</v>
      </c>
      <c r="O450" s="228" t="s">
        <v>855</v>
      </c>
      <c r="P450" s="233" t="s">
        <v>3680</v>
      </c>
      <c r="Q450" s="228" t="s">
        <v>892</v>
      </c>
      <c r="R450" s="233" t="s">
        <v>855</v>
      </c>
      <c r="S450" s="228" t="s">
        <v>3681</v>
      </c>
      <c r="T450" s="228" t="s">
        <v>3682</v>
      </c>
      <c r="U450" s="228" t="s">
        <v>846</v>
      </c>
      <c r="V450" s="228" t="s">
        <v>3683</v>
      </c>
      <c r="W450" s="228" t="s">
        <v>869</v>
      </c>
      <c r="X450" s="316" t="s">
        <v>793</v>
      </c>
      <c r="Y450" s="317" t="str">
        <f>VLOOKUP(HelpMe[[#This Row],[Technician]],Technicians[#All],3,FALSE)</f>
        <v>Capgemini</v>
      </c>
      <c r="Z450" s="228" t="str">
        <f>VLOOKUP(HelpMe[[#This Row],[Technician]],Technicians[#All],2,FALSE)</f>
        <v>SAP FICO</v>
      </c>
      <c r="AA450" s="233" t="str">
        <f>IF((TEXT("Oct 28, 2024 00:00 AM","mmm dd, yyyy hh:mm") - HelpMe[[#This Row],[Updated Created Date]])&gt;0, "Yes","No")</f>
        <v>Yes</v>
      </c>
      <c r="AB450" s="230">
        <f ca="1">HelpMe[[#This Row],[Updated Resolved Time]]-HelpMe[[#This Row],[Updated Created Date]]</f>
        <v>120.98946261574019</v>
      </c>
      <c r="AC450" s="231">
        <f>YEAR(HelpMe[[#This Row],[Updated Created Date]])</f>
        <v>2024</v>
      </c>
      <c r="AD450" s="228">
        <f>WEEKNUM(HelpMe[[#This Row],[Updated Created Date]])</f>
        <v>35</v>
      </c>
      <c r="AE450" s="228" t="str">
        <f>_xlfn.CONCAT(HelpMe[[#This Row],[Year]],"-W",HelpMe[[#This Row],[Week'#]])</f>
        <v>2024-W35</v>
      </c>
      <c r="AF450" s="228" t="str">
        <f>IFERROR(VLOOKUP(HelpMe[[#This Row],[ID]],CGTracker[#All],13,FALSE),"No CG Status Found")</f>
        <v>Under Requirements Gathering</v>
      </c>
      <c r="AG450" s="228">
        <f>MONTH(HelpMe[[#This Row],[Updated Created Date]])</f>
        <v>8</v>
      </c>
      <c r="AH450" s="228" t="str">
        <f>_xlfn.CONCAT(HelpMe[[#This Row],[Year]],"-M",HelpMe[[#This Row],[Month]])</f>
        <v>2024-M8</v>
      </c>
      <c r="AI450" s="228" t="str">
        <f ca="1">IF(HelpMe[[#This Row],[Age]]&lt;2,"Less than 2",IF(HelpMe[[#This Row],[Age]]&lt;5,"From 2 to 5",IF(HelpMe[[#This Row],[Age]]&lt;10,"From 5 to 10","More than 10")))</f>
        <v>More than 10</v>
      </c>
      <c r="AJ4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45532.768055555556</v>
      </c>
      <c r="AK4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51" spans="1:37" ht="13.5" customHeight="1">
      <c r="A451" s="235">
        <v>4000002496</v>
      </c>
      <c r="B451" s="228" t="s">
        <v>156</v>
      </c>
      <c r="C451" s="228" t="s">
        <v>795</v>
      </c>
      <c r="D451" s="228" t="s">
        <v>3684</v>
      </c>
      <c r="E451" s="228" t="s">
        <v>921</v>
      </c>
      <c r="F451" s="228" t="s">
        <v>742</v>
      </c>
      <c r="G451" s="228" t="s">
        <v>516</v>
      </c>
      <c r="H451" s="228" t="s">
        <v>403</v>
      </c>
      <c r="I451" s="233" t="s">
        <v>3685</v>
      </c>
      <c r="J451" s="228" t="s">
        <v>3686</v>
      </c>
      <c r="K451" s="228" t="s">
        <v>846</v>
      </c>
      <c r="L451" s="228" t="s">
        <v>3687</v>
      </c>
      <c r="M451" s="228" t="s">
        <v>921</v>
      </c>
      <c r="N451" s="228" t="s">
        <v>924</v>
      </c>
      <c r="O451" s="228" t="s">
        <v>917</v>
      </c>
      <c r="P451" s="233" t="s">
        <v>3687</v>
      </c>
      <c r="Q451" s="228" t="s">
        <v>795</v>
      </c>
      <c r="R451" s="233" t="s">
        <v>3688</v>
      </c>
      <c r="S451" s="228" t="s">
        <v>3689</v>
      </c>
      <c r="T451" s="228" t="s">
        <v>3690</v>
      </c>
      <c r="U451" s="228" t="s">
        <v>855</v>
      </c>
      <c r="V451" s="228" t="s">
        <v>3691</v>
      </c>
      <c r="W451" s="228" t="s">
        <v>869</v>
      </c>
      <c r="X451" s="316" t="s">
        <v>793</v>
      </c>
      <c r="Y451" s="317" t="str">
        <f>VLOOKUP(HelpMe[[#This Row],[Technician]],Technicians[#All],3,FALSE)</f>
        <v>RAK Ceramics</v>
      </c>
      <c r="Z451" s="228" t="str">
        <f>VLOOKUP(HelpMe[[#This Row],[Technician]],Technicians[#All],2,FALSE)</f>
        <v>SAP SD</v>
      </c>
      <c r="AA451" s="233" t="str">
        <f>IF((TEXT("Oct 28, 2024 00:00 AM","mmm dd, yyyy hh:mm") - HelpMe[[#This Row],[Updated Created Date]])&gt;0, "Yes","No")</f>
        <v>Yes</v>
      </c>
      <c r="AB451" s="230">
        <f ca="1">HelpMe[[#This Row],[Updated Resolved Time]]-HelpMe[[#This Row],[Updated Created Date]]</f>
        <v>33.236111111109494</v>
      </c>
      <c r="AC451" s="231">
        <f>YEAR(HelpMe[[#This Row],[Updated Created Date]])</f>
        <v>2024</v>
      </c>
      <c r="AD451" s="228">
        <f>WEEKNUM(HelpMe[[#This Row],[Updated Created Date]])</f>
        <v>35</v>
      </c>
      <c r="AE451" s="228" t="str">
        <f>_xlfn.CONCAT(HelpMe[[#This Row],[Year]],"-W",HelpMe[[#This Row],[Week'#]])</f>
        <v>2024-W35</v>
      </c>
      <c r="AF451" s="228" t="str">
        <f>IFERROR(VLOOKUP(HelpMe[[#This Row],[ID]],CGTracker[#All],13,FALSE),"No CG Status Found")</f>
        <v>No CG Status Found</v>
      </c>
      <c r="AG451" s="228">
        <f>MONTH(HelpMe[[#This Row],[Updated Created Date]])</f>
        <v>8</v>
      </c>
      <c r="AH451" s="228" t="str">
        <f>_xlfn.CONCAT(HelpMe[[#This Row],[Year]],"-M",HelpMe[[#This Row],[Month]])</f>
        <v>2024-M8</v>
      </c>
      <c r="AI451" s="228" t="str">
        <f ca="1">IF(HelpMe[[#This Row],[Age]]&lt;2,"Less than 2",IF(HelpMe[[#This Row],[Age]]&lt;5,"From 2 to 5",IF(HelpMe[[#This Row],[Age]]&lt;10,"From 5 to 10","More than 10")))</f>
        <v>More than 10</v>
      </c>
      <c r="AJ4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45534.570833333331</v>
      </c>
      <c r="AK4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45567.806944444441</v>
      </c>
    </row>
    <row r="452" spans="1:37" ht="13.5" customHeight="1">
      <c r="A452" s="235">
        <v>4000002481</v>
      </c>
      <c r="B452" s="228" t="s">
        <v>117</v>
      </c>
      <c r="C452" s="228" t="s">
        <v>1035</v>
      </c>
      <c r="D452" s="228" t="s">
        <v>3692</v>
      </c>
      <c r="E452" s="228" t="s">
        <v>3693</v>
      </c>
      <c r="F452" s="228" t="s">
        <v>881</v>
      </c>
      <c r="G452" s="228" t="s">
        <v>882</v>
      </c>
      <c r="H452" s="228" t="s">
        <v>403</v>
      </c>
      <c r="I452" s="233" t="s">
        <v>3694</v>
      </c>
      <c r="J452" s="228" t="s">
        <v>3695</v>
      </c>
      <c r="K452" s="228" t="s">
        <v>846</v>
      </c>
      <c r="L452" s="228" t="s">
        <v>3696</v>
      </c>
      <c r="M452" s="228" t="s">
        <v>3697</v>
      </c>
      <c r="N452" s="228" t="s">
        <v>3698</v>
      </c>
      <c r="O452" s="228" t="s">
        <v>850</v>
      </c>
      <c r="P452" s="233" t="s">
        <v>3696</v>
      </c>
      <c r="Q452" s="228" t="s">
        <v>892</v>
      </c>
      <c r="R452" s="233" t="s">
        <v>3699</v>
      </c>
      <c r="S452" s="228" t="s">
        <v>3699</v>
      </c>
      <c r="T452" s="228" t="s">
        <v>3700</v>
      </c>
      <c r="U452" s="228" t="s">
        <v>890</v>
      </c>
      <c r="V452" s="228" t="s">
        <v>855</v>
      </c>
      <c r="W452" s="228" t="s">
        <v>869</v>
      </c>
      <c r="X452" s="316" t="s">
        <v>793</v>
      </c>
      <c r="Y452" s="317" t="str">
        <f>VLOOKUP(HelpMe[[#This Row],[Technician]],Technicians[#All],3,FALSE)</f>
        <v>RAK Ceramics</v>
      </c>
      <c r="Z452" s="228" t="str">
        <f>VLOOKUP(HelpMe[[#This Row],[Technician]],Technicians[#All],2,FALSE)</f>
        <v>SAP Basis</v>
      </c>
      <c r="AA452" s="233" t="str">
        <f>IF((TEXT("Oct 28, 2024 00:00 AM","mmm dd, yyyy hh:mm") - HelpMe[[#This Row],[Updated Created Date]])&gt;0, "Yes","No")</f>
        <v>Yes</v>
      </c>
      <c r="AB452" s="230">
        <f ca="1">HelpMe[[#This Row],[Updated Resolved Time]]-HelpMe[[#This Row],[Updated Created Date]]</f>
        <v>46.198611111110949</v>
      </c>
      <c r="AC452" s="231">
        <f>YEAR(HelpMe[[#This Row],[Updated Created Date]])</f>
        <v>2024</v>
      </c>
      <c r="AD452" s="228">
        <f>WEEKNUM(HelpMe[[#This Row],[Updated Created Date]])</f>
        <v>35</v>
      </c>
      <c r="AE452" s="228" t="str">
        <f>_xlfn.CONCAT(HelpMe[[#This Row],[Year]],"-W",HelpMe[[#This Row],[Week'#]])</f>
        <v>2024-W35</v>
      </c>
      <c r="AF452" s="228" t="str">
        <f>IFERROR(VLOOKUP(HelpMe[[#This Row],[ID]],CGTracker[#All],13,FALSE),"No CG Status Found")</f>
        <v>No CG Status Found</v>
      </c>
      <c r="AG452" s="228">
        <f>MONTH(HelpMe[[#This Row],[Updated Created Date]])</f>
        <v>8</v>
      </c>
      <c r="AH452" s="228" t="str">
        <f>_xlfn.CONCAT(HelpMe[[#This Row],[Year]],"-M",HelpMe[[#This Row],[Month]])</f>
        <v>2024-M8</v>
      </c>
      <c r="AI452" s="228" t="str">
        <f ca="1">IF(HelpMe[[#This Row],[Age]]&lt;2,"Less than 2",IF(HelpMe[[#This Row],[Age]]&lt;5,"From 2 to 5",IF(HelpMe[[#This Row],[Age]]&lt;10,"From 5 to 10","More than 10")))</f>
        <v>More than 10</v>
      </c>
      <c r="AJ4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45534.461805555555</v>
      </c>
      <c r="AK4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45580.660416666666</v>
      </c>
    </row>
    <row r="453" spans="1:37" ht="13.5" customHeight="1">
      <c r="A453" s="235">
        <v>4000002519</v>
      </c>
      <c r="B453" s="228" t="s">
        <v>117</v>
      </c>
      <c r="C453" s="228" t="s">
        <v>1035</v>
      </c>
      <c r="D453" s="228" t="s">
        <v>3701</v>
      </c>
      <c r="E453" s="228" t="s">
        <v>3702</v>
      </c>
      <c r="F453" s="228" t="s">
        <v>881</v>
      </c>
      <c r="G453" s="228" t="s">
        <v>882</v>
      </c>
      <c r="H453" s="228" t="s">
        <v>403</v>
      </c>
      <c r="I453" s="233" t="s">
        <v>3703</v>
      </c>
      <c r="J453" s="228" t="s">
        <v>3704</v>
      </c>
      <c r="K453" s="228" t="s">
        <v>846</v>
      </c>
      <c r="L453" s="228" t="s">
        <v>3705</v>
      </c>
      <c r="M453" s="228" t="s">
        <v>3702</v>
      </c>
      <c r="N453" s="228" t="s">
        <v>3706</v>
      </c>
      <c r="O453" s="228" t="s">
        <v>850</v>
      </c>
      <c r="P453" s="233" t="s">
        <v>3705</v>
      </c>
      <c r="Q453" s="228" t="s">
        <v>892</v>
      </c>
      <c r="R453" s="233" t="s">
        <v>3707</v>
      </c>
      <c r="S453" s="228" t="s">
        <v>3708</v>
      </c>
      <c r="T453" s="228" t="s">
        <v>3709</v>
      </c>
      <c r="U453" s="228" t="s">
        <v>890</v>
      </c>
      <c r="V453" s="228" t="s">
        <v>855</v>
      </c>
      <c r="W453" s="228" t="s">
        <v>869</v>
      </c>
      <c r="X453" s="316" t="s">
        <v>878</v>
      </c>
      <c r="Y453" s="317" t="str">
        <f>VLOOKUP(HelpMe[[#This Row],[Technician]],Technicians[#All],3,FALSE)</f>
        <v>RAK Ceramics</v>
      </c>
      <c r="Z453" s="228" t="str">
        <f>VLOOKUP(HelpMe[[#This Row],[Technician]],Technicians[#All],2,FALSE)</f>
        <v>SAP Basis</v>
      </c>
      <c r="AA453" s="233" t="str">
        <f>IF((TEXT("Oct 28, 2024 00:00 AM","mmm dd, yyyy hh:mm") - HelpMe[[#This Row],[Updated Created Date]])&gt;0, "Yes","No")</f>
        <v>Yes</v>
      </c>
      <c r="AB453" s="230">
        <f ca="1">HelpMe[[#This Row],[Updated Resolved Time]]-HelpMe[[#This Row],[Updated Created Date]]</f>
        <v>53.824305555557657</v>
      </c>
      <c r="AC453" s="231">
        <f>YEAR(HelpMe[[#This Row],[Updated Created Date]])</f>
        <v>2024</v>
      </c>
      <c r="AD453" s="228">
        <f>WEEKNUM(HelpMe[[#This Row],[Updated Created Date]])</f>
        <v>35</v>
      </c>
      <c r="AE453" s="228" t="str">
        <f>_xlfn.CONCAT(HelpMe[[#This Row],[Year]],"-W",HelpMe[[#This Row],[Week'#]])</f>
        <v>2024-W35</v>
      </c>
      <c r="AF453" s="228" t="str">
        <f>IFERROR(VLOOKUP(HelpMe[[#This Row],[ID]],CGTracker[#All],13,FALSE),"No CG Status Found")</f>
        <v>No CG Status Found</v>
      </c>
      <c r="AG453" s="228">
        <f>MONTH(HelpMe[[#This Row],[Updated Created Date]])</f>
        <v>8</v>
      </c>
      <c r="AH453" s="228" t="str">
        <f>_xlfn.CONCAT(HelpMe[[#This Row],[Year]],"-M",HelpMe[[#This Row],[Month]])</f>
        <v>2024-M8</v>
      </c>
      <c r="AI453" s="228" t="str">
        <f ca="1">IF(HelpMe[[#This Row],[Age]]&lt;2,"Less than 2",IF(HelpMe[[#This Row],[Age]]&lt;5,"From 2 to 5",IF(HelpMe[[#This Row],[Age]]&lt;10,"From 5 to 10","More than 10")))</f>
        <v>More than 10</v>
      </c>
      <c r="AJ4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45535.666666666664</v>
      </c>
      <c r="AK4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45589.490972222222</v>
      </c>
    </row>
    <row r="454" spans="1:37" ht="13.5" customHeight="1">
      <c r="A454" s="235">
        <v>4000002520</v>
      </c>
      <c r="B454" s="228" t="s">
        <v>117</v>
      </c>
      <c r="C454" s="228" t="s">
        <v>892</v>
      </c>
      <c r="D454" s="228" t="s">
        <v>3710</v>
      </c>
      <c r="E454" s="228" t="s">
        <v>1111</v>
      </c>
      <c r="F454" s="228" t="s">
        <v>881</v>
      </c>
      <c r="G454" s="228" t="s">
        <v>882</v>
      </c>
      <c r="H454" s="228" t="s">
        <v>403</v>
      </c>
      <c r="I454" s="233" t="s">
        <v>3711</v>
      </c>
      <c r="J454" s="228" t="s">
        <v>3712</v>
      </c>
      <c r="K454" s="228" t="s">
        <v>846</v>
      </c>
      <c r="L454" s="228" t="s">
        <v>3520</v>
      </c>
      <c r="M454" s="228" t="s">
        <v>1111</v>
      </c>
      <c r="N454" s="228" t="s">
        <v>1004</v>
      </c>
      <c r="O454" s="228" t="s">
        <v>850</v>
      </c>
      <c r="P454" s="233" t="s">
        <v>3520</v>
      </c>
      <c r="Q454" s="228" t="s">
        <v>795</v>
      </c>
      <c r="R454" s="233" t="s">
        <v>3713</v>
      </c>
      <c r="S454" s="228" t="s">
        <v>3713</v>
      </c>
      <c r="T454" s="228" t="s">
        <v>3714</v>
      </c>
      <c r="U454" s="228" t="s">
        <v>890</v>
      </c>
      <c r="V454" s="228" t="s">
        <v>855</v>
      </c>
      <c r="W454" s="228" t="s">
        <v>869</v>
      </c>
      <c r="X454" s="316" t="s">
        <v>793</v>
      </c>
      <c r="Y454" s="317" t="str">
        <f>VLOOKUP(HelpMe[[#This Row],[Technician]],Technicians[#All],3,FALSE)</f>
        <v>RAK Ceramics</v>
      </c>
      <c r="Z454" s="228" t="str">
        <f>VLOOKUP(HelpMe[[#This Row],[Technician]],Technicians[#All],2,FALSE)</f>
        <v>SAP Basis</v>
      </c>
      <c r="AA454" s="233" t="str">
        <f>IF((TEXT("Oct 28, 2024 00:00 AM","mmm dd, yyyy hh:mm") - HelpMe[[#This Row],[Updated Created Date]])&gt;0, "Yes","No")</f>
        <v>Yes</v>
      </c>
      <c r="AB454" s="230">
        <f ca="1">HelpMe[[#This Row],[Updated Resolved Time]]-HelpMe[[#This Row],[Updated Created Date]]</f>
        <v>19.023611111115315</v>
      </c>
      <c r="AC454" s="231">
        <f>YEAR(HelpMe[[#This Row],[Updated Created Date]])</f>
        <v>2024</v>
      </c>
      <c r="AD454" s="228">
        <f>WEEKNUM(HelpMe[[#This Row],[Updated Created Date]])</f>
        <v>35</v>
      </c>
      <c r="AE454" s="228" t="str">
        <f>_xlfn.CONCAT(HelpMe[[#This Row],[Year]],"-W",HelpMe[[#This Row],[Week'#]])</f>
        <v>2024-W35</v>
      </c>
      <c r="AF454" s="228" t="str">
        <f>IFERROR(VLOOKUP(HelpMe[[#This Row],[ID]],CGTracker[#All],13,FALSE),"No CG Status Found")</f>
        <v>No CG Status Found</v>
      </c>
      <c r="AG454" s="228">
        <f>MONTH(HelpMe[[#This Row],[Updated Created Date]])</f>
        <v>8</v>
      </c>
      <c r="AH454" s="228" t="str">
        <f>_xlfn.CONCAT(HelpMe[[#This Row],[Year]],"-M",HelpMe[[#This Row],[Month]])</f>
        <v>2024-M8</v>
      </c>
      <c r="AI454" s="228" t="str">
        <f ca="1">IF(HelpMe[[#This Row],[Age]]&lt;2,"Less than 2",IF(HelpMe[[#This Row],[Age]]&lt;5,"From 2 to 5",IF(HelpMe[[#This Row],[Age]]&lt;10,"From 5 to 10","More than 10")))</f>
        <v>More than 10</v>
      </c>
      <c r="AJ4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45535.669444444444</v>
      </c>
      <c r="AK4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45554.693055555559</v>
      </c>
    </row>
    <row r="455" spans="1:37" ht="13.5" customHeight="1">
      <c r="A455" s="235">
        <v>4000002538</v>
      </c>
      <c r="B455" s="228" t="s">
        <v>156</v>
      </c>
      <c r="C455" s="228" t="s">
        <v>795</v>
      </c>
      <c r="D455" s="228" t="s">
        <v>3715</v>
      </c>
      <c r="E455" s="228" t="s">
        <v>3716</v>
      </c>
      <c r="F455" s="228" t="s">
        <v>742</v>
      </c>
      <c r="G455" s="228" t="s">
        <v>516</v>
      </c>
      <c r="H455" s="228" t="s">
        <v>403</v>
      </c>
      <c r="I455" s="233" t="s">
        <v>3717</v>
      </c>
      <c r="J455" s="228" t="s">
        <v>3718</v>
      </c>
      <c r="K455" s="228" t="s">
        <v>846</v>
      </c>
      <c r="L455" s="228" t="s">
        <v>3719</v>
      </c>
      <c r="M455" s="228" t="s">
        <v>933</v>
      </c>
      <c r="N455" s="228" t="s">
        <v>1004</v>
      </c>
      <c r="O455" s="228" t="s">
        <v>917</v>
      </c>
      <c r="P455" s="233" t="s">
        <v>3719</v>
      </c>
      <c r="Q455" s="228" t="s">
        <v>795</v>
      </c>
      <c r="R455" s="233" t="s">
        <v>3720</v>
      </c>
      <c r="S455" s="228" t="s">
        <v>3721</v>
      </c>
      <c r="T455" s="228" t="s">
        <v>3722</v>
      </c>
      <c r="U455" s="228" t="s">
        <v>855</v>
      </c>
      <c r="V455" s="228" t="s">
        <v>855</v>
      </c>
      <c r="W455" s="228" t="s">
        <v>855</v>
      </c>
      <c r="X455" s="316" t="s">
        <v>793</v>
      </c>
      <c r="Y455" s="317" t="str">
        <f>VLOOKUP(HelpMe[[#This Row],[Technician]],Technicians[#All],3,FALSE)</f>
        <v>RAK Ceramics</v>
      </c>
      <c r="Z455" s="228" t="str">
        <f>VLOOKUP(HelpMe[[#This Row],[Technician]],Technicians[#All],2,FALSE)</f>
        <v>SAP SD</v>
      </c>
      <c r="AA455" s="233" t="str">
        <f>IF((TEXT("Oct 28, 2024 00:00 AM","mmm dd, yyyy hh:mm") - HelpMe[[#This Row],[Updated Created Date]])&gt;0, "Yes","No")</f>
        <v>Yes</v>
      </c>
      <c r="AB455" s="230">
        <f ca="1">HelpMe[[#This Row],[Updated Resolved Time]]-HelpMe[[#This Row],[Updated Created Date]]</f>
        <v>8.1611111111051287</v>
      </c>
      <c r="AC455" s="231">
        <f>YEAR(HelpMe[[#This Row],[Updated Created Date]])</f>
        <v>2024</v>
      </c>
      <c r="AD455" s="228">
        <f>WEEKNUM(HelpMe[[#This Row],[Updated Created Date]])</f>
        <v>36</v>
      </c>
      <c r="AE455" s="228" t="str">
        <f>_xlfn.CONCAT(HelpMe[[#This Row],[Year]],"-W",HelpMe[[#This Row],[Week'#]])</f>
        <v>2024-W36</v>
      </c>
      <c r="AF455" s="228" t="str">
        <f>IFERROR(VLOOKUP(HelpMe[[#This Row],[ID]],CGTracker[#All],13,FALSE),"No CG Status Found")</f>
        <v>No CG Status Found</v>
      </c>
      <c r="AG455" s="228">
        <f>MONTH(HelpMe[[#This Row],[Updated Created Date]])</f>
        <v>9</v>
      </c>
      <c r="AH455" s="228" t="str">
        <f>_xlfn.CONCAT(HelpMe[[#This Row],[Year]],"-M",HelpMe[[#This Row],[Month]])</f>
        <v>2024-M9</v>
      </c>
      <c r="AI455" s="228" t="str">
        <f ca="1">IF(HelpMe[[#This Row],[Age]]&lt;2,"Less than 2",IF(HelpMe[[#This Row],[Age]]&lt;5,"From 2 to 5",IF(HelpMe[[#This Row],[Age]]&lt;10,"From 5 to 10","More than 10")))</f>
        <v>From 5 to 10</v>
      </c>
      <c r="AJ4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45537.527777777781</v>
      </c>
      <c r="AK4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45545.688888888886</v>
      </c>
    </row>
    <row r="456" spans="1:37" ht="13.5" customHeight="1">
      <c r="A456" s="235">
        <v>4000002539</v>
      </c>
      <c r="B456" s="228" t="s">
        <v>117</v>
      </c>
      <c r="C456" s="228" t="s">
        <v>892</v>
      </c>
      <c r="D456" s="228" t="s">
        <v>3723</v>
      </c>
      <c r="E456" s="228" t="s">
        <v>1639</v>
      </c>
      <c r="F456" s="228" t="s">
        <v>1054</v>
      </c>
      <c r="G456" s="228" t="s">
        <v>1055</v>
      </c>
      <c r="H456" s="228" t="s">
        <v>403</v>
      </c>
      <c r="I456" s="233" t="s">
        <v>3724</v>
      </c>
      <c r="J456" s="228" t="s">
        <v>3725</v>
      </c>
      <c r="K456" s="228" t="s">
        <v>846</v>
      </c>
      <c r="L456" s="228" t="s">
        <v>2143</v>
      </c>
      <c r="M456" s="228" t="s">
        <v>1639</v>
      </c>
      <c r="N456" s="228" t="s">
        <v>1240</v>
      </c>
      <c r="O456" s="228" t="s">
        <v>917</v>
      </c>
      <c r="P456" s="233" t="s">
        <v>2143</v>
      </c>
      <c r="Q456" s="228" t="s">
        <v>892</v>
      </c>
      <c r="R456" s="233" t="s">
        <v>3726</v>
      </c>
      <c r="S456" s="228" t="s">
        <v>3727</v>
      </c>
      <c r="T456" s="228" t="s">
        <v>3728</v>
      </c>
      <c r="U456" s="228" t="s">
        <v>846</v>
      </c>
      <c r="V456" s="228" t="s">
        <v>855</v>
      </c>
      <c r="W456" s="228" t="s">
        <v>869</v>
      </c>
      <c r="X456" s="316" t="s">
        <v>793</v>
      </c>
      <c r="Y456" s="317" t="str">
        <f>VLOOKUP(HelpMe[[#This Row],[Technician]],Technicians[#All],3,FALSE)</f>
        <v>RAK Ceramics</v>
      </c>
      <c r="Z456" s="228" t="str">
        <f>VLOOKUP(HelpMe[[#This Row],[Technician]],Technicians[#All],2,FALSE)</f>
        <v>SAP PP</v>
      </c>
      <c r="AA456" s="233" t="str">
        <f>IF((TEXT("Oct 28, 2024 00:00 AM","mmm dd, yyyy hh:mm") - HelpMe[[#This Row],[Updated Created Date]])&gt;0, "Yes","No")</f>
        <v>Yes</v>
      </c>
      <c r="AB456" s="230">
        <f ca="1">HelpMe[[#This Row],[Updated Resolved Time]]-HelpMe[[#This Row],[Updated Created Date]]</f>
        <v>81.099999999998545</v>
      </c>
      <c r="AC456" s="231">
        <f>YEAR(HelpMe[[#This Row],[Updated Created Date]])</f>
        <v>2024</v>
      </c>
      <c r="AD456" s="228">
        <f>WEEKNUM(HelpMe[[#This Row],[Updated Created Date]])</f>
        <v>36</v>
      </c>
      <c r="AE456" s="228" t="str">
        <f>_xlfn.CONCAT(HelpMe[[#This Row],[Year]],"-W",HelpMe[[#This Row],[Week'#]])</f>
        <v>2024-W36</v>
      </c>
      <c r="AF456" s="228" t="str">
        <f>IFERROR(VLOOKUP(HelpMe[[#This Row],[ID]],CGTracker[#All],13,FALSE),"No CG Status Found")</f>
        <v>No CG Status Found</v>
      </c>
      <c r="AG456" s="228">
        <f>MONTH(HelpMe[[#This Row],[Updated Created Date]])</f>
        <v>9</v>
      </c>
      <c r="AH456" s="228" t="str">
        <f>_xlfn.CONCAT(HelpMe[[#This Row],[Year]],"-M",HelpMe[[#This Row],[Month]])</f>
        <v>2024-M9</v>
      </c>
      <c r="AI456" s="228" t="str">
        <f ca="1">IF(HelpMe[[#This Row],[Age]]&lt;2,"Less than 2",IF(HelpMe[[#This Row],[Age]]&lt;5,"From 2 to 5",IF(HelpMe[[#This Row],[Age]]&lt;10,"From 5 to 10","More than 10")))</f>
        <v>More than 10</v>
      </c>
      <c r="AJ4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45537.537499999999</v>
      </c>
      <c r="AK4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45618.637499999997</v>
      </c>
    </row>
    <row r="457" spans="1:37" ht="13.5" customHeight="1">
      <c r="A457" s="235">
        <v>4000002536</v>
      </c>
      <c r="B457" s="228" t="s">
        <v>117</v>
      </c>
      <c r="C457" s="228" t="s">
        <v>892</v>
      </c>
      <c r="D457" s="228" t="s">
        <v>3729</v>
      </c>
      <c r="E457" s="228" t="s">
        <v>3730</v>
      </c>
      <c r="F457" s="228" t="s">
        <v>881</v>
      </c>
      <c r="G457" s="228" t="s">
        <v>882</v>
      </c>
      <c r="H457" s="228" t="s">
        <v>403</v>
      </c>
      <c r="I457" s="233" t="s">
        <v>3731</v>
      </c>
      <c r="J457" s="228" t="s">
        <v>3732</v>
      </c>
      <c r="K457" s="228" t="s">
        <v>846</v>
      </c>
      <c r="L457" s="228" t="s">
        <v>3669</v>
      </c>
      <c r="M457" s="228" t="s">
        <v>3730</v>
      </c>
      <c r="N457" s="228" t="s">
        <v>1240</v>
      </c>
      <c r="O457" s="228" t="s">
        <v>850</v>
      </c>
      <c r="P457" s="233" t="s">
        <v>3669</v>
      </c>
      <c r="Q457" s="228" t="s">
        <v>795</v>
      </c>
      <c r="R457" s="233" t="s">
        <v>3733</v>
      </c>
      <c r="S457" s="228" t="s">
        <v>3733</v>
      </c>
      <c r="T457" s="228" t="s">
        <v>3734</v>
      </c>
      <c r="U457" s="228" t="s">
        <v>890</v>
      </c>
      <c r="V457" s="228" t="s">
        <v>855</v>
      </c>
      <c r="W457" s="228" t="s">
        <v>869</v>
      </c>
      <c r="X457" s="316" t="s">
        <v>793</v>
      </c>
      <c r="Y457" s="317" t="str">
        <f>VLOOKUP(HelpMe[[#This Row],[Technician]],Technicians[#All],3,FALSE)</f>
        <v>RAK Ceramics</v>
      </c>
      <c r="Z457" s="228" t="str">
        <f>VLOOKUP(HelpMe[[#This Row],[Technician]],Technicians[#All],2,FALSE)</f>
        <v>SAP Basis</v>
      </c>
      <c r="AA457" s="233" t="str">
        <f>IF((TEXT("Oct 28, 2024 00:00 AM","mmm dd, yyyy hh:mm") - HelpMe[[#This Row],[Updated Created Date]])&gt;0, "Yes","No")</f>
        <v>Yes</v>
      </c>
      <c r="AB457" s="230">
        <f ca="1">HelpMe[[#This Row],[Updated Resolved Time]]-HelpMe[[#This Row],[Updated Created Date]]</f>
        <v>1.2159722222204437</v>
      </c>
      <c r="AC457" s="231">
        <f>YEAR(HelpMe[[#This Row],[Updated Created Date]])</f>
        <v>2024</v>
      </c>
      <c r="AD457" s="228">
        <f>WEEKNUM(HelpMe[[#This Row],[Updated Created Date]])</f>
        <v>36</v>
      </c>
      <c r="AE457" s="228" t="str">
        <f>_xlfn.CONCAT(HelpMe[[#This Row],[Year]],"-W",HelpMe[[#This Row],[Week'#]])</f>
        <v>2024-W36</v>
      </c>
      <c r="AF457" s="228" t="str">
        <f>IFERROR(VLOOKUP(HelpMe[[#This Row],[ID]],CGTracker[#All],13,FALSE),"No CG Status Found")</f>
        <v>No CG Status Found</v>
      </c>
      <c r="AG457" s="228">
        <f>MONTH(HelpMe[[#This Row],[Updated Created Date]])</f>
        <v>9</v>
      </c>
      <c r="AH457" s="228" t="str">
        <f>_xlfn.CONCAT(HelpMe[[#This Row],[Year]],"-M",HelpMe[[#This Row],[Month]])</f>
        <v>2024-M9</v>
      </c>
      <c r="AI457" s="228" t="str">
        <f ca="1">IF(HelpMe[[#This Row],[Age]]&lt;2,"Less than 2",IF(HelpMe[[#This Row],[Age]]&lt;5,"From 2 to 5",IF(HelpMe[[#This Row],[Age]]&lt;10,"From 5 to 10","More than 10")))</f>
        <v>Less than 2</v>
      </c>
      <c r="AJ4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45537.522916666669</v>
      </c>
      <c r="AK4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45538.738888888889</v>
      </c>
    </row>
    <row r="458" spans="1:37" ht="13.5" customHeight="1">
      <c r="A458" s="235">
        <v>4000002552</v>
      </c>
      <c r="B458" s="228" t="s">
        <v>117</v>
      </c>
      <c r="C458" s="228" t="s">
        <v>795</v>
      </c>
      <c r="D458" s="228" t="s">
        <v>3735</v>
      </c>
      <c r="E458" s="228" t="s">
        <v>3736</v>
      </c>
      <c r="F458" s="228" t="s">
        <v>881</v>
      </c>
      <c r="G458" s="228" t="s">
        <v>882</v>
      </c>
      <c r="H458" s="228" t="s">
        <v>403</v>
      </c>
      <c r="I458" s="233" t="s">
        <v>3737</v>
      </c>
      <c r="J458" s="228" t="s">
        <v>3738</v>
      </c>
      <c r="K458" s="228" t="s">
        <v>846</v>
      </c>
      <c r="L458" s="228" t="s">
        <v>3527</v>
      </c>
      <c r="M458" s="228" t="s">
        <v>3736</v>
      </c>
      <c r="N458" s="228" t="s">
        <v>899</v>
      </c>
      <c r="O458" s="228" t="s">
        <v>850</v>
      </c>
      <c r="P458" s="233" t="s">
        <v>3527</v>
      </c>
      <c r="Q458" s="228" t="s">
        <v>795</v>
      </c>
      <c r="R458" s="233" t="s">
        <v>3739</v>
      </c>
      <c r="S458" s="228" t="s">
        <v>3739</v>
      </c>
      <c r="T458" s="228" t="s">
        <v>3740</v>
      </c>
      <c r="U458" s="228" t="s">
        <v>890</v>
      </c>
      <c r="V458" s="228" t="s">
        <v>855</v>
      </c>
      <c r="W458" s="228" t="s">
        <v>869</v>
      </c>
      <c r="X458" s="316" t="s">
        <v>904</v>
      </c>
      <c r="Y458" s="317" t="str">
        <f>VLOOKUP(HelpMe[[#This Row],[Technician]],Technicians[#All],3,FALSE)</f>
        <v>RAK Ceramics</v>
      </c>
      <c r="Z458" s="228" t="str">
        <f>VLOOKUP(HelpMe[[#This Row],[Technician]],Technicians[#All],2,FALSE)</f>
        <v>SAP Basis</v>
      </c>
      <c r="AA458" s="233" t="str">
        <f>IF((TEXT("Oct 28, 2024 00:00 AM","mmm dd, yyyy hh:mm") - HelpMe[[#This Row],[Updated Created Date]])&gt;0, "Yes","No")</f>
        <v>Yes</v>
      </c>
      <c r="AB458" s="230">
        <f ca="1">HelpMe[[#This Row],[Updated Resolved Time]]-HelpMe[[#This Row],[Updated Created Date]]</f>
        <v>3.1138888888890506</v>
      </c>
      <c r="AC458" s="231">
        <f>YEAR(HelpMe[[#This Row],[Updated Created Date]])</f>
        <v>2024</v>
      </c>
      <c r="AD458" s="228">
        <f>WEEKNUM(HelpMe[[#This Row],[Updated Created Date]])</f>
        <v>36</v>
      </c>
      <c r="AE458" s="228" t="str">
        <f>_xlfn.CONCAT(HelpMe[[#This Row],[Year]],"-W",HelpMe[[#This Row],[Week'#]])</f>
        <v>2024-W36</v>
      </c>
      <c r="AF458" s="228" t="str">
        <f>IFERROR(VLOOKUP(HelpMe[[#This Row],[ID]],CGTracker[#All],13,FALSE),"No CG Status Found")</f>
        <v>No CG Status Found</v>
      </c>
      <c r="AG458" s="228">
        <f>MONTH(HelpMe[[#This Row],[Updated Created Date]])</f>
        <v>9</v>
      </c>
      <c r="AH458" s="228" t="str">
        <f>_xlfn.CONCAT(HelpMe[[#This Row],[Year]],"-M",HelpMe[[#This Row],[Month]])</f>
        <v>2024-M9</v>
      </c>
      <c r="AI458" s="228" t="str">
        <f ca="1">IF(HelpMe[[#This Row],[Age]]&lt;2,"Less than 2",IF(HelpMe[[#This Row],[Age]]&lt;5,"From 2 to 5",IF(HelpMe[[#This Row],[Age]]&lt;10,"From 5 to 10","More than 10")))</f>
        <v>From 2 to 5</v>
      </c>
      <c r="AJ4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45537.612500000003</v>
      </c>
      <c r="AK4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45540.726388888892</v>
      </c>
    </row>
    <row r="459" spans="1:37" ht="13.5" customHeight="1">
      <c r="A459" s="235">
        <v>4000002564</v>
      </c>
      <c r="B459" s="228" t="s">
        <v>117</v>
      </c>
      <c r="C459" s="228" t="s">
        <v>892</v>
      </c>
      <c r="D459" s="228" t="s">
        <v>3741</v>
      </c>
      <c r="E459" s="228" t="s">
        <v>1236</v>
      </c>
      <c r="F459" s="228" t="s">
        <v>881</v>
      </c>
      <c r="G459" s="228" t="s">
        <v>882</v>
      </c>
      <c r="H459" s="228" t="s">
        <v>403</v>
      </c>
      <c r="I459" s="233" t="s">
        <v>3286</v>
      </c>
      <c r="J459" s="228" t="s">
        <v>3742</v>
      </c>
      <c r="K459" s="228" t="s">
        <v>846</v>
      </c>
      <c r="L459" s="228" t="s">
        <v>3669</v>
      </c>
      <c r="M459" s="228" t="s">
        <v>1236</v>
      </c>
      <c r="N459" s="228" t="s">
        <v>1240</v>
      </c>
      <c r="O459" s="228" t="s">
        <v>850</v>
      </c>
      <c r="P459" s="233" t="s">
        <v>3669</v>
      </c>
      <c r="Q459" s="228" t="s">
        <v>795</v>
      </c>
      <c r="R459" s="233" t="s">
        <v>3743</v>
      </c>
      <c r="S459" s="228" t="s">
        <v>3743</v>
      </c>
      <c r="T459" s="228" t="s">
        <v>3744</v>
      </c>
      <c r="U459" s="228" t="s">
        <v>890</v>
      </c>
      <c r="V459" s="228" t="s">
        <v>855</v>
      </c>
      <c r="W459" s="228" t="s">
        <v>869</v>
      </c>
      <c r="X459" s="316" t="s">
        <v>793</v>
      </c>
      <c r="Y459" s="317" t="str">
        <f>VLOOKUP(HelpMe[[#This Row],[Technician]],Technicians[#All],3,FALSE)</f>
        <v>RAK Ceramics</v>
      </c>
      <c r="Z459" s="228" t="str">
        <f>VLOOKUP(HelpMe[[#This Row],[Technician]],Technicians[#All],2,FALSE)</f>
        <v>SAP Basis</v>
      </c>
      <c r="AA459" s="233" t="str">
        <f>IF((TEXT("Oct 28, 2024 00:00 AM","mmm dd, yyyy hh:mm") - HelpMe[[#This Row],[Updated Created Date]])&gt;0, "Yes","No")</f>
        <v>Yes</v>
      </c>
      <c r="AB459" s="230">
        <f ca="1">HelpMe[[#This Row],[Updated Resolved Time]]-HelpMe[[#This Row],[Updated Created Date]]</f>
        <v>1.070833333338669</v>
      </c>
      <c r="AC459" s="231">
        <f>YEAR(HelpMe[[#This Row],[Updated Created Date]])</f>
        <v>2024</v>
      </c>
      <c r="AD459" s="228">
        <f>WEEKNUM(HelpMe[[#This Row],[Updated Created Date]])</f>
        <v>36</v>
      </c>
      <c r="AE459" s="228" t="str">
        <f>_xlfn.CONCAT(HelpMe[[#This Row],[Year]],"-W",HelpMe[[#This Row],[Week'#]])</f>
        <v>2024-W36</v>
      </c>
      <c r="AF459" s="228" t="str">
        <f>IFERROR(VLOOKUP(HelpMe[[#This Row],[ID]],CGTracker[#All],13,FALSE),"No CG Status Found")</f>
        <v>No CG Status Found</v>
      </c>
      <c r="AG459" s="228">
        <f>MONTH(HelpMe[[#This Row],[Updated Created Date]])</f>
        <v>9</v>
      </c>
      <c r="AH459" s="228" t="str">
        <f>_xlfn.CONCAT(HelpMe[[#This Row],[Year]],"-M",HelpMe[[#This Row],[Month]])</f>
        <v>2024-M9</v>
      </c>
      <c r="AI459" s="228" t="str">
        <f ca="1">IF(HelpMe[[#This Row],[Age]]&lt;2,"Less than 2",IF(HelpMe[[#This Row],[Age]]&lt;5,"From 2 to 5",IF(HelpMe[[#This Row],[Age]]&lt;10,"From 5 to 10","More than 10")))</f>
        <v>Less than 2</v>
      </c>
      <c r="AJ4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45537.677777777775</v>
      </c>
      <c r="AK4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45538.748611111114</v>
      </c>
    </row>
    <row r="460" spans="1:37" ht="13.5" customHeight="1">
      <c r="A460" s="235">
        <v>4000002570</v>
      </c>
      <c r="B460" s="228" t="s">
        <v>156</v>
      </c>
      <c r="C460" s="228" t="s">
        <v>892</v>
      </c>
      <c r="D460" s="228" t="s">
        <v>3745</v>
      </c>
      <c r="E460" s="228" t="s">
        <v>3540</v>
      </c>
      <c r="F460" s="228" t="s">
        <v>1054</v>
      </c>
      <c r="G460" s="228" t="s">
        <v>1055</v>
      </c>
      <c r="H460" s="228" t="s">
        <v>403</v>
      </c>
      <c r="I460" s="233" t="s">
        <v>3746</v>
      </c>
      <c r="J460" s="228" t="s">
        <v>3747</v>
      </c>
      <c r="K460" s="228" t="s">
        <v>846</v>
      </c>
      <c r="L460" s="228" t="s">
        <v>3543</v>
      </c>
      <c r="M460" s="228" t="s">
        <v>3540</v>
      </c>
      <c r="N460" s="228" t="s">
        <v>1188</v>
      </c>
      <c r="O460" s="228" t="s">
        <v>850</v>
      </c>
      <c r="P460" s="233" t="s">
        <v>3543</v>
      </c>
      <c r="Q460" s="228" t="s">
        <v>795</v>
      </c>
      <c r="R460" s="233" t="s">
        <v>3748</v>
      </c>
      <c r="S460" s="228" t="s">
        <v>3749</v>
      </c>
      <c r="T460" s="228" t="s">
        <v>3750</v>
      </c>
      <c r="U460" s="228" t="s">
        <v>855</v>
      </c>
      <c r="V460" s="228" t="s">
        <v>3751</v>
      </c>
      <c r="W460" s="228" t="s">
        <v>869</v>
      </c>
      <c r="X460" s="316" t="s">
        <v>793</v>
      </c>
      <c r="Y460" s="317" t="str">
        <f>VLOOKUP(HelpMe[[#This Row],[Technician]],Technicians[#All],3,FALSE)</f>
        <v>RAK Ceramics</v>
      </c>
      <c r="Z460" s="228" t="str">
        <f>VLOOKUP(HelpMe[[#This Row],[Technician]],Technicians[#All],2,FALSE)</f>
        <v>SAP PP</v>
      </c>
      <c r="AA460" s="233" t="str">
        <f>IF((TEXT("Oct 28, 2024 00:00 AM","mmm dd, yyyy hh:mm") - HelpMe[[#This Row],[Updated Created Date]])&gt;0, "Yes","No")</f>
        <v>Yes</v>
      </c>
      <c r="AB460" s="230">
        <f ca="1">HelpMe[[#This Row],[Updated Resolved Time]]-HelpMe[[#This Row],[Updated Created Date]]</f>
        <v>49.828472222223354</v>
      </c>
      <c r="AC460" s="231">
        <f>YEAR(HelpMe[[#This Row],[Updated Created Date]])</f>
        <v>2024</v>
      </c>
      <c r="AD460" s="228">
        <f>WEEKNUM(HelpMe[[#This Row],[Updated Created Date]])</f>
        <v>36</v>
      </c>
      <c r="AE460" s="228" t="str">
        <f>_xlfn.CONCAT(HelpMe[[#This Row],[Year]],"-W",HelpMe[[#This Row],[Week'#]])</f>
        <v>2024-W36</v>
      </c>
      <c r="AF460" s="228" t="str">
        <f>IFERROR(VLOOKUP(HelpMe[[#This Row],[ID]],CGTracker[#All],13,FALSE),"No CG Status Found")</f>
        <v>No CG Status Found</v>
      </c>
      <c r="AG460" s="228">
        <f>MONTH(HelpMe[[#This Row],[Updated Created Date]])</f>
        <v>9</v>
      </c>
      <c r="AH460" s="228" t="str">
        <f>_xlfn.CONCAT(HelpMe[[#This Row],[Year]],"-M",HelpMe[[#This Row],[Month]])</f>
        <v>2024-M9</v>
      </c>
      <c r="AI460" s="228" t="str">
        <f ca="1">IF(HelpMe[[#This Row],[Age]]&lt;2,"Less than 2",IF(HelpMe[[#This Row],[Age]]&lt;5,"From 2 to 5",IF(HelpMe[[#This Row],[Age]]&lt;10,"From 5 to 10","More than 10")))</f>
        <v>More than 10</v>
      </c>
      <c r="AJ4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45537.754861111112</v>
      </c>
      <c r="AK4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45587.583333333336</v>
      </c>
    </row>
    <row r="461" spans="1:37" ht="13.5" customHeight="1">
      <c r="A461" s="235">
        <v>4000002571</v>
      </c>
      <c r="B461" s="228" t="s">
        <v>156</v>
      </c>
      <c r="C461" s="228" t="s">
        <v>892</v>
      </c>
      <c r="D461" s="228" t="s">
        <v>3752</v>
      </c>
      <c r="E461" s="228" t="s">
        <v>3540</v>
      </c>
      <c r="F461" s="228" t="s">
        <v>1054</v>
      </c>
      <c r="G461" s="228" t="s">
        <v>1055</v>
      </c>
      <c r="H461" s="228" t="s">
        <v>403</v>
      </c>
      <c r="I461" s="233" t="s">
        <v>3753</v>
      </c>
      <c r="J461" s="228" t="s">
        <v>3754</v>
      </c>
      <c r="K461" s="228" t="s">
        <v>846</v>
      </c>
      <c r="L461" s="228" t="s">
        <v>3755</v>
      </c>
      <c r="M461" s="228" t="s">
        <v>3540</v>
      </c>
      <c r="N461" s="228" t="s">
        <v>1188</v>
      </c>
      <c r="O461" s="228" t="s">
        <v>850</v>
      </c>
      <c r="P461" s="233" t="s">
        <v>3755</v>
      </c>
      <c r="Q461" s="228" t="s">
        <v>795</v>
      </c>
      <c r="R461" s="233" t="s">
        <v>3756</v>
      </c>
      <c r="S461" s="228" t="s">
        <v>3756</v>
      </c>
      <c r="T461" s="228" t="s">
        <v>3757</v>
      </c>
      <c r="U461" s="228" t="s">
        <v>855</v>
      </c>
      <c r="V461" s="228" t="s">
        <v>3758</v>
      </c>
      <c r="W461" s="228" t="s">
        <v>869</v>
      </c>
      <c r="X461" s="316" t="s">
        <v>793</v>
      </c>
      <c r="Y461" s="317" t="str">
        <f>VLOOKUP(HelpMe[[#This Row],[Technician]],Technicians[#All],3,FALSE)</f>
        <v>RAK Ceramics</v>
      </c>
      <c r="Z461" s="228" t="str">
        <f>VLOOKUP(HelpMe[[#This Row],[Technician]],Technicians[#All],2,FALSE)</f>
        <v>SAP PP</v>
      </c>
      <c r="AA461" s="233" t="str">
        <f>IF((TEXT("Oct 28, 2024 00:00 AM","mmm dd, yyyy hh:mm") - HelpMe[[#This Row],[Updated Created Date]])&gt;0, "Yes","No")</f>
        <v>Yes</v>
      </c>
      <c r="AB461" s="230">
        <f ca="1">HelpMe[[#This Row],[Updated Resolved Time]]-HelpMe[[#This Row],[Updated Created Date]]</f>
        <v>10.991666666661331</v>
      </c>
      <c r="AC461" s="231">
        <f>YEAR(HelpMe[[#This Row],[Updated Created Date]])</f>
        <v>2024</v>
      </c>
      <c r="AD461" s="228">
        <f>WEEKNUM(HelpMe[[#This Row],[Updated Created Date]])</f>
        <v>36</v>
      </c>
      <c r="AE461" s="228" t="str">
        <f>_xlfn.CONCAT(HelpMe[[#This Row],[Year]],"-W",HelpMe[[#This Row],[Week'#]])</f>
        <v>2024-W36</v>
      </c>
      <c r="AF461" s="228" t="str">
        <f>IFERROR(VLOOKUP(HelpMe[[#This Row],[ID]],CGTracker[#All],13,FALSE),"No CG Status Found")</f>
        <v>No CG Status Found</v>
      </c>
      <c r="AG461" s="228">
        <f>MONTH(HelpMe[[#This Row],[Updated Created Date]])</f>
        <v>9</v>
      </c>
      <c r="AH461" s="228" t="str">
        <f>_xlfn.CONCAT(HelpMe[[#This Row],[Year]],"-M",HelpMe[[#This Row],[Month]])</f>
        <v>2024-M9</v>
      </c>
      <c r="AI461" s="228" t="str">
        <f ca="1">IF(HelpMe[[#This Row],[Age]]&lt;2,"Less than 2",IF(HelpMe[[#This Row],[Age]]&lt;5,"From 2 to 5",IF(HelpMe[[#This Row],[Age]]&lt;10,"From 5 to 10","More than 10")))</f>
        <v>More than 10</v>
      </c>
      <c r="AJ4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45537.755555555559</v>
      </c>
      <c r="AK4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45548.74722222222</v>
      </c>
    </row>
    <row r="462" spans="1:37" ht="13.5" customHeight="1">
      <c r="A462" s="235">
        <v>4000002645</v>
      </c>
      <c r="B462" s="228" t="s">
        <v>117</v>
      </c>
      <c r="C462" s="228" t="s">
        <v>795</v>
      </c>
      <c r="D462" s="228" t="s">
        <v>3759</v>
      </c>
      <c r="E462" s="228" t="s">
        <v>3760</v>
      </c>
      <c r="F462" s="228" t="s">
        <v>881</v>
      </c>
      <c r="G462" s="228" t="s">
        <v>882</v>
      </c>
      <c r="H462" s="228" t="s">
        <v>403</v>
      </c>
      <c r="I462" s="233" t="s">
        <v>3761</v>
      </c>
      <c r="J462" s="228" t="s">
        <v>3762</v>
      </c>
      <c r="K462" s="228" t="s">
        <v>846</v>
      </c>
      <c r="L462" s="228" t="s">
        <v>3527</v>
      </c>
      <c r="M462" s="228" t="s">
        <v>933</v>
      </c>
      <c r="N462" s="228" t="s">
        <v>3134</v>
      </c>
      <c r="O462" s="228" t="s">
        <v>850</v>
      </c>
      <c r="P462" s="233" t="s">
        <v>3527</v>
      </c>
      <c r="Q462" s="228" t="s">
        <v>795</v>
      </c>
      <c r="R462" s="233" t="s">
        <v>3763</v>
      </c>
      <c r="S462" s="228" t="s">
        <v>3763</v>
      </c>
      <c r="T462" s="228" t="s">
        <v>3764</v>
      </c>
      <c r="U462" s="228" t="s">
        <v>890</v>
      </c>
      <c r="V462" s="228" t="s">
        <v>855</v>
      </c>
      <c r="W462" s="228" t="s">
        <v>869</v>
      </c>
      <c r="X462" s="316" t="s">
        <v>793</v>
      </c>
      <c r="Y462" s="317" t="str">
        <f>VLOOKUP(HelpMe[[#This Row],[Technician]],Technicians[#All],3,FALSE)</f>
        <v>RAK Ceramics</v>
      </c>
      <c r="Z462" s="228" t="str">
        <f>VLOOKUP(HelpMe[[#This Row],[Technician]],Technicians[#All],2,FALSE)</f>
        <v>SAP Basis</v>
      </c>
      <c r="AA462" s="233" t="str">
        <f>IF((TEXT("Oct 28, 2024 00:00 AM","mmm dd, yyyy hh:mm") - HelpMe[[#This Row],[Updated Created Date]])&gt;0, "Yes","No")</f>
        <v>Yes</v>
      </c>
      <c r="AB462" s="230">
        <f ca="1">HelpMe[[#This Row],[Updated Resolved Time]]-HelpMe[[#This Row],[Updated Created Date]]</f>
        <v>1.8152777777795563</v>
      </c>
      <c r="AC462" s="231">
        <f>YEAR(HelpMe[[#This Row],[Updated Created Date]])</f>
        <v>2024</v>
      </c>
      <c r="AD462" s="228">
        <f>WEEKNUM(HelpMe[[#This Row],[Updated Created Date]])</f>
        <v>36</v>
      </c>
      <c r="AE462" s="228" t="str">
        <f>_xlfn.CONCAT(HelpMe[[#This Row],[Year]],"-W",HelpMe[[#This Row],[Week'#]])</f>
        <v>2024-W36</v>
      </c>
      <c r="AF462" s="228" t="str">
        <f>IFERROR(VLOOKUP(HelpMe[[#This Row],[ID]],CGTracker[#All],13,FALSE),"No CG Status Found")</f>
        <v>No CG Status Found</v>
      </c>
      <c r="AG462" s="228">
        <f>MONTH(HelpMe[[#This Row],[Updated Created Date]])</f>
        <v>9</v>
      </c>
      <c r="AH462" s="228" t="str">
        <f>_xlfn.CONCAT(HelpMe[[#This Row],[Year]],"-M",HelpMe[[#This Row],[Month]])</f>
        <v>2024-M9</v>
      </c>
      <c r="AI462" s="228" t="str">
        <f ca="1">IF(HelpMe[[#This Row],[Age]]&lt;2,"Less than 2",IF(HelpMe[[#This Row],[Age]]&lt;5,"From 2 to 5",IF(HelpMe[[#This Row],[Age]]&lt;10,"From 5 to 10","More than 10")))</f>
        <v>Less than 2</v>
      </c>
      <c r="AJ4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45538.912499999999</v>
      </c>
      <c r="AK4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45540.727777777778</v>
      </c>
    </row>
    <row r="463" spans="1:37" ht="13.5" customHeight="1">
      <c r="A463" s="235">
        <v>4000002663</v>
      </c>
      <c r="B463" s="228" t="s">
        <v>117</v>
      </c>
      <c r="C463" s="228" t="s">
        <v>795</v>
      </c>
      <c r="D463" s="228" t="s">
        <v>3765</v>
      </c>
      <c r="E463" s="228" t="s">
        <v>3766</v>
      </c>
      <c r="F463" s="228" t="s">
        <v>881</v>
      </c>
      <c r="G463" s="228" t="s">
        <v>882</v>
      </c>
      <c r="H463" s="228" t="s">
        <v>403</v>
      </c>
      <c r="I463" s="233" t="s">
        <v>3767</v>
      </c>
      <c r="J463" s="228" t="s">
        <v>3768</v>
      </c>
      <c r="K463" s="228" t="s">
        <v>846</v>
      </c>
      <c r="L463" s="228" t="s">
        <v>3769</v>
      </c>
      <c r="M463" s="228" t="s">
        <v>933</v>
      </c>
      <c r="N463" s="228" t="s">
        <v>924</v>
      </c>
      <c r="O463" s="228" t="s">
        <v>850</v>
      </c>
      <c r="P463" s="233" t="s">
        <v>3769</v>
      </c>
      <c r="Q463" s="228" t="s">
        <v>795</v>
      </c>
      <c r="R463" s="233" t="s">
        <v>3770</v>
      </c>
      <c r="S463" s="228" t="s">
        <v>3770</v>
      </c>
      <c r="T463" s="228" t="s">
        <v>3771</v>
      </c>
      <c r="U463" s="228" t="s">
        <v>890</v>
      </c>
      <c r="V463" s="228" t="s">
        <v>855</v>
      </c>
      <c r="W463" s="228" t="s">
        <v>869</v>
      </c>
      <c r="X463" s="316" t="s">
        <v>793</v>
      </c>
      <c r="Y463" s="317" t="str">
        <f>VLOOKUP(HelpMe[[#This Row],[Technician]],Technicians[#All],3,FALSE)</f>
        <v>RAK Ceramics</v>
      </c>
      <c r="Z463" s="228" t="str">
        <f>VLOOKUP(HelpMe[[#This Row],[Technician]],Technicians[#All],2,FALSE)</f>
        <v>SAP Basis</v>
      </c>
      <c r="AA463" s="233" t="str">
        <f>IF((TEXT("Oct 28, 2024 00:00 AM","mmm dd, yyyy hh:mm") - HelpMe[[#This Row],[Updated Created Date]])&gt;0, "Yes","No")</f>
        <v>Yes</v>
      </c>
      <c r="AB463" s="230">
        <f ca="1">HelpMe[[#This Row],[Updated Resolved Time]]-HelpMe[[#This Row],[Updated Created Date]]</f>
        <v>0.10208333333139308</v>
      </c>
      <c r="AC463" s="231">
        <f>YEAR(HelpMe[[#This Row],[Updated Created Date]])</f>
        <v>2024</v>
      </c>
      <c r="AD463" s="228">
        <f>WEEKNUM(HelpMe[[#This Row],[Updated Created Date]])</f>
        <v>36</v>
      </c>
      <c r="AE463" s="228" t="str">
        <f>_xlfn.CONCAT(HelpMe[[#This Row],[Year]],"-W",HelpMe[[#This Row],[Week'#]])</f>
        <v>2024-W36</v>
      </c>
      <c r="AF463" s="228" t="str">
        <f>IFERROR(VLOOKUP(HelpMe[[#This Row],[ID]],CGTracker[#All],13,FALSE),"No CG Status Found")</f>
        <v>No CG Status Found</v>
      </c>
      <c r="AG463" s="228">
        <f>MONTH(HelpMe[[#This Row],[Updated Created Date]])</f>
        <v>9</v>
      </c>
      <c r="AH463" s="228" t="str">
        <f>_xlfn.CONCAT(HelpMe[[#This Row],[Year]],"-M",HelpMe[[#This Row],[Month]])</f>
        <v>2024-M9</v>
      </c>
      <c r="AI463" s="228" t="str">
        <f ca="1">IF(HelpMe[[#This Row],[Age]]&lt;2,"Less than 2",IF(HelpMe[[#This Row],[Age]]&lt;5,"From 2 to 5",IF(HelpMe[[#This Row],[Age]]&lt;10,"From 5 to 10","More than 10")))</f>
        <v>Less than 2</v>
      </c>
      <c r="AJ4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45539.574305555558</v>
      </c>
      <c r="AK4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45539.676388888889</v>
      </c>
    </row>
    <row r="464" spans="1:37" ht="13.5" customHeight="1">
      <c r="A464" s="235">
        <v>4000002667</v>
      </c>
      <c r="B464" s="228" t="s">
        <v>117</v>
      </c>
      <c r="C464" s="228" t="s">
        <v>795</v>
      </c>
      <c r="D464" s="228" t="s">
        <v>3772</v>
      </c>
      <c r="E464" s="228" t="s">
        <v>3773</v>
      </c>
      <c r="F464" s="228" t="s">
        <v>881</v>
      </c>
      <c r="G464" s="228" t="s">
        <v>882</v>
      </c>
      <c r="H464" s="228" t="s">
        <v>403</v>
      </c>
      <c r="I464" s="233" t="s">
        <v>3774</v>
      </c>
      <c r="J464" s="228" t="s">
        <v>3775</v>
      </c>
      <c r="K464" s="228" t="s">
        <v>846</v>
      </c>
      <c r="L464" s="228" t="s">
        <v>3527</v>
      </c>
      <c r="M464" s="228" t="s">
        <v>3773</v>
      </c>
      <c r="N464" s="228" t="s">
        <v>899</v>
      </c>
      <c r="O464" s="228" t="s">
        <v>850</v>
      </c>
      <c r="P464" s="233" t="s">
        <v>3527</v>
      </c>
      <c r="Q464" s="228" t="s">
        <v>795</v>
      </c>
      <c r="R464" s="233" t="s">
        <v>3776</v>
      </c>
      <c r="S464" s="228" t="s">
        <v>3777</v>
      </c>
      <c r="T464" s="228" t="s">
        <v>3778</v>
      </c>
      <c r="U464" s="228" t="s">
        <v>890</v>
      </c>
      <c r="V464" s="228" t="s">
        <v>855</v>
      </c>
      <c r="W464" s="228" t="s">
        <v>869</v>
      </c>
      <c r="X464" s="316" t="s">
        <v>904</v>
      </c>
      <c r="Y464" s="317" t="str">
        <f>VLOOKUP(HelpMe[[#This Row],[Technician]],Technicians[#All],3,FALSE)</f>
        <v>RAK Ceramics</v>
      </c>
      <c r="Z464" s="228" t="str">
        <f>VLOOKUP(HelpMe[[#This Row],[Technician]],Technicians[#All],2,FALSE)</f>
        <v>SAP Basis</v>
      </c>
      <c r="AA464" s="233" t="str">
        <f>IF((TEXT("Oct 28, 2024 00:00 AM","mmm dd, yyyy hh:mm") - HelpMe[[#This Row],[Updated Created Date]])&gt;0, "Yes","No")</f>
        <v>Yes</v>
      </c>
      <c r="AB464" s="230">
        <f ca="1">HelpMe[[#This Row],[Updated Resolved Time]]-HelpMe[[#This Row],[Updated Created Date]]</f>
        <v>1.1055555555503815</v>
      </c>
      <c r="AC464" s="231">
        <f>YEAR(HelpMe[[#This Row],[Updated Created Date]])</f>
        <v>2024</v>
      </c>
      <c r="AD464" s="228">
        <f>WEEKNUM(HelpMe[[#This Row],[Updated Created Date]])</f>
        <v>36</v>
      </c>
      <c r="AE464" s="228" t="str">
        <f>_xlfn.CONCAT(HelpMe[[#This Row],[Year]],"-W",HelpMe[[#This Row],[Week'#]])</f>
        <v>2024-W36</v>
      </c>
      <c r="AF464" s="228" t="str">
        <f>IFERROR(VLOOKUP(HelpMe[[#This Row],[ID]],CGTracker[#All],13,FALSE),"No CG Status Found")</f>
        <v>No CG Status Found</v>
      </c>
      <c r="AG464" s="228">
        <f>MONTH(HelpMe[[#This Row],[Updated Created Date]])</f>
        <v>9</v>
      </c>
      <c r="AH464" s="228" t="str">
        <f>_xlfn.CONCAT(HelpMe[[#This Row],[Year]],"-M",HelpMe[[#This Row],[Month]])</f>
        <v>2024-M9</v>
      </c>
      <c r="AI464" s="228" t="str">
        <f ca="1">IF(HelpMe[[#This Row],[Age]]&lt;2,"Less than 2",IF(HelpMe[[#This Row],[Age]]&lt;5,"From 2 to 5",IF(HelpMe[[#This Row],[Age]]&lt;10,"From 5 to 10","More than 10")))</f>
        <v>Less than 2</v>
      </c>
      <c r="AJ4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45539.632638888892</v>
      </c>
      <c r="AK4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45540.738194444442</v>
      </c>
    </row>
    <row r="465" spans="1:37" ht="13.5" customHeight="1">
      <c r="A465" s="235">
        <v>4000002573</v>
      </c>
      <c r="B465" s="228" t="s">
        <v>117</v>
      </c>
      <c r="C465" s="228" t="s">
        <v>795</v>
      </c>
      <c r="D465" s="228" t="s">
        <v>3779</v>
      </c>
      <c r="E465" s="228" t="s">
        <v>2266</v>
      </c>
      <c r="F465" s="228" t="s">
        <v>742</v>
      </c>
      <c r="G465" s="228" t="s">
        <v>895</v>
      </c>
      <c r="H465" s="228" t="s">
        <v>268</v>
      </c>
      <c r="I465" s="233" t="s">
        <v>3780</v>
      </c>
      <c r="J465" s="228" t="s">
        <v>3743</v>
      </c>
      <c r="K465" s="228" t="s">
        <v>846</v>
      </c>
      <c r="L465" s="228" t="s">
        <v>855</v>
      </c>
      <c r="M465" s="228" t="s">
        <v>933</v>
      </c>
      <c r="N465" s="228" t="s">
        <v>863</v>
      </c>
      <c r="O465" s="228" t="s">
        <v>1123</v>
      </c>
      <c r="P465" s="233" t="s">
        <v>3781</v>
      </c>
      <c r="Q465" s="228" t="s">
        <v>892</v>
      </c>
      <c r="R465" s="233" t="s">
        <v>855</v>
      </c>
      <c r="S465" s="228" t="s">
        <v>3782</v>
      </c>
      <c r="T465" s="228" t="s">
        <v>3783</v>
      </c>
      <c r="U465" s="228" t="s">
        <v>846</v>
      </c>
      <c r="V465" s="228" t="s">
        <v>855</v>
      </c>
      <c r="W465" s="228" t="s">
        <v>869</v>
      </c>
      <c r="X465" s="316" t="s">
        <v>793</v>
      </c>
      <c r="Y465" s="317" t="str">
        <f>VLOOKUP(HelpMe[[#This Row],[Technician]],Technicians[#All],3,FALSE)</f>
        <v>RAK Ceramics</v>
      </c>
      <c r="Z465" s="228" t="str">
        <f>VLOOKUP(HelpMe[[#This Row],[Technician]],Technicians[#All],2,FALSE)</f>
        <v>SAP SD</v>
      </c>
      <c r="AA465" s="233" t="str">
        <f>IF((TEXT("Oct 28, 2024 00:00 AM","mmm dd, yyyy hh:mm") - HelpMe[[#This Row],[Updated Created Date]])&gt;0, "Yes","No")</f>
        <v>Yes</v>
      </c>
      <c r="AB465" s="230">
        <f ca="1">HelpMe[[#This Row],[Updated Resolved Time]]-HelpMe[[#This Row],[Updated Created Date]]</f>
        <v>115.9672403935183</v>
      </c>
      <c r="AC465" s="231">
        <f>YEAR(HelpMe[[#This Row],[Updated Created Date]])</f>
        <v>2024</v>
      </c>
      <c r="AD465" s="228">
        <f>WEEKNUM(HelpMe[[#This Row],[Updated Created Date]])</f>
        <v>36</v>
      </c>
      <c r="AE465" s="228" t="str">
        <f>_xlfn.CONCAT(HelpMe[[#This Row],[Year]],"-W",HelpMe[[#This Row],[Week'#]])</f>
        <v>2024-W36</v>
      </c>
      <c r="AF465" s="228" t="str">
        <f>IFERROR(VLOOKUP(HelpMe[[#This Row],[ID]],CGTracker[#All],13,FALSE),"No CG Status Found")</f>
        <v>No CG Status Found</v>
      </c>
      <c r="AG465" s="228">
        <f>MONTH(HelpMe[[#This Row],[Updated Created Date]])</f>
        <v>9</v>
      </c>
      <c r="AH465" s="228" t="str">
        <f>_xlfn.CONCAT(HelpMe[[#This Row],[Year]],"-M",HelpMe[[#This Row],[Month]])</f>
        <v>2024-M9</v>
      </c>
      <c r="AI465" s="228" t="str">
        <f ca="1">IF(HelpMe[[#This Row],[Age]]&lt;2,"Less than 2",IF(HelpMe[[#This Row],[Age]]&lt;5,"From 2 to 5",IF(HelpMe[[#This Row],[Age]]&lt;10,"From 5 to 10","More than 10")))</f>
        <v>More than 10</v>
      </c>
      <c r="AJ4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45537.790277777778</v>
      </c>
      <c r="AK4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66" spans="1:37" ht="13.5" customHeight="1">
      <c r="A466" s="235">
        <v>4000002575</v>
      </c>
      <c r="B466" s="228" t="s">
        <v>156</v>
      </c>
      <c r="C466" s="228" t="s">
        <v>892</v>
      </c>
      <c r="D466" s="228" t="s">
        <v>3784</v>
      </c>
      <c r="E466" s="228" t="s">
        <v>3785</v>
      </c>
      <c r="F466" s="228" t="s">
        <v>742</v>
      </c>
      <c r="G466" s="228" t="s">
        <v>895</v>
      </c>
      <c r="H466" s="228" t="s">
        <v>403</v>
      </c>
      <c r="I466" s="233" t="s">
        <v>3786</v>
      </c>
      <c r="J466" s="228" t="s">
        <v>3787</v>
      </c>
      <c r="K466" s="228" t="s">
        <v>846</v>
      </c>
      <c r="L466" s="228" t="s">
        <v>3788</v>
      </c>
      <c r="M466" s="228" t="s">
        <v>933</v>
      </c>
      <c r="N466" s="228" t="s">
        <v>1156</v>
      </c>
      <c r="O466" s="228" t="s">
        <v>850</v>
      </c>
      <c r="P466" s="233" t="s">
        <v>3788</v>
      </c>
      <c r="Q466" s="228" t="s">
        <v>795</v>
      </c>
      <c r="R466" s="233" t="s">
        <v>3789</v>
      </c>
      <c r="S466" s="228" t="s">
        <v>3789</v>
      </c>
      <c r="T466" s="228" t="s">
        <v>3790</v>
      </c>
      <c r="U466" s="228" t="s">
        <v>855</v>
      </c>
      <c r="V466" s="228" t="s">
        <v>3791</v>
      </c>
      <c r="W466" s="228" t="s">
        <v>869</v>
      </c>
      <c r="X466" s="316" t="s">
        <v>793</v>
      </c>
      <c r="Y466" s="317" t="str">
        <f>VLOOKUP(HelpMe[[#This Row],[Technician]],Technicians[#All],3,FALSE)</f>
        <v>RAK Ceramics</v>
      </c>
      <c r="Z466" s="228" t="str">
        <f>VLOOKUP(HelpMe[[#This Row],[Technician]],Technicians[#All],2,FALSE)</f>
        <v>SAP SD</v>
      </c>
      <c r="AA466" s="233" t="str">
        <f>IF((TEXT("Oct 28, 2024 00:00 AM","mmm dd, yyyy hh:mm") - HelpMe[[#This Row],[Updated Created Date]])&gt;0, "Yes","No")</f>
        <v>Yes</v>
      </c>
      <c r="AB466" s="230">
        <f ca="1">HelpMe[[#This Row],[Updated Resolved Time]]-HelpMe[[#This Row],[Updated Created Date]]</f>
        <v>7.8840277777781012</v>
      </c>
      <c r="AC466" s="231">
        <f>YEAR(HelpMe[[#This Row],[Updated Created Date]])</f>
        <v>2024</v>
      </c>
      <c r="AD466" s="228">
        <f>WEEKNUM(HelpMe[[#This Row],[Updated Created Date]])</f>
        <v>36</v>
      </c>
      <c r="AE466" s="228" t="str">
        <f>_xlfn.CONCAT(HelpMe[[#This Row],[Year]],"-W",HelpMe[[#This Row],[Week'#]])</f>
        <v>2024-W36</v>
      </c>
      <c r="AF466" s="228" t="str">
        <f>IFERROR(VLOOKUP(HelpMe[[#This Row],[ID]],CGTracker[#All],13,FALSE),"No CG Status Found")</f>
        <v>No CG Status Found</v>
      </c>
      <c r="AG466" s="228">
        <f>MONTH(HelpMe[[#This Row],[Updated Created Date]])</f>
        <v>9</v>
      </c>
      <c r="AH466" s="228" t="str">
        <f>_xlfn.CONCAT(HelpMe[[#This Row],[Year]],"-M",HelpMe[[#This Row],[Month]])</f>
        <v>2024-M9</v>
      </c>
      <c r="AI466" s="228" t="str">
        <f ca="1">IF(HelpMe[[#This Row],[Age]]&lt;2,"Less than 2",IF(HelpMe[[#This Row],[Age]]&lt;5,"From 2 to 5",IF(HelpMe[[#This Row],[Age]]&lt;10,"From 5 to 10","More than 10")))</f>
        <v>From 5 to 10</v>
      </c>
      <c r="AJ4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45537.796527777777</v>
      </c>
      <c r="AK4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45545.680555555555</v>
      </c>
    </row>
    <row r="467" spans="1:37" ht="13.5" customHeight="1">
      <c r="A467" s="235">
        <v>4000002576</v>
      </c>
      <c r="B467" s="228" t="s">
        <v>117</v>
      </c>
      <c r="C467" s="228" t="s">
        <v>795</v>
      </c>
      <c r="D467" s="228" t="s">
        <v>3792</v>
      </c>
      <c r="E467" s="228" t="s">
        <v>1152</v>
      </c>
      <c r="F467" s="228" t="s">
        <v>603</v>
      </c>
      <c r="G467" s="228" t="s">
        <v>895</v>
      </c>
      <c r="H467" s="228" t="s">
        <v>403</v>
      </c>
      <c r="I467" s="233" t="s">
        <v>3793</v>
      </c>
      <c r="J467" s="228" t="s">
        <v>3794</v>
      </c>
      <c r="K467" s="228" t="s">
        <v>846</v>
      </c>
      <c r="L467" s="228" t="s">
        <v>1562</v>
      </c>
      <c r="M467" s="228" t="s">
        <v>933</v>
      </c>
      <c r="N467" s="228" t="s">
        <v>1156</v>
      </c>
      <c r="O467" s="228" t="s">
        <v>1123</v>
      </c>
      <c r="P467" s="233" t="s">
        <v>1562</v>
      </c>
      <c r="Q467" s="228" t="s">
        <v>892</v>
      </c>
      <c r="R467" s="233" t="s">
        <v>3795</v>
      </c>
      <c r="S467" s="228" t="s">
        <v>3796</v>
      </c>
      <c r="T467" s="228" t="s">
        <v>3797</v>
      </c>
      <c r="U467" s="228" t="s">
        <v>846</v>
      </c>
      <c r="V467" s="228" t="s">
        <v>3798</v>
      </c>
      <c r="W467" s="228" t="s">
        <v>869</v>
      </c>
      <c r="X467" s="316" t="s">
        <v>793</v>
      </c>
      <c r="Y467" s="317" t="str">
        <f>VLOOKUP(HelpMe[[#This Row],[Technician]],Technicians[#All],3,FALSE)</f>
        <v>RAK Ceramics</v>
      </c>
      <c r="Z467" s="228" t="str">
        <f>VLOOKUP(HelpMe[[#This Row],[Technician]],Technicians[#All],2,FALSE)</f>
        <v>SAP ABAP</v>
      </c>
      <c r="AA467" s="233" t="str">
        <f>IF((TEXT("Oct 28, 2024 00:00 AM","mmm dd, yyyy hh:mm") - HelpMe[[#This Row],[Updated Created Date]])&gt;0, "Yes","No")</f>
        <v>Yes</v>
      </c>
      <c r="AB467" s="230">
        <f ca="1">HelpMe[[#This Row],[Updated Resolved Time]]-HelpMe[[#This Row],[Updated Created Date]]</f>
        <v>30.727777777778101</v>
      </c>
      <c r="AC467" s="231">
        <f>YEAR(HelpMe[[#This Row],[Updated Created Date]])</f>
        <v>2024</v>
      </c>
      <c r="AD467" s="228">
        <f>WEEKNUM(HelpMe[[#This Row],[Updated Created Date]])</f>
        <v>36</v>
      </c>
      <c r="AE467" s="228" t="str">
        <f>_xlfn.CONCAT(HelpMe[[#This Row],[Year]],"-W",HelpMe[[#This Row],[Week'#]])</f>
        <v>2024-W36</v>
      </c>
      <c r="AF467" s="228" t="str">
        <f>IFERROR(VLOOKUP(HelpMe[[#This Row],[ID]],CGTracker[#All],13,FALSE),"No CG Status Found")</f>
        <v>No CG Status Found</v>
      </c>
      <c r="AG467" s="228">
        <f>MONTH(HelpMe[[#This Row],[Updated Created Date]])</f>
        <v>9</v>
      </c>
      <c r="AH467" s="228" t="str">
        <f>_xlfn.CONCAT(HelpMe[[#This Row],[Year]],"-M",HelpMe[[#This Row],[Month]])</f>
        <v>2024-M9</v>
      </c>
      <c r="AI467" s="228" t="str">
        <f ca="1">IF(HelpMe[[#This Row],[Age]]&lt;2,"Less than 2",IF(HelpMe[[#This Row],[Age]]&lt;5,"From 2 to 5",IF(HelpMe[[#This Row],[Age]]&lt;10,"From 5 to 10","More than 10")))</f>
        <v>More than 10</v>
      </c>
      <c r="AJ4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45537.798611111109</v>
      </c>
      <c r="AK4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45568.526388888888</v>
      </c>
    </row>
    <row r="468" spans="1:37" ht="13.5" customHeight="1">
      <c r="A468" s="235">
        <v>4000002581</v>
      </c>
      <c r="B468" s="228" t="s">
        <v>117</v>
      </c>
      <c r="C468" s="228" t="s">
        <v>795</v>
      </c>
      <c r="D468" s="228" t="s">
        <v>3799</v>
      </c>
      <c r="E468" s="228" t="s">
        <v>1712</v>
      </c>
      <c r="F468" s="228" t="s">
        <v>881</v>
      </c>
      <c r="G468" s="228" t="s">
        <v>882</v>
      </c>
      <c r="H468" s="228" t="s">
        <v>403</v>
      </c>
      <c r="I468" s="233" t="s">
        <v>3800</v>
      </c>
      <c r="J468" s="228" t="s">
        <v>3801</v>
      </c>
      <c r="K468" s="228" t="s">
        <v>890</v>
      </c>
      <c r="L468" s="228" t="s">
        <v>3620</v>
      </c>
      <c r="M468" s="228" t="s">
        <v>933</v>
      </c>
      <c r="N468" s="228" t="s">
        <v>874</v>
      </c>
      <c r="O468" s="228" t="s">
        <v>850</v>
      </c>
      <c r="P468" s="233" t="s">
        <v>3620</v>
      </c>
      <c r="Q468" s="228" t="s">
        <v>795</v>
      </c>
      <c r="R468" s="233" t="s">
        <v>3802</v>
      </c>
      <c r="S468" s="228" t="s">
        <v>3802</v>
      </c>
      <c r="T468" s="228" t="s">
        <v>3803</v>
      </c>
      <c r="U468" s="228" t="s">
        <v>890</v>
      </c>
      <c r="V468" s="228" t="s">
        <v>855</v>
      </c>
      <c r="W468" s="228" t="s">
        <v>938</v>
      </c>
      <c r="X468" s="316" t="s">
        <v>878</v>
      </c>
      <c r="Y468" s="317" t="str">
        <f>VLOOKUP(HelpMe[[#This Row],[Technician]],Technicians[#All],3,FALSE)</f>
        <v>RAK Ceramics</v>
      </c>
      <c r="Z468" s="228" t="str">
        <f>VLOOKUP(HelpMe[[#This Row],[Technician]],Technicians[#All],2,FALSE)</f>
        <v>SAP Basis</v>
      </c>
      <c r="AA468" s="233" t="str">
        <f>IF((TEXT("Oct 28, 2024 00:00 AM","mmm dd, yyyy hh:mm") - HelpMe[[#This Row],[Updated Created Date]])&gt;0, "Yes","No")</f>
        <v>Yes</v>
      </c>
      <c r="AB468" s="230">
        <f ca="1">HelpMe[[#This Row],[Updated Resolved Time]]-HelpMe[[#This Row],[Updated Created Date]]</f>
        <v>6.3138888888861402</v>
      </c>
      <c r="AC468" s="231">
        <f>YEAR(HelpMe[[#This Row],[Updated Created Date]])</f>
        <v>2024</v>
      </c>
      <c r="AD468" s="228">
        <f>WEEKNUM(HelpMe[[#This Row],[Updated Created Date]])</f>
        <v>36</v>
      </c>
      <c r="AE468" s="228" t="str">
        <f>_xlfn.CONCAT(HelpMe[[#This Row],[Year]],"-W",HelpMe[[#This Row],[Week'#]])</f>
        <v>2024-W36</v>
      </c>
      <c r="AF468" s="228" t="str">
        <f>IFERROR(VLOOKUP(HelpMe[[#This Row],[ID]],CGTracker[#All],13,FALSE),"No CG Status Found")</f>
        <v>No CG Status Found</v>
      </c>
      <c r="AG468" s="228">
        <f>MONTH(HelpMe[[#This Row],[Updated Created Date]])</f>
        <v>9</v>
      </c>
      <c r="AH468" s="228" t="str">
        <f>_xlfn.CONCAT(HelpMe[[#This Row],[Year]],"-M",HelpMe[[#This Row],[Month]])</f>
        <v>2024-M9</v>
      </c>
      <c r="AI468" s="228" t="str">
        <f ca="1">IF(HelpMe[[#This Row],[Age]]&lt;2,"Less than 2",IF(HelpMe[[#This Row],[Age]]&lt;5,"From 2 to 5",IF(HelpMe[[#This Row],[Age]]&lt;10,"From 5 to 10","More than 10")))</f>
        <v>From 5 to 10</v>
      </c>
      <c r="AJ4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45538.466666666667</v>
      </c>
      <c r="AK4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45544.780555555553</v>
      </c>
    </row>
    <row r="469" spans="1:37" ht="13.5" customHeight="1">
      <c r="A469" s="235">
        <v>4000002590</v>
      </c>
      <c r="B469" s="228" t="s">
        <v>117</v>
      </c>
      <c r="C469" s="228" t="s">
        <v>795</v>
      </c>
      <c r="D469" s="228" t="s">
        <v>3804</v>
      </c>
      <c r="E469" s="228" t="s">
        <v>1053</v>
      </c>
      <c r="F469" s="228" t="s">
        <v>881</v>
      </c>
      <c r="G469" s="228" t="s">
        <v>882</v>
      </c>
      <c r="H469" s="228" t="s">
        <v>403</v>
      </c>
      <c r="I469" s="233" t="s">
        <v>3805</v>
      </c>
      <c r="J469" s="228" t="s">
        <v>3806</v>
      </c>
      <c r="K469" s="228" t="s">
        <v>846</v>
      </c>
      <c r="L469" s="228" t="s">
        <v>3807</v>
      </c>
      <c r="M469" s="228" t="s">
        <v>933</v>
      </c>
      <c r="N469" s="228" t="s">
        <v>924</v>
      </c>
      <c r="O469" s="228" t="s">
        <v>850</v>
      </c>
      <c r="P469" s="233" t="s">
        <v>3807</v>
      </c>
      <c r="Q469" s="228" t="s">
        <v>795</v>
      </c>
      <c r="R469" s="233" t="s">
        <v>3808</v>
      </c>
      <c r="S469" s="228" t="s">
        <v>3808</v>
      </c>
      <c r="T469" s="228" t="s">
        <v>3809</v>
      </c>
      <c r="U469" s="228" t="s">
        <v>890</v>
      </c>
      <c r="V469" s="228" t="s">
        <v>855</v>
      </c>
      <c r="W469" s="228" t="s">
        <v>869</v>
      </c>
      <c r="X469" s="316" t="s">
        <v>793</v>
      </c>
      <c r="Y469" s="317" t="str">
        <f>VLOOKUP(HelpMe[[#This Row],[Technician]],Technicians[#All],3,FALSE)</f>
        <v>RAK Ceramics</v>
      </c>
      <c r="Z469" s="228" t="str">
        <f>VLOOKUP(HelpMe[[#This Row],[Technician]],Technicians[#All],2,FALSE)</f>
        <v>SAP Basis</v>
      </c>
      <c r="AA469" s="233" t="str">
        <f>IF((TEXT("Oct 28, 2024 00:00 AM","mmm dd, yyyy hh:mm") - HelpMe[[#This Row],[Updated Created Date]])&gt;0, "Yes","No")</f>
        <v>Yes</v>
      </c>
      <c r="AB469" s="230">
        <f ca="1">HelpMe[[#This Row],[Updated Resolved Time]]-HelpMe[[#This Row],[Updated Created Date]]</f>
        <v>2.2756944444481633</v>
      </c>
      <c r="AC469" s="231">
        <f>YEAR(HelpMe[[#This Row],[Updated Created Date]])</f>
        <v>2024</v>
      </c>
      <c r="AD469" s="228">
        <f>WEEKNUM(HelpMe[[#This Row],[Updated Created Date]])</f>
        <v>36</v>
      </c>
      <c r="AE469" s="228" t="str">
        <f>_xlfn.CONCAT(HelpMe[[#This Row],[Year]],"-W",HelpMe[[#This Row],[Week'#]])</f>
        <v>2024-W36</v>
      </c>
      <c r="AF469" s="228" t="str">
        <f>IFERROR(VLOOKUP(HelpMe[[#This Row],[ID]],CGTracker[#All],13,FALSE),"No CG Status Found")</f>
        <v>No CG Status Found</v>
      </c>
      <c r="AG469" s="228">
        <f>MONTH(HelpMe[[#This Row],[Updated Created Date]])</f>
        <v>9</v>
      </c>
      <c r="AH469" s="228" t="str">
        <f>_xlfn.CONCAT(HelpMe[[#This Row],[Year]],"-M",HelpMe[[#This Row],[Month]])</f>
        <v>2024-M9</v>
      </c>
      <c r="AI469" s="228" t="str">
        <f ca="1">IF(HelpMe[[#This Row],[Age]]&lt;2,"Less than 2",IF(HelpMe[[#This Row],[Age]]&lt;5,"From 2 to 5",IF(HelpMe[[#This Row],[Age]]&lt;10,"From 5 to 10","More than 10")))</f>
        <v>From 2 to 5</v>
      </c>
      <c r="AJ4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45538.501388888886</v>
      </c>
      <c r="AK4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45540.777083333334</v>
      </c>
    </row>
    <row r="470" spans="1:37" ht="13.5" customHeight="1">
      <c r="A470" s="235">
        <v>4000002602</v>
      </c>
      <c r="B470" s="228" t="s">
        <v>156</v>
      </c>
      <c r="C470" s="228" t="s">
        <v>892</v>
      </c>
      <c r="D470" s="228" t="s">
        <v>3810</v>
      </c>
      <c r="E470" s="228" t="s">
        <v>2172</v>
      </c>
      <c r="F470" s="228" t="s">
        <v>742</v>
      </c>
      <c r="G470" s="228" t="s">
        <v>941</v>
      </c>
      <c r="H470" s="228" t="s">
        <v>131</v>
      </c>
      <c r="I470" s="233" t="s">
        <v>3811</v>
      </c>
      <c r="J470" s="228" t="s">
        <v>3812</v>
      </c>
      <c r="K470" s="228" t="s">
        <v>846</v>
      </c>
      <c r="L470" s="228" t="s">
        <v>855</v>
      </c>
      <c r="M470" s="228" t="s">
        <v>933</v>
      </c>
      <c r="N470" s="228" t="s">
        <v>1666</v>
      </c>
      <c r="O470" s="228" t="s">
        <v>917</v>
      </c>
      <c r="P470" s="233" t="s">
        <v>3813</v>
      </c>
      <c r="Q470" s="228" t="s">
        <v>892</v>
      </c>
      <c r="R470" s="233" t="s">
        <v>855</v>
      </c>
      <c r="S470" s="228" t="s">
        <v>3814</v>
      </c>
      <c r="T470" s="228" t="s">
        <v>3815</v>
      </c>
      <c r="U470" s="228" t="s">
        <v>855</v>
      </c>
      <c r="V470" s="228" t="s">
        <v>3816</v>
      </c>
      <c r="W470" s="228" t="s">
        <v>869</v>
      </c>
      <c r="X470" s="316" t="s">
        <v>2176</v>
      </c>
      <c r="Y470" s="317" t="str">
        <f>VLOOKUP(HelpMe[[#This Row],[Technician]],Technicians[#All],3,FALSE)</f>
        <v>RAK Ceramics</v>
      </c>
      <c r="Z470" s="228" t="str">
        <f>VLOOKUP(HelpMe[[#This Row],[Technician]],Technicians[#All],2,FALSE)</f>
        <v>SAP SD</v>
      </c>
      <c r="AA470" s="233" t="str">
        <f>IF((TEXT("Oct 28, 2024 00:00 AM","mmm dd, yyyy hh:mm") - HelpMe[[#This Row],[Updated Created Date]])&gt;0, "Yes","No")</f>
        <v>Yes</v>
      </c>
      <c r="AB470" s="230">
        <f ca="1">HelpMe[[#This Row],[Updated Resolved Time]]-HelpMe[[#This Row],[Updated Created Date]]</f>
        <v>115.1859903935183</v>
      </c>
      <c r="AC470" s="231">
        <f>YEAR(HelpMe[[#This Row],[Updated Created Date]])</f>
        <v>2024</v>
      </c>
      <c r="AD470" s="228">
        <f>WEEKNUM(HelpMe[[#This Row],[Updated Created Date]])</f>
        <v>36</v>
      </c>
      <c r="AE470" s="228" t="str">
        <f>_xlfn.CONCAT(HelpMe[[#This Row],[Year]],"-W",HelpMe[[#This Row],[Week'#]])</f>
        <v>2024-W36</v>
      </c>
      <c r="AF470" s="228" t="str">
        <f>IFERROR(VLOOKUP(HelpMe[[#This Row],[ID]],CGTracker[#All],13,FALSE),"No CG Status Found")</f>
        <v>No CG Status Found</v>
      </c>
      <c r="AG470" s="228">
        <f>MONTH(HelpMe[[#This Row],[Updated Created Date]])</f>
        <v>9</v>
      </c>
      <c r="AH470" s="228" t="str">
        <f>_xlfn.CONCAT(HelpMe[[#This Row],[Year]],"-M",HelpMe[[#This Row],[Month]])</f>
        <v>2024-M9</v>
      </c>
      <c r="AI470" s="228" t="str">
        <f ca="1">IF(HelpMe[[#This Row],[Age]]&lt;2,"Less than 2",IF(HelpMe[[#This Row],[Age]]&lt;5,"From 2 to 5",IF(HelpMe[[#This Row],[Age]]&lt;10,"From 5 to 10","More than 10")))</f>
        <v>More than 10</v>
      </c>
      <c r="AJ4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45538.571527777778</v>
      </c>
      <c r="AK4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71" spans="1:37" ht="13.5" customHeight="1">
      <c r="A471" s="235">
        <v>4000002603</v>
      </c>
      <c r="B471" s="228" t="s">
        <v>156</v>
      </c>
      <c r="C471" s="228" t="s">
        <v>795</v>
      </c>
      <c r="D471" s="228" t="s">
        <v>3817</v>
      </c>
      <c r="E471" s="228" t="s">
        <v>3818</v>
      </c>
      <c r="F471" s="228" t="s">
        <v>742</v>
      </c>
      <c r="G471" s="228" t="s">
        <v>516</v>
      </c>
      <c r="H471" s="228" t="s">
        <v>403</v>
      </c>
      <c r="I471" s="233" t="s">
        <v>3819</v>
      </c>
      <c r="J471" s="228" t="s">
        <v>3820</v>
      </c>
      <c r="K471" s="228" t="s">
        <v>846</v>
      </c>
      <c r="L471" s="228" t="s">
        <v>3821</v>
      </c>
      <c r="M471" s="228" t="s">
        <v>933</v>
      </c>
      <c r="N471" s="228" t="s">
        <v>1156</v>
      </c>
      <c r="O471" s="228" t="s">
        <v>850</v>
      </c>
      <c r="P471" s="233" t="s">
        <v>3821</v>
      </c>
      <c r="Q471" s="228" t="s">
        <v>795</v>
      </c>
      <c r="R471" s="233" t="s">
        <v>3822</v>
      </c>
      <c r="S471" s="228" t="s">
        <v>3823</v>
      </c>
      <c r="T471" s="228" t="s">
        <v>3824</v>
      </c>
      <c r="U471" s="228" t="s">
        <v>855</v>
      </c>
      <c r="V471" s="228" t="s">
        <v>855</v>
      </c>
      <c r="W471" s="228" t="s">
        <v>869</v>
      </c>
      <c r="X471" s="316" t="s">
        <v>793</v>
      </c>
      <c r="Y471" s="317" t="str">
        <f>VLOOKUP(HelpMe[[#This Row],[Technician]],Technicians[#All],3,FALSE)</f>
        <v>RAK Ceramics</v>
      </c>
      <c r="Z471" s="228" t="str">
        <f>VLOOKUP(HelpMe[[#This Row],[Technician]],Technicians[#All],2,FALSE)</f>
        <v>SAP SD</v>
      </c>
      <c r="AA471" s="233" t="str">
        <f>IF((TEXT("Oct 28, 2024 00:00 AM","mmm dd, yyyy hh:mm") - HelpMe[[#This Row],[Updated Created Date]])&gt;0, "Yes","No")</f>
        <v>Yes</v>
      </c>
      <c r="AB471" s="230">
        <f ca="1">HelpMe[[#This Row],[Updated Resolved Time]]-HelpMe[[#This Row],[Updated Created Date]]</f>
        <v>5.9819444444437977</v>
      </c>
      <c r="AC471" s="231">
        <f>YEAR(HelpMe[[#This Row],[Updated Created Date]])</f>
        <v>2024</v>
      </c>
      <c r="AD471" s="228">
        <f>WEEKNUM(HelpMe[[#This Row],[Updated Created Date]])</f>
        <v>36</v>
      </c>
      <c r="AE471" s="228" t="str">
        <f>_xlfn.CONCAT(HelpMe[[#This Row],[Year]],"-W",HelpMe[[#This Row],[Week'#]])</f>
        <v>2024-W36</v>
      </c>
      <c r="AF471" s="228" t="str">
        <f>IFERROR(VLOOKUP(HelpMe[[#This Row],[ID]],CGTracker[#All],13,FALSE),"No CG Status Found")</f>
        <v>No CG Status Found</v>
      </c>
      <c r="AG471" s="228">
        <f>MONTH(HelpMe[[#This Row],[Updated Created Date]])</f>
        <v>9</v>
      </c>
      <c r="AH471" s="228" t="str">
        <f>_xlfn.CONCAT(HelpMe[[#This Row],[Year]],"-M",HelpMe[[#This Row],[Month]])</f>
        <v>2024-M9</v>
      </c>
      <c r="AI471" s="228" t="str">
        <f ca="1">IF(HelpMe[[#This Row],[Age]]&lt;2,"Less than 2",IF(HelpMe[[#This Row],[Age]]&lt;5,"From 2 to 5",IF(HelpMe[[#This Row],[Age]]&lt;10,"From 5 to 10","More than 10")))</f>
        <v>From 5 to 10</v>
      </c>
      <c r="AJ4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45538.6</v>
      </c>
      <c r="AK4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45544.581944444442</v>
      </c>
    </row>
    <row r="472" spans="1:37" ht="13.5" customHeight="1">
      <c r="A472" s="235">
        <v>4000002673</v>
      </c>
      <c r="B472" s="228" t="s">
        <v>117</v>
      </c>
      <c r="C472" s="228" t="s">
        <v>892</v>
      </c>
      <c r="D472" s="228" t="s">
        <v>3825</v>
      </c>
      <c r="E472" s="228" t="s">
        <v>2825</v>
      </c>
      <c r="F472" s="228" t="s">
        <v>881</v>
      </c>
      <c r="G472" s="228" t="s">
        <v>882</v>
      </c>
      <c r="H472" s="228" t="s">
        <v>403</v>
      </c>
      <c r="I472" s="233" t="s">
        <v>3826</v>
      </c>
      <c r="J472" s="228" t="s">
        <v>3827</v>
      </c>
      <c r="K472" s="228" t="s">
        <v>890</v>
      </c>
      <c r="L472" s="228" t="s">
        <v>3527</v>
      </c>
      <c r="M472" s="228" t="s">
        <v>2825</v>
      </c>
      <c r="N472" s="228" t="s">
        <v>1240</v>
      </c>
      <c r="O472" s="228" t="s">
        <v>850</v>
      </c>
      <c r="P472" s="233" t="s">
        <v>3527</v>
      </c>
      <c r="Q472" s="228" t="s">
        <v>795</v>
      </c>
      <c r="R472" s="233" t="s">
        <v>3828</v>
      </c>
      <c r="S472" s="228" t="s">
        <v>3828</v>
      </c>
      <c r="T472" s="228" t="s">
        <v>3829</v>
      </c>
      <c r="U472" s="228" t="s">
        <v>890</v>
      </c>
      <c r="V472" s="228" t="s">
        <v>855</v>
      </c>
      <c r="W472" s="228" t="s">
        <v>938</v>
      </c>
      <c r="X472" s="316" t="s">
        <v>793</v>
      </c>
      <c r="Y472" s="317" t="str">
        <f>VLOOKUP(HelpMe[[#This Row],[Technician]],Technicians[#All],3,FALSE)</f>
        <v>RAK Ceramics</v>
      </c>
      <c r="Z472" s="228" t="str">
        <f>VLOOKUP(HelpMe[[#This Row],[Technician]],Technicians[#All],2,FALSE)</f>
        <v>SAP Basis</v>
      </c>
      <c r="AA472" s="233" t="str">
        <f>IF((TEXT("Oct 28, 2024 00:00 AM","mmm dd, yyyy hh:mm") - HelpMe[[#This Row],[Updated Created Date]])&gt;0, "Yes","No")</f>
        <v>Yes</v>
      </c>
      <c r="AB472" s="230">
        <f ca="1">HelpMe[[#This Row],[Updated Resolved Time]]-HelpMe[[#This Row],[Updated Created Date]]</f>
        <v>1.015277777776646</v>
      </c>
      <c r="AC472" s="231">
        <f>YEAR(HelpMe[[#This Row],[Updated Created Date]])</f>
        <v>2024</v>
      </c>
      <c r="AD472" s="228">
        <f>WEEKNUM(HelpMe[[#This Row],[Updated Created Date]])</f>
        <v>36</v>
      </c>
      <c r="AE472" s="228" t="str">
        <f>_xlfn.CONCAT(HelpMe[[#This Row],[Year]],"-W",HelpMe[[#This Row],[Week'#]])</f>
        <v>2024-W36</v>
      </c>
      <c r="AF472" s="228" t="str">
        <f>IFERROR(VLOOKUP(HelpMe[[#This Row],[ID]],CGTracker[#All],13,FALSE),"No CG Status Found")</f>
        <v>No CG Status Found</v>
      </c>
      <c r="AG472" s="228">
        <f>MONTH(HelpMe[[#This Row],[Updated Created Date]])</f>
        <v>9</v>
      </c>
      <c r="AH472" s="228" t="str">
        <f>_xlfn.CONCAT(HelpMe[[#This Row],[Year]],"-M",HelpMe[[#This Row],[Month]])</f>
        <v>2024-M9</v>
      </c>
      <c r="AI472" s="228" t="str">
        <f ca="1">IF(HelpMe[[#This Row],[Age]]&lt;2,"Less than 2",IF(HelpMe[[#This Row],[Age]]&lt;5,"From 2 to 5",IF(HelpMe[[#This Row],[Age]]&lt;10,"From 5 to 10","More than 10")))</f>
        <v>Less than 2</v>
      </c>
      <c r="AJ4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45539.718055555553</v>
      </c>
      <c r="AK4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45540.73333333333</v>
      </c>
    </row>
    <row r="473" spans="1:37" ht="13.5" customHeight="1">
      <c r="A473" s="235">
        <v>4000002598</v>
      </c>
      <c r="B473" s="228" t="s">
        <v>117</v>
      </c>
      <c r="C473" s="228" t="s">
        <v>795</v>
      </c>
      <c r="D473" s="228" t="s">
        <v>3830</v>
      </c>
      <c r="E473" s="228" t="s">
        <v>1094</v>
      </c>
      <c r="F473" s="228" t="s">
        <v>881</v>
      </c>
      <c r="G473" s="228" t="s">
        <v>882</v>
      </c>
      <c r="H473" s="228" t="s">
        <v>403</v>
      </c>
      <c r="I473" s="233" t="s">
        <v>3831</v>
      </c>
      <c r="J473" s="228" t="s">
        <v>3832</v>
      </c>
      <c r="K473" s="228" t="s">
        <v>846</v>
      </c>
      <c r="L473" s="228" t="s">
        <v>3669</v>
      </c>
      <c r="M473" s="228" t="s">
        <v>1094</v>
      </c>
      <c r="N473" s="228" t="s">
        <v>1098</v>
      </c>
      <c r="O473" s="228" t="s">
        <v>850</v>
      </c>
      <c r="P473" s="233" t="s">
        <v>3669</v>
      </c>
      <c r="Q473" s="228" t="s">
        <v>795</v>
      </c>
      <c r="R473" s="233" t="s">
        <v>3833</v>
      </c>
      <c r="S473" s="228" t="s">
        <v>3834</v>
      </c>
      <c r="T473" s="228" t="s">
        <v>3835</v>
      </c>
      <c r="U473" s="228" t="s">
        <v>890</v>
      </c>
      <c r="V473" s="228" t="s">
        <v>855</v>
      </c>
      <c r="W473" s="228" t="s">
        <v>869</v>
      </c>
      <c r="X473" s="316" t="s">
        <v>793</v>
      </c>
      <c r="Y473" s="317" t="str">
        <f>VLOOKUP(HelpMe[[#This Row],[Technician]],Technicians[#All],3,FALSE)</f>
        <v>RAK Ceramics</v>
      </c>
      <c r="Z473" s="228" t="str">
        <f>VLOOKUP(HelpMe[[#This Row],[Technician]],Technicians[#All],2,FALSE)</f>
        <v>SAP Basis</v>
      </c>
      <c r="AA473" s="233" t="str">
        <f>IF((TEXT("Oct 28, 2024 00:00 AM","mmm dd, yyyy hh:mm") - HelpMe[[#This Row],[Updated Created Date]])&gt;0, "Yes","No")</f>
        <v>Yes</v>
      </c>
      <c r="AB473" s="230">
        <f ca="1">HelpMe[[#This Row],[Updated Resolved Time]]-HelpMe[[#This Row],[Updated Created Date]]</f>
        <v>0.20625000000291038</v>
      </c>
      <c r="AC473" s="231">
        <f>YEAR(HelpMe[[#This Row],[Updated Created Date]])</f>
        <v>2024</v>
      </c>
      <c r="AD473" s="228">
        <f>WEEKNUM(HelpMe[[#This Row],[Updated Created Date]])</f>
        <v>36</v>
      </c>
      <c r="AE473" s="228" t="str">
        <f>_xlfn.CONCAT(HelpMe[[#This Row],[Year]],"-W",HelpMe[[#This Row],[Week'#]])</f>
        <v>2024-W36</v>
      </c>
      <c r="AF473" s="228" t="str">
        <f>IFERROR(VLOOKUP(HelpMe[[#This Row],[ID]],CGTracker[#All],13,FALSE),"No CG Status Found")</f>
        <v>No CG Status Found</v>
      </c>
      <c r="AG473" s="228">
        <f>MONTH(HelpMe[[#This Row],[Updated Created Date]])</f>
        <v>9</v>
      </c>
      <c r="AH473" s="228" t="str">
        <f>_xlfn.CONCAT(HelpMe[[#This Row],[Year]],"-M",HelpMe[[#This Row],[Month]])</f>
        <v>2024-M9</v>
      </c>
      <c r="AI473" s="228" t="str">
        <f ca="1">IF(HelpMe[[#This Row],[Age]]&lt;2,"Less than 2",IF(HelpMe[[#This Row],[Age]]&lt;5,"From 2 to 5",IF(HelpMe[[#This Row],[Age]]&lt;10,"From 5 to 10","More than 10")))</f>
        <v>Less than 2</v>
      </c>
      <c r="AJ4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45538.540277777778</v>
      </c>
      <c r="AK4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45538.746527777781</v>
      </c>
    </row>
    <row r="474" spans="1:37" ht="13.5" customHeight="1">
      <c r="A474" s="235">
        <v>4000002599</v>
      </c>
      <c r="B474" s="228" t="s">
        <v>117</v>
      </c>
      <c r="C474" s="228" t="s">
        <v>795</v>
      </c>
      <c r="D474" s="228" t="s">
        <v>3836</v>
      </c>
      <c r="E474" s="228" t="s">
        <v>1094</v>
      </c>
      <c r="F474" s="228" t="s">
        <v>881</v>
      </c>
      <c r="G474" s="228" t="s">
        <v>882</v>
      </c>
      <c r="H474" s="228" t="s">
        <v>403</v>
      </c>
      <c r="I474" s="233" t="s">
        <v>3837</v>
      </c>
      <c r="J474" s="228" t="s">
        <v>3838</v>
      </c>
      <c r="K474" s="228" t="s">
        <v>846</v>
      </c>
      <c r="L474" s="228" t="s">
        <v>3669</v>
      </c>
      <c r="M474" s="228" t="s">
        <v>1094</v>
      </c>
      <c r="N474" s="228" t="s">
        <v>1098</v>
      </c>
      <c r="O474" s="228" t="s">
        <v>850</v>
      </c>
      <c r="P474" s="233" t="s">
        <v>3669</v>
      </c>
      <c r="Q474" s="228" t="s">
        <v>795</v>
      </c>
      <c r="R474" s="233" t="s">
        <v>3839</v>
      </c>
      <c r="S474" s="228" t="s">
        <v>3840</v>
      </c>
      <c r="T474" s="228" t="s">
        <v>3841</v>
      </c>
      <c r="U474" s="228" t="s">
        <v>890</v>
      </c>
      <c r="V474" s="228" t="s">
        <v>855</v>
      </c>
      <c r="W474" s="228" t="s">
        <v>869</v>
      </c>
      <c r="X474" s="316" t="s">
        <v>793</v>
      </c>
      <c r="Y474" s="317" t="str">
        <f>VLOOKUP(HelpMe[[#This Row],[Technician]],Technicians[#All],3,FALSE)</f>
        <v>RAK Ceramics</v>
      </c>
      <c r="Z474" s="228" t="str">
        <f>VLOOKUP(HelpMe[[#This Row],[Technician]],Technicians[#All],2,FALSE)</f>
        <v>SAP Basis</v>
      </c>
      <c r="AA474" s="233" t="str">
        <f>IF((TEXT("Oct 28, 2024 00:00 AM","mmm dd, yyyy hh:mm") - HelpMe[[#This Row],[Updated Created Date]])&gt;0, "Yes","No")</f>
        <v>Yes</v>
      </c>
      <c r="AB474" s="230">
        <f ca="1">HelpMe[[#This Row],[Updated Resolved Time]]-HelpMe[[#This Row],[Updated Created Date]]</f>
        <v>0.20416666666278616</v>
      </c>
      <c r="AC474" s="231">
        <f>YEAR(HelpMe[[#This Row],[Updated Created Date]])</f>
        <v>2024</v>
      </c>
      <c r="AD474" s="228">
        <f>WEEKNUM(HelpMe[[#This Row],[Updated Created Date]])</f>
        <v>36</v>
      </c>
      <c r="AE474" s="228" t="str">
        <f>_xlfn.CONCAT(HelpMe[[#This Row],[Year]],"-W",HelpMe[[#This Row],[Week'#]])</f>
        <v>2024-W36</v>
      </c>
      <c r="AF474" s="228" t="str">
        <f>IFERROR(VLOOKUP(HelpMe[[#This Row],[ID]],CGTracker[#All],13,FALSE),"No CG Status Found")</f>
        <v>No CG Status Found</v>
      </c>
      <c r="AG474" s="228">
        <f>MONTH(HelpMe[[#This Row],[Updated Created Date]])</f>
        <v>9</v>
      </c>
      <c r="AH474" s="228" t="str">
        <f>_xlfn.CONCAT(HelpMe[[#This Row],[Year]],"-M",HelpMe[[#This Row],[Month]])</f>
        <v>2024-M9</v>
      </c>
      <c r="AI474" s="228" t="str">
        <f ca="1">IF(HelpMe[[#This Row],[Age]]&lt;2,"Less than 2",IF(HelpMe[[#This Row],[Age]]&lt;5,"From 2 to 5",IF(HelpMe[[#This Row],[Age]]&lt;10,"From 5 to 10","More than 10")))</f>
        <v>Less than 2</v>
      </c>
      <c r="AJ4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45538.540972222225</v>
      </c>
      <c r="AK4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45538.745138888888</v>
      </c>
    </row>
    <row r="475" spans="1:37" ht="13.5" customHeight="1">
      <c r="A475" s="235">
        <v>4000002686</v>
      </c>
      <c r="B475" s="228" t="s">
        <v>117</v>
      </c>
      <c r="C475" s="228" t="s">
        <v>795</v>
      </c>
      <c r="D475" s="228" t="s">
        <v>3842</v>
      </c>
      <c r="E475" s="228" t="s">
        <v>1094</v>
      </c>
      <c r="F475" s="228" t="s">
        <v>881</v>
      </c>
      <c r="G475" s="228" t="s">
        <v>882</v>
      </c>
      <c r="H475" s="228" t="s">
        <v>403</v>
      </c>
      <c r="I475" s="233" t="s">
        <v>3843</v>
      </c>
      <c r="J475" s="228" t="s">
        <v>3844</v>
      </c>
      <c r="K475" s="228" t="s">
        <v>846</v>
      </c>
      <c r="L475" s="228" t="s">
        <v>3527</v>
      </c>
      <c r="M475" s="228" t="s">
        <v>1094</v>
      </c>
      <c r="N475" s="228" t="s">
        <v>1098</v>
      </c>
      <c r="O475" s="228" t="s">
        <v>850</v>
      </c>
      <c r="P475" s="233" t="s">
        <v>3527</v>
      </c>
      <c r="Q475" s="228" t="s">
        <v>795</v>
      </c>
      <c r="R475" s="233" t="s">
        <v>3845</v>
      </c>
      <c r="S475" s="228" t="s">
        <v>3845</v>
      </c>
      <c r="T475" s="228" t="s">
        <v>3846</v>
      </c>
      <c r="U475" s="228" t="s">
        <v>890</v>
      </c>
      <c r="V475" s="228" t="s">
        <v>855</v>
      </c>
      <c r="W475" s="228" t="s">
        <v>869</v>
      </c>
      <c r="X475" s="316" t="s">
        <v>793</v>
      </c>
      <c r="Y475" s="317" t="str">
        <f>VLOOKUP(HelpMe[[#This Row],[Technician]],Technicians[#All],3,FALSE)</f>
        <v>RAK Ceramics</v>
      </c>
      <c r="Z475" s="228" t="str">
        <f>VLOOKUP(HelpMe[[#This Row],[Technician]],Technicians[#All],2,FALSE)</f>
        <v>SAP Basis</v>
      </c>
      <c r="AA475" s="233" t="str">
        <f>IF((TEXT("Oct 28, 2024 00:00 AM","mmm dd, yyyy hh:mm") - HelpMe[[#This Row],[Updated Created Date]])&gt;0, "Yes","No")</f>
        <v>Yes</v>
      </c>
      <c r="AB475" s="230">
        <f ca="1">HelpMe[[#This Row],[Updated Resolved Time]]-HelpMe[[#This Row],[Updated Created Date]]</f>
        <v>0.94305555555911269</v>
      </c>
      <c r="AC475" s="231">
        <f>YEAR(HelpMe[[#This Row],[Updated Created Date]])</f>
        <v>2024</v>
      </c>
      <c r="AD475" s="228">
        <f>WEEKNUM(HelpMe[[#This Row],[Updated Created Date]])</f>
        <v>36</v>
      </c>
      <c r="AE475" s="228" t="str">
        <f>_xlfn.CONCAT(HelpMe[[#This Row],[Year]],"-W",HelpMe[[#This Row],[Week'#]])</f>
        <v>2024-W36</v>
      </c>
      <c r="AF475" s="228" t="str">
        <f>IFERROR(VLOOKUP(HelpMe[[#This Row],[ID]],CGTracker[#All],13,FALSE),"No CG Status Found")</f>
        <v>No CG Status Found</v>
      </c>
      <c r="AG475" s="228">
        <f>MONTH(HelpMe[[#This Row],[Updated Created Date]])</f>
        <v>9</v>
      </c>
      <c r="AH475" s="228" t="str">
        <f>_xlfn.CONCAT(HelpMe[[#This Row],[Year]],"-M",HelpMe[[#This Row],[Month]])</f>
        <v>2024-M9</v>
      </c>
      <c r="AI475" s="228" t="str">
        <f ca="1">IF(HelpMe[[#This Row],[Age]]&lt;2,"Less than 2",IF(HelpMe[[#This Row],[Age]]&lt;5,"From 2 to 5",IF(HelpMe[[#This Row],[Age]]&lt;10,"From 5 to 10","More than 10")))</f>
        <v>Less than 2</v>
      </c>
      <c r="AJ4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45539.787499999999</v>
      </c>
      <c r="AK4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45540.730555555558</v>
      </c>
    </row>
    <row r="476" spans="1:37" ht="13.5" customHeight="1">
      <c r="A476" s="235">
        <v>4000002580</v>
      </c>
      <c r="B476" s="228" t="s">
        <v>117</v>
      </c>
      <c r="C476" s="228" t="s">
        <v>892</v>
      </c>
      <c r="D476" s="228" t="s">
        <v>3847</v>
      </c>
      <c r="E476" s="228" t="s">
        <v>2351</v>
      </c>
      <c r="F476" s="228" t="s">
        <v>742</v>
      </c>
      <c r="G476" s="228" t="s">
        <v>516</v>
      </c>
      <c r="H476" s="228" t="s">
        <v>403</v>
      </c>
      <c r="I476" s="233" t="s">
        <v>3848</v>
      </c>
      <c r="J476" s="228" t="s">
        <v>3849</v>
      </c>
      <c r="K476" s="228" t="s">
        <v>846</v>
      </c>
      <c r="L476" s="228" t="s">
        <v>2944</v>
      </c>
      <c r="M476" s="228" t="s">
        <v>2351</v>
      </c>
      <c r="N476" s="228" t="s">
        <v>1170</v>
      </c>
      <c r="O476" s="228" t="s">
        <v>850</v>
      </c>
      <c r="P476" s="233" t="s">
        <v>2944</v>
      </c>
      <c r="Q476" s="228" t="s">
        <v>795</v>
      </c>
      <c r="R476" s="233" t="s">
        <v>3850</v>
      </c>
      <c r="S476" s="228" t="s">
        <v>3850</v>
      </c>
      <c r="T476" s="228" t="s">
        <v>3851</v>
      </c>
      <c r="U476" s="228" t="s">
        <v>846</v>
      </c>
      <c r="V476" s="228" t="s">
        <v>3852</v>
      </c>
      <c r="W476" s="228" t="s">
        <v>869</v>
      </c>
      <c r="X476" s="316" t="s">
        <v>793</v>
      </c>
      <c r="Y476" s="317" t="str">
        <f>VLOOKUP(HelpMe[[#This Row],[Technician]],Technicians[#All],3,FALSE)</f>
        <v>RAK Ceramics</v>
      </c>
      <c r="Z476" s="228" t="str">
        <f>VLOOKUP(HelpMe[[#This Row],[Technician]],Technicians[#All],2,FALSE)</f>
        <v>SAP SD</v>
      </c>
      <c r="AA476" s="233" t="str">
        <f>IF((TEXT("Oct 28, 2024 00:00 AM","mmm dd, yyyy hh:mm") - HelpMe[[#This Row],[Updated Created Date]])&gt;0, "Yes","No")</f>
        <v>Yes</v>
      </c>
      <c r="AB476" s="230">
        <f ca="1">HelpMe[[#This Row],[Updated Resolved Time]]-HelpMe[[#This Row],[Updated Created Date]]</f>
        <v>34.068055555551837</v>
      </c>
      <c r="AC476" s="231">
        <f>YEAR(HelpMe[[#This Row],[Updated Created Date]])</f>
        <v>2024</v>
      </c>
      <c r="AD476" s="228">
        <f>WEEKNUM(HelpMe[[#This Row],[Updated Created Date]])</f>
        <v>36</v>
      </c>
      <c r="AE476" s="228" t="str">
        <f>_xlfn.CONCAT(HelpMe[[#This Row],[Year]],"-W",HelpMe[[#This Row],[Week'#]])</f>
        <v>2024-W36</v>
      </c>
      <c r="AF476" s="228" t="str">
        <f>IFERROR(VLOOKUP(HelpMe[[#This Row],[ID]],CGTracker[#All],13,FALSE),"No CG Status Found")</f>
        <v>No CG Status Found</v>
      </c>
      <c r="AG476" s="228">
        <f>MONTH(HelpMe[[#This Row],[Updated Created Date]])</f>
        <v>9</v>
      </c>
      <c r="AH476" s="228" t="str">
        <f>_xlfn.CONCAT(HelpMe[[#This Row],[Year]],"-M",HelpMe[[#This Row],[Month]])</f>
        <v>2024-M9</v>
      </c>
      <c r="AI476" s="228" t="str">
        <f ca="1">IF(HelpMe[[#This Row],[Age]]&lt;2,"Less than 2",IF(HelpMe[[#This Row],[Age]]&lt;5,"From 2 to 5",IF(HelpMe[[#This Row],[Age]]&lt;10,"From 5 to 10","More than 10")))</f>
        <v>More than 10</v>
      </c>
      <c r="AJ4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45538.464583333334</v>
      </c>
      <c r="AK4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45572.532638888886</v>
      </c>
    </row>
    <row r="477" spans="1:37" ht="13.5" customHeight="1">
      <c r="A477" s="235">
        <v>4000002677</v>
      </c>
      <c r="B477" s="228" t="s">
        <v>117</v>
      </c>
      <c r="C477" s="228" t="s">
        <v>795</v>
      </c>
      <c r="D477" s="228" t="s">
        <v>3853</v>
      </c>
      <c r="E477" s="228" t="s">
        <v>1211</v>
      </c>
      <c r="F477" s="228" t="s">
        <v>2413</v>
      </c>
      <c r="G477" s="228" t="s">
        <v>882</v>
      </c>
      <c r="H477" s="228" t="s">
        <v>403</v>
      </c>
      <c r="I477" s="233" t="s">
        <v>3854</v>
      </c>
      <c r="J477" s="228" t="s">
        <v>3855</v>
      </c>
      <c r="K477" s="228" t="s">
        <v>890</v>
      </c>
      <c r="L477" s="228" t="s">
        <v>3856</v>
      </c>
      <c r="M477" s="228" t="s">
        <v>1211</v>
      </c>
      <c r="N477" s="228" t="s">
        <v>924</v>
      </c>
      <c r="O477" s="228" t="s">
        <v>850</v>
      </c>
      <c r="P477" s="233" t="s">
        <v>3856</v>
      </c>
      <c r="Q477" s="228" t="s">
        <v>795</v>
      </c>
      <c r="R477" s="233" t="s">
        <v>3857</v>
      </c>
      <c r="S477" s="228" t="s">
        <v>3857</v>
      </c>
      <c r="T477" s="228" t="s">
        <v>3858</v>
      </c>
      <c r="U477" s="228" t="s">
        <v>890</v>
      </c>
      <c r="V477" s="228" t="s">
        <v>855</v>
      </c>
      <c r="W477" s="228" t="s">
        <v>938</v>
      </c>
      <c r="X477" s="316" t="s">
        <v>878</v>
      </c>
      <c r="Y477" s="317" t="str">
        <f>VLOOKUP(HelpMe[[#This Row],[Technician]],Technicians[#All],3,FALSE)</f>
        <v>RAK Ceramics</v>
      </c>
      <c r="Z477" s="228" t="str">
        <f>VLOOKUP(HelpMe[[#This Row],[Technician]],Technicians[#All],2,FALSE)</f>
        <v>SAP Basis</v>
      </c>
      <c r="AA477" s="233" t="str">
        <f>IF((TEXT("Oct 28, 2024 00:00 AM","mmm dd, yyyy hh:mm") - HelpMe[[#This Row],[Updated Created Date]])&gt;0, "Yes","No")</f>
        <v>Yes</v>
      </c>
      <c r="AB477" s="230">
        <f ca="1">HelpMe[[#This Row],[Updated Resolved Time]]-HelpMe[[#This Row],[Updated Created Date]]</f>
        <v>4.7930555555503815</v>
      </c>
      <c r="AC477" s="231">
        <f>YEAR(HelpMe[[#This Row],[Updated Created Date]])</f>
        <v>2024</v>
      </c>
      <c r="AD477" s="228">
        <f>WEEKNUM(HelpMe[[#This Row],[Updated Created Date]])</f>
        <v>36</v>
      </c>
      <c r="AE477" s="228" t="str">
        <f>_xlfn.CONCAT(HelpMe[[#This Row],[Year]],"-W",HelpMe[[#This Row],[Week'#]])</f>
        <v>2024-W36</v>
      </c>
      <c r="AF477" s="228" t="str">
        <f>IFERROR(VLOOKUP(HelpMe[[#This Row],[ID]],CGTracker[#All],13,FALSE),"No CG Status Found")</f>
        <v>No CG Status Found</v>
      </c>
      <c r="AG477" s="228">
        <f>MONTH(HelpMe[[#This Row],[Updated Created Date]])</f>
        <v>9</v>
      </c>
      <c r="AH477" s="228" t="str">
        <f>_xlfn.CONCAT(HelpMe[[#This Row],[Year]],"-M",HelpMe[[#This Row],[Month]])</f>
        <v>2024-M9</v>
      </c>
      <c r="AI477" s="228" t="str">
        <f ca="1">IF(HelpMe[[#This Row],[Age]]&lt;2,"Less than 2",IF(HelpMe[[#This Row],[Age]]&lt;5,"From 2 to 5",IF(HelpMe[[#This Row],[Age]]&lt;10,"From 5 to 10","More than 10")))</f>
        <v>From 2 to 5</v>
      </c>
      <c r="AJ4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45539.746527777781</v>
      </c>
      <c r="AK4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45544.539583333331</v>
      </c>
    </row>
    <row r="478" spans="1:37" ht="13.5" customHeight="1">
      <c r="A478" s="235">
        <v>4000002624</v>
      </c>
      <c r="B478" s="228" t="s">
        <v>117</v>
      </c>
      <c r="C478" s="228" t="s">
        <v>795</v>
      </c>
      <c r="D478" s="228" t="s">
        <v>3859</v>
      </c>
      <c r="E478" s="228" t="s">
        <v>3860</v>
      </c>
      <c r="F478" s="228" t="s">
        <v>881</v>
      </c>
      <c r="G478" s="228" t="s">
        <v>882</v>
      </c>
      <c r="H478" s="228" t="s">
        <v>403</v>
      </c>
      <c r="I478" s="233" t="s">
        <v>3861</v>
      </c>
      <c r="J478" s="228" t="s">
        <v>3739</v>
      </c>
      <c r="K478" s="228" t="s">
        <v>846</v>
      </c>
      <c r="L478" s="228" t="s">
        <v>3862</v>
      </c>
      <c r="M478" s="228" t="s">
        <v>3860</v>
      </c>
      <c r="N478" s="228" t="s">
        <v>1240</v>
      </c>
      <c r="O478" s="228" t="s">
        <v>850</v>
      </c>
      <c r="P478" s="233" t="s">
        <v>3862</v>
      </c>
      <c r="Q478" s="228" t="s">
        <v>795</v>
      </c>
      <c r="R478" s="233" t="s">
        <v>3863</v>
      </c>
      <c r="S478" s="228" t="s">
        <v>3864</v>
      </c>
      <c r="T478" s="228" t="s">
        <v>3865</v>
      </c>
      <c r="U478" s="228" t="s">
        <v>890</v>
      </c>
      <c r="V478" s="228" t="s">
        <v>855</v>
      </c>
      <c r="W478" s="228" t="s">
        <v>869</v>
      </c>
      <c r="X478" s="316" t="s">
        <v>793</v>
      </c>
      <c r="Y478" s="317" t="str">
        <f>VLOOKUP(HelpMe[[#This Row],[Technician]],Technicians[#All],3,FALSE)</f>
        <v>RAK Ceramics</v>
      </c>
      <c r="Z478" s="228" t="str">
        <f>VLOOKUP(HelpMe[[#This Row],[Technician]],Technicians[#All],2,FALSE)</f>
        <v>SAP Basis</v>
      </c>
      <c r="AA478" s="233" t="str">
        <f>IF((TEXT("Oct 28, 2024 00:00 AM","mmm dd, yyyy hh:mm") - HelpMe[[#This Row],[Updated Created Date]])&gt;0, "Yes","No")</f>
        <v>Yes</v>
      </c>
      <c r="AB478" s="230">
        <f ca="1">HelpMe[[#This Row],[Updated Resolved Time]]-HelpMe[[#This Row],[Updated Created Date]]</f>
        <v>12.786111111105129</v>
      </c>
      <c r="AC478" s="231">
        <f>YEAR(HelpMe[[#This Row],[Updated Created Date]])</f>
        <v>2024</v>
      </c>
      <c r="AD478" s="228">
        <f>WEEKNUM(HelpMe[[#This Row],[Updated Created Date]])</f>
        <v>36</v>
      </c>
      <c r="AE478" s="228" t="str">
        <f>_xlfn.CONCAT(HelpMe[[#This Row],[Year]],"-W",HelpMe[[#This Row],[Week'#]])</f>
        <v>2024-W36</v>
      </c>
      <c r="AF478" s="228" t="str">
        <f>IFERROR(VLOOKUP(HelpMe[[#This Row],[ID]],CGTracker[#All],13,FALSE),"No CG Status Found")</f>
        <v>No CG Status Found</v>
      </c>
      <c r="AG478" s="228">
        <f>MONTH(HelpMe[[#This Row],[Updated Created Date]])</f>
        <v>9</v>
      </c>
      <c r="AH478" s="228" t="str">
        <f>_xlfn.CONCAT(HelpMe[[#This Row],[Year]],"-M",HelpMe[[#This Row],[Month]])</f>
        <v>2024-M9</v>
      </c>
      <c r="AI478" s="228" t="str">
        <f ca="1">IF(HelpMe[[#This Row],[Age]]&lt;2,"Less than 2",IF(HelpMe[[#This Row],[Age]]&lt;5,"From 2 to 5",IF(HelpMe[[#This Row],[Age]]&lt;10,"From 5 to 10","More than 10")))</f>
        <v>More than 10</v>
      </c>
      <c r="AJ4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45538.726388888892</v>
      </c>
      <c r="AK4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45551.512499999997</v>
      </c>
    </row>
    <row r="479" spans="1:37" ht="13.5" customHeight="1">
      <c r="A479" s="235">
        <v>4000002619</v>
      </c>
      <c r="B479" s="228" t="s">
        <v>156</v>
      </c>
      <c r="C479" s="228" t="s">
        <v>795</v>
      </c>
      <c r="D479" s="228" t="s">
        <v>3866</v>
      </c>
      <c r="E479" s="228" t="s">
        <v>1506</v>
      </c>
      <c r="F479" s="228" t="s">
        <v>742</v>
      </c>
      <c r="G479" s="228" t="s">
        <v>941</v>
      </c>
      <c r="H479" s="228" t="s">
        <v>403</v>
      </c>
      <c r="I479" s="233" t="s">
        <v>3867</v>
      </c>
      <c r="J479" s="228" t="s">
        <v>3868</v>
      </c>
      <c r="K479" s="228" t="s">
        <v>846</v>
      </c>
      <c r="L479" s="228" t="s">
        <v>3869</v>
      </c>
      <c r="M479" s="228" t="s">
        <v>1506</v>
      </c>
      <c r="N479" s="228" t="s">
        <v>1122</v>
      </c>
      <c r="O479" s="228" t="s">
        <v>850</v>
      </c>
      <c r="P479" s="233" t="s">
        <v>3869</v>
      </c>
      <c r="Q479" s="228" t="s">
        <v>795</v>
      </c>
      <c r="R479" s="233" t="s">
        <v>3870</v>
      </c>
      <c r="S479" s="228" t="s">
        <v>3871</v>
      </c>
      <c r="T479" s="228" t="s">
        <v>3872</v>
      </c>
      <c r="U479" s="228" t="s">
        <v>855</v>
      </c>
      <c r="V479" s="228" t="s">
        <v>3873</v>
      </c>
      <c r="W479" s="228" t="s">
        <v>869</v>
      </c>
      <c r="X479" s="316" t="s">
        <v>793</v>
      </c>
      <c r="Y479" s="317" t="str">
        <f>VLOOKUP(HelpMe[[#This Row],[Technician]],Technicians[#All],3,FALSE)</f>
        <v>RAK Ceramics</v>
      </c>
      <c r="Z479" s="228" t="str">
        <f>VLOOKUP(HelpMe[[#This Row],[Technician]],Technicians[#All],2,FALSE)</f>
        <v>SAP SD</v>
      </c>
      <c r="AA479" s="233" t="str">
        <f>IF((TEXT("Oct 28, 2024 00:00 AM","mmm dd, yyyy hh:mm") - HelpMe[[#This Row],[Updated Created Date]])&gt;0, "Yes","No")</f>
        <v>Yes</v>
      </c>
      <c r="AB479" s="230">
        <f ca="1">HelpMe[[#This Row],[Updated Resolved Time]]-HelpMe[[#This Row],[Updated Created Date]]</f>
        <v>20.802777777775191</v>
      </c>
      <c r="AC479" s="231">
        <f>YEAR(HelpMe[[#This Row],[Updated Created Date]])</f>
        <v>2024</v>
      </c>
      <c r="AD479" s="228">
        <f>WEEKNUM(HelpMe[[#This Row],[Updated Created Date]])</f>
        <v>36</v>
      </c>
      <c r="AE479" s="228" t="str">
        <f>_xlfn.CONCAT(HelpMe[[#This Row],[Year]],"-W",HelpMe[[#This Row],[Week'#]])</f>
        <v>2024-W36</v>
      </c>
      <c r="AF479" s="228" t="str">
        <f>IFERROR(VLOOKUP(HelpMe[[#This Row],[ID]],CGTracker[#All],13,FALSE),"No CG Status Found")</f>
        <v>No CG Status Found</v>
      </c>
      <c r="AG479" s="228">
        <f>MONTH(HelpMe[[#This Row],[Updated Created Date]])</f>
        <v>9</v>
      </c>
      <c r="AH479" s="228" t="str">
        <f>_xlfn.CONCAT(HelpMe[[#This Row],[Year]],"-M",HelpMe[[#This Row],[Month]])</f>
        <v>2024-M9</v>
      </c>
      <c r="AI479" s="228" t="str">
        <f ca="1">IF(HelpMe[[#This Row],[Age]]&lt;2,"Less than 2",IF(HelpMe[[#This Row],[Age]]&lt;5,"From 2 to 5",IF(HelpMe[[#This Row],[Age]]&lt;10,"From 5 to 10","More than 10")))</f>
        <v>More than 10</v>
      </c>
      <c r="AJ4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45538.663888888892</v>
      </c>
      <c r="AK4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45559.466666666667</v>
      </c>
    </row>
    <row r="480" spans="1:37" ht="13.5" customHeight="1">
      <c r="A480" s="235">
        <v>4000002675</v>
      </c>
      <c r="B480" s="228" t="s">
        <v>117</v>
      </c>
      <c r="C480" s="228" t="s">
        <v>795</v>
      </c>
      <c r="D480" s="228" t="s">
        <v>3874</v>
      </c>
      <c r="E480" s="228" t="s">
        <v>2061</v>
      </c>
      <c r="F480" s="228" t="s">
        <v>881</v>
      </c>
      <c r="G480" s="228" t="s">
        <v>882</v>
      </c>
      <c r="H480" s="228" t="s">
        <v>403</v>
      </c>
      <c r="I480" s="233" t="s">
        <v>3875</v>
      </c>
      <c r="J480" s="228" t="s">
        <v>3876</v>
      </c>
      <c r="K480" s="228" t="s">
        <v>846</v>
      </c>
      <c r="L480" s="228" t="s">
        <v>3661</v>
      </c>
      <c r="M480" s="228" t="s">
        <v>2061</v>
      </c>
      <c r="N480" s="228" t="s">
        <v>924</v>
      </c>
      <c r="O480" s="228" t="s">
        <v>850</v>
      </c>
      <c r="P480" s="233" t="s">
        <v>3661</v>
      </c>
      <c r="Q480" s="228" t="s">
        <v>795</v>
      </c>
      <c r="R480" s="233" t="s">
        <v>3877</v>
      </c>
      <c r="S480" s="228" t="s">
        <v>3877</v>
      </c>
      <c r="T480" s="228" t="s">
        <v>3878</v>
      </c>
      <c r="U480" s="228" t="s">
        <v>890</v>
      </c>
      <c r="V480" s="228" t="s">
        <v>855</v>
      </c>
      <c r="W480" s="228" t="s">
        <v>869</v>
      </c>
      <c r="X480" s="316" t="s">
        <v>793</v>
      </c>
      <c r="Y480" s="317" t="str">
        <f>VLOOKUP(HelpMe[[#This Row],[Technician]],Technicians[#All],3,FALSE)</f>
        <v>RAK Ceramics</v>
      </c>
      <c r="Z480" s="228" t="str">
        <f>VLOOKUP(HelpMe[[#This Row],[Technician]],Technicians[#All],2,FALSE)</f>
        <v>SAP Basis</v>
      </c>
      <c r="AA480" s="233" t="str">
        <f>IF((TEXT("Oct 28, 2024 00:00 AM","mmm dd, yyyy hh:mm") - HelpMe[[#This Row],[Updated Created Date]])&gt;0, "Yes","No")</f>
        <v>Yes</v>
      </c>
      <c r="AB480" s="230">
        <f ca="1">HelpMe[[#This Row],[Updated Resolved Time]]-HelpMe[[#This Row],[Updated Created Date]]</f>
        <v>7.0305555555532919</v>
      </c>
      <c r="AC480" s="231">
        <f>YEAR(HelpMe[[#This Row],[Updated Created Date]])</f>
        <v>2024</v>
      </c>
      <c r="AD480" s="228">
        <f>WEEKNUM(HelpMe[[#This Row],[Updated Created Date]])</f>
        <v>36</v>
      </c>
      <c r="AE480" s="228" t="str">
        <f>_xlfn.CONCAT(HelpMe[[#This Row],[Year]],"-W",HelpMe[[#This Row],[Week'#]])</f>
        <v>2024-W36</v>
      </c>
      <c r="AF480" s="228" t="str">
        <f>IFERROR(VLOOKUP(HelpMe[[#This Row],[ID]],CGTracker[#All],13,FALSE),"No CG Status Found")</f>
        <v>No CG Status Found</v>
      </c>
      <c r="AG480" s="228">
        <f>MONTH(HelpMe[[#This Row],[Updated Created Date]])</f>
        <v>9</v>
      </c>
      <c r="AH480" s="228" t="str">
        <f>_xlfn.CONCAT(HelpMe[[#This Row],[Year]],"-M",HelpMe[[#This Row],[Month]])</f>
        <v>2024-M9</v>
      </c>
      <c r="AI480" s="228" t="str">
        <f ca="1">IF(HelpMe[[#This Row],[Age]]&lt;2,"Less than 2",IF(HelpMe[[#This Row],[Age]]&lt;5,"From 2 to 5",IF(HelpMe[[#This Row],[Age]]&lt;10,"From 5 to 10","More than 10")))</f>
        <v>From 5 to 10</v>
      </c>
      <c r="AJ4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45539.741666666669</v>
      </c>
      <c r="AK4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45546.772222222222</v>
      </c>
    </row>
    <row r="481" spans="1:37" ht="13.5" customHeight="1">
      <c r="A481" s="235">
        <v>4000002630</v>
      </c>
      <c r="B481" s="228" t="s">
        <v>117</v>
      </c>
      <c r="C481" s="228" t="s">
        <v>795</v>
      </c>
      <c r="D481" s="228" t="s">
        <v>3879</v>
      </c>
      <c r="E481" s="228" t="s">
        <v>3880</v>
      </c>
      <c r="F481" s="228" t="s">
        <v>881</v>
      </c>
      <c r="G481" s="228" t="s">
        <v>882</v>
      </c>
      <c r="H481" s="228" t="s">
        <v>403</v>
      </c>
      <c r="I481" s="233" t="s">
        <v>3881</v>
      </c>
      <c r="J481" s="228" t="s">
        <v>3882</v>
      </c>
      <c r="K481" s="228" t="s">
        <v>846</v>
      </c>
      <c r="L481" s="228" t="s">
        <v>3883</v>
      </c>
      <c r="M481" s="228" t="s">
        <v>933</v>
      </c>
      <c r="N481" s="228" t="s">
        <v>1170</v>
      </c>
      <c r="O481" s="228" t="s">
        <v>850</v>
      </c>
      <c r="P481" s="233" t="s">
        <v>3883</v>
      </c>
      <c r="Q481" s="228" t="s">
        <v>795</v>
      </c>
      <c r="R481" s="233" t="s">
        <v>3884</v>
      </c>
      <c r="S481" s="228" t="s">
        <v>3884</v>
      </c>
      <c r="T481" s="228" t="s">
        <v>3885</v>
      </c>
      <c r="U481" s="228" t="s">
        <v>890</v>
      </c>
      <c r="V481" s="228" t="s">
        <v>855</v>
      </c>
      <c r="W481" s="228" t="s">
        <v>869</v>
      </c>
      <c r="X481" s="316" t="s">
        <v>793</v>
      </c>
      <c r="Y481" s="317" t="str">
        <f>VLOOKUP(HelpMe[[#This Row],[Technician]],Technicians[#All],3,FALSE)</f>
        <v>RAK Ceramics</v>
      </c>
      <c r="Z481" s="228" t="str">
        <f>VLOOKUP(HelpMe[[#This Row],[Technician]],Technicians[#All],2,FALSE)</f>
        <v>SAP Basis</v>
      </c>
      <c r="AA481" s="233" t="str">
        <f>IF((TEXT("Oct 28, 2024 00:00 AM","mmm dd, yyyy hh:mm") - HelpMe[[#This Row],[Updated Created Date]])&gt;0, "Yes","No")</f>
        <v>Yes</v>
      </c>
      <c r="AB481" s="230">
        <f ca="1">HelpMe[[#This Row],[Updated Resolved Time]]-HelpMe[[#This Row],[Updated Created Date]]</f>
        <v>62.035416666665697</v>
      </c>
      <c r="AC481" s="231">
        <f>YEAR(HelpMe[[#This Row],[Updated Created Date]])</f>
        <v>2024</v>
      </c>
      <c r="AD481" s="228">
        <f>WEEKNUM(HelpMe[[#This Row],[Updated Created Date]])</f>
        <v>36</v>
      </c>
      <c r="AE481" s="228" t="str">
        <f>_xlfn.CONCAT(HelpMe[[#This Row],[Year]],"-W",HelpMe[[#This Row],[Week'#]])</f>
        <v>2024-W36</v>
      </c>
      <c r="AF481" s="228" t="str">
        <f>IFERROR(VLOOKUP(HelpMe[[#This Row],[ID]],CGTracker[#All],13,FALSE),"No CG Status Found")</f>
        <v>No CG Status Found</v>
      </c>
      <c r="AG481" s="228">
        <f>MONTH(HelpMe[[#This Row],[Updated Created Date]])</f>
        <v>9</v>
      </c>
      <c r="AH481" s="228" t="str">
        <f>_xlfn.CONCAT(HelpMe[[#This Row],[Year]],"-M",HelpMe[[#This Row],[Month]])</f>
        <v>2024-M9</v>
      </c>
      <c r="AI481" s="228" t="str">
        <f ca="1">IF(HelpMe[[#This Row],[Age]]&lt;2,"Less than 2",IF(HelpMe[[#This Row],[Age]]&lt;5,"From 2 to 5",IF(HelpMe[[#This Row],[Age]]&lt;10,"From 5 to 10","More than 10")))</f>
        <v>More than 10</v>
      </c>
      <c r="AJ4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45538.757638888892</v>
      </c>
      <c r="AK4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45600.793055555558</v>
      </c>
    </row>
    <row r="482" spans="1:37" ht="13.5" customHeight="1">
      <c r="A482" s="235">
        <v>4000002691</v>
      </c>
      <c r="B482" s="228" t="s">
        <v>156</v>
      </c>
      <c r="C482" s="228" t="s">
        <v>795</v>
      </c>
      <c r="D482" s="228" t="s">
        <v>3886</v>
      </c>
      <c r="E482" s="228" t="s">
        <v>3887</v>
      </c>
      <c r="F482" s="228" t="s">
        <v>603</v>
      </c>
      <c r="G482" s="228" t="s">
        <v>895</v>
      </c>
      <c r="H482" s="228" t="s">
        <v>403</v>
      </c>
      <c r="I482" s="233" t="s">
        <v>3888</v>
      </c>
      <c r="J482" s="228" t="s">
        <v>3889</v>
      </c>
      <c r="K482" s="228" t="s">
        <v>846</v>
      </c>
      <c r="L482" s="228" t="s">
        <v>3527</v>
      </c>
      <c r="M482" s="228" t="s">
        <v>933</v>
      </c>
      <c r="N482" s="228" t="s">
        <v>1156</v>
      </c>
      <c r="O482" s="228" t="s">
        <v>850</v>
      </c>
      <c r="P482" s="233" t="s">
        <v>3527</v>
      </c>
      <c r="Q482" s="228" t="s">
        <v>795</v>
      </c>
      <c r="R482" s="233" t="s">
        <v>3890</v>
      </c>
      <c r="S482" s="228" t="s">
        <v>3890</v>
      </c>
      <c r="T482" s="228" t="s">
        <v>3891</v>
      </c>
      <c r="U482" s="228" t="s">
        <v>855</v>
      </c>
      <c r="V482" s="228" t="s">
        <v>3892</v>
      </c>
      <c r="W482" s="228" t="s">
        <v>869</v>
      </c>
      <c r="X482" s="316" t="s">
        <v>793</v>
      </c>
      <c r="Y482" s="317" t="str">
        <f>VLOOKUP(HelpMe[[#This Row],[Technician]],Technicians[#All],3,FALSE)</f>
        <v>RAK Ceramics</v>
      </c>
      <c r="Z482" s="228" t="str">
        <f>VLOOKUP(HelpMe[[#This Row],[Technician]],Technicians[#All],2,FALSE)</f>
        <v>SAP ABAP</v>
      </c>
      <c r="AA482" s="233" t="str">
        <f>IF((TEXT("Oct 28, 2024 00:00 AM","mmm dd, yyyy hh:mm") - HelpMe[[#This Row],[Updated Created Date]])&gt;0, "Yes","No")</f>
        <v>Yes</v>
      </c>
      <c r="AB482" s="230">
        <f ca="1">HelpMe[[#This Row],[Updated Resolved Time]]-HelpMe[[#This Row],[Updated Created Date]]</f>
        <v>0.92013888889050577</v>
      </c>
      <c r="AC482" s="231">
        <f>YEAR(HelpMe[[#This Row],[Updated Created Date]])</f>
        <v>2024</v>
      </c>
      <c r="AD482" s="228">
        <f>WEEKNUM(HelpMe[[#This Row],[Updated Created Date]])</f>
        <v>36</v>
      </c>
      <c r="AE482" s="228" t="str">
        <f>_xlfn.CONCAT(HelpMe[[#This Row],[Year]],"-W",HelpMe[[#This Row],[Week'#]])</f>
        <v>2024-W36</v>
      </c>
      <c r="AF482" s="228" t="str">
        <f>IFERROR(VLOOKUP(HelpMe[[#This Row],[ID]],CGTracker[#All],13,FALSE),"No CG Status Found")</f>
        <v>No CG Status Found</v>
      </c>
      <c r="AG482" s="228">
        <f>MONTH(HelpMe[[#This Row],[Updated Created Date]])</f>
        <v>9</v>
      </c>
      <c r="AH482" s="228" t="str">
        <f>_xlfn.CONCAT(HelpMe[[#This Row],[Year]],"-M",HelpMe[[#This Row],[Month]])</f>
        <v>2024-M9</v>
      </c>
      <c r="AI482" s="228" t="str">
        <f ca="1">IF(HelpMe[[#This Row],[Age]]&lt;2,"Less than 2",IF(HelpMe[[#This Row],[Age]]&lt;5,"From 2 to 5",IF(HelpMe[[#This Row],[Age]]&lt;10,"From 5 to 10","More than 10")))</f>
        <v>Less than 2</v>
      </c>
      <c r="AJ4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45539.829861111109</v>
      </c>
      <c r="AK4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45540.75</v>
      </c>
    </row>
    <row r="483" spans="1:37" ht="13.5" customHeight="1">
      <c r="A483" s="235">
        <v>4000002693</v>
      </c>
      <c r="B483" s="228" t="s">
        <v>117</v>
      </c>
      <c r="C483" s="228" t="s">
        <v>795</v>
      </c>
      <c r="D483" s="228" t="s">
        <v>3893</v>
      </c>
      <c r="E483" s="228" t="s">
        <v>1654</v>
      </c>
      <c r="F483" s="228" t="s">
        <v>881</v>
      </c>
      <c r="G483" s="228" t="s">
        <v>882</v>
      </c>
      <c r="H483" s="228" t="s">
        <v>403</v>
      </c>
      <c r="I483" s="233" t="s">
        <v>3894</v>
      </c>
      <c r="J483" s="228" t="s">
        <v>3889</v>
      </c>
      <c r="K483" s="228" t="s">
        <v>890</v>
      </c>
      <c r="L483" s="228" t="s">
        <v>3248</v>
      </c>
      <c r="M483" s="228" t="s">
        <v>933</v>
      </c>
      <c r="N483" s="228" t="s">
        <v>1170</v>
      </c>
      <c r="O483" s="228" t="s">
        <v>850</v>
      </c>
      <c r="P483" s="233" t="s">
        <v>3248</v>
      </c>
      <c r="Q483" s="228" t="s">
        <v>795</v>
      </c>
      <c r="R483" s="233" t="s">
        <v>3895</v>
      </c>
      <c r="S483" s="228" t="s">
        <v>3895</v>
      </c>
      <c r="T483" s="228" t="s">
        <v>3891</v>
      </c>
      <c r="U483" s="228" t="s">
        <v>890</v>
      </c>
      <c r="V483" s="228" t="s">
        <v>855</v>
      </c>
      <c r="W483" s="228" t="s">
        <v>938</v>
      </c>
      <c r="X483" s="316" t="s">
        <v>793</v>
      </c>
      <c r="Y483" s="317" t="str">
        <f>VLOOKUP(HelpMe[[#This Row],[Technician]],Technicians[#All],3,FALSE)</f>
        <v>RAK Ceramics</v>
      </c>
      <c r="Z483" s="228" t="str">
        <f>VLOOKUP(HelpMe[[#This Row],[Technician]],Technicians[#All],2,FALSE)</f>
        <v>SAP Basis</v>
      </c>
      <c r="AA483" s="233" t="str">
        <f>IF((TEXT("Oct 28, 2024 00:00 AM","mmm dd, yyyy hh:mm") - HelpMe[[#This Row],[Updated Created Date]])&gt;0, "Yes","No")</f>
        <v>Yes</v>
      </c>
      <c r="AB483" s="230">
        <f ca="1">HelpMe[[#This Row],[Updated Resolved Time]]-HelpMe[[#This Row],[Updated Created Date]]</f>
        <v>70.733333333337214</v>
      </c>
      <c r="AC483" s="231">
        <f>YEAR(HelpMe[[#This Row],[Updated Created Date]])</f>
        <v>2024</v>
      </c>
      <c r="AD483" s="228">
        <f>WEEKNUM(HelpMe[[#This Row],[Updated Created Date]])</f>
        <v>36</v>
      </c>
      <c r="AE483" s="228" t="str">
        <f>_xlfn.CONCAT(HelpMe[[#This Row],[Year]],"-W",HelpMe[[#This Row],[Week'#]])</f>
        <v>2024-W36</v>
      </c>
      <c r="AF483" s="228" t="str">
        <f>IFERROR(VLOOKUP(HelpMe[[#This Row],[ID]],CGTracker[#All],13,FALSE),"No CG Status Found")</f>
        <v>No CG Status Found</v>
      </c>
      <c r="AG483" s="228">
        <f>MONTH(HelpMe[[#This Row],[Updated Created Date]])</f>
        <v>9</v>
      </c>
      <c r="AH483" s="228" t="str">
        <f>_xlfn.CONCAT(HelpMe[[#This Row],[Year]],"-M",HelpMe[[#This Row],[Month]])</f>
        <v>2024-M9</v>
      </c>
      <c r="AI483" s="228" t="str">
        <f ca="1">IF(HelpMe[[#This Row],[Age]]&lt;2,"Less than 2",IF(HelpMe[[#This Row],[Age]]&lt;5,"From 2 to 5",IF(HelpMe[[#This Row],[Age]]&lt;10,"From 5 to 10","More than 10")))</f>
        <v>More than 10</v>
      </c>
      <c r="AJ4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45539.834027777775</v>
      </c>
      <c r="AK4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45610.567361111112</v>
      </c>
    </row>
    <row r="484" spans="1:37" ht="13.5" customHeight="1">
      <c r="A484" s="235">
        <v>4000002659</v>
      </c>
      <c r="B484" s="228" t="s">
        <v>117</v>
      </c>
      <c r="C484" s="228" t="s">
        <v>1035</v>
      </c>
      <c r="D484" s="228" t="s">
        <v>3896</v>
      </c>
      <c r="E484" s="228" t="s">
        <v>1885</v>
      </c>
      <c r="F484" s="228" t="s">
        <v>881</v>
      </c>
      <c r="G484" s="228" t="s">
        <v>882</v>
      </c>
      <c r="H484" s="228" t="s">
        <v>403</v>
      </c>
      <c r="I484" s="233" t="s">
        <v>3897</v>
      </c>
      <c r="J484" s="228" t="s">
        <v>3898</v>
      </c>
      <c r="K484" s="228" t="s">
        <v>846</v>
      </c>
      <c r="L484" s="228" t="s">
        <v>3899</v>
      </c>
      <c r="M484" s="228" t="s">
        <v>1885</v>
      </c>
      <c r="N484" s="228" t="s">
        <v>863</v>
      </c>
      <c r="O484" s="228" t="s">
        <v>850</v>
      </c>
      <c r="P484" s="233" t="s">
        <v>3899</v>
      </c>
      <c r="Q484" s="228" t="s">
        <v>892</v>
      </c>
      <c r="R484" s="233" t="s">
        <v>3900</v>
      </c>
      <c r="S484" s="228" t="s">
        <v>3900</v>
      </c>
      <c r="T484" s="228" t="s">
        <v>3901</v>
      </c>
      <c r="U484" s="228" t="s">
        <v>890</v>
      </c>
      <c r="V484" s="228" t="s">
        <v>855</v>
      </c>
      <c r="W484" s="228" t="s">
        <v>869</v>
      </c>
      <c r="X484" s="316" t="s">
        <v>793</v>
      </c>
      <c r="Y484" s="317" t="str">
        <f>VLOOKUP(HelpMe[[#This Row],[Technician]],Technicians[#All],3,FALSE)</f>
        <v>RAK Ceramics</v>
      </c>
      <c r="Z484" s="228" t="str">
        <f>VLOOKUP(HelpMe[[#This Row],[Technician]],Technicians[#All],2,FALSE)</f>
        <v>SAP Basis</v>
      </c>
      <c r="AA484" s="233" t="str">
        <f>IF((TEXT("Oct 28, 2024 00:00 AM","mmm dd, yyyy hh:mm") - HelpMe[[#This Row],[Updated Created Date]])&gt;0, "Yes","No")</f>
        <v>Yes</v>
      </c>
      <c r="AB484" s="230">
        <f ca="1">HelpMe[[#This Row],[Updated Resolved Time]]-HelpMe[[#This Row],[Updated Created Date]]</f>
        <v>37.232638888890506</v>
      </c>
      <c r="AC484" s="231">
        <f>YEAR(HelpMe[[#This Row],[Updated Created Date]])</f>
        <v>2024</v>
      </c>
      <c r="AD484" s="228">
        <f>WEEKNUM(HelpMe[[#This Row],[Updated Created Date]])</f>
        <v>36</v>
      </c>
      <c r="AE484" s="228" t="str">
        <f>_xlfn.CONCAT(HelpMe[[#This Row],[Year]],"-W",HelpMe[[#This Row],[Week'#]])</f>
        <v>2024-W36</v>
      </c>
      <c r="AF484" s="228" t="str">
        <f>IFERROR(VLOOKUP(HelpMe[[#This Row],[ID]],CGTracker[#All],13,FALSE),"No CG Status Found")</f>
        <v>No CG Status Found</v>
      </c>
      <c r="AG484" s="228">
        <f>MONTH(HelpMe[[#This Row],[Updated Created Date]])</f>
        <v>9</v>
      </c>
      <c r="AH484" s="228" t="str">
        <f>_xlfn.CONCAT(HelpMe[[#This Row],[Year]],"-M",HelpMe[[#This Row],[Month]])</f>
        <v>2024-M9</v>
      </c>
      <c r="AI484" s="228" t="str">
        <f ca="1">IF(HelpMe[[#This Row],[Age]]&lt;2,"Less than 2",IF(HelpMe[[#This Row],[Age]]&lt;5,"From 2 to 5",IF(HelpMe[[#This Row],[Age]]&lt;10,"From 5 to 10","More than 10")))</f>
        <v>More than 10</v>
      </c>
      <c r="AJ4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45539.534722222219</v>
      </c>
      <c r="AK4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45576.767361111109</v>
      </c>
    </row>
    <row r="485" spans="1:37" ht="13.5" customHeight="1">
      <c r="A485" s="235">
        <v>4000002683</v>
      </c>
      <c r="B485" s="228" t="s">
        <v>117</v>
      </c>
      <c r="C485" s="228" t="s">
        <v>892</v>
      </c>
      <c r="D485" s="228" t="s">
        <v>3902</v>
      </c>
      <c r="E485" s="228" t="s">
        <v>3903</v>
      </c>
      <c r="F485" s="228" t="s">
        <v>881</v>
      </c>
      <c r="G485" s="228" t="s">
        <v>882</v>
      </c>
      <c r="H485" s="228" t="s">
        <v>403</v>
      </c>
      <c r="I485" s="233" t="s">
        <v>3904</v>
      </c>
      <c r="J485" s="228" t="s">
        <v>3905</v>
      </c>
      <c r="K485" s="228" t="s">
        <v>846</v>
      </c>
      <c r="L485" s="228" t="s">
        <v>3527</v>
      </c>
      <c r="M485" s="228" t="s">
        <v>3903</v>
      </c>
      <c r="N485" s="228" t="s">
        <v>2435</v>
      </c>
      <c r="O485" s="228" t="s">
        <v>850</v>
      </c>
      <c r="P485" s="233" t="s">
        <v>3527</v>
      </c>
      <c r="Q485" s="228" t="s">
        <v>795</v>
      </c>
      <c r="R485" s="233" t="s">
        <v>3906</v>
      </c>
      <c r="S485" s="228" t="s">
        <v>3906</v>
      </c>
      <c r="T485" s="228" t="s">
        <v>3858</v>
      </c>
      <c r="U485" s="228" t="s">
        <v>890</v>
      </c>
      <c r="V485" s="228" t="s">
        <v>855</v>
      </c>
      <c r="W485" s="228" t="s">
        <v>869</v>
      </c>
      <c r="X485" s="316" t="s">
        <v>793</v>
      </c>
      <c r="Y485" s="317" t="str">
        <f>VLOOKUP(HelpMe[[#This Row],[Technician]],Technicians[#All],3,FALSE)</f>
        <v>RAK Ceramics</v>
      </c>
      <c r="Z485" s="228" t="str">
        <f>VLOOKUP(HelpMe[[#This Row],[Technician]],Technicians[#All],2,FALSE)</f>
        <v>SAP Basis</v>
      </c>
      <c r="AA485" s="233" t="str">
        <f>IF((TEXT("Oct 28, 2024 00:00 AM","mmm dd, yyyy hh:mm") - HelpMe[[#This Row],[Updated Created Date]])&gt;0, "Yes","No")</f>
        <v>Yes</v>
      </c>
      <c r="AB485" s="230">
        <f ca="1">HelpMe[[#This Row],[Updated Resolved Time]]-HelpMe[[#This Row],[Updated Created Date]]</f>
        <v>0.97152777777955635</v>
      </c>
      <c r="AC485" s="231">
        <f>YEAR(HelpMe[[#This Row],[Updated Created Date]])</f>
        <v>2024</v>
      </c>
      <c r="AD485" s="228">
        <f>WEEKNUM(HelpMe[[#This Row],[Updated Created Date]])</f>
        <v>36</v>
      </c>
      <c r="AE485" s="228" t="str">
        <f>_xlfn.CONCAT(HelpMe[[#This Row],[Year]],"-W",HelpMe[[#This Row],[Week'#]])</f>
        <v>2024-W36</v>
      </c>
      <c r="AF485" s="228" t="str">
        <f>IFERROR(VLOOKUP(HelpMe[[#This Row],[ID]],CGTracker[#All],13,FALSE),"No CG Status Found")</f>
        <v>No CG Status Found</v>
      </c>
      <c r="AG485" s="228">
        <f>MONTH(HelpMe[[#This Row],[Updated Created Date]])</f>
        <v>9</v>
      </c>
      <c r="AH485" s="228" t="str">
        <f>_xlfn.CONCAT(HelpMe[[#This Row],[Year]],"-M",HelpMe[[#This Row],[Month]])</f>
        <v>2024-M9</v>
      </c>
      <c r="AI485" s="228" t="str">
        <f ca="1">IF(HelpMe[[#This Row],[Age]]&lt;2,"Less than 2",IF(HelpMe[[#This Row],[Age]]&lt;5,"From 2 to 5",IF(HelpMe[[#This Row],[Age]]&lt;10,"From 5 to 10","More than 10")))</f>
        <v>Less than 2</v>
      </c>
      <c r="AJ4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45539.767361111109</v>
      </c>
      <c r="AK4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45540.738888888889</v>
      </c>
    </row>
    <row r="486" spans="1:37" ht="13.5" customHeight="1">
      <c r="A486" s="235">
        <v>4000002744</v>
      </c>
      <c r="B486" s="228" t="s">
        <v>117</v>
      </c>
      <c r="C486" s="228" t="s">
        <v>795</v>
      </c>
      <c r="D486" s="228" t="s">
        <v>3907</v>
      </c>
      <c r="E486" s="228" t="s">
        <v>1053</v>
      </c>
      <c r="F486" s="228" t="s">
        <v>2387</v>
      </c>
      <c r="G486" s="228" t="s">
        <v>1011</v>
      </c>
      <c r="H486" s="228" t="s">
        <v>403</v>
      </c>
      <c r="I486" s="233" t="s">
        <v>3908</v>
      </c>
      <c r="J486" s="228" t="s">
        <v>3909</v>
      </c>
      <c r="K486" s="228" t="s">
        <v>846</v>
      </c>
      <c r="L486" s="228" t="s">
        <v>3910</v>
      </c>
      <c r="M486" s="228" t="s">
        <v>933</v>
      </c>
      <c r="N486" s="228" t="s">
        <v>1666</v>
      </c>
      <c r="O486" s="228" t="s">
        <v>1123</v>
      </c>
      <c r="P486" s="233" t="s">
        <v>3910</v>
      </c>
      <c r="Q486" s="228" t="s">
        <v>892</v>
      </c>
      <c r="R486" s="233" t="s">
        <v>3911</v>
      </c>
      <c r="S486" s="228" t="s">
        <v>3911</v>
      </c>
      <c r="T486" s="228" t="s">
        <v>3912</v>
      </c>
      <c r="U486" s="228" t="s">
        <v>846</v>
      </c>
      <c r="V486" s="228" t="s">
        <v>855</v>
      </c>
      <c r="W486" s="228" t="s">
        <v>869</v>
      </c>
      <c r="X486" s="316" t="s">
        <v>793</v>
      </c>
      <c r="Y486" s="317" t="str">
        <f>VLOOKUP(HelpMe[[#This Row],[Technician]],Technicians[#All],3,FALSE)</f>
        <v>Capgemini</v>
      </c>
      <c r="Z486" s="228" t="str">
        <f>VLOOKUP(HelpMe[[#This Row],[Technician]],Technicians[#All],2,FALSE)</f>
        <v>SAP FICO</v>
      </c>
      <c r="AA486" s="233" t="str">
        <f>IF((TEXT("Oct 28, 2024 00:00 AM","mmm dd, yyyy hh:mm") - HelpMe[[#This Row],[Updated Created Date]])&gt;0, "Yes","No")</f>
        <v>Yes</v>
      </c>
      <c r="AB486" s="230">
        <f ca="1">HelpMe[[#This Row],[Updated Resolved Time]]-HelpMe[[#This Row],[Updated Created Date]]</f>
        <v>103.0048611111124</v>
      </c>
      <c r="AC486" s="231">
        <f>YEAR(HelpMe[[#This Row],[Updated Created Date]])</f>
        <v>2024</v>
      </c>
      <c r="AD486" s="228">
        <f>WEEKNUM(HelpMe[[#This Row],[Updated Created Date]])</f>
        <v>36</v>
      </c>
      <c r="AE486" s="228" t="str">
        <f>_xlfn.CONCAT(HelpMe[[#This Row],[Year]],"-W",HelpMe[[#This Row],[Week'#]])</f>
        <v>2024-W36</v>
      </c>
      <c r="AF486" s="228" t="str">
        <f>IFERROR(VLOOKUP(HelpMe[[#This Row],[ID]],CGTracker[#All],13,FALSE),"No CG Status Found")</f>
        <v>Completed</v>
      </c>
      <c r="AG486" s="228">
        <f>MONTH(HelpMe[[#This Row],[Updated Created Date]])</f>
        <v>9</v>
      </c>
      <c r="AH486" s="228" t="str">
        <f>_xlfn.CONCAT(HelpMe[[#This Row],[Year]],"-M",HelpMe[[#This Row],[Month]])</f>
        <v>2024-M9</v>
      </c>
      <c r="AI486" s="228" t="str">
        <f ca="1">IF(HelpMe[[#This Row],[Age]]&lt;2,"Less than 2",IF(HelpMe[[#This Row],[Age]]&lt;5,"From 2 to 5",IF(HelpMe[[#This Row],[Age]]&lt;10,"From 5 to 10","More than 10")))</f>
        <v>More than 10</v>
      </c>
      <c r="AJ4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45541.482638888891</v>
      </c>
      <c r="AK4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45644.487500000003</v>
      </c>
    </row>
    <row r="487" spans="1:37" ht="13.5" customHeight="1">
      <c r="A487" s="235">
        <v>4000002762</v>
      </c>
      <c r="B487" s="228" t="s">
        <v>117</v>
      </c>
      <c r="C487" s="228" t="s">
        <v>795</v>
      </c>
      <c r="D487" s="228" t="s">
        <v>3913</v>
      </c>
      <c r="E487" s="228" t="s">
        <v>2172</v>
      </c>
      <c r="F487" s="228" t="s">
        <v>881</v>
      </c>
      <c r="G487" s="228" t="s">
        <v>882</v>
      </c>
      <c r="H487" s="228" t="s">
        <v>403</v>
      </c>
      <c r="I487" s="233" t="s">
        <v>3914</v>
      </c>
      <c r="J487" s="228" t="s">
        <v>3915</v>
      </c>
      <c r="K487" s="228" t="s">
        <v>890</v>
      </c>
      <c r="L487" s="228" t="s">
        <v>3248</v>
      </c>
      <c r="M487" s="228" t="s">
        <v>933</v>
      </c>
      <c r="N487" s="228" t="s">
        <v>1666</v>
      </c>
      <c r="O487" s="228" t="s">
        <v>850</v>
      </c>
      <c r="P487" s="233" t="s">
        <v>3248</v>
      </c>
      <c r="Q487" s="228" t="s">
        <v>795</v>
      </c>
      <c r="R487" s="233" t="s">
        <v>3916</v>
      </c>
      <c r="S487" s="228" t="s">
        <v>3916</v>
      </c>
      <c r="T487" s="228" t="s">
        <v>3917</v>
      </c>
      <c r="U487" s="228" t="s">
        <v>890</v>
      </c>
      <c r="V487" s="228" t="s">
        <v>855</v>
      </c>
      <c r="W487" s="228" t="s">
        <v>938</v>
      </c>
      <c r="X487" s="316" t="s">
        <v>2176</v>
      </c>
      <c r="Y487" s="317" t="str">
        <f>VLOOKUP(HelpMe[[#This Row],[Technician]],Technicians[#All],3,FALSE)</f>
        <v>RAK Ceramics</v>
      </c>
      <c r="Z487" s="228" t="str">
        <f>VLOOKUP(HelpMe[[#This Row],[Technician]],Technicians[#All],2,FALSE)</f>
        <v>SAP Basis</v>
      </c>
      <c r="AA487" s="233" t="str">
        <f>IF((TEXT("Oct 28, 2024 00:00 AM","mmm dd, yyyy hh:mm") - HelpMe[[#This Row],[Updated Created Date]])&gt;0, "Yes","No")</f>
        <v>Yes</v>
      </c>
      <c r="AB487" s="230">
        <f ca="1">HelpMe[[#This Row],[Updated Resolved Time]]-HelpMe[[#This Row],[Updated Created Date]]</f>
        <v>69.01249999999709</v>
      </c>
      <c r="AC487" s="231">
        <f>YEAR(HelpMe[[#This Row],[Updated Created Date]])</f>
        <v>2024</v>
      </c>
      <c r="AD487" s="228">
        <f>WEEKNUM(HelpMe[[#This Row],[Updated Created Date]])</f>
        <v>36</v>
      </c>
      <c r="AE487" s="228" t="str">
        <f>_xlfn.CONCAT(HelpMe[[#This Row],[Year]],"-W",HelpMe[[#This Row],[Week'#]])</f>
        <v>2024-W36</v>
      </c>
      <c r="AF487" s="228" t="str">
        <f>IFERROR(VLOOKUP(HelpMe[[#This Row],[ID]],CGTracker[#All],13,FALSE),"No CG Status Found")</f>
        <v>No CG Status Found</v>
      </c>
      <c r="AG487" s="228">
        <f>MONTH(HelpMe[[#This Row],[Updated Created Date]])</f>
        <v>9</v>
      </c>
      <c r="AH487" s="228" t="str">
        <f>_xlfn.CONCAT(HelpMe[[#This Row],[Year]],"-M",HelpMe[[#This Row],[Month]])</f>
        <v>2024-M9</v>
      </c>
      <c r="AI487" s="228" t="str">
        <f ca="1">IF(HelpMe[[#This Row],[Age]]&lt;2,"Less than 2",IF(HelpMe[[#This Row],[Age]]&lt;5,"From 2 to 5",IF(HelpMe[[#This Row],[Age]]&lt;10,"From 5 to 10","More than 10")))</f>
        <v>More than 10</v>
      </c>
      <c r="AJ4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45541.560416666667</v>
      </c>
      <c r="AK4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45610.572916666664</v>
      </c>
    </row>
    <row r="488" spans="1:37" ht="13.5" customHeight="1">
      <c r="A488" s="235">
        <v>4000002707</v>
      </c>
      <c r="B488" s="228" t="s">
        <v>156</v>
      </c>
      <c r="C488" s="228" t="s">
        <v>892</v>
      </c>
      <c r="D488" s="228" t="s">
        <v>3918</v>
      </c>
      <c r="E488" s="228" t="s">
        <v>3919</v>
      </c>
      <c r="F488" s="228" t="s">
        <v>603</v>
      </c>
      <c r="G488" s="228" t="s">
        <v>860</v>
      </c>
      <c r="H488" s="228" t="s">
        <v>403</v>
      </c>
      <c r="I488" s="233" t="s">
        <v>3920</v>
      </c>
      <c r="J488" s="228" t="s">
        <v>3921</v>
      </c>
      <c r="K488" s="228" t="s">
        <v>846</v>
      </c>
      <c r="L488" s="228" t="s">
        <v>3922</v>
      </c>
      <c r="M488" s="228" t="s">
        <v>933</v>
      </c>
      <c r="N488" s="228" t="s">
        <v>1004</v>
      </c>
      <c r="O488" s="228" t="s">
        <v>1015</v>
      </c>
      <c r="P488" s="233" t="s">
        <v>3922</v>
      </c>
      <c r="Q488" s="228" t="s">
        <v>892</v>
      </c>
      <c r="R488" s="233" t="s">
        <v>3923</v>
      </c>
      <c r="S488" s="228" t="s">
        <v>3924</v>
      </c>
      <c r="T488" s="228" t="s">
        <v>3925</v>
      </c>
      <c r="U488" s="228" t="s">
        <v>855</v>
      </c>
      <c r="V488" s="228" t="s">
        <v>855</v>
      </c>
      <c r="W488" s="228" t="s">
        <v>855</v>
      </c>
      <c r="X488" s="316" t="s">
        <v>793</v>
      </c>
      <c r="Y488" s="317" t="str">
        <f>VLOOKUP(HelpMe[[#This Row],[Technician]],Technicians[#All],3,FALSE)</f>
        <v>RAK Ceramics</v>
      </c>
      <c r="Z488" s="228" t="str">
        <f>VLOOKUP(HelpMe[[#This Row],[Technician]],Technicians[#All],2,FALSE)</f>
        <v>SAP ABAP</v>
      </c>
      <c r="AA488" s="233" t="str">
        <f>IF((TEXT("Oct 28, 2024 00:00 AM","mmm dd, yyyy hh:mm") - HelpMe[[#This Row],[Updated Created Date]])&gt;0, "Yes","No")</f>
        <v>Yes</v>
      </c>
      <c r="AB488" s="230">
        <f ca="1">HelpMe[[#This Row],[Updated Resolved Time]]-HelpMe[[#This Row],[Updated Created Date]]</f>
        <v>4.1513888888875954</v>
      </c>
      <c r="AC488" s="231">
        <f>YEAR(HelpMe[[#This Row],[Updated Created Date]])</f>
        <v>2024</v>
      </c>
      <c r="AD488" s="228">
        <f>WEEKNUM(HelpMe[[#This Row],[Updated Created Date]])</f>
        <v>36</v>
      </c>
      <c r="AE488" s="228" t="str">
        <f>_xlfn.CONCAT(HelpMe[[#This Row],[Year]],"-W",HelpMe[[#This Row],[Week'#]])</f>
        <v>2024-W36</v>
      </c>
      <c r="AF488" s="228" t="str">
        <f>IFERROR(VLOOKUP(HelpMe[[#This Row],[ID]],CGTracker[#All],13,FALSE),"No CG Status Found")</f>
        <v>No CG Status Found</v>
      </c>
      <c r="AG488" s="228">
        <f>MONTH(HelpMe[[#This Row],[Updated Created Date]])</f>
        <v>9</v>
      </c>
      <c r="AH488" s="228" t="str">
        <f>_xlfn.CONCAT(HelpMe[[#This Row],[Year]],"-M",HelpMe[[#This Row],[Month]])</f>
        <v>2024-M9</v>
      </c>
      <c r="AI488" s="228" t="str">
        <f ca="1">IF(HelpMe[[#This Row],[Age]]&lt;2,"Less than 2",IF(HelpMe[[#This Row],[Age]]&lt;5,"From 2 to 5",IF(HelpMe[[#This Row],[Age]]&lt;10,"From 5 to 10","More than 10")))</f>
        <v>From 2 to 5</v>
      </c>
      <c r="AJ4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45540.518750000003</v>
      </c>
      <c r="AK4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45544.670138888891</v>
      </c>
    </row>
    <row r="489" spans="1:37" ht="13.5" customHeight="1">
      <c r="A489" s="235">
        <v>4000002713</v>
      </c>
      <c r="B489" s="228" t="s">
        <v>156</v>
      </c>
      <c r="C489" s="228" t="s">
        <v>795</v>
      </c>
      <c r="D489" s="228" t="s">
        <v>3926</v>
      </c>
      <c r="E489" s="228" t="s">
        <v>3927</v>
      </c>
      <c r="F489" s="228" t="s">
        <v>742</v>
      </c>
      <c r="G489" s="228" t="s">
        <v>516</v>
      </c>
      <c r="H489" s="228" t="s">
        <v>403</v>
      </c>
      <c r="I489" s="233" t="s">
        <v>3928</v>
      </c>
      <c r="J489" s="228" t="s">
        <v>3929</v>
      </c>
      <c r="K489" s="228" t="s">
        <v>846</v>
      </c>
      <c r="L489" s="228" t="s">
        <v>3930</v>
      </c>
      <c r="M489" s="228" t="s">
        <v>933</v>
      </c>
      <c r="N489" s="228" t="s">
        <v>855</v>
      </c>
      <c r="O489" s="228" t="s">
        <v>850</v>
      </c>
      <c r="P489" s="233" t="s">
        <v>3930</v>
      </c>
      <c r="Q489" s="228" t="s">
        <v>795</v>
      </c>
      <c r="R489" s="233" t="s">
        <v>3931</v>
      </c>
      <c r="S489" s="228" t="s">
        <v>3932</v>
      </c>
      <c r="T489" s="228" t="s">
        <v>3933</v>
      </c>
      <c r="U489" s="228" t="s">
        <v>855</v>
      </c>
      <c r="V489" s="228" t="s">
        <v>855</v>
      </c>
      <c r="W489" s="228" t="s">
        <v>869</v>
      </c>
      <c r="X489" s="316" t="s">
        <v>793</v>
      </c>
      <c r="Y489" s="317" t="str">
        <f>VLOOKUP(HelpMe[[#This Row],[Technician]],Technicians[#All],3,FALSE)</f>
        <v>RAK Ceramics</v>
      </c>
      <c r="Z489" s="228" t="str">
        <f>VLOOKUP(HelpMe[[#This Row],[Technician]],Technicians[#All],2,FALSE)</f>
        <v>SAP SD</v>
      </c>
      <c r="AA489" s="233" t="str">
        <f>IF((TEXT("Oct 28, 2024 00:00 AM","mmm dd, yyyy hh:mm") - HelpMe[[#This Row],[Updated Created Date]])&gt;0, "Yes","No")</f>
        <v>Yes</v>
      </c>
      <c r="AB489" s="230">
        <f ca="1">HelpMe[[#This Row],[Updated Resolved Time]]-HelpMe[[#This Row],[Updated Created Date]]</f>
        <v>5.1694444444510737</v>
      </c>
      <c r="AC489" s="231">
        <f>YEAR(HelpMe[[#This Row],[Updated Created Date]])</f>
        <v>2024</v>
      </c>
      <c r="AD489" s="228">
        <f>WEEKNUM(HelpMe[[#This Row],[Updated Created Date]])</f>
        <v>36</v>
      </c>
      <c r="AE489" s="228" t="str">
        <f>_xlfn.CONCAT(HelpMe[[#This Row],[Year]],"-W",HelpMe[[#This Row],[Week'#]])</f>
        <v>2024-W36</v>
      </c>
      <c r="AF489" s="228" t="str">
        <f>IFERROR(VLOOKUP(HelpMe[[#This Row],[ID]],CGTracker[#All],13,FALSE),"No CG Status Found")</f>
        <v>No CG Status Found</v>
      </c>
      <c r="AG489" s="228">
        <f>MONTH(HelpMe[[#This Row],[Updated Created Date]])</f>
        <v>9</v>
      </c>
      <c r="AH489" s="228" t="str">
        <f>_xlfn.CONCAT(HelpMe[[#This Row],[Year]],"-M",HelpMe[[#This Row],[Month]])</f>
        <v>2024-M9</v>
      </c>
      <c r="AI489" s="228" t="str">
        <f ca="1">IF(HelpMe[[#This Row],[Age]]&lt;2,"Less than 2",IF(HelpMe[[#This Row],[Age]]&lt;5,"From 2 to 5",IF(HelpMe[[#This Row],[Age]]&lt;10,"From 5 to 10","More than 10")))</f>
        <v>From 5 to 10</v>
      </c>
      <c r="AJ4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45540.588194444441</v>
      </c>
      <c r="AK4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45545.757638888892</v>
      </c>
    </row>
    <row r="490" spans="1:37" ht="13.5" customHeight="1">
      <c r="A490" s="235">
        <v>4000002697</v>
      </c>
      <c r="B490" s="228" t="s">
        <v>117</v>
      </c>
      <c r="C490" s="228" t="s">
        <v>795</v>
      </c>
      <c r="D490" s="228" t="s">
        <v>3934</v>
      </c>
      <c r="E490" s="228" t="s">
        <v>1010</v>
      </c>
      <c r="F490" s="228" t="s">
        <v>881</v>
      </c>
      <c r="G490" s="228" t="s">
        <v>882</v>
      </c>
      <c r="H490" s="228" t="s">
        <v>403</v>
      </c>
      <c r="I490" s="233" t="s">
        <v>3935</v>
      </c>
      <c r="J490" s="228" t="s">
        <v>3936</v>
      </c>
      <c r="K490" s="228" t="s">
        <v>846</v>
      </c>
      <c r="L490" s="228" t="s">
        <v>3527</v>
      </c>
      <c r="M490" s="228" t="s">
        <v>1010</v>
      </c>
      <c r="N490" s="228" t="s">
        <v>886</v>
      </c>
      <c r="O490" s="228" t="s">
        <v>850</v>
      </c>
      <c r="P490" s="233" t="s">
        <v>3527</v>
      </c>
      <c r="Q490" s="228" t="s">
        <v>795</v>
      </c>
      <c r="R490" s="233" t="s">
        <v>3828</v>
      </c>
      <c r="S490" s="228" t="s">
        <v>3828</v>
      </c>
      <c r="T490" s="228" t="s">
        <v>3937</v>
      </c>
      <c r="U490" s="228" t="s">
        <v>890</v>
      </c>
      <c r="V490" s="228" t="s">
        <v>855</v>
      </c>
      <c r="W490" s="228" t="s">
        <v>869</v>
      </c>
      <c r="X490" s="316" t="s">
        <v>878</v>
      </c>
      <c r="Y490" s="317" t="str">
        <f>VLOOKUP(HelpMe[[#This Row],[Technician]],Technicians[#All],3,FALSE)</f>
        <v>RAK Ceramics</v>
      </c>
      <c r="Z490" s="228" t="str">
        <f>VLOOKUP(HelpMe[[#This Row],[Technician]],Technicians[#All],2,FALSE)</f>
        <v>SAP Basis</v>
      </c>
      <c r="AA490" s="233" t="str">
        <f>IF((TEXT("Oct 28, 2024 00:00 AM","mmm dd, yyyy hh:mm") - HelpMe[[#This Row],[Updated Created Date]])&gt;0, "Yes","No")</f>
        <v>Yes</v>
      </c>
      <c r="AB490" s="230">
        <f ca="1">HelpMe[[#This Row],[Updated Resolved Time]]-HelpMe[[#This Row],[Updated Created Date]]</f>
        <v>0.2902777777708252</v>
      </c>
      <c r="AC490" s="231">
        <f>YEAR(HelpMe[[#This Row],[Updated Created Date]])</f>
        <v>2024</v>
      </c>
      <c r="AD490" s="228">
        <f>WEEKNUM(HelpMe[[#This Row],[Updated Created Date]])</f>
        <v>36</v>
      </c>
      <c r="AE490" s="228" t="str">
        <f>_xlfn.CONCAT(HelpMe[[#This Row],[Year]],"-W",HelpMe[[#This Row],[Week'#]])</f>
        <v>2024-W36</v>
      </c>
      <c r="AF490" s="228" t="str">
        <f>IFERROR(VLOOKUP(HelpMe[[#This Row],[ID]],CGTracker[#All],13,FALSE),"No CG Status Found")</f>
        <v>No CG Status Found</v>
      </c>
      <c r="AG490" s="228">
        <f>MONTH(HelpMe[[#This Row],[Updated Created Date]])</f>
        <v>9</v>
      </c>
      <c r="AH490" s="228" t="str">
        <f>_xlfn.CONCAT(HelpMe[[#This Row],[Year]],"-M",HelpMe[[#This Row],[Month]])</f>
        <v>2024-M9</v>
      </c>
      <c r="AI490" s="228" t="str">
        <f ca="1">IF(HelpMe[[#This Row],[Age]]&lt;2,"Less than 2",IF(HelpMe[[#This Row],[Age]]&lt;5,"From 2 to 5",IF(HelpMe[[#This Row],[Age]]&lt;10,"From 5 to 10","More than 10")))</f>
        <v>Less than 2</v>
      </c>
      <c r="AJ4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45540.443055555559</v>
      </c>
      <c r="AK4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45540.73333333333</v>
      </c>
    </row>
    <row r="491" spans="1:37" ht="13.5" customHeight="1">
      <c r="A491" s="235">
        <v>4000002718</v>
      </c>
      <c r="B491" s="228" t="s">
        <v>156</v>
      </c>
      <c r="C491" s="228" t="s">
        <v>795</v>
      </c>
      <c r="D491" s="228" t="s">
        <v>3938</v>
      </c>
      <c r="E491" s="228" t="s">
        <v>2134</v>
      </c>
      <c r="F491" s="228" t="s">
        <v>881</v>
      </c>
      <c r="G491" s="228" t="s">
        <v>882</v>
      </c>
      <c r="H491" s="228" t="s">
        <v>403</v>
      </c>
      <c r="I491" s="233" t="s">
        <v>3939</v>
      </c>
      <c r="J491" s="228" t="s">
        <v>3940</v>
      </c>
      <c r="K491" s="228" t="s">
        <v>846</v>
      </c>
      <c r="L491" s="228" t="s">
        <v>3941</v>
      </c>
      <c r="M491" s="228" t="s">
        <v>1155</v>
      </c>
      <c r="N491" s="228" t="s">
        <v>886</v>
      </c>
      <c r="O491" s="228" t="s">
        <v>850</v>
      </c>
      <c r="P491" s="233" t="s">
        <v>3941</v>
      </c>
      <c r="Q491" s="228" t="s">
        <v>795</v>
      </c>
      <c r="R491" s="233" t="s">
        <v>3942</v>
      </c>
      <c r="S491" s="228" t="s">
        <v>3943</v>
      </c>
      <c r="T491" s="228" t="s">
        <v>3944</v>
      </c>
      <c r="U491" s="228" t="s">
        <v>855</v>
      </c>
      <c r="V491" s="228" t="s">
        <v>3945</v>
      </c>
      <c r="W491" s="228" t="s">
        <v>869</v>
      </c>
      <c r="X491" s="316" t="s">
        <v>793</v>
      </c>
      <c r="Y491" s="317" t="str">
        <f>VLOOKUP(HelpMe[[#This Row],[Technician]],Technicians[#All],3,FALSE)</f>
        <v>RAK Ceramics</v>
      </c>
      <c r="Z491" s="228" t="str">
        <f>VLOOKUP(HelpMe[[#This Row],[Technician]],Technicians[#All],2,FALSE)</f>
        <v>SAP Basis</v>
      </c>
      <c r="AA491" s="233" t="str">
        <f>IF((TEXT("Oct 28, 2024 00:00 AM","mmm dd, yyyy hh:mm") - HelpMe[[#This Row],[Updated Created Date]])&gt;0, "Yes","No")</f>
        <v>Yes</v>
      </c>
      <c r="AB491" s="230">
        <f ca="1">HelpMe[[#This Row],[Updated Resolved Time]]-HelpMe[[#This Row],[Updated Created Date]]</f>
        <v>6.0750000000043656</v>
      </c>
      <c r="AC491" s="231">
        <f>YEAR(HelpMe[[#This Row],[Updated Created Date]])</f>
        <v>2024</v>
      </c>
      <c r="AD491" s="228">
        <f>WEEKNUM(HelpMe[[#This Row],[Updated Created Date]])</f>
        <v>36</v>
      </c>
      <c r="AE491" s="228" t="str">
        <f>_xlfn.CONCAT(HelpMe[[#This Row],[Year]],"-W",HelpMe[[#This Row],[Week'#]])</f>
        <v>2024-W36</v>
      </c>
      <c r="AF491" s="228" t="str">
        <f>IFERROR(VLOOKUP(HelpMe[[#This Row],[ID]],CGTracker[#All],13,FALSE),"No CG Status Found")</f>
        <v>No CG Status Found</v>
      </c>
      <c r="AG491" s="228">
        <f>MONTH(HelpMe[[#This Row],[Updated Created Date]])</f>
        <v>9</v>
      </c>
      <c r="AH491" s="228" t="str">
        <f>_xlfn.CONCAT(HelpMe[[#This Row],[Year]],"-M",HelpMe[[#This Row],[Month]])</f>
        <v>2024-M9</v>
      </c>
      <c r="AI491" s="228" t="str">
        <f ca="1">IF(HelpMe[[#This Row],[Age]]&lt;2,"Less than 2",IF(HelpMe[[#This Row],[Age]]&lt;5,"From 2 to 5",IF(HelpMe[[#This Row],[Age]]&lt;10,"From 5 to 10","More than 10")))</f>
        <v>From 5 to 10</v>
      </c>
      <c r="AJ4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45540.682638888888</v>
      </c>
      <c r="AK4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45546.757638888892</v>
      </c>
    </row>
    <row r="492" spans="1:37" ht="13.5" customHeight="1">
      <c r="A492" s="235">
        <v>4000002741</v>
      </c>
      <c r="B492" s="228" t="s">
        <v>117</v>
      </c>
      <c r="C492" s="228" t="s">
        <v>795</v>
      </c>
      <c r="D492" s="228" t="s">
        <v>3946</v>
      </c>
      <c r="E492" s="228" t="s">
        <v>2825</v>
      </c>
      <c r="F492" s="228" t="s">
        <v>881</v>
      </c>
      <c r="G492" s="228" t="s">
        <v>882</v>
      </c>
      <c r="H492" s="228" t="s">
        <v>403</v>
      </c>
      <c r="I492" s="233" t="s">
        <v>3947</v>
      </c>
      <c r="J492" s="228" t="s">
        <v>3948</v>
      </c>
      <c r="K492" s="228" t="s">
        <v>890</v>
      </c>
      <c r="L492" s="228" t="s">
        <v>3949</v>
      </c>
      <c r="M492" s="228" t="s">
        <v>2825</v>
      </c>
      <c r="N492" s="228" t="s">
        <v>1240</v>
      </c>
      <c r="O492" s="228" t="s">
        <v>850</v>
      </c>
      <c r="P492" s="233" t="s">
        <v>3949</v>
      </c>
      <c r="Q492" s="228" t="s">
        <v>795</v>
      </c>
      <c r="R492" s="233" t="s">
        <v>3943</v>
      </c>
      <c r="S492" s="228" t="s">
        <v>3943</v>
      </c>
      <c r="T492" s="228" t="s">
        <v>3950</v>
      </c>
      <c r="U492" s="228" t="s">
        <v>890</v>
      </c>
      <c r="V492" s="228" t="s">
        <v>855</v>
      </c>
      <c r="W492" s="228" t="s">
        <v>938</v>
      </c>
      <c r="X492" s="316" t="s">
        <v>793</v>
      </c>
      <c r="Y492" s="317" t="str">
        <f>VLOOKUP(HelpMe[[#This Row],[Technician]],Technicians[#All],3,FALSE)</f>
        <v>RAK Ceramics</v>
      </c>
      <c r="Z492" s="228" t="str">
        <f>VLOOKUP(HelpMe[[#This Row],[Technician]],Technicians[#All],2,FALSE)</f>
        <v>SAP Basis</v>
      </c>
      <c r="AA492" s="233" t="str">
        <f>IF((TEXT("Oct 28, 2024 00:00 AM","mmm dd, yyyy hh:mm") - HelpMe[[#This Row],[Updated Created Date]])&gt;0, "Yes","No")</f>
        <v>Yes</v>
      </c>
      <c r="AB492" s="230">
        <f ca="1">HelpMe[[#This Row],[Updated Resolved Time]]-HelpMe[[#This Row],[Updated Created Date]]</f>
        <v>0.18055555555474712</v>
      </c>
      <c r="AC492" s="231">
        <f>YEAR(HelpMe[[#This Row],[Updated Created Date]])</f>
        <v>2024</v>
      </c>
      <c r="AD492" s="228">
        <f>WEEKNUM(HelpMe[[#This Row],[Updated Created Date]])</f>
        <v>36</v>
      </c>
      <c r="AE492" s="228" t="str">
        <f>_xlfn.CONCAT(HelpMe[[#This Row],[Year]],"-W",HelpMe[[#This Row],[Week'#]])</f>
        <v>2024-W36</v>
      </c>
      <c r="AF492" s="228" t="str">
        <f>IFERROR(VLOOKUP(HelpMe[[#This Row],[ID]],CGTracker[#All],13,FALSE),"No CG Status Found")</f>
        <v>No CG Status Found</v>
      </c>
      <c r="AG492" s="228">
        <f>MONTH(HelpMe[[#This Row],[Updated Created Date]])</f>
        <v>9</v>
      </c>
      <c r="AH492" s="228" t="str">
        <f>_xlfn.CONCAT(HelpMe[[#This Row],[Year]],"-M",HelpMe[[#This Row],[Month]])</f>
        <v>2024-M9</v>
      </c>
      <c r="AI492" s="228" t="str">
        <f ca="1">IF(HelpMe[[#This Row],[Age]]&lt;2,"Less than 2",IF(HelpMe[[#This Row],[Age]]&lt;5,"From 2 to 5",IF(HelpMe[[#This Row],[Age]]&lt;10,"From 5 to 10","More than 10")))</f>
        <v>Less than 2</v>
      </c>
      <c r="AJ4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45541.473611111112</v>
      </c>
      <c r="AK4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45541.654166666667</v>
      </c>
    </row>
    <row r="493" spans="1:37" ht="13.5" customHeight="1">
      <c r="A493" s="235">
        <v>4000002765</v>
      </c>
      <c r="B493" s="228" t="s">
        <v>117</v>
      </c>
      <c r="C493" s="228" t="s">
        <v>795</v>
      </c>
      <c r="D493" s="228" t="s">
        <v>3951</v>
      </c>
      <c r="E493" s="228" t="s">
        <v>742</v>
      </c>
      <c r="F493" s="228" t="s">
        <v>881</v>
      </c>
      <c r="G493" s="228" t="s">
        <v>882</v>
      </c>
      <c r="H493" s="228" t="s">
        <v>403</v>
      </c>
      <c r="I493" s="233" t="s">
        <v>3952</v>
      </c>
      <c r="J493" s="228" t="s">
        <v>3953</v>
      </c>
      <c r="K493" s="228" t="s">
        <v>846</v>
      </c>
      <c r="L493" s="228" t="s">
        <v>3954</v>
      </c>
      <c r="M493" s="228" t="s">
        <v>1155</v>
      </c>
      <c r="N493" s="228" t="s">
        <v>886</v>
      </c>
      <c r="O493" s="228" t="s">
        <v>850</v>
      </c>
      <c r="P493" s="233" t="s">
        <v>3954</v>
      </c>
      <c r="Q493" s="228" t="s">
        <v>795</v>
      </c>
      <c r="R493" s="233" t="s">
        <v>3955</v>
      </c>
      <c r="S493" s="228" t="s">
        <v>3955</v>
      </c>
      <c r="T493" s="228" t="s">
        <v>3956</v>
      </c>
      <c r="U493" s="228" t="s">
        <v>890</v>
      </c>
      <c r="V493" s="228" t="s">
        <v>855</v>
      </c>
      <c r="W493" s="228" t="s">
        <v>869</v>
      </c>
      <c r="X493" s="316" t="s">
        <v>793</v>
      </c>
      <c r="Y493" s="317" t="str">
        <f>VLOOKUP(HelpMe[[#This Row],[Technician]],Technicians[#All],3,FALSE)</f>
        <v>RAK Ceramics</v>
      </c>
      <c r="Z493" s="228" t="str">
        <f>VLOOKUP(HelpMe[[#This Row],[Technician]],Technicians[#All],2,FALSE)</f>
        <v>SAP Basis</v>
      </c>
      <c r="AA493" s="233" t="str">
        <f>IF((TEXT("Oct 28, 2024 00:00 AM","mmm dd, yyyy hh:mm") - HelpMe[[#This Row],[Updated Created Date]])&gt;0, "Yes","No")</f>
        <v>Yes</v>
      </c>
      <c r="AB493" s="230">
        <f ca="1">HelpMe[[#This Row],[Updated Resolved Time]]-HelpMe[[#This Row],[Updated Created Date]]</f>
        <v>6.210416666661331</v>
      </c>
      <c r="AC493" s="231">
        <f>YEAR(HelpMe[[#This Row],[Updated Created Date]])</f>
        <v>2024</v>
      </c>
      <c r="AD493" s="228">
        <f>WEEKNUM(HelpMe[[#This Row],[Updated Created Date]])</f>
        <v>36</v>
      </c>
      <c r="AE493" s="228" t="str">
        <f>_xlfn.CONCAT(HelpMe[[#This Row],[Year]],"-W",HelpMe[[#This Row],[Week'#]])</f>
        <v>2024-W36</v>
      </c>
      <c r="AF493" s="228" t="str">
        <f>IFERROR(VLOOKUP(HelpMe[[#This Row],[ID]],CGTracker[#All],13,FALSE),"No CG Status Found")</f>
        <v>No CG Status Found</v>
      </c>
      <c r="AG493" s="228">
        <f>MONTH(HelpMe[[#This Row],[Updated Created Date]])</f>
        <v>9</v>
      </c>
      <c r="AH493" s="228" t="str">
        <f>_xlfn.CONCAT(HelpMe[[#This Row],[Year]],"-M",HelpMe[[#This Row],[Month]])</f>
        <v>2024-M9</v>
      </c>
      <c r="AI493" s="228" t="str">
        <f ca="1">IF(HelpMe[[#This Row],[Age]]&lt;2,"Less than 2",IF(HelpMe[[#This Row],[Age]]&lt;5,"From 2 to 5",IF(HelpMe[[#This Row],[Age]]&lt;10,"From 5 to 10","More than 10")))</f>
        <v>From 5 to 10</v>
      </c>
      <c r="AJ4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45541.601388888892</v>
      </c>
      <c r="AK4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45547.811805555553</v>
      </c>
    </row>
    <row r="494" spans="1:37" ht="13.5" customHeight="1">
      <c r="A494" s="235">
        <v>4000002777</v>
      </c>
      <c r="B494" s="228" t="s">
        <v>156</v>
      </c>
      <c r="C494" s="228" t="s">
        <v>795</v>
      </c>
      <c r="D494" s="228" t="s">
        <v>3957</v>
      </c>
      <c r="E494" s="228" t="s">
        <v>3958</v>
      </c>
      <c r="F494" s="228" t="s">
        <v>742</v>
      </c>
      <c r="G494" s="228" t="s">
        <v>941</v>
      </c>
      <c r="H494" s="228" t="s">
        <v>131</v>
      </c>
      <c r="I494" s="233" t="s">
        <v>3959</v>
      </c>
      <c r="J494" s="228" t="s">
        <v>3960</v>
      </c>
      <c r="K494" s="228" t="s">
        <v>846</v>
      </c>
      <c r="L494" s="228" t="s">
        <v>855</v>
      </c>
      <c r="M494" s="228" t="s">
        <v>933</v>
      </c>
      <c r="N494" s="228" t="s">
        <v>886</v>
      </c>
      <c r="O494" s="228" t="s">
        <v>850</v>
      </c>
      <c r="P494" s="233" t="s">
        <v>3857</v>
      </c>
      <c r="Q494" s="228" t="s">
        <v>795</v>
      </c>
      <c r="R494" s="233" t="s">
        <v>855</v>
      </c>
      <c r="S494" s="228" t="s">
        <v>855</v>
      </c>
      <c r="T494" s="228" t="s">
        <v>3961</v>
      </c>
      <c r="U494" s="228" t="s">
        <v>855</v>
      </c>
      <c r="V494" s="228" t="s">
        <v>855</v>
      </c>
      <c r="W494" s="228" t="s">
        <v>869</v>
      </c>
      <c r="X494" s="316" t="s">
        <v>793</v>
      </c>
      <c r="Y494" s="317" t="str">
        <f>VLOOKUP(HelpMe[[#This Row],[Technician]],Technicians[#All],3,FALSE)</f>
        <v>RAK Ceramics</v>
      </c>
      <c r="Z494" s="228" t="str">
        <f>VLOOKUP(HelpMe[[#This Row],[Technician]],Technicians[#All],2,FALSE)</f>
        <v>SAP SD</v>
      </c>
      <c r="AA494" s="233" t="str">
        <f>IF((TEXT("Oct 28, 2024 00:00 AM","mmm dd, yyyy hh:mm") - HelpMe[[#This Row],[Updated Created Date]])&gt;0, "Yes","No")</f>
        <v>Yes</v>
      </c>
      <c r="AB494" s="230">
        <f ca="1">HelpMe[[#This Row],[Updated Resolved Time]]-HelpMe[[#This Row],[Updated Created Date]]</f>
        <v>112.0526570601869</v>
      </c>
      <c r="AC494" s="231">
        <f>YEAR(HelpMe[[#This Row],[Updated Created Date]])</f>
        <v>2024</v>
      </c>
      <c r="AD494" s="228">
        <f>WEEKNUM(HelpMe[[#This Row],[Updated Created Date]])</f>
        <v>36</v>
      </c>
      <c r="AE494" s="228" t="str">
        <f>_xlfn.CONCAT(HelpMe[[#This Row],[Year]],"-W",HelpMe[[#This Row],[Week'#]])</f>
        <v>2024-W36</v>
      </c>
      <c r="AF494" s="228" t="str">
        <f>IFERROR(VLOOKUP(HelpMe[[#This Row],[ID]],CGTracker[#All],13,FALSE),"No CG Status Found")</f>
        <v>No CG Status Found</v>
      </c>
      <c r="AG494" s="228">
        <f>MONTH(HelpMe[[#This Row],[Updated Created Date]])</f>
        <v>9</v>
      </c>
      <c r="AH494" s="228" t="str">
        <f>_xlfn.CONCAT(HelpMe[[#This Row],[Year]],"-M",HelpMe[[#This Row],[Month]])</f>
        <v>2024-M9</v>
      </c>
      <c r="AI494" s="228" t="str">
        <f ca="1">IF(HelpMe[[#This Row],[Age]]&lt;2,"Less than 2",IF(HelpMe[[#This Row],[Age]]&lt;5,"From 2 to 5",IF(HelpMe[[#This Row],[Age]]&lt;10,"From 5 to 10","More than 10")))</f>
        <v>More than 10</v>
      </c>
      <c r="AJ4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45541.704861111109</v>
      </c>
      <c r="AK4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495" spans="1:37" ht="13.5" customHeight="1">
      <c r="A495" s="235">
        <v>4000002785</v>
      </c>
      <c r="B495" s="228" t="s">
        <v>117</v>
      </c>
      <c r="C495" s="228" t="s">
        <v>795</v>
      </c>
      <c r="D495" s="228" t="s">
        <v>3962</v>
      </c>
      <c r="E495" s="228" t="s">
        <v>3963</v>
      </c>
      <c r="F495" s="228" t="s">
        <v>881</v>
      </c>
      <c r="G495" s="228" t="s">
        <v>882</v>
      </c>
      <c r="H495" s="228" t="s">
        <v>403</v>
      </c>
      <c r="I495" s="233" t="s">
        <v>3964</v>
      </c>
      <c r="J495" s="228" t="s">
        <v>3965</v>
      </c>
      <c r="K495" s="228" t="s">
        <v>846</v>
      </c>
      <c r="L495" s="228" t="s">
        <v>3966</v>
      </c>
      <c r="M495" s="228" t="s">
        <v>3963</v>
      </c>
      <c r="N495" s="228" t="s">
        <v>924</v>
      </c>
      <c r="O495" s="228" t="s">
        <v>850</v>
      </c>
      <c r="P495" s="233" t="s">
        <v>3966</v>
      </c>
      <c r="Q495" s="228" t="s">
        <v>795</v>
      </c>
      <c r="R495" s="233" t="s">
        <v>3967</v>
      </c>
      <c r="S495" s="228" t="s">
        <v>3967</v>
      </c>
      <c r="T495" s="228" t="s">
        <v>3968</v>
      </c>
      <c r="U495" s="228" t="s">
        <v>890</v>
      </c>
      <c r="V495" s="228" t="s">
        <v>855</v>
      </c>
      <c r="W495" s="228" t="s">
        <v>869</v>
      </c>
      <c r="X495" s="316" t="s">
        <v>793</v>
      </c>
      <c r="Y495" s="317" t="str">
        <f>VLOOKUP(HelpMe[[#This Row],[Technician]],Technicians[#All],3,FALSE)</f>
        <v>RAK Ceramics</v>
      </c>
      <c r="Z495" s="228" t="str">
        <f>VLOOKUP(HelpMe[[#This Row],[Technician]],Technicians[#All],2,FALSE)</f>
        <v>SAP Basis</v>
      </c>
      <c r="AA495" s="233" t="str">
        <f>IF((TEXT("Oct 28, 2024 00:00 AM","mmm dd, yyyy hh:mm") - HelpMe[[#This Row],[Updated Created Date]])&gt;0, "Yes","No")</f>
        <v>Yes</v>
      </c>
      <c r="AB495" s="230">
        <f ca="1">HelpMe[[#This Row],[Updated Resolved Time]]-HelpMe[[#This Row],[Updated Created Date]]</f>
        <v>82.941666666665697</v>
      </c>
      <c r="AC495" s="231">
        <f>YEAR(HelpMe[[#This Row],[Updated Created Date]])</f>
        <v>2024</v>
      </c>
      <c r="AD495" s="228">
        <f>WEEKNUM(HelpMe[[#This Row],[Updated Created Date]])</f>
        <v>36</v>
      </c>
      <c r="AE495" s="228" t="str">
        <f>_xlfn.CONCAT(HelpMe[[#This Row],[Year]],"-W",HelpMe[[#This Row],[Week'#]])</f>
        <v>2024-W36</v>
      </c>
      <c r="AF495" s="228" t="str">
        <f>IFERROR(VLOOKUP(HelpMe[[#This Row],[ID]],CGTracker[#All],13,FALSE),"No CG Status Found")</f>
        <v>No CG Status Found</v>
      </c>
      <c r="AG495" s="228">
        <f>MONTH(HelpMe[[#This Row],[Updated Created Date]])</f>
        <v>9</v>
      </c>
      <c r="AH495" s="228" t="str">
        <f>_xlfn.CONCAT(HelpMe[[#This Row],[Year]],"-M",HelpMe[[#This Row],[Month]])</f>
        <v>2024-M9</v>
      </c>
      <c r="AI495" s="228" t="str">
        <f ca="1">IF(HelpMe[[#This Row],[Age]]&lt;2,"Less than 2",IF(HelpMe[[#This Row],[Age]]&lt;5,"From 2 to 5",IF(HelpMe[[#This Row],[Age]]&lt;10,"From 5 to 10","More than 10")))</f>
        <v>More than 10</v>
      </c>
      <c r="AJ4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45541.756249999999</v>
      </c>
      <c r="AK4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45624.697916666664</v>
      </c>
    </row>
    <row r="496" spans="1:37" ht="13.5" customHeight="1">
      <c r="A496" s="235">
        <v>4000002793</v>
      </c>
      <c r="B496" s="228" t="s">
        <v>117</v>
      </c>
      <c r="C496" s="228" t="s">
        <v>841</v>
      </c>
      <c r="D496" s="228" t="s">
        <v>3969</v>
      </c>
      <c r="E496" s="228" t="s">
        <v>3970</v>
      </c>
      <c r="F496" s="228" t="s">
        <v>881</v>
      </c>
      <c r="G496" s="228" t="s">
        <v>882</v>
      </c>
      <c r="H496" s="228" t="s">
        <v>403</v>
      </c>
      <c r="I496" s="233" t="s">
        <v>3971</v>
      </c>
      <c r="J496" s="228" t="s">
        <v>3972</v>
      </c>
      <c r="K496" s="228" t="s">
        <v>846</v>
      </c>
      <c r="L496" s="228" t="s">
        <v>3973</v>
      </c>
      <c r="M496" s="228" t="s">
        <v>933</v>
      </c>
      <c r="N496" s="228" t="s">
        <v>855</v>
      </c>
      <c r="O496" s="228" t="s">
        <v>850</v>
      </c>
      <c r="P496" s="233" t="s">
        <v>3973</v>
      </c>
      <c r="Q496" s="228" t="s">
        <v>841</v>
      </c>
      <c r="R496" s="233" t="s">
        <v>3974</v>
      </c>
      <c r="S496" s="228" t="s">
        <v>3975</v>
      </c>
      <c r="T496" s="228" t="s">
        <v>3976</v>
      </c>
      <c r="U496" s="228" t="s">
        <v>890</v>
      </c>
      <c r="V496" s="228" t="s">
        <v>855</v>
      </c>
      <c r="W496" s="228" t="s">
        <v>869</v>
      </c>
      <c r="X496" s="316" t="s">
        <v>793</v>
      </c>
      <c r="Y496" s="317" t="str">
        <f>VLOOKUP(HelpMe[[#This Row],[Technician]],Technicians[#All],3,FALSE)</f>
        <v>RAK Ceramics</v>
      </c>
      <c r="Z496" s="228" t="str">
        <f>VLOOKUP(HelpMe[[#This Row],[Technician]],Technicians[#All],2,FALSE)</f>
        <v>SAP Basis</v>
      </c>
      <c r="AA496" s="233" t="str">
        <f>IF((TEXT("Oct 28, 2024 00:00 AM","mmm dd, yyyy hh:mm") - HelpMe[[#This Row],[Updated Created Date]])&gt;0, "Yes","No")</f>
        <v>Yes</v>
      </c>
      <c r="AB496" s="230">
        <f ca="1">HelpMe[[#This Row],[Updated Resolved Time]]-HelpMe[[#This Row],[Updated Created Date]]</f>
        <v>9.7201388888934162</v>
      </c>
      <c r="AC496" s="231">
        <f>YEAR(HelpMe[[#This Row],[Updated Created Date]])</f>
        <v>2024</v>
      </c>
      <c r="AD496" s="228">
        <f>WEEKNUM(HelpMe[[#This Row],[Updated Created Date]])</f>
        <v>36</v>
      </c>
      <c r="AE496" s="228" t="str">
        <f>_xlfn.CONCAT(HelpMe[[#This Row],[Year]],"-W",HelpMe[[#This Row],[Week'#]])</f>
        <v>2024-W36</v>
      </c>
      <c r="AF496" s="228" t="str">
        <f>IFERROR(VLOOKUP(HelpMe[[#This Row],[ID]],CGTracker[#All],13,FALSE),"No CG Status Found")</f>
        <v>No CG Status Found</v>
      </c>
      <c r="AG496" s="228">
        <f>MONTH(HelpMe[[#This Row],[Updated Created Date]])</f>
        <v>9</v>
      </c>
      <c r="AH496" s="228" t="str">
        <f>_xlfn.CONCAT(HelpMe[[#This Row],[Year]],"-M",HelpMe[[#This Row],[Month]])</f>
        <v>2024-M9</v>
      </c>
      <c r="AI496" s="228" t="str">
        <f ca="1">IF(HelpMe[[#This Row],[Age]]&lt;2,"Less than 2",IF(HelpMe[[#This Row],[Age]]&lt;5,"From 2 to 5",IF(HelpMe[[#This Row],[Age]]&lt;10,"From 5 to 10","More than 10")))</f>
        <v>From 5 to 10</v>
      </c>
      <c r="AJ4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45541.800694444442</v>
      </c>
      <c r="AK4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45551.520833333336</v>
      </c>
    </row>
    <row r="497" spans="1:37" ht="13.5" customHeight="1">
      <c r="A497" s="235">
        <v>4000002815</v>
      </c>
      <c r="B497" s="228" t="s">
        <v>117</v>
      </c>
      <c r="C497" s="228" t="s">
        <v>795</v>
      </c>
      <c r="D497" s="228" t="s">
        <v>3977</v>
      </c>
      <c r="E497" s="228" t="s">
        <v>3978</v>
      </c>
      <c r="F497" s="228" t="s">
        <v>881</v>
      </c>
      <c r="G497" s="228" t="s">
        <v>882</v>
      </c>
      <c r="H497" s="228" t="s">
        <v>403</v>
      </c>
      <c r="I497" s="233" t="s">
        <v>3979</v>
      </c>
      <c r="J497" s="228" t="s">
        <v>3980</v>
      </c>
      <c r="K497" s="228" t="s">
        <v>890</v>
      </c>
      <c r="L497" s="228" t="s">
        <v>3981</v>
      </c>
      <c r="M497" s="228" t="s">
        <v>933</v>
      </c>
      <c r="N497" s="228" t="s">
        <v>1024</v>
      </c>
      <c r="O497" s="228" t="s">
        <v>850</v>
      </c>
      <c r="P497" s="233" t="s">
        <v>3981</v>
      </c>
      <c r="Q497" s="228" t="s">
        <v>795</v>
      </c>
      <c r="R497" s="233" t="s">
        <v>3982</v>
      </c>
      <c r="S497" s="228" t="s">
        <v>3982</v>
      </c>
      <c r="T497" s="228" t="s">
        <v>3983</v>
      </c>
      <c r="U497" s="228" t="s">
        <v>890</v>
      </c>
      <c r="V497" s="228" t="s">
        <v>855</v>
      </c>
      <c r="W497" s="228" t="s">
        <v>938</v>
      </c>
      <c r="X497" s="316" t="s">
        <v>878</v>
      </c>
      <c r="Y497" s="317" t="str">
        <f>VLOOKUP(HelpMe[[#This Row],[Technician]],Technicians[#All],3,FALSE)</f>
        <v>RAK Ceramics</v>
      </c>
      <c r="Z497" s="228" t="str">
        <f>VLOOKUP(HelpMe[[#This Row],[Technician]],Technicians[#All],2,FALSE)</f>
        <v>SAP Basis</v>
      </c>
      <c r="AA497" s="233" t="str">
        <f>IF((TEXT("Oct 28, 2024 00:00 AM","mmm dd, yyyy hh:mm") - HelpMe[[#This Row],[Updated Created Date]])&gt;0, "Yes","No")</f>
        <v>Yes</v>
      </c>
      <c r="AB497" s="230">
        <f ca="1">HelpMe[[#This Row],[Updated Resolved Time]]-HelpMe[[#This Row],[Updated Created Date]]</f>
        <v>2.1069444444437977</v>
      </c>
      <c r="AC497" s="231">
        <f>YEAR(HelpMe[[#This Row],[Updated Created Date]])</f>
        <v>2024</v>
      </c>
      <c r="AD497" s="228">
        <f>WEEKNUM(HelpMe[[#This Row],[Updated Created Date]])</f>
        <v>37</v>
      </c>
      <c r="AE497" s="228" t="str">
        <f>_xlfn.CONCAT(HelpMe[[#This Row],[Year]],"-W",HelpMe[[#This Row],[Week'#]])</f>
        <v>2024-W37</v>
      </c>
      <c r="AF497" s="228" t="str">
        <f>IFERROR(VLOOKUP(HelpMe[[#This Row],[ID]],CGTracker[#All],13,FALSE),"No CG Status Found")</f>
        <v>No CG Status Found</v>
      </c>
      <c r="AG497" s="228">
        <f>MONTH(HelpMe[[#This Row],[Updated Created Date]])</f>
        <v>9</v>
      </c>
      <c r="AH497" s="228" t="str">
        <f>_xlfn.CONCAT(HelpMe[[#This Row],[Year]],"-M",HelpMe[[#This Row],[Month]])</f>
        <v>2024-M9</v>
      </c>
      <c r="AI497" s="228" t="str">
        <f ca="1">IF(HelpMe[[#This Row],[Age]]&lt;2,"Less than 2",IF(HelpMe[[#This Row],[Age]]&lt;5,"From 2 to 5",IF(HelpMe[[#This Row],[Age]]&lt;10,"From 5 to 10","More than 10")))</f>
        <v>From 2 to 5</v>
      </c>
      <c r="AJ4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45544.474999999999</v>
      </c>
      <c r="AK4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45546.581944444442</v>
      </c>
    </row>
    <row r="498" spans="1:37" ht="13.5" customHeight="1">
      <c r="A498" s="235">
        <v>4000002821</v>
      </c>
      <c r="B498" s="228" t="s">
        <v>156</v>
      </c>
      <c r="C498" s="228" t="s">
        <v>795</v>
      </c>
      <c r="D498" s="228" t="s">
        <v>3984</v>
      </c>
      <c r="E498" s="228" t="s">
        <v>3985</v>
      </c>
      <c r="F498" s="228" t="s">
        <v>742</v>
      </c>
      <c r="G498" s="228" t="s">
        <v>516</v>
      </c>
      <c r="H498" s="228" t="s">
        <v>403</v>
      </c>
      <c r="I498" s="233" t="s">
        <v>3986</v>
      </c>
      <c r="J498" s="228" t="s">
        <v>3987</v>
      </c>
      <c r="K498" s="228" t="s">
        <v>846</v>
      </c>
      <c r="L498" s="228" t="s">
        <v>3988</v>
      </c>
      <c r="M498" s="228" t="s">
        <v>933</v>
      </c>
      <c r="N498" s="228" t="s">
        <v>1024</v>
      </c>
      <c r="O498" s="228" t="s">
        <v>850</v>
      </c>
      <c r="P498" s="233" t="s">
        <v>3988</v>
      </c>
      <c r="Q498" s="228" t="s">
        <v>795</v>
      </c>
      <c r="R498" s="233" t="s">
        <v>3989</v>
      </c>
      <c r="S498" s="228" t="s">
        <v>3989</v>
      </c>
      <c r="T498" s="228" t="s">
        <v>3990</v>
      </c>
      <c r="U498" s="228" t="s">
        <v>855</v>
      </c>
      <c r="V498" s="228" t="s">
        <v>855</v>
      </c>
      <c r="W498" s="228" t="s">
        <v>869</v>
      </c>
      <c r="X498" s="316" t="s">
        <v>793</v>
      </c>
      <c r="Y498" s="317" t="str">
        <f>VLOOKUP(HelpMe[[#This Row],[Technician]],Technicians[#All],3,FALSE)</f>
        <v>RAK Ceramics</v>
      </c>
      <c r="Z498" s="228" t="str">
        <f>VLOOKUP(HelpMe[[#This Row],[Technician]],Technicians[#All],2,FALSE)</f>
        <v>SAP SD</v>
      </c>
      <c r="AA498" s="233" t="str">
        <f>IF((TEXT("Oct 28, 2024 00:00 AM","mmm dd, yyyy hh:mm") - HelpMe[[#This Row],[Updated Created Date]])&gt;0, "Yes","No")</f>
        <v>Yes</v>
      </c>
      <c r="AB498" s="230">
        <f ca="1">HelpMe[[#This Row],[Updated Resolved Time]]-HelpMe[[#This Row],[Updated Created Date]]</f>
        <v>31.233333333329938</v>
      </c>
      <c r="AC498" s="231">
        <f>YEAR(HelpMe[[#This Row],[Updated Created Date]])</f>
        <v>2024</v>
      </c>
      <c r="AD498" s="228">
        <f>WEEKNUM(HelpMe[[#This Row],[Updated Created Date]])</f>
        <v>37</v>
      </c>
      <c r="AE498" s="228" t="str">
        <f>_xlfn.CONCAT(HelpMe[[#This Row],[Year]],"-W",HelpMe[[#This Row],[Week'#]])</f>
        <v>2024-W37</v>
      </c>
      <c r="AF498" s="228" t="str">
        <f>IFERROR(VLOOKUP(HelpMe[[#This Row],[ID]],CGTracker[#All],13,FALSE),"No CG Status Found")</f>
        <v>No CG Status Found</v>
      </c>
      <c r="AG498" s="228">
        <f>MONTH(HelpMe[[#This Row],[Updated Created Date]])</f>
        <v>9</v>
      </c>
      <c r="AH498" s="228" t="str">
        <f>_xlfn.CONCAT(HelpMe[[#This Row],[Year]],"-M",HelpMe[[#This Row],[Month]])</f>
        <v>2024-M9</v>
      </c>
      <c r="AI498" s="228" t="str">
        <f ca="1">IF(HelpMe[[#This Row],[Age]]&lt;2,"Less than 2",IF(HelpMe[[#This Row],[Age]]&lt;5,"From 2 to 5",IF(HelpMe[[#This Row],[Age]]&lt;10,"From 5 to 10","More than 10")))</f>
        <v>More than 10</v>
      </c>
      <c r="AJ4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45544.520138888889</v>
      </c>
      <c r="AK4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45575.753472222219</v>
      </c>
    </row>
    <row r="499" spans="1:37" ht="13.5" customHeight="1">
      <c r="A499" s="235">
        <v>4000002825</v>
      </c>
      <c r="B499" s="228" t="s">
        <v>117</v>
      </c>
      <c r="C499" s="228" t="s">
        <v>892</v>
      </c>
      <c r="D499" s="228" t="s">
        <v>3991</v>
      </c>
      <c r="E499" s="228" t="s">
        <v>3992</v>
      </c>
      <c r="F499" s="228" t="s">
        <v>881</v>
      </c>
      <c r="G499" s="228" t="s">
        <v>882</v>
      </c>
      <c r="H499" s="228" t="s">
        <v>403</v>
      </c>
      <c r="I499" s="233" t="s">
        <v>3993</v>
      </c>
      <c r="J499" s="228" t="s">
        <v>3994</v>
      </c>
      <c r="K499" s="228" t="s">
        <v>846</v>
      </c>
      <c r="L499" s="228" t="s">
        <v>3995</v>
      </c>
      <c r="M499" s="228" t="s">
        <v>3992</v>
      </c>
      <c r="N499" s="228" t="s">
        <v>924</v>
      </c>
      <c r="O499" s="228" t="s">
        <v>850</v>
      </c>
      <c r="P499" s="233" t="s">
        <v>3995</v>
      </c>
      <c r="Q499" s="228" t="s">
        <v>795</v>
      </c>
      <c r="R499" s="233" t="s">
        <v>3996</v>
      </c>
      <c r="S499" s="228" t="s">
        <v>3996</v>
      </c>
      <c r="T499" s="228" t="s">
        <v>3997</v>
      </c>
      <c r="U499" s="228" t="s">
        <v>890</v>
      </c>
      <c r="V499" s="228" t="s">
        <v>855</v>
      </c>
      <c r="W499" s="228" t="s">
        <v>869</v>
      </c>
      <c r="X499" s="316" t="s">
        <v>878</v>
      </c>
      <c r="Y499" s="317" t="str">
        <f>VLOOKUP(HelpMe[[#This Row],[Technician]],Technicians[#All],3,FALSE)</f>
        <v>RAK Ceramics</v>
      </c>
      <c r="Z499" s="228" t="str">
        <f>VLOOKUP(HelpMe[[#This Row],[Technician]],Technicians[#All],2,FALSE)</f>
        <v>SAP Basis</v>
      </c>
      <c r="AA499" s="233" t="str">
        <f>IF((TEXT("Oct 28, 2024 00:00 AM","mmm dd, yyyy hh:mm") - HelpMe[[#This Row],[Updated Created Date]])&gt;0, "Yes","No")</f>
        <v>Yes</v>
      </c>
      <c r="AB499" s="230">
        <f ca="1">HelpMe[[#This Row],[Updated Resolved Time]]-HelpMe[[#This Row],[Updated Created Date]]</f>
        <v>16.113888888889051</v>
      </c>
      <c r="AC499" s="231">
        <f>YEAR(HelpMe[[#This Row],[Updated Created Date]])</f>
        <v>2024</v>
      </c>
      <c r="AD499" s="228">
        <f>WEEKNUM(HelpMe[[#This Row],[Updated Created Date]])</f>
        <v>37</v>
      </c>
      <c r="AE499" s="228" t="str">
        <f>_xlfn.CONCAT(HelpMe[[#This Row],[Year]],"-W",HelpMe[[#This Row],[Week'#]])</f>
        <v>2024-W37</v>
      </c>
      <c r="AF499" s="228" t="str">
        <f>IFERROR(VLOOKUP(HelpMe[[#This Row],[ID]],CGTracker[#All],13,FALSE),"No CG Status Found")</f>
        <v>No CG Status Found</v>
      </c>
      <c r="AG499" s="228">
        <f>MONTH(HelpMe[[#This Row],[Updated Created Date]])</f>
        <v>9</v>
      </c>
      <c r="AH499" s="228" t="str">
        <f>_xlfn.CONCAT(HelpMe[[#This Row],[Year]],"-M",HelpMe[[#This Row],[Month]])</f>
        <v>2024-M9</v>
      </c>
      <c r="AI499" s="228" t="str">
        <f ca="1">IF(HelpMe[[#This Row],[Age]]&lt;2,"Less than 2",IF(HelpMe[[#This Row],[Age]]&lt;5,"From 2 to 5",IF(HelpMe[[#This Row],[Age]]&lt;10,"From 5 to 10","More than 10")))</f>
        <v>More than 10</v>
      </c>
      <c r="AJ4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45544.544444444444</v>
      </c>
      <c r="AK4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45560.658333333333</v>
      </c>
    </row>
    <row r="500" spans="1:37" ht="13.5" customHeight="1">
      <c r="A500" s="235">
        <v>4000002855</v>
      </c>
      <c r="B500" s="228" t="s">
        <v>156</v>
      </c>
      <c r="C500" s="228" t="s">
        <v>1035</v>
      </c>
      <c r="D500" s="228" t="s">
        <v>3998</v>
      </c>
      <c r="E500" s="228" t="s">
        <v>1885</v>
      </c>
      <c r="F500" s="228" t="s">
        <v>742</v>
      </c>
      <c r="G500" s="228" t="s">
        <v>516</v>
      </c>
      <c r="H500" s="228" t="s">
        <v>403</v>
      </c>
      <c r="I500" s="233" t="s">
        <v>3999</v>
      </c>
      <c r="J500" s="228" t="s">
        <v>4000</v>
      </c>
      <c r="K500" s="228" t="s">
        <v>846</v>
      </c>
      <c r="L500" s="228" t="s">
        <v>4001</v>
      </c>
      <c r="M500" s="228" t="s">
        <v>1885</v>
      </c>
      <c r="N500" s="228" t="s">
        <v>863</v>
      </c>
      <c r="O500" s="228" t="s">
        <v>917</v>
      </c>
      <c r="P500" s="233" t="s">
        <v>4001</v>
      </c>
      <c r="Q500" s="228" t="s">
        <v>892</v>
      </c>
      <c r="R500" s="233" t="s">
        <v>4002</v>
      </c>
      <c r="S500" s="228" t="s">
        <v>4003</v>
      </c>
      <c r="T500" s="228" t="s">
        <v>4004</v>
      </c>
      <c r="U500" s="228" t="s">
        <v>855</v>
      </c>
      <c r="V500" s="228" t="s">
        <v>855</v>
      </c>
      <c r="W500" s="228" t="s">
        <v>869</v>
      </c>
      <c r="X500" s="316" t="s">
        <v>793</v>
      </c>
      <c r="Y500" s="317" t="str">
        <f>VLOOKUP(HelpMe[[#This Row],[Technician]],Technicians[#All],3,FALSE)</f>
        <v>RAK Ceramics</v>
      </c>
      <c r="Z500" s="228" t="str">
        <f>VLOOKUP(HelpMe[[#This Row],[Technician]],Technicians[#All],2,FALSE)</f>
        <v>SAP SD</v>
      </c>
      <c r="AA500" s="233" t="str">
        <f>IF((TEXT("Oct 28, 2024 00:00 AM","mmm dd, yyyy hh:mm") - HelpMe[[#This Row],[Updated Created Date]])&gt;0, "Yes","No")</f>
        <v>Yes</v>
      </c>
      <c r="AB500" s="230">
        <f ca="1">HelpMe[[#This Row],[Updated Resolved Time]]-HelpMe[[#This Row],[Updated Created Date]]</f>
        <v>31.052777777775191</v>
      </c>
      <c r="AC500" s="231">
        <f>YEAR(HelpMe[[#This Row],[Updated Created Date]])</f>
        <v>2024</v>
      </c>
      <c r="AD500" s="228">
        <f>WEEKNUM(HelpMe[[#This Row],[Updated Created Date]])</f>
        <v>37</v>
      </c>
      <c r="AE500" s="228" t="str">
        <f>_xlfn.CONCAT(HelpMe[[#This Row],[Year]],"-W",HelpMe[[#This Row],[Week'#]])</f>
        <v>2024-W37</v>
      </c>
      <c r="AF500" s="228" t="str">
        <f>IFERROR(VLOOKUP(HelpMe[[#This Row],[ID]],CGTracker[#All],13,FALSE),"No CG Status Found")</f>
        <v>No CG Status Found</v>
      </c>
      <c r="AG500" s="228">
        <f>MONTH(HelpMe[[#This Row],[Updated Created Date]])</f>
        <v>9</v>
      </c>
      <c r="AH500" s="228" t="str">
        <f>_xlfn.CONCAT(HelpMe[[#This Row],[Year]],"-M",HelpMe[[#This Row],[Month]])</f>
        <v>2024-M9</v>
      </c>
      <c r="AI500" s="228" t="str">
        <f ca="1">IF(HelpMe[[#This Row],[Age]]&lt;2,"Less than 2",IF(HelpMe[[#This Row],[Age]]&lt;5,"From 2 to 5",IF(HelpMe[[#This Row],[Age]]&lt;10,"From 5 to 10","More than 10")))</f>
        <v>More than 10</v>
      </c>
      <c r="AJ5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45544.724305555559</v>
      </c>
      <c r="AK5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45575.777083333334</v>
      </c>
    </row>
    <row r="501" spans="1:37" ht="13.5" customHeight="1">
      <c r="A501" s="235">
        <v>4000002837</v>
      </c>
      <c r="B501" s="228" t="s">
        <v>156</v>
      </c>
      <c r="C501" s="228" t="s">
        <v>892</v>
      </c>
      <c r="D501" s="228" t="s">
        <v>4005</v>
      </c>
      <c r="E501" s="228" t="s">
        <v>4006</v>
      </c>
      <c r="F501" s="228" t="s">
        <v>742</v>
      </c>
      <c r="G501" s="228" t="s">
        <v>941</v>
      </c>
      <c r="H501" s="228" t="s">
        <v>131</v>
      </c>
      <c r="I501" s="233" t="s">
        <v>4007</v>
      </c>
      <c r="J501" s="228" t="s">
        <v>4008</v>
      </c>
      <c r="K501" s="228" t="s">
        <v>846</v>
      </c>
      <c r="L501" s="228" t="s">
        <v>855</v>
      </c>
      <c r="M501" s="228" t="s">
        <v>4006</v>
      </c>
      <c r="N501" s="228" t="s">
        <v>1122</v>
      </c>
      <c r="O501" s="228" t="s">
        <v>850</v>
      </c>
      <c r="P501" s="233" t="s">
        <v>4009</v>
      </c>
      <c r="Q501" s="228" t="s">
        <v>795</v>
      </c>
      <c r="R501" s="233" t="s">
        <v>855</v>
      </c>
      <c r="S501" s="228" t="s">
        <v>4010</v>
      </c>
      <c r="T501" s="228" t="s">
        <v>4011</v>
      </c>
      <c r="U501" s="228" t="s">
        <v>855</v>
      </c>
      <c r="V501" s="228" t="s">
        <v>4012</v>
      </c>
      <c r="W501" s="228" t="s">
        <v>869</v>
      </c>
      <c r="X501" s="316" t="s">
        <v>878</v>
      </c>
      <c r="Y501" s="317" t="str">
        <f>VLOOKUP(HelpMe[[#This Row],[Technician]],Technicians[#All],3,FALSE)</f>
        <v>RAK Ceramics</v>
      </c>
      <c r="Z501" s="228" t="str">
        <f>VLOOKUP(HelpMe[[#This Row],[Technician]],Technicians[#All],2,FALSE)</f>
        <v>SAP SD</v>
      </c>
      <c r="AA501" s="233" t="str">
        <f>IF((TEXT("Oct 28, 2024 00:00 AM","mmm dd, yyyy hh:mm") - HelpMe[[#This Row],[Updated Created Date]])&gt;0, "Yes","No")</f>
        <v>Yes</v>
      </c>
      <c r="AB501" s="230">
        <f ca="1">HelpMe[[#This Row],[Updated Resolved Time]]-HelpMe[[#This Row],[Updated Created Date]]</f>
        <v>109.10335150462925</v>
      </c>
      <c r="AC501" s="231">
        <f>YEAR(HelpMe[[#This Row],[Updated Created Date]])</f>
        <v>2024</v>
      </c>
      <c r="AD501" s="228">
        <f>WEEKNUM(HelpMe[[#This Row],[Updated Created Date]])</f>
        <v>37</v>
      </c>
      <c r="AE501" s="228" t="str">
        <f>_xlfn.CONCAT(HelpMe[[#This Row],[Year]],"-W",HelpMe[[#This Row],[Week'#]])</f>
        <v>2024-W37</v>
      </c>
      <c r="AF501" s="228" t="str">
        <f>IFERROR(VLOOKUP(HelpMe[[#This Row],[ID]],CGTracker[#All],13,FALSE),"No CG Status Found")</f>
        <v>No CG Status Found</v>
      </c>
      <c r="AG501" s="228">
        <f>MONTH(HelpMe[[#This Row],[Updated Created Date]])</f>
        <v>9</v>
      </c>
      <c r="AH501" s="228" t="str">
        <f>_xlfn.CONCAT(HelpMe[[#This Row],[Year]],"-M",HelpMe[[#This Row],[Month]])</f>
        <v>2024-M9</v>
      </c>
      <c r="AI501" s="228" t="str">
        <f ca="1">IF(HelpMe[[#This Row],[Age]]&lt;2,"Less than 2",IF(HelpMe[[#This Row],[Age]]&lt;5,"From 2 to 5",IF(HelpMe[[#This Row],[Age]]&lt;10,"From 5 to 10","More than 10")))</f>
        <v>More than 10</v>
      </c>
      <c r="AJ5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45544.654166666667</v>
      </c>
      <c r="AK5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02" spans="1:37" ht="13.5" customHeight="1">
      <c r="A502" s="235">
        <v>4000002827</v>
      </c>
      <c r="B502" s="228" t="s">
        <v>117</v>
      </c>
      <c r="C502" s="228" t="s">
        <v>795</v>
      </c>
      <c r="D502" s="228" t="s">
        <v>4013</v>
      </c>
      <c r="E502" s="228" t="s">
        <v>4014</v>
      </c>
      <c r="F502" s="228" t="s">
        <v>2413</v>
      </c>
      <c r="G502" s="228" t="s">
        <v>882</v>
      </c>
      <c r="H502" s="228" t="s">
        <v>403</v>
      </c>
      <c r="I502" s="233" t="s">
        <v>4015</v>
      </c>
      <c r="J502" s="228" t="s">
        <v>4016</v>
      </c>
      <c r="K502" s="228" t="s">
        <v>846</v>
      </c>
      <c r="L502" s="228" t="s">
        <v>4017</v>
      </c>
      <c r="M502" s="228" t="s">
        <v>4014</v>
      </c>
      <c r="N502" s="228" t="s">
        <v>2570</v>
      </c>
      <c r="O502" s="228" t="s">
        <v>850</v>
      </c>
      <c r="P502" s="233" t="s">
        <v>4017</v>
      </c>
      <c r="Q502" s="228" t="s">
        <v>795</v>
      </c>
      <c r="R502" s="233" t="s">
        <v>4018</v>
      </c>
      <c r="S502" s="228" t="s">
        <v>4019</v>
      </c>
      <c r="T502" s="228" t="s">
        <v>4020</v>
      </c>
      <c r="U502" s="228" t="s">
        <v>890</v>
      </c>
      <c r="V502" s="228" t="s">
        <v>855</v>
      </c>
      <c r="W502" s="228" t="s">
        <v>869</v>
      </c>
      <c r="X502" s="316" t="s">
        <v>793</v>
      </c>
      <c r="Y502" s="317" t="str">
        <f>VLOOKUP(HelpMe[[#This Row],[Technician]],Technicians[#All],3,FALSE)</f>
        <v>RAK Ceramics</v>
      </c>
      <c r="Z502" s="228" t="str">
        <f>VLOOKUP(HelpMe[[#This Row],[Technician]],Technicians[#All],2,FALSE)</f>
        <v>SAP Basis</v>
      </c>
      <c r="AA502" s="233" t="str">
        <f>IF((TEXT("Oct 28, 2024 00:00 AM","mmm dd, yyyy hh:mm") - HelpMe[[#This Row],[Updated Created Date]])&gt;0, "Yes","No")</f>
        <v>Yes</v>
      </c>
      <c r="AB502" s="230">
        <f ca="1">HelpMe[[#This Row],[Updated Resolved Time]]-HelpMe[[#This Row],[Updated Created Date]]</f>
        <v>7.1395833333372138</v>
      </c>
      <c r="AC502" s="231">
        <f>YEAR(HelpMe[[#This Row],[Updated Created Date]])</f>
        <v>2024</v>
      </c>
      <c r="AD502" s="228">
        <f>WEEKNUM(HelpMe[[#This Row],[Updated Created Date]])</f>
        <v>37</v>
      </c>
      <c r="AE502" s="228" t="str">
        <f>_xlfn.CONCAT(HelpMe[[#This Row],[Year]],"-W",HelpMe[[#This Row],[Week'#]])</f>
        <v>2024-W37</v>
      </c>
      <c r="AF502" s="228" t="str">
        <f>IFERROR(VLOOKUP(HelpMe[[#This Row],[ID]],CGTracker[#All],13,FALSE),"No CG Status Found")</f>
        <v>No CG Status Found</v>
      </c>
      <c r="AG502" s="228">
        <f>MONTH(HelpMe[[#This Row],[Updated Created Date]])</f>
        <v>9</v>
      </c>
      <c r="AH502" s="228" t="str">
        <f>_xlfn.CONCAT(HelpMe[[#This Row],[Year]],"-M",HelpMe[[#This Row],[Month]])</f>
        <v>2024-M9</v>
      </c>
      <c r="AI502" s="228" t="str">
        <f ca="1">IF(HelpMe[[#This Row],[Age]]&lt;2,"Less than 2",IF(HelpMe[[#This Row],[Age]]&lt;5,"From 2 to 5",IF(HelpMe[[#This Row],[Age]]&lt;10,"From 5 to 10","More than 10")))</f>
        <v>From 5 to 10</v>
      </c>
      <c r="AJ5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45544.548611111109</v>
      </c>
      <c r="AK5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45551.688194444447</v>
      </c>
    </row>
    <row r="503" spans="1:37" ht="13.5" customHeight="1">
      <c r="A503" s="235">
        <v>4000002832</v>
      </c>
      <c r="B503" s="228" t="s">
        <v>117</v>
      </c>
      <c r="C503" s="228" t="s">
        <v>795</v>
      </c>
      <c r="D503" s="228" t="s">
        <v>4021</v>
      </c>
      <c r="E503" s="228" t="s">
        <v>3540</v>
      </c>
      <c r="F503" s="228" t="s">
        <v>881</v>
      </c>
      <c r="G503" s="228" t="s">
        <v>882</v>
      </c>
      <c r="H503" s="228" t="s">
        <v>403</v>
      </c>
      <c r="I503" s="233" t="s">
        <v>4022</v>
      </c>
      <c r="J503" s="228" t="s">
        <v>4023</v>
      </c>
      <c r="K503" s="228" t="s">
        <v>890</v>
      </c>
      <c r="L503" s="228" t="s">
        <v>3620</v>
      </c>
      <c r="M503" s="228" t="s">
        <v>3540</v>
      </c>
      <c r="N503" s="228" t="s">
        <v>1188</v>
      </c>
      <c r="O503" s="228" t="s">
        <v>850</v>
      </c>
      <c r="P503" s="233" t="s">
        <v>3620</v>
      </c>
      <c r="Q503" s="228" t="s">
        <v>795</v>
      </c>
      <c r="R503" s="233" t="s">
        <v>4024</v>
      </c>
      <c r="S503" s="228" t="s">
        <v>4024</v>
      </c>
      <c r="T503" s="228" t="s">
        <v>4007</v>
      </c>
      <c r="U503" s="228" t="s">
        <v>890</v>
      </c>
      <c r="V503" s="228" t="s">
        <v>855</v>
      </c>
      <c r="W503" s="228" t="s">
        <v>938</v>
      </c>
      <c r="X503" s="316" t="s">
        <v>793</v>
      </c>
      <c r="Y503" s="317" t="str">
        <f>VLOOKUP(HelpMe[[#This Row],[Technician]],Technicians[#All],3,FALSE)</f>
        <v>RAK Ceramics</v>
      </c>
      <c r="Z503" s="228" t="str">
        <f>VLOOKUP(HelpMe[[#This Row],[Technician]],Technicians[#All],2,FALSE)</f>
        <v>SAP Basis</v>
      </c>
      <c r="AA503" s="233" t="str">
        <f>IF((TEXT("Oct 28, 2024 00:00 AM","mmm dd, yyyy hh:mm") - HelpMe[[#This Row],[Updated Created Date]])&gt;0, "Yes","No")</f>
        <v>Yes</v>
      </c>
      <c r="AB503" s="230">
        <f ca="1">HelpMe[[#This Row],[Updated Resolved Time]]-HelpMe[[#This Row],[Updated Created Date]]</f>
        <v>0.20277777777664596</v>
      </c>
      <c r="AC503" s="231">
        <f>YEAR(HelpMe[[#This Row],[Updated Created Date]])</f>
        <v>2024</v>
      </c>
      <c r="AD503" s="228">
        <f>WEEKNUM(HelpMe[[#This Row],[Updated Created Date]])</f>
        <v>37</v>
      </c>
      <c r="AE503" s="228" t="str">
        <f>_xlfn.CONCAT(HelpMe[[#This Row],[Year]],"-W",HelpMe[[#This Row],[Week'#]])</f>
        <v>2024-W37</v>
      </c>
      <c r="AF503" s="228" t="str">
        <f>IFERROR(VLOOKUP(HelpMe[[#This Row],[ID]],CGTracker[#All],13,FALSE),"No CG Status Found")</f>
        <v>No CG Status Found</v>
      </c>
      <c r="AG503" s="228">
        <f>MONTH(HelpMe[[#This Row],[Updated Created Date]])</f>
        <v>9</v>
      </c>
      <c r="AH503" s="228" t="str">
        <f>_xlfn.CONCAT(HelpMe[[#This Row],[Year]],"-M",HelpMe[[#This Row],[Month]])</f>
        <v>2024-M9</v>
      </c>
      <c r="AI503" s="228" t="str">
        <f ca="1">IF(HelpMe[[#This Row],[Age]]&lt;2,"Less than 2",IF(HelpMe[[#This Row],[Age]]&lt;5,"From 2 to 5",IF(HelpMe[[#This Row],[Age]]&lt;10,"From 5 to 10","More than 10")))</f>
        <v>Less than 2</v>
      </c>
      <c r="AJ5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45544.570833333331</v>
      </c>
      <c r="AK5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45544.773611111108</v>
      </c>
    </row>
    <row r="504" spans="1:37" ht="13.5" customHeight="1">
      <c r="A504" s="235">
        <v>4000002884</v>
      </c>
      <c r="B504" s="228" t="s">
        <v>156</v>
      </c>
      <c r="C504" s="228" t="s">
        <v>1035</v>
      </c>
      <c r="D504" s="228" t="s">
        <v>4025</v>
      </c>
      <c r="E504" s="228" t="s">
        <v>1168</v>
      </c>
      <c r="F504" s="228" t="s">
        <v>603</v>
      </c>
      <c r="G504" s="228" t="s">
        <v>860</v>
      </c>
      <c r="H504" s="228" t="s">
        <v>403</v>
      </c>
      <c r="I504" s="233" t="s">
        <v>4026</v>
      </c>
      <c r="J504" s="228" t="s">
        <v>4027</v>
      </c>
      <c r="K504" s="228" t="s">
        <v>846</v>
      </c>
      <c r="L504" s="228" t="s">
        <v>4028</v>
      </c>
      <c r="M504" s="228" t="s">
        <v>1168</v>
      </c>
      <c r="N504" s="228" t="s">
        <v>1170</v>
      </c>
      <c r="O504" s="228" t="s">
        <v>917</v>
      </c>
      <c r="P504" s="233" t="s">
        <v>4028</v>
      </c>
      <c r="Q504" s="228" t="s">
        <v>892</v>
      </c>
      <c r="R504" s="233" t="s">
        <v>4029</v>
      </c>
      <c r="S504" s="228" t="s">
        <v>4029</v>
      </c>
      <c r="T504" s="228" t="s">
        <v>4030</v>
      </c>
      <c r="U504" s="228" t="s">
        <v>855</v>
      </c>
      <c r="V504" s="228" t="s">
        <v>4031</v>
      </c>
      <c r="W504" s="228" t="s">
        <v>869</v>
      </c>
      <c r="X504" s="316" t="s">
        <v>793</v>
      </c>
      <c r="Y504" s="317" t="str">
        <f>VLOOKUP(HelpMe[[#This Row],[Technician]],Technicians[#All],3,FALSE)</f>
        <v>RAK Ceramics</v>
      </c>
      <c r="Z504" s="228" t="str">
        <f>VLOOKUP(HelpMe[[#This Row],[Technician]],Technicians[#All],2,FALSE)</f>
        <v>SAP ABAP</v>
      </c>
      <c r="AA504" s="233" t="str">
        <f>IF((TEXT("Oct 28, 2024 00:00 AM","mmm dd, yyyy hh:mm") - HelpMe[[#This Row],[Updated Created Date]])&gt;0, "Yes","No")</f>
        <v>Yes</v>
      </c>
      <c r="AB504" s="230">
        <f ca="1">HelpMe[[#This Row],[Updated Resolved Time]]-HelpMe[[#This Row],[Updated Created Date]]</f>
        <v>7.8791666666656965</v>
      </c>
      <c r="AC504" s="231">
        <f>YEAR(HelpMe[[#This Row],[Updated Created Date]])</f>
        <v>2024</v>
      </c>
      <c r="AD504" s="228">
        <f>WEEKNUM(HelpMe[[#This Row],[Updated Created Date]])</f>
        <v>37</v>
      </c>
      <c r="AE504" s="228" t="str">
        <f>_xlfn.CONCAT(HelpMe[[#This Row],[Year]],"-W",HelpMe[[#This Row],[Week'#]])</f>
        <v>2024-W37</v>
      </c>
      <c r="AF504" s="228" t="str">
        <f>IFERROR(VLOOKUP(HelpMe[[#This Row],[ID]],CGTracker[#All],13,FALSE),"No CG Status Found")</f>
        <v>No CG Status Found</v>
      </c>
      <c r="AG504" s="228">
        <f>MONTH(HelpMe[[#This Row],[Updated Created Date]])</f>
        <v>9</v>
      </c>
      <c r="AH504" s="228" t="str">
        <f>_xlfn.CONCAT(HelpMe[[#This Row],[Year]],"-M",HelpMe[[#This Row],[Month]])</f>
        <v>2024-M9</v>
      </c>
      <c r="AI504" s="228" t="str">
        <f ca="1">IF(HelpMe[[#This Row],[Age]]&lt;2,"Less than 2",IF(HelpMe[[#This Row],[Age]]&lt;5,"From 2 to 5",IF(HelpMe[[#This Row],[Age]]&lt;10,"From 5 to 10","More than 10")))</f>
        <v>From 5 to 10</v>
      </c>
      <c r="AJ5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45545.604166666664</v>
      </c>
      <c r="AK5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45553.48333333333</v>
      </c>
    </row>
    <row r="505" spans="1:37" ht="13.5" customHeight="1">
      <c r="A505" s="235">
        <v>4000002888</v>
      </c>
      <c r="B505" s="228" t="s">
        <v>156</v>
      </c>
      <c r="C505" s="228" t="s">
        <v>795</v>
      </c>
      <c r="D505" s="228" t="s">
        <v>4032</v>
      </c>
      <c r="E505" s="228" t="s">
        <v>4033</v>
      </c>
      <c r="F505" s="228" t="s">
        <v>1054</v>
      </c>
      <c r="G505" s="228" t="s">
        <v>1055</v>
      </c>
      <c r="H505" s="228" t="s">
        <v>403</v>
      </c>
      <c r="I505" s="233" t="s">
        <v>4034</v>
      </c>
      <c r="J505" s="228" t="s">
        <v>4035</v>
      </c>
      <c r="K505" s="228" t="s">
        <v>846</v>
      </c>
      <c r="L505" s="228" t="s">
        <v>3755</v>
      </c>
      <c r="M505" s="228" t="s">
        <v>933</v>
      </c>
      <c r="N505" s="228" t="s">
        <v>3134</v>
      </c>
      <c r="O505" s="228" t="s">
        <v>850</v>
      </c>
      <c r="P505" s="233" t="s">
        <v>3755</v>
      </c>
      <c r="Q505" s="228" t="s">
        <v>795</v>
      </c>
      <c r="R505" s="233" t="s">
        <v>4036</v>
      </c>
      <c r="S505" s="228" t="s">
        <v>4036</v>
      </c>
      <c r="T505" s="228" t="s">
        <v>4037</v>
      </c>
      <c r="U505" s="228" t="s">
        <v>855</v>
      </c>
      <c r="V505" s="228" t="s">
        <v>4038</v>
      </c>
      <c r="W505" s="228" t="s">
        <v>869</v>
      </c>
      <c r="X505" s="316" t="s">
        <v>793</v>
      </c>
      <c r="Y505" s="317" t="str">
        <f>VLOOKUP(HelpMe[[#This Row],[Technician]],Technicians[#All],3,FALSE)</f>
        <v>RAK Ceramics</v>
      </c>
      <c r="Z505" s="228" t="str">
        <f>VLOOKUP(HelpMe[[#This Row],[Technician]],Technicians[#All],2,FALSE)</f>
        <v>SAP PP</v>
      </c>
      <c r="AA505" s="233" t="str">
        <f>IF((TEXT("Oct 28, 2024 00:00 AM","mmm dd, yyyy hh:mm") - HelpMe[[#This Row],[Updated Created Date]])&gt;0, "Yes","No")</f>
        <v>Yes</v>
      </c>
      <c r="AB505" s="230">
        <f ca="1">HelpMe[[#This Row],[Updated Resolved Time]]-HelpMe[[#This Row],[Updated Created Date]]</f>
        <v>3.0979166666656965</v>
      </c>
      <c r="AC505" s="231">
        <f>YEAR(HelpMe[[#This Row],[Updated Created Date]])</f>
        <v>2024</v>
      </c>
      <c r="AD505" s="228">
        <f>WEEKNUM(HelpMe[[#This Row],[Updated Created Date]])</f>
        <v>37</v>
      </c>
      <c r="AE505" s="228" t="str">
        <f>_xlfn.CONCAT(HelpMe[[#This Row],[Year]],"-W",HelpMe[[#This Row],[Week'#]])</f>
        <v>2024-W37</v>
      </c>
      <c r="AF505" s="228" t="str">
        <f>IFERROR(VLOOKUP(HelpMe[[#This Row],[ID]],CGTracker[#All],13,FALSE),"No CG Status Found")</f>
        <v>No CG Status Found</v>
      </c>
      <c r="AG505" s="228">
        <f>MONTH(HelpMe[[#This Row],[Updated Created Date]])</f>
        <v>9</v>
      </c>
      <c r="AH505" s="228" t="str">
        <f>_xlfn.CONCAT(HelpMe[[#This Row],[Year]],"-M",HelpMe[[#This Row],[Month]])</f>
        <v>2024-M9</v>
      </c>
      <c r="AI505" s="228" t="str">
        <f ca="1">IF(HelpMe[[#This Row],[Age]]&lt;2,"Less than 2",IF(HelpMe[[#This Row],[Age]]&lt;5,"From 2 to 5",IF(HelpMe[[#This Row],[Age]]&lt;10,"From 5 to 10","More than 10")))</f>
        <v>From 2 to 5</v>
      </c>
      <c r="AJ5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45545.664583333331</v>
      </c>
      <c r="AK5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45548.762499999997</v>
      </c>
    </row>
    <row r="506" spans="1:37" ht="13.5" customHeight="1">
      <c r="A506" s="235">
        <v>4000003065</v>
      </c>
      <c r="B506" s="228" t="s">
        <v>117</v>
      </c>
      <c r="C506" s="228" t="s">
        <v>1035</v>
      </c>
      <c r="D506" s="228" t="s">
        <v>4039</v>
      </c>
      <c r="E506" s="228" t="s">
        <v>4040</v>
      </c>
      <c r="F506" s="228" t="s">
        <v>2413</v>
      </c>
      <c r="G506" s="228" t="s">
        <v>882</v>
      </c>
      <c r="H506" s="228" t="s">
        <v>403</v>
      </c>
      <c r="I506" s="233" t="s">
        <v>4041</v>
      </c>
      <c r="J506" s="228" t="s">
        <v>4042</v>
      </c>
      <c r="K506" s="228" t="s">
        <v>846</v>
      </c>
      <c r="L506" s="228" t="s">
        <v>4043</v>
      </c>
      <c r="M506" s="228" t="s">
        <v>4040</v>
      </c>
      <c r="N506" s="228" t="s">
        <v>886</v>
      </c>
      <c r="O506" s="228" t="s">
        <v>917</v>
      </c>
      <c r="P506" s="233" t="s">
        <v>4043</v>
      </c>
      <c r="Q506" s="228" t="s">
        <v>892</v>
      </c>
      <c r="R506" s="233" t="s">
        <v>4044</v>
      </c>
      <c r="S506" s="228" t="s">
        <v>4044</v>
      </c>
      <c r="T506" s="228" t="s">
        <v>4045</v>
      </c>
      <c r="U506" s="228" t="s">
        <v>890</v>
      </c>
      <c r="V506" s="228" t="s">
        <v>855</v>
      </c>
      <c r="W506" s="228" t="s">
        <v>869</v>
      </c>
      <c r="X506" s="316" t="s">
        <v>793</v>
      </c>
      <c r="Y506" s="317" t="str">
        <f>VLOOKUP(HelpMe[[#This Row],[Technician]],Technicians[#All],3,FALSE)</f>
        <v>RAK Ceramics</v>
      </c>
      <c r="Z506" s="228" t="str">
        <f>VLOOKUP(HelpMe[[#This Row],[Technician]],Technicians[#All],2,FALSE)</f>
        <v>SAP Basis</v>
      </c>
      <c r="AA506" s="233" t="str">
        <f>IF((TEXT("Oct 28, 2024 00:00 AM","mmm dd, yyyy hh:mm") - HelpMe[[#This Row],[Updated Created Date]])&gt;0, "Yes","No")</f>
        <v>Yes</v>
      </c>
      <c r="AB506" s="230">
        <f ca="1">HelpMe[[#This Row],[Updated Resolved Time]]-HelpMe[[#This Row],[Updated Created Date]]</f>
        <v>4.047222222223354</v>
      </c>
      <c r="AC506" s="231">
        <f>YEAR(HelpMe[[#This Row],[Updated Created Date]])</f>
        <v>2024</v>
      </c>
      <c r="AD506" s="228">
        <f>WEEKNUM(HelpMe[[#This Row],[Updated Created Date]])</f>
        <v>38</v>
      </c>
      <c r="AE506" s="228" t="str">
        <f>_xlfn.CONCAT(HelpMe[[#This Row],[Year]],"-W",HelpMe[[#This Row],[Week'#]])</f>
        <v>2024-W38</v>
      </c>
      <c r="AF506" s="228" t="str">
        <f>IFERROR(VLOOKUP(HelpMe[[#This Row],[ID]],CGTracker[#All],13,FALSE),"No CG Status Found")</f>
        <v>No CG Status Found</v>
      </c>
      <c r="AG506" s="228">
        <f>MONTH(HelpMe[[#This Row],[Updated Created Date]])</f>
        <v>9</v>
      </c>
      <c r="AH506" s="228" t="str">
        <f>_xlfn.CONCAT(HelpMe[[#This Row],[Year]],"-M",HelpMe[[#This Row],[Month]])</f>
        <v>2024-M9</v>
      </c>
      <c r="AI506" s="228" t="str">
        <f ca="1">IF(HelpMe[[#This Row],[Age]]&lt;2,"Less than 2",IF(HelpMe[[#This Row],[Age]]&lt;5,"From 2 to 5",IF(HelpMe[[#This Row],[Age]]&lt;10,"From 5 to 10","More than 10")))</f>
        <v>From 2 to 5</v>
      </c>
      <c r="AJ5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45551.489583333336</v>
      </c>
      <c r="AK5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45555.536805555559</v>
      </c>
    </row>
    <row r="507" spans="1:37" ht="13.5" customHeight="1">
      <c r="A507" s="235">
        <v>4000002989</v>
      </c>
      <c r="B507" s="228" t="s">
        <v>117</v>
      </c>
      <c r="C507" s="228" t="s">
        <v>892</v>
      </c>
      <c r="D507" s="228" t="s">
        <v>4046</v>
      </c>
      <c r="E507" s="228" t="s">
        <v>4047</v>
      </c>
      <c r="F507" s="228" t="s">
        <v>881</v>
      </c>
      <c r="G507" s="228" t="s">
        <v>882</v>
      </c>
      <c r="H507" s="228" t="s">
        <v>403</v>
      </c>
      <c r="I507" s="233" t="s">
        <v>4048</v>
      </c>
      <c r="J507" s="228" t="s">
        <v>4049</v>
      </c>
      <c r="K507" s="228" t="s">
        <v>846</v>
      </c>
      <c r="L507" s="228" t="s">
        <v>4050</v>
      </c>
      <c r="M507" s="228" t="s">
        <v>3625</v>
      </c>
      <c r="N507" s="228" t="s">
        <v>4051</v>
      </c>
      <c r="O507" s="228" t="s">
        <v>850</v>
      </c>
      <c r="P507" s="233" t="s">
        <v>4050</v>
      </c>
      <c r="Q507" s="228" t="s">
        <v>795</v>
      </c>
      <c r="R507" s="233" t="s">
        <v>4052</v>
      </c>
      <c r="S507" s="228" t="s">
        <v>4053</v>
      </c>
      <c r="T507" s="228" t="s">
        <v>4054</v>
      </c>
      <c r="U507" s="228" t="s">
        <v>890</v>
      </c>
      <c r="V507" s="228" t="s">
        <v>855</v>
      </c>
      <c r="W507" s="228" t="s">
        <v>869</v>
      </c>
      <c r="X507" s="316" t="s">
        <v>793</v>
      </c>
      <c r="Y507" s="317" t="str">
        <f>VLOOKUP(HelpMe[[#This Row],[Technician]],Technicians[#All],3,FALSE)</f>
        <v>RAK Ceramics</v>
      </c>
      <c r="Z507" s="228" t="str">
        <f>VLOOKUP(HelpMe[[#This Row],[Technician]],Technicians[#All],2,FALSE)</f>
        <v>SAP Basis</v>
      </c>
      <c r="AA507" s="233" t="str">
        <f>IF((TEXT("Oct 28, 2024 00:00 AM","mmm dd, yyyy hh:mm") - HelpMe[[#This Row],[Updated Created Date]])&gt;0, "Yes","No")</f>
        <v>Yes</v>
      </c>
      <c r="AB507" s="230">
        <f ca="1">HelpMe[[#This Row],[Updated Resolved Time]]-HelpMe[[#This Row],[Updated Created Date]]</f>
        <v>10.931944444440887</v>
      </c>
      <c r="AC507" s="231">
        <f>YEAR(HelpMe[[#This Row],[Updated Created Date]])</f>
        <v>2024</v>
      </c>
      <c r="AD507" s="228">
        <f>WEEKNUM(HelpMe[[#This Row],[Updated Created Date]])</f>
        <v>37</v>
      </c>
      <c r="AE507" s="228" t="str">
        <f>_xlfn.CONCAT(HelpMe[[#This Row],[Year]],"-W",HelpMe[[#This Row],[Week'#]])</f>
        <v>2024-W37</v>
      </c>
      <c r="AF507" s="228" t="str">
        <f>IFERROR(VLOOKUP(HelpMe[[#This Row],[ID]],CGTracker[#All],13,FALSE),"No CG Status Found")</f>
        <v>No CG Status Found</v>
      </c>
      <c r="AG507" s="228">
        <f>MONTH(HelpMe[[#This Row],[Updated Created Date]])</f>
        <v>9</v>
      </c>
      <c r="AH507" s="228" t="str">
        <f>_xlfn.CONCAT(HelpMe[[#This Row],[Year]],"-M",HelpMe[[#This Row],[Month]])</f>
        <v>2024-M9</v>
      </c>
      <c r="AI507" s="228" t="str">
        <f ca="1">IF(HelpMe[[#This Row],[Age]]&lt;2,"Less than 2",IF(HelpMe[[#This Row],[Age]]&lt;5,"From 2 to 5",IF(HelpMe[[#This Row],[Age]]&lt;10,"From 5 to 10","More than 10")))</f>
        <v>More than 10</v>
      </c>
      <c r="AJ5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45547.768055555556</v>
      </c>
      <c r="AK5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45558.7</v>
      </c>
    </row>
    <row r="508" spans="1:37" ht="13.5" customHeight="1">
      <c r="A508" s="235">
        <v>4000002915</v>
      </c>
      <c r="B508" s="228" t="s">
        <v>117</v>
      </c>
      <c r="C508" s="228" t="s">
        <v>795</v>
      </c>
      <c r="D508" s="228" t="s">
        <v>4055</v>
      </c>
      <c r="E508" s="228" t="s">
        <v>4056</v>
      </c>
      <c r="F508" s="228" t="s">
        <v>881</v>
      </c>
      <c r="G508" s="228" t="s">
        <v>882</v>
      </c>
      <c r="H508" s="228" t="s">
        <v>403</v>
      </c>
      <c r="I508" s="233" t="s">
        <v>4057</v>
      </c>
      <c r="J508" s="228" t="s">
        <v>4058</v>
      </c>
      <c r="K508" s="228" t="s">
        <v>890</v>
      </c>
      <c r="L508" s="228" t="s">
        <v>3941</v>
      </c>
      <c r="M508" s="228" t="s">
        <v>4056</v>
      </c>
      <c r="N508" s="228" t="s">
        <v>1156</v>
      </c>
      <c r="O508" s="228" t="s">
        <v>850</v>
      </c>
      <c r="P508" s="233" t="s">
        <v>3941</v>
      </c>
      <c r="Q508" s="228" t="s">
        <v>795</v>
      </c>
      <c r="R508" s="233" t="s">
        <v>3942</v>
      </c>
      <c r="S508" s="228" t="s">
        <v>3942</v>
      </c>
      <c r="T508" s="228" t="s">
        <v>4059</v>
      </c>
      <c r="U508" s="228" t="s">
        <v>890</v>
      </c>
      <c r="V508" s="228" t="s">
        <v>855</v>
      </c>
      <c r="W508" s="228" t="s">
        <v>938</v>
      </c>
      <c r="X508" s="316" t="s">
        <v>793</v>
      </c>
      <c r="Y508" s="317" t="str">
        <f>VLOOKUP(HelpMe[[#This Row],[Technician]],Technicians[#All],3,FALSE)</f>
        <v>RAK Ceramics</v>
      </c>
      <c r="Z508" s="228" t="str">
        <f>VLOOKUP(HelpMe[[#This Row],[Technician]],Technicians[#All],2,FALSE)</f>
        <v>SAP Basis</v>
      </c>
      <c r="AA508" s="233" t="str">
        <f>IF((TEXT("Oct 28, 2024 00:00 AM","mmm dd, yyyy hh:mm") - HelpMe[[#This Row],[Updated Created Date]])&gt;0, "Yes","No")</f>
        <v>Yes</v>
      </c>
      <c r="AB508" s="230">
        <f ca="1">HelpMe[[#This Row],[Updated Resolved Time]]-HelpMe[[#This Row],[Updated Created Date]]</f>
        <v>0.25277777777955635</v>
      </c>
      <c r="AC508" s="231">
        <f>YEAR(HelpMe[[#This Row],[Updated Created Date]])</f>
        <v>2024</v>
      </c>
      <c r="AD508" s="228">
        <f>WEEKNUM(HelpMe[[#This Row],[Updated Created Date]])</f>
        <v>37</v>
      </c>
      <c r="AE508" s="228" t="str">
        <f>_xlfn.CONCAT(HelpMe[[#This Row],[Year]],"-W",HelpMe[[#This Row],[Week'#]])</f>
        <v>2024-W37</v>
      </c>
      <c r="AF508" s="228" t="str">
        <f>IFERROR(VLOOKUP(HelpMe[[#This Row],[ID]],CGTracker[#All],13,FALSE),"No CG Status Found")</f>
        <v>No CG Status Found</v>
      </c>
      <c r="AG508" s="228">
        <f>MONTH(HelpMe[[#This Row],[Updated Created Date]])</f>
        <v>9</v>
      </c>
      <c r="AH508" s="228" t="str">
        <f>_xlfn.CONCAT(HelpMe[[#This Row],[Year]],"-M",HelpMe[[#This Row],[Month]])</f>
        <v>2024-M9</v>
      </c>
      <c r="AI508" s="228" t="str">
        <f ca="1">IF(HelpMe[[#This Row],[Age]]&lt;2,"Less than 2",IF(HelpMe[[#This Row],[Age]]&lt;5,"From 2 to 5",IF(HelpMe[[#This Row],[Age]]&lt;10,"From 5 to 10","More than 10")))</f>
        <v>Less than 2</v>
      </c>
      <c r="AJ5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45546.504861111112</v>
      </c>
      <c r="AK5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45546.757638888892</v>
      </c>
    </row>
    <row r="509" spans="1:37" ht="13.5" customHeight="1">
      <c r="A509" s="235">
        <v>4000002910</v>
      </c>
      <c r="B509" s="228" t="s">
        <v>156</v>
      </c>
      <c r="C509" s="228" t="s">
        <v>795</v>
      </c>
      <c r="D509" s="228" t="s">
        <v>4060</v>
      </c>
      <c r="E509" s="228" t="s">
        <v>4061</v>
      </c>
      <c r="F509" s="228" t="s">
        <v>742</v>
      </c>
      <c r="G509" s="228" t="s">
        <v>516</v>
      </c>
      <c r="H509" s="228" t="s">
        <v>403</v>
      </c>
      <c r="I509" s="233" t="s">
        <v>4062</v>
      </c>
      <c r="J509" s="228" t="s">
        <v>4063</v>
      </c>
      <c r="K509" s="228" t="s">
        <v>846</v>
      </c>
      <c r="L509" s="228" t="s">
        <v>4064</v>
      </c>
      <c r="M509" s="228" t="s">
        <v>933</v>
      </c>
      <c r="N509" s="228" t="s">
        <v>1004</v>
      </c>
      <c r="O509" s="228" t="s">
        <v>850</v>
      </c>
      <c r="P509" s="233" t="s">
        <v>4064</v>
      </c>
      <c r="Q509" s="228" t="s">
        <v>795</v>
      </c>
      <c r="R509" s="233" t="s">
        <v>4065</v>
      </c>
      <c r="S509" s="228" t="s">
        <v>4066</v>
      </c>
      <c r="T509" s="228" t="s">
        <v>4067</v>
      </c>
      <c r="U509" s="228" t="s">
        <v>855</v>
      </c>
      <c r="V509" s="228" t="s">
        <v>4068</v>
      </c>
      <c r="W509" s="228" t="s">
        <v>869</v>
      </c>
      <c r="X509" s="316" t="s">
        <v>793</v>
      </c>
      <c r="Y509" s="317" t="str">
        <f>VLOOKUP(HelpMe[[#This Row],[Technician]],Technicians[#All],3,FALSE)</f>
        <v>RAK Ceramics</v>
      </c>
      <c r="Z509" s="228" t="str">
        <f>VLOOKUP(HelpMe[[#This Row],[Technician]],Technicians[#All],2,FALSE)</f>
        <v>SAP SD</v>
      </c>
      <c r="AA509" s="233" t="str">
        <f>IF((TEXT("Oct 28, 2024 00:00 AM","mmm dd, yyyy hh:mm") - HelpMe[[#This Row],[Updated Created Date]])&gt;0, "Yes","No")</f>
        <v>Yes</v>
      </c>
      <c r="AB509" s="230">
        <f ca="1">HelpMe[[#This Row],[Updated Resolved Time]]-HelpMe[[#This Row],[Updated Created Date]]</f>
        <v>8.0569444444408873</v>
      </c>
      <c r="AC509" s="231">
        <f>YEAR(HelpMe[[#This Row],[Updated Created Date]])</f>
        <v>2024</v>
      </c>
      <c r="AD509" s="228">
        <f>WEEKNUM(HelpMe[[#This Row],[Updated Created Date]])</f>
        <v>37</v>
      </c>
      <c r="AE509" s="228" t="str">
        <f>_xlfn.CONCAT(HelpMe[[#This Row],[Year]],"-W",HelpMe[[#This Row],[Week'#]])</f>
        <v>2024-W37</v>
      </c>
      <c r="AF509" s="228" t="str">
        <f>IFERROR(VLOOKUP(HelpMe[[#This Row],[ID]],CGTracker[#All],13,FALSE),"No CG Status Found")</f>
        <v>No CG Status Found</v>
      </c>
      <c r="AG509" s="228">
        <f>MONTH(HelpMe[[#This Row],[Updated Created Date]])</f>
        <v>9</v>
      </c>
      <c r="AH509" s="228" t="str">
        <f>_xlfn.CONCAT(HelpMe[[#This Row],[Year]],"-M",HelpMe[[#This Row],[Month]])</f>
        <v>2024-M9</v>
      </c>
      <c r="AI509" s="228" t="str">
        <f ca="1">IF(HelpMe[[#This Row],[Age]]&lt;2,"Less than 2",IF(HelpMe[[#This Row],[Age]]&lt;5,"From 2 to 5",IF(HelpMe[[#This Row],[Age]]&lt;10,"From 5 to 10","More than 10")))</f>
        <v>From 5 to 10</v>
      </c>
      <c r="AJ5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45546.462500000001</v>
      </c>
      <c r="AK5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45554.519444444442</v>
      </c>
    </row>
    <row r="510" spans="1:37" ht="13.5" customHeight="1">
      <c r="A510" s="235">
        <v>4000002932</v>
      </c>
      <c r="B510" s="228" t="s">
        <v>156</v>
      </c>
      <c r="C510" s="228" t="s">
        <v>841</v>
      </c>
      <c r="D510" s="228" t="s">
        <v>4069</v>
      </c>
      <c r="E510" s="228" t="s">
        <v>4070</v>
      </c>
      <c r="F510" s="228" t="s">
        <v>742</v>
      </c>
      <c r="G510" s="228" t="s">
        <v>516</v>
      </c>
      <c r="H510" s="228" t="s">
        <v>403</v>
      </c>
      <c r="I510" s="233" t="s">
        <v>4071</v>
      </c>
      <c r="J510" s="228" t="s">
        <v>4072</v>
      </c>
      <c r="K510" s="228" t="s">
        <v>846</v>
      </c>
      <c r="L510" s="228" t="s">
        <v>2391</v>
      </c>
      <c r="M510" s="228" t="s">
        <v>933</v>
      </c>
      <c r="N510" s="228" t="s">
        <v>855</v>
      </c>
      <c r="O510" s="228" t="s">
        <v>850</v>
      </c>
      <c r="P510" s="233" t="s">
        <v>2391</v>
      </c>
      <c r="Q510" s="228" t="s">
        <v>841</v>
      </c>
      <c r="R510" s="233" t="s">
        <v>4073</v>
      </c>
      <c r="S510" s="228" t="s">
        <v>4074</v>
      </c>
      <c r="T510" s="228" t="s">
        <v>4075</v>
      </c>
      <c r="U510" s="228" t="s">
        <v>855</v>
      </c>
      <c r="V510" s="228" t="s">
        <v>855</v>
      </c>
      <c r="W510" s="228" t="s">
        <v>869</v>
      </c>
      <c r="X510" s="316" t="s">
        <v>793</v>
      </c>
      <c r="Y510" s="317" t="str">
        <f>VLOOKUP(HelpMe[[#This Row],[Technician]],Technicians[#All],3,FALSE)</f>
        <v>RAK Ceramics</v>
      </c>
      <c r="Z510" s="228" t="str">
        <f>VLOOKUP(HelpMe[[#This Row],[Technician]],Technicians[#All],2,FALSE)</f>
        <v>SAP SD</v>
      </c>
      <c r="AA510" s="233" t="str">
        <f>IF((TEXT("Oct 28, 2024 00:00 AM","mmm dd, yyyy hh:mm") - HelpMe[[#This Row],[Updated Created Date]])&gt;0, "Yes","No")</f>
        <v>Yes</v>
      </c>
      <c r="AB510" s="230">
        <f ca="1">HelpMe[[#This Row],[Updated Resolved Time]]-HelpMe[[#This Row],[Updated Created Date]]</f>
        <v>47.820833333331393</v>
      </c>
      <c r="AC510" s="231">
        <f>YEAR(HelpMe[[#This Row],[Updated Created Date]])</f>
        <v>2024</v>
      </c>
      <c r="AD510" s="228">
        <f>WEEKNUM(HelpMe[[#This Row],[Updated Created Date]])</f>
        <v>37</v>
      </c>
      <c r="AE510" s="228" t="str">
        <f>_xlfn.CONCAT(HelpMe[[#This Row],[Year]],"-W",HelpMe[[#This Row],[Week'#]])</f>
        <v>2024-W37</v>
      </c>
      <c r="AF510" s="228" t="str">
        <f>IFERROR(VLOOKUP(HelpMe[[#This Row],[ID]],CGTracker[#All],13,FALSE),"No CG Status Found")</f>
        <v>No CG Status Found</v>
      </c>
      <c r="AG510" s="228">
        <f>MONTH(HelpMe[[#This Row],[Updated Created Date]])</f>
        <v>9</v>
      </c>
      <c r="AH510" s="228" t="str">
        <f>_xlfn.CONCAT(HelpMe[[#This Row],[Year]],"-M",HelpMe[[#This Row],[Month]])</f>
        <v>2024-M9</v>
      </c>
      <c r="AI510" s="228" t="str">
        <f ca="1">IF(HelpMe[[#This Row],[Age]]&lt;2,"Less than 2",IF(HelpMe[[#This Row],[Age]]&lt;5,"From 2 to 5",IF(HelpMe[[#This Row],[Age]]&lt;10,"From 5 to 10","More than 10")))</f>
        <v>More than 10</v>
      </c>
      <c r="AJ5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45546.679166666669</v>
      </c>
      <c r="AK5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v>
      </c>
    </row>
    <row r="511" spans="1:37" ht="13.5" customHeight="1">
      <c r="A511" s="235">
        <v>4000002934</v>
      </c>
      <c r="B511" s="228" t="s">
        <v>117</v>
      </c>
      <c r="C511" s="228" t="s">
        <v>841</v>
      </c>
      <c r="D511" s="228" t="s">
        <v>4076</v>
      </c>
      <c r="E511" s="228" t="s">
        <v>3766</v>
      </c>
      <c r="F511" s="228" t="s">
        <v>881</v>
      </c>
      <c r="G511" s="228" t="s">
        <v>882</v>
      </c>
      <c r="H511" s="228" t="s">
        <v>403</v>
      </c>
      <c r="I511" s="233" t="s">
        <v>4077</v>
      </c>
      <c r="J511" s="228" t="s">
        <v>4078</v>
      </c>
      <c r="K511" s="228" t="s">
        <v>846</v>
      </c>
      <c r="L511" s="228" t="s">
        <v>3520</v>
      </c>
      <c r="M511" s="228" t="s">
        <v>933</v>
      </c>
      <c r="N511" s="228" t="s">
        <v>924</v>
      </c>
      <c r="O511" s="228" t="s">
        <v>850</v>
      </c>
      <c r="P511" s="233" t="s">
        <v>3520</v>
      </c>
      <c r="Q511" s="228" t="s">
        <v>841</v>
      </c>
      <c r="R511" s="233" t="s">
        <v>4079</v>
      </c>
      <c r="S511" s="228" t="s">
        <v>4079</v>
      </c>
      <c r="T511" s="228" t="s">
        <v>4080</v>
      </c>
      <c r="U511" s="228" t="s">
        <v>890</v>
      </c>
      <c r="V511" s="228" t="s">
        <v>855</v>
      </c>
      <c r="W511" s="228" t="s">
        <v>869</v>
      </c>
      <c r="X511" s="316" t="s">
        <v>793</v>
      </c>
      <c r="Y511" s="317" t="str">
        <f>VLOOKUP(HelpMe[[#This Row],[Technician]],Technicians[#All],3,FALSE)</f>
        <v>RAK Ceramics</v>
      </c>
      <c r="Z511" s="228" t="str">
        <f>VLOOKUP(HelpMe[[#This Row],[Technician]],Technicians[#All],2,FALSE)</f>
        <v>SAP Basis</v>
      </c>
      <c r="AA511" s="233" t="str">
        <f>IF((TEXT("Oct 28, 2024 00:00 AM","mmm dd, yyyy hh:mm") - HelpMe[[#This Row],[Updated Created Date]])&gt;0, "Yes","No")</f>
        <v>Yes</v>
      </c>
      <c r="AB511" s="230">
        <f ca="1">HelpMe[[#This Row],[Updated Resolved Time]]-HelpMe[[#This Row],[Updated Created Date]]</f>
        <v>8.0062499999985448</v>
      </c>
      <c r="AC511" s="231">
        <f>YEAR(HelpMe[[#This Row],[Updated Created Date]])</f>
        <v>2024</v>
      </c>
      <c r="AD511" s="228">
        <f>WEEKNUM(HelpMe[[#This Row],[Updated Created Date]])</f>
        <v>37</v>
      </c>
      <c r="AE511" s="228" t="str">
        <f>_xlfn.CONCAT(HelpMe[[#This Row],[Year]],"-W",HelpMe[[#This Row],[Week'#]])</f>
        <v>2024-W37</v>
      </c>
      <c r="AF511" s="228" t="str">
        <f>IFERROR(VLOOKUP(HelpMe[[#This Row],[ID]],CGTracker[#All],13,FALSE),"No CG Status Found")</f>
        <v>No CG Status Found</v>
      </c>
      <c r="AG511" s="228">
        <f>MONTH(HelpMe[[#This Row],[Updated Created Date]])</f>
        <v>9</v>
      </c>
      <c r="AH511" s="228" t="str">
        <f>_xlfn.CONCAT(HelpMe[[#This Row],[Year]],"-M",HelpMe[[#This Row],[Month]])</f>
        <v>2024-M9</v>
      </c>
      <c r="AI511" s="228" t="str">
        <f ca="1">IF(HelpMe[[#This Row],[Age]]&lt;2,"Less than 2",IF(HelpMe[[#This Row],[Age]]&lt;5,"From 2 to 5",IF(HelpMe[[#This Row],[Age]]&lt;10,"From 5 to 10","More than 10")))</f>
        <v>From 5 to 10</v>
      </c>
      <c r="AJ5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45546.694444444445</v>
      </c>
      <c r="AK5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45554.700694444444</v>
      </c>
    </row>
    <row r="512" spans="1:37" ht="13.5" customHeight="1">
      <c r="A512" s="235">
        <v>4000002936</v>
      </c>
      <c r="B512" s="228" t="s">
        <v>156</v>
      </c>
      <c r="C512" s="228" t="s">
        <v>795</v>
      </c>
      <c r="D512" s="228" t="s">
        <v>4081</v>
      </c>
      <c r="E512" s="228" t="s">
        <v>1185</v>
      </c>
      <c r="F512" s="228" t="s">
        <v>742</v>
      </c>
      <c r="G512" s="228" t="s">
        <v>516</v>
      </c>
      <c r="H512" s="228" t="s">
        <v>403</v>
      </c>
      <c r="I512" s="233" t="s">
        <v>4082</v>
      </c>
      <c r="J512" s="228" t="s">
        <v>4083</v>
      </c>
      <c r="K512" s="228" t="s">
        <v>846</v>
      </c>
      <c r="L512" s="228" t="s">
        <v>4084</v>
      </c>
      <c r="M512" s="228" t="s">
        <v>933</v>
      </c>
      <c r="N512" s="228" t="s">
        <v>1188</v>
      </c>
      <c r="O512" s="228" t="s">
        <v>850</v>
      </c>
      <c r="P512" s="233" t="s">
        <v>4084</v>
      </c>
      <c r="Q512" s="228" t="s">
        <v>795</v>
      </c>
      <c r="R512" s="233" t="s">
        <v>4085</v>
      </c>
      <c r="S512" s="228" t="s">
        <v>4086</v>
      </c>
      <c r="T512" s="228" t="s">
        <v>4087</v>
      </c>
      <c r="U512" s="228" t="s">
        <v>855</v>
      </c>
      <c r="V512" s="228" t="s">
        <v>855</v>
      </c>
      <c r="W512" s="228" t="s">
        <v>869</v>
      </c>
      <c r="X512" s="316" t="s">
        <v>793</v>
      </c>
      <c r="Y512" s="317" t="str">
        <f>VLOOKUP(HelpMe[[#This Row],[Technician]],Technicians[#All],3,FALSE)</f>
        <v>RAK Ceramics</v>
      </c>
      <c r="Z512" s="228" t="str">
        <f>VLOOKUP(HelpMe[[#This Row],[Technician]],Technicians[#All],2,FALSE)</f>
        <v>SAP SD</v>
      </c>
      <c r="AA512" s="233" t="str">
        <f>IF((TEXT("Oct 28, 2024 00:00 AM","mmm dd, yyyy hh:mm") - HelpMe[[#This Row],[Updated Created Date]])&gt;0, "Yes","No")</f>
        <v>Yes</v>
      </c>
      <c r="AB512" s="230">
        <f ca="1">HelpMe[[#This Row],[Updated Resolved Time]]-HelpMe[[#This Row],[Updated Created Date]]</f>
        <v>28.891666666670062</v>
      </c>
      <c r="AC512" s="231">
        <f>YEAR(HelpMe[[#This Row],[Updated Created Date]])</f>
        <v>2024</v>
      </c>
      <c r="AD512" s="228">
        <f>WEEKNUM(HelpMe[[#This Row],[Updated Created Date]])</f>
        <v>37</v>
      </c>
      <c r="AE512" s="228" t="str">
        <f>_xlfn.CONCAT(HelpMe[[#This Row],[Year]],"-W",HelpMe[[#This Row],[Week'#]])</f>
        <v>2024-W37</v>
      </c>
      <c r="AF512" s="228" t="str">
        <f>IFERROR(VLOOKUP(HelpMe[[#This Row],[ID]],CGTracker[#All],13,FALSE),"No CG Status Found")</f>
        <v>No CG Status Found</v>
      </c>
      <c r="AG512" s="228">
        <f>MONTH(HelpMe[[#This Row],[Updated Created Date]])</f>
        <v>9</v>
      </c>
      <c r="AH512" s="228" t="str">
        <f>_xlfn.CONCAT(HelpMe[[#This Row],[Year]],"-M",HelpMe[[#This Row],[Month]])</f>
        <v>2024-M9</v>
      </c>
      <c r="AI512" s="228" t="str">
        <f ca="1">IF(HelpMe[[#This Row],[Age]]&lt;2,"Less than 2",IF(HelpMe[[#This Row],[Age]]&lt;5,"From 2 to 5",IF(HelpMe[[#This Row],[Age]]&lt;10,"From 5 to 10","More than 10")))</f>
        <v>More than 10</v>
      </c>
      <c r="AJ5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45546.700694444444</v>
      </c>
      <c r="AK5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45575.592361111114</v>
      </c>
    </row>
    <row r="513" spans="1:37" ht="13.5" customHeight="1">
      <c r="A513" s="235">
        <v>4000002940</v>
      </c>
      <c r="B513" s="228" t="s">
        <v>156</v>
      </c>
      <c r="C513" s="228" t="s">
        <v>795</v>
      </c>
      <c r="D513" s="228" t="s">
        <v>4088</v>
      </c>
      <c r="E513" s="228" t="s">
        <v>4070</v>
      </c>
      <c r="F513" s="228" t="s">
        <v>742</v>
      </c>
      <c r="G513" s="228" t="s">
        <v>516</v>
      </c>
      <c r="H513" s="228" t="s">
        <v>403</v>
      </c>
      <c r="I513" s="233" t="s">
        <v>3877</v>
      </c>
      <c r="J513" s="228" t="s">
        <v>4089</v>
      </c>
      <c r="K513" s="228" t="s">
        <v>846</v>
      </c>
      <c r="L513" s="228" t="s">
        <v>2391</v>
      </c>
      <c r="M513" s="228" t="s">
        <v>933</v>
      </c>
      <c r="N513" s="228" t="s">
        <v>855</v>
      </c>
      <c r="O513" s="228" t="s">
        <v>850</v>
      </c>
      <c r="P513" s="233" t="s">
        <v>2391</v>
      </c>
      <c r="Q513" s="228" t="s">
        <v>795</v>
      </c>
      <c r="R513" s="233" t="s">
        <v>4073</v>
      </c>
      <c r="S513" s="228" t="s">
        <v>4090</v>
      </c>
      <c r="T513" s="228" t="s">
        <v>4091</v>
      </c>
      <c r="U513" s="228" t="s">
        <v>855</v>
      </c>
      <c r="V513" s="228" t="s">
        <v>855</v>
      </c>
      <c r="W513" s="228" t="s">
        <v>869</v>
      </c>
      <c r="X513" s="316" t="s">
        <v>793</v>
      </c>
      <c r="Y513" s="317" t="str">
        <f>VLOOKUP(HelpMe[[#This Row],[Technician]],Technicians[#All],3,FALSE)</f>
        <v>RAK Ceramics</v>
      </c>
      <c r="Z513" s="228" t="str">
        <f>VLOOKUP(HelpMe[[#This Row],[Technician]],Technicians[#All],2,FALSE)</f>
        <v>SAP SD</v>
      </c>
      <c r="AA513" s="233" t="str">
        <f>IF((TEXT("Oct 28, 2024 00:00 AM","mmm dd, yyyy hh:mm") - HelpMe[[#This Row],[Updated Created Date]])&gt;0, "Yes","No")</f>
        <v>Yes</v>
      </c>
      <c r="AB513" s="230">
        <f ca="1">HelpMe[[#This Row],[Updated Resolved Time]]-HelpMe[[#This Row],[Updated Created Date]]</f>
        <v>47.727777777778101</v>
      </c>
      <c r="AC513" s="231">
        <f>YEAR(HelpMe[[#This Row],[Updated Created Date]])</f>
        <v>2024</v>
      </c>
      <c r="AD513" s="228">
        <f>WEEKNUM(HelpMe[[#This Row],[Updated Created Date]])</f>
        <v>37</v>
      </c>
      <c r="AE513" s="228" t="str">
        <f>_xlfn.CONCAT(HelpMe[[#This Row],[Year]],"-W",HelpMe[[#This Row],[Week'#]])</f>
        <v>2024-W37</v>
      </c>
      <c r="AF513" s="228" t="str">
        <f>IFERROR(VLOOKUP(HelpMe[[#This Row],[ID]],CGTracker[#All],13,FALSE),"No CG Status Found")</f>
        <v>No CG Status Found</v>
      </c>
      <c r="AG513" s="228">
        <f>MONTH(HelpMe[[#This Row],[Updated Created Date]])</f>
        <v>9</v>
      </c>
      <c r="AH513" s="228" t="str">
        <f>_xlfn.CONCAT(HelpMe[[#This Row],[Year]],"-M",HelpMe[[#This Row],[Month]])</f>
        <v>2024-M9</v>
      </c>
      <c r="AI513" s="228" t="str">
        <f ca="1">IF(HelpMe[[#This Row],[Age]]&lt;2,"Less than 2",IF(HelpMe[[#This Row],[Age]]&lt;5,"From 2 to 5",IF(HelpMe[[#This Row],[Age]]&lt;10,"From 5 to 10","More than 10")))</f>
        <v>More than 10</v>
      </c>
      <c r="AJ5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45546.772222222222</v>
      </c>
      <c r="AK5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v>
      </c>
    </row>
    <row r="514" spans="1:37" ht="13.5" customHeight="1">
      <c r="A514" s="235">
        <v>4000002941</v>
      </c>
      <c r="B514" s="228" t="s">
        <v>117</v>
      </c>
      <c r="C514" s="228" t="s">
        <v>841</v>
      </c>
      <c r="D514" s="228" t="s">
        <v>2831</v>
      </c>
      <c r="E514" s="228" t="s">
        <v>2832</v>
      </c>
      <c r="F514" s="228" t="s">
        <v>881</v>
      </c>
      <c r="G514" s="228" t="s">
        <v>882</v>
      </c>
      <c r="H514" s="228" t="s">
        <v>403</v>
      </c>
      <c r="I514" s="233" t="s">
        <v>4092</v>
      </c>
      <c r="J514" s="228" t="s">
        <v>4093</v>
      </c>
      <c r="K514" s="228" t="s">
        <v>846</v>
      </c>
      <c r="L514" s="228" t="s">
        <v>4094</v>
      </c>
      <c r="M514" s="228" t="s">
        <v>933</v>
      </c>
      <c r="N514" s="228" t="s">
        <v>1004</v>
      </c>
      <c r="O514" s="228" t="s">
        <v>850</v>
      </c>
      <c r="P514" s="233" t="s">
        <v>4094</v>
      </c>
      <c r="Q514" s="228" t="s">
        <v>841</v>
      </c>
      <c r="R514" s="233" t="s">
        <v>4095</v>
      </c>
      <c r="S514" s="228" t="s">
        <v>4095</v>
      </c>
      <c r="T514" s="228" t="s">
        <v>4096</v>
      </c>
      <c r="U514" s="228" t="s">
        <v>890</v>
      </c>
      <c r="V514" s="228" t="s">
        <v>855</v>
      </c>
      <c r="W514" s="228" t="s">
        <v>869</v>
      </c>
      <c r="X514" s="316" t="s">
        <v>793</v>
      </c>
      <c r="Y514" s="317" t="str">
        <f>VLOOKUP(HelpMe[[#This Row],[Technician]],Technicians[#All],3,FALSE)</f>
        <v>RAK Ceramics</v>
      </c>
      <c r="Z514" s="228" t="str">
        <f>VLOOKUP(HelpMe[[#This Row],[Technician]],Technicians[#All],2,FALSE)</f>
        <v>SAP Basis</v>
      </c>
      <c r="AA514" s="233" t="str">
        <f>IF((TEXT("Oct 28, 2024 00:00 AM","mmm dd, yyyy hh:mm") - HelpMe[[#This Row],[Updated Created Date]])&gt;0, "Yes","No")</f>
        <v>Yes</v>
      </c>
      <c r="AB514" s="230">
        <f ca="1">HelpMe[[#This Row],[Updated Resolved Time]]-HelpMe[[#This Row],[Updated Created Date]]</f>
        <v>27.908333333332848</v>
      </c>
      <c r="AC514" s="231">
        <f>YEAR(HelpMe[[#This Row],[Updated Created Date]])</f>
        <v>2024</v>
      </c>
      <c r="AD514" s="228">
        <f>WEEKNUM(HelpMe[[#This Row],[Updated Created Date]])</f>
        <v>37</v>
      </c>
      <c r="AE514" s="228" t="str">
        <f>_xlfn.CONCAT(HelpMe[[#This Row],[Year]],"-W",HelpMe[[#This Row],[Week'#]])</f>
        <v>2024-W37</v>
      </c>
      <c r="AF514" s="228" t="str">
        <f>IFERROR(VLOOKUP(HelpMe[[#This Row],[ID]],CGTracker[#All],13,FALSE),"No CG Status Found")</f>
        <v>No CG Status Found</v>
      </c>
      <c r="AG514" s="228">
        <f>MONTH(HelpMe[[#This Row],[Updated Created Date]])</f>
        <v>9</v>
      </c>
      <c r="AH514" s="228" t="str">
        <f>_xlfn.CONCAT(HelpMe[[#This Row],[Year]],"-M",HelpMe[[#This Row],[Month]])</f>
        <v>2024-M9</v>
      </c>
      <c r="AI514" s="228" t="str">
        <f ca="1">IF(HelpMe[[#This Row],[Age]]&lt;2,"Less than 2",IF(HelpMe[[#This Row],[Age]]&lt;5,"From 2 to 5",IF(HelpMe[[#This Row],[Age]]&lt;10,"From 5 to 10","More than 10")))</f>
        <v>More than 10</v>
      </c>
      <c r="AJ5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45546.777083333334</v>
      </c>
      <c r="AK5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45574.685416666667</v>
      </c>
    </row>
    <row r="515" spans="1:37" ht="13.5" customHeight="1">
      <c r="A515" s="235">
        <v>4000002943</v>
      </c>
      <c r="B515" s="228" t="s">
        <v>117</v>
      </c>
      <c r="C515" s="228" t="s">
        <v>795</v>
      </c>
      <c r="D515" s="228" t="s">
        <v>4097</v>
      </c>
      <c r="E515" s="228" t="s">
        <v>4098</v>
      </c>
      <c r="F515" s="228" t="s">
        <v>881</v>
      </c>
      <c r="G515" s="228" t="s">
        <v>882</v>
      </c>
      <c r="H515" s="228" t="s">
        <v>403</v>
      </c>
      <c r="I515" s="233" t="s">
        <v>4099</v>
      </c>
      <c r="J515" s="228" t="s">
        <v>4100</v>
      </c>
      <c r="K515" s="228" t="s">
        <v>890</v>
      </c>
      <c r="L515" s="228" t="s">
        <v>4101</v>
      </c>
      <c r="M515" s="228" t="s">
        <v>933</v>
      </c>
      <c r="N515" s="228" t="s">
        <v>1170</v>
      </c>
      <c r="O515" s="228" t="s">
        <v>850</v>
      </c>
      <c r="P515" s="233" t="s">
        <v>4101</v>
      </c>
      <c r="Q515" s="228" t="s">
        <v>795</v>
      </c>
      <c r="R515" s="233" t="s">
        <v>4102</v>
      </c>
      <c r="S515" s="228" t="s">
        <v>4103</v>
      </c>
      <c r="T515" s="228" t="s">
        <v>4104</v>
      </c>
      <c r="U515" s="228" t="s">
        <v>890</v>
      </c>
      <c r="V515" s="228" t="s">
        <v>855</v>
      </c>
      <c r="W515" s="228" t="s">
        <v>938</v>
      </c>
      <c r="X515" s="316" t="s">
        <v>793</v>
      </c>
      <c r="Y515" s="317" t="str">
        <f>VLOOKUP(HelpMe[[#This Row],[Technician]],Technicians[#All],3,FALSE)</f>
        <v>RAK Ceramics</v>
      </c>
      <c r="Z515" s="228" t="str">
        <f>VLOOKUP(HelpMe[[#This Row],[Technician]],Technicians[#All],2,FALSE)</f>
        <v>SAP Basis</v>
      </c>
      <c r="AA515" s="233" t="str">
        <f>IF((TEXT("Oct 28, 2024 00:00 AM","mmm dd, yyyy hh:mm") - HelpMe[[#This Row],[Updated Created Date]])&gt;0, "Yes","No")</f>
        <v>Yes</v>
      </c>
      <c r="AB515" s="230">
        <f ca="1">HelpMe[[#This Row],[Updated Resolved Time]]-HelpMe[[#This Row],[Updated Created Date]]</f>
        <v>84.730555555557657</v>
      </c>
      <c r="AC515" s="231">
        <f>YEAR(HelpMe[[#This Row],[Updated Created Date]])</f>
        <v>2024</v>
      </c>
      <c r="AD515" s="228">
        <f>WEEKNUM(HelpMe[[#This Row],[Updated Created Date]])</f>
        <v>37</v>
      </c>
      <c r="AE515" s="228" t="str">
        <f>_xlfn.CONCAT(HelpMe[[#This Row],[Year]],"-W",HelpMe[[#This Row],[Week'#]])</f>
        <v>2024-W37</v>
      </c>
      <c r="AF515" s="228" t="str">
        <f>IFERROR(VLOOKUP(HelpMe[[#This Row],[ID]],CGTracker[#All],13,FALSE),"No CG Status Found")</f>
        <v>No CG Status Found</v>
      </c>
      <c r="AG515" s="228">
        <f>MONTH(HelpMe[[#This Row],[Updated Created Date]])</f>
        <v>9</v>
      </c>
      <c r="AH515" s="228" t="str">
        <f>_xlfn.CONCAT(HelpMe[[#This Row],[Year]],"-M",HelpMe[[#This Row],[Month]])</f>
        <v>2024-M9</v>
      </c>
      <c r="AI515" s="228" t="str">
        <f ca="1">IF(HelpMe[[#This Row],[Age]]&lt;2,"Less than 2",IF(HelpMe[[#This Row],[Age]]&lt;5,"From 2 to 5",IF(HelpMe[[#This Row],[Age]]&lt;10,"From 5 to 10","More than 10")))</f>
        <v>More than 10</v>
      </c>
      <c r="AJ5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45546.779166666667</v>
      </c>
      <c r="AK5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45631.509722222225</v>
      </c>
    </row>
    <row r="516" spans="1:37" ht="13.5" customHeight="1">
      <c r="A516" s="235">
        <v>4000002946</v>
      </c>
      <c r="B516" s="228" t="s">
        <v>156</v>
      </c>
      <c r="C516" s="228" t="s">
        <v>795</v>
      </c>
      <c r="D516" s="228" t="s">
        <v>4105</v>
      </c>
      <c r="E516" s="228" t="s">
        <v>4106</v>
      </c>
      <c r="F516" s="228" t="s">
        <v>881</v>
      </c>
      <c r="G516" s="228" t="s">
        <v>882</v>
      </c>
      <c r="H516" s="228" t="s">
        <v>403</v>
      </c>
      <c r="I516" s="233" t="s">
        <v>4107</v>
      </c>
      <c r="J516" s="228" t="s">
        <v>4108</v>
      </c>
      <c r="K516" s="228" t="s">
        <v>846</v>
      </c>
      <c r="L516" s="228" t="s">
        <v>4109</v>
      </c>
      <c r="M516" s="228" t="s">
        <v>933</v>
      </c>
      <c r="N516" s="228" t="s">
        <v>4110</v>
      </c>
      <c r="O516" s="228" t="s">
        <v>850</v>
      </c>
      <c r="P516" s="233" t="s">
        <v>4109</v>
      </c>
      <c r="Q516" s="228" t="s">
        <v>795</v>
      </c>
      <c r="R516" s="233" t="s">
        <v>4111</v>
      </c>
      <c r="S516" s="228" t="s">
        <v>4112</v>
      </c>
      <c r="T516" s="228" t="s">
        <v>4113</v>
      </c>
      <c r="U516" s="228" t="s">
        <v>855</v>
      </c>
      <c r="V516" s="228" t="s">
        <v>855</v>
      </c>
      <c r="W516" s="228" t="s">
        <v>869</v>
      </c>
      <c r="X516" s="316" t="s">
        <v>793</v>
      </c>
      <c r="Y516" s="317" t="str">
        <f>VLOOKUP(HelpMe[[#This Row],[Technician]],Technicians[#All],3,FALSE)</f>
        <v>RAK Ceramics</v>
      </c>
      <c r="Z516" s="228" t="str">
        <f>VLOOKUP(HelpMe[[#This Row],[Technician]],Technicians[#All],2,FALSE)</f>
        <v>SAP Basis</v>
      </c>
      <c r="AA516" s="233" t="str">
        <f>IF((TEXT("Oct 28, 2024 00:00 AM","mmm dd, yyyy hh:mm") - HelpMe[[#This Row],[Updated Created Date]])&gt;0, "Yes","No")</f>
        <v>Yes</v>
      </c>
      <c r="AB516" s="230">
        <f ca="1">HelpMe[[#This Row],[Updated Resolved Time]]-HelpMe[[#This Row],[Updated Created Date]]</f>
        <v>0.70625000000291038</v>
      </c>
      <c r="AC516" s="231">
        <f>YEAR(HelpMe[[#This Row],[Updated Created Date]])</f>
        <v>2024</v>
      </c>
      <c r="AD516" s="228">
        <f>WEEKNUM(HelpMe[[#This Row],[Updated Created Date]])</f>
        <v>37</v>
      </c>
      <c r="AE516" s="228" t="str">
        <f>_xlfn.CONCAT(HelpMe[[#This Row],[Year]],"-W",HelpMe[[#This Row],[Week'#]])</f>
        <v>2024-W37</v>
      </c>
      <c r="AF516" s="228" t="str">
        <f>IFERROR(VLOOKUP(HelpMe[[#This Row],[ID]],CGTracker[#All],13,FALSE),"No CG Status Found")</f>
        <v>No CG Status Found</v>
      </c>
      <c r="AG516" s="228">
        <f>MONTH(HelpMe[[#This Row],[Updated Created Date]])</f>
        <v>9</v>
      </c>
      <c r="AH516" s="228" t="str">
        <f>_xlfn.CONCAT(HelpMe[[#This Row],[Year]],"-M",HelpMe[[#This Row],[Month]])</f>
        <v>2024-M9</v>
      </c>
      <c r="AI516" s="228" t="str">
        <f ca="1">IF(HelpMe[[#This Row],[Age]]&lt;2,"Less than 2",IF(HelpMe[[#This Row],[Age]]&lt;5,"From 2 to 5",IF(HelpMe[[#This Row],[Age]]&lt;10,"From 5 to 10","More than 10")))</f>
        <v>Less than 2</v>
      </c>
      <c r="AJ5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45546.807638888888</v>
      </c>
      <c r="AK5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45547.513888888891</v>
      </c>
    </row>
    <row r="517" spans="1:37" ht="13.5" customHeight="1">
      <c r="A517" s="235">
        <v>4000002920</v>
      </c>
      <c r="B517" s="228" t="s">
        <v>117</v>
      </c>
      <c r="C517" s="228" t="s">
        <v>795</v>
      </c>
      <c r="D517" s="228" t="s">
        <v>4114</v>
      </c>
      <c r="E517" s="228" t="s">
        <v>2138</v>
      </c>
      <c r="F517" s="228" t="s">
        <v>881</v>
      </c>
      <c r="G517" s="228" t="s">
        <v>882</v>
      </c>
      <c r="H517" s="228" t="s">
        <v>403</v>
      </c>
      <c r="I517" s="233" t="s">
        <v>4115</v>
      </c>
      <c r="J517" s="228" t="s">
        <v>4116</v>
      </c>
      <c r="K517" s="228" t="s">
        <v>890</v>
      </c>
      <c r="L517" s="228" t="s">
        <v>4117</v>
      </c>
      <c r="M517" s="228" t="s">
        <v>2138</v>
      </c>
      <c r="N517" s="228" t="s">
        <v>2139</v>
      </c>
      <c r="O517" s="228" t="s">
        <v>850</v>
      </c>
      <c r="P517" s="233" t="s">
        <v>4117</v>
      </c>
      <c r="Q517" s="228" t="s">
        <v>795</v>
      </c>
      <c r="R517" s="233" t="s">
        <v>4118</v>
      </c>
      <c r="S517" s="228" t="s">
        <v>4118</v>
      </c>
      <c r="T517" s="228" t="s">
        <v>4119</v>
      </c>
      <c r="U517" s="228" t="s">
        <v>890</v>
      </c>
      <c r="V517" s="228" t="s">
        <v>855</v>
      </c>
      <c r="W517" s="228" t="s">
        <v>938</v>
      </c>
      <c r="X517" s="316" t="s">
        <v>793</v>
      </c>
      <c r="Y517" s="317" t="str">
        <f>VLOOKUP(HelpMe[[#This Row],[Technician]],Technicians[#All],3,FALSE)</f>
        <v>RAK Ceramics</v>
      </c>
      <c r="Z517" s="228" t="str">
        <f>VLOOKUP(HelpMe[[#This Row],[Technician]],Technicians[#All],2,FALSE)</f>
        <v>SAP Basis</v>
      </c>
      <c r="AA517" s="233" t="str">
        <f>IF((TEXT("Oct 28, 2024 00:00 AM","mmm dd, yyyy hh:mm") - HelpMe[[#This Row],[Updated Created Date]])&gt;0, "Yes","No")</f>
        <v>Yes</v>
      </c>
      <c r="AB517" s="230">
        <f ca="1">HelpMe[[#This Row],[Updated Resolved Time]]-HelpMe[[#This Row],[Updated Created Date]]</f>
        <v>7.9576388888890506</v>
      </c>
      <c r="AC517" s="231">
        <f>YEAR(HelpMe[[#This Row],[Updated Created Date]])</f>
        <v>2024</v>
      </c>
      <c r="AD517" s="228">
        <f>WEEKNUM(HelpMe[[#This Row],[Updated Created Date]])</f>
        <v>37</v>
      </c>
      <c r="AE517" s="228" t="str">
        <f>_xlfn.CONCAT(HelpMe[[#This Row],[Year]],"-W",HelpMe[[#This Row],[Week'#]])</f>
        <v>2024-W37</v>
      </c>
      <c r="AF517" s="228" t="str">
        <f>IFERROR(VLOOKUP(HelpMe[[#This Row],[ID]],CGTracker[#All],13,FALSE),"No CG Status Found")</f>
        <v>No CG Status Found</v>
      </c>
      <c r="AG517" s="228">
        <f>MONTH(HelpMe[[#This Row],[Updated Created Date]])</f>
        <v>9</v>
      </c>
      <c r="AH517" s="228" t="str">
        <f>_xlfn.CONCAT(HelpMe[[#This Row],[Year]],"-M",HelpMe[[#This Row],[Month]])</f>
        <v>2024-M9</v>
      </c>
      <c r="AI517" s="228" t="str">
        <f ca="1">IF(HelpMe[[#This Row],[Age]]&lt;2,"Less than 2",IF(HelpMe[[#This Row],[Age]]&lt;5,"From 2 to 5",IF(HelpMe[[#This Row],[Age]]&lt;10,"From 5 to 10","More than 10")))</f>
        <v>From 5 to 10</v>
      </c>
      <c r="AJ5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45546.538888888892</v>
      </c>
      <c r="AK5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45554.496527777781</v>
      </c>
    </row>
    <row r="518" spans="1:37" ht="13.5" customHeight="1">
      <c r="A518" s="235">
        <v>4000003013</v>
      </c>
      <c r="B518" s="228" t="s">
        <v>156</v>
      </c>
      <c r="C518" s="228" t="s">
        <v>892</v>
      </c>
      <c r="D518" s="228" t="s">
        <v>4120</v>
      </c>
      <c r="E518" s="228" t="s">
        <v>4121</v>
      </c>
      <c r="F518" s="228" t="s">
        <v>1010</v>
      </c>
      <c r="G518" s="228" t="s">
        <v>941</v>
      </c>
      <c r="H518" s="228" t="s">
        <v>403</v>
      </c>
      <c r="I518" s="233" t="s">
        <v>4122</v>
      </c>
      <c r="J518" s="228" t="s">
        <v>4123</v>
      </c>
      <c r="K518" s="228" t="s">
        <v>846</v>
      </c>
      <c r="L518" s="228" t="s">
        <v>4001</v>
      </c>
      <c r="M518" s="228" t="s">
        <v>4121</v>
      </c>
      <c r="N518" s="228" t="s">
        <v>924</v>
      </c>
      <c r="O518" s="228" t="s">
        <v>850</v>
      </c>
      <c r="P518" s="233" t="s">
        <v>4124</v>
      </c>
      <c r="Q518" s="228" t="s">
        <v>795</v>
      </c>
      <c r="R518" s="233" t="s">
        <v>4125</v>
      </c>
      <c r="S518" s="228" t="s">
        <v>4126</v>
      </c>
      <c r="T518" s="228" t="s">
        <v>4127</v>
      </c>
      <c r="U518" s="228" t="s">
        <v>855</v>
      </c>
      <c r="V518" s="228" t="s">
        <v>855</v>
      </c>
      <c r="W518" s="228" t="s">
        <v>869</v>
      </c>
      <c r="X518" s="316" t="s">
        <v>878</v>
      </c>
      <c r="Y518" s="317" t="str">
        <f>VLOOKUP(HelpMe[[#This Row],[Technician]],Technicians[#All],3,FALSE)</f>
        <v>RAK Ceramics</v>
      </c>
      <c r="Z518" s="228" t="str">
        <f>VLOOKUP(HelpMe[[#This Row],[Technician]],Technicians[#All],2,FALSE)</f>
        <v>Business Head India</v>
      </c>
      <c r="AA518" s="233" t="str">
        <f>IF((TEXT("Oct 28, 2024 00:00 AM","mmm dd, yyyy hh:mm") - HelpMe[[#This Row],[Updated Created Date]])&gt;0, "Yes","No")</f>
        <v>Yes</v>
      </c>
      <c r="AB518" s="230">
        <f ca="1">HelpMe[[#This Row],[Updated Resolved Time]]-HelpMe[[#This Row],[Updated Created Date]]</f>
        <v>27.279166666667152</v>
      </c>
      <c r="AC518" s="231">
        <f>YEAR(HelpMe[[#This Row],[Updated Created Date]])</f>
        <v>2024</v>
      </c>
      <c r="AD518" s="228">
        <f>WEEKNUM(HelpMe[[#This Row],[Updated Created Date]])</f>
        <v>37</v>
      </c>
      <c r="AE518" s="228" t="str">
        <f>_xlfn.CONCAT(HelpMe[[#This Row],[Year]],"-W",HelpMe[[#This Row],[Week'#]])</f>
        <v>2024-W37</v>
      </c>
      <c r="AF518" s="228" t="str">
        <f>IFERROR(VLOOKUP(HelpMe[[#This Row],[ID]],CGTracker[#All],13,FALSE),"No CG Status Found")</f>
        <v>No CG Status Found</v>
      </c>
      <c r="AG518" s="228">
        <f>MONTH(HelpMe[[#This Row],[Updated Created Date]])</f>
        <v>9</v>
      </c>
      <c r="AH518" s="228" t="str">
        <f>_xlfn.CONCAT(HelpMe[[#This Row],[Year]],"-M",HelpMe[[#This Row],[Month]])</f>
        <v>2024-M9</v>
      </c>
      <c r="AI518" s="228" t="str">
        <f ca="1">IF(HelpMe[[#This Row],[Age]]&lt;2,"Less than 2",IF(HelpMe[[#This Row],[Age]]&lt;5,"From 2 to 5",IF(HelpMe[[#This Row],[Age]]&lt;10,"From 5 to 10","More than 10")))</f>
        <v>More than 10</v>
      </c>
      <c r="AJ5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45548.506249999999</v>
      </c>
      <c r="AK5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45575.785416666666</v>
      </c>
    </row>
    <row r="519" spans="1:37" ht="13.5" customHeight="1">
      <c r="A519" s="235">
        <v>4000002909</v>
      </c>
      <c r="B519" s="228" t="s">
        <v>117</v>
      </c>
      <c r="C519" s="228" t="s">
        <v>795</v>
      </c>
      <c r="D519" s="228" t="s">
        <v>4128</v>
      </c>
      <c r="E519" s="228" t="s">
        <v>1129</v>
      </c>
      <c r="F519" s="228" t="s">
        <v>1129</v>
      </c>
      <c r="G519" s="228" t="s">
        <v>895</v>
      </c>
      <c r="H519" s="228" t="s">
        <v>268</v>
      </c>
      <c r="I519" s="233" t="s">
        <v>4129</v>
      </c>
      <c r="J519" s="228" t="s">
        <v>4130</v>
      </c>
      <c r="K519" s="228" t="s">
        <v>846</v>
      </c>
      <c r="L519" s="228" t="s">
        <v>855</v>
      </c>
      <c r="M519" s="228" t="s">
        <v>933</v>
      </c>
      <c r="N519" s="228" t="s">
        <v>886</v>
      </c>
      <c r="O519" s="228" t="s">
        <v>917</v>
      </c>
      <c r="P519" s="233" t="s">
        <v>4131</v>
      </c>
      <c r="Q519" s="228" t="s">
        <v>795</v>
      </c>
      <c r="R519" s="233" t="s">
        <v>855</v>
      </c>
      <c r="S519" s="228" t="s">
        <v>855</v>
      </c>
      <c r="T519" s="228" t="s">
        <v>4132</v>
      </c>
      <c r="U519" s="228" t="s">
        <v>846</v>
      </c>
      <c r="V519" s="228" t="s">
        <v>855</v>
      </c>
      <c r="W519" s="228" t="s">
        <v>1837</v>
      </c>
      <c r="X519" s="316" t="s">
        <v>793</v>
      </c>
      <c r="Y519" s="317" t="str">
        <f>VLOOKUP(HelpMe[[#This Row],[Technician]],Technicians[#All],3,FALSE)</f>
        <v>RAK Ceramics</v>
      </c>
      <c r="Z519" s="228" t="str">
        <f>VLOOKUP(HelpMe[[#This Row],[Technician]],Technicians[#All],2,FALSE)</f>
        <v>SAP Integration</v>
      </c>
      <c r="AA519" s="233" t="str">
        <f>IF((TEXT("Oct 28, 2024 00:00 AM","mmm dd, yyyy hh:mm") - HelpMe[[#This Row],[Updated Created Date]])&gt;0, "Yes","No")</f>
        <v>Yes</v>
      </c>
      <c r="AB519" s="230">
        <f ca="1">HelpMe[[#This Row],[Updated Resolved Time]]-HelpMe[[#This Row],[Updated Created Date]]</f>
        <v>108.24640706018545</v>
      </c>
      <c r="AC519" s="231">
        <f>YEAR(HelpMe[[#This Row],[Updated Created Date]])</f>
        <v>2024</v>
      </c>
      <c r="AD519" s="228">
        <f>WEEKNUM(HelpMe[[#This Row],[Updated Created Date]])</f>
        <v>37</v>
      </c>
      <c r="AE519" s="228" t="str">
        <f>_xlfn.CONCAT(HelpMe[[#This Row],[Year]],"-W",HelpMe[[#This Row],[Week'#]])</f>
        <v>2024-W37</v>
      </c>
      <c r="AF519" s="228" t="str">
        <f>IFERROR(VLOOKUP(HelpMe[[#This Row],[ID]],CGTracker[#All],13,FALSE),"No CG Status Found")</f>
        <v>No CG Status Found</v>
      </c>
      <c r="AG519" s="228">
        <f>MONTH(HelpMe[[#This Row],[Updated Created Date]])</f>
        <v>9</v>
      </c>
      <c r="AH519" s="228" t="str">
        <f>_xlfn.CONCAT(HelpMe[[#This Row],[Year]],"-M",HelpMe[[#This Row],[Month]])</f>
        <v>2024-M9</v>
      </c>
      <c r="AI519" s="228" t="str">
        <f ca="1">IF(HelpMe[[#This Row],[Age]]&lt;2,"Less than 2",IF(HelpMe[[#This Row],[Age]]&lt;5,"From 2 to 5",IF(HelpMe[[#This Row],[Age]]&lt;10,"From 5 to 10","More than 10")))</f>
        <v>More than 10</v>
      </c>
      <c r="AJ5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45545.511111111111</v>
      </c>
      <c r="AK5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20" spans="1:37" ht="13.5" customHeight="1">
      <c r="A520" s="235">
        <v>4000002914</v>
      </c>
      <c r="B520" s="228" t="s">
        <v>156</v>
      </c>
      <c r="C520" s="228" t="s">
        <v>892</v>
      </c>
      <c r="D520" s="228" t="s">
        <v>4133</v>
      </c>
      <c r="E520" s="228" t="s">
        <v>3044</v>
      </c>
      <c r="F520" s="228" t="s">
        <v>742</v>
      </c>
      <c r="G520" s="228" t="s">
        <v>516</v>
      </c>
      <c r="H520" s="228" t="s">
        <v>403</v>
      </c>
      <c r="I520" s="233" t="s">
        <v>4134</v>
      </c>
      <c r="J520" s="228" t="s">
        <v>4135</v>
      </c>
      <c r="K520" s="228" t="s">
        <v>846</v>
      </c>
      <c r="L520" s="228" t="s">
        <v>4136</v>
      </c>
      <c r="M520" s="228" t="s">
        <v>3044</v>
      </c>
      <c r="N520" s="228" t="s">
        <v>1024</v>
      </c>
      <c r="O520" s="228" t="s">
        <v>850</v>
      </c>
      <c r="P520" s="233" t="s">
        <v>4136</v>
      </c>
      <c r="Q520" s="228" t="s">
        <v>795</v>
      </c>
      <c r="R520" s="233" t="s">
        <v>4137</v>
      </c>
      <c r="S520" s="228" t="s">
        <v>4138</v>
      </c>
      <c r="T520" s="228" t="s">
        <v>4139</v>
      </c>
      <c r="U520" s="228" t="s">
        <v>855</v>
      </c>
      <c r="V520" s="228" t="s">
        <v>4140</v>
      </c>
      <c r="W520" s="228" t="s">
        <v>869</v>
      </c>
      <c r="X520" s="316" t="s">
        <v>793</v>
      </c>
      <c r="Y520" s="317" t="str">
        <f>VLOOKUP(HelpMe[[#This Row],[Technician]],Technicians[#All],3,FALSE)</f>
        <v>RAK Ceramics</v>
      </c>
      <c r="Z520" s="228" t="str">
        <f>VLOOKUP(HelpMe[[#This Row],[Technician]],Technicians[#All],2,FALSE)</f>
        <v>SAP SD</v>
      </c>
      <c r="AA520" s="233" t="str">
        <f>IF((TEXT("Oct 28, 2024 00:00 AM","mmm dd, yyyy hh:mm") - HelpMe[[#This Row],[Updated Created Date]])&gt;0, "Yes","No")</f>
        <v>Yes</v>
      </c>
      <c r="AB520" s="230">
        <f ca="1">HelpMe[[#This Row],[Updated Resolved Time]]-HelpMe[[#This Row],[Updated Created Date]]</f>
        <v>7.984722222223354</v>
      </c>
      <c r="AC520" s="231">
        <f>YEAR(HelpMe[[#This Row],[Updated Created Date]])</f>
        <v>2024</v>
      </c>
      <c r="AD520" s="228">
        <f>WEEKNUM(HelpMe[[#This Row],[Updated Created Date]])</f>
        <v>37</v>
      </c>
      <c r="AE520" s="228" t="str">
        <f>_xlfn.CONCAT(HelpMe[[#This Row],[Year]],"-W",HelpMe[[#This Row],[Week'#]])</f>
        <v>2024-W37</v>
      </c>
      <c r="AF520" s="228" t="str">
        <f>IFERROR(VLOOKUP(HelpMe[[#This Row],[ID]],CGTracker[#All],13,FALSE),"No CG Status Found")</f>
        <v>No CG Status Found</v>
      </c>
      <c r="AG520" s="228">
        <f>MONTH(HelpMe[[#This Row],[Updated Created Date]])</f>
        <v>9</v>
      </c>
      <c r="AH520" s="228" t="str">
        <f>_xlfn.CONCAT(HelpMe[[#This Row],[Year]],"-M",HelpMe[[#This Row],[Month]])</f>
        <v>2024-M9</v>
      </c>
      <c r="AI520" s="228" t="str">
        <f ca="1">IF(HelpMe[[#This Row],[Age]]&lt;2,"Less than 2",IF(HelpMe[[#This Row],[Age]]&lt;5,"From 2 to 5",IF(HelpMe[[#This Row],[Age]]&lt;10,"From 5 to 10","More than 10")))</f>
        <v>From 5 to 10</v>
      </c>
      <c r="AJ5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45546.490972222222</v>
      </c>
      <c r="AK5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45554.475694444445</v>
      </c>
    </row>
    <row r="521" spans="1:37" ht="13.5" customHeight="1">
      <c r="A521" s="235">
        <v>4000002939</v>
      </c>
      <c r="B521" s="228" t="s">
        <v>117</v>
      </c>
      <c r="C521" s="228" t="s">
        <v>892</v>
      </c>
      <c r="D521" s="228" t="s">
        <v>4141</v>
      </c>
      <c r="E521" s="228" t="s">
        <v>2305</v>
      </c>
      <c r="F521" s="228" t="s">
        <v>742</v>
      </c>
      <c r="G521" s="228" t="s">
        <v>516</v>
      </c>
      <c r="H521" s="228" t="s">
        <v>268</v>
      </c>
      <c r="I521" s="233" t="s">
        <v>4142</v>
      </c>
      <c r="J521" s="228" t="s">
        <v>919</v>
      </c>
      <c r="K521" s="228" t="s">
        <v>846</v>
      </c>
      <c r="L521" s="228" t="s">
        <v>855</v>
      </c>
      <c r="M521" s="228" t="s">
        <v>2305</v>
      </c>
      <c r="N521" s="228" t="s">
        <v>1170</v>
      </c>
      <c r="O521" s="228" t="s">
        <v>855</v>
      </c>
      <c r="P521" s="233" t="s">
        <v>4143</v>
      </c>
      <c r="Q521" s="228" t="s">
        <v>855</v>
      </c>
      <c r="R521" s="233" t="s">
        <v>855</v>
      </c>
      <c r="S521" s="228" t="s">
        <v>855</v>
      </c>
      <c r="T521" s="228" t="s">
        <v>919</v>
      </c>
      <c r="U521" s="228" t="s">
        <v>846</v>
      </c>
      <c r="V521" s="228" t="s">
        <v>855</v>
      </c>
      <c r="W521" s="228" t="s">
        <v>869</v>
      </c>
      <c r="X521" s="316" t="s">
        <v>793</v>
      </c>
      <c r="Y521" s="317" t="str">
        <f>VLOOKUP(HelpMe[[#This Row],[Technician]],Technicians[#All],3,FALSE)</f>
        <v>RAK Ceramics</v>
      </c>
      <c r="Z521" s="228" t="str">
        <f>VLOOKUP(HelpMe[[#This Row],[Technician]],Technicians[#All],2,FALSE)</f>
        <v>SAP SD</v>
      </c>
      <c r="AA521" s="233" t="str">
        <f>IF((TEXT("Oct 28, 2024 00:00 AM","mmm dd, yyyy hh:mm") - HelpMe[[#This Row],[Updated Created Date]])&gt;0, "Yes","No")</f>
        <v>Yes</v>
      </c>
      <c r="AB521" s="230">
        <f ca="1">HelpMe[[#This Row],[Updated Resolved Time]]-HelpMe[[#This Row],[Updated Created Date]]</f>
        <v>107.02487928240589</v>
      </c>
      <c r="AC521" s="231">
        <f>YEAR(HelpMe[[#This Row],[Updated Created Date]])</f>
        <v>2024</v>
      </c>
      <c r="AD521" s="228">
        <f>WEEKNUM(HelpMe[[#This Row],[Updated Created Date]])</f>
        <v>37</v>
      </c>
      <c r="AE521" s="228" t="str">
        <f>_xlfn.CONCAT(HelpMe[[#This Row],[Year]],"-W",HelpMe[[#This Row],[Week'#]])</f>
        <v>2024-W37</v>
      </c>
      <c r="AF521" s="228" t="str">
        <f>IFERROR(VLOOKUP(HelpMe[[#This Row],[ID]],CGTracker[#All],13,FALSE),"No CG Status Found")</f>
        <v>No CG Status Found</v>
      </c>
      <c r="AG521" s="228">
        <f>MONTH(HelpMe[[#This Row],[Updated Created Date]])</f>
        <v>9</v>
      </c>
      <c r="AH521" s="228" t="str">
        <f>_xlfn.CONCAT(HelpMe[[#This Row],[Year]],"-M",HelpMe[[#This Row],[Month]])</f>
        <v>2024-M9</v>
      </c>
      <c r="AI521" s="228" t="str">
        <f ca="1">IF(HelpMe[[#This Row],[Age]]&lt;2,"Less than 2",IF(HelpMe[[#This Row],[Age]]&lt;5,"From 2 to 5",IF(HelpMe[[#This Row],[Age]]&lt;10,"From 5 to 10","More than 10")))</f>
        <v>More than 10</v>
      </c>
      <c r="AJ5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45546.732638888891</v>
      </c>
      <c r="AK5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22" spans="1:37" ht="13.5" customHeight="1">
      <c r="A522" s="235">
        <v>4000003069</v>
      </c>
      <c r="B522" s="228" t="s">
        <v>117</v>
      </c>
      <c r="C522" s="228" t="s">
        <v>1035</v>
      </c>
      <c r="D522" s="228" t="s">
        <v>4144</v>
      </c>
      <c r="E522" s="228" t="s">
        <v>880</v>
      </c>
      <c r="F522" s="228" t="s">
        <v>742</v>
      </c>
      <c r="G522" s="228" t="s">
        <v>941</v>
      </c>
      <c r="H522" s="228" t="s">
        <v>403</v>
      </c>
      <c r="I522" s="233" t="s">
        <v>4145</v>
      </c>
      <c r="J522" s="228" t="s">
        <v>4146</v>
      </c>
      <c r="K522" s="228" t="s">
        <v>846</v>
      </c>
      <c r="L522" s="228" t="s">
        <v>4147</v>
      </c>
      <c r="M522" s="228" t="s">
        <v>880</v>
      </c>
      <c r="N522" s="228" t="s">
        <v>886</v>
      </c>
      <c r="O522" s="228" t="s">
        <v>850</v>
      </c>
      <c r="P522" s="233" t="s">
        <v>4147</v>
      </c>
      <c r="Q522" s="228" t="s">
        <v>892</v>
      </c>
      <c r="R522" s="233" t="s">
        <v>4148</v>
      </c>
      <c r="S522" s="228" t="s">
        <v>4149</v>
      </c>
      <c r="T522" s="228" t="s">
        <v>4150</v>
      </c>
      <c r="U522" s="228" t="s">
        <v>846</v>
      </c>
      <c r="V522" s="228" t="s">
        <v>4151</v>
      </c>
      <c r="W522" s="228" t="s">
        <v>869</v>
      </c>
      <c r="X522" s="316" t="s">
        <v>891</v>
      </c>
      <c r="Y522" s="317" t="str">
        <f>VLOOKUP(HelpMe[[#This Row],[Technician]],Technicians[#All],3,FALSE)</f>
        <v>RAK Ceramics</v>
      </c>
      <c r="Z522" s="228" t="str">
        <f>VLOOKUP(HelpMe[[#This Row],[Technician]],Technicians[#All],2,FALSE)</f>
        <v>SAP SD</v>
      </c>
      <c r="AA522" s="233" t="str">
        <f>IF((TEXT("Oct 28, 2024 00:00 AM","mmm dd, yyyy hh:mm") - HelpMe[[#This Row],[Updated Created Date]])&gt;0, "Yes","No")</f>
        <v>Yes</v>
      </c>
      <c r="AB522" s="230">
        <f ca="1">HelpMe[[#This Row],[Updated Resolved Time]]-HelpMe[[#This Row],[Updated Created Date]]</f>
        <v>38.040277777778101</v>
      </c>
      <c r="AC522" s="231">
        <f>YEAR(HelpMe[[#This Row],[Updated Created Date]])</f>
        <v>2024</v>
      </c>
      <c r="AD522" s="228">
        <f>WEEKNUM(HelpMe[[#This Row],[Updated Created Date]])</f>
        <v>38</v>
      </c>
      <c r="AE522" s="228" t="str">
        <f>_xlfn.CONCAT(HelpMe[[#This Row],[Year]],"-W",HelpMe[[#This Row],[Week'#]])</f>
        <v>2024-W38</v>
      </c>
      <c r="AF522" s="228" t="str">
        <f>IFERROR(VLOOKUP(HelpMe[[#This Row],[ID]],CGTracker[#All],13,FALSE),"No CG Status Found")</f>
        <v>No CG Status Found</v>
      </c>
      <c r="AG522" s="228">
        <f>MONTH(HelpMe[[#This Row],[Updated Created Date]])</f>
        <v>9</v>
      </c>
      <c r="AH522" s="228" t="str">
        <f>_xlfn.CONCAT(HelpMe[[#This Row],[Year]],"-M",HelpMe[[#This Row],[Month]])</f>
        <v>2024-M9</v>
      </c>
      <c r="AI522" s="228" t="str">
        <f ca="1">IF(HelpMe[[#This Row],[Age]]&lt;2,"Less than 2",IF(HelpMe[[#This Row],[Age]]&lt;5,"From 2 to 5",IF(HelpMe[[#This Row],[Age]]&lt;10,"From 5 to 10","More than 10")))</f>
        <v>More than 10</v>
      </c>
      <c r="AJ5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45551.508333333331</v>
      </c>
      <c r="AK5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45589.548611111109</v>
      </c>
    </row>
    <row r="523" spans="1:37" ht="13.5" customHeight="1">
      <c r="A523" s="235">
        <v>4000002913</v>
      </c>
      <c r="B523" s="228" t="s">
        <v>156</v>
      </c>
      <c r="C523" s="228" t="s">
        <v>795</v>
      </c>
      <c r="D523" s="228" t="s">
        <v>4152</v>
      </c>
      <c r="E523" s="228" t="s">
        <v>4153</v>
      </c>
      <c r="F523" s="228" t="s">
        <v>742</v>
      </c>
      <c r="G523" s="228" t="s">
        <v>895</v>
      </c>
      <c r="H523" s="228" t="s">
        <v>403</v>
      </c>
      <c r="I523" s="233" t="s">
        <v>4154</v>
      </c>
      <c r="J523" s="228" t="s">
        <v>4155</v>
      </c>
      <c r="K523" s="228" t="s">
        <v>846</v>
      </c>
      <c r="L523" s="228" t="s">
        <v>2881</v>
      </c>
      <c r="M523" s="228" t="s">
        <v>4153</v>
      </c>
      <c r="N523" s="228" t="s">
        <v>849</v>
      </c>
      <c r="O523" s="228" t="s">
        <v>850</v>
      </c>
      <c r="P523" s="233" t="s">
        <v>2881</v>
      </c>
      <c r="Q523" s="228" t="s">
        <v>795</v>
      </c>
      <c r="R523" s="233" t="s">
        <v>4156</v>
      </c>
      <c r="S523" s="228" t="s">
        <v>4157</v>
      </c>
      <c r="T523" s="228" t="s">
        <v>4158</v>
      </c>
      <c r="U523" s="228" t="s">
        <v>855</v>
      </c>
      <c r="V523" s="228" t="s">
        <v>855</v>
      </c>
      <c r="W523" s="228" t="s">
        <v>869</v>
      </c>
      <c r="X523" s="316" t="s">
        <v>793</v>
      </c>
      <c r="Y523" s="317" t="str">
        <f>VLOOKUP(HelpMe[[#This Row],[Technician]],Technicians[#All],3,FALSE)</f>
        <v>RAK Ceramics</v>
      </c>
      <c r="Z523" s="228" t="str">
        <f>VLOOKUP(HelpMe[[#This Row],[Technician]],Technicians[#All],2,FALSE)</f>
        <v>SAP SD</v>
      </c>
      <c r="AA523" s="233" t="str">
        <f>IF((TEXT("Oct 28, 2024 00:00 AM","mmm dd, yyyy hh:mm") - HelpMe[[#This Row],[Updated Created Date]])&gt;0, "Yes","No")</f>
        <v>Yes</v>
      </c>
      <c r="AB523" s="230">
        <f ca="1">HelpMe[[#This Row],[Updated Resolved Time]]-HelpMe[[#This Row],[Updated Created Date]]</f>
        <v>19.335416666661331</v>
      </c>
      <c r="AC523" s="231">
        <f>YEAR(HelpMe[[#This Row],[Updated Created Date]])</f>
        <v>2024</v>
      </c>
      <c r="AD523" s="228">
        <f>WEEKNUM(HelpMe[[#This Row],[Updated Created Date]])</f>
        <v>37</v>
      </c>
      <c r="AE523" s="228" t="str">
        <f>_xlfn.CONCAT(HelpMe[[#This Row],[Year]],"-W",HelpMe[[#This Row],[Week'#]])</f>
        <v>2024-W37</v>
      </c>
      <c r="AF523" s="228" t="str">
        <f>IFERROR(VLOOKUP(HelpMe[[#This Row],[ID]],CGTracker[#All],13,FALSE),"No CG Status Found")</f>
        <v>No CG Status Found</v>
      </c>
      <c r="AG523" s="228">
        <f>MONTH(HelpMe[[#This Row],[Updated Created Date]])</f>
        <v>9</v>
      </c>
      <c r="AH523" s="228" t="str">
        <f>_xlfn.CONCAT(HelpMe[[#This Row],[Year]],"-M",HelpMe[[#This Row],[Month]])</f>
        <v>2024-M9</v>
      </c>
      <c r="AI523" s="228" t="str">
        <f ca="1">IF(HelpMe[[#This Row],[Age]]&lt;2,"Less than 2",IF(HelpMe[[#This Row],[Age]]&lt;5,"From 2 to 5",IF(HelpMe[[#This Row],[Age]]&lt;10,"From 5 to 10","More than 10")))</f>
        <v>More than 10</v>
      </c>
      <c r="AJ5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45546.478472222225</v>
      </c>
      <c r="AK5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45565.813888888886</v>
      </c>
    </row>
    <row r="524" spans="1:37" ht="13.5" customHeight="1">
      <c r="A524" s="235">
        <v>4000002922</v>
      </c>
      <c r="B524" s="228" t="s">
        <v>156</v>
      </c>
      <c r="C524" s="228" t="s">
        <v>841</v>
      </c>
      <c r="D524" s="228" t="s">
        <v>4159</v>
      </c>
      <c r="E524" s="228" t="s">
        <v>2773</v>
      </c>
      <c r="F524" s="228" t="s">
        <v>742</v>
      </c>
      <c r="G524" s="228" t="s">
        <v>895</v>
      </c>
      <c r="H524" s="228" t="s">
        <v>403</v>
      </c>
      <c r="I524" s="233" t="s">
        <v>4160</v>
      </c>
      <c r="J524" s="228" t="s">
        <v>4161</v>
      </c>
      <c r="K524" s="228" t="s">
        <v>846</v>
      </c>
      <c r="L524" s="228" t="s">
        <v>4162</v>
      </c>
      <c r="M524" s="228" t="s">
        <v>2773</v>
      </c>
      <c r="N524" s="228" t="s">
        <v>924</v>
      </c>
      <c r="O524" s="228" t="s">
        <v>850</v>
      </c>
      <c r="P524" s="233" t="s">
        <v>4162</v>
      </c>
      <c r="Q524" s="228" t="s">
        <v>841</v>
      </c>
      <c r="R524" s="233" t="s">
        <v>4163</v>
      </c>
      <c r="S524" s="228" t="s">
        <v>4163</v>
      </c>
      <c r="T524" s="228" t="s">
        <v>4164</v>
      </c>
      <c r="U524" s="228" t="s">
        <v>855</v>
      </c>
      <c r="V524" s="228" t="s">
        <v>4165</v>
      </c>
      <c r="W524" s="228" t="s">
        <v>869</v>
      </c>
      <c r="X524" s="316" t="s">
        <v>793</v>
      </c>
      <c r="Y524" s="317" t="str">
        <f>VLOOKUP(HelpMe[[#This Row],[Technician]],Technicians[#All],3,FALSE)</f>
        <v>RAK Ceramics</v>
      </c>
      <c r="Z524" s="228" t="str">
        <f>VLOOKUP(HelpMe[[#This Row],[Technician]],Technicians[#All],2,FALSE)</f>
        <v>SAP SD</v>
      </c>
      <c r="AA524" s="233" t="str">
        <f>IF((TEXT("Oct 28, 2024 00:00 AM","mmm dd, yyyy hh:mm") - HelpMe[[#This Row],[Updated Created Date]])&gt;0, "Yes","No")</f>
        <v>Yes</v>
      </c>
      <c r="AB524" s="230">
        <f ca="1">HelpMe[[#This Row],[Updated Resolved Time]]-HelpMe[[#This Row],[Updated Created Date]]</f>
        <v>6.2395833333284827</v>
      </c>
      <c r="AC524" s="231">
        <f>YEAR(HelpMe[[#This Row],[Updated Created Date]])</f>
        <v>2024</v>
      </c>
      <c r="AD524" s="228">
        <f>WEEKNUM(HelpMe[[#This Row],[Updated Created Date]])</f>
        <v>37</v>
      </c>
      <c r="AE524" s="228" t="str">
        <f>_xlfn.CONCAT(HelpMe[[#This Row],[Year]],"-W",HelpMe[[#This Row],[Week'#]])</f>
        <v>2024-W37</v>
      </c>
      <c r="AF524" s="228" t="str">
        <f>IFERROR(VLOOKUP(HelpMe[[#This Row],[ID]],CGTracker[#All],13,FALSE),"No CG Status Found")</f>
        <v>No CG Status Found</v>
      </c>
      <c r="AG524" s="228">
        <f>MONTH(HelpMe[[#This Row],[Updated Created Date]])</f>
        <v>9</v>
      </c>
      <c r="AH524" s="228" t="str">
        <f>_xlfn.CONCAT(HelpMe[[#This Row],[Year]],"-M",HelpMe[[#This Row],[Month]])</f>
        <v>2024-M9</v>
      </c>
      <c r="AI524" s="228" t="str">
        <f ca="1">IF(HelpMe[[#This Row],[Age]]&lt;2,"Less than 2",IF(HelpMe[[#This Row],[Age]]&lt;5,"From 2 to 5",IF(HelpMe[[#This Row],[Age]]&lt;10,"From 5 to 10","More than 10")))</f>
        <v>From 5 to 10</v>
      </c>
      <c r="AJ5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45546.563194444447</v>
      </c>
      <c r="AK5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45552.802777777775</v>
      </c>
    </row>
    <row r="525" spans="1:37" ht="13.5" customHeight="1">
      <c r="A525" s="235">
        <v>4000003019</v>
      </c>
      <c r="B525" s="228" t="s">
        <v>156</v>
      </c>
      <c r="C525" s="228" t="s">
        <v>795</v>
      </c>
      <c r="D525" s="228" t="s">
        <v>4166</v>
      </c>
      <c r="E525" s="228" t="s">
        <v>1010</v>
      </c>
      <c r="F525" s="228" t="s">
        <v>881</v>
      </c>
      <c r="G525" s="228" t="s">
        <v>882</v>
      </c>
      <c r="H525" s="228" t="s">
        <v>403</v>
      </c>
      <c r="I525" s="233" t="s">
        <v>4167</v>
      </c>
      <c r="J525" s="228" t="s">
        <v>4168</v>
      </c>
      <c r="K525" s="228" t="s">
        <v>846</v>
      </c>
      <c r="L525" s="228" t="s">
        <v>4169</v>
      </c>
      <c r="M525" s="228" t="s">
        <v>1010</v>
      </c>
      <c r="N525" s="228" t="s">
        <v>886</v>
      </c>
      <c r="O525" s="228" t="s">
        <v>850</v>
      </c>
      <c r="P525" s="233" t="s">
        <v>4170</v>
      </c>
      <c r="Q525" s="228" t="s">
        <v>795</v>
      </c>
      <c r="R525" s="233" t="s">
        <v>4171</v>
      </c>
      <c r="S525" s="228" t="s">
        <v>4171</v>
      </c>
      <c r="T525" s="228" t="s">
        <v>4172</v>
      </c>
      <c r="U525" s="228" t="s">
        <v>855</v>
      </c>
      <c r="V525" s="228" t="s">
        <v>855</v>
      </c>
      <c r="W525" s="228" t="s">
        <v>869</v>
      </c>
      <c r="X525" s="316" t="s">
        <v>793</v>
      </c>
      <c r="Y525" s="317" t="str">
        <f>VLOOKUP(HelpMe[[#This Row],[Technician]],Technicians[#All],3,FALSE)</f>
        <v>RAK Ceramics</v>
      </c>
      <c r="Z525" s="228" t="str">
        <f>VLOOKUP(HelpMe[[#This Row],[Technician]],Technicians[#All],2,FALSE)</f>
        <v>SAP Basis</v>
      </c>
      <c r="AA525" s="233" t="str">
        <f>IF((TEXT("Oct 28, 2024 00:00 AM","mmm dd, yyyy hh:mm") - HelpMe[[#This Row],[Updated Created Date]])&gt;0, "Yes","No")</f>
        <v>Yes</v>
      </c>
      <c r="AB525" s="230">
        <f ca="1">HelpMe[[#This Row],[Updated Resolved Time]]-HelpMe[[#This Row],[Updated Created Date]]</f>
        <v>0.2930555555576575</v>
      </c>
      <c r="AC525" s="231">
        <f>YEAR(HelpMe[[#This Row],[Updated Created Date]])</f>
        <v>2024</v>
      </c>
      <c r="AD525" s="228">
        <f>WEEKNUM(HelpMe[[#This Row],[Updated Created Date]])</f>
        <v>37</v>
      </c>
      <c r="AE525" s="228" t="str">
        <f>_xlfn.CONCAT(HelpMe[[#This Row],[Year]],"-W",HelpMe[[#This Row],[Week'#]])</f>
        <v>2024-W37</v>
      </c>
      <c r="AF525" s="228" t="str">
        <f>IFERROR(VLOOKUP(HelpMe[[#This Row],[ID]],CGTracker[#All],13,FALSE),"No CG Status Found")</f>
        <v>No CG Status Found</v>
      </c>
      <c r="AG525" s="228">
        <f>MONTH(HelpMe[[#This Row],[Updated Created Date]])</f>
        <v>9</v>
      </c>
      <c r="AH525" s="228" t="str">
        <f>_xlfn.CONCAT(HelpMe[[#This Row],[Year]],"-M",HelpMe[[#This Row],[Month]])</f>
        <v>2024-M9</v>
      </c>
      <c r="AI525" s="228" t="str">
        <f ca="1">IF(HelpMe[[#This Row],[Age]]&lt;2,"Less than 2",IF(HelpMe[[#This Row],[Age]]&lt;5,"From 2 to 5",IF(HelpMe[[#This Row],[Age]]&lt;10,"From 5 to 10","More than 10")))</f>
        <v>Less than 2</v>
      </c>
      <c r="AJ5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45548.518055555556</v>
      </c>
      <c r="AK5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45548.811111111114</v>
      </c>
    </row>
    <row r="526" spans="1:37" ht="13.5" customHeight="1">
      <c r="A526" s="235">
        <v>4000002963</v>
      </c>
      <c r="B526" s="228" t="s">
        <v>117</v>
      </c>
      <c r="C526" s="228" t="s">
        <v>1035</v>
      </c>
      <c r="D526" s="228" t="s">
        <v>626</v>
      </c>
      <c r="E526" s="228" t="s">
        <v>2950</v>
      </c>
      <c r="F526" s="228" t="s">
        <v>2387</v>
      </c>
      <c r="G526" s="228" t="s">
        <v>895</v>
      </c>
      <c r="H526" s="228" t="s">
        <v>403</v>
      </c>
      <c r="I526" s="233" t="s">
        <v>4173</v>
      </c>
      <c r="J526" s="228" t="s">
        <v>4174</v>
      </c>
      <c r="K526" s="228" t="s">
        <v>846</v>
      </c>
      <c r="L526" s="228" t="s">
        <v>4175</v>
      </c>
      <c r="M526" s="228" t="s">
        <v>2950</v>
      </c>
      <c r="N526" s="228" t="s">
        <v>1666</v>
      </c>
      <c r="O526" s="228" t="s">
        <v>850</v>
      </c>
      <c r="P526" s="233" t="s">
        <v>4175</v>
      </c>
      <c r="Q526" s="228" t="s">
        <v>892</v>
      </c>
      <c r="R526" s="233" t="s">
        <v>4176</v>
      </c>
      <c r="S526" s="228" t="s">
        <v>4177</v>
      </c>
      <c r="T526" s="228" t="s">
        <v>4178</v>
      </c>
      <c r="U526" s="228" t="s">
        <v>846</v>
      </c>
      <c r="V526" s="228" t="s">
        <v>855</v>
      </c>
      <c r="W526" s="228" t="s">
        <v>869</v>
      </c>
      <c r="X526" s="316" t="s">
        <v>793</v>
      </c>
      <c r="Y526" s="317" t="str">
        <f>VLOOKUP(HelpMe[[#This Row],[Technician]],Technicians[#All],3,FALSE)</f>
        <v>Capgemini</v>
      </c>
      <c r="Z526" s="228" t="str">
        <f>VLOOKUP(HelpMe[[#This Row],[Technician]],Technicians[#All],2,FALSE)</f>
        <v>SAP FICO</v>
      </c>
      <c r="AA526" s="233" t="str">
        <f>IF((TEXT("Oct 28, 2024 00:00 AM","mmm dd, yyyy hh:mm") - HelpMe[[#This Row],[Updated Created Date]])&gt;0, "Yes","No")</f>
        <v>Yes</v>
      </c>
      <c r="AB526" s="230">
        <f ca="1">HelpMe[[#This Row],[Updated Resolved Time]]-HelpMe[[#This Row],[Updated Created Date]]</f>
        <v>97.922916666662786</v>
      </c>
      <c r="AC526" s="231">
        <f>YEAR(HelpMe[[#This Row],[Updated Created Date]])</f>
        <v>2024</v>
      </c>
      <c r="AD526" s="228">
        <f>WEEKNUM(HelpMe[[#This Row],[Updated Created Date]])</f>
        <v>37</v>
      </c>
      <c r="AE526" s="228" t="str">
        <f>_xlfn.CONCAT(HelpMe[[#This Row],[Year]],"-W",HelpMe[[#This Row],[Week'#]])</f>
        <v>2024-W37</v>
      </c>
      <c r="AF526" s="228" t="str">
        <f>IFERROR(VLOOKUP(HelpMe[[#This Row],[ID]],CGTracker[#All],13,FALSE),"No CG Status Found")</f>
        <v>Completed</v>
      </c>
      <c r="AG526" s="228">
        <f>MONTH(HelpMe[[#This Row],[Updated Created Date]])</f>
        <v>9</v>
      </c>
      <c r="AH526" s="228" t="str">
        <f>_xlfn.CONCAT(HelpMe[[#This Row],[Year]],"-M",HelpMe[[#This Row],[Month]])</f>
        <v>2024-M9</v>
      </c>
      <c r="AI526" s="228" t="str">
        <f ca="1">IF(HelpMe[[#This Row],[Age]]&lt;2,"Less than 2",IF(HelpMe[[#This Row],[Age]]&lt;5,"From 2 to 5",IF(HelpMe[[#This Row],[Age]]&lt;10,"From 5 to 10","More than 10")))</f>
        <v>More than 10</v>
      </c>
      <c r="AJ5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45547.559027777781</v>
      </c>
      <c r="AK5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45645.481944444444</v>
      </c>
    </row>
    <row r="527" spans="1:37" ht="13.5" customHeight="1">
      <c r="A527" s="235">
        <v>4000003035</v>
      </c>
      <c r="B527" s="228" t="s">
        <v>117</v>
      </c>
      <c r="C527" s="228" t="s">
        <v>795</v>
      </c>
      <c r="D527" s="228" t="s">
        <v>4179</v>
      </c>
      <c r="E527" s="228" t="s">
        <v>1211</v>
      </c>
      <c r="F527" s="228" t="s">
        <v>518</v>
      </c>
      <c r="G527" s="228" t="s">
        <v>516</v>
      </c>
      <c r="H527" s="228" t="s">
        <v>746</v>
      </c>
      <c r="I527" s="233" t="s">
        <v>4180</v>
      </c>
      <c r="J527" s="228" t="s">
        <v>4181</v>
      </c>
      <c r="K527" s="228" t="s">
        <v>846</v>
      </c>
      <c r="L527" s="228" t="s">
        <v>855</v>
      </c>
      <c r="M527" s="228" t="s">
        <v>1211</v>
      </c>
      <c r="N527" s="228" t="s">
        <v>924</v>
      </c>
      <c r="O527" s="228" t="s">
        <v>850</v>
      </c>
      <c r="P527" s="233" t="s">
        <v>4182</v>
      </c>
      <c r="Q527" s="228" t="s">
        <v>795</v>
      </c>
      <c r="R527" s="233" t="s">
        <v>855</v>
      </c>
      <c r="S527" s="228" t="s">
        <v>4183</v>
      </c>
      <c r="T527" s="228" t="s">
        <v>4184</v>
      </c>
      <c r="U527" s="228" t="s">
        <v>846</v>
      </c>
      <c r="V527" s="228" t="s">
        <v>855</v>
      </c>
      <c r="W527" s="228" t="s">
        <v>869</v>
      </c>
      <c r="X527" s="316" t="s">
        <v>878</v>
      </c>
      <c r="Y527" s="317" t="str">
        <f>VLOOKUP(HelpMe[[#This Row],[Technician]],Technicians[#All],3,FALSE)</f>
        <v>Capgemini</v>
      </c>
      <c r="Z527" s="228" t="str">
        <f>VLOOKUP(HelpMe[[#This Row],[Technician]],Technicians[#All],2,FALSE)</f>
        <v>SAP SD</v>
      </c>
      <c r="AA527" s="233" t="str">
        <f>IF((TEXT("Oct 28, 2024 00:00 AM","mmm dd, yyyy hh:mm") - HelpMe[[#This Row],[Updated Created Date]])&gt;0, "Yes","No")</f>
        <v>Yes</v>
      </c>
      <c r="AB527" s="230">
        <f ca="1">HelpMe[[#This Row],[Updated Resolved Time]]-HelpMe[[#This Row],[Updated Created Date]]</f>
        <v>105.05751817129931</v>
      </c>
      <c r="AC527" s="231">
        <f>YEAR(HelpMe[[#This Row],[Updated Created Date]])</f>
        <v>2024</v>
      </c>
      <c r="AD527" s="228">
        <f>WEEKNUM(HelpMe[[#This Row],[Updated Created Date]])</f>
        <v>37</v>
      </c>
      <c r="AE527" s="228" t="str">
        <f>_xlfn.CONCAT(HelpMe[[#This Row],[Year]],"-W",HelpMe[[#This Row],[Week'#]])</f>
        <v>2024-W37</v>
      </c>
      <c r="AF527" s="228" t="str">
        <f>IFERROR(VLOOKUP(HelpMe[[#This Row],[ID]],CGTracker[#All],13,FALSE),"No CG Status Found")</f>
        <v>Pending RAK Ceramics Action</v>
      </c>
      <c r="AG527" s="228">
        <f>MONTH(HelpMe[[#This Row],[Updated Created Date]])</f>
        <v>9</v>
      </c>
      <c r="AH527" s="228" t="str">
        <f>_xlfn.CONCAT(HelpMe[[#This Row],[Year]],"-M",HelpMe[[#This Row],[Month]])</f>
        <v>2024-M9</v>
      </c>
      <c r="AI527" s="228" t="str">
        <f ca="1">IF(HelpMe[[#This Row],[Age]]&lt;2,"Less than 2",IF(HelpMe[[#This Row],[Age]]&lt;5,"From 2 to 5",IF(HelpMe[[#This Row],[Age]]&lt;10,"From 5 to 10","More than 10")))</f>
        <v>More than 10</v>
      </c>
      <c r="AJ5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45548.7</v>
      </c>
      <c r="AK5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28" spans="1:37" ht="13.5" customHeight="1">
      <c r="A528" s="235">
        <v>4000002928</v>
      </c>
      <c r="B528" s="228" t="s">
        <v>117</v>
      </c>
      <c r="C528" s="228" t="s">
        <v>795</v>
      </c>
      <c r="D528" s="228" t="s">
        <v>4185</v>
      </c>
      <c r="E528" s="228" t="s">
        <v>1094</v>
      </c>
      <c r="F528" s="228" t="s">
        <v>881</v>
      </c>
      <c r="G528" s="228" t="s">
        <v>882</v>
      </c>
      <c r="H528" s="228" t="s">
        <v>403</v>
      </c>
      <c r="I528" s="233" t="s">
        <v>4186</v>
      </c>
      <c r="J528" s="228" t="s">
        <v>4187</v>
      </c>
      <c r="K528" s="228" t="s">
        <v>890</v>
      </c>
      <c r="L528" s="228" t="s">
        <v>3520</v>
      </c>
      <c r="M528" s="228" t="s">
        <v>1094</v>
      </c>
      <c r="N528" s="228" t="s">
        <v>1098</v>
      </c>
      <c r="O528" s="228" t="s">
        <v>850</v>
      </c>
      <c r="P528" s="233" t="s">
        <v>3520</v>
      </c>
      <c r="Q528" s="228" t="s">
        <v>795</v>
      </c>
      <c r="R528" s="233" t="s">
        <v>4188</v>
      </c>
      <c r="S528" s="228" t="s">
        <v>4188</v>
      </c>
      <c r="T528" s="228" t="s">
        <v>4189</v>
      </c>
      <c r="U528" s="228" t="s">
        <v>890</v>
      </c>
      <c r="V528" s="228" t="s">
        <v>855</v>
      </c>
      <c r="W528" s="228" t="s">
        <v>938</v>
      </c>
      <c r="X528" s="316" t="s">
        <v>793</v>
      </c>
      <c r="Y528" s="317" t="str">
        <f>VLOOKUP(HelpMe[[#This Row],[Technician]],Technicians[#All],3,FALSE)</f>
        <v>RAK Ceramics</v>
      </c>
      <c r="Z528" s="228" t="str">
        <f>VLOOKUP(HelpMe[[#This Row],[Technician]],Technicians[#All],2,FALSE)</f>
        <v>SAP Basis</v>
      </c>
      <c r="AA528" s="233" t="str">
        <f>IF((TEXT("Oct 28, 2024 00:00 AM","mmm dd, yyyy hh:mm") - HelpMe[[#This Row],[Updated Created Date]])&gt;0, "Yes","No")</f>
        <v>Yes</v>
      </c>
      <c r="AB528" s="230">
        <f ca="1">HelpMe[[#This Row],[Updated Resolved Time]]-HelpMe[[#This Row],[Updated Created Date]]</f>
        <v>8.03125</v>
      </c>
      <c r="AC528" s="231">
        <f>YEAR(HelpMe[[#This Row],[Updated Created Date]])</f>
        <v>2024</v>
      </c>
      <c r="AD528" s="228">
        <f>WEEKNUM(HelpMe[[#This Row],[Updated Created Date]])</f>
        <v>37</v>
      </c>
      <c r="AE528" s="228" t="str">
        <f>_xlfn.CONCAT(HelpMe[[#This Row],[Year]],"-W",HelpMe[[#This Row],[Week'#]])</f>
        <v>2024-W37</v>
      </c>
      <c r="AF528" s="228" t="str">
        <f>IFERROR(VLOOKUP(HelpMe[[#This Row],[ID]],CGTracker[#All],13,FALSE),"No CG Status Found")</f>
        <v>No CG Status Found</v>
      </c>
      <c r="AG528" s="228">
        <f>MONTH(HelpMe[[#This Row],[Updated Created Date]])</f>
        <v>9</v>
      </c>
      <c r="AH528" s="228" t="str">
        <f>_xlfn.CONCAT(HelpMe[[#This Row],[Year]],"-M",HelpMe[[#This Row],[Month]])</f>
        <v>2024-M9</v>
      </c>
      <c r="AI528" s="228" t="str">
        <f ca="1">IF(HelpMe[[#This Row],[Age]]&lt;2,"Less than 2",IF(HelpMe[[#This Row],[Age]]&lt;5,"From 2 to 5",IF(HelpMe[[#This Row],[Age]]&lt;10,"From 5 to 10","More than 10")))</f>
        <v>From 5 to 10</v>
      </c>
      <c r="AJ5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45546.668055555558</v>
      </c>
      <c r="AK5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45554.699305555558</v>
      </c>
    </row>
    <row r="529" spans="1:37" ht="13.5" customHeight="1">
      <c r="A529" s="235">
        <v>4000002929</v>
      </c>
      <c r="B529" s="228" t="s">
        <v>117</v>
      </c>
      <c r="C529" s="228" t="s">
        <v>795</v>
      </c>
      <c r="D529" s="228" t="s">
        <v>4190</v>
      </c>
      <c r="E529" s="228" t="s">
        <v>1094</v>
      </c>
      <c r="F529" s="228" t="s">
        <v>881</v>
      </c>
      <c r="G529" s="228" t="s">
        <v>882</v>
      </c>
      <c r="H529" s="228" t="s">
        <v>403</v>
      </c>
      <c r="I529" s="233" t="s">
        <v>4191</v>
      </c>
      <c r="J529" s="228" t="s">
        <v>4192</v>
      </c>
      <c r="K529" s="228" t="s">
        <v>846</v>
      </c>
      <c r="L529" s="228" t="s">
        <v>3520</v>
      </c>
      <c r="M529" s="228" t="s">
        <v>1094</v>
      </c>
      <c r="N529" s="228" t="s">
        <v>1098</v>
      </c>
      <c r="O529" s="228" t="s">
        <v>850</v>
      </c>
      <c r="P529" s="233" t="s">
        <v>3520</v>
      </c>
      <c r="Q529" s="228" t="s">
        <v>795</v>
      </c>
      <c r="R529" s="233" t="s">
        <v>4193</v>
      </c>
      <c r="S529" s="228" t="s">
        <v>4193</v>
      </c>
      <c r="T529" s="228" t="s">
        <v>4194</v>
      </c>
      <c r="U529" s="228" t="s">
        <v>890</v>
      </c>
      <c r="V529" s="228" t="s">
        <v>855</v>
      </c>
      <c r="W529" s="228" t="s">
        <v>869</v>
      </c>
      <c r="X529" s="316" t="s">
        <v>793</v>
      </c>
      <c r="Y529" s="317" t="str">
        <f>VLOOKUP(HelpMe[[#This Row],[Technician]],Technicians[#All],3,FALSE)</f>
        <v>RAK Ceramics</v>
      </c>
      <c r="Z529" s="228" t="str">
        <f>VLOOKUP(HelpMe[[#This Row],[Technician]],Technicians[#All],2,FALSE)</f>
        <v>SAP Basis</v>
      </c>
      <c r="AA529" s="233" t="str">
        <f>IF((TEXT("Oct 28, 2024 00:00 AM","mmm dd, yyyy hh:mm") - HelpMe[[#This Row],[Updated Created Date]])&gt;0, "Yes","No")</f>
        <v>Yes</v>
      </c>
      <c r="AB529" s="230">
        <f ca="1">HelpMe[[#This Row],[Updated Resolved Time]]-HelpMe[[#This Row],[Updated Created Date]]</f>
        <v>8.0270833333343035</v>
      </c>
      <c r="AC529" s="231">
        <f>YEAR(HelpMe[[#This Row],[Updated Created Date]])</f>
        <v>2024</v>
      </c>
      <c r="AD529" s="228">
        <f>WEEKNUM(HelpMe[[#This Row],[Updated Created Date]])</f>
        <v>37</v>
      </c>
      <c r="AE529" s="228" t="str">
        <f>_xlfn.CONCAT(HelpMe[[#This Row],[Year]],"-W",HelpMe[[#This Row],[Week'#]])</f>
        <v>2024-W37</v>
      </c>
      <c r="AF529" s="228" t="str">
        <f>IFERROR(VLOOKUP(HelpMe[[#This Row],[ID]],CGTracker[#All],13,FALSE),"No CG Status Found")</f>
        <v>No CG Status Found</v>
      </c>
      <c r="AG529" s="228">
        <f>MONTH(HelpMe[[#This Row],[Updated Created Date]])</f>
        <v>9</v>
      </c>
      <c r="AH529" s="228" t="str">
        <f>_xlfn.CONCAT(HelpMe[[#This Row],[Year]],"-M",HelpMe[[#This Row],[Month]])</f>
        <v>2024-M9</v>
      </c>
      <c r="AI529" s="228" t="str">
        <f ca="1">IF(HelpMe[[#This Row],[Age]]&lt;2,"Less than 2",IF(HelpMe[[#This Row],[Age]]&lt;5,"From 2 to 5",IF(HelpMe[[#This Row],[Age]]&lt;10,"From 5 to 10","More than 10")))</f>
        <v>From 5 to 10</v>
      </c>
      <c r="AJ5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45546.670138888891</v>
      </c>
      <c r="AK5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45554.697222222225</v>
      </c>
    </row>
    <row r="530" spans="1:37" ht="13.5" customHeight="1">
      <c r="A530" s="235">
        <v>4000002925</v>
      </c>
      <c r="B530" s="228" t="s">
        <v>117</v>
      </c>
      <c r="C530" s="228" t="s">
        <v>1035</v>
      </c>
      <c r="D530" s="228" t="s">
        <v>4195</v>
      </c>
      <c r="E530" s="228" t="s">
        <v>4196</v>
      </c>
      <c r="F530" s="228" t="s">
        <v>1665</v>
      </c>
      <c r="G530" s="228" t="s">
        <v>1011</v>
      </c>
      <c r="H530" s="228" t="s">
        <v>131</v>
      </c>
      <c r="I530" s="233" t="s">
        <v>4197</v>
      </c>
      <c r="J530" s="228" t="s">
        <v>4198</v>
      </c>
      <c r="K530" s="228" t="s">
        <v>2682</v>
      </c>
      <c r="L530" s="228" t="s">
        <v>855</v>
      </c>
      <c r="M530" s="228" t="s">
        <v>4196</v>
      </c>
      <c r="N530" s="228" t="s">
        <v>4199</v>
      </c>
      <c r="O530" s="228" t="s">
        <v>850</v>
      </c>
      <c r="P530" s="233" t="s">
        <v>4200</v>
      </c>
      <c r="Q530" s="228" t="s">
        <v>892</v>
      </c>
      <c r="R530" s="233" t="s">
        <v>855</v>
      </c>
      <c r="S530" s="228" t="s">
        <v>4201</v>
      </c>
      <c r="T530" s="228" t="s">
        <v>4202</v>
      </c>
      <c r="U530" s="228" t="s">
        <v>4203</v>
      </c>
      <c r="V530" s="228" t="s">
        <v>855</v>
      </c>
      <c r="W530" s="228" t="s">
        <v>4204</v>
      </c>
      <c r="X530" s="316" t="s">
        <v>793</v>
      </c>
      <c r="Y530" s="317" t="str">
        <f>VLOOKUP(HelpMe[[#This Row],[Technician]],Technicians[#All],3,FALSE)</f>
        <v>RAK Ceramics</v>
      </c>
      <c r="Z530" s="228" t="str">
        <f>VLOOKUP(HelpMe[[#This Row],[Technician]],Technicians[#All],2,FALSE)</f>
        <v>SAP Kludi</v>
      </c>
      <c r="AA530" s="233" t="str">
        <f>IF((TEXT("Oct 28, 2024 00:00 AM","mmm dd, yyyy hh:mm") - HelpMe[[#This Row],[Updated Created Date]])&gt;0, "Yes","No")</f>
        <v>Yes</v>
      </c>
      <c r="AB530" s="230">
        <f ca="1">HelpMe[[#This Row],[Updated Resolved Time]]-HelpMe[[#This Row],[Updated Created Date]]</f>
        <v>107.16237928241026</v>
      </c>
      <c r="AC530" s="231">
        <f>YEAR(HelpMe[[#This Row],[Updated Created Date]])</f>
        <v>2024</v>
      </c>
      <c r="AD530" s="228">
        <f>WEEKNUM(HelpMe[[#This Row],[Updated Created Date]])</f>
        <v>37</v>
      </c>
      <c r="AE530" s="228" t="str">
        <f>_xlfn.CONCAT(HelpMe[[#This Row],[Year]],"-W",HelpMe[[#This Row],[Week'#]])</f>
        <v>2024-W37</v>
      </c>
      <c r="AF530" s="228" t="str">
        <f>IFERROR(VLOOKUP(HelpMe[[#This Row],[ID]],CGTracker[#All],13,FALSE),"No CG Status Found")</f>
        <v>No CG Status Found</v>
      </c>
      <c r="AG530" s="228">
        <f>MONTH(HelpMe[[#This Row],[Updated Created Date]])</f>
        <v>9</v>
      </c>
      <c r="AH530" s="228" t="str">
        <f>_xlfn.CONCAT(HelpMe[[#This Row],[Year]],"-M",HelpMe[[#This Row],[Month]])</f>
        <v>2024-M9</v>
      </c>
      <c r="AI530" s="228" t="str">
        <f ca="1">IF(HelpMe[[#This Row],[Age]]&lt;2,"Less than 2",IF(HelpMe[[#This Row],[Age]]&lt;5,"From 2 to 5",IF(HelpMe[[#This Row],[Age]]&lt;10,"From 5 to 10","More than 10")))</f>
        <v>More than 10</v>
      </c>
      <c r="AJ5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45546.595138888886</v>
      </c>
      <c r="AK5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31" spans="1:37" ht="13.5" customHeight="1">
      <c r="A531" s="235">
        <v>4000002991</v>
      </c>
      <c r="B531" s="228" t="s">
        <v>117</v>
      </c>
      <c r="C531" s="228" t="s">
        <v>892</v>
      </c>
      <c r="D531" s="228" t="s">
        <v>4205</v>
      </c>
      <c r="E531" s="228" t="s">
        <v>4206</v>
      </c>
      <c r="F531" s="228" t="s">
        <v>881</v>
      </c>
      <c r="G531" s="228" t="s">
        <v>882</v>
      </c>
      <c r="H531" s="228" t="s">
        <v>403</v>
      </c>
      <c r="I531" s="233" t="s">
        <v>4207</v>
      </c>
      <c r="J531" s="228" t="s">
        <v>4208</v>
      </c>
      <c r="K531" s="228" t="s">
        <v>846</v>
      </c>
      <c r="L531" s="228" t="s">
        <v>4209</v>
      </c>
      <c r="M531" s="228" t="s">
        <v>4206</v>
      </c>
      <c r="N531" s="228" t="s">
        <v>1240</v>
      </c>
      <c r="O531" s="228" t="s">
        <v>850</v>
      </c>
      <c r="P531" s="233" t="s">
        <v>4209</v>
      </c>
      <c r="Q531" s="228" t="s">
        <v>795</v>
      </c>
      <c r="R531" s="233" t="s">
        <v>4210</v>
      </c>
      <c r="S531" s="228" t="s">
        <v>4210</v>
      </c>
      <c r="T531" s="228" t="s">
        <v>4211</v>
      </c>
      <c r="U531" s="228" t="s">
        <v>890</v>
      </c>
      <c r="V531" s="228" t="s">
        <v>855</v>
      </c>
      <c r="W531" s="228" t="s">
        <v>869</v>
      </c>
      <c r="X531" s="316" t="s">
        <v>793</v>
      </c>
      <c r="Y531" s="317" t="str">
        <f>VLOOKUP(HelpMe[[#This Row],[Technician]],Technicians[#All],3,FALSE)</f>
        <v>RAK Ceramics</v>
      </c>
      <c r="Z531" s="228" t="str">
        <f>VLOOKUP(HelpMe[[#This Row],[Technician]],Technicians[#All],2,FALSE)</f>
        <v>SAP Basis</v>
      </c>
      <c r="AA531" s="233" t="str">
        <f>IF((TEXT("Oct 28, 2024 00:00 AM","mmm dd, yyyy hh:mm") - HelpMe[[#This Row],[Updated Created Date]])&gt;0, "Yes","No")</f>
        <v>Yes</v>
      </c>
      <c r="AB531" s="230">
        <f ca="1">HelpMe[[#This Row],[Updated Resolved Time]]-HelpMe[[#This Row],[Updated Created Date]]</f>
        <v>4.8805555555591127</v>
      </c>
      <c r="AC531" s="231">
        <f>YEAR(HelpMe[[#This Row],[Updated Created Date]])</f>
        <v>2024</v>
      </c>
      <c r="AD531" s="228">
        <f>WEEKNUM(HelpMe[[#This Row],[Updated Created Date]])</f>
        <v>37</v>
      </c>
      <c r="AE531" s="228" t="str">
        <f>_xlfn.CONCAT(HelpMe[[#This Row],[Year]],"-W",HelpMe[[#This Row],[Week'#]])</f>
        <v>2024-W37</v>
      </c>
      <c r="AF531" s="228" t="str">
        <f>IFERROR(VLOOKUP(HelpMe[[#This Row],[ID]],CGTracker[#All],13,FALSE),"No CG Status Found")</f>
        <v>No CG Status Found</v>
      </c>
      <c r="AG531" s="228">
        <f>MONTH(HelpMe[[#This Row],[Updated Created Date]])</f>
        <v>9</v>
      </c>
      <c r="AH531" s="228" t="str">
        <f>_xlfn.CONCAT(HelpMe[[#This Row],[Year]],"-M",HelpMe[[#This Row],[Month]])</f>
        <v>2024-M9</v>
      </c>
      <c r="AI531" s="228" t="str">
        <f ca="1">IF(HelpMe[[#This Row],[Age]]&lt;2,"Less than 2",IF(HelpMe[[#This Row],[Age]]&lt;5,"From 2 to 5",IF(HelpMe[[#This Row],[Age]]&lt;10,"From 5 to 10","More than 10")))</f>
        <v>From 2 to 5</v>
      </c>
      <c r="AJ5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45547.78125</v>
      </c>
      <c r="AK5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45552.661805555559</v>
      </c>
    </row>
    <row r="532" spans="1:37" ht="13.5" customHeight="1">
      <c r="A532" s="235">
        <v>4000003072</v>
      </c>
      <c r="B532" s="228" t="s">
        <v>117</v>
      </c>
      <c r="C532" s="228" t="s">
        <v>795</v>
      </c>
      <c r="D532" s="228" t="s">
        <v>4212</v>
      </c>
      <c r="E532" s="228" t="s">
        <v>4213</v>
      </c>
      <c r="F532" s="228" t="s">
        <v>881</v>
      </c>
      <c r="G532" s="228" t="s">
        <v>882</v>
      </c>
      <c r="H532" s="228" t="s">
        <v>403</v>
      </c>
      <c r="I532" s="233" t="s">
        <v>4214</v>
      </c>
      <c r="J532" s="228" t="s">
        <v>4215</v>
      </c>
      <c r="K532" s="228" t="s">
        <v>846</v>
      </c>
      <c r="L532" s="228" t="s">
        <v>4216</v>
      </c>
      <c r="M532" s="228" t="s">
        <v>4213</v>
      </c>
      <c r="N532" s="228" t="s">
        <v>945</v>
      </c>
      <c r="O532" s="228" t="s">
        <v>850</v>
      </c>
      <c r="P532" s="233" t="s">
        <v>4216</v>
      </c>
      <c r="Q532" s="228" t="s">
        <v>795</v>
      </c>
      <c r="R532" s="233" t="s">
        <v>4217</v>
      </c>
      <c r="S532" s="228" t="s">
        <v>4217</v>
      </c>
      <c r="T532" s="228" t="s">
        <v>4218</v>
      </c>
      <c r="U532" s="228" t="s">
        <v>890</v>
      </c>
      <c r="V532" s="228" t="s">
        <v>855</v>
      </c>
      <c r="W532" s="228" t="s">
        <v>4219</v>
      </c>
      <c r="X532" s="316" t="s">
        <v>793</v>
      </c>
      <c r="Y532" s="317" t="str">
        <f>VLOOKUP(HelpMe[[#This Row],[Technician]],Technicians[#All],3,FALSE)</f>
        <v>RAK Ceramics</v>
      </c>
      <c r="Z532" s="228" t="str">
        <f>VLOOKUP(HelpMe[[#This Row],[Technician]],Technicians[#All],2,FALSE)</f>
        <v>SAP Basis</v>
      </c>
      <c r="AA532" s="233" t="str">
        <f>IF((TEXT("Oct 28, 2024 00:00 AM","mmm dd, yyyy hh:mm") - HelpMe[[#This Row],[Updated Created Date]])&gt;0, "Yes","No")</f>
        <v>Yes</v>
      </c>
      <c r="AB532" s="230">
        <f ca="1">HelpMe[[#This Row],[Updated Resolved Time]]-HelpMe[[#This Row],[Updated Created Date]]</f>
        <v>0.24375000000145519</v>
      </c>
      <c r="AC532" s="231">
        <f>YEAR(HelpMe[[#This Row],[Updated Created Date]])</f>
        <v>2024</v>
      </c>
      <c r="AD532" s="228">
        <f>WEEKNUM(HelpMe[[#This Row],[Updated Created Date]])</f>
        <v>38</v>
      </c>
      <c r="AE532" s="228" t="str">
        <f>_xlfn.CONCAT(HelpMe[[#This Row],[Year]],"-W",HelpMe[[#This Row],[Week'#]])</f>
        <v>2024-W38</v>
      </c>
      <c r="AF532" s="228" t="str">
        <f>IFERROR(VLOOKUP(HelpMe[[#This Row],[ID]],CGTracker[#All],13,FALSE),"No CG Status Found")</f>
        <v>No CG Status Found</v>
      </c>
      <c r="AG532" s="228">
        <f>MONTH(HelpMe[[#This Row],[Updated Created Date]])</f>
        <v>9</v>
      </c>
      <c r="AH532" s="228" t="str">
        <f>_xlfn.CONCAT(HelpMe[[#This Row],[Year]],"-M",HelpMe[[#This Row],[Month]])</f>
        <v>2024-M9</v>
      </c>
      <c r="AI532" s="228" t="str">
        <f ca="1">IF(HelpMe[[#This Row],[Age]]&lt;2,"Less than 2",IF(HelpMe[[#This Row],[Age]]&lt;5,"From 2 to 5",IF(HelpMe[[#This Row],[Age]]&lt;10,"From 5 to 10","More than 10")))</f>
        <v>Less than 2</v>
      </c>
      <c r="AJ5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45551.517361111109</v>
      </c>
      <c r="AK5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45551.761111111111</v>
      </c>
    </row>
    <row r="533" spans="1:37" ht="13.5" customHeight="1">
      <c r="A533" s="235">
        <v>4000002935</v>
      </c>
      <c r="B533" s="228" t="s">
        <v>117</v>
      </c>
      <c r="C533" s="228" t="s">
        <v>892</v>
      </c>
      <c r="D533" s="228" t="s">
        <v>4220</v>
      </c>
      <c r="E533" s="228" t="s">
        <v>1639</v>
      </c>
      <c r="F533" s="228" t="s">
        <v>881</v>
      </c>
      <c r="G533" s="228" t="s">
        <v>882</v>
      </c>
      <c r="H533" s="228" t="s">
        <v>403</v>
      </c>
      <c r="I533" s="233" t="s">
        <v>4221</v>
      </c>
      <c r="J533" s="228" t="s">
        <v>4222</v>
      </c>
      <c r="K533" s="228" t="s">
        <v>846</v>
      </c>
      <c r="L533" s="228" t="s">
        <v>4050</v>
      </c>
      <c r="M533" s="228" t="s">
        <v>1639</v>
      </c>
      <c r="N533" s="228" t="s">
        <v>1240</v>
      </c>
      <c r="O533" s="228" t="s">
        <v>850</v>
      </c>
      <c r="P533" s="233" t="s">
        <v>4050</v>
      </c>
      <c r="Q533" s="228" t="s">
        <v>795</v>
      </c>
      <c r="R533" s="233" t="s">
        <v>4223</v>
      </c>
      <c r="S533" s="228" t="s">
        <v>4223</v>
      </c>
      <c r="T533" s="228" t="s">
        <v>4224</v>
      </c>
      <c r="U533" s="228" t="s">
        <v>890</v>
      </c>
      <c r="V533" s="228" t="s">
        <v>855</v>
      </c>
      <c r="W533" s="228" t="s">
        <v>869</v>
      </c>
      <c r="X533" s="316" t="s">
        <v>793</v>
      </c>
      <c r="Y533" s="317" t="str">
        <f>VLOOKUP(HelpMe[[#This Row],[Technician]],Technicians[#All],3,FALSE)</f>
        <v>RAK Ceramics</v>
      </c>
      <c r="Z533" s="228" t="str">
        <f>VLOOKUP(HelpMe[[#This Row],[Technician]],Technicians[#All],2,FALSE)</f>
        <v>SAP Basis</v>
      </c>
      <c r="AA533" s="233" t="str">
        <f>IF((TEXT("Oct 28, 2024 00:00 AM","mmm dd, yyyy hh:mm") - HelpMe[[#This Row],[Updated Created Date]])&gt;0, "Yes","No")</f>
        <v>Yes</v>
      </c>
      <c r="AB533" s="230">
        <f ca="1">HelpMe[[#This Row],[Updated Resolved Time]]-HelpMe[[#This Row],[Updated Created Date]]</f>
        <v>11.996527777781012</v>
      </c>
      <c r="AC533" s="231">
        <f>YEAR(HelpMe[[#This Row],[Updated Created Date]])</f>
        <v>2024</v>
      </c>
      <c r="AD533" s="228">
        <f>WEEKNUM(HelpMe[[#This Row],[Updated Created Date]])</f>
        <v>37</v>
      </c>
      <c r="AE533" s="228" t="str">
        <f>_xlfn.CONCAT(HelpMe[[#This Row],[Year]],"-W",HelpMe[[#This Row],[Week'#]])</f>
        <v>2024-W37</v>
      </c>
      <c r="AF533" s="228" t="str">
        <f>IFERROR(VLOOKUP(HelpMe[[#This Row],[ID]],CGTracker[#All],13,FALSE),"No CG Status Found")</f>
        <v>No CG Status Found</v>
      </c>
      <c r="AG533" s="228">
        <f>MONTH(HelpMe[[#This Row],[Updated Created Date]])</f>
        <v>9</v>
      </c>
      <c r="AH533" s="228" t="str">
        <f>_xlfn.CONCAT(HelpMe[[#This Row],[Year]],"-M",HelpMe[[#This Row],[Month]])</f>
        <v>2024-M9</v>
      </c>
      <c r="AI533" s="228" t="str">
        <f ca="1">IF(HelpMe[[#This Row],[Age]]&lt;2,"Less than 2",IF(HelpMe[[#This Row],[Age]]&lt;5,"From 2 to 5",IF(HelpMe[[#This Row],[Age]]&lt;10,"From 5 to 10","More than 10")))</f>
        <v>More than 10</v>
      </c>
      <c r="AJ5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45546.698611111111</v>
      </c>
      <c r="AK5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45558.695138888892</v>
      </c>
    </row>
    <row r="534" spans="1:37" ht="13.5" customHeight="1">
      <c r="A534" s="235">
        <v>4000003025</v>
      </c>
      <c r="B534" s="228" t="s">
        <v>117</v>
      </c>
      <c r="C534" s="228" t="s">
        <v>795</v>
      </c>
      <c r="D534" s="228" t="s">
        <v>4225</v>
      </c>
      <c r="E534" s="228" t="s">
        <v>1449</v>
      </c>
      <c r="F534" s="228" t="s">
        <v>881</v>
      </c>
      <c r="G534" s="228" t="s">
        <v>882</v>
      </c>
      <c r="H534" s="228" t="s">
        <v>403</v>
      </c>
      <c r="I534" s="233" t="s">
        <v>4226</v>
      </c>
      <c r="J534" s="228" t="s">
        <v>4227</v>
      </c>
      <c r="K534" s="228" t="s">
        <v>846</v>
      </c>
      <c r="L534" s="228" t="s">
        <v>3520</v>
      </c>
      <c r="M534" s="228" t="s">
        <v>1449</v>
      </c>
      <c r="N534" s="228" t="s">
        <v>1240</v>
      </c>
      <c r="O534" s="228" t="s">
        <v>850</v>
      </c>
      <c r="P534" s="233" t="s">
        <v>3520</v>
      </c>
      <c r="Q534" s="228" t="s">
        <v>795</v>
      </c>
      <c r="R534" s="233" t="s">
        <v>4228</v>
      </c>
      <c r="S534" s="228" t="s">
        <v>4228</v>
      </c>
      <c r="T534" s="228" t="s">
        <v>4229</v>
      </c>
      <c r="U534" s="228" t="s">
        <v>890</v>
      </c>
      <c r="V534" s="228" t="s">
        <v>855</v>
      </c>
      <c r="W534" s="228" t="s">
        <v>869</v>
      </c>
      <c r="X534" s="316" t="s">
        <v>793</v>
      </c>
      <c r="Y534" s="317" t="str">
        <f>VLOOKUP(HelpMe[[#This Row],[Technician]],Technicians[#All],3,FALSE)</f>
        <v>RAK Ceramics</v>
      </c>
      <c r="Z534" s="228" t="str">
        <f>VLOOKUP(HelpMe[[#This Row],[Technician]],Technicians[#All],2,FALSE)</f>
        <v>SAP Basis</v>
      </c>
      <c r="AA534" s="233" t="str">
        <f>IF((TEXT("Oct 28, 2024 00:00 AM","mmm dd, yyyy hh:mm") - HelpMe[[#This Row],[Updated Created Date]])&gt;0, "Yes","No")</f>
        <v>Yes</v>
      </c>
      <c r="AB534" s="230">
        <f ca="1">HelpMe[[#This Row],[Updated Resolved Time]]-HelpMe[[#This Row],[Updated Created Date]]</f>
        <v>6.0520833333357587</v>
      </c>
      <c r="AC534" s="231">
        <f>YEAR(HelpMe[[#This Row],[Updated Created Date]])</f>
        <v>2024</v>
      </c>
      <c r="AD534" s="228">
        <f>WEEKNUM(HelpMe[[#This Row],[Updated Created Date]])</f>
        <v>37</v>
      </c>
      <c r="AE534" s="228" t="str">
        <f>_xlfn.CONCAT(HelpMe[[#This Row],[Year]],"-W",HelpMe[[#This Row],[Week'#]])</f>
        <v>2024-W37</v>
      </c>
      <c r="AF534" s="228" t="str">
        <f>IFERROR(VLOOKUP(HelpMe[[#This Row],[ID]],CGTracker[#All],13,FALSE),"No CG Status Found")</f>
        <v>No CG Status Found</v>
      </c>
      <c r="AG534" s="228">
        <f>MONTH(HelpMe[[#This Row],[Updated Created Date]])</f>
        <v>9</v>
      </c>
      <c r="AH534" s="228" t="str">
        <f>_xlfn.CONCAT(HelpMe[[#This Row],[Year]],"-M",HelpMe[[#This Row],[Month]])</f>
        <v>2024-M9</v>
      </c>
      <c r="AI534" s="228" t="str">
        <f ca="1">IF(HelpMe[[#This Row],[Age]]&lt;2,"Less than 2",IF(HelpMe[[#This Row],[Age]]&lt;5,"From 2 to 5",IF(HelpMe[[#This Row],[Age]]&lt;10,"From 5 to 10","More than 10")))</f>
        <v>From 5 to 10</v>
      </c>
      <c r="AJ5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45548.65347222222</v>
      </c>
      <c r="AK5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45554.705555555556</v>
      </c>
    </row>
    <row r="535" spans="1:37" ht="13.5" customHeight="1">
      <c r="A535" s="235">
        <v>4000002938</v>
      </c>
      <c r="B535" s="228" t="s">
        <v>117</v>
      </c>
      <c r="C535" s="228" t="s">
        <v>1035</v>
      </c>
      <c r="D535" s="228" t="s">
        <v>4230</v>
      </c>
      <c r="E535" s="228" t="s">
        <v>4231</v>
      </c>
      <c r="F535" s="228" t="s">
        <v>881</v>
      </c>
      <c r="G535" s="228" t="s">
        <v>882</v>
      </c>
      <c r="H535" s="228" t="s">
        <v>403</v>
      </c>
      <c r="I535" s="233" t="s">
        <v>4232</v>
      </c>
      <c r="J535" s="228" t="s">
        <v>4233</v>
      </c>
      <c r="K535" s="228" t="s">
        <v>846</v>
      </c>
      <c r="L535" s="228" t="s">
        <v>4050</v>
      </c>
      <c r="M535" s="228" t="s">
        <v>4231</v>
      </c>
      <c r="N535" s="228" t="s">
        <v>849</v>
      </c>
      <c r="O535" s="228" t="s">
        <v>917</v>
      </c>
      <c r="P535" s="233" t="s">
        <v>4050</v>
      </c>
      <c r="Q535" s="228" t="s">
        <v>892</v>
      </c>
      <c r="R535" s="233" t="s">
        <v>4234</v>
      </c>
      <c r="S535" s="228" t="s">
        <v>4234</v>
      </c>
      <c r="T535" s="228" t="s">
        <v>4235</v>
      </c>
      <c r="U535" s="228" t="s">
        <v>890</v>
      </c>
      <c r="V535" s="228" t="s">
        <v>855</v>
      </c>
      <c r="W535" s="228" t="s">
        <v>869</v>
      </c>
      <c r="X535" s="316" t="s">
        <v>793</v>
      </c>
      <c r="Y535" s="317" t="str">
        <f>VLOOKUP(HelpMe[[#This Row],[Technician]],Technicians[#All],3,FALSE)</f>
        <v>RAK Ceramics</v>
      </c>
      <c r="Z535" s="228" t="str">
        <f>VLOOKUP(HelpMe[[#This Row],[Technician]],Technicians[#All],2,FALSE)</f>
        <v>SAP Basis</v>
      </c>
      <c r="AA535" s="233" t="str">
        <f>IF((TEXT("Oct 28, 2024 00:00 AM","mmm dd, yyyy hh:mm") - HelpMe[[#This Row],[Updated Created Date]])&gt;0, "Yes","No")</f>
        <v>Yes</v>
      </c>
      <c r="AB535" s="230">
        <f ca="1">HelpMe[[#This Row],[Updated Resolved Time]]-HelpMe[[#This Row],[Updated Created Date]]</f>
        <v>11.991666666668607</v>
      </c>
      <c r="AC535" s="231">
        <f>YEAR(HelpMe[[#This Row],[Updated Created Date]])</f>
        <v>2024</v>
      </c>
      <c r="AD535" s="228">
        <f>WEEKNUM(HelpMe[[#This Row],[Updated Created Date]])</f>
        <v>37</v>
      </c>
      <c r="AE535" s="228" t="str">
        <f>_xlfn.CONCAT(HelpMe[[#This Row],[Year]],"-W",HelpMe[[#This Row],[Week'#]])</f>
        <v>2024-W37</v>
      </c>
      <c r="AF535" s="228" t="str">
        <f>IFERROR(VLOOKUP(HelpMe[[#This Row],[ID]],CGTracker[#All],13,FALSE),"No CG Status Found")</f>
        <v>No CG Status Found</v>
      </c>
      <c r="AG535" s="228">
        <f>MONTH(HelpMe[[#This Row],[Updated Created Date]])</f>
        <v>9</v>
      </c>
      <c r="AH535" s="228" t="str">
        <f>_xlfn.CONCAT(HelpMe[[#This Row],[Year]],"-M",HelpMe[[#This Row],[Month]])</f>
        <v>2024-M9</v>
      </c>
      <c r="AI535" s="228" t="str">
        <f ca="1">IF(HelpMe[[#This Row],[Age]]&lt;2,"Less than 2",IF(HelpMe[[#This Row],[Age]]&lt;5,"From 2 to 5",IF(HelpMe[[#This Row],[Age]]&lt;10,"From 5 to 10","More than 10")))</f>
        <v>More than 10</v>
      </c>
      <c r="AJ5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45546.723611111112</v>
      </c>
      <c r="AK5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45558.715277777781</v>
      </c>
    </row>
    <row r="536" spans="1:37" ht="13.5" customHeight="1">
      <c r="A536" s="235">
        <v>4000002983</v>
      </c>
      <c r="B536" s="228" t="s">
        <v>117</v>
      </c>
      <c r="C536" s="228" t="s">
        <v>1035</v>
      </c>
      <c r="D536" s="228" t="s">
        <v>4236</v>
      </c>
      <c r="E536" s="228" t="s">
        <v>4237</v>
      </c>
      <c r="F536" s="228" t="s">
        <v>881</v>
      </c>
      <c r="G536" s="228" t="s">
        <v>882</v>
      </c>
      <c r="H536" s="228" t="s">
        <v>403</v>
      </c>
      <c r="I536" s="233" t="s">
        <v>4238</v>
      </c>
      <c r="J536" s="228" t="s">
        <v>4239</v>
      </c>
      <c r="K536" s="228" t="s">
        <v>846</v>
      </c>
      <c r="L536" s="228" t="s">
        <v>3520</v>
      </c>
      <c r="M536" s="228" t="s">
        <v>1574</v>
      </c>
      <c r="N536" s="228" t="s">
        <v>1240</v>
      </c>
      <c r="O536" s="228" t="s">
        <v>850</v>
      </c>
      <c r="P536" s="233" t="s">
        <v>3520</v>
      </c>
      <c r="Q536" s="228" t="s">
        <v>892</v>
      </c>
      <c r="R536" s="233" t="s">
        <v>2085</v>
      </c>
      <c r="S536" s="228" t="s">
        <v>2085</v>
      </c>
      <c r="T536" s="228" t="s">
        <v>4240</v>
      </c>
      <c r="U536" s="228" t="s">
        <v>890</v>
      </c>
      <c r="V536" s="228" t="s">
        <v>855</v>
      </c>
      <c r="W536" s="228" t="s">
        <v>869</v>
      </c>
      <c r="X536" s="316" t="s">
        <v>793</v>
      </c>
      <c r="Y536" s="317" t="str">
        <f>VLOOKUP(HelpMe[[#This Row],[Technician]],Technicians[#All],3,FALSE)</f>
        <v>RAK Ceramics</v>
      </c>
      <c r="Z536" s="228" t="str">
        <f>VLOOKUP(HelpMe[[#This Row],[Technician]],Technicians[#All],2,FALSE)</f>
        <v>SAP Basis</v>
      </c>
      <c r="AA536" s="233" t="str">
        <f>IF((TEXT("Oct 28, 2024 00:00 AM","mmm dd, yyyy hh:mm") - HelpMe[[#This Row],[Updated Created Date]])&gt;0, "Yes","No")</f>
        <v>Yes</v>
      </c>
      <c r="AB536" s="230">
        <f ca="1">HelpMe[[#This Row],[Updated Resolved Time]]-HelpMe[[#This Row],[Updated Created Date]]</f>
        <v>6.9986111111138598</v>
      </c>
      <c r="AC536" s="231">
        <f>YEAR(HelpMe[[#This Row],[Updated Created Date]])</f>
        <v>2024</v>
      </c>
      <c r="AD536" s="228">
        <f>WEEKNUM(HelpMe[[#This Row],[Updated Created Date]])</f>
        <v>37</v>
      </c>
      <c r="AE536" s="228" t="str">
        <f>_xlfn.CONCAT(HelpMe[[#This Row],[Year]],"-W",HelpMe[[#This Row],[Week'#]])</f>
        <v>2024-W37</v>
      </c>
      <c r="AF536" s="228" t="str">
        <f>IFERROR(VLOOKUP(HelpMe[[#This Row],[ID]],CGTracker[#All],13,FALSE),"No CG Status Found")</f>
        <v>No CG Status Found</v>
      </c>
      <c r="AG536" s="228">
        <f>MONTH(HelpMe[[#This Row],[Updated Created Date]])</f>
        <v>9</v>
      </c>
      <c r="AH536" s="228" t="str">
        <f>_xlfn.CONCAT(HelpMe[[#This Row],[Year]],"-M",HelpMe[[#This Row],[Month]])</f>
        <v>2024-M9</v>
      </c>
      <c r="AI536" s="228" t="str">
        <f ca="1">IF(HelpMe[[#This Row],[Age]]&lt;2,"Less than 2",IF(HelpMe[[#This Row],[Age]]&lt;5,"From 2 to 5",IF(HelpMe[[#This Row],[Age]]&lt;10,"From 5 to 10","More than 10")))</f>
        <v>From 5 to 10</v>
      </c>
      <c r="AJ5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45547.696527777778</v>
      </c>
      <c r="AK5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45554.695138888892</v>
      </c>
    </row>
    <row r="537" spans="1:37" ht="13.5" customHeight="1">
      <c r="A537" s="235">
        <v>4000002990</v>
      </c>
      <c r="B537" s="228" t="s">
        <v>117</v>
      </c>
      <c r="C537" s="228" t="s">
        <v>795</v>
      </c>
      <c r="D537" s="228" t="s">
        <v>4241</v>
      </c>
      <c r="E537" s="228" t="s">
        <v>1322</v>
      </c>
      <c r="F537" s="228" t="s">
        <v>881</v>
      </c>
      <c r="G537" s="228" t="s">
        <v>882</v>
      </c>
      <c r="H537" s="228" t="s">
        <v>403</v>
      </c>
      <c r="I537" s="233" t="s">
        <v>4242</v>
      </c>
      <c r="J537" s="228" t="s">
        <v>4243</v>
      </c>
      <c r="K537" s="228" t="s">
        <v>846</v>
      </c>
      <c r="L537" s="228" t="s">
        <v>4209</v>
      </c>
      <c r="M537" s="228" t="s">
        <v>1322</v>
      </c>
      <c r="N537" s="228" t="s">
        <v>1240</v>
      </c>
      <c r="O537" s="228" t="s">
        <v>850</v>
      </c>
      <c r="P537" s="233" t="s">
        <v>4209</v>
      </c>
      <c r="Q537" s="228" t="s">
        <v>795</v>
      </c>
      <c r="R537" s="233" t="s">
        <v>4244</v>
      </c>
      <c r="S537" s="228" t="s">
        <v>4244</v>
      </c>
      <c r="T537" s="228" t="s">
        <v>4245</v>
      </c>
      <c r="U537" s="228" t="s">
        <v>890</v>
      </c>
      <c r="V537" s="228" t="s">
        <v>855</v>
      </c>
      <c r="W537" s="228" t="s">
        <v>869</v>
      </c>
      <c r="X537" s="316" t="s">
        <v>793</v>
      </c>
      <c r="Y537" s="317" t="str">
        <f>VLOOKUP(HelpMe[[#This Row],[Technician]],Technicians[#All],3,FALSE)</f>
        <v>RAK Ceramics</v>
      </c>
      <c r="Z537" s="228" t="str">
        <f>VLOOKUP(HelpMe[[#This Row],[Technician]],Technicians[#All],2,FALSE)</f>
        <v>SAP Basis</v>
      </c>
      <c r="AA537" s="233" t="str">
        <f>IF((TEXT("Oct 28, 2024 00:00 AM","mmm dd, yyyy hh:mm") - HelpMe[[#This Row],[Updated Created Date]])&gt;0, "Yes","No")</f>
        <v>Yes</v>
      </c>
      <c r="AB537" s="230">
        <f ca="1">HelpMe[[#This Row],[Updated Resolved Time]]-HelpMe[[#This Row],[Updated Created Date]]</f>
        <v>4.8791666666656965</v>
      </c>
      <c r="AC537" s="231">
        <f>YEAR(HelpMe[[#This Row],[Updated Created Date]])</f>
        <v>2024</v>
      </c>
      <c r="AD537" s="228">
        <f>WEEKNUM(HelpMe[[#This Row],[Updated Created Date]])</f>
        <v>37</v>
      </c>
      <c r="AE537" s="228" t="str">
        <f>_xlfn.CONCAT(HelpMe[[#This Row],[Year]],"-W",HelpMe[[#This Row],[Week'#]])</f>
        <v>2024-W37</v>
      </c>
      <c r="AF537" s="228" t="str">
        <f>IFERROR(VLOOKUP(HelpMe[[#This Row],[ID]],CGTracker[#All],13,FALSE),"No CG Status Found")</f>
        <v>No CG Status Found</v>
      </c>
      <c r="AG537" s="228">
        <f>MONTH(HelpMe[[#This Row],[Updated Created Date]])</f>
        <v>9</v>
      </c>
      <c r="AH537" s="228" t="str">
        <f>_xlfn.CONCAT(HelpMe[[#This Row],[Year]],"-M",HelpMe[[#This Row],[Month]])</f>
        <v>2024-M9</v>
      </c>
      <c r="AI537" s="228" t="str">
        <f ca="1">IF(HelpMe[[#This Row],[Age]]&lt;2,"Less than 2",IF(HelpMe[[#This Row],[Age]]&lt;5,"From 2 to 5",IF(HelpMe[[#This Row],[Age]]&lt;10,"From 5 to 10","More than 10")))</f>
        <v>From 2 to 5</v>
      </c>
      <c r="AJ5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45547.776388888888</v>
      </c>
      <c r="AK5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45552.655555555553</v>
      </c>
    </row>
    <row r="538" spans="1:37" ht="13.5" customHeight="1">
      <c r="A538" s="235">
        <v>4000002954</v>
      </c>
      <c r="B538" s="228" t="s">
        <v>156</v>
      </c>
      <c r="C538" s="228" t="s">
        <v>795</v>
      </c>
      <c r="D538" s="228" t="s">
        <v>30</v>
      </c>
      <c r="E538" s="228" t="s">
        <v>1053</v>
      </c>
      <c r="F538" s="228" t="s">
        <v>2387</v>
      </c>
      <c r="G538" s="228" t="s">
        <v>1011</v>
      </c>
      <c r="H538" s="228" t="s">
        <v>746</v>
      </c>
      <c r="I538" s="233" t="s">
        <v>4246</v>
      </c>
      <c r="J538" s="228" t="s">
        <v>4247</v>
      </c>
      <c r="K538" s="228" t="s">
        <v>846</v>
      </c>
      <c r="L538" s="228" t="s">
        <v>855</v>
      </c>
      <c r="M538" s="228" t="s">
        <v>933</v>
      </c>
      <c r="N538" s="228" t="s">
        <v>1666</v>
      </c>
      <c r="O538" s="228" t="s">
        <v>850</v>
      </c>
      <c r="P538" s="233" t="s">
        <v>4248</v>
      </c>
      <c r="Q538" s="228" t="s">
        <v>795</v>
      </c>
      <c r="R538" s="233" t="s">
        <v>855</v>
      </c>
      <c r="S538" s="228" t="s">
        <v>4249</v>
      </c>
      <c r="T538" s="228" t="s">
        <v>4250</v>
      </c>
      <c r="U538" s="228" t="s">
        <v>855</v>
      </c>
      <c r="V538" s="228" t="s">
        <v>4251</v>
      </c>
      <c r="W538" s="228" t="s">
        <v>869</v>
      </c>
      <c r="X538" s="316" t="s">
        <v>793</v>
      </c>
      <c r="Y538" s="317" t="str">
        <f>VLOOKUP(HelpMe[[#This Row],[Technician]],Technicians[#All],3,FALSE)</f>
        <v>Capgemini</v>
      </c>
      <c r="Z538" s="228" t="str">
        <f>VLOOKUP(HelpMe[[#This Row],[Technician]],Technicians[#All],2,FALSE)</f>
        <v>SAP FICO</v>
      </c>
      <c r="AA538" s="233" t="str">
        <f>IF((TEXT("Oct 28, 2024 00:00 AM","mmm dd, yyyy hh:mm") - HelpMe[[#This Row],[Updated Created Date]])&gt;0, "Yes","No")</f>
        <v>Yes</v>
      </c>
      <c r="AB538" s="230">
        <f ca="1">HelpMe[[#This Row],[Updated Resolved Time]]-HelpMe[[#This Row],[Updated Created Date]]</f>
        <v>106.27904594907159</v>
      </c>
      <c r="AC538" s="231">
        <f>YEAR(HelpMe[[#This Row],[Updated Created Date]])</f>
        <v>2024</v>
      </c>
      <c r="AD538" s="228">
        <f>WEEKNUM(HelpMe[[#This Row],[Updated Created Date]])</f>
        <v>37</v>
      </c>
      <c r="AE538" s="228" t="str">
        <f>_xlfn.CONCAT(HelpMe[[#This Row],[Year]],"-W",HelpMe[[#This Row],[Week'#]])</f>
        <v>2024-W37</v>
      </c>
      <c r="AF538" s="228" t="str">
        <f>IFERROR(VLOOKUP(HelpMe[[#This Row],[ID]],CGTracker[#All],13,FALSE),"No CG Status Found")</f>
        <v>Pending User Confirmation</v>
      </c>
      <c r="AG538" s="228">
        <f>MONTH(HelpMe[[#This Row],[Updated Created Date]])</f>
        <v>9</v>
      </c>
      <c r="AH538" s="228" t="str">
        <f>_xlfn.CONCAT(HelpMe[[#This Row],[Year]],"-M",HelpMe[[#This Row],[Month]])</f>
        <v>2024-M9</v>
      </c>
      <c r="AI538" s="228" t="str">
        <f ca="1">IF(HelpMe[[#This Row],[Age]]&lt;2,"Less than 2",IF(HelpMe[[#This Row],[Age]]&lt;5,"From 2 to 5",IF(HelpMe[[#This Row],[Age]]&lt;10,"From 5 to 10","More than 10")))</f>
        <v>More than 10</v>
      </c>
      <c r="AJ5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45547.478472222225</v>
      </c>
      <c r="AK5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39" spans="1:37" ht="13.5" customHeight="1">
      <c r="A539" s="235">
        <v>4000002959</v>
      </c>
      <c r="B539" s="228" t="s">
        <v>156</v>
      </c>
      <c r="C539" s="228" t="s">
        <v>795</v>
      </c>
      <c r="D539" s="228" t="s">
        <v>4252</v>
      </c>
      <c r="E539" s="228" t="s">
        <v>603</v>
      </c>
      <c r="F539" s="228" t="s">
        <v>603</v>
      </c>
      <c r="G539" s="228" t="s">
        <v>895</v>
      </c>
      <c r="H539" s="228" t="s">
        <v>403</v>
      </c>
      <c r="I539" s="233" t="s">
        <v>4111</v>
      </c>
      <c r="J539" s="228" t="s">
        <v>4253</v>
      </c>
      <c r="K539" s="228" t="s">
        <v>846</v>
      </c>
      <c r="L539" s="228" t="s">
        <v>4254</v>
      </c>
      <c r="M539" s="228" t="s">
        <v>933</v>
      </c>
      <c r="N539" s="228" t="s">
        <v>886</v>
      </c>
      <c r="O539" s="228" t="s">
        <v>1123</v>
      </c>
      <c r="P539" s="233" t="s">
        <v>4254</v>
      </c>
      <c r="Q539" s="228" t="s">
        <v>892</v>
      </c>
      <c r="R539" s="233" t="s">
        <v>4255</v>
      </c>
      <c r="S539" s="228" t="s">
        <v>4256</v>
      </c>
      <c r="T539" s="228" t="s">
        <v>4257</v>
      </c>
      <c r="U539" s="228" t="s">
        <v>855</v>
      </c>
      <c r="V539" s="228" t="s">
        <v>4258</v>
      </c>
      <c r="W539" s="228" t="s">
        <v>869</v>
      </c>
      <c r="X539" s="316" t="s">
        <v>793</v>
      </c>
      <c r="Y539" s="317" t="str">
        <f>VLOOKUP(HelpMe[[#This Row],[Technician]],Technicians[#All],3,FALSE)</f>
        <v>RAK Ceramics</v>
      </c>
      <c r="Z539" s="228" t="str">
        <f>VLOOKUP(HelpMe[[#This Row],[Technician]],Technicians[#All],2,FALSE)</f>
        <v>SAP ABAP</v>
      </c>
      <c r="AA539" s="233" t="str">
        <f>IF((TEXT("Oct 28, 2024 00:00 AM","mmm dd, yyyy hh:mm") - HelpMe[[#This Row],[Updated Created Date]])&gt;0, "Yes","No")</f>
        <v>Yes</v>
      </c>
      <c r="AB539" s="230">
        <f ca="1">HelpMe[[#This Row],[Updated Resolved Time]]-HelpMe[[#This Row],[Updated Created Date]]</f>
        <v>5.0562500000014552</v>
      </c>
      <c r="AC539" s="231">
        <f>YEAR(HelpMe[[#This Row],[Updated Created Date]])</f>
        <v>2024</v>
      </c>
      <c r="AD539" s="228">
        <f>WEEKNUM(HelpMe[[#This Row],[Updated Created Date]])</f>
        <v>37</v>
      </c>
      <c r="AE539" s="228" t="str">
        <f>_xlfn.CONCAT(HelpMe[[#This Row],[Year]],"-W",HelpMe[[#This Row],[Week'#]])</f>
        <v>2024-W37</v>
      </c>
      <c r="AF539" s="228" t="str">
        <f>IFERROR(VLOOKUP(HelpMe[[#This Row],[ID]],CGTracker[#All],13,FALSE),"No CG Status Found")</f>
        <v>No CG Status Found</v>
      </c>
      <c r="AG539" s="228">
        <f>MONTH(HelpMe[[#This Row],[Updated Created Date]])</f>
        <v>9</v>
      </c>
      <c r="AH539" s="228" t="str">
        <f>_xlfn.CONCAT(HelpMe[[#This Row],[Year]],"-M",HelpMe[[#This Row],[Month]])</f>
        <v>2024-M9</v>
      </c>
      <c r="AI539" s="228" t="str">
        <f ca="1">IF(HelpMe[[#This Row],[Age]]&lt;2,"Less than 2",IF(HelpMe[[#This Row],[Age]]&lt;5,"From 2 to 5",IF(HelpMe[[#This Row],[Age]]&lt;10,"From 5 to 10","More than 10")))</f>
        <v>From 5 to 10</v>
      </c>
      <c r="AJ5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45547.513888888891</v>
      </c>
      <c r="AK5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45552.570138888892</v>
      </c>
    </row>
    <row r="540" spans="1:37" ht="13.5" customHeight="1">
      <c r="A540" s="235">
        <v>4000002962</v>
      </c>
      <c r="B540" s="228" t="s">
        <v>117</v>
      </c>
      <c r="C540" s="228" t="s">
        <v>795</v>
      </c>
      <c r="D540" s="228" t="s">
        <v>4259</v>
      </c>
      <c r="E540" s="228" t="s">
        <v>1512</v>
      </c>
      <c r="F540" s="228" t="s">
        <v>742</v>
      </c>
      <c r="G540" s="228" t="s">
        <v>895</v>
      </c>
      <c r="H540" s="228" t="s">
        <v>268</v>
      </c>
      <c r="I540" s="233" t="s">
        <v>4257</v>
      </c>
      <c r="J540" s="228" t="s">
        <v>4260</v>
      </c>
      <c r="K540" s="228" t="s">
        <v>846</v>
      </c>
      <c r="L540" s="228" t="s">
        <v>855</v>
      </c>
      <c r="M540" s="228" t="s">
        <v>933</v>
      </c>
      <c r="N540" s="228" t="s">
        <v>1516</v>
      </c>
      <c r="O540" s="228" t="s">
        <v>917</v>
      </c>
      <c r="P540" s="233" t="s">
        <v>4261</v>
      </c>
      <c r="Q540" s="228" t="s">
        <v>795</v>
      </c>
      <c r="R540" s="233" t="s">
        <v>855</v>
      </c>
      <c r="S540" s="228" t="s">
        <v>4262</v>
      </c>
      <c r="T540" s="228" t="s">
        <v>4263</v>
      </c>
      <c r="U540" s="228" t="s">
        <v>846</v>
      </c>
      <c r="V540" s="228" t="s">
        <v>855</v>
      </c>
      <c r="W540" s="228" t="s">
        <v>869</v>
      </c>
      <c r="X540" s="316" t="s">
        <v>793</v>
      </c>
      <c r="Y540" s="317" t="str">
        <f>VLOOKUP(HelpMe[[#This Row],[Technician]],Technicians[#All],3,FALSE)</f>
        <v>RAK Ceramics</v>
      </c>
      <c r="Z540" s="228" t="str">
        <f>VLOOKUP(HelpMe[[#This Row],[Technician]],Technicians[#All],2,FALSE)</f>
        <v>SAP SD</v>
      </c>
      <c r="AA540" s="233" t="str">
        <f>IF((TEXT("Oct 28, 2024 00:00 AM","mmm dd, yyyy hh:mm") - HelpMe[[#This Row],[Updated Created Date]])&gt;0, "Yes","No")</f>
        <v>Yes</v>
      </c>
      <c r="AB540" s="230">
        <f ca="1">HelpMe[[#This Row],[Updated Resolved Time]]-HelpMe[[#This Row],[Updated Created Date]]</f>
        <v>106.20196261574165</v>
      </c>
      <c r="AC540" s="231">
        <f>YEAR(HelpMe[[#This Row],[Updated Created Date]])</f>
        <v>2024</v>
      </c>
      <c r="AD540" s="228">
        <f>WEEKNUM(HelpMe[[#This Row],[Updated Created Date]])</f>
        <v>37</v>
      </c>
      <c r="AE540" s="228" t="str">
        <f>_xlfn.CONCAT(HelpMe[[#This Row],[Year]],"-W",HelpMe[[#This Row],[Week'#]])</f>
        <v>2024-W37</v>
      </c>
      <c r="AF540" s="228" t="str">
        <f>IFERROR(VLOOKUP(HelpMe[[#This Row],[ID]],CGTracker[#All],13,FALSE),"No CG Status Found")</f>
        <v>Under Requirements Gathering</v>
      </c>
      <c r="AG540" s="228">
        <f>MONTH(HelpMe[[#This Row],[Updated Created Date]])</f>
        <v>9</v>
      </c>
      <c r="AH540" s="228" t="str">
        <f>_xlfn.CONCAT(HelpMe[[#This Row],[Year]],"-M",HelpMe[[#This Row],[Month]])</f>
        <v>2024-M9</v>
      </c>
      <c r="AI540" s="228" t="str">
        <f ca="1">IF(HelpMe[[#This Row],[Age]]&lt;2,"Less than 2",IF(HelpMe[[#This Row],[Age]]&lt;5,"From 2 to 5",IF(HelpMe[[#This Row],[Age]]&lt;10,"From 5 to 10","More than 10")))</f>
        <v>More than 10</v>
      </c>
      <c r="AJ5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45547.555555555555</v>
      </c>
      <c r="AK5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41" spans="1:37" ht="13.5" customHeight="1">
      <c r="A541" s="235">
        <v>4000003050</v>
      </c>
      <c r="B541" s="228" t="s">
        <v>117</v>
      </c>
      <c r="C541" s="228" t="s">
        <v>841</v>
      </c>
      <c r="D541" s="228" t="s">
        <v>4264</v>
      </c>
      <c r="E541" s="228" t="s">
        <v>4265</v>
      </c>
      <c r="F541" s="228" t="s">
        <v>881</v>
      </c>
      <c r="G541" s="228" t="s">
        <v>882</v>
      </c>
      <c r="H541" s="228" t="s">
        <v>403</v>
      </c>
      <c r="I541" s="233" t="s">
        <v>4266</v>
      </c>
      <c r="J541" s="228" t="s">
        <v>4267</v>
      </c>
      <c r="K541" s="228" t="s">
        <v>846</v>
      </c>
      <c r="L541" s="228" t="s">
        <v>4268</v>
      </c>
      <c r="M541" s="228" t="s">
        <v>933</v>
      </c>
      <c r="N541" s="228" t="s">
        <v>3134</v>
      </c>
      <c r="O541" s="228" t="s">
        <v>850</v>
      </c>
      <c r="P541" s="233" t="s">
        <v>4268</v>
      </c>
      <c r="Q541" s="228" t="s">
        <v>841</v>
      </c>
      <c r="R541" s="233" t="s">
        <v>4269</v>
      </c>
      <c r="S541" s="228" t="s">
        <v>4270</v>
      </c>
      <c r="T541" s="228" t="s">
        <v>4271</v>
      </c>
      <c r="U541" s="228" t="s">
        <v>890</v>
      </c>
      <c r="V541" s="228" t="s">
        <v>855</v>
      </c>
      <c r="W541" s="228" t="s">
        <v>869</v>
      </c>
      <c r="X541" s="316" t="s">
        <v>793</v>
      </c>
      <c r="Y541" s="317" t="str">
        <f>VLOOKUP(HelpMe[[#This Row],[Technician]],Technicians[#All],3,FALSE)</f>
        <v>RAK Ceramics</v>
      </c>
      <c r="Z541" s="228" t="str">
        <f>VLOOKUP(HelpMe[[#This Row],[Technician]],Technicians[#All],2,FALSE)</f>
        <v>SAP Basis</v>
      </c>
      <c r="AA541" s="233" t="str">
        <f>IF((TEXT("Oct 28, 2024 00:00 AM","mmm dd, yyyy hh:mm") - HelpMe[[#This Row],[Updated Created Date]])&gt;0, "Yes","No")</f>
        <v>Yes</v>
      </c>
      <c r="AB541" s="230">
        <f ca="1">HelpMe[[#This Row],[Updated Resolved Time]]-HelpMe[[#This Row],[Updated Created Date]]</f>
        <v>86.084722222221899</v>
      </c>
      <c r="AC541" s="231">
        <f>YEAR(HelpMe[[#This Row],[Updated Created Date]])</f>
        <v>2024</v>
      </c>
      <c r="AD541" s="228">
        <f>WEEKNUM(HelpMe[[#This Row],[Updated Created Date]])</f>
        <v>37</v>
      </c>
      <c r="AE541" s="228" t="str">
        <f>_xlfn.CONCAT(HelpMe[[#This Row],[Year]],"-W",HelpMe[[#This Row],[Week'#]])</f>
        <v>2024-W37</v>
      </c>
      <c r="AF541" s="228" t="str">
        <f>IFERROR(VLOOKUP(HelpMe[[#This Row],[ID]],CGTracker[#All],13,FALSE),"No CG Status Found")</f>
        <v>No CG Status Found</v>
      </c>
      <c r="AG541" s="228">
        <f>MONTH(HelpMe[[#This Row],[Updated Created Date]])</f>
        <v>9</v>
      </c>
      <c r="AH541" s="228" t="str">
        <f>_xlfn.CONCAT(HelpMe[[#This Row],[Year]],"-M",HelpMe[[#This Row],[Month]])</f>
        <v>2024-M9</v>
      </c>
      <c r="AI541" s="228" t="str">
        <f ca="1">IF(HelpMe[[#This Row],[Age]]&lt;2,"Less than 2",IF(HelpMe[[#This Row],[Age]]&lt;5,"From 2 to 5",IF(HelpMe[[#This Row],[Age]]&lt;10,"From 5 to 10","More than 10")))</f>
        <v>More than 10</v>
      </c>
      <c r="AJ5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45549.500694444447</v>
      </c>
      <c r="AK5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45635.585416666669</v>
      </c>
    </row>
    <row r="542" spans="1:37" ht="13.5" customHeight="1">
      <c r="A542" s="235">
        <v>4000003008</v>
      </c>
      <c r="B542" s="228" t="s">
        <v>156</v>
      </c>
      <c r="C542" s="228" t="s">
        <v>795</v>
      </c>
      <c r="D542" s="228" t="s">
        <v>4272</v>
      </c>
      <c r="E542" s="228" t="s">
        <v>4273</v>
      </c>
      <c r="F542" s="228" t="s">
        <v>881</v>
      </c>
      <c r="G542" s="228" t="s">
        <v>882</v>
      </c>
      <c r="H542" s="228" t="s">
        <v>403</v>
      </c>
      <c r="I542" s="233" t="s">
        <v>4135</v>
      </c>
      <c r="J542" s="228" t="s">
        <v>4274</v>
      </c>
      <c r="K542" s="228" t="s">
        <v>890</v>
      </c>
      <c r="L542" s="228" t="s">
        <v>4169</v>
      </c>
      <c r="M542" s="228" t="s">
        <v>1155</v>
      </c>
      <c r="N542" s="228" t="s">
        <v>855</v>
      </c>
      <c r="O542" s="228" t="s">
        <v>850</v>
      </c>
      <c r="P542" s="233" t="s">
        <v>4169</v>
      </c>
      <c r="Q542" s="228" t="s">
        <v>795</v>
      </c>
      <c r="R542" s="233" t="s">
        <v>4171</v>
      </c>
      <c r="S542" s="228" t="s">
        <v>4275</v>
      </c>
      <c r="T542" s="228" t="s">
        <v>4276</v>
      </c>
      <c r="U542" s="228" t="s">
        <v>855</v>
      </c>
      <c r="V542" s="228" t="s">
        <v>855</v>
      </c>
      <c r="W542" s="228" t="s">
        <v>938</v>
      </c>
      <c r="X542" s="316" t="s">
        <v>793</v>
      </c>
      <c r="Y542" s="317" t="str">
        <f>VLOOKUP(HelpMe[[#This Row],[Technician]],Technicians[#All],3,FALSE)</f>
        <v>RAK Ceramics</v>
      </c>
      <c r="Z542" s="228" t="str">
        <f>VLOOKUP(HelpMe[[#This Row],[Technician]],Technicians[#All],2,FALSE)</f>
        <v>SAP Basis</v>
      </c>
      <c r="AA542" s="233" t="str">
        <f>IF((TEXT("Oct 28, 2024 00:00 AM","mmm dd, yyyy hh:mm") - HelpMe[[#This Row],[Updated Created Date]])&gt;0, "Yes","No")</f>
        <v>Yes</v>
      </c>
      <c r="AB542" s="230">
        <f ca="1">HelpMe[[#This Row],[Updated Resolved Time]]-HelpMe[[#This Row],[Updated Created Date]]</f>
        <v>0.32013888889196096</v>
      </c>
      <c r="AC542" s="231">
        <f>YEAR(HelpMe[[#This Row],[Updated Created Date]])</f>
        <v>2024</v>
      </c>
      <c r="AD542" s="228">
        <f>WEEKNUM(HelpMe[[#This Row],[Updated Created Date]])</f>
        <v>37</v>
      </c>
      <c r="AE542" s="228" t="str">
        <f>_xlfn.CONCAT(HelpMe[[#This Row],[Year]],"-W",HelpMe[[#This Row],[Week'#]])</f>
        <v>2024-W37</v>
      </c>
      <c r="AF542" s="228" t="str">
        <f>IFERROR(VLOOKUP(HelpMe[[#This Row],[ID]],CGTracker[#All],13,FALSE),"No CG Status Found")</f>
        <v>No CG Status Found</v>
      </c>
      <c r="AG542" s="228">
        <f>MONTH(HelpMe[[#This Row],[Updated Created Date]])</f>
        <v>9</v>
      </c>
      <c r="AH542" s="228" t="str">
        <f>_xlfn.CONCAT(HelpMe[[#This Row],[Year]],"-M",HelpMe[[#This Row],[Month]])</f>
        <v>2024-M9</v>
      </c>
      <c r="AI542" s="228" t="str">
        <f ca="1">IF(HelpMe[[#This Row],[Age]]&lt;2,"Less than 2",IF(HelpMe[[#This Row],[Age]]&lt;5,"From 2 to 5",IF(HelpMe[[#This Row],[Age]]&lt;10,"From 5 to 10","More than 10")))</f>
        <v>Less than 2</v>
      </c>
      <c r="AJ5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45548.490972222222</v>
      </c>
      <c r="AK5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45548.811111111114</v>
      </c>
    </row>
    <row r="543" spans="1:37" ht="13.5" customHeight="1">
      <c r="A543" s="235">
        <v>4000003103</v>
      </c>
      <c r="B543" s="228" t="s">
        <v>156</v>
      </c>
      <c r="C543" s="228" t="s">
        <v>795</v>
      </c>
      <c r="D543" s="228" t="s">
        <v>4277</v>
      </c>
      <c r="E543" s="228" t="s">
        <v>1094</v>
      </c>
      <c r="F543" s="228" t="s">
        <v>881</v>
      </c>
      <c r="G543" s="228" t="s">
        <v>882</v>
      </c>
      <c r="H543" s="228" t="s">
        <v>403</v>
      </c>
      <c r="I543" s="233" t="s">
        <v>4278</v>
      </c>
      <c r="J543" s="228" t="s">
        <v>4279</v>
      </c>
      <c r="K543" s="228" t="s">
        <v>846</v>
      </c>
      <c r="L543" s="228" t="s">
        <v>1437</v>
      </c>
      <c r="M543" s="228" t="s">
        <v>1094</v>
      </c>
      <c r="N543" s="228" t="s">
        <v>1098</v>
      </c>
      <c r="O543" s="228" t="s">
        <v>850</v>
      </c>
      <c r="P543" s="233" t="s">
        <v>1437</v>
      </c>
      <c r="Q543" s="228" t="s">
        <v>795</v>
      </c>
      <c r="R543" s="233" t="s">
        <v>4280</v>
      </c>
      <c r="S543" s="228" t="s">
        <v>4281</v>
      </c>
      <c r="T543" s="228" t="s">
        <v>4282</v>
      </c>
      <c r="U543" s="228" t="s">
        <v>855</v>
      </c>
      <c r="V543" s="228" t="s">
        <v>855</v>
      </c>
      <c r="W543" s="228" t="s">
        <v>869</v>
      </c>
      <c r="X543" s="316" t="s">
        <v>793</v>
      </c>
      <c r="Y543" s="317" t="str">
        <f>VLOOKUP(HelpMe[[#This Row],[Technician]],Technicians[#All],3,FALSE)</f>
        <v>RAK Ceramics</v>
      </c>
      <c r="Z543" s="228" t="str">
        <f>VLOOKUP(HelpMe[[#This Row],[Technician]],Technicians[#All],2,FALSE)</f>
        <v>SAP Basis</v>
      </c>
      <c r="AA543" s="233" t="str">
        <f>IF((TEXT("Oct 28, 2024 00:00 AM","mmm dd, yyyy hh:mm") - HelpMe[[#This Row],[Updated Created Date]])&gt;0, "Yes","No")</f>
        <v>Yes</v>
      </c>
      <c r="AB543" s="230">
        <f ca="1">HelpMe[[#This Row],[Updated Resolved Time]]-HelpMe[[#This Row],[Updated Created Date]]</f>
        <v>7.9798611111109494</v>
      </c>
      <c r="AC543" s="231">
        <f>YEAR(HelpMe[[#This Row],[Updated Created Date]])</f>
        <v>2024</v>
      </c>
      <c r="AD543" s="228">
        <f>WEEKNUM(HelpMe[[#This Row],[Updated Created Date]])</f>
        <v>38</v>
      </c>
      <c r="AE543" s="228" t="str">
        <f>_xlfn.CONCAT(HelpMe[[#This Row],[Year]],"-W",HelpMe[[#This Row],[Week'#]])</f>
        <v>2024-W38</v>
      </c>
      <c r="AF543" s="228" t="str">
        <f>IFERROR(VLOOKUP(HelpMe[[#This Row],[ID]],CGTracker[#All],13,FALSE),"No CG Status Found")</f>
        <v>No CG Status Found</v>
      </c>
      <c r="AG543" s="228">
        <f>MONTH(HelpMe[[#This Row],[Updated Created Date]])</f>
        <v>9</v>
      </c>
      <c r="AH543" s="228" t="str">
        <f>_xlfn.CONCAT(HelpMe[[#This Row],[Year]],"-M",HelpMe[[#This Row],[Month]])</f>
        <v>2024-M9</v>
      </c>
      <c r="AI543" s="228" t="str">
        <f ca="1">IF(HelpMe[[#This Row],[Age]]&lt;2,"Less than 2",IF(HelpMe[[#This Row],[Age]]&lt;5,"From 2 to 5",IF(HelpMe[[#This Row],[Age]]&lt;10,"From 5 to 10","More than 10")))</f>
        <v>From 5 to 10</v>
      </c>
      <c r="AJ5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45551.8125</v>
      </c>
      <c r="AK5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45559.792361111111</v>
      </c>
    </row>
    <row r="544" spans="1:37" ht="13.5" customHeight="1">
      <c r="A544" s="235">
        <v>4000003075</v>
      </c>
      <c r="B544" s="228" t="s">
        <v>156</v>
      </c>
      <c r="C544" s="228" t="s">
        <v>795</v>
      </c>
      <c r="D544" s="228" t="s">
        <v>4283</v>
      </c>
      <c r="E544" s="228" t="s">
        <v>3985</v>
      </c>
      <c r="F544" s="228" t="s">
        <v>742</v>
      </c>
      <c r="G544" s="228" t="s">
        <v>941</v>
      </c>
      <c r="H544" s="228" t="s">
        <v>403</v>
      </c>
      <c r="I544" s="233" t="s">
        <v>4284</v>
      </c>
      <c r="J544" s="228" t="s">
        <v>4285</v>
      </c>
      <c r="K544" s="228" t="s">
        <v>846</v>
      </c>
      <c r="L544" s="228" t="s">
        <v>4286</v>
      </c>
      <c r="M544" s="228" t="s">
        <v>933</v>
      </c>
      <c r="N544" s="228" t="s">
        <v>1024</v>
      </c>
      <c r="O544" s="228" t="s">
        <v>850</v>
      </c>
      <c r="P544" s="233" t="s">
        <v>4286</v>
      </c>
      <c r="Q544" s="228" t="s">
        <v>795</v>
      </c>
      <c r="R544" s="233" t="s">
        <v>4287</v>
      </c>
      <c r="S544" s="228" t="s">
        <v>4288</v>
      </c>
      <c r="T544" s="228" t="s">
        <v>4289</v>
      </c>
      <c r="U544" s="228" t="s">
        <v>855</v>
      </c>
      <c r="V544" s="228" t="s">
        <v>855</v>
      </c>
      <c r="W544" s="228" t="s">
        <v>857</v>
      </c>
      <c r="X544" s="316" t="s">
        <v>793</v>
      </c>
      <c r="Y544" s="317" t="str">
        <f>VLOOKUP(HelpMe[[#This Row],[Technician]],Technicians[#All],3,FALSE)</f>
        <v>RAK Ceramics</v>
      </c>
      <c r="Z544" s="228" t="str">
        <f>VLOOKUP(HelpMe[[#This Row],[Technician]],Technicians[#All],2,FALSE)</f>
        <v>SAP SD</v>
      </c>
      <c r="AA544" s="233" t="str">
        <f>IF((TEXT("Oct 28, 2024 00:00 AM","mmm dd, yyyy hh:mm") - HelpMe[[#This Row],[Updated Created Date]])&gt;0, "Yes","No")</f>
        <v>Yes</v>
      </c>
      <c r="AB544" s="230">
        <f ca="1">HelpMe[[#This Row],[Updated Resolved Time]]-HelpMe[[#This Row],[Updated Created Date]]</f>
        <v>4.0895833333343035</v>
      </c>
      <c r="AC544" s="231">
        <f>YEAR(HelpMe[[#This Row],[Updated Created Date]])</f>
        <v>2024</v>
      </c>
      <c r="AD544" s="228">
        <f>WEEKNUM(HelpMe[[#This Row],[Updated Created Date]])</f>
        <v>38</v>
      </c>
      <c r="AE544" s="228" t="str">
        <f>_xlfn.CONCAT(HelpMe[[#This Row],[Year]],"-W",HelpMe[[#This Row],[Week'#]])</f>
        <v>2024-W38</v>
      </c>
      <c r="AF544" s="228" t="str">
        <f>IFERROR(VLOOKUP(HelpMe[[#This Row],[ID]],CGTracker[#All],13,FALSE),"No CG Status Found")</f>
        <v>No CG Status Found</v>
      </c>
      <c r="AG544" s="228">
        <f>MONTH(HelpMe[[#This Row],[Updated Created Date]])</f>
        <v>9</v>
      </c>
      <c r="AH544" s="228" t="str">
        <f>_xlfn.CONCAT(HelpMe[[#This Row],[Year]],"-M",HelpMe[[#This Row],[Month]])</f>
        <v>2024-M9</v>
      </c>
      <c r="AI544" s="228" t="str">
        <f ca="1">IF(HelpMe[[#This Row],[Age]]&lt;2,"Less than 2",IF(HelpMe[[#This Row],[Age]]&lt;5,"From 2 to 5",IF(HelpMe[[#This Row],[Age]]&lt;10,"From 5 to 10","More than 10")))</f>
        <v>From 2 to 5</v>
      </c>
      <c r="AJ5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45551.582638888889</v>
      </c>
      <c r="AK5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45555.672222222223</v>
      </c>
    </row>
    <row r="545" spans="1:37" ht="13.5" customHeight="1">
      <c r="A545" s="235">
        <v>4000003078</v>
      </c>
      <c r="B545" s="228" t="s">
        <v>117</v>
      </c>
      <c r="C545" s="228" t="s">
        <v>795</v>
      </c>
      <c r="D545" s="228" t="s">
        <v>260</v>
      </c>
      <c r="E545" s="228" t="s">
        <v>742</v>
      </c>
      <c r="F545" s="228" t="s">
        <v>742</v>
      </c>
      <c r="G545" s="228" t="s">
        <v>941</v>
      </c>
      <c r="H545" s="228" t="s">
        <v>268</v>
      </c>
      <c r="I545" s="233" t="s">
        <v>4290</v>
      </c>
      <c r="J545" s="228" t="s">
        <v>4291</v>
      </c>
      <c r="K545" s="228" t="s">
        <v>846</v>
      </c>
      <c r="L545" s="228" t="s">
        <v>855</v>
      </c>
      <c r="M545" s="228" t="s">
        <v>933</v>
      </c>
      <c r="N545" s="228" t="s">
        <v>886</v>
      </c>
      <c r="O545" s="228" t="s">
        <v>850</v>
      </c>
      <c r="P545" s="233" t="s">
        <v>4292</v>
      </c>
      <c r="Q545" s="228" t="s">
        <v>795</v>
      </c>
      <c r="R545" s="233" t="s">
        <v>855</v>
      </c>
      <c r="S545" s="228" t="s">
        <v>4293</v>
      </c>
      <c r="T545" s="228" t="s">
        <v>4294</v>
      </c>
      <c r="U545" s="228" t="s">
        <v>846</v>
      </c>
      <c r="V545" s="228" t="s">
        <v>4295</v>
      </c>
      <c r="W545" s="228" t="s">
        <v>869</v>
      </c>
      <c r="X545" s="316" t="s">
        <v>793</v>
      </c>
      <c r="Y545" s="317" t="str">
        <f>VLOOKUP(HelpMe[[#This Row],[Technician]],Technicians[#All],3,FALSE)</f>
        <v>RAK Ceramics</v>
      </c>
      <c r="Z545" s="228" t="str">
        <f>VLOOKUP(HelpMe[[#This Row],[Technician]],Technicians[#All],2,FALSE)</f>
        <v>SAP SD</v>
      </c>
      <c r="AA545" s="233" t="str">
        <f>IF((TEXT("Oct 28, 2024 00:00 AM","mmm dd, yyyy hh:mm") - HelpMe[[#This Row],[Updated Created Date]])&gt;0, "Yes","No")</f>
        <v>Yes</v>
      </c>
      <c r="AB545" s="230">
        <f ca="1">HelpMe[[#This Row],[Updated Resolved Time]]-HelpMe[[#This Row],[Updated Created Date]]</f>
        <v>102.17418483796064</v>
      </c>
      <c r="AC545" s="231">
        <f>YEAR(HelpMe[[#This Row],[Updated Created Date]])</f>
        <v>2024</v>
      </c>
      <c r="AD545" s="228">
        <f>WEEKNUM(HelpMe[[#This Row],[Updated Created Date]])</f>
        <v>38</v>
      </c>
      <c r="AE545" s="228" t="str">
        <f>_xlfn.CONCAT(HelpMe[[#This Row],[Year]],"-W",HelpMe[[#This Row],[Week'#]])</f>
        <v>2024-W38</v>
      </c>
      <c r="AF545" s="228" t="str">
        <f>IFERROR(VLOOKUP(HelpMe[[#This Row],[ID]],CGTracker[#All],13,FALSE),"No CG Status Found")</f>
        <v>Pending RAK Ceramics Action</v>
      </c>
      <c r="AG545" s="228">
        <f>MONTH(HelpMe[[#This Row],[Updated Created Date]])</f>
        <v>9</v>
      </c>
      <c r="AH545" s="228" t="str">
        <f>_xlfn.CONCAT(HelpMe[[#This Row],[Year]],"-M",HelpMe[[#This Row],[Month]])</f>
        <v>2024-M9</v>
      </c>
      <c r="AI545" s="228" t="str">
        <f ca="1">IF(HelpMe[[#This Row],[Age]]&lt;2,"Less than 2",IF(HelpMe[[#This Row],[Age]]&lt;5,"From 2 to 5",IF(HelpMe[[#This Row],[Age]]&lt;10,"From 5 to 10","More than 10")))</f>
        <v>More than 10</v>
      </c>
      <c r="AJ5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45551.583333333336</v>
      </c>
      <c r="AK5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46" spans="1:37" ht="13.5" customHeight="1">
      <c r="A546" s="235">
        <v>4000003101</v>
      </c>
      <c r="B546" s="228" t="s">
        <v>156</v>
      </c>
      <c r="C546" s="228" t="s">
        <v>795</v>
      </c>
      <c r="D546" s="228" t="s">
        <v>4296</v>
      </c>
      <c r="E546" s="228" t="s">
        <v>4106</v>
      </c>
      <c r="F546" s="228" t="s">
        <v>603</v>
      </c>
      <c r="G546" s="228" t="s">
        <v>860</v>
      </c>
      <c r="H546" s="228" t="s">
        <v>403</v>
      </c>
      <c r="I546" s="233" t="s">
        <v>4297</v>
      </c>
      <c r="J546" s="228" t="s">
        <v>4298</v>
      </c>
      <c r="K546" s="228" t="s">
        <v>846</v>
      </c>
      <c r="L546" s="228" t="s">
        <v>4299</v>
      </c>
      <c r="M546" s="228" t="s">
        <v>933</v>
      </c>
      <c r="N546" s="228" t="s">
        <v>4110</v>
      </c>
      <c r="O546" s="228" t="s">
        <v>850</v>
      </c>
      <c r="P546" s="233" t="s">
        <v>4299</v>
      </c>
      <c r="Q546" s="228" t="s">
        <v>795</v>
      </c>
      <c r="R546" s="233" t="s">
        <v>4300</v>
      </c>
      <c r="S546" s="228" t="s">
        <v>4301</v>
      </c>
      <c r="T546" s="228" t="s">
        <v>4302</v>
      </c>
      <c r="U546" s="228" t="s">
        <v>855</v>
      </c>
      <c r="V546" s="228" t="s">
        <v>855</v>
      </c>
      <c r="W546" s="228" t="s">
        <v>1544</v>
      </c>
      <c r="X546" s="316" t="s">
        <v>793</v>
      </c>
      <c r="Y546" s="317" t="str">
        <f>VLOOKUP(HelpMe[[#This Row],[Technician]],Technicians[#All],3,FALSE)</f>
        <v>RAK Ceramics</v>
      </c>
      <c r="Z546" s="228" t="str">
        <f>VLOOKUP(HelpMe[[#This Row],[Technician]],Technicians[#All],2,FALSE)</f>
        <v>SAP ABAP</v>
      </c>
      <c r="AA546" s="233" t="str">
        <f>IF((TEXT("Oct 28, 2024 00:00 AM","mmm dd, yyyy hh:mm") - HelpMe[[#This Row],[Updated Created Date]])&gt;0, "Yes","No")</f>
        <v>Yes</v>
      </c>
      <c r="AB546" s="230">
        <f ca="1">HelpMe[[#This Row],[Updated Resolved Time]]-HelpMe[[#This Row],[Updated Created Date]]</f>
        <v>9.7131944444408873</v>
      </c>
      <c r="AC546" s="231">
        <f>YEAR(HelpMe[[#This Row],[Updated Created Date]])</f>
        <v>2024</v>
      </c>
      <c r="AD546" s="228">
        <f>WEEKNUM(HelpMe[[#This Row],[Updated Created Date]])</f>
        <v>38</v>
      </c>
      <c r="AE546" s="228" t="str">
        <f>_xlfn.CONCAT(HelpMe[[#This Row],[Year]],"-W",HelpMe[[#This Row],[Week'#]])</f>
        <v>2024-W38</v>
      </c>
      <c r="AF546" s="228" t="str">
        <f>IFERROR(VLOOKUP(HelpMe[[#This Row],[ID]],CGTracker[#All],13,FALSE),"No CG Status Found")</f>
        <v>No CG Status Found</v>
      </c>
      <c r="AG546" s="228">
        <f>MONTH(HelpMe[[#This Row],[Updated Created Date]])</f>
        <v>9</v>
      </c>
      <c r="AH546" s="228" t="str">
        <f>_xlfn.CONCAT(HelpMe[[#This Row],[Year]],"-M",HelpMe[[#This Row],[Month]])</f>
        <v>2024-M9</v>
      </c>
      <c r="AI546" s="228" t="str">
        <f ca="1">IF(HelpMe[[#This Row],[Age]]&lt;2,"Less than 2",IF(HelpMe[[#This Row],[Age]]&lt;5,"From 2 to 5",IF(HelpMe[[#This Row],[Age]]&lt;10,"From 5 to 10","More than 10")))</f>
        <v>From 5 to 10</v>
      </c>
      <c r="AJ5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45551.770833333336</v>
      </c>
      <c r="AK5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45561.484027777777</v>
      </c>
    </row>
    <row r="547" spans="1:37" ht="13.5" customHeight="1">
      <c r="A547" s="235">
        <v>4000003106</v>
      </c>
      <c r="B547" s="228" t="s">
        <v>117</v>
      </c>
      <c r="C547" s="228" t="s">
        <v>841</v>
      </c>
      <c r="D547" s="228" t="s">
        <v>4303</v>
      </c>
      <c r="E547" s="228" t="s">
        <v>4304</v>
      </c>
      <c r="F547" s="228" t="s">
        <v>881</v>
      </c>
      <c r="G547" s="228" t="s">
        <v>882</v>
      </c>
      <c r="H547" s="228" t="s">
        <v>403</v>
      </c>
      <c r="I547" s="233" t="s">
        <v>4305</v>
      </c>
      <c r="J547" s="228" t="s">
        <v>4306</v>
      </c>
      <c r="K547" s="228" t="s">
        <v>890</v>
      </c>
      <c r="L547" s="228" t="s">
        <v>4209</v>
      </c>
      <c r="M547" s="228" t="s">
        <v>933</v>
      </c>
      <c r="N547" s="228" t="s">
        <v>855</v>
      </c>
      <c r="O547" s="228" t="s">
        <v>850</v>
      </c>
      <c r="P547" s="233" t="s">
        <v>4209</v>
      </c>
      <c r="Q547" s="228" t="s">
        <v>841</v>
      </c>
      <c r="R547" s="233" t="s">
        <v>4307</v>
      </c>
      <c r="S547" s="228" t="s">
        <v>4307</v>
      </c>
      <c r="T547" s="228" t="s">
        <v>4308</v>
      </c>
      <c r="U547" s="228" t="s">
        <v>890</v>
      </c>
      <c r="V547" s="228" t="s">
        <v>855</v>
      </c>
      <c r="W547" s="228" t="s">
        <v>938</v>
      </c>
      <c r="X547" s="316" t="s">
        <v>793</v>
      </c>
      <c r="Y547" s="317" t="str">
        <f>VLOOKUP(HelpMe[[#This Row],[Technician]],Technicians[#All],3,FALSE)</f>
        <v>RAK Ceramics</v>
      </c>
      <c r="Z547" s="228" t="str">
        <f>VLOOKUP(HelpMe[[#This Row],[Technician]],Technicians[#All],2,FALSE)</f>
        <v>SAP Basis</v>
      </c>
      <c r="AA547" s="233" t="str">
        <f>IF((TEXT("Oct 28, 2024 00:00 AM","mmm dd, yyyy hh:mm") - HelpMe[[#This Row],[Updated Created Date]])&gt;0, "Yes","No")</f>
        <v>Yes</v>
      </c>
      <c r="AB547" s="230">
        <f ca="1">HelpMe[[#This Row],[Updated Resolved Time]]-HelpMe[[#This Row],[Updated Created Date]]</f>
        <v>0.24583333333430346</v>
      </c>
      <c r="AC547" s="231">
        <f>YEAR(HelpMe[[#This Row],[Updated Created Date]])</f>
        <v>2024</v>
      </c>
      <c r="AD547" s="228">
        <f>WEEKNUM(HelpMe[[#This Row],[Updated Created Date]])</f>
        <v>38</v>
      </c>
      <c r="AE547" s="228" t="str">
        <f>_xlfn.CONCAT(HelpMe[[#This Row],[Year]],"-W",HelpMe[[#This Row],[Week'#]])</f>
        <v>2024-W38</v>
      </c>
      <c r="AF547" s="228" t="str">
        <f>IFERROR(VLOOKUP(HelpMe[[#This Row],[ID]],CGTracker[#All],13,FALSE),"No CG Status Found")</f>
        <v>No CG Status Found</v>
      </c>
      <c r="AG547" s="228">
        <f>MONTH(HelpMe[[#This Row],[Updated Created Date]])</f>
        <v>9</v>
      </c>
      <c r="AH547" s="228" t="str">
        <f>_xlfn.CONCAT(HelpMe[[#This Row],[Year]],"-M",HelpMe[[#This Row],[Month]])</f>
        <v>2024-M9</v>
      </c>
      <c r="AI547" s="228" t="str">
        <f ca="1">IF(HelpMe[[#This Row],[Age]]&lt;2,"Less than 2",IF(HelpMe[[#This Row],[Age]]&lt;5,"From 2 to 5",IF(HelpMe[[#This Row],[Age]]&lt;10,"From 5 to 10","More than 10")))</f>
        <v>Less than 2</v>
      </c>
      <c r="AJ5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45552.410416666666</v>
      </c>
      <c r="AK5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45552.65625</v>
      </c>
    </row>
    <row r="548" spans="1:37" ht="13.5" customHeight="1">
      <c r="A548" s="235">
        <v>4000003110</v>
      </c>
      <c r="B548" s="228" t="s">
        <v>117</v>
      </c>
      <c r="C548" s="228" t="s">
        <v>795</v>
      </c>
      <c r="D548" s="228" t="s">
        <v>4309</v>
      </c>
      <c r="E548" s="228" t="s">
        <v>4310</v>
      </c>
      <c r="F548" s="228" t="s">
        <v>881</v>
      </c>
      <c r="G548" s="228" t="s">
        <v>882</v>
      </c>
      <c r="H548" s="228" t="s">
        <v>403</v>
      </c>
      <c r="I548" s="233" t="s">
        <v>4311</v>
      </c>
      <c r="J548" s="228" t="s">
        <v>4312</v>
      </c>
      <c r="K548" s="228" t="s">
        <v>846</v>
      </c>
      <c r="L548" s="228" t="s">
        <v>4313</v>
      </c>
      <c r="M548" s="228" t="s">
        <v>933</v>
      </c>
      <c r="N548" s="228" t="s">
        <v>945</v>
      </c>
      <c r="O548" s="228" t="s">
        <v>850</v>
      </c>
      <c r="P548" s="233" t="s">
        <v>4313</v>
      </c>
      <c r="Q548" s="228" t="s">
        <v>795</v>
      </c>
      <c r="R548" s="233" t="s">
        <v>4314</v>
      </c>
      <c r="S548" s="228" t="s">
        <v>4314</v>
      </c>
      <c r="T548" s="228" t="s">
        <v>4315</v>
      </c>
      <c r="U548" s="228" t="s">
        <v>890</v>
      </c>
      <c r="V548" s="228" t="s">
        <v>855</v>
      </c>
      <c r="W548" s="228" t="s">
        <v>869</v>
      </c>
      <c r="X548" s="316" t="s">
        <v>793</v>
      </c>
      <c r="Y548" s="317" t="str">
        <f>VLOOKUP(HelpMe[[#This Row],[Technician]],Technicians[#All],3,FALSE)</f>
        <v>RAK Ceramics</v>
      </c>
      <c r="Z548" s="228" t="str">
        <f>VLOOKUP(HelpMe[[#This Row],[Technician]],Technicians[#All],2,FALSE)</f>
        <v>SAP Basis</v>
      </c>
      <c r="AA548" s="233" t="str">
        <f>IF((TEXT("Oct 28, 2024 00:00 AM","mmm dd, yyyy hh:mm") - HelpMe[[#This Row],[Updated Created Date]])&gt;0, "Yes","No")</f>
        <v>Yes</v>
      </c>
      <c r="AB548" s="230">
        <f ca="1">HelpMe[[#This Row],[Updated Resolved Time]]-HelpMe[[#This Row],[Updated Created Date]]</f>
        <v>36.118749999994179</v>
      </c>
      <c r="AC548" s="231">
        <f>YEAR(HelpMe[[#This Row],[Updated Created Date]])</f>
        <v>2024</v>
      </c>
      <c r="AD548" s="228">
        <f>WEEKNUM(HelpMe[[#This Row],[Updated Created Date]])</f>
        <v>38</v>
      </c>
      <c r="AE548" s="228" t="str">
        <f>_xlfn.CONCAT(HelpMe[[#This Row],[Year]],"-W",HelpMe[[#This Row],[Week'#]])</f>
        <v>2024-W38</v>
      </c>
      <c r="AF548" s="228" t="str">
        <f>IFERROR(VLOOKUP(HelpMe[[#This Row],[ID]],CGTracker[#All],13,FALSE),"No CG Status Found")</f>
        <v>No CG Status Found</v>
      </c>
      <c r="AG548" s="228">
        <f>MONTH(HelpMe[[#This Row],[Updated Created Date]])</f>
        <v>9</v>
      </c>
      <c r="AH548" s="228" t="str">
        <f>_xlfn.CONCAT(HelpMe[[#This Row],[Year]],"-M",HelpMe[[#This Row],[Month]])</f>
        <v>2024-M9</v>
      </c>
      <c r="AI548" s="228" t="str">
        <f ca="1">IF(HelpMe[[#This Row],[Age]]&lt;2,"Less than 2",IF(HelpMe[[#This Row],[Age]]&lt;5,"From 2 to 5",IF(HelpMe[[#This Row],[Age]]&lt;10,"From 5 to 10","More than 10")))</f>
        <v>More than 10</v>
      </c>
      <c r="AJ5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45552.45416666667</v>
      </c>
      <c r="AK5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45588.572916666664</v>
      </c>
    </row>
    <row r="549" spans="1:37" ht="13.5" customHeight="1">
      <c r="A549" s="235">
        <v>4000003117</v>
      </c>
      <c r="B549" s="228" t="s">
        <v>156</v>
      </c>
      <c r="C549" s="228" t="s">
        <v>795</v>
      </c>
      <c r="D549" s="228" t="s">
        <v>4316</v>
      </c>
      <c r="E549" s="228" t="s">
        <v>3427</v>
      </c>
      <c r="F549" s="228" t="s">
        <v>742</v>
      </c>
      <c r="G549" s="228" t="s">
        <v>516</v>
      </c>
      <c r="H549" s="228" t="s">
        <v>403</v>
      </c>
      <c r="I549" s="233" t="s">
        <v>4317</v>
      </c>
      <c r="J549" s="228" t="s">
        <v>4318</v>
      </c>
      <c r="K549" s="228" t="s">
        <v>846</v>
      </c>
      <c r="L549" s="228" t="s">
        <v>4319</v>
      </c>
      <c r="M549" s="228" t="s">
        <v>933</v>
      </c>
      <c r="N549" s="228" t="s">
        <v>863</v>
      </c>
      <c r="O549" s="228" t="s">
        <v>850</v>
      </c>
      <c r="P549" s="233" t="s">
        <v>4319</v>
      </c>
      <c r="Q549" s="228" t="s">
        <v>795</v>
      </c>
      <c r="R549" s="233" t="s">
        <v>4320</v>
      </c>
      <c r="S549" s="228" t="s">
        <v>4321</v>
      </c>
      <c r="T549" s="228" t="s">
        <v>4322</v>
      </c>
      <c r="U549" s="228" t="s">
        <v>855</v>
      </c>
      <c r="V549" s="228" t="s">
        <v>855</v>
      </c>
      <c r="W549" s="228" t="s">
        <v>869</v>
      </c>
      <c r="X549" s="316" t="s">
        <v>793</v>
      </c>
      <c r="Y549" s="317" t="str">
        <f>VLOOKUP(HelpMe[[#This Row],[Technician]],Technicians[#All],3,FALSE)</f>
        <v>RAK Ceramics</v>
      </c>
      <c r="Z549" s="228" t="str">
        <f>VLOOKUP(HelpMe[[#This Row],[Technician]],Technicians[#All],2,FALSE)</f>
        <v>SAP SD</v>
      </c>
      <c r="AA549" s="233" t="str">
        <f>IF((TEXT("Oct 28, 2024 00:00 AM","mmm dd, yyyy hh:mm") - HelpMe[[#This Row],[Updated Created Date]])&gt;0, "Yes","No")</f>
        <v>Yes</v>
      </c>
      <c r="AB549" s="230">
        <f ca="1">HelpMe[[#This Row],[Updated Resolved Time]]-HelpMe[[#This Row],[Updated Created Date]]</f>
        <v>15.221527777779556</v>
      </c>
      <c r="AC549" s="231">
        <f>YEAR(HelpMe[[#This Row],[Updated Created Date]])</f>
        <v>2024</v>
      </c>
      <c r="AD549" s="228">
        <f>WEEKNUM(HelpMe[[#This Row],[Updated Created Date]])</f>
        <v>38</v>
      </c>
      <c r="AE549" s="228" t="str">
        <f>_xlfn.CONCAT(HelpMe[[#This Row],[Year]],"-W",HelpMe[[#This Row],[Week'#]])</f>
        <v>2024-W38</v>
      </c>
      <c r="AF549" s="228" t="str">
        <f>IFERROR(VLOOKUP(HelpMe[[#This Row],[ID]],CGTracker[#All],13,FALSE),"No CG Status Found")</f>
        <v>No CG Status Found</v>
      </c>
      <c r="AG549" s="228">
        <f>MONTH(HelpMe[[#This Row],[Updated Created Date]])</f>
        <v>9</v>
      </c>
      <c r="AH549" s="228" t="str">
        <f>_xlfn.CONCAT(HelpMe[[#This Row],[Year]],"-M",HelpMe[[#This Row],[Month]])</f>
        <v>2024-M9</v>
      </c>
      <c r="AI549" s="228" t="str">
        <f ca="1">IF(HelpMe[[#This Row],[Age]]&lt;2,"Less than 2",IF(HelpMe[[#This Row],[Age]]&lt;5,"From 2 to 5",IF(HelpMe[[#This Row],[Age]]&lt;10,"From 5 to 10","More than 10")))</f>
        <v>More than 10</v>
      </c>
      <c r="AJ5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45552.503472222219</v>
      </c>
      <c r="AK5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45567.724999999999</v>
      </c>
    </row>
    <row r="550" spans="1:37" ht="13.5" customHeight="1">
      <c r="A550" s="235">
        <v>4000003128</v>
      </c>
      <c r="B550" s="228" t="s">
        <v>156</v>
      </c>
      <c r="C550" s="228" t="s">
        <v>795</v>
      </c>
      <c r="D550" s="228" t="s">
        <v>4323</v>
      </c>
      <c r="E550" s="228" t="s">
        <v>2413</v>
      </c>
      <c r="F550" s="228" t="s">
        <v>2413</v>
      </c>
      <c r="G550" s="228" t="s">
        <v>882</v>
      </c>
      <c r="H550" s="228" t="s">
        <v>403</v>
      </c>
      <c r="I550" s="233" t="s">
        <v>4324</v>
      </c>
      <c r="J550" s="228" t="s">
        <v>4325</v>
      </c>
      <c r="K550" s="228" t="s">
        <v>846</v>
      </c>
      <c r="L550" s="228" t="s">
        <v>4028</v>
      </c>
      <c r="M550" s="228" t="s">
        <v>933</v>
      </c>
      <c r="N550" s="228" t="s">
        <v>886</v>
      </c>
      <c r="O550" s="228" t="s">
        <v>850</v>
      </c>
      <c r="P550" s="233" t="s">
        <v>4028</v>
      </c>
      <c r="Q550" s="228" t="s">
        <v>795</v>
      </c>
      <c r="R550" s="233" t="s">
        <v>4326</v>
      </c>
      <c r="S550" s="228" t="s">
        <v>4326</v>
      </c>
      <c r="T550" s="228" t="s">
        <v>4327</v>
      </c>
      <c r="U550" s="228" t="s">
        <v>855</v>
      </c>
      <c r="V550" s="228" t="s">
        <v>855</v>
      </c>
      <c r="W550" s="228" t="s">
        <v>855</v>
      </c>
      <c r="X550" s="316" t="s">
        <v>878</v>
      </c>
      <c r="Y550" s="317" t="str">
        <f>VLOOKUP(HelpMe[[#This Row],[Technician]],Technicians[#All],3,FALSE)</f>
        <v>RAK Ceramics</v>
      </c>
      <c r="Z550" s="228" t="str">
        <f>VLOOKUP(HelpMe[[#This Row],[Technician]],Technicians[#All],2,FALSE)</f>
        <v>SAP Basis</v>
      </c>
      <c r="AA550" s="233" t="str">
        <f>IF((TEXT("Oct 28, 2024 00:00 AM","mmm dd, yyyy hh:mm") - HelpMe[[#This Row],[Updated Created Date]])&gt;0, "Yes","No")</f>
        <v>Yes</v>
      </c>
      <c r="AB550" s="230">
        <f ca="1">HelpMe[[#This Row],[Updated Resolved Time]]-HelpMe[[#This Row],[Updated Created Date]]</f>
        <v>0.89513888888905058</v>
      </c>
      <c r="AC550" s="231">
        <f>YEAR(HelpMe[[#This Row],[Updated Created Date]])</f>
        <v>2024</v>
      </c>
      <c r="AD550" s="228">
        <f>WEEKNUM(HelpMe[[#This Row],[Updated Created Date]])</f>
        <v>38</v>
      </c>
      <c r="AE550" s="228" t="str">
        <f>_xlfn.CONCAT(HelpMe[[#This Row],[Year]],"-W",HelpMe[[#This Row],[Week'#]])</f>
        <v>2024-W38</v>
      </c>
      <c r="AF550" s="228" t="str">
        <f>IFERROR(VLOOKUP(HelpMe[[#This Row],[ID]],CGTracker[#All],13,FALSE),"No CG Status Found")</f>
        <v>No CG Status Found</v>
      </c>
      <c r="AG550" s="228">
        <f>MONTH(HelpMe[[#This Row],[Updated Created Date]])</f>
        <v>9</v>
      </c>
      <c r="AH550" s="228" t="str">
        <f>_xlfn.CONCAT(HelpMe[[#This Row],[Year]],"-M",HelpMe[[#This Row],[Month]])</f>
        <v>2024-M9</v>
      </c>
      <c r="AI550" s="228" t="str">
        <f ca="1">IF(HelpMe[[#This Row],[Age]]&lt;2,"Less than 2",IF(HelpMe[[#This Row],[Age]]&lt;5,"From 2 to 5",IF(HelpMe[[#This Row],[Age]]&lt;10,"From 5 to 10","More than 10")))</f>
        <v>Less than 2</v>
      </c>
      <c r="AJ5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45552.581944444442</v>
      </c>
      <c r="AK5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45553.477083333331</v>
      </c>
    </row>
    <row r="551" spans="1:37" ht="13.5" customHeight="1">
      <c r="A551" s="235">
        <v>4000003079</v>
      </c>
      <c r="B551" s="228" t="s">
        <v>117</v>
      </c>
      <c r="C551" s="228" t="s">
        <v>795</v>
      </c>
      <c r="D551" s="228" t="s">
        <v>4328</v>
      </c>
      <c r="E551" s="228" t="s">
        <v>880</v>
      </c>
      <c r="F551" s="228" t="s">
        <v>881</v>
      </c>
      <c r="G551" s="228" t="s">
        <v>882</v>
      </c>
      <c r="H551" s="228" t="s">
        <v>403</v>
      </c>
      <c r="I551" s="233" t="s">
        <v>4329</v>
      </c>
      <c r="J551" s="228" t="s">
        <v>4330</v>
      </c>
      <c r="K551" s="228" t="s">
        <v>846</v>
      </c>
      <c r="L551" s="228" t="s">
        <v>4209</v>
      </c>
      <c r="M551" s="228" t="s">
        <v>880</v>
      </c>
      <c r="N551" s="228" t="s">
        <v>886</v>
      </c>
      <c r="O551" s="228" t="s">
        <v>850</v>
      </c>
      <c r="P551" s="233" t="s">
        <v>4209</v>
      </c>
      <c r="Q551" s="228" t="s">
        <v>795</v>
      </c>
      <c r="R551" s="233" t="s">
        <v>4331</v>
      </c>
      <c r="S551" s="228" t="s">
        <v>4331</v>
      </c>
      <c r="T551" s="228" t="s">
        <v>4332</v>
      </c>
      <c r="U551" s="228" t="s">
        <v>890</v>
      </c>
      <c r="V551" s="228" t="s">
        <v>855</v>
      </c>
      <c r="W551" s="228" t="s">
        <v>869</v>
      </c>
      <c r="X551" s="316" t="s">
        <v>891</v>
      </c>
      <c r="Y551" s="317" t="str">
        <f>VLOOKUP(HelpMe[[#This Row],[Technician]],Technicians[#All],3,FALSE)</f>
        <v>RAK Ceramics</v>
      </c>
      <c r="Z551" s="228" t="str">
        <f>VLOOKUP(HelpMe[[#This Row],[Technician]],Technicians[#All],2,FALSE)</f>
        <v>SAP Basis</v>
      </c>
      <c r="AA551" s="233" t="str">
        <f>IF((TEXT("Oct 28, 2024 00:00 AM","mmm dd, yyyy hh:mm") - HelpMe[[#This Row],[Updated Created Date]])&gt;0, "Yes","No")</f>
        <v>Yes</v>
      </c>
      <c r="AB551" s="230">
        <f ca="1">HelpMe[[#This Row],[Updated Resolved Time]]-HelpMe[[#This Row],[Updated Created Date]]</f>
        <v>1.0645833333328483</v>
      </c>
      <c r="AC551" s="231">
        <f>YEAR(HelpMe[[#This Row],[Updated Created Date]])</f>
        <v>2024</v>
      </c>
      <c r="AD551" s="228">
        <f>WEEKNUM(HelpMe[[#This Row],[Updated Created Date]])</f>
        <v>38</v>
      </c>
      <c r="AE551" s="228" t="str">
        <f>_xlfn.CONCAT(HelpMe[[#This Row],[Year]],"-W",HelpMe[[#This Row],[Week'#]])</f>
        <v>2024-W38</v>
      </c>
      <c r="AF551" s="228" t="str">
        <f>IFERROR(VLOOKUP(HelpMe[[#This Row],[ID]],CGTracker[#All],13,FALSE),"No CG Status Found")</f>
        <v>No CG Status Found</v>
      </c>
      <c r="AG551" s="228">
        <f>MONTH(HelpMe[[#This Row],[Updated Created Date]])</f>
        <v>9</v>
      </c>
      <c r="AH551" s="228" t="str">
        <f>_xlfn.CONCAT(HelpMe[[#This Row],[Year]],"-M",HelpMe[[#This Row],[Month]])</f>
        <v>2024-M9</v>
      </c>
      <c r="AI551" s="228" t="str">
        <f ca="1">IF(HelpMe[[#This Row],[Age]]&lt;2,"Less than 2",IF(HelpMe[[#This Row],[Age]]&lt;5,"From 2 to 5",IF(HelpMe[[#This Row],[Age]]&lt;10,"From 5 to 10","More than 10")))</f>
        <v>Less than 2</v>
      </c>
      <c r="AJ5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45551.594444444447</v>
      </c>
      <c r="AK5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45552.65902777778</v>
      </c>
    </row>
    <row r="552" spans="1:37" ht="13.5" customHeight="1">
      <c r="A552" s="235">
        <v>4000003092</v>
      </c>
      <c r="B552" s="228" t="s">
        <v>117</v>
      </c>
      <c r="C552" s="228" t="s">
        <v>795</v>
      </c>
      <c r="D552" s="228" t="s">
        <v>4333</v>
      </c>
      <c r="E552" s="228" t="s">
        <v>880</v>
      </c>
      <c r="F552" s="228" t="s">
        <v>881</v>
      </c>
      <c r="G552" s="228" t="s">
        <v>882</v>
      </c>
      <c r="H552" s="228" t="s">
        <v>403</v>
      </c>
      <c r="I552" s="233" t="s">
        <v>4334</v>
      </c>
      <c r="J552" s="228" t="s">
        <v>4335</v>
      </c>
      <c r="K552" s="228" t="s">
        <v>846</v>
      </c>
      <c r="L552" s="228" t="s">
        <v>4209</v>
      </c>
      <c r="M552" s="228" t="s">
        <v>880</v>
      </c>
      <c r="N552" s="228" t="s">
        <v>886</v>
      </c>
      <c r="O552" s="228" t="s">
        <v>850</v>
      </c>
      <c r="P552" s="233" t="s">
        <v>4209</v>
      </c>
      <c r="Q552" s="228" t="s">
        <v>795</v>
      </c>
      <c r="R552" s="233" t="s">
        <v>4336</v>
      </c>
      <c r="S552" s="228" t="s">
        <v>4336</v>
      </c>
      <c r="T552" s="228" t="s">
        <v>4337</v>
      </c>
      <c r="U552" s="228" t="s">
        <v>890</v>
      </c>
      <c r="V552" s="228" t="s">
        <v>855</v>
      </c>
      <c r="W552" s="228" t="s">
        <v>869</v>
      </c>
      <c r="X552" s="316" t="s">
        <v>891</v>
      </c>
      <c r="Y552" s="317" t="str">
        <f>VLOOKUP(HelpMe[[#This Row],[Technician]],Technicians[#All],3,FALSE)</f>
        <v>RAK Ceramics</v>
      </c>
      <c r="Z552" s="228" t="str">
        <f>VLOOKUP(HelpMe[[#This Row],[Technician]],Technicians[#All],2,FALSE)</f>
        <v>SAP Basis</v>
      </c>
      <c r="AA552" s="233" t="str">
        <f>IF((TEXT("Oct 28, 2024 00:00 AM","mmm dd, yyyy hh:mm") - HelpMe[[#This Row],[Updated Created Date]])&gt;0, "Yes","No")</f>
        <v>Yes</v>
      </c>
      <c r="AB552" s="230">
        <f ca="1">HelpMe[[#This Row],[Updated Resolved Time]]-HelpMe[[#This Row],[Updated Created Date]]</f>
        <v>0.94861111111094942</v>
      </c>
      <c r="AC552" s="231">
        <f>YEAR(HelpMe[[#This Row],[Updated Created Date]])</f>
        <v>2024</v>
      </c>
      <c r="AD552" s="228">
        <f>WEEKNUM(HelpMe[[#This Row],[Updated Created Date]])</f>
        <v>38</v>
      </c>
      <c r="AE552" s="228" t="str">
        <f>_xlfn.CONCAT(HelpMe[[#This Row],[Year]],"-W",HelpMe[[#This Row],[Week'#]])</f>
        <v>2024-W38</v>
      </c>
      <c r="AF552" s="228" t="str">
        <f>IFERROR(VLOOKUP(HelpMe[[#This Row],[ID]],CGTracker[#All],13,FALSE),"No CG Status Found")</f>
        <v>No CG Status Found</v>
      </c>
      <c r="AG552" s="228">
        <f>MONTH(HelpMe[[#This Row],[Updated Created Date]])</f>
        <v>9</v>
      </c>
      <c r="AH552" s="228" t="str">
        <f>_xlfn.CONCAT(HelpMe[[#This Row],[Year]],"-M",HelpMe[[#This Row],[Month]])</f>
        <v>2024-M9</v>
      </c>
      <c r="AI552" s="228" t="str">
        <f ca="1">IF(HelpMe[[#This Row],[Age]]&lt;2,"Less than 2",IF(HelpMe[[#This Row],[Age]]&lt;5,"From 2 to 5",IF(HelpMe[[#This Row],[Age]]&lt;10,"From 5 to 10","More than 10")))</f>
        <v>Less than 2</v>
      </c>
      <c r="AJ5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45551.709027777775</v>
      </c>
      <c r="AK5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45552.657638888886</v>
      </c>
    </row>
    <row r="553" spans="1:37" ht="13.5" customHeight="1">
      <c r="A553" s="235">
        <v>4000003140</v>
      </c>
      <c r="B553" s="228" t="s">
        <v>117</v>
      </c>
      <c r="C553" s="228" t="s">
        <v>892</v>
      </c>
      <c r="D553" s="228" t="s">
        <v>4338</v>
      </c>
      <c r="E553" s="228" t="s">
        <v>4339</v>
      </c>
      <c r="F553" s="228" t="s">
        <v>881</v>
      </c>
      <c r="G553" s="228" t="s">
        <v>882</v>
      </c>
      <c r="H553" s="228" t="s">
        <v>131</v>
      </c>
      <c r="I553" s="233" t="s">
        <v>4340</v>
      </c>
      <c r="J553" s="228" t="s">
        <v>4341</v>
      </c>
      <c r="K553" s="228" t="s">
        <v>846</v>
      </c>
      <c r="L553" s="228" t="s">
        <v>855</v>
      </c>
      <c r="M553" s="228" t="s">
        <v>4339</v>
      </c>
      <c r="N553" s="228" t="s">
        <v>2626</v>
      </c>
      <c r="O553" s="228" t="s">
        <v>850</v>
      </c>
      <c r="P553" s="233" t="s">
        <v>4342</v>
      </c>
      <c r="Q553" s="228" t="s">
        <v>795</v>
      </c>
      <c r="R553" s="233" t="s">
        <v>855</v>
      </c>
      <c r="S553" s="228" t="s">
        <v>855</v>
      </c>
      <c r="T553" s="228" t="s">
        <v>4343</v>
      </c>
      <c r="U553" s="228" t="s">
        <v>890</v>
      </c>
      <c r="V553" s="228" t="s">
        <v>855</v>
      </c>
      <c r="W553" s="228" t="s">
        <v>903</v>
      </c>
      <c r="X553" s="316" t="s">
        <v>878</v>
      </c>
      <c r="Y553" s="317" t="str">
        <f>VLOOKUP(HelpMe[[#This Row],[Technician]],Technicians[#All],3,FALSE)</f>
        <v>RAK Ceramics</v>
      </c>
      <c r="Z553" s="228" t="str">
        <f>VLOOKUP(HelpMe[[#This Row],[Technician]],Technicians[#All],2,FALSE)</f>
        <v>SAP Basis</v>
      </c>
      <c r="AA553" s="233" t="str">
        <f>IF((TEXT("Oct 28, 2024 00:00 AM","mmm dd, yyyy hh:mm") - HelpMe[[#This Row],[Updated Created Date]])&gt;0, "Yes","No")</f>
        <v>Yes</v>
      </c>
      <c r="AB553" s="230">
        <f ca="1">HelpMe[[#This Row],[Updated Resolved Time]]-HelpMe[[#This Row],[Updated Created Date]]</f>
        <v>101.08876817129931</v>
      </c>
      <c r="AC553" s="231">
        <f>YEAR(HelpMe[[#This Row],[Updated Created Date]])</f>
        <v>2024</v>
      </c>
      <c r="AD553" s="228">
        <f>WEEKNUM(HelpMe[[#This Row],[Updated Created Date]])</f>
        <v>38</v>
      </c>
      <c r="AE553" s="228" t="str">
        <f>_xlfn.CONCAT(HelpMe[[#This Row],[Year]],"-W",HelpMe[[#This Row],[Week'#]])</f>
        <v>2024-W38</v>
      </c>
      <c r="AF553" s="228" t="str">
        <f>IFERROR(VLOOKUP(HelpMe[[#This Row],[ID]],CGTracker[#All],13,FALSE),"No CG Status Found")</f>
        <v>No CG Status Found</v>
      </c>
      <c r="AG553" s="228">
        <f>MONTH(HelpMe[[#This Row],[Updated Created Date]])</f>
        <v>9</v>
      </c>
      <c r="AH553" s="228" t="str">
        <f>_xlfn.CONCAT(HelpMe[[#This Row],[Year]],"-M",HelpMe[[#This Row],[Month]])</f>
        <v>2024-M9</v>
      </c>
      <c r="AI553" s="228" t="str">
        <f ca="1">IF(HelpMe[[#This Row],[Age]]&lt;2,"Less than 2",IF(HelpMe[[#This Row],[Age]]&lt;5,"From 2 to 5",IF(HelpMe[[#This Row],[Age]]&lt;10,"From 5 to 10","More than 10")))</f>
        <v>More than 10</v>
      </c>
      <c r="AJ5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45552.668749999997</v>
      </c>
      <c r="AK5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54" spans="1:37" ht="13.5" customHeight="1">
      <c r="A554" s="235">
        <v>4000003154</v>
      </c>
      <c r="B554" s="228" t="s">
        <v>156</v>
      </c>
      <c r="C554" s="228" t="s">
        <v>1035</v>
      </c>
      <c r="D554" s="228" t="s">
        <v>4344</v>
      </c>
      <c r="E554" s="228" t="s">
        <v>2904</v>
      </c>
      <c r="F554" s="228" t="s">
        <v>742</v>
      </c>
      <c r="G554" s="228" t="s">
        <v>941</v>
      </c>
      <c r="H554" s="228" t="s">
        <v>403</v>
      </c>
      <c r="I554" s="233" t="s">
        <v>4345</v>
      </c>
      <c r="J554" s="228" t="s">
        <v>4346</v>
      </c>
      <c r="K554" s="228" t="s">
        <v>846</v>
      </c>
      <c r="L554" s="228" t="s">
        <v>4347</v>
      </c>
      <c r="M554" s="228" t="s">
        <v>2904</v>
      </c>
      <c r="N554" s="228" t="s">
        <v>2007</v>
      </c>
      <c r="O554" s="228" t="s">
        <v>917</v>
      </c>
      <c r="P554" s="233" t="s">
        <v>4347</v>
      </c>
      <c r="Q554" s="228" t="s">
        <v>892</v>
      </c>
      <c r="R554" s="233" t="s">
        <v>4291</v>
      </c>
      <c r="S554" s="228" t="s">
        <v>4348</v>
      </c>
      <c r="T554" s="228" t="s">
        <v>4349</v>
      </c>
      <c r="U554" s="228" t="s">
        <v>855</v>
      </c>
      <c r="V554" s="228" t="s">
        <v>855</v>
      </c>
      <c r="W554" s="228" t="s">
        <v>869</v>
      </c>
      <c r="X554" s="316" t="s">
        <v>793</v>
      </c>
      <c r="Y554" s="317" t="str">
        <f>VLOOKUP(HelpMe[[#This Row],[Technician]],Technicians[#All],3,FALSE)</f>
        <v>RAK Ceramics</v>
      </c>
      <c r="Z554" s="228" t="str">
        <f>VLOOKUP(HelpMe[[#This Row],[Technician]],Technicians[#All],2,FALSE)</f>
        <v>SAP SD</v>
      </c>
      <c r="AA554" s="233" t="str">
        <f>IF((TEXT("Oct 28, 2024 00:00 AM","mmm dd, yyyy hh:mm") - HelpMe[[#This Row],[Updated Created Date]])&gt;0, "Yes","No")</f>
        <v>Yes</v>
      </c>
      <c r="AB554" s="230">
        <f ca="1">HelpMe[[#This Row],[Updated Resolved Time]]-HelpMe[[#This Row],[Updated Created Date]]</f>
        <v>0.86180555555620231</v>
      </c>
      <c r="AC554" s="231">
        <f>YEAR(HelpMe[[#This Row],[Updated Created Date]])</f>
        <v>2024</v>
      </c>
      <c r="AD554" s="228">
        <f>WEEKNUM(HelpMe[[#This Row],[Updated Created Date]])</f>
        <v>38</v>
      </c>
      <c r="AE554" s="228" t="str">
        <f>_xlfn.CONCAT(HelpMe[[#This Row],[Year]],"-W",HelpMe[[#This Row],[Week'#]])</f>
        <v>2024-W38</v>
      </c>
      <c r="AF554" s="228" t="str">
        <f>IFERROR(VLOOKUP(HelpMe[[#This Row],[ID]],CGTracker[#All],13,FALSE),"No CG Status Found")</f>
        <v>No CG Status Found</v>
      </c>
      <c r="AG554" s="228">
        <f>MONTH(HelpMe[[#This Row],[Updated Created Date]])</f>
        <v>9</v>
      </c>
      <c r="AH554" s="228" t="str">
        <f>_xlfn.CONCAT(HelpMe[[#This Row],[Year]],"-M",HelpMe[[#This Row],[Month]])</f>
        <v>2024-M9</v>
      </c>
      <c r="AI554" s="228" t="str">
        <f ca="1">IF(HelpMe[[#This Row],[Age]]&lt;2,"Less than 2",IF(HelpMe[[#This Row],[Age]]&lt;5,"From 2 to 5",IF(HelpMe[[#This Row],[Age]]&lt;10,"From 5 to 10","More than 10")))</f>
        <v>Less than 2</v>
      </c>
      <c r="AJ5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45552.72152777778</v>
      </c>
      <c r="AK5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45553.583333333336</v>
      </c>
    </row>
    <row r="555" spans="1:37" ht="13.5" customHeight="1">
      <c r="A555" s="235">
        <v>4000003172</v>
      </c>
      <c r="B555" s="228" t="s">
        <v>156</v>
      </c>
      <c r="C555" s="228" t="s">
        <v>795</v>
      </c>
      <c r="D555" s="228" t="s">
        <v>4350</v>
      </c>
      <c r="E555" s="228" t="s">
        <v>4351</v>
      </c>
      <c r="F555" s="228" t="s">
        <v>881</v>
      </c>
      <c r="G555" s="228" t="s">
        <v>882</v>
      </c>
      <c r="H555" s="228" t="s">
        <v>403</v>
      </c>
      <c r="I555" s="233" t="s">
        <v>4352</v>
      </c>
      <c r="J555" s="228" t="s">
        <v>4353</v>
      </c>
      <c r="K555" s="228" t="s">
        <v>846</v>
      </c>
      <c r="L555" s="228" t="s">
        <v>3520</v>
      </c>
      <c r="M555" s="228" t="s">
        <v>933</v>
      </c>
      <c r="N555" s="228" t="s">
        <v>1004</v>
      </c>
      <c r="O555" s="228" t="s">
        <v>850</v>
      </c>
      <c r="P555" s="233" t="s">
        <v>3520</v>
      </c>
      <c r="Q555" s="228" t="s">
        <v>795</v>
      </c>
      <c r="R555" s="233" t="s">
        <v>4354</v>
      </c>
      <c r="S555" s="228" t="s">
        <v>4354</v>
      </c>
      <c r="T555" s="228" t="s">
        <v>4355</v>
      </c>
      <c r="U555" s="228" t="s">
        <v>855</v>
      </c>
      <c r="V555" s="228" t="s">
        <v>855</v>
      </c>
      <c r="W555" s="228" t="s">
        <v>869</v>
      </c>
      <c r="X555" s="316" t="s">
        <v>793</v>
      </c>
      <c r="Y555" s="317" t="str">
        <f>VLOOKUP(HelpMe[[#This Row],[Technician]],Technicians[#All],3,FALSE)</f>
        <v>RAK Ceramics</v>
      </c>
      <c r="Z555" s="228" t="str">
        <f>VLOOKUP(HelpMe[[#This Row],[Technician]],Technicians[#All],2,FALSE)</f>
        <v>SAP Basis</v>
      </c>
      <c r="AA555" s="233" t="str">
        <f>IF((TEXT("Oct 28, 2024 00:00 AM","mmm dd, yyyy hh:mm") - HelpMe[[#This Row],[Updated Created Date]])&gt;0, "Yes","No")</f>
        <v>Yes</v>
      </c>
      <c r="AB555" s="230">
        <f ca="1">HelpMe[[#This Row],[Updated Resolved Time]]-HelpMe[[#This Row],[Updated Created Date]]</f>
        <v>1.2437499999941792</v>
      </c>
      <c r="AC555" s="231">
        <f>YEAR(HelpMe[[#This Row],[Updated Created Date]])</f>
        <v>2024</v>
      </c>
      <c r="AD555" s="228">
        <f>WEEKNUM(HelpMe[[#This Row],[Updated Created Date]])</f>
        <v>38</v>
      </c>
      <c r="AE555" s="228" t="str">
        <f>_xlfn.CONCAT(HelpMe[[#This Row],[Year]],"-W",HelpMe[[#This Row],[Week'#]])</f>
        <v>2024-W38</v>
      </c>
      <c r="AF555" s="228" t="str">
        <f>IFERROR(VLOOKUP(HelpMe[[#This Row],[ID]],CGTracker[#All],13,FALSE),"No CG Status Found")</f>
        <v>No CG Status Found</v>
      </c>
      <c r="AG555" s="228">
        <f>MONTH(HelpMe[[#This Row],[Updated Created Date]])</f>
        <v>9</v>
      </c>
      <c r="AH555" s="228" t="str">
        <f>_xlfn.CONCAT(HelpMe[[#This Row],[Year]],"-M",HelpMe[[#This Row],[Month]])</f>
        <v>2024-M9</v>
      </c>
      <c r="AI555" s="228" t="str">
        <f ca="1">IF(HelpMe[[#This Row],[Age]]&lt;2,"Less than 2",IF(HelpMe[[#This Row],[Age]]&lt;5,"From 2 to 5",IF(HelpMe[[#This Row],[Age]]&lt;10,"From 5 to 10","More than 10")))</f>
        <v>Less than 2</v>
      </c>
      <c r="AJ5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45553.456250000003</v>
      </c>
      <c r="AK5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v>
      </c>
    </row>
    <row r="556" spans="1:37" ht="13.5" customHeight="1">
      <c r="A556" s="235">
        <v>4000003174</v>
      </c>
      <c r="B556" s="228" t="s">
        <v>117</v>
      </c>
      <c r="C556" s="228" t="s">
        <v>892</v>
      </c>
      <c r="D556" s="228" t="s">
        <v>4356</v>
      </c>
      <c r="E556" s="228" t="s">
        <v>1512</v>
      </c>
      <c r="F556" s="228" t="s">
        <v>742</v>
      </c>
      <c r="G556" s="228" t="s">
        <v>895</v>
      </c>
      <c r="H556" s="228" t="s">
        <v>268</v>
      </c>
      <c r="I556" s="233" t="s">
        <v>4357</v>
      </c>
      <c r="J556" s="228" t="s">
        <v>4358</v>
      </c>
      <c r="K556" s="228" t="s">
        <v>846</v>
      </c>
      <c r="L556" s="228" t="s">
        <v>855</v>
      </c>
      <c r="M556" s="228" t="s">
        <v>933</v>
      </c>
      <c r="N556" s="228" t="s">
        <v>1516</v>
      </c>
      <c r="O556" s="228" t="s">
        <v>917</v>
      </c>
      <c r="P556" s="233" t="s">
        <v>4359</v>
      </c>
      <c r="Q556" s="228" t="s">
        <v>892</v>
      </c>
      <c r="R556" s="233" t="s">
        <v>855</v>
      </c>
      <c r="S556" s="228" t="s">
        <v>855</v>
      </c>
      <c r="T556" s="228" t="s">
        <v>4360</v>
      </c>
      <c r="U556" s="228" t="s">
        <v>846</v>
      </c>
      <c r="V556" s="228" t="s">
        <v>855</v>
      </c>
      <c r="W556" s="228" t="s">
        <v>869</v>
      </c>
      <c r="X556" s="316" t="s">
        <v>793</v>
      </c>
      <c r="Y556" s="317" t="str">
        <f>VLOOKUP(HelpMe[[#This Row],[Technician]],Technicians[#All],3,FALSE)</f>
        <v>RAK Ceramics</v>
      </c>
      <c r="Z556" s="228" t="str">
        <f>VLOOKUP(HelpMe[[#This Row],[Technician]],Technicians[#All],2,FALSE)</f>
        <v>SAP SD</v>
      </c>
      <c r="AA556" s="233" t="str">
        <f>IF((TEXT("Oct 28, 2024 00:00 AM","mmm dd, yyyy hh:mm") - HelpMe[[#This Row],[Updated Created Date]])&gt;0, "Yes","No")</f>
        <v>Yes</v>
      </c>
      <c r="AB556" s="230">
        <f ca="1">HelpMe[[#This Row],[Updated Resolved Time]]-HelpMe[[#This Row],[Updated Created Date]]</f>
        <v>100.29015706018254</v>
      </c>
      <c r="AC556" s="231">
        <f>YEAR(HelpMe[[#This Row],[Updated Created Date]])</f>
        <v>2024</v>
      </c>
      <c r="AD556" s="228">
        <f>WEEKNUM(HelpMe[[#This Row],[Updated Created Date]])</f>
        <v>38</v>
      </c>
      <c r="AE556" s="228" t="str">
        <f>_xlfn.CONCAT(HelpMe[[#This Row],[Year]],"-W",HelpMe[[#This Row],[Week'#]])</f>
        <v>2024-W38</v>
      </c>
      <c r="AF556" s="228" t="str">
        <f>IFERROR(VLOOKUP(HelpMe[[#This Row],[ID]],CGTracker[#All],13,FALSE),"No CG Status Found")</f>
        <v>No CG Status Found</v>
      </c>
      <c r="AG556" s="228">
        <f>MONTH(HelpMe[[#This Row],[Updated Created Date]])</f>
        <v>9</v>
      </c>
      <c r="AH556" s="228" t="str">
        <f>_xlfn.CONCAT(HelpMe[[#This Row],[Year]],"-M",HelpMe[[#This Row],[Month]])</f>
        <v>2024-M9</v>
      </c>
      <c r="AI556" s="228" t="str">
        <f ca="1">IF(HelpMe[[#This Row],[Age]]&lt;2,"Less than 2",IF(HelpMe[[#This Row],[Age]]&lt;5,"From 2 to 5",IF(HelpMe[[#This Row],[Age]]&lt;10,"From 5 to 10","More than 10")))</f>
        <v>More than 10</v>
      </c>
      <c r="AJ5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45553.467361111114</v>
      </c>
      <c r="AK5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57" spans="1:37" ht="13.5" customHeight="1">
      <c r="A557" s="235">
        <v>4000003197</v>
      </c>
      <c r="B557" s="228" t="s">
        <v>117</v>
      </c>
      <c r="C557" s="228" t="s">
        <v>795</v>
      </c>
      <c r="D557" s="228" t="s">
        <v>587</v>
      </c>
      <c r="E557" s="228" t="s">
        <v>2172</v>
      </c>
      <c r="F557" s="228" t="s">
        <v>2387</v>
      </c>
      <c r="G557" s="228" t="s">
        <v>1011</v>
      </c>
      <c r="H557" s="228" t="s">
        <v>403</v>
      </c>
      <c r="I557" s="233" t="s">
        <v>4361</v>
      </c>
      <c r="J557" s="228" t="s">
        <v>4362</v>
      </c>
      <c r="K557" s="228" t="s">
        <v>846</v>
      </c>
      <c r="L557" s="228" t="s">
        <v>4363</v>
      </c>
      <c r="M557" s="228" t="s">
        <v>933</v>
      </c>
      <c r="N557" s="228" t="s">
        <v>1666</v>
      </c>
      <c r="O557" s="228" t="s">
        <v>917</v>
      </c>
      <c r="P557" s="233" t="s">
        <v>4363</v>
      </c>
      <c r="Q557" s="228" t="s">
        <v>795</v>
      </c>
      <c r="R557" s="233" t="s">
        <v>4364</v>
      </c>
      <c r="S557" s="228" t="s">
        <v>4365</v>
      </c>
      <c r="T557" s="228" t="s">
        <v>4366</v>
      </c>
      <c r="U557" s="228" t="s">
        <v>855</v>
      </c>
      <c r="V557" s="228" t="s">
        <v>4367</v>
      </c>
      <c r="W557" s="228" t="s">
        <v>869</v>
      </c>
      <c r="X557" s="316" t="s">
        <v>2176</v>
      </c>
      <c r="Y557" s="317" t="str">
        <f>VLOOKUP(HelpMe[[#This Row],[Technician]],Technicians[#All],3,FALSE)</f>
        <v>Capgemini</v>
      </c>
      <c r="Z557" s="228" t="str">
        <f>VLOOKUP(HelpMe[[#This Row],[Technician]],Technicians[#All],2,FALSE)</f>
        <v>SAP FICO</v>
      </c>
      <c r="AA557" s="233" t="str">
        <f>IF((TEXT("Oct 28, 2024 00:00 AM","mmm dd, yyyy hh:mm") - HelpMe[[#This Row],[Updated Created Date]])&gt;0, "Yes","No")</f>
        <v>Yes</v>
      </c>
      <c r="AB557" s="230">
        <f ca="1">HelpMe[[#This Row],[Updated Resolved Time]]-HelpMe[[#This Row],[Updated Created Date]]</f>
        <v>77.044444444443798</v>
      </c>
      <c r="AC557" s="231">
        <f>YEAR(HelpMe[[#This Row],[Updated Created Date]])</f>
        <v>2024</v>
      </c>
      <c r="AD557" s="228">
        <f>WEEKNUM(HelpMe[[#This Row],[Updated Created Date]])</f>
        <v>38</v>
      </c>
      <c r="AE557" s="228" t="str">
        <f>_xlfn.CONCAT(HelpMe[[#This Row],[Year]],"-W",HelpMe[[#This Row],[Week'#]])</f>
        <v>2024-W38</v>
      </c>
      <c r="AF557" s="228" t="str">
        <f>IFERROR(VLOOKUP(HelpMe[[#This Row],[ID]],CGTracker[#All],13,FALSE),"No CG Status Found")</f>
        <v>Completed</v>
      </c>
      <c r="AG557" s="228">
        <f>MONTH(HelpMe[[#This Row],[Updated Created Date]])</f>
        <v>9</v>
      </c>
      <c r="AH557" s="228" t="str">
        <f>_xlfn.CONCAT(HelpMe[[#This Row],[Year]],"-M",HelpMe[[#This Row],[Month]])</f>
        <v>2024-M9</v>
      </c>
      <c r="AI557" s="228" t="str">
        <f ca="1">IF(HelpMe[[#This Row],[Age]]&lt;2,"Less than 2",IF(HelpMe[[#This Row],[Age]]&lt;5,"From 2 to 5",IF(HelpMe[[#This Row],[Age]]&lt;10,"From 5 to 10","More than 10")))</f>
        <v>More than 10</v>
      </c>
      <c r="AJ5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45553.700694444444</v>
      </c>
      <c r="AK5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45630.745138888888</v>
      </c>
    </row>
    <row r="558" spans="1:37" ht="13.5" customHeight="1">
      <c r="A558" s="235">
        <v>4000003185</v>
      </c>
      <c r="B558" s="228" t="s">
        <v>117</v>
      </c>
      <c r="C558" s="228" t="s">
        <v>892</v>
      </c>
      <c r="D558" s="228" t="s">
        <v>4368</v>
      </c>
      <c r="E558" s="228" t="s">
        <v>3693</v>
      </c>
      <c r="F558" s="228" t="s">
        <v>881</v>
      </c>
      <c r="G558" s="228" t="s">
        <v>882</v>
      </c>
      <c r="H558" s="228" t="s">
        <v>403</v>
      </c>
      <c r="I558" s="233" t="s">
        <v>4369</v>
      </c>
      <c r="J558" s="228" t="s">
        <v>4370</v>
      </c>
      <c r="K558" s="228" t="s">
        <v>890</v>
      </c>
      <c r="L558" s="228" t="s">
        <v>1554</v>
      </c>
      <c r="M558" s="228" t="s">
        <v>3693</v>
      </c>
      <c r="N558" s="228" t="s">
        <v>4371</v>
      </c>
      <c r="O558" s="228" t="s">
        <v>850</v>
      </c>
      <c r="P558" s="233" t="s">
        <v>1554</v>
      </c>
      <c r="Q558" s="228" t="s">
        <v>795</v>
      </c>
      <c r="R558" s="233" t="s">
        <v>4372</v>
      </c>
      <c r="S558" s="228" t="s">
        <v>4373</v>
      </c>
      <c r="T558" s="228" t="s">
        <v>4374</v>
      </c>
      <c r="U558" s="228" t="s">
        <v>890</v>
      </c>
      <c r="V558" s="228" t="s">
        <v>855</v>
      </c>
      <c r="W558" s="228" t="s">
        <v>938</v>
      </c>
      <c r="X558" s="316" t="s">
        <v>793</v>
      </c>
      <c r="Y558" s="317" t="str">
        <f>VLOOKUP(HelpMe[[#This Row],[Technician]],Technicians[#All],3,FALSE)</f>
        <v>RAK Ceramics</v>
      </c>
      <c r="Z558" s="228" t="str">
        <f>VLOOKUP(HelpMe[[#This Row],[Technician]],Technicians[#All],2,FALSE)</f>
        <v>SAP Basis</v>
      </c>
      <c r="AA558" s="233" t="str">
        <f>IF((TEXT("Oct 28, 2024 00:00 AM","mmm dd, yyyy hh:mm") - HelpMe[[#This Row],[Updated Created Date]])&gt;0, "Yes","No")</f>
        <v>Yes</v>
      </c>
      <c r="AB558" s="230">
        <f ca="1">HelpMe[[#This Row],[Updated Resolved Time]]-HelpMe[[#This Row],[Updated Created Date]]</f>
        <v>44.230555555550382</v>
      </c>
      <c r="AC558" s="231">
        <f>YEAR(HelpMe[[#This Row],[Updated Created Date]])</f>
        <v>2024</v>
      </c>
      <c r="AD558" s="228">
        <f>WEEKNUM(HelpMe[[#This Row],[Updated Created Date]])</f>
        <v>38</v>
      </c>
      <c r="AE558" s="228" t="str">
        <f>_xlfn.CONCAT(HelpMe[[#This Row],[Year]],"-W",HelpMe[[#This Row],[Week'#]])</f>
        <v>2024-W38</v>
      </c>
      <c r="AF558" s="228" t="str">
        <f>IFERROR(VLOOKUP(HelpMe[[#This Row],[ID]],CGTracker[#All],13,FALSE),"No CG Status Found")</f>
        <v>No CG Status Found</v>
      </c>
      <c r="AG558" s="228">
        <f>MONTH(HelpMe[[#This Row],[Updated Created Date]])</f>
        <v>9</v>
      </c>
      <c r="AH558" s="228" t="str">
        <f>_xlfn.CONCAT(HelpMe[[#This Row],[Year]],"-M",HelpMe[[#This Row],[Month]])</f>
        <v>2024-M9</v>
      </c>
      <c r="AI558" s="228" t="str">
        <f ca="1">IF(HelpMe[[#This Row],[Age]]&lt;2,"Less than 2",IF(HelpMe[[#This Row],[Age]]&lt;5,"From 2 to 5",IF(HelpMe[[#This Row],[Age]]&lt;10,"From 5 to 10","More than 10")))</f>
        <v>More than 10</v>
      </c>
      <c r="AJ5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45553.543055555558</v>
      </c>
      <c r="AK5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45597.773611111108</v>
      </c>
    </row>
    <row r="559" spans="1:37" ht="13.5" customHeight="1">
      <c r="A559" s="235">
        <v>4000003158</v>
      </c>
      <c r="B559" s="228" t="s">
        <v>156</v>
      </c>
      <c r="C559" s="228" t="s">
        <v>795</v>
      </c>
      <c r="D559" s="228" t="s">
        <v>4375</v>
      </c>
      <c r="E559" s="228" t="s">
        <v>4376</v>
      </c>
      <c r="F559" s="228" t="s">
        <v>742</v>
      </c>
      <c r="G559" s="228" t="s">
        <v>516</v>
      </c>
      <c r="H559" s="228" t="s">
        <v>403</v>
      </c>
      <c r="I559" s="233" t="s">
        <v>4377</v>
      </c>
      <c r="J559" s="228" t="s">
        <v>4378</v>
      </c>
      <c r="K559" s="228" t="s">
        <v>846</v>
      </c>
      <c r="L559" s="228" t="s">
        <v>2391</v>
      </c>
      <c r="M559" s="228" t="s">
        <v>4376</v>
      </c>
      <c r="N559" s="228" t="s">
        <v>2626</v>
      </c>
      <c r="O559" s="228" t="s">
        <v>850</v>
      </c>
      <c r="P559" s="233" t="s">
        <v>2391</v>
      </c>
      <c r="Q559" s="228" t="s">
        <v>795</v>
      </c>
      <c r="R559" s="233" t="s">
        <v>4379</v>
      </c>
      <c r="S559" s="228" t="s">
        <v>4380</v>
      </c>
      <c r="T559" s="228" t="s">
        <v>4381</v>
      </c>
      <c r="U559" s="228" t="s">
        <v>855</v>
      </c>
      <c r="V559" s="228" t="s">
        <v>855</v>
      </c>
      <c r="W559" s="228" t="s">
        <v>869</v>
      </c>
      <c r="X559" s="316" t="s">
        <v>878</v>
      </c>
      <c r="Y559" s="317" t="str">
        <f>VLOOKUP(HelpMe[[#This Row],[Technician]],Technicians[#All],3,FALSE)</f>
        <v>RAK Ceramics</v>
      </c>
      <c r="Z559" s="228" t="str">
        <f>VLOOKUP(HelpMe[[#This Row],[Technician]],Technicians[#All],2,FALSE)</f>
        <v>SAP SD</v>
      </c>
      <c r="AA559" s="233" t="str">
        <f>IF((TEXT("Oct 28, 2024 00:00 AM","mmm dd, yyyy hh:mm") - HelpMe[[#This Row],[Updated Created Date]])&gt;0, "Yes","No")</f>
        <v>Yes</v>
      </c>
      <c r="AB559" s="230">
        <f ca="1">HelpMe[[#This Row],[Updated Resolved Time]]-HelpMe[[#This Row],[Updated Created Date]]</f>
        <v>41.747222222220444</v>
      </c>
      <c r="AC559" s="231">
        <f>YEAR(HelpMe[[#This Row],[Updated Created Date]])</f>
        <v>2024</v>
      </c>
      <c r="AD559" s="228">
        <f>WEEKNUM(HelpMe[[#This Row],[Updated Created Date]])</f>
        <v>38</v>
      </c>
      <c r="AE559" s="228" t="str">
        <f>_xlfn.CONCAT(HelpMe[[#This Row],[Year]],"-W",HelpMe[[#This Row],[Week'#]])</f>
        <v>2024-W38</v>
      </c>
      <c r="AF559" s="228" t="str">
        <f>IFERROR(VLOOKUP(HelpMe[[#This Row],[ID]],CGTracker[#All],13,FALSE),"No CG Status Found")</f>
        <v>No CG Status Found</v>
      </c>
      <c r="AG559" s="228">
        <f>MONTH(HelpMe[[#This Row],[Updated Created Date]])</f>
        <v>9</v>
      </c>
      <c r="AH559" s="228" t="str">
        <f>_xlfn.CONCAT(HelpMe[[#This Row],[Year]],"-M",HelpMe[[#This Row],[Month]])</f>
        <v>2024-M9</v>
      </c>
      <c r="AI559" s="228" t="str">
        <f ca="1">IF(HelpMe[[#This Row],[Age]]&lt;2,"Less than 2",IF(HelpMe[[#This Row],[Age]]&lt;5,"From 2 to 5",IF(HelpMe[[#This Row],[Age]]&lt;10,"From 5 to 10","More than 10")))</f>
        <v>More than 10</v>
      </c>
      <c r="AJ5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45552.756944444445</v>
      </c>
      <c r="AK5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45594.504166666666</v>
      </c>
    </row>
    <row r="560" spans="1:37" ht="13.5" customHeight="1">
      <c r="A560" s="235">
        <v>4000003176</v>
      </c>
      <c r="B560" s="228" t="s">
        <v>117</v>
      </c>
      <c r="C560" s="228" t="s">
        <v>892</v>
      </c>
      <c r="D560" s="228" t="s">
        <v>4382</v>
      </c>
      <c r="E560" s="228" t="s">
        <v>3083</v>
      </c>
      <c r="F560" s="228" t="s">
        <v>2413</v>
      </c>
      <c r="G560" s="228" t="s">
        <v>882</v>
      </c>
      <c r="H560" s="228" t="s">
        <v>403</v>
      </c>
      <c r="I560" s="233" t="s">
        <v>4383</v>
      </c>
      <c r="J560" s="228" t="s">
        <v>4384</v>
      </c>
      <c r="K560" s="228" t="s">
        <v>890</v>
      </c>
      <c r="L560" s="228" t="s">
        <v>4286</v>
      </c>
      <c r="M560" s="228" t="s">
        <v>3083</v>
      </c>
      <c r="N560" s="228" t="s">
        <v>1004</v>
      </c>
      <c r="O560" s="228" t="s">
        <v>850</v>
      </c>
      <c r="P560" s="233" t="s">
        <v>4286</v>
      </c>
      <c r="Q560" s="228" t="s">
        <v>795</v>
      </c>
      <c r="R560" s="233" t="s">
        <v>4385</v>
      </c>
      <c r="S560" s="228" t="s">
        <v>4386</v>
      </c>
      <c r="T560" s="228" t="s">
        <v>4387</v>
      </c>
      <c r="U560" s="228" t="s">
        <v>890</v>
      </c>
      <c r="V560" s="228" t="s">
        <v>855</v>
      </c>
      <c r="W560" s="228" t="s">
        <v>938</v>
      </c>
      <c r="X560" s="316" t="s">
        <v>793</v>
      </c>
      <c r="Y560" s="317" t="str">
        <f>VLOOKUP(HelpMe[[#This Row],[Technician]],Technicians[#All],3,FALSE)</f>
        <v>RAK Ceramics</v>
      </c>
      <c r="Z560" s="228" t="str">
        <f>VLOOKUP(HelpMe[[#This Row],[Technician]],Technicians[#All],2,FALSE)</f>
        <v>SAP Basis</v>
      </c>
      <c r="AA560" s="233" t="str">
        <f>IF((TEXT("Oct 28, 2024 00:00 AM","mmm dd, yyyy hh:mm") - HelpMe[[#This Row],[Updated Created Date]])&gt;0, "Yes","No")</f>
        <v>Yes</v>
      </c>
      <c r="AB560" s="230">
        <f ca="1">HelpMe[[#This Row],[Updated Resolved Time]]-HelpMe[[#This Row],[Updated Created Date]]</f>
        <v>2.1923611111124046</v>
      </c>
      <c r="AC560" s="231">
        <f>YEAR(HelpMe[[#This Row],[Updated Created Date]])</f>
        <v>2024</v>
      </c>
      <c r="AD560" s="228">
        <f>WEEKNUM(HelpMe[[#This Row],[Updated Created Date]])</f>
        <v>38</v>
      </c>
      <c r="AE560" s="228" t="str">
        <f>_xlfn.CONCAT(HelpMe[[#This Row],[Year]],"-W",HelpMe[[#This Row],[Week'#]])</f>
        <v>2024-W38</v>
      </c>
      <c r="AF560" s="228" t="str">
        <f>IFERROR(VLOOKUP(HelpMe[[#This Row],[ID]],CGTracker[#All],13,FALSE),"No CG Status Found")</f>
        <v>No CG Status Found</v>
      </c>
      <c r="AG560" s="228">
        <f>MONTH(HelpMe[[#This Row],[Updated Created Date]])</f>
        <v>9</v>
      </c>
      <c r="AH560" s="228" t="str">
        <f>_xlfn.CONCAT(HelpMe[[#This Row],[Year]],"-M",HelpMe[[#This Row],[Month]])</f>
        <v>2024-M9</v>
      </c>
      <c r="AI560" s="228" t="str">
        <f ca="1">IF(HelpMe[[#This Row],[Age]]&lt;2,"Less than 2",IF(HelpMe[[#This Row],[Age]]&lt;5,"From 2 to 5",IF(HelpMe[[#This Row],[Age]]&lt;10,"From 5 to 10","More than 10")))</f>
        <v>From 2 to 5</v>
      </c>
      <c r="AJ5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45553.477777777778</v>
      </c>
      <c r="AK5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45555.670138888891</v>
      </c>
    </row>
    <row r="561" spans="1:37" ht="13.5" customHeight="1">
      <c r="A561" s="235">
        <v>4000003183</v>
      </c>
      <c r="B561" s="228" t="s">
        <v>156</v>
      </c>
      <c r="C561" s="228" t="s">
        <v>795</v>
      </c>
      <c r="D561" s="228" t="s">
        <v>4388</v>
      </c>
      <c r="E561" s="228" t="s">
        <v>1506</v>
      </c>
      <c r="F561" s="228" t="s">
        <v>742</v>
      </c>
      <c r="G561" s="228" t="s">
        <v>941</v>
      </c>
      <c r="H561" s="228" t="s">
        <v>403</v>
      </c>
      <c r="I561" s="233" t="s">
        <v>4389</v>
      </c>
      <c r="J561" s="228" t="s">
        <v>4390</v>
      </c>
      <c r="K561" s="228" t="s">
        <v>846</v>
      </c>
      <c r="L561" s="228" t="s">
        <v>4117</v>
      </c>
      <c r="M561" s="228" t="s">
        <v>1506</v>
      </c>
      <c r="N561" s="228" t="s">
        <v>1122</v>
      </c>
      <c r="O561" s="228" t="s">
        <v>850</v>
      </c>
      <c r="P561" s="233" t="s">
        <v>4117</v>
      </c>
      <c r="Q561" s="228" t="s">
        <v>795</v>
      </c>
      <c r="R561" s="233" t="s">
        <v>4391</v>
      </c>
      <c r="S561" s="228" t="s">
        <v>4391</v>
      </c>
      <c r="T561" s="228" t="s">
        <v>4392</v>
      </c>
      <c r="U561" s="228" t="s">
        <v>855</v>
      </c>
      <c r="V561" s="228" t="s">
        <v>855</v>
      </c>
      <c r="W561" s="228" t="s">
        <v>869</v>
      </c>
      <c r="X561" s="316" t="s">
        <v>793</v>
      </c>
      <c r="Y561" s="317" t="str">
        <f>VLOOKUP(HelpMe[[#This Row],[Technician]],Technicians[#All],3,FALSE)</f>
        <v>RAK Ceramics</v>
      </c>
      <c r="Z561" s="228" t="str">
        <f>VLOOKUP(HelpMe[[#This Row],[Technician]],Technicians[#All],2,FALSE)</f>
        <v>SAP SD</v>
      </c>
      <c r="AA561" s="233" t="str">
        <f>IF((TEXT("Oct 28, 2024 00:00 AM","mmm dd, yyyy hh:mm") - HelpMe[[#This Row],[Updated Created Date]])&gt;0, "Yes","No")</f>
        <v>Yes</v>
      </c>
      <c r="AB561" s="230">
        <f ca="1">HelpMe[[#This Row],[Updated Resolved Time]]-HelpMe[[#This Row],[Updated Created Date]]</f>
        <v>0.95763888888905058</v>
      </c>
      <c r="AC561" s="231">
        <f>YEAR(HelpMe[[#This Row],[Updated Created Date]])</f>
        <v>2024</v>
      </c>
      <c r="AD561" s="228">
        <f>WEEKNUM(HelpMe[[#This Row],[Updated Created Date]])</f>
        <v>38</v>
      </c>
      <c r="AE561" s="228" t="str">
        <f>_xlfn.CONCAT(HelpMe[[#This Row],[Year]],"-W",HelpMe[[#This Row],[Week'#]])</f>
        <v>2024-W38</v>
      </c>
      <c r="AF561" s="228" t="str">
        <f>IFERROR(VLOOKUP(HelpMe[[#This Row],[ID]],CGTracker[#All],13,FALSE),"No CG Status Found")</f>
        <v>No CG Status Found</v>
      </c>
      <c r="AG561" s="228">
        <f>MONTH(HelpMe[[#This Row],[Updated Created Date]])</f>
        <v>9</v>
      </c>
      <c r="AH561" s="228" t="str">
        <f>_xlfn.CONCAT(HelpMe[[#This Row],[Year]],"-M",HelpMe[[#This Row],[Month]])</f>
        <v>2024-M9</v>
      </c>
      <c r="AI561" s="228" t="str">
        <f ca="1">IF(HelpMe[[#This Row],[Age]]&lt;2,"Less than 2",IF(HelpMe[[#This Row],[Age]]&lt;5,"From 2 to 5",IF(HelpMe[[#This Row],[Age]]&lt;10,"From 5 to 10","More than 10")))</f>
        <v>Less than 2</v>
      </c>
      <c r="AJ5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45553.523611111108</v>
      </c>
      <c r="AK5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45554.481249999997</v>
      </c>
    </row>
    <row r="562" spans="1:37" ht="13.5" customHeight="1">
      <c r="A562" s="235">
        <v>4000003212</v>
      </c>
      <c r="B562" s="228" t="s">
        <v>156</v>
      </c>
      <c r="C562" s="228" t="s">
        <v>795</v>
      </c>
      <c r="D562" s="228" t="s">
        <v>4393</v>
      </c>
      <c r="E562" s="228" t="s">
        <v>1143</v>
      </c>
      <c r="F562" s="228" t="s">
        <v>881</v>
      </c>
      <c r="G562" s="228" t="s">
        <v>882</v>
      </c>
      <c r="H562" s="228" t="s">
        <v>403</v>
      </c>
      <c r="I562" s="233" t="s">
        <v>4394</v>
      </c>
      <c r="J562" s="228" t="s">
        <v>4395</v>
      </c>
      <c r="K562" s="228" t="s">
        <v>846</v>
      </c>
      <c r="L562" s="228" t="s">
        <v>3520</v>
      </c>
      <c r="M562" s="228" t="s">
        <v>1143</v>
      </c>
      <c r="N562" s="228" t="s">
        <v>1122</v>
      </c>
      <c r="O562" s="228" t="s">
        <v>917</v>
      </c>
      <c r="P562" s="233" t="s">
        <v>3520</v>
      </c>
      <c r="Q562" s="228" t="s">
        <v>795</v>
      </c>
      <c r="R562" s="233" t="s">
        <v>4396</v>
      </c>
      <c r="S562" s="228" t="s">
        <v>4396</v>
      </c>
      <c r="T562" s="228" t="s">
        <v>4397</v>
      </c>
      <c r="U562" s="228" t="s">
        <v>855</v>
      </c>
      <c r="V562" s="228" t="s">
        <v>855</v>
      </c>
      <c r="W562" s="228" t="s">
        <v>869</v>
      </c>
      <c r="X562" s="316" t="s">
        <v>878</v>
      </c>
      <c r="Y562" s="317" t="str">
        <f>VLOOKUP(HelpMe[[#This Row],[Technician]],Technicians[#All],3,FALSE)</f>
        <v>RAK Ceramics</v>
      </c>
      <c r="Z562" s="228" t="str">
        <f>VLOOKUP(HelpMe[[#This Row],[Technician]],Technicians[#All],2,FALSE)</f>
        <v>SAP Basis</v>
      </c>
      <c r="AA562" s="233" t="str">
        <f>IF((TEXT("Oct 28, 2024 00:00 AM","mmm dd, yyyy hh:mm") - HelpMe[[#This Row],[Updated Created Date]])&gt;0, "Yes","No")</f>
        <v>Yes</v>
      </c>
      <c r="AB562" s="230">
        <f ca="1">HelpMe[[#This Row],[Updated Resolved Time]]-HelpMe[[#This Row],[Updated Created Date]]</f>
        <v>0.25</v>
      </c>
      <c r="AC562" s="231">
        <f>YEAR(HelpMe[[#This Row],[Updated Created Date]])</f>
        <v>2024</v>
      </c>
      <c r="AD562" s="228">
        <f>WEEKNUM(HelpMe[[#This Row],[Updated Created Date]])</f>
        <v>38</v>
      </c>
      <c r="AE562" s="228" t="str">
        <f>_xlfn.CONCAT(HelpMe[[#This Row],[Year]],"-W",HelpMe[[#This Row],[Week'#]])</f>
        <v>2024-W38</v>
      </c>
      <c r="AF562" s="228" t="str">
        <f>IFERROR(VLOOKUP(HelpMe[[#This Row],[ID]],CGTracker[#All],13,FALSE),"No CG Status Found")</f>
        <v>No CG Status Found</v>
      </c>
      <c r="AG562" s="228">
        <f>MONTH(HelpMe[[#This Row],[Updated Created Date]])</f>
        <v>9</v>
      </c>
      <c r="AH562" s="228" t="str">
        <f>_xlfn.CONCAT(HelpMe[[#This Row],[Year]],"-M",HelpMe[[#This Row],[Month]])</f>
        <v>2024-M9</v>
      </c>
      <c r="AI562" s="228" t="str">
        <f ca="1">IF(HelpMe[[#This Row],[Age]]&lt;2,"Less than 2",IF(HelpMe[[#This Row],[Age]]&lt;5,"From 2 to 5",IF(HelpMe[[#This Row],[Age]]&lt;10,"From 5 to 10","More than 10")))</f>
        <v>Less than 2</v>
      </c>
      <c r="AJ5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45554.456944444442</v>
      </c>
      <c r="AK5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45554.706944444442</v>
      </c>
    </row>
    <row r="563" spans="1:37" ht="13.5" customHeight="1">
      <c r="A563" s="235">
        <v>4000003214</v>
      </c>
      <c r="B563" s="228" t="s">
        <v>117</v>
      </c>
      <c r="C563" s="228" t="s">
        <v>795</v>
      </c>
      <c r="D563" s="228" t="s">
        <v>4398</v>
      </c>
      <c r="E563" s="228" t="s">
        <v>1449</v>
      </c>
      <c r="F563" s="228" t="s">
        <v>881</v>
      </c>
      <c r="G563" s="228" t="s">
        <v>882</v>
      </c>
      <c r="H563" s="228" t="s">
        <v>403</v>
      </c>
      <c r="I563" s="233" t="s">
        <v>4399</v>
      </c>
      <c r="J563" s="228" t="s">
        <v>4400</v>
      </c>
      <c r="K563" s="228" t="s">
        <v>846</v>
      </c>
      <c r="L563" s="228" t="s">
        <v>4401</v>
      </c>
      <c r="M563" s="228" t="s">
        <v>1449</v>
      </c>
      <c r="N563" s="228" t="s">
        <v>1240</v>
      </c>
      <c r="O563" s="228" t="s">
        <v>850</v>
      </c>
      <c r="P563" s="233" t="s">
        <v>4401</v>
      </c>
      <c r="Q563" s="228" t="s">
        <v>795</v>
      </c>
      <c r="R563" s="233" t="s">
        <v>4402</v>
      </c>
      <c r="S563" s="228" t="s">
        <v>4402</v>
      </c>
      <c r="T563" s="228" t="s">
        <v>4403</v>
      </c>
      <c r="U563" s="228" t="s">
        <v>890</v>
      </c>
      <c r="V563" s="228" t="s">
        <v>855</v>
      </c>
      <c r="W563" s="228" t="s">
        <v>869</v>
      </c>
      <c r="X563" s="316" t="s">
        <v>793</v>
      </c>
      <c r="Y563" s="317" t="str">
        <f>VLOOKUP(HelpMe[[#This Row],[Technician]],Technicians[#All],3,FALSE)</f>
        <v>RAK Ceramics</v>
      </c>
      <c r="Z563" s="228" t="str">
        <f>VLOOKUP(HelpMe[[#This Row],[Technician]],Technicians[#All],2,FALSE)</f>
        <v>SAP Basis</v>
      </c>
      <c r="AA563" s="233" t="str">
        <f>IF((TEXT("Oct 28, 2024 00:00 AM","mmm dd, yyyy hh:mm") - HelpMe[[#This Row],[Updated Created Date]])&gt;0, "Yes","No")</f>
        <v>Yes</v>
      </c>
      <c r="AB563" s="230">
        <f ca="1">HelpMe[[#This Row],[Updated Resolved Time]]-HelpMe[[#This Row],[Updated Created Date]]</f>
        <v>7.1749999999956344</v>
      </c>
      <c r="AC563" s="231">
        <f>YEAR(HelpMe[[#This Row],[Updated Created Date]])</f>
        <v>2024</v>
      </c>
      <c r="AD563" s="228">
        <f>WEEKNUM(HelpMe[[#This Row],[Updated Created Date]])</f>
        <v>38</v>
      </c>
      <c r="AE563" s="228" t="str">
        <f>_xlfn.CONCAT(HelpMe[[#This Row],[Year]],"-W",HelpMe[[#This Row],[Week'#]])</f>
        <v>2024-W38</v>
      </c>
      <c r="AF563" s="228" t="str">
        <f>IFERROR(VLOOKUP(HelpMe[[#This Row],[ID]],CGTracker[#All],13,FALSE),"No CG Status Found")</f>
        <v>No CG Status Found</v>
      </c>
      <c r="AG563" s="228">
        <f>MONTH(HelpMe[[#This Row],[Updated Created Date]])</f>
        <v>9</v>
      </c>
      <c r="AH563" s="228" t="str">
        <f>_xlfn.CONCAT(HelpMe[[#This Row],[Year]],"-M",HelpMe[[#This Row],[Month]])</f>
        <v>2024-M9</v>
      </c>
      <c r="AI563" s="228" t="str">
        <f ca="1">IF(HelpMe[[#This Row],[Age]]&lt;2,"Less than 2",IF(HelpMe[[#This Row],[Age]]&lt;5,"From 2 to 5",IF(HelpMe[[#This Row],[Age]]&lt;10,"From 5 to 10","More than 10")))</f>
        <v>From 5 to 10</v>
      </c>
      <c r="AJ5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45554.504861111112</v>
      </c>
      <c r="AK5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45561.679861111108</v>
      </c>
    </row>
    <row r="564" spans="1:37" ht="13.5" customHeight="1">
      <c r="A564" s="235">
        <v>4000003180</v>
      </c>
      <c r="B564" s="228" t="s">
        <v>156</v>
      </c>
      <c r="C564" s="228" t="s">
        <v>795</v>
      </c>
      <c r="D564" s="228" t="s">
        <v>4404</v>
      </c>
      <c r="E564" s="228" t="s">
        <v>1506</v>
      </c>
      <c r="F564" s="228" t="s">
        <v>742</v>
      </c>
      <c r="G564" s="228" t="s">
        <v>941</v>
      </c>
      <c r="H564" s="228" t="s">
        <v>403</v>
      </c>
      <c r="I564" s="233" t="s">
        <v>4405</v>
      </c>
      <c r="J564" s="228" t="s">
        <v>4406</v>
      </c>
      <c r="K564" s="228" t="s">
        <v>846</v>
      </c>
      <c r="L564" s="228" t="s">
        <v>4407</v>
      </c>
      <c r="M564" s="228" t="s">
        <v>1506</v>
      </c>
      <c r="N564" s="228" t="s">
        <v>1122</v>
      </c>
      <c r="O564" s="228" t="s">
        <v>850</v>
      </c>
      <c r="P564" s="233" t="s">
        <v>4407</v>
      </c>
      <c r="Q564" s="228" t="s">
        <v>795</v>
      </c>
      <c r="R564" s="233" t="s">
        <v>4408</v>
      </c>
      <c r="S564" s="228" t="s">
        <v>4409</v>
      </c>
      <c r="T564" s="228" t="s">
        <v>4410</v>
      </c>
      <c r="U564" s="228" t="s">
        <v>855</v>
      </c>
      <c r="V564" s="228" t="s">
        <v>855</v>
      </c>
      <c r="W564" s="228" t="s">
        <v>869</v>
      </c>
      <c r="X564" s="316" t="s">
        <v>793</v>
      </c>
      <c r="Y564" s="317" t="str">
        <f>VLOOKUP(HelpMe[[#This Row],[Technician]],Technicians[#All],3,FALSE)</f>
        <v>RAK Ceramics</v>
      </c>
      <c r="Z564" s="228" t="str">
        <f>VLOOKUP(HelpMe[[#This Row],[Technician]],Technicians[#All],2,FALSE)</f>
        <v>SAP SD</v>
      </c>
      <c r="AA564" s="233" t="str">
        <f>IF((TEXT("Oct 28, 2024 00:00 AM","mmm dd, yyyy hh:mm") - HelpMe[[#This Row],[Updated Created Date]])&gt;0, "Yes","No")</f>
        <v>Yes</v>
      </c>
      <c r="AB564" s="230">
        <f ca="1">HelpMe[[#This Row],[Updated Resolved Time]]-HelpMe[[#This Row],[Updated Created Date]]</f>
        <v>6.9833333333299379</v>
      </c>
      <c r="AC564" s="231">
        <f>YEAR(HelpMe[[#This Row],[Updated Created Date]])</f>
        <v>2024</v>
      </c>
      <c r="AD564" s="228">
        <f>WEEKNUM(HelpMe[[#This Row],[Updated Created Date]])</f>
        <v>38</v>
      </c>
      <c r="AE564" s="228" t="str">
        <f>_xlfn.CONCAT(HelpMe[[#This Row],[Year]],"-W",HelpMe[[#This Row],[Week'#]])</f>
        <v>2024-W38</v>
      </c>
      <c r="AF564" s="228" t="str">
        <f>IFERROR(VLOOKUP(HelpMe[[#This Row],[ID]],CGTracker[#All],13,FALSE),"No CG Status Found")</f>
        <v>No CG Status Found</v>
      </c>
      <c r="AG564" s="228">
        <f>MONTH(HelpMe[[#This Row],[Updated Created Date]])</f>
        <v>9</v>
      </c>
      <c r="AH564" s="228" t="str">
        <f>_xlfn.CONCAT(HelpMe[[#This Row],[Year]],"-M",HelpMe[[#This Row],[Month]])</f>
        <v>2024-M9</v>
      </c>
      <c r="AI564" s="228" t="str">
        <f ca="1">IF(HelpMe[[#This Row],[Age]]&lt;2,"Less than 2",IF(HelpMe[[#This Row],[Age]]&lt;5,"From 2 to 5",IF(HelpMe[[#This Row],[Age]]&lt;10,"From 5 to 10","More than 10")))</f>
        <v>From 5 to 10</v>
      </c>
      <c r="AJ5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45553.506944444445</v>
      </c>
      <c r="AK5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45560.490277777775</v>
      </c>
    </row>
    <row r="565" spans="1:37" ht="13.5" customHeight="1">
      <c r="A565" s="235">
        <v>4000003211</v>
      </c>
      <c r="B565" s="228" t="s">
        <v>117</v>
      </c>
      <c r="C565" s="228" t="s">
        <v>795</v>
      </c>
      <c r="D565" s="228" t="s">
        <v>4411</v>
      </c>
      <c r="E565" s="228" t="s">
        <v>4351</v>
      </c>
      <c r="F565" s="228" t="s">
        <v>881</v>
      </c>
      <c r="G565" s="228" t="s">
        <v>882</v>
      </c>
      <c r="H565" s="228" t="s">
        <v>403</v>
      </c>
      <c r="I565" s="233" t="s">
        <v>4412</v>
      </c>
      <c r="J565" s="228" t="s">
        <v>4413</v>
      </c>
      <c r="K565" s="228" t="s">
        <v>846</v>
      </c>
      <c r="L565" s="228" t="s">
        <v>4414</v>
      </c>
      <c r="M565" s="228" t="s">
        <v>933</v>
      </c>
      <c r="N565" s="228" t="s">
        <v>1004</v>
      </c>
      <c r="O565" s="228" t="s">
        <v>850</v>
      </c>
      <c r="P565" s="233" t="s">
        <v>4414</v>
      </c>
      <c r="Q565" s="228" t="s">
        <v>795</v>
      </c>
      <c r="R565" s="233" t="s">
        <v>4415</v>
      </c>
      <c r="S565" s="228" t="s">
        <v>4415</v>
      </c>
      <c r="T565" s="228" t="s">
        <v>4416</v>
      </c>
      <c r="U565" s="228" t="s">
        <v>890</v>
      </c>
      <c r="V565" s="228" t="s">
        <v>855</v>
      </c>
      <c r="W565" s="228" t="s">
        <v>869</v>
      </c>
      <c r="X565" s="316" t="s">
        <v>793</v>
      </c>
      <c r="Y565" s="317" t="str">
        <f>VLOOKUP(HelpMe[[#This Row],[Technician]],Technicians[#All],3,FALSE)</f>
        <v>RAK Ceramics</v>
      </c>
      <c r="Z565" s="228" t="str">
        <f>VLOOKUP(HelpMe[[#This Row],[Technician]],Technicians[#All],2,FALSE)</f>
        <v>SAP Basis</v>
      </c>
      <c r="AA565" s="233" t="str">
        <f>IF((TEXT("Oct 28, 2024 00:00 AM","mmm dd, yyyy hh:mm") - HelpMe[[#This Row],[Updated Created Date]])&gt;0, "Yes","No")</f>
        <v>Yes</v>
      </c>
      <c r="AB565" s="230">
        <f ca="1">HelpMe[[#This Row],[Updated Resolved Time]]-HelpMe[[#This Row],[Updated Created Date]]</f>
        <v>19.300694444442343</v>
      </c>
      <c r="AC565" s="231">
        <f>YEAR(HelpMe[[#This Row],[Updated Created Date]])</f>
        <v>2024</v>
      </c>
      <c r="AD565" s="228">
        <f>WEEKNUM(HelpMe[[#This Row],[Updated Created Date]])</f>
        <v>38</v>
      </c>
      <c r="AE565" s="228" t="str">
        <f>_xlfn.CONCAT(HelpMe[[#This Row],[Year]],"-W",HelpMe[[#This Row],[Week'#]])</f>
        <v>2024-W38</v>
      </c>
      <c r="AF565" s="228" t="str">
        <f>IFERROR(VLOOKUP(HelpMe[[#This Row],[ID]],CGTracker[#All],13,FALSE),"No CG Status Found")</f>
        <v>No CG Status Found</v>
      </c>
      <c r="AG565" s="228">
        <f>MONTH(HelpMe[[#This Row],[Updated Created Date]])</f>
        <v>9</v>
      </c>
      <c r="AH565" s="228" t="str">
        <f>_xlfn.CONCAT(HelpMe[[#This Row],[Year]],"-M",HelpMe[[#This Row],[Month]])</f>
        <v>2024-M9</v>
      </c>
      <c r="AI565" s="228" t="str">
        <f ca="1">IF(HelpMe[[#This Row],[Age]]&lt;2,"Less than 2",IF(HelpMe[[#This Row],[Age]]&lt;5,"From 2 to 5",IF(HelpMe[[#This Row],[Age]]&lt;10,"From 5 to 10","More than 10")))</f>
        <v>More than 10</v>
      </c>
      <c r="AJ5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45554.453472222223</v>
      </c>
      <c r="AK5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45573.754166666666</v>
      </c>
    </row>
    <row r="566" spans="1:37" ht="13.5" customHeight="1">
      <c r="A566" s="235">
        <v>4000003215</v>
      </c>
      <c r="B566" s="228" t="s">
        <v>117</v>
      </c>
      <c r="C566" s="228" t="s">
        <v>795</v>
      </c>
      <c r="D566" s="228" t="s">
        <v>4417</v>
      </c>
      <c r="E566" s="228" t="s">
        <v>1000</v>
      </c>
      <c r="F566" s="228" t="s">
        <v>881</v>
      </c>
      <c r="G566" s="228" t="s">
        <v>882</v>
      </c>
      <c r="H566" s="228" t="s">
        <v>403</v>
      </c>
      <c r="I566" s="233" t="s">
        <v>4418</v>
      </c>
      <c r="J566" s="228" t="s">
        <v>4419</v>
      </c>
      <c r="K566" s="228" t="s">
        <v>890</v>
      </c>
      <c r="L566" s="228" t="s">
        <v>3520</v>
      </c>
      <c r="M566" s="228" t="s">
        <v>933</v>
      </c>
      <c r="N566" s="228" t="s">
        <v>1004</v>
      </c>
      <c r="O566" s="228" t="s">
        <v>850</v>
      </c>
      <c r="P566" s="233" t="s">
        <v>3520</v>
      </c>
      <c r="Q566" s="228" t="s">
        <v>795</v>
      </c>
      <c r="R566" s="233" t="s">
        <v>4420</v>
      </c>
      <c r="S566" s="228" t="s">
        <v>4421</v>
      </c>
      <c r="T566" s="228" t="s">
        <v>4422</v>
      </c>
      <c r="U566" s="228" t="s">
        <v>890</v>
      </c>
      <c r="V566" s="228" t="s">
        <v>855</v>
      </c>
      <c r="W566" s="228" t="s">
        <v>938</v>
      </c>
      <c r="X566" s="316" t="s">
        <v>793</v>
      </c>
      <c r="Y566" s="317" t="str">
        <f>VLOOKUP(HelpMe[[#This Row],[Technician]],Technicians[#All],3,FALSE)</f>
        <v>RAK Ceramics</v>
      </c>
      <c r="Z566" s="228" t="str">
        <f>VLOOKUP(HelpMe[[#This Row],[Technician]],Technicians[#All],2,FALSE)</f>
        <v>SAP Basis</v>
      </c>
      <c r="AA566" s="233" t="str">
        <f>IF((TEXT("Oct 28, 2024 00:00 AM","mmm dd, yyyy hh:mm") - HelpMe[[#This Row],[Updated Created Date]])&gt;0, "Yes","No")</f>
        <v>Yes</v>
      </c>
      <c r="AB566" s="230">
        <f ca="1">HelpMe[[#This Row],[Updated Resolved Time]]-HelpMe[[#This Row],[Updated Created Date]]</f>
        <v>0.17986111110803904</v>
      </c>
      <c r="AC566" s="231">
        <f>YEAR(HelpMe[[#This Row],[Updated Created Date]])</f>
        <v>2024</v>
      </c>
      <c r="AD566" s="228">
        <f>WEEKNUM(HelpMe[[#This Row],[Updated Created Date]])</f>
        <v>38</v>
      </c>
      <c r="AE566" s="228" t="str">
        <f>_xlfn.CONCAT(HelpMe[[#This Row],[Year]],"-W",HelpMe[[#This Row],[Week'#]])</f>
        <v>2024-W38</v>
      </c>
      <c r="AF566" s="228" t="str">
        <f>IFERROR(VLOOKUP(HelpMe[[#This Row],[ID]],CGTracker[#All],13,FALSE),"No CG Status Found")</f>
        <v>No CG Status Found</v>
      </c>
      <c r="AG566" s="228">
        <f>MONTH(HelpMe[[#This Row],[Updated Created Date]])</f>
        <v>9</v>
      </c>
      <c r="AH566" s="228" t="str">
        <f>_xlfn.CONCAT(HelpMe[[#This Row],[Year]],"-M",HelpMe[[#This Row],[Month]])</f>
        <v>2024-M9</v>
      </c>
      <c r="AI566" s="228" t="str">
        <f ca="1">IF(HelpMe[[#This Row],[Age]]&lt;2,"Less than 2",IF(HelpMe[[#This Row],[Age]]&lt;5,"From 2 to 5",IF(HelpMe[[#This Row],[Age]]&lt;10,"From 5 to 10","More than 10")))</f>
        <v>Less than 2</v>
      </c>
      <c r="AJ5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45554.513888888891</v>
      </c>
      <c r="AK5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45554.693749999999</v>
      </c>
    </row>
    <row r="567" spans="1:37" ht="13.5" customHeight="1">
      <c r="A567" s="235">
        <v>4000003208</v>
      </c>
      <c r="B567" s="228" t="s">
        <v>117</v>
      </c>
      <c r="C567" s="228" t="s">
        <v>795</v>
      </c>
      <c r="D567" s="228" t="s">
        <v>762</v>
      </c>
      <c r="E567" s="228" t="s">
        <v>4423</v>
      </c>
      <c r="F567" s="228" t="s">
        <v>3586</v>
      </c>
      <c r="G567" s="228" t="s">
        <v>2076</v>
      </c>
      <c r="H567" s="228" t="s">
        <v>268</v>
      </c>
      <c r="I567" s="233" t="s">
        <v>4424</v>
      </c>
      <c r="J567" s="228" t="s">
        <v>919</v>
      </c>
      <c r="K567" s="228" t="s">
        <v>846</v>
      </c>
      <c r="L567" s="228" t="s">
        <v>855</v>
      </c>
      <c r="M567" s="228" t="s">
        <v>4423</v>
      </c>
      <c r="N567" s="228" t="s">
        <v>4425</v>
      </c>
      <c r="O567" s="228" t="s">
        <v>855</v>
      </c>
      <c r="P567" s="233" t="s">
        <v>4426</v>
      </c>
      <c r="Q567" s="228" t="s">
        <v>855</v>
      </c>
      <c r="R567" s="233" t="s">
        <v>855</v>
      </c>
      <c r="S567" s="228" t="s">
        <v>855</v>
      </c>
      <c r="T567" s="228" t="s">
        <v>919</v>
      </c>
      <c r="U567" s="228" t="s">
        <v>846</v>
      </c>
      <c r="V567" s="228" t="s">
        <v>855</v>
      </c>
      <c r="W567" s="228" t="s">
        <v>869</v>
      </c>
      <c r="X567" s="316" t="s">
        <v>793</v>
      </c>
      <c r="Y567" s="317" t="str">
        <f>VLOOKUP(HelpMe[[#This Row],[Technician]],Technicians[#All],3,FALSE)</f>
        <v>Capgemini</v>
      </c>
      <c r="Z567" s="228" t="str">
        <f>VLOOKUP(HelpMe[[#This Row],[Technician]],Technicians[#All],2,FALSE)</f>
        <v>SAP PP</v>
      </c>
      <c r="AA567" s="233" t="str">
        <f>IF((TEXT("Oct 28, 2024 00:00 AM","mmm dd, yyyy hh:mm") - HelpMe[[#This Row],[Updated Created Date]])&gt;0, "Yes","No")</f>
        <v>Yes</v>
      </c>
      <c r="AB567" s="230">
        <f ca="1">HelpMe[[#This Row],[Updated Resolved Time]]-HelpMe[[#This Row],[Updated Created Date]]</f>
        <v>99.942934837963548</v>
      </c>
      <c r="AC567" s="231">
        <f>YEAR(HelpMe[[#This Row],[Updated Created Date]])</f>
        <v>2024</v>
      </c>
      <c r="AD567" s="228">
        <f>WEEKNUM(HelpMe[[#This Row],[Updated Created Date]])</f>
        <v>38</v>
      </c>
      <c r="AE567" s="228" t="str">
        <f>_xlfn.CONCAT(HelpMe[[#This Row],[Year]],"-W",HelpMe[[#This Row],[Week'#]])</f>
        <v>2024-W38</v>
      </c>
      <c r="AF567" s="228" t="str">
        <f>IFERROR(VLOOKUP(HelpMe[[#This Row],[ID]],CGTracker[#All],13,FALSE),"No CG Status Found")</f>
        <v>Under Requirements Gathering</v>
      </c>
      <c r="AG567" s="228">
        <f>MONTH(HelpMe[[#This Row],[Updated Created Date]])</f>
        <v>9</v>
      </c>
      <c r="AH567" s="228" t="str">
        <f>_xlfn.CONCAT(HelpMe[[#This Row],[Year]],"-M",HelpMe[[#This Row],[Month]])</f>
        <v>2024-M9</v>
      </c>
      <c r="AI567" s="228" t="str">
        <f ca="1">IF(HelpMe[[#This Row],[Age]]&lt;2,"Less than 2",IF(HelpMe[[#This Row],[Age]]&lt;5,"From 2 to 5",IF(HelpMe[[#This Row],[Age]]&lt;10,"From 5 to 10","More than 10")))</f>
        <v>More than 10</v>
      </c>
      <c r="AJ5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45553.814583333333</v>
      </c>
      <c r="AK5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68" spans="1:37" ht="13.5" customHeight="1">
      <c r="A568" s="235">
        <v>4000003259</v>
      </c>
      <c r="B568" s="228" t="s">
        <v>117</v>
      </c>
      <c r="C568" s="228" t="s">
        <v>795</v>
      </c>
      <c r="D568" s="228" t="s">
        <v>4427</v>
      </c>
      <c r="E568" s="228" t="s">
        <v>2351</v>
      </c>
      <c r="F568" s="228" t="s">
        <v>742</v>
      </c>
      <c r="G568" s="228" t="s">
        <v>516</v>
      </c>
      <c r="H568" s="228" t="s">
        <v>403</v>
      </c>
      <c r="I568" s="233" t="s">
        <v>4428</v>
      </c>
      <c r="J568" s="228" t="s">
        <v>4429</v>
      </c>
      <c r="K568" s="228" t="s">
        <v>846</v>
      </c>
      <c r="L568" s="228" t="s">
        <v>2120</v>
      </c>
      <c r="M568" s="228" t="s">
        <v>2351</v>
      </c>
      <c r="N568" s="228" t="s">
        <v>1170</v>
      </c>
      <c r="O568" s="228" t="s">
        <v>1123</v>
      </c>
      <c r="P568" s="233" t="s">
        <v>2120</v>
      </c>
      <c r="Q568" s="228" t="s">
        <v>892</v>
      </c>
      <c r="R568" s="233" t="s">
        <v>4430</v>
      </c>
      <c r="S568" s="228" t="s">
        <v>4430</v>
      </c>
      <c r="T568" s="228" t="s">
        <v>4431</v>
      </c>
      <c r="U568" s="228" t="s">
        <v>846</v>
      </c>
      <c r="V568" s="228" t="s">
        <v>855</v>
      </c>
      <c r="W568" s="228" t="s">
        <v>857</v>
      </c>
      <c r="X568" s="316" t="s">
        <v>793</v>
      </c>
      <c r="Y568" s="317" t="str">
        <f>VLOOKUP(HelpMe[[#This Row],[Technician]],Technicians[#All],3,FALSE)</f>
        <v>RAK Ceramics</v>
      </c>
      <c r="Z568" s="228" t="str">
        <f>VLOOKUP(HelpMe[[#This Row],[Technician]],Technicians[#All],2,FALSE)</f>
        <v>SAP SD</v>
      </c>
      <c r="AA568" s="233" t="str">
        <f>IF((TEXT("Oct 28, 2024 00:00 AM","mmm dd, yyyy hh:mm") - HelpMe[[#This Row],[Updated Created Date]])&gt;0, "Yes","No")</f>
        <v>Yes</v>
      </c>
      <c r="AB568" s="230">
        <f ca="1">HelpMe[[#This Row],[Updated Resolved Time]]-HelpMe[[#This Row],[Updated Created Date]]</f>
        <v>28.210416666668607</v>
      </c>
      <c r="AC568" s="231">
        <f>YEAR(HelpMe[[#This Row],[Updated Created Date]])</f>
        <v>2024</v>
      </c>
      <c r="AD568" s="228">
        <f>WEEKNUM(HelpMe[[#This Row],[Updated Created Date]])</f>
        <v>38</v>
      </c>
      <c r="AE568" s="228" t="str">
        <f>_xlfn.CONCAT(HelpMe[[#This Row],[Year]],"-W",HelpMe[[#This Row],[Week'#]])</f>
        <v>2024-W38</v>
      </c>
      <c r="AF568" s="228" t="str">
        <f>IFERROR(VLOOKUP(HelpMe[[#This Row],[ID]],CGTracker[#All],13,FALSE),"No CG Status Found")</f>
        <v>No CG Status Found</v>
      </c>
      <c r="AG568" s="228">
        <f>MONTH(HelpMe[[#This Row],[Updated Created Date]])</f>
        <v>9</v>
      </c>
      <c r="AH568" s="228" t="str">
        <f>_xlfn.CONCAT(HelpMe[[#This Row],[Year]],"-M",HelpMe[[#This Row],[Month]])</f>
        <v>2024-M9</v>
      </c>
      <c r="AI568" s="228" t="str">
        <f ca="1">IF(HelpMe[[#This Row],[Age]]&lt;2,"Less than 2",IF(HelpMe[[#This Row],[Age]]&lt;5,"From 2 to 5",IF(HelpMe[[#This Row],[Age]]&lt;10,"From 5 to 10","More than 10")))</f>
        <v>More than 10</v>
      </c>
      <c r="AJ5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45555.556250000001</v>
      </c>
      <c r="AK5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45583.76666666667</v>
      </c>
    </row>
    <row r="569" spans="1:37" ht="13.5" customHeight="1">
      <c r="A569" s="235">
        <v>4000003358</v>
      </c>
      <c r="B569" s="228" t="s">
        <v>156</v>
      </c>
      <c r="C569" s="228" t="s">
        <v>892</v>
      </c>
      <c r="D569" s="228" t="s">
        <v>4432</v>
      </c>
      <c r="E569" s="228" t="s">
        <v>1009</v>
      </c>
      <c r="F569" s="228" t="s">
        <v>742</v>
      </c>
      <c r="G569" s="228" t="s">
        <v>941</v>
      </c>
      <c r="H569" s="228" t="s">
        <v>403</v>
      </c>
      <c r="I569" s="233" t="s">
        <v>4433</v>
      </c>
      <c r="J569" s="228" t="s">
        <v>4434</v>
      </c>
      <c r="K569" s="228" t="s">
        <v>846</v>
      </c>
      <c r="L569" s="228" t="s">
        <v>4435</v>
      </c>
      <c r="M569" s="228" t="s">
        <v>1009</v>
      </c>
      <c r="N569" s="228" t="s">
        <v>924</v>
      </c>
      <c r="O569" s="228" t="s">
        <v>917</v>
      </c>
      <c r="P569" s="233" t="s">
        <v>4435</v>
      </c>
      <c r="Q569" s="228" t="s">
        <v>892</v>
      </c>
      <c r="R569" s="233" t="s">
        <v>4436</v>
      </c>
      <c r="S569" s="228" t="s">
        <v>4437</v>
      </c>
      <c r="T569" s="228" t="s">
        <v>4438</v>
      </c>
      <c r="U569" s="228" t="s">
        <v>855</v>
      </c>
      <c r="V569" s="228" t="s">
        <v>855</v>
      </c>
      <c r="W569" s="228" t="s">
        <v>869</v>
      </c>
      <c r="X569" s="316" t="s">
        <v>878</v>
      </c>
      <c r="Y569" s="317" t="str">
        <f>VLOOKUP(HelpMe[[#This Row],[Technician]],Technicians[#All],3,FALSE)</f>
        <v>RAK Ceramics</v>
      </c>
      <c r="Z569" s="228" t="str">
        <f>VLOOKUP(HelpMe[[#This Row],[Technician]],Technicians[#All],2,FALSE)</f>
        <v>SAP SD</v>
      </c>
      <c r="AA569" s="233" t="str">
        <f>IF((TEXT("Oct 28, 2024 00:00 AM","mmm dd, yyyy hh:mm") - HelpMe[[#This Row],[Updated Created Date]])&gt;0, "Yes","No")</f>
        <v>Yes</v>
      </c>
      <c r="AB569" s="230">
        <f ca="1">HelpMe[[#This Row],[Updated Resolved Time]]-HelpMe[[#This Row],[Updated Created Date]]</f>
        <v>13.235416666670062</v>
      </c>
      <c r="AC569" s="231">
        <f>YEAR(HelpMe[[#This Row],[Updated Created Date]])</f>
        <v>2024</v>
      </c>
      <c r="AD569" s="228">
        <f>WEEKNUM(HelpMe[[#This Row],[Updated Created Date]])</f>
        <v>39</v>
      </c>
      <c r="AE569" s="228" t="str">
        <f>_xlfn.CONCAT(HelpMe[[#This Row],[Year]],"-W",HelpMe[[#This Row],[Week'#]])</f>
        <v>2024-W39</v>
      </c>
      <c r="AF569" s="228" t="str">
        <f>IFERROR(VLOOKUP(HelpMe[[#This Row],[ID]],CGTracker[#All],13,FALSE),"No CG Status Found")</f>
        <v>No CG Status Found</v>
      </c>
      <c r="AG569" s="228">
        <f>MONTH(HelpMe[[#This Row],[Updated Created Date]])</f>
        <v>9</v>
      </c>
      <c r="AH569" s="228" t="str">
        <f>_xlfn.CONCAT(HelpMe[[#This Row],[Year]],"-M",HelpMe[[#This Row],[Month]])</f>
        <v>2024-M9</v>
      </c>
      <c r="AI569" s="228" t="str">
        <f ca="1">IF(HelpMe[[#This Row],[Age]]&lt;2,"Less than 2",IF(HelpMe[[#This Row],[Age]]&lt;5,"From 2 to 5",IF(HelpMe[[#This Row],[Age]]&lt;10,"From 5 to 10","More than 10")))</f>
        <v>More than 10</v>
      </c>
      <c r="AJ5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45560.416666666664</v>
      </c>
      <c r="AK5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45573.652083333334</v>
      </c>
    </row>
    <row r="570" spans="1:37" ht="13.5" customHeight="1">
      <c r="A570" s="235">
        <v>4000003289</v>
      </c>
      <c r="B570" s="228" t="s">
        <v>117</v>
      </c>
      <c r="C570" s="228" t="s">
        <v>1035</v>
      </c>
      <c r="D570" s="228" t="s">
        <v>4439</v>
      </c>
      <c r="E570" s="228" t="s">
        <v>4440</v>
      </c>
      <c r="F570" s="228" t="s">
        <v>881</v>
      </c>
      <c r="G570" s="228" t="s">
        <v>882</v>
      </c>
      <c r="H570" s="228" t="s">
        <v>403</v>
      </c>
      <c r="I570" s="233" t="s">
        <v>4441</v>
      </c>
      <c r="J570" s="228" t="s">
        <v>4442</v>
      </c>
      <c r="K570" s="228" t="s">
        <v>846</v>
      </c>
      <c r="L570" s="228" t="s">
        <v>4443</v>
      </c>
      <c r="M570" s="228" t="s">
        <v>4440</v>
      </c>
      <c r="N570" s="228" t="s">
        <v>924</v>
      </c>
      <c r="O570" s="228" t="s">
        <v>850</v>
      </c>
      <c r="P570" s="233" t="s">
        <v>4443</v>
      </c>
      <c r="Q570" s="228" t="s">
        <v>892</v>
      </c>
      <c r="R570" s="233" t="s">
        <v>4444</v>
      </c>
      <c r="S570" s="228" t="s">
        <v>4444</v>
      </c>
      <c r="T570" s="228" t="s">
        <v>2211</v>
      </c>
      <c r="U570" s="228" t="s">
        <v>890</v>
      </c>
      <c r="V570" s="228" t="s">
        <v>855</v>
      </c>
      <c r="W570" s="228" t="s">
        <v>869</v>
      </c>
      <c r="X570" s="316" t="s">
        <v>793</v>
      </c>
      <c r="Y570" s="317" t="str">
        <f>VLOOKUP(HelpMe[[#This Row],[Technician]],Technicians[#All],3,FALSE)</f>
        <v>RAK Ceramics</v>
      </c>
      <c r="Z570" s="228" t="str">
        <f>VLOOKUP(HelpMe[[#This Row],[Technician]],Technicians[#All],2,FALSE)</f>
        <v>SAP Basis</v>
      </c>
      <c r="AA570" s="233" t="str">
        <f>IF((TEXT("Oct 28, 2024 00:00 AM","mmm dd, yyyy hh:mm") - HelpMe[[#This Row],[Updated Created Date]])&gt;0, "Yes","No")</f>
        <v>Yes</v>
      </c>
      <c r="AB570" s="230">
        <f ca="1">HelpMe[[#This Row],[Updated Resolved Time]]-HelpMe[[#This Row],[Updated Created Date]]</f>
        <v>0.163888888884685</v>
      </c>
      <c r="AC570" s="231">
        <f>YEAR(HelpMe[[#This Row],[Updated Created Date]])</f>
        <v>2024</v>
      </c>
      <c r="AD570" s="228">
        <f>WEEKNUM(HelpMe[[#This Row],[Updated Created Date]])</f>
        <v>39</v>
      </c>
      <c r="AE570" s="228" t="str">
        <f>_xlfn.CONCAT(HelpMe[[#This Row],[Year]],"-W",HelpMe[[#This Row],[Week'#]])</f>
        <v>2024-W39</v>
      </c>
      <c r="AF570" s="228" t="str">
        <f>IFERROR(VLOOKUP(HelpMe[[#This Row],[ID]],CGTracker[#All],13,FALSE),"No CG Status Found")</f>
        <v>No CG Status Found</v>
      </c>
      <c r="AG570" s="228">
        <f>MONTH(HelpMe[[#This Row],[Updated Created Date]])</f>
        <v>9</v>
      </c>
      <c r="AH570" s="228" t="str">
        <f>_xlfn.CONCAT(HelpMe[[#This Row],[Year]],"-M",HelpMe[[#This Row],[Month]])</f>
        <v>2024-M9</v>
      </c>
      <c r="AI570" s="228" t="str">
        <f ca="1">IF(HelpMe[[#This Row],[Age]]&lt;2,"Less than 2",IF(HelpMe[[#This Row],[Age]]&lt;5,"From 2 to 5",IF(HelpMe[[#This Row],[Age]]&lt;10,"From 5 to 10","More than 10")))</f>
        <v>Less than 2</v>
      </c>
      <c r="AJ5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45558.509722222225</v>
      </c>
      <c r="AK5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45558.673611111109</v>
      </c>
    </row>
    <row r="571" spans="1:37" ht="13.5" customHeight="1">
      <c r="A571" s="235">
        <v>4000003344</v>
      </c>
      <c r="B571" s="228" t="s">
        <v>156</v>
      </c>
      <c r="C571" s="228" t="s">
        <v>892</v>
      </c>
      <c r="D571" s="228" t="s">
        <v>4445</v>
      </c>
      <c r="E571" s="228" t="s">
        <v>1211</v>
      </c>
      <c r="F571" s="228" t="s">
        <v>742</v>
      </c>
      <c r="G571" s="228" t="s">
        <v>516</v>
      </c>
      <c r="H571" s="228" t="s">
        <v>403</v>
      </c>
      <c r="I571" s="233" t="s">
        <v>4446</v>
      </c>
      <c r="J571" s="228" t="s">
        <v>4447</v>
      </c>
      <c r="K571" s="228" t="s">
        <v>846</v>
      </c>
      <c r="L571" s="228" t="s">
        <v>4001</v>
      </c>
      <c r="M571" s="228" t="s">
        <v>1211</v>
      </c>
      <c r="N571" s="228" t="s">
        <v>924</v>
      </c>
      <c r="O571" s="228" t="s">
        <v>917</v>
      </c>
      <c r="P571" s="233" t="s">
        <v>4001</v>
      </c>
      <c r="Q571" s="228" t="s">
        <v>892</v>
      </c>
      <c r="R571" s="233" t="s">
        <v>4448</v>
      </c>
      <c r="S571" s="228" t="s">
        <v>4449</v>
      </c>
      <c r="T571" s="228" t="s">
        <v>4450</v>
      </c>
      <c r="U571" s="228" t="s">
        <v>855</v>
      </c>
      <c r="V571" s="228" t="s">
        <v>855</v>
      </c>
      <c r="W571" s="228" t="s">
        <v>869</v>
      </c>
      <c r="X571" s="316" t="s">
        <v>878</v>
      </c>
      <c r="Y571" s="317" t="str">
        <f>VLOOKUP(HelpMe[[#This Row],[Technician]],Technicians[#All],3,FALSE)</f>
        <v>RAK Ceramics</v>
      </c>
      <c r="Z571" s="228" t="str">
        <f>VLOOKUP(HelpMe[[#This Row],[Technician]],Technicians[#All],2,FALSE)</f>
        <v>SAP SD</v>
      </c>
      <c r="AA571" s="233" t="str">
        <f>IF((TEXT("Oct 28, 2024 00:00 AM","mmm dd, yyyy hh:mm") - HelpMe[[#This Row],[Updated Created Date]])&gt;0, "Yes","No")</f>
        <v>Yes</v>
      </c>
      <c r="AB571" s="230">
        <f ca="1">HelpMe[[#This Row],[Updated Resolved Time]]-HelpMe[[#This Row],[Updated Created Date]]</f>
        <v>16.125</v>
      </c>
      <c r="AC571" s="231">
        <f>YEAR(HelpMe[[#This Row],[Updated Created Date]])</f>
        <v>2024</v>
      </c>
      <c r="AD571" s="228">
        <f>WEEKNUM(HelpMe[[#This Row],[Updated Created Date]])</f>
        <v>39</v>
      </c>
      <c r="AE571" s="228" t="str">
        <f>_xlfn.CONCAT(HelpMe[[#This Row],[Year]],"-W",HelpMe[[#This Row],[Week'#]])</f>
        <v>2024-W39</v>
      </c>
      <c r="AF571" s="228" t="str">
        <f>IFERROR(VLOOKUP(HelpMe[[#This Row],[ID]],CGTracker[#All],13,FALSE),"No CG Status Found")</f>
        <v>No CG Status Found</v>
      </c>
      <c r="AG571" s="228">
        <f>MONTH(HelpMe[[#This Row],[Updated Created Date]])</f>
        <v>9</v>
      </c>
      <c r="AH571" s="228" t="str">
        <f>_xlfn.CONCAT(HelpMe[[#This Row],[Year]],"-M",HelpMe[[#This Row],[Month]])</f>
        <v>2024-M9</v>
      </c>
      <c r="AI571" s="228" t="str">
        <f ca="1">IF(HelpMe[[#This Row],[Age]]&lt;2,"Less than 2",IF(HelpMe[[#This Row],[Age]]&lt;5,"From 2 to 5",IF(HelpMe[[#This Row],[Age]]&lt;10,"From 5 to 10","More than 10")))</f>
        <v>More than 10</v>
      </c>
      <c r="AJ5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45559.676388888889</v>
      </c>
      <c r="AK5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45575.801388888889</v>
      </c>
    </row>
    <row r="572" spans="1:37" ht="13.5" customHeight="1">
      <c r="A572" s="235">
        <v>4000003251</v>
      </c>
      <c r="B572" s="228" t="s">
        <v>117</v>
      </c>
      <c r="C572" s="228" t="s">
        <v>892</v>
      </c>
      <c r="D572" s="228" t="s">
        <v>4451</v>
      </c>
      <c r="E572" s="228" t="s">
        <v>2138</v>
      </c>
      <c r="F572" s="228" t="s">
        <v>881</v>
      </c>
      <c r="G572" s="228" t="s">
        <v>882</v>
      </c>
      <c r="H572" s="228" t="s">
        <v>403</v>
      </c>
      <c r="I572" s="233" t="s">
        <v>4452</v>
      </c>
      <c r="J572" s="228" t="s">
        <v>4453</v>
      </c>
      <c r="K572" s="228" t="s">
        <v>846</v>
      </c>
      <c r="L572" s="228" t="s">
        <v>2889</v>
      </c>
      <c r="M572" s="228" t="s">
        <v>2138</v>
      </c>
      <c r="N572" s="228" t="s">
        <v>2139</v>
      </c>
      <c r="O572" s="228" t="s">
        <v>850</v>
      </c>
      <c r="P572" s="233" t="s">
        <v>2889</v>
      </c>
      <c r="Q572" s="228" t="s">
        <v>795</v>
      </c>
      <c r="R572" s="233" t="s">
        <v>4454</v>
      </c>
      <c r="S572" s="228" t="s">
        <v>4454</v>
      </c>
      <c r="T572" s="228" t="s">
        <v>4455</v>
      </c>
      <c r="U572" s="228" t="s">
        <v>890</v>
      </c>
      <c r="V572" s="228" t="s">
        <v>855</v>
      </c>
      <c r="W572" s="228" t="s">
        <v>869</v>
      </c>
      <c r="X572" s="316" t="s">
        <v>793</v>
      </c>
      <c r="Y572" s="317" t="str">
        <f>VLOOKUP(HelpMe[[#This Row],[Technician]],Technicians[#All],3,FALSE)</f>
        <v>RAK Ceramics</v>
      </c>
      <c r="Z572" s="228" t="str">
        <f>VLOOKUP(HelpMe[[#This Row],[Technician]],Technicians[#All],2,FALSE)</f>
        <v>SAP Basis</v>
      </c>
      <c r="AA572" s="233" t="str">
        <f>IF((TEXT("Oct 28, 2024 00:00 AM","mmm dd, yyyy hh:mm") - HelpMe[[#This Row],[Updated Created Date]])&gt;0, "Yes","No")</f>
        <v>Yes</v>
      </c>
      <c r="AB572" s="230">
        <f ca="1">HelpMe[[#This Row],[Updated Resolved Time]]-HelpMe[[#This Row],[Updated Created Date]]</f>
        <v>10.268749999995634</v>
      </c>
      <c r="AC572" s="231">
        <f>YEAR(HelpMe[[#This Row],[Updated Created Date]])</f>
        <v>2024</v>
      </c>
      <c r="AD572" s="228">
        <f>WEEKNUM(HelpMe[[#This Row],[Updated Created Date]])</f>
        <v>38</v>
      </c>
      <c r="AE572" s="228" t="str">
        <f>_xlfn.CONCAT(HelpMe[[#This Row],[Year]],"-W",HelpMe[[#This Row],[Week'#]])</f>
        <v>2024-W38</v>
      </c>
      <c r="AF572" s="228" t="str">
        <f>IFERROR(VLOOKUP(HelpMe[[#This Row],[ID]],CGTracker[#All],13,FALSE),"No CG Status Found")</f>
        <v>No CG Status Found</v>
      </c>
      <c r="AG572" s="228">
        <f>MONTH(HelpMe[[#This Row],[Updated Created Date]])</f>
        <v>9</v>
      </c>
      <c r="AH572" s="228" t="str">
        <f>_xlfn.CONCAT(HelpMe[[#This Row],[Year]],"-M",HelpMe[[#This Row],[Month]])</f>
        <v>2024-M9</v>
      </c>
      <c r="AI572" s="228" t="str">
        <f ca="1">IF(HelpMe[[#This Row],[Age]]&lt;2,"Less than 2",IF(HelpMe[[#This Row],[Age]]&lt;5,"From 2 to 5",IF(HelpMe[[#This Row],[Age]]&lt;10,"From 5 to 10","More than 10")))</f>
        <v>More than 10</v>
      </c>
      <c r="AJ5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45555.498611111114</v>
      </c>
      <c r="AK5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45565.767361111109</v>
      </c>
    </row>
    <row r="573" spans="1:37" ht="13.5" customHeight="1">
      <c r="A573" s="235">
        <v>4000003260</v>
      </c>
      <c r="B573" s="228" t="s">
        <v>156</v>
      </c>
      <c r="C573" s="228" t="s">
        <v>892</v>
      </c>
      <c r="D573" s="228" t="s">
        <v>57</v>
      </c>
      <c r="E573" s="228" t="s">
        <v>2825</v>
      </c>
      <c r="F573" s="228" t="s">
        <v>3586</v>
      </c>
      <c r="G573" s="228" t="s">
        <v>1055</v>
      </c>
      <c r="H573" s="228" t="s">
        <v>746</v>
      </c>
      <c r="I573" s="233" t="s">
        <v>4456</v>
      </c>
      <c r="J573" s="228" t="s">
        <v>4457</v>
      </c>
      <c r="K573" s="228" t="s">
        <v>846</v>
      </c>
      <c r="L573" s="228" t="s">
        <v>855</v>
      </c>
      <c r="M573" s="228" t="s">
        <v>2825</v>
      </c>
      <c r="N573" s="228" t="s">
        <v>4458</v>
      </c>
      <c r="O573" s="228" t="s">
        <v>917</v>
      </c>
      <c r="P573" s="233" t="s">
        <v>4459</v>
      </c>
      <c r="Q573" s="228" t="s">
        <v>892</v>
      </c>
      <c r="R573" s="233" t="s">
        <v>855</v>
      </c>
      <c r="S573" s="228" t="s">
        <v>4460</v>
      </c>
      <c r="T573" s="228" t="s">
        <v>4461</v>
      </c>
      <c r="U573" s="228" t="s">
        <v>855</v>
      </c>
      <c r="V573" s="228" t="s">
        <v>855</v>
      </c>
      <c r="W573" s="228" t="s">
        <v>869</v>
      </c>
      <c r="X573" s="316" t="s">
        <v>793</v>
      </c>
      <c r="Y573" s="317" t="str">
        <f>VLOOKUP(HelpMe[[#This Row],[Technician]],Technicians[#All],3,FALSE)</f>
        <v>Capgemini</v>
      </c>
      <c r="Z573" s="228" t="str">
        <f>VLOOKUP(HelpMe[[#This Row],[Technician]],Technicians[#All],2,FALSE)</f>
        <v>SAP PP</v>
      </c>
      <c r="AA573" s="233" t="str">
        <f>IF((TEXT("Oct 28, 2024 00:00 AM","mmm dd, yyyy hh:mm") - HelpMe[[#This Row],[Updated Created Date]])&gt;0, "Yes","No")</f>
        <v>Yes</v>
      </c>
      <c r="AB573" s="230">
        <f ca="1">HelpMe[[#This Row],[Updated Resolved Time]]-HelpMe[[#This Row],[Updated Created Date]]</f>
        <v>98.194323726849689</v>
      </c>
      <c r="AC573" s="231">
        <f>YEAR(HelpMe[[#This Row],[Updated Created Date]])</f>
        <v>2024</v>
      </c>
      <c r="AD573" s="228">
        <f>WEEKNUM(HelpMe[[#This Row],[Updated Created Date]])</f>
        <v>38</v>
      </c>
      <c r="AE573" s="228" t="str">
        <f>_xlfn.CONCAT(HelpMe[[#This Row],[Year]],"-W",HelpMe[[#This Row],[Week'#]])</f>
        <v>2024-W38</v>
      </c>
      <c r="AF573" s="228" t="str">
        <f>IFERROR(VLOOKUP(HelpMe[[#This Row],[ID]],CGTracker[#All],13,FALSE),"No CG Status Found")</f>
        <v>in Progress</v>
      </c>
      <c r="AG573" s="228">
        <f>MONTH(HelpMe[[#This Row],[Updated Created Date]])</f>
        <v>9</v>
      </c>
      <c r="AH573" s="228" t="str">
        <f>_xlfn.CONCAT(HelpMe[[#This Row],[Year]],"-M",HelpMe[[#This Row],[Month]])</f>
        <v>2024-M9</v>
      </c>
      <c r="AI573" s="228" t="str">
        <f ca="1">IF(HelpMe[[#This Row],[Age]]&lt;2,"Less than 2",IF(HelpMe[[#This Row],[Age]]&lt;5,"From 2 to 5",IF(HelpMe[[#This Row],[Age]]&lt;10,"From 5 to 10","More than 10")))</f>
        <v>More than 10</v>
      </c>
      <c r="AJ5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45555.563194444447</v>
      </c>
      <c r="AK5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74" spans="1:37" ht="13.5" customHeight="1">
      <c r="A574" s="235">
        <v>4000003314</v>
      </c>
      <c r="B574" s="228" t="s">
        <v>117</v>
      </c>
      <c r="C574" s="228" t="s">
        <v>892</v>
      </c>
      <c r="D574" s="228" t="s">
        <v>4462</v>
      </c>
      <c r="E574" s="228" t="s">
        <v>2566</v>
      </c>
      <c r="F574" s="228" t="s">
        <v>881</v>
      </c>
      <c r="G574" s="228" t="s">
        <v>882</v>
      </c>
      <c r="H574" s="228" t="s">
        <v>403</v>
      </c>
      <c r="I574" s="233" t="s">
        <v>4463</v>
      </c>
      <c r="J574" s="228" t="s">
        <v>4464</v>
      </c>
      <c r="K574" s="228" t="s">
        <v>846</v>
      </c>
      <c r="L574" s="228" t="s">
        <v>3126</v>
      </c>
      <c r="M574" s="228" t="s">
        <v>2566</v>
      </c>
      <c r="N574" s="228" t="s">
        <v>2570</v>
      </c>
      <c r="O574" s="228" t="s">
        <v>850</v>
      </c>
      <c r="P574" s="233" t="s">
        <v>4465</v>
      </c>
      <c r="Q574" s="228" t="s">
        <v>795</v>
      </c>
      <c r="R574" s="233" t="s">
        <v>4466</v>
      </c>
      <c r="S574" s="228" t="s">
        <v>4466</v>
      </c>
      <c r="T574" s="228" t="s">
        <v>4467</v>
      </c>
      <c r="U574" s="228" t="s">
        <v>890</v>
      </c>
      <c r="V574" s="228" t="s">
        <v>855</v>
      </c>
      <c r="W574" s="228" t="s">
        <v>869</v>
      </c>
      <c r="X574" s="316" t="s">
        <v>793</v>
      </c>
      <c r="Y574" s="317" t="str">
        <f>VLOOKUP(HelpMe[[#This Row],[Technician]],Technicians[#All],3,FALSE)</f>
        <v>RAK Ceramics</v>
      </c>
      <c r="Z574" s="228" t="str">
        <f>VLOOKUP(HelpMe[[#This Row],[Technician]],Technicians[#All],2,FALSE)</f>
        <v>SAP Basis</v>
      </c>
      <c r="AA574" s="233" t="str">
        <f>IF((TEXT("Oct 28, 2024 00:00 AM","mmm dd, yyyy hh:mm") - HelpMe[[#This Row],[Updated Created Date]])&gt;0, "Yes","No")</f>
        <v>Yes</v>
      </c>
      <c r="AB574" s="230">
        <f ca="1">HelpMe[[#This Row],[Updated Resolved Time]]-HelpMe[[#This Row],[Updated Created Date]]</f>
        <v>28.979861111110949</v>
      </c>
      <c r="AC574" s="231">
        <f>YEAR(HelpMe[[#This Row],[Updated Created Date]])</f>
        <v>2024</v>
      </c>
      <c r="AD574" s="228">
        <f>WEEKNUM(HelpMe[[#This Row],[Updated Created Date]])</f>
        <v>39</v>
      </c>
      <c r="AE574" s="228" t="str">
        <f>_xlfn.CONCAT(HelpMe[[#This Row],[Year]],"-W",HelpMe[[#This Row],[Week'#]])</f>
        <v>2024-W39</v>
      </c>
      <c r="AF574" s="228" t="str">
        <f>IFERROR(VLOOKUP(HelpMe[[#This Row],[ID]],CGTracker[#All],13,FALSE),"No CG Status Found")</f>
        <v>No CG Status Found</v>
      </c>
      <c r="AG574" s="228">
        <f>MONTH(HelpMe[[#This Row],[Updated Created Date]])</f>
        <v>9</v>
      </c>
      <c r="AH574" s="228" t="str">
        <f>_xlfn.CONCAT(HelpMe[[#This Row],[Year]],"-M",HelpMe[[#This Row],[Month]])</f>
        <v>2024-M9</v>
      </c>
      <c r="AI574" s="228" t="str">
        <f ca="1">IF(HelpMe[[#This Row],[Age]]&lt;2,"Less than 2",IF(HelpMe[[#This Row],[Age]]&lt;5,"From 2 to 5",IF(HelpMe[[#This Row],[Age]]&lt;10,"From 5 to 10","More than 10")))</f>
        <v>More than 10</v>
      </c>
      <c r="AJ5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45558.750694444447</v>
      </c>
      <c r="AK5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45587.730555555558</v>
      </c>
    </row>
    <row r="575" spans="1:37" ht="13.5" customHeight="1">
      <c r="A575" s="235">
        <v>4000003374</v>
      </c>
      <c r="B575" s="228" t="s">
        <v>117</v>
      </c>
      <c r="C575" s="228" t="s">
        <v>892</v>
      </c>
      <c r="D575" s="228" t="s">
        <v>4468</v>
      </c>
      <c r="E575" s="228" t="s">
        <v>4469</v>
      </c>
      <c r="F575" s="228" t="s">
        <v>881</v>
      </c>
      <c r="G575" s="228" t="s">
        <v>882</v>
      </c>
      <c r="H575" s="228" t="s">
        <v>403</v>
      </c>
      <c r="I575" s="233" t="s">
        <v>4470</v>
      </c>
      <c r="J575" s="228" t="s">
        <v>4471</v>
      </c>
      <c r="K575" s="228" t="s">
        <v>890</v>
      </c>
      <c r="L575" s="228" t="s">
        <v>3417</v>
      </c>
      <c r="M575" s="228" t="s">
        <v>4469</v>
      </c>
      <c r="N575" s="228" t="s">
        <v>1156</v>
      </c>
      <c r="O575" s="228" t="s">
        <v>850</v>
      </c>
      <c r="P575" s="233" t="s">
        <v>4472</v>
      </c>
      <c r="Q575" s="228" t="s">
        <v>795</v>
      </c>
      <c r="R575" s="233" t="s">
        <v>4473</v>
      </c>
      <c r="S575" s="228" t="s">
        <v>4473</v>
      </c>
      <c r="T575" s="228" t="s">
        <v>4474</v>
      </c>
      <c r="U575" s="228" t="s">
        <v>890</v>
      </c>
      <c r="V575" s="228" t="s">
        <v>855</v>
      </c>
      <c r="W575" s="228" t="s">
        <v>938</v>
      </c>
      <c r="X575" s="316" t="s">
        <v>793</v>
      </c>
      <c r="Y575" s="317" t="str">
        <f>VLOOKUP(HelpMe[[#This Row],[Technician]],Technicians[#All],3,FALSE)</f>
        <v>RAK Ceramics</v>
      </c>
      <c r="Z575" s="228" t="str">
        <f>VLOOKUP(HelpMe[[#This Row],[Technician]],Technicians[#All],2,FALSE)</f>
        <v>SAP Basis</v>
      </c>
      <c r="AA575" s="233" t="str">
        <f>IF((TEXT("Oct 28, 2024 00:00 AM","mmm dd, yyyy hh:mm") - HelpMe[[#This Row],[Updated Created Date]])&gt;0, "Yes","No")</f>
        <v>Yes</v>
      </c>
      <c r="AB575" s="230">
        <f ca="1">HelpMe[[#This Row],[Updated Resolved Time]]-HelpMe[[#This Row],[Updated Created Date]]</f>
        <v>20.131944444437977</v>
      </c>
      <c r="AC575" s="231">
        <f>YEAR(HelpMe[[#This Row],[Updated Created Date]])</f>
        <v>2024</v>
      </c>
      <c r="AD575" s="228">
        <f>WEEKNUM(HelpMe[[#This Row],[Updated Created Date]])</f>
        <v>39</v>
      </c>
      <c r="AE575" s="228" t="str">
        <f>_xlfn.CONCAT(HelpMe[[#This Row],[Year]],"-W",HelpMe[[#This Row],[Week'#]])</f>
        <v>2024-W39</v>
      </c>
      <c r="AF575" s="228" t="str">
        <f>IFERROR(VLOOKUP(HelpMe[[#This Row],[ID]],CGTracker[#All],13,FALSE),"No CG Status Found")</f>
        <v>No CG Status Found</v>
      </c>
      <c r="AG575" s="228">
        <f>MONTH(HelpMe[[#This Row],[Updated Created Date]])</f>
        <v>9</v>
      </c>
      <c r="AH575" s="228" t="str">
        <f>_xlfn.CONCAT(HelpMe[[#This Row],[Year]],"-M",HelpMe[[#This Row],[Month]])</f>
        <v>2024-M9</v>
      </c>
      <c r="AI575" s="228" t="str">
        <f ca="1">IF(HelpMe[[#This Row],[Age]]&lt;2,"Less than 2",IF(HelpMe[[#This Row],[Age]]&lt;5,"From 2 to 5",IF(HelpMe[[#This Row],[Age]]&lt;10,"From 5 to 10","More than 10")))</f>
        <v>More than 10</v>
      </c>
      <c r="AJ5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45560.568055555559</v>
      </c>
      <c r="AK5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v>
      </c>
    </row>
    <row r="576" spans="1:37" ht="13.5" customHeight="1">
      <c r="A576" s="235">
        <v>4000003313</v>
      </c>
      <c r="B576" s="228" t="s">
        <v>117</v>
      </c>
      <c r="C576" s="228" t="s">
        <v>795</v>
      </c>
      <c r="D576" s="228" t="s">
        <v>4475</v>
      </c>
      <c r="E576" s="228" t="s">
        <v>4476</v>
      </c>
      <c r="F576" s="228" t="s">
        <v>742</v>
      </c>
      <c r="G576" s="228" t="s">
        <v>895</v>
      </c>
      <c r="H576" s="228" t="s">
        <v>268</v>
      </c>
      <c r="I576" s="233" t="s">
        <v>4477</v>
      </c>
      <c r="J576" s="228" t="s">
        <v>4478</v>
      </c>
      <c r="K576" s="228" t="s">
        <v>846</v>
      </c>
      <c r="L576" s="228" t="s">
        <v>855</v>
      </c>
      <c r="M576" s="228" t="s">
        <v>4476</v>
      </c>
      <c r="N576" s="228" t="s">
        <v>1004</v>
      </c>
      <c r="O576" s="228" t="s">
        <v>850</v>
      </c>
      <c r="P576" s="233" t="s">
        <v>4479</v>
      </c>
      <c r="Q576" s="228" t="s">
        <v>795</v>
      </c>
      <c r="R576" s="233" t="s">
        <v>855</v>
      </c>
      <c r="S576" s="228" t="s">
        <v>855</v>
      </c>
      <c r="T576" s="228" t="s">
        <v>4480</v>
      </c>
      <c r="U576" s="228" t="s">
        <v>846</v>
      </c>
      <c r="V576" s="228" t="s">
        <v>855</v>
      </c>
      <c r="W576" s="228" t="s">
        <v>869</v>
      </c>
      <c r="X576" s="316" t="s">
        <v>793</v>
      </c>
      <c r="Y576" s="317" t="str">
        <f>VLOOKUP(HelpMe[[#This Row],[Technician]],Technicians[#All],3,FALSE)</f>
        <v>RAK Ceramics</v>
      </c>
      <c r="Z576" s="228" t="str">
        <f>VLOOKUP(HelpMe[[#This Row],[Technician]],Technicians[#All],2,FALSE)</f>
        <v>SAP SD</v>
      </c>
      <c r="AA576" s="233" t="str">
        <f>IF((TEXT("Oct 28, 2024 00:00 AM","mmm dd, yyyy hh:mm") - HelpMe[[#This Row],[Updated Created Date]])&gt;0, "Yes","No")</f>
        <v>Yes</v>
      </c>
      <c r="AB576" s="230">
        <f ca="1">HelpMe[[#This Row],[Updated Resolved Time]]-HelpMe[[#This Row],[Updated Created Date]]</f>
        <v>95.007518171296397</v>
      </c>
      <c r="AC576" s="231">
        <f>YEAR(HelpMe[[#This Row],[Updated Created Date]])</f>
        <v>2024</v>
      </c>
      <c r="AD576" s="228">
        <f>WEEKNUM(HelpMe[[#This Row],[Updated Created Date]])</f>
        <v>39</v>
      </c>
      <c r="AE576" s="228" t="str">
        <f>_xlfn.CONCAT(HelpMe[[#This Row],[Year]],"-W",HelpMe[[#This Row],[Week'#]])</f>
        <v>2024-W39</v>
      </c>
      <c r="AF576" s="228" t="str">
        <f>IFERROR(VLOOKUP(HelpMe[[#This Row],[ID]],CGTracker[#All],13,FALSE),"No CG Status Found")</f>
        <v>No CG Status Found</v>
      </c>
      <c r="AG576" s="228">
        <f>MONTH(HelpMe[[#This Row],[Updated Created Date]])</f>
        <v>9</v>
      </c>
      <c r="AH576" s="228" t="str">
        <f>_xlfn.CONCAT(HelpMe[[#This Row],[Year]],"-M",HelpMe[[#This Row],[Month]])</f>
        <v>2024-M9</v>
      </c>
      <c r="AI576" s="228" t="str">
        <f ca="1">IF(HelpMe[[#This Row],[Age]]&lt;2,"Less than 2",IF(HelpMe[[#This Row],[Age]]&lt;5,"From 2 to 5",IF(HelpMe[[#This Row],[Age]]&lt;10,"From 5 to 10","More than 10")))</f>
        <v>More than 10</v>
      </c>
      <c r="AJ5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45558.75</v>
      </c>
      <c r="AK5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77" spans="1:37" ht="13.5" customHeight="1">
      <c r="A577" s="235">
        <v>4000003348</v>
      </c>
      <c r="B577" s="228" t="s">
        <v>156</v>
      </c>
      <c r="C577" s="228" t="s">
        <v>795</v>
      </c>
      <c r="D577" s="228" t="s">
        <v>4481</v>
      </c>
      <c r="E577" s="228" t="s">
        <v>2448</v>
      </c>
      <c r="F577" s="228" t="s">
        <v>881</v>
      </c>
      <c r="G577" s="228" t="s">
        <v>882</v>
      </c>
      <c r="H577" s="228" t="s">
        <v>403</v>
      </c>
      <c r="I577" s="233" t="s">
        <v>4482</v>
      </c>
      <c r="J577" s="228" t="s">
        <v>4483</v>
      </c>
      <c r="K577" s="228" t="s">
        <v>846</v>
      </c>
      <c r="L577" s="228" t="s">
        <v>1437</v>
      </c>
      <c r="M577" s="228" t="s">
        <v>2448</v>
      </c>
      <c r="N577" s="228" t="s">
        <v>886</v>
      </c>
      <c r="O577" s="228" t="s">
        <v>917</v>
      </c>
      <c r="P577" s="233" t="s">
        <v>4484</v>
      </c>
      <c r="Q577" s="228" t="s">
        <v>795</v>
      </c>
      <c r="R577" s="233" t="s">
        <v>4485</v>
      </c>
      <c r="S577" s="228" t="s">
        <v>4485</v>
      </c>
      <c r="T577" s="228" t="s">
        <v>1438</v>
      </c>
      <c r="U577" s="228" t="s">
        <v>855</v>
      </c>
      <c r="V577" s="228" t="s">
        <v>855</v>
      </c>
      <c r="W577" s="228" t="s">
        <v>869</v>
      </c>
      <c r="X577" s="316" t="s">
        <v>793</v>
      </c>
      <c r="Y577" s="317" t="str">
        <f>VLOOKUP(HelpMe[[#This Row],[Technician]],Technicians[#All],3,FALSE)</f>
        <v>RAK Ceramics</v>
      </c>
      <c r="Z577" s="228" t="str">
        <f>VLOOKUP(HelpMe[[#This Row],[Technician]],Technicians[#All],2,FALSE)</f>
        <v>SAP Basis</v>
      </c>
      <c r="AA577" s="233" t="str">
        <f>IF((TEXT("Oct 28, 2024 00:00 AM","mmm dd, yyyy hh:mm") - HelpMe[[#This Row],[Updated Created Date]])&gt;0, "Yes","No")</f>
        <v>Yes</v>
      </c>
      <c r="AB577" s="230">
        <f ca="1">HelpMe[[#This Row],[Updated Resolved Time]]-HelpMe[[#This Row],[Updated Created Date]]</f>
        <v>7.1527777778101154E-2</v>
      </c>
      <c r="AC577" s="231">
        <f>YEAR(HelpMe[[#This Row],[Updated Created Date]])</f>
        <v>2024</v>
      </c>
      <c r="AD577" s="228">
        <f>WEEKNUM(HelpMe[[#This Row],[Updated Created Date]])</f>
        <v>39</v>
      </c>
      <c r="AE577" s="228" t="str">
        <f>_xlfn.CONCAT(HelpMe[[#This Row],[Year]],"-W",HelpMe[[#This Row],[Week'#]])</f>
        <v>2024-W39</v>
      </c>
      <c r="AF577" s="228" t="str">
        <f>IFERROR(VLOOKUP(HelpMe[[#This Row],[ID]],CGTracker[#All],13,FALSE),"No CG Status Found")</f>
        <v>No CG Status Found</v>
      </c>
      <c r="AG577" s="228">
        <f>MONTH(HelpMe[[#This Row],[Updated Created Date]])</f>
        <v>9</v>
      </c>
      <c r="AH577" s="228" t="str">
        <f>_xlfn.CONCAT(HelpMe[[#This Row],[Year]],"-M",HelpMe[[#This Row],[Month]])</f>
        <v>2024-M9</v>
      </c>
      <c r="AI577" s="228" t="str">
        <f ca="1">IF(HelpMe[[#This Row],[Age]]&lt;2,"Less than 2",IF(HelpMe[[#This Row],[Age]]&lt;5,"From 2 to 5",IF(HelpMe[[#This Row],[Age]]&lt;10,"From 5 to 10","More than 10")))</f>
        <v>Less than 2</v>
      </c>
      <c r="AJ5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45559.71875</v>
      </c>
      <c r="AK5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45559.790277777778</v>
      </c>
    </row>
    <row r="578" spans="1:37" ht="13.5" customHeight="1">
      <c r="A578" s="235">
        <v>4000003323</v>
      </c>
      <c r="B578" s="228" t="s">
        <v>117</v>
      </c>
      <c r="C578" s="228" t="s">
        <v>795</v>
      </c>
      <c r="D578" s="228" t="s">
        <v>4486</v>
      </c>
      <c r="E578" s="228" t="s">
        <v>4487</v>
      </c>
      <c r="F578" s="228" t="s">
        <v>881</v>
      </c>
      <c r="G578" s="228" t="s">
        <v>882</v>
      </c>
      <c r="H578" s="228" t="s">
        <v>403</v>
      </c>
      <c r="I578" s="233" t="s">
        <v>4488</v>
      </c>
      <c r="J578" s="228" t="s">
        <v>4489</v>
      </c>
      <c r="K578" s="228" t="s">
        <v>846</v>
      </c>
      <c r="L578" s="228" t="s">
        <v>4401</v>
      </c>
      <c r="M578" s="228" t="s">
        <v>4487</v>
      </c>
      <c r="N578" s="228" t="s">
        <v>1024</v>
      </c>
      <c r="O578" s="228" t="s">
        <v>850</v>
      </c>
      <c r="P578" s="233" t="s">
        <v>4401</v>
      </c>
      <c r="Q578" s="228" t="s">
        <v>795</v>
      </c>
      <c r="R578" s="233" t="s">
        <v>4490</v>
      </c>
      <c r="S578" s="228" t="s">
        <v>4490</v>
      </c>
      <c r="T578" s="228" t="s">
        <v>4491</v>
      </c>
      <c r="U578" s="228" t="s">
        <v>890</v>
      </c>
      <c r="V578" s="228" t="s">
        <v>855</v>
      </c>
      <c r="W578" s="228" t="s">
        <v>869</v>
      </c>
      <c r="X578" s="316" t="s">
        <v>793</v>
      </c>
      <c r="Y578" s="317" t="str">
        <f>VLOOKUP(HelpMe[[#This Row],[Technician]],Technicians[#All],3,FALSE)</f>
        <v>RAK Ceramics</v>
      </c>
      <c r="Z578" s="228" t="str">
        <f>VLOOKUP(HelpMe[[#This Row],[Technician]],Technicians[#All],2,FALSE)</f>
        <v>SAP Basis</v>
      </c>
      <c r="AA578" s="233" t="str">
        <f>IF((TEXT("Oct 28, 2024 00:00 AM","mmm dd, yyyy hh:mm") - HelpMe[[#This Row],[Updated Created Date]])&gt;0, "Yes","No")</f>
        <v>Yes</v>
      </c>
      <c r="AB578" s="230">
        <f ca="1">HelpMe[[#This Row],[Updated Resolved Time]]-HelpMe[[#This Row],[Updated Created Date]]</f>
        <v>2.9173611111109494</v>
      </c>
      <c r="AC578" s="231">
        <f>YEAR(HelpMe[[#This Row],[Updated Created Date]])</f>
        <v>2024</v>
      </c>
      <c r="AD578" s="228">
        <f>WEEKNUM(HelpMe[[#This Row],[Updated Created Date]])</f>
        <v>39</v>
      </c>
      <c r="AE578" s="228" t="str">
        <f>_xlfn.CONCAT(HelpMe[[#This Row],[Year]],"-W",HelpMe[[#This Row],[Week'#]])</f>
        <v>2024-W39</v>
      </c>
      <c r="AF578" s="228" t="str">
        <f>IFERROR(VLOOKUP(HelpMe[[#This Row],[ID]],CGTracker[#All],13,FALSE),"No CG Status Found")</f>
        <v>No CG Status Found</v>
      </c>
      <c r="AG578" s="228">
        <f>MONTH(HelpMe[[#This Row],[Updated Created Date]])</f>
        <v>9</v>
      </c>
      <c r="AH578" s="228" t="str">
        <f>_xlfn.CONCAT(HelpMe[[#This Row],[Year]],"-M",HelpMe[[#This Row],[Month]])</f>
        <v>2024-M9</v>
      </c>
      <c r="AI578" s="228" t="str">
        <f ca="1">IF(HelpMe[[#This Row],[Age]]&lt;2,"Less than 2",IF(HelpMe[[#This Row],[Age]]&lt;5,"From 2 to 5",IF(HelpMe[[#This Row],[Age]]&lt;10,"From 5 to 10","More than 10")))</f>
        <v>From 2 to 5</v>
      </c>
      <c r="AJ5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45558.76666666667</v>
      </c>
      <c r="AK5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45561.684027777781</v>
      </c>
    </row>
    <row r="579" spans="1:37" ht="13.5" customHeight="1">
      <c r="A579" s="235">
        <v>4000003304</v>
      </c>
      <c r="B579" s="228" t="s">
        <v>117</v>
      </c>
      <c r="C579" s="228" t="s">
        <v>795</v>
      </c>
      <c r="D579" s="228" t="s">
        <v>4492</v>
      </c>
      <c r="E579" s="228" t="s">
        <v>1665</v>
      </c>
      <c r="F579" s="228" t="s">
        <v>1665</v>
      </c>
      <c r="G579" s="228" t="s">
        <v>941</v>
      </c>
      <c r="H579" s="228" t="s">
        <v>403</v>
      </c>
      <c r="I579" s="233" t="s">
        <v>4493</v>
      </c>
      <c r="J579" s="228" t="s">
        <v>4494</v>
      </c>
      <c r="K579" s="228" t="s">
        <v>846</v>
      </c>
      <c r="L579" s="228" t="s">
        <v>4495</v>
      </c>
      <c r="M579" s="228" t="s">
        <v>1665</v>
      </c>
      <c r="N579" s="228" t="s">
        <v>886</v>
      </c>
      <c r="O579" s="228" t="s">
        <v>1123</v>
      </c>
      <c r="P579" s="233" t="s">
        <v>4495</v>
      </c>
      <c r="Q579" s="228" t="s">
        <v>892</v>
      </c>
      <c r="R579" s="233" t="s">
        <v>4496</v>
      </c>
      <c r="S579" s="228" t="s">
        <v>4497</v>
      </c>
      <c r="T579" s="228" t="s">
        <v>4498</v>
      </c>
      <c r="U579" s="228" t="s">
        <v>846</v>
      </c>
      <c r="V579" s="228" t="s">
        <v>855</v>
      </c>
      <c r="W579" s="228" t="s">
        <v>869</v>
      </c>
      <c r="X579" s="316" t="s">
        <v>793</v>
      </c>
      <c r="Y579" s="317" t="str">
        <f>VLOOKUP(HelpMe[[#This Row],[Technician]],Technicians[#All],3,FALSE)</f>
        <v>RAK Ceramics</v>
      </c>
      <c r="Z579" s="228" t="str">
        <f>VLOOKUP(HelpMe[[#This Row],[Technician]],Technicians[#All],2,FALSE)</f>
        <v>SAP Kludi</v>
      </c>
      <c r="AA579" s="233" t="str">
        <f>IF((TEXT("Oct 28, 2024 00:00 AM","mmm dd, yyyy hh:mm") - HelpMe[[#This Row],[Updated Created Date]])&gt;0, "Yes","No")</f>
        <v>Yes</v>
      </c>
      <c r="AB579" s="230">
        <f ca="1">HelpMe[[#This Row],[Updated Resolved Time]]-HelpMe[[#This Row],[Updated Created Date]]</f>
        <v>52.026388888894871</v>
      </c>
      <c r="AC579" s="231">
        <f>YEAR(HelpMe[[#This Row],[Updated Created Date]])</f>
        <v>2024</v>
      </c>
      <c r="AD579" s="228">
        <f>WEEKNUM(HelpMe[[#This Row],[Updated Created Date]])</f>
        <v>39</v>
      </c>
      <c r="AE579" s="228" t="str">
        <f>_xlfn.CONCAT(HelpMe[[#This Row],[Year]],"-W",HelpMe[[#This Row],[Week'#]])</f>
        <v>2024-W39</v>
      </c>
      <c r="AF579" s="228" t="str">
        <f>IFERROR(VLOOKUP(HelpMe[[#This Row],[ID]],CGTracker[#All],13,FALSE),"No CG Status Found")</f>
        <v>No CG Status Found</v>
      </c>
      <c r="AG579" s="228">
        <f>MONTH(HelpMe[[#This Row],[Updated Created Date]])</f>
        <v>9</v>
      </c>
      <c r="AH579" s="228" t="str">
        <f>_xlfn.CONCAT(HelpMe[[#This Row],[Year]],"-M",HelpMe[[#This Row],[Month]])</f>
        <v>2024-M9</v>
      </c>
      <c r="AI579" s="228" t="str">
        <f ca="1">IF(HelpMe[[#This Row],[Age]]&lt;2,"Less than 2",IF(HelpMe[[#This Row],[Age]]&lt;5,"From 2 to 5",IF(HelpMe[[#This Row],[Age]]&lt;10,"From 5 to 10","More than 10")))</f>
        <v>More than 10</v>
      </c>
      <c r="AJ5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45558.67083333333</v>
      </c>
      <c r="AK5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45610.697222222225</v>
      </c>
    </row>
    <row r="580" spans="1:37" ht="13.5" customHeight="1">
      <c r="A580" s="235">
        <v>4000003241</v>
      </c>
      <c r="B580" s="228" t="s">
        <v>156</v>
      </c>
      <c r="C580" s="228" t="s">
        <v>1035</v>
      </c>
      <c r="D580" s="228" t="s">
        <v>4499</v>
      </c>
      <c r="E580" s="228" t="s">
        <v>4500</v>
      </c>
      <c r="F580" s="228" t="s">
        <v>603</v>
      </c>
      <c r="G580" s="228" t="s">
        <v>895</v>
      </c>
      <c r="H580" s="228" t="s">
        <v>403</v>
      </c>
      <c r="I580" s="233" t="s">
        <v>4501</v>
      </c>
      <c r="J580" s="228" t="s">
        <v>4502</v>
      </c>
      <c r="K580" s="228" t="s">
        <v>846</v>
      </c>
      <c r="L580" s="228" t="s">
        <v>4503</v>
      </c>
      <c r="M580" s="228" t="s">
        <v>4500</v>
      </c>
      <c r="N580" s="228" t="s">
        <v>1156</v>
      </c>
      <c r="O580" s="228" t="s">
        <v>917</v>
      </c>
      <c r="P580" s="233" t="s">
        <v>4503</v>
      </c>
      <c r="Q580" s="228" t="s">
        <v>892</v>
      </c>
      <c r="R580" s="233" t="s">
        <v>4504</v>
      </c>
      <c r="S580" s="228" t="s">
        <v>4505</v>
      </c>
      <c r="T580" s="228" t="s">
        <v>4506</v>
      </c>
      <c r="U580" s="228" t="s">
        <v>855</v>
      </c>
      <c r="V580" s="228" t="s">
        <v>855</v>
      </c>
      <c r="W580" s="228" t="s">
        <v>1544</v>
      </c>
      <c r="X580" s="316" t="s">
        <v>793</v>
      </c>
      <c r="Y580" s="317" t="str">
        <f>VLOOKUP(HelpMe[[#This Row],[Technician]],Technicians[#All],3,FALSE)</f>
        <v>RAK Ceramics</v>
      </c>
      <c r="Z580" s="228" t="str">
        <f>VLOOKUP(HelpMe[[#This Row],[Technician]],Technicians[#All],2,FALSE)</f>
        <v>SAP ABAP</v>
      </c>
      <c r="AA580" s="233" t="str">
        <f>IF((TEXT("Oct 28, 2024 00:00 AM","mmm dd, yyyy hh:mm") - HelpMe[[#This Row],[Updated Created Date]])&gt;0, "Yes","No")</f>
        <v>Yes</v>
      </c>
      <c r="AB580" s="230">
        <f ca="1">HelpMe[[#This Row],[Updated Resolved Time]]-HelpMe[[#This Row],[Updated Created Date]]</f>
        <v>12.097222222218988</v>
      </c>
      <c r="AC580" s="231">
        <f>YEAR(HelpMe[[#This Row],[Updated Created Date]])</f>
        <v>2024</v>
      </c>
      <c r="AD580" s="228">
        <f>WEEKNUM(HelpMe[[#This Row],[Updated Created Date]])</f>
        <v>38</v>
      </c>
      <c r="AE580" s="228" t="str">
        <f>_xlfn.CONCAT(HelpMe[[#This Row],[Year]],"-W",HelpMe[[#This Row],[Week'#]])</f>
        <v>2024-W38</v>
      </c>
      <c r="AF580" s="228" t="str">
        <f>IFERROR(VLOOKUP(HelpMe[[#This Row],[ID]],CGTracker[#All],13,FALSE),"No CG Status Found")</f>
        <v>No CG Status Found</v>
      </c>
      <c r="AG580" s="228">
        <f>MONTH(HelpMe[[#This Row],[Updated Created Date]])</f>
        <v>9</v>
      </c>
      <c r="AH580" s="228" t="str">
        <f>_xlfn.CONCAT(HelpMe[[#This Row],[Year]],"-M",HelpMe[[#This Row],[Month]])</f>
        <v>2024-M9</v>
      </c>
      <c r="AI580" s="228" t="str">
        <f ca="1">IF(HelpMe[[#This Row],[Age]]&lt;2,"Less than 2",IF(HelpMe[[#This Row],[Age]]&lt;5,"From 2 to 5",IF(HelpMe[[#This Row],[Age]]&lt;10,"From 5 to 10","More than 10")))</f>
        <v>More than 10</v>
      </c>
      <c r="AJ5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45555.406944444447</v>
      </c>
      <c r="AK5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45567.504166666666</v>
      </c>
    </row>
    <row r="581" spans="1:37" ht="13.5" customHeight="1">
      <c r="A581" s="235">
        <v>4000003324</v>
      </c>
      <c r="B581" s="228" t="s">
        <v>156</v>
      </c>
      <c r="C581" s="228" t="s">
        <v>892</v>
      </c>
      <c r="D581" s="228" t="s">
        <v>4507</v>
      </c>
      <c r="E581" s="228" t="s">
        <v>3625</v>
      </c>
      <c r="F581" s="228" t="s">
        <v>742</v>
      </c>
      <c r="G581" s="228" t="s">
        <v>895</v>
      </c>
      <c r="H581" s="228" t="s">
        <v>403</v>
      </c>
      <c r="I581" s="233" t="s">
        <v>4508</v>
      </c>
      <c r="J581" s="228" t="s">
        <v>4509</v>
      </c>
      <c r="K581" s="228" t="s">
        <v>846</v>
      </c>
      <c r="L581" s="228" t="s">
        <v>4510</v>
      </c>
      <c r="M581" s="228" t="s">
        <v>3625</v>
      </c>
      <c r="N581" s="228" t="s">
        <v>2139</v>
      </c>
      <c r="O581" s="228" t="s">
        <v>850</v>
      </c>
      <c r="P581" s="233" t="s">
        <v>4510</v>
      </c>
      <c r="Q581" s="228" t="s">
        <v>795</v>
      </c>
      <c r="R581" s="233" t="s">
        <v>4511</v>
      </c>
      <c r="S581" s="228" t="s">
        <v>4512</v>
      </c>
      <c r="T581" s="228" t="s">
        <v>4513</v>
      </c>
      <c r="U581" s="228" t="s">
        <v>855</v>
      </c>
      <c r="V581" s="228" t="s">
        <v>855</v>
      </c>
      <c r="W581" s="228" t="s">
        <v>869</v>
      </c>
      <c r="X581" s="316" t="s">
        <v>793</v>
      </c>
      <c r="Y581" s="317" t="str">
        <f>VLOOKUP(HelpMe[[#This Row],[Technician]],Technicians[#All],3,FALSE)</f>
        <v>RAK Ceramics</v>
      </c>
      <c r="Z581" s="228" t="str">
        <f>VLOOKUP(HelpMe[[#This Row],[Technician]],Technicians[#All],2,FALSE)</f>
        <v>SAP SD</v>
      </c>
      <c r="AA581" s="233" t="str">
        <f>IF((TEXT("Oct 28, 2024 00:00 AM","mmm dd, yyyy hh:mm") - HelpMe[[#This Row],[Updated Created Date]])&gt;0, "Yes","No")</f>
        <v>Yes</v>
      </c>
      <c r="AB581" s="230">
        <f ca="1">HelpMe[[#This Row],[Updated Resolved Time]]-HelpMe[[#This Row],[Updated Created Date]]</f>
        <v>35.824305555557657</v>
      </c>
      <c r="AC581" s="231">
        <f>YEAR(HelpMe[[#This Row],[Updated Created Date]])</f>
        <v>2024</v>
      </c>
      <c r="AD581" s="228">
        <f>WEEKNUM(HelpMe[[#This Row],[Updated Created Date]])</f>
        <v>39</v>
      </c>
      <c r="AE581" s="228" t="str">
        <f>_xlfn.CONCAT(HelpMe[[#This Row],[Year]],"-W",HelpMe[[#This Row],[Week'#]])</f>
        <v>2024-W39</v>
      </c>
      <c r="AF581" s="228" t="str">
        <f>IFERROR(VLOOKUP(HelpMe[[#This Row],[ID]],CGTracker[#All],13,FALSE),"No CG Status Found")</f>
        <v>No CG Status Found</v>
      </c>
      <c r="AG581" s="228">
        <f>MONTH(HelpMe[[#This Row],[Updated Created Date]])</f>
        <v>9</v>
      </c>
      <c r="AH581" s="228" t="str">
        <f>_xlfn.CONCAT(HelpMe[[#This Row],[Year]],"-M",HelpMe[[#This Row],[Month]])</f>
        <v>2024-M9</v>
      </c>
      <c r="AI581" s="228" t="str">
        <f ca="1">IF(HelpMe[[#This Row],[Age]]&lt;2,"Less than 2",IF(HelpMe[[#This Row],[Age]]&lt;5,"From 2 to 5",IF(HelpMe[[#This Row],[Age]]&lt;10,"From 5 to 10","More than 10")))</f>
        <v>More than 10</v>
      </c>
      <c r="AJ5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45558.768055555556</v>
      </c>
      <c r="AK5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45594.592361111114</v>
      </c>
    </row>
    <row r="582" spans="1:37" ht="13.5" customHeight="1">
      <c r="A582" s="235">
        <v>4000003335</v>
      </c>
      <c r="B582" s="228" t="s">
        <v>117</v>
      </c>
      <c r="C582" s="228" t="s">
        <v>892</v>
      </c>
      <c r="D582" s="228" t="s">
        <v>4514</v>
      </c>
      <c r="E582" s="228" t="s">
        <v>2825</v>
      </c>
      <c r="F582" s="228" t="s">
        <v>881</v>
      </c>
      <c r="G582" s="228" t="s">
        <v>882</v>
      </c>
      <c r="H582" s="228" t="s">
        <v>403</v>
      </c>
      <c r="I582" s="233" t="s">
        <v>4515</v>
      </c>
      <c r="J582" s="228" t="s">
        <v>4516</v>
      </c>
      <c r="K582" s="228" t="s">
        <v>846</v>
      </c>
      <c r="L582" s="228" t="s">
        <v>4517</v>
      </c>
      <c r="M582" s="228" t="s">
        <v>2825</v>
      </c>
      <c r="N582" s="228" t="s">
        <v>1240</v>
      </c>
      <c r="O582" s="228" t="s">
        <v>850</v>
      </c>
      <c r="P582" s="233" t="s">
        <v>4517</v>
      </c>
      <c r="Q582" s="228" t="s">
        <v>795</v>
      </c>
      <c r="R582" s="233" t="s">
        <v>4518</v>
      </c>
      <c r="S582" s="228" t="s">
        <v>4518</v>
      </c>
      <c r="T582" s="228" t="s">
        <v>4519</v>
      </c>
      <c r="U582" s="228" t="s">
        <v>890</v>
      </c>
      <c r="V582" s="228" t="s">
        <v>855</v>
      </c>
      <c r="W582" s="228" t="s">
        <v>869</v>
      </c>
      <c r="X582" s="316" t="s">
        <v>793</v>
      </c>
      <c r="Y582" s="317" t="str">
        <f>VLOOKUP(HelpMe[[#This Row],[Technician]],Technicians[#All],3,FALSE)</f>
        <v>RAK Ceramics</v>
      </c>
      <c r="Z582" s="228" t="str">
        <f>VLOOKUP(HelpMe[[#This Row],[Technician]],Technicians[#All],2,FALSE)</f>
        <v>SAP Basis</v>
      </c>
      <c r="AA582" s="233" t="str">
        <f>IF((TEXT("Oct 28, 2024 00:00 AM","mmm dd, yyyy hh:mm") - HelpMe[[#This Row],[Updated Created Date]])&gt;0, "Yes","No")</f>
        <v>Yes</v>
      </c>
      <c r="AB582" s="230">
        <f ca="1">HelpMe[[#This Row],[Updated Resolved Time]]-HelpMe[[#This Row],[Updated Created Date]]</f>
        <v>24.150694444440887</v>
      </c>
      <c r="AC582" s="231">
        <f>YEAR(HelpMe[[#This Row],[Updated Created Date]])</f>
        <v>2024</v>
      </c>
      <c r="AD582" s="228">
        <f>WEEKNUM(HelpMe[[#This Row],[Updated Created Date]])</f>
        <v>39</v>
      </c>
      <c r="AE582" s="228" t="str">
        <f>_xlfn.CONCAT(HelpMe[[#This Row],[Year]],"-W",HelpMe[[#This Row],[Week'#]])</f>
        <v>2024-W39</v>
      </c>
      <c r="AF582" s="228" t="str">
        <f>IFERROR(VLOOKUP(HelpMe[[#This Row],[ID]],CGTracker[#All],13,FALSE),"No CG Status Found")</f>
        <v>No CG Status Found</v>
      </c>
      <c r="AG582" s="228">
        <f>MONTH(HelpMe[[#This Row],[Updated Created Date]])</f>
        <v>9</v>
      </c>
      <c r="AH582" s="228" t="str">
        <f>_xlfn.CONCAT(HelpMe[[#This Row],[Year]],"-M",HelpMe[[#This Row],[Month]])</f>
        <v>2024-M9</v>
      </c>
      <c r="AI582" s="228" t="str">
        <f ca="1">IF(HelpMe[[#This Row],[Age]]&lt;2,"Less than 2",IF(HelpMe[[#This Row],[Age]]&lt;5,"From 2 to 5",IF(HelpMe[[#This Row],[Age]]&lt;10,"From 5 to 10","More than 10")))</f>
        <v>More than 10</v>
      </c>
      <c r="AJ5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45559.536805555559</v>
      </c>
      <c r="AK5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45583.6875</v>
      </c>
    </row>
    <row r="583" spans="1:37" ht="13.5" customHeight="1">
      <c r="A583" s="235">
        <v>4000003336</v>
      </c>
      <c r="B583" s="228" t="s">
        <v>117</v>
      </c>
      <c r="C583" s="228" t="s">
        <v>892</v>
      </c>
      <c r="D583" s="228" t="s">
        <v>4520</v>
      </c>
      <c r="E583" s="228" t="s">
        <v>4521</v>
      </c>
      <c r="F583" s="228" t="s">
        <v>742</v>
      </c>
      <c r="G583" s="228" t="s">
        <v>941</v>
      </c>
      <c r="H583" s="228" t="s">
        <v>131</v>
      </c>
      <c r="I583" s="233" t="s">
        <v>4522</v>
      </c>
      <c r="J583" s="228" t="s">
        <v>919</v>
      </c>
      <c r="K583" s="228" t="s">
        <v>846</v>
      </c>
      <c r="L583" s="228" t="s">
        <v>855</v>
      </c>
      <c r="M583" s="228" t="s">
        <v>4521</v>
      </c>
      <c r="N583" s="228" t="s">
        <v>1240</v>
      </c>
      <c r="O583" s="228" t="s">
        <v>855</v>
      </c>
      <c r="P583" s="233" t="s">
        <v>4523</v>
      </c>
      <c r="Q583" s="228" t="s">
        <v>855</v>
      </c>
      <c r="R583" s="233" t="s">
        <v>855</v>
      </c>
      <c r="S583" s="228" t="s">
        <v>855</v>
      </c>
      <c r="T583" s="228" t="s">
        <v>919</v>
      </c>
      <c r="U583" s="228" t="s">
        <v>890</v>
      </c>
      <c r="V583" s="228" t="s">
        <v>855</v>
      </c>
      <c r="W583" s="228" t="s">
        <v>869</v>
      </c>
      <c r="X583" s="316" t="s">
        <v>793</v>
      </c>
      <c r="Y583" s="317" t="str">
        <f>VLOOKUP(HelpMe[[#This Row],[Technician]],Technicians[#All],3,FALSE)</f>
        <v>RAK Ceramics</v>
      </c>
      <c r="Z583" s="228" t="str">
        <f>VLOOKUP(HelpMe[[#This Row],[Technician]],Technicians[#All],2,FALSE)</f>
        <v>SAP SD</v>
      </c>
      <c r="AA583" s="233" t="str">
        <f>IF((TEXT("Oct 28, 2024 00:00 AM","mmm dd, yyyy hh:mm") - HelpMe[[#This Row],[Updated Created Date]])&gt;0, "Yes","No")</f>
        <v>Yes</v>
      </c>
      <c r="AB583" s="230">
        <f ca="1">HelpMe[[#This Row],[Updated Resolved Time]]-HelpMe[[#This Row],[Updated Created Date]]</f>
        <v>94.175573726854054</v>
      </c>
      <c r="AC583" s="231">
        <f>YEAR(HelpMe[[#This Row],[Updated Created Date]])</f>
        <v>2024</v>
      </c>
      <c r="AD583" s="228">
        <f>WEEKNUM(HelpMe[[#This Row],[Updated Created Date]])</f>
        <v>39</v>
      </c>
      <c r="AE583" s="228" t="str">
        <f>_xlfn.CONCAT(HelpMe[[#This Row],[Year]],"-W",HelpMe[[#This Row],[Week'#]])</f>
        <v>2024-W39</v>
      </c>
      <c r="AF583" s="228" t="str">
        <f>IFERROR(VLOOKUP(HelpMe[[#This Row],[ID]],CGTracker[#All],13,FALSE),"No CG Status Found")</f>
        <v>No CG Status Found</v>
      </c>
      <c r="AG583" s="228">
        <f>MONTH(HelpMe[[#This Row],[Updated Created Date]])</f>
        <v>9</v>
      </c>
      <c r="AH583" s="228" t="str">
        <f>_xlfn.CONCAT(HelpMe[[#This Row],[Year]],"-M",HelpMe[[#This Row],[Month]])</f>
        <v>2024-M9</v>
      </c>
      <c r="AI583" s="228" t="str">
        <f ca="1">IF(HelpMe[[#This Row],[Age]]&lt;2,"Less than 2",IF(HelpMe[[#This Row],[Age]]&lt;5,"From 2 to 5",IF(HelpMe[[#This Row],[Age]]&lt;10,"From 5 to 10","More than 10")))</f>
        <v>More than 10</v>
      </c>
      <c r="AJ5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45559.581944444442</v>
      </c>
      <c r="AK5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84" spans="1:37" ht="13.5" customHeight="1">
      <c r="A584" s="235">
        <v>4000003230</v>
      </c>
      <c r="B584" s="228" t="s">
        <v>117</v>
      </c>
      <c r="C584" s="228" t="s">
        <v>892</v>
      </c>
      <c r="D584" s="228" t="s">
        <v>4524</v>
      </c>
      <c r="E584" s="228" t="s">
        <v>1475</v>
      </c>
      <c r="F584" s="228" t="s">
        <v>881</v>
      </c>
      <c r="G584" s="228" t="s">
        <v>882</v>
      </c>
      <c r="H584" s="228" t="s">
        <v>403</v>
      </c>
      <c r="I584" s="233" t="s">
        <v>4525</v>
      </c>
      <c r="J584" s="228" t="s">
        <v>4526</v>
      </c>
      <c r="K584" s="228" t="s">
        <v>846</v>
      </c>
      <c r="L584" s="228" t="s">
        <v>3696</v>
      </c>
      <c r="M584" s="228" t="s">
        <v>1475</v>
      </c>
      <c r="N584" s="228" t="s">
        <v>1240</v>
      </c>
      <c r="O584" s="228" t="s">
        <v>850</v>
      </c>
      <c r="P584" s="233" t="s">
        <v>3696</v>
      </c>
      <c r="Q584" s="228" t="s">
        <v>795</v>
      </c>
      <c r="R584" s="233" t="s">
        <v>4527</v>
      </c>
      <c r="S584" s="228" t="s">
        <v>4527</v>
      </c>
      <c r="T584" s="228" t="s">
        <v>3357</v>
      </c>
      <c r="U584" s="228" t="s">
        <v>890</v>
      </c>
      <c r="V584" s="228" t="s">
        <v>855</v>
      </c>
      <c r="W584" s="228" t="s">
        <v>869</v>
      </c>
      <c r="X584" s="316" t="s">
        <v>793</v>
      </c>
      <c r="Y584" s="317" t="str">
        <f>VLOOKUP(HelpMe[[#This Row],[Technician]],Technicians[#All],3,FALSE)</f>
        <v>RAK Ceramics</v>
      </c>
      <c r="Z584" s="228" t="str">
        <f>VLOOKUP(HelpMe[[#This Row],[Technician]],Technicians[#All],2,FALSE)</f>
        <v>SAP Basis</v>
      </c>
      <c r="AA584" s="233" t="str">
        <f>IF((TEXT("Oct 28, 2024 00:00 AM","mmm dd, yyyy hh:mm") - HelpMe[[#This Row],[Updated Created Date]])&gt;0, "Yes","No")</f>
        <v>Yes</v>
      </c>
      <c r="AB584" s="230">
        <f ca="1">HelpMe[[#This Row],[Updated Resolved Time]]-HelpMe[[#This Row],[Updated Created Date]]</f>
        <v>25.940972222226264</v>
      </c>
      <c r="AC584" s="231">
        <f>YEAR(HelpMe[[#This Row],[Updated Created Date]])</f>
        <v>2024</v>
      </c>
      <c r="AD584" s="228">
        <f>WEEKNUM(HelpMe[[#This Row],[Updated Created Date]])</f>
        <v>38</v>
      </c>
      <c r="AE584" s="228" t="str">
        <f>_xlfn.CONCAT(HelpMe[[#This Row],[Year]],"-W",HelpMe[[#This Row],[Week'#]])</f>
        <v>2024-W38</v>
      </c>
      <c r="AF584" s="228" t="str">
        <f>IFERROR(VLOOKUP(HelpMe[[#This Row],[ID]],CGTracker[#All],13,FALSE),"No CG Status Found")</f>
        <v>No CG Status Found</v>
      </c>
      <c r="AG584" s="228">
        <f>MONTH(HelpMe[[#This Row],[Updated Created Date]])</f>
        <v>9</v>
      </c>
      <c r="AH584" s="228" t="str">
        <f>_xlfn.CONCAT(HelpMe[[#This Row],[Year]],"-M",HelpMe[[#This Row],[Month]])</f>
        <v>2024-M9</v>
      </c>
      <c r="AI584" s="228" t="str">
        <f ca="1">IF(HelpMe[[#This Row],[Age]]&lt;2,"Less than 2",IF(HelpMe[[#This Row],[Age]]&lt;5,"From 2 to 5",IF(HelpMe[[#This Row],[Age]]&lt;10,"From 5 to 10","More than 10")))</f>
        <v>More than 10</v>
      </c>
      <c r="AJ5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45554.744444444441</v>
      </c>
      <c r="AK5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45580.685416666667</v>
      </c>
    </row>
    <row r="585" spans="1:37" ht="13.5" customHeight="1">
      <c r="A585" s="235">
        <v>4000003240</v>
      </c>
      <c r="B585" s="228" t="s">
        <v>117</v>
      </c>
      <c r="C585" s="228" t="s">
        <v>795</v>
      </c>
      <c r="D585" s="228" t="s">
        <v>4528</v>
      </c>
      <c r="E585" s="228" t="s">
        <v>1808</v>
      </c>
      <c r="F585" s="228" t="s">
        <v>3586</v>
      </c>
      <c r="G585" s="228" t="s">
        <v>1055</v>
      </c>
      <c r="H585" s="228" t="s">
        <v>268</v>
      </c>
      <c r="I585" s="233" t="s">
        <v>4529</v>
      </c>
      <c r="J585" s="228" t="s">
        <v>4530</v>
      </c>
      <c r="K585" s="228" t="s">
        <v>846</v>
      </c>
      <c r="L585" s="228" t="s">
        <v>855</v>
      </c>
      <c r="M585" s="228" t="s">
        <v>1010</v>
      </c>
      <c r="N585" s="228" t="s">
        <v>1811</v>
      </c>
      <c r="O585" s="228" t="s">
        <v>917</v>
      </c>
      <c r="P585" s="233" t="s">
        <v>4531</v>
      </c>
      <c r="Q585" s="228" t="s">
        <v>795</v>
      </c>
      <c r="R585" s="233" t="s">
        <v>855</v>
      </c>
      <c r="S585" s="228" t="s">
        <v>4532</v>
      </c>
      <c r="T585" s="228" t="s">
        <v>4533</v>
      </c>
      <c r="U585" s="228" t="s">
        <v>846</v>
      </c>
      <c r="V585" s="228" t="s">
        <v>855</v>
      </c>
      <c r="W585" s="228" t="s">
        <v>869</v>
      </c>
      <c r="X585" s="316" t="s">
        <v>878</v>
      </c>
      <c r="Y585" s="317" t="str">
        <f>VLOOKUP(HelpMe[[#This Row],[Technician]],Technicians[#All],3,FALSE)</f>
        <v>Capgemini</v>
      </c>
      <c r="Z585" s="228" t="str">
        <f>VLOOKUP(HelpMe[[#This Row],[Technician]],Technicians[#All],2,FALSE)</f>
        <v>SAP PP</v>
      </c>
      <c r="AA585" s="233" t="str">
        <f>IF((TEXT("Oct 28, 2024 00:00 AM","mmm dd, yyyy hh:mm") - HelpMe[[#This Row],[Updated Created Date]])&gt;0, "Yes","No")</f>
        <v>Yes</v>
      </c>
      <c r="AB585" s="230">
        <f ca="1">HelpMe[[#This Row],[Updated Resolved Time]]-HelpMe[[#This Row],[Updated Created Date]]</f>
        <v>98.447101504629245</v>
      </c>
      <c r="AC585" s="231">
        <f>YEAR(HelpMe[[#This Row],[Updated Created Date]])</f>
        <v>2024</v>
      </c>
      <c r="AD585" s="228">
        <f>WEEKNUM(HelpMe[[#This Row],[Updated Created Date]])</f>
        <v>38</v>
      </c>
      <c r="AE585" s="228" t="str">
        <f>_xlfn.CONCAT(HelpMe[[#This Row],[Year]],"-W",HelpMe[[#This Row],[Week'#]])</f>
        <v>2024-W38</v>
      </c>
      <c r="AF585" s="228" t="str">
        <f>IFERROR(VLOOKUP(HelpMe[[#This Row],[ID]],CGTracker[#All],13,FALSE),"No CG Status Found")</f>
        <v>Completed</v>
      </c>
      <c r="AG585" s="228">
        <f>MONTH(HelpMe[[#This Row],[Updated Created Date]])</f>
        <v>9</v>
      </c>
      <c r="AH585" s="228" t="str">
        <f>_xlfn.CONCAT(HelpMe[[#This Row],[Year]],"-M",HelpMe[[#This Row],[Month]])</f>
        <v>2024-M9</v>
      </c>
      <c r="AI585" s="228" t="str">
        <f ca="1">IF(HelpMe[[#This Row],[Age]]&lt;2,"Less than 2",IF(HelpMe[[#This Row],[Age]]&lt;5,"From 2 to 5",IF(HelpMe[[#This Row],[Age]]&lt;10,"From 5 to 10","More than 10")))</f>
        <v>More than 10</v>
      </c>
      <c r="AJ5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45555.310416666667</v>
      </c>
      <c r="AK5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86" spans="1:37" ht="13.5" customHeight="1">
      <c r="A586" s="235">
        <v>4000003285</v>
      </c>
      <c r="B586" s="228" t="s">
        <v>117</v>
      </c>
      <c r="C586" s="228" t="s">
        <v>892</v>
      </c>
      <c r="D586" s="228" t="s">
        <v>4534</v>
      </c>
      <c r="E586" s="228" t="s">
        <v>2950</v>
      </c>
      <c r="F586" s="228" t="s">
        <v>742</v>
      </c>
      <c r="G586" s="228" t="s">
        <v>895</v>
      </c>
      <c r="H586" s="228" t="s">
        <v>268</v>
      </c>
      <c r="I586" s="233" t="s">
        <v>4535</v>
      </c>
      <c r="J586" s="228" t="s">
        <v>4536</v>
      </c>
      <c r="K586" s="228" t="s">
        <v>846</v>
      </c>
      <c r="L586" s="228" t="s">
        <v>855</v>
      </c>
      <c r="M586" s="228" t="s">
        <v>2950</v>
      </c>
      <c r="N586" s="228" t="s">
        <v>1666</v>
      </c>
      <c r="O586" s="228" t="s">
        <v>850</v>
      </c>
      <c r="P586" s="233" t="s">
        <v>4537</v>
      </c>
      <c r="Q586" s="228" t="s">
        <v>795</v>
      </c>
      <c r="R586" s="233" t="s">
        <v>855</v>
      </c>
      <c r="S586" s="228" t="s">
        <v>4538</v>
      </c>
      <c r="T586" s="228" t="s">
        <v>4539</v>
      </c>
      <c r="U586" s="228" t="s">
        <v>846</v>
      </c>
      <c r="V586" s="228" t="s">
        <v>855</v>
      </c>
      <c r="W586" s="228" t="s">
        <v>2514</v>
      </c>
      <c r="X586" s="316" t="s">
        <v>793</v>
      </c>
      <c r="Y586" s="317" t="str">
        <f>VLOOKUP(HelpMe[[#This Row],[Technician]],Technicians[#All],3,FALSE)</f>
        <v>RAK Ceramics</v>
      </c>
      <c r="Z586" s="228" t="str">
        <f>VLOOKUP(HelpMe[[#This Row],[Technician]],Technicians[#All],2,FALSE)</f>
        <v>SAP SD</v>
      </c>
      <c r="AA586" s="233" t="str">
        <f>IF((TEXT("Oct 28, 2024 00:00 AM","mmm dd, yyyy hh:mm") - HelpMe[[#This Row],[Updated Created Date]])&gt;0, "Yes","No")</f>
        <v>Yes</v>
      </c>
      <c r="AB586" s="230">
        <f ca="1">HelpMe[[#This Row],[Updated Resolved Time]]-HelpMe[[#This Row],[Updated Created Date]]</f>
        <v>96.319323726849689</v>
      </c>
      <c r="AC586" s="231">
        <f>YEAR(HelpMe[[#This Row],[Updated Created Date]])</f>
        <v>2024</v>
      </c>
      <c r="AD586" s="228">
        <f>WEEKNUM(HelpMe[[#This Row],[Updated Created Date]])</f>
        <v>39</v>
      </c>
      <c r="AE586" s="228" t="str">
        <f>_xlfn.CONCAT(HelpMe[[#This Row],[Year]],"-W",HelpMe[[#This Row],[Week'#]])</f>
        <v>2024-W39</v>
      </c>
      <c r="AF586" s="228" t="str">
        <f>IFERROR(VLOOKUP(HelpMe[[#This Row],[ID]],CGTracker[#All],13,FALSE),"No CG Status Found")</f>
        <v>No CG Status Found</v>
      </c>
      <c r="AG586" s="228">
        <f>MONTH(HelpMe[[#This Row],[Updated Created Date]])</f>
        <v>9</v>
      </c>
      <c r="AH586" s="228" t="str">
        <f>_xlfn.CONCAT(HelpMe[[#This Row],[Year]],"-M",HelpMe[[#This Row],[Month]])</f>
        <v>2024-M9</v>
      </c>
      <c r="AI586" s="228" t="str">
        <f ca="1">IF(HelpMe[[#This Row],[Age]]&lt;2,"Less than 2",IF(HelpMe[[#This Row],[Age]]&lt;5,"From 2 to 5",IF(HelpMe[[#This Row],[Age]]&lt;10,"From 5 to 10","More than 10")))</f>
        <v>More than 10</v>
      </c>
      <c r="AJ5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45557.438194444447</v>
      </c>
      <c r="AK5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87" spans="1:37" ht="13.5" customHeight="1">
      <c r="A587" s="235">
        <v>4000003280</v>
      </c>
      <c r="B587" s="228" t="s">
        <v>117</v>
      </c>
      <c r="C587" s="228" t="s">
        <v>795</v>
      </c>
      <c r="D587" s="228" t="s">
        <v>4540</v>
      </c>
      <c r="E587" s="228" t="s">
        <v>3131</v>
      </c>
      <c r="F587" s="228" t="s">
        <v>881</v>
      </c>
      <c r="G587" s="228" t="s">
        <v>882</v>
      </c>
      <c r="H587" s="228" t="s">
        <v>403</v>
      </c>
      <c r="I587" s="233" t="s">
        <v>4541</v>
      </c>
      <c r="J587" s="228" t="s">
        <v>4536</v>
      </c>
      <c r="K587" s="228" t="s">
        <v>846</v>
      </c>
      <c r="L587" s="228" t="s">
        <v>4443</v>
      </c>
      <c r="M587" s="228" t="s">
        <v>3131</v>
      </c>
      <c r="N587" s="228" t="s">
        <v>3134</v>
      </c>
      <c r="O587" s="228" t="s">
        <v>850</v>
      </c>
      <c r="P587" s="233" t="s">
        <v>4443</v>
      </c>
      <c r="Q587" s="228" t="s">
        <v>795</v>
      </c>
      <c r="R587" s="233" t="s">
        <v>4542</v>
      </c>
      <c r="S587" s="228" t="s">
        <v>4542</v>
      </c>
      <c r="T587" s="228" t="s">
        <v>4539</v>
      </c>
      <c r="U587" s="228" t="s">
        <v>890</v>
      </c>
      <c r="V587" s="228" t="s">
        <v>855</v>
      </c>
      <c r="W587" s="228" t="s">
        <v>869</v>
      </c>
      <c r="X587" s="316" t="s">
        <v>793</v>
      </c>
      <c r="Y587" s="317" t="str">
        <f>VLOOKUP(HelpMe[[#This Row],[Technician]],Technicians[#All],3,FALSE)</f>
        <v>RAK Ceramics</v>
      </c>
      <c r="Z587" s="228" t="str">
        <f>VLOOKUP(HelpMe[[#This Row],[Technician]],Technicians[#All],2,FALSE)</f>
        <v>SAP Basis</v>
      </c>
      <c r="AA587" s="233" t="str">
        <f>IF((TEXT("Oct 28, 2024 00:00 AM","mmm dd, yyyy hh:mm") - HelpMe[[#This Row],[Updated Created Date]])&gt;0, "Yes","No")</f>
        <v>Yes</v>
      </c>
      <c r="AB587" s="230">
        <f ca="1">HelpMe[[#This Row],[Updated Resolved Time]]-HelpMe[[#This Row],[Updated Created Date]]</f>
        <v>2.1833333333343035</v>
      </c>
      <c r="AC587" s="231">
        <f>YEAR(HelpMe[[#This Row],[Updated Created Date]])</f>
        <v>2024</v>
      </c>
      <c r="AD587" s="228">
        <f>WEEKNUM(HelpMe[[#This Row],[Updated Created Date]])</f>
        <v>38</v>
      </c>
      <c r="AE587" s="228" t="str">
        <f>_xlfn.CONCAT(HelpMe[[#This Row],[Year]],"-W",HelpMe[[#This Row],[Week'#]])</f>
        <v>2024-W38</v>
      </c>
      <c r="AF587" s="228" t="str">
        <f>IFERROR(VLOOKUP(HelpMe[[#This Row],[ID]],CGTracker[#All],13,FALSE),"No CG Status Found")</f>
        <v>No CG Status Found</v>
      </c>
      <c r="AG587" s="228">
        <f>MONTH(HelpMe[[#This Row],[Updated Created Date]])</f>
        <v>9</v>
      </c>
      <c r="AH587" s="228" t="str">
        <f>_xlfn.CONCAT(HelpMe[[#This Row],[Year]],"-M",HelpMe[[#This Row],[Month]])</f>
        <v>2024-M9</v>
      </c>
      <c r="AI587" s="228" t="str">
        <f ca="1">IF(HelpMe[[#This Row],[Age]]&lt;2,"Less than 2",IF(HelpMe[[#This Row],[Age]]&lt;5,"From 2 to 5",IF(HelpMe[[#This Row],[Age]]&lt;10,"From 5 to 10","More than 10")))</f>
        <v>From 2 to 5</v>
      </c>
      <c r="AJ5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45556.490972222222</v>
      </c>
      <c r="AK5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45558.674305555556</v>
      </c>
    </row>
    <row r="588" spans="1:37" ht="13.5" customHeight="1">
      <c r="A588" s="235">
        <v>4000003248</v>
      </c>
      <c r="B588" s="228" t="s">
        <v>156</v>
      </c>
      <c r="C588" s="228" t="s">
        <v>892</v>
      </c>
      <c r="D588" s="228" t="s">
        <v>4543</v>
      </c>
      <c r="E588" s="228" t="s">
        <v>1143</v>
      </c>
      <c r="F588" s="228" t="s">
        <v>742</v>
      </c>
      <c r="G588" s="228" t="s">
        <v>516</v>
      </c>
      <c r="H588" s="228" t="s">
        <v>403</v>
      </c>
      <c r="I588" s="233" t="s">
        <v>4544</v>
      </c>
      <c r="J588" s="228" t="s">
        <v>4545</v>
      </c>
      <c r="K588" s="228" t="s">
        <v>846</v>
      </c>
      <c r="L588" s="228" t="s">
        <v>4546</v>
      </c>
      <c r="M588" s="228" t="s">
        <v>1143</v>
      </c>
      <c r="N588" s="228" t="s">
        <v>1122</v>
      </c>
      <c r="O588" s="228" t="s">
        <v>917</v>
      </c>
      <c r="P588" s="233" t="s">
        <v>4546</v>
      </c>
      <c r="Q588" s="228" t="s">
        <v>892</v>
      </c>
      <c r="R588" s="233" t="s">
        <v>4547</v>
      </c>
      <c r="S588" s="228" t="s">
        <v>4548</v>
      </c>
      <c r="T588" s="228" t="s">
        <v>4549</v>
      </c>
      <c r="U588" s="228" t="s">
        <v>855</v>
      </c>
      <c r="V588" s="228" t="s">
        <v>855</v>
      </c>
      <c r="W588" s="228" t="s">
        <v>869</v>
      </c>
      <c r="X588" s="316" t="s">
        <v>878</v>
      </c>
      <c r="Y588" s="317" t="str">
        <f>VLOOKUP(HelpMe[[#This Row],[Technician]],Technicians[#All],3,FALSE)</f>
        <v>RAK Ceramics</v>
      </c>
      <c r="Z588" s="228" t="str">
        <f>VLOOKUP(HelpMe[[#This Row],[Technician]],Technicians[#All],2,FALSE)</f>
        <v>SAP SD</v>
      </c>
      <c r="AA588" s="233" t="str">
        <f>IF((TEXT("Oct 28, 2024 00:00 AM","mmm dd, yyyy hh:mm") - HelpMe[[#This Row],[Updated Created Date]])&gt;0, "Yes","No")</f>
        <v>Yes</v>
      </c>
      <c r="AB588" s="230">
        <f ca="1">HelpMe[[#This Row],[Updated Resolved Time]]-HelpMe[[#This Row],[Updated Created Date]]</f>
        <v>3.922222222223354</v>
      </c>
      <c r="AC588" s="231">
        <f>YEAR(HelpMe[[#This Row],[Updated Created Date]])</f>
        <v>2024</v>
      </c>
      <c r="AD588" s="228">
        <f>WEEKNUM(HelpMe[[#This Row],[Updated Created Date]])</f>
        <v>38</v>
      </c>
      <c r="AE588" s="228" t="str">
        <f>_xlfn.CONCAT(HelpMe[[#This Row],[Year]],"-W",HelpMe[[#This Row],[Week'#]])</f>
        <v>2024-W38</v>
      </c>
      <c r="AF588" s="228" t="str">
        <f>IFERROR(VLOOKUP(HelpMe[[#This Row],[ID]],CGTracker[#All],13,FALSE),"No CG Status Found")</f>
        <v>No CG Status Found</v>
      </c>
      <c r="AG588" s="228">
        <f>MONTH(HelpMe[[#This Row],[Updated Created Date]])</f>
        <v>9</v>
      </c>
      <c r="AH588" s="228" t="str">
        <f>_xlfn.CONCAT(HelpMe[[#This Row],[Year]],"-M",HelpMe[[#This Row],[Month]])</f>
        <v>2024-M9</v>
      </c>
      <c r="AI588" s="228" t="str">
        <f ca="1">IF(HelpMe[[#This Row],[Age]]&lt;2,"Less than 2",IF(HelpMe[[#This Row],[Age]]&lt;5,"From 2 to 5",IF(HelpMe[[#This Row],[Age]]&lt;10,"From 5 to 10","More than 10")))</f>
        <v>From 2 to 5</v>
      </c>
      <c r="AJ5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45555.486111111109</v>
      </c>
      <c r="AK5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45559.408333333333</v>
      </c>
    </row>
    <row r="589" spans="1:37" ht="13.5" customHeight="1">
      <c r="A589" s="235">
        <v>4000003332</v>
      </c>
      <c r="B589" s="228" t="s">
        <v>156</v>
      </c>
      <c r="C589" s="228" t="s">
        <v>795</v>
      </c>
      <c r="D589" s="228" t="s">
        <v>365</v>
      </c>
      <c r="E589" s="228" t="s">
        <v>2818</v>
      </c>
      <c r="F589" s="228" t="s">
        <v>4550</v>
      </c>
      <c r="G589" s="228" t="s">
        <v>941</v>
      </c>
      <c r="H589" s="228" t="s">
        <v>403</v>
      </c>
      <c r="I589" s="233" t="s">
        <v>4551</v>
      </c>
      <c r="J589" s="228" t="s">
        <v>4536</v>
      </c>
      <c r="K589" s="228" t="s">
        <v>846</v>
      </c>
      <c r="L589" s="228" t="s">
        <v>4552</v>
      </c>
      <c r="M589" s="228" t="s">
        <v>933</v>
      </c>
      <c r="N589" s="228" t="s">
        <v>1122</v>
      </c>
      <c r="O589" s="228" t="s">
        <v>1123</v>
      </c>
      <c r="P589" s="233" t="s">
        <v>4552</v>
      </c>
      <c r="Q589" s="228" t="s">
        <v>892</v>
      </c>
      <c r="R589" s="233" t="s">
        <v>4553</v>
      </c>
      <c r="S589" s="228" t="s">
        <v>4554</v>
      </c>
      <c r="T589" s="228" t="s">
        <v>2360</v>
      </c>
      <c r="U589" s="228" t="s">
        <v>855</v>
      </c>
      <c r="V589" s="228" t="s">
        <v>855</v>
      </c>
      <c r="W589" s="228" t="s">
        <v>869</v>
      </c>
      <c r="X589" s="316" t="s">
        <v>793</v>
      </c>
      <c r="Y589" s="317" t="str">
        <f>VLOOKUP(HelpMe[[#This Row],[Technician]],Technicians[#All],3,FALSE)</f>
        <v>Capgemini</v>
      </c>
      <c r="Z589" s="228" t="str">
        <f>VLOOKUP(HelpMe[[#This Row],[Technician]],Technicians[#All],2,FALSE)</f>
        <v>Management</v>
      </c>
      <c r="AA589" s="233" t="str">
        <f>IF((TEXT("Oct 28, 2024 00:00 AM","mmm dd, yyyy hh:mm") - HelpMe[[#This Row],[Updated Created Date]])&gt;0, "Yes","No")</f>
        <v>Yes</v>
      </c>
      <c r="AB589" s="230">
        <f ca="1">HelpMe[[#This Row],[Updated Resolved Time]]-HelpMe[[#This Row],[Updated Created Date]]</f>
        <v>41.261111111110949</v>
      </c>
      <c r="AC589" s="231">
        <f>YEAR(HelpMe[[#This Row],[Updated Created Date]])</f>
        <v>2024</v>
      </c>
      <c r="AD589" s="228">
        <f>WEEKNUM(HelpMe[[#This Row],[Updated Created Date]])</f>
        <v>39</v>
      </c>
      <c r="AE589" s="228" t="str">
        <f>_xlfn.CONCAT(HelpMe[[#This Row],[Year]],"-W",HelpMe[[#This Row],[Week'#]])</f>
        <v>2024-W39</v>
      </c>
      <c r="AF589" s="228" t="str">
        <f>IFERROR(VLOOKUP(HelpMe[[#This Row],[ID]],CGTracker[#All],13,FALSE),"No CG Status Found")</f>
        <v>Resolved</v>
      </c>
      <c r="AG589" s="228">
        <f>MONTH(HelpMe[[#This Row],[Updated Created Date]])</f>
        <v>9</v>
      </c>
      <c r="AH589" s="228" t="str">
        <f>_xlfn.CONCAT(HelpMe[[#This Row],[Year]],"-M",HelpMe[[#This Row],[Month]])</f>
        <v>2024-M9</v>
      </c>
      <c r="AI589" s="228" t="str">
        <f ca="1">IF(HelpMe[[#This Row],[Age]]&lt;2,"Less than 2",IF(HelpMe[[#This Row],[Age]]&lt;5,"From 2 to 5",IF(HelpMe[[#This Row],[Age]]&lt;10,"From 5 to 10","More than 10")))</f>
        <v>More than 10</v>
      </c>
      <c r="AJ5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45559.479166666664</v>
      </c>
      <c r="AK5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45600.740277777775</v>
      </c>
    </row>
    <row r="590" spans="1:37" ht="13.5" customHeight="1">
      <c r="A590" s="235">
        <v>4000003375</v>
      </c>
      <c r="B590" s="228" t="s">
        <v>117</v>
      </c>
      <c r="C590" s="228" t="s">
        <v>795</v>
      </c>
      <c r="D590" s="228" t="s">
        <v>4555</v>
      </c>
      <c r="E590" s="228" t="s">
        <v>4556</v>
      </c>
      <c r="F590" s="228" t="s">
        <v>881</v>
      </c>
      <c r="G590" s="228" t="s">
        <v>882</v>
      </c>
      <c r="H590" s="228" t="s">
        <v>403</v>
      </c>
      <c r="I590" s="233" t="s">
        <v>4557</v>
      </c>
      <c r="J590" s="228" t="s">
        <v>4558</v>
      </c>
      <c r="K590" s="228" t="s">
        <v>846</v>
      </c>
      <c r="L590" s="228" t="s">
        <v>4299</v>
      </c>
      <c r="M590" s="228" t="s">
        <v>4556</v>
      </c>
      <c r="N590" s="228" t="s">
        <v>899</v>
      </c>
      <c r="O590" s="228" t="s">
        <v>1123</v>
      </c>
      <c r="P590" s="233" t="s">
        <v>4299</v>
      </c>
      <c r="Q590" s="228" t="s">
        <v>892</v>
      </c>
      <c r="R590" s="233" t="s">
        <v>4559</v>
      </c>
      <c r="S590" s="228" t="s">
        <v>4559</v>
      </c>
      <c r="T590" s="228" t="s">
        <v>4560</v>
      </c>
      <c r="U590" s="228" t="s">
        <v>846</v>
      </c>
      <c r="V590" s="228" t="s">
        <v>855</v>
      </c>
      <c r="W590" s="228" t="s">
        <v>869</v>
      </c>
      <c r="X590" s="316" t="s">
        <v>904</v>
      </c>
      <c r="Y590" s="317" t="str">
        <f>VLOOKUP(HelpMe[[#This Row],[Technician]],Technicians[#All],3,FALSE)</f>
        <v>RAK Ceramics</v>
      </c>
      <c r="Z590" s="228" t="str">
        <f>VLOOKUP(HelpMe[[#This Row],[Technician]],Technicians[#All],2,FALSE)</f>
        <v>SAP Basis</v>
      </c>
      <c r="AA590" s="233" t="str">
        <f>IF((TEXT("Oct 28, 2024 00:00 AM","mmm dd, yyyy hh:mm") - HelpMe[[#This Row],[Updated Created Date]])&gt;0, "Yes","No")</f>
        <v>Yes</v>
      </c>
      <c r="AB590" s="230">
        <f ca="1">HelpMe[[#This Row],[Updated Resolved Time]]-HelpMe[[#This Row],[Updated Created Date]]</f>
        <v>0.94652777777810115</v>
      </c>
      <c r="AC590" s="231">
        <f>YEAR(HelpMe[[#This Row],[Updated Created Date]])</f>
        <v>2024</v>
      </c>
      <c r="AD590" s="228">
        <f>WEEKNUM(HelpMe[[#This Row],[Updated Created Date]])</f>
        <v>39</v>
      </c>
      <c r="AE590" s="228" t="str">
        <f>_xlfn.CONCAT(HelpMe[[#This Row],[Year]],"-W",HelpMe[[#This Row],[Week'#]])</f>
        <v>2024-W39</v>
      </c>
      <c r="AF590" s="228" t="str">
        <f>IFERROR(VLOOKUP(HelpMe[[#This Row],[ID]],CGTracker[#All],13,FALSE),"No CG Status Found")</f>
        <v>No CG Status Found</v>
      </c>
      <c r="AG590" s="228">
        <f>MONTH(HelpMe[[#This Row],[Updated Created Date]])</f>
        <v>9</v>
      </c>
      <c r="AH590" s="228" t="str">
        <f>_xlfn.CONCAT(HelpMe[[#This Row],[Year]],"-M",HelpMe[[#This Row],[Month]])</f>
        <v>2024-M9</v>
      </c>
      <c r="AI590" s="228" t="str">
        <f ca="1">IF(HelpMe[[#This Row],[Age]]&lt;2,"Less than 2",IF(HelpMe[[#This Row],[Age]]&lt;5,"From 2 to 5",IF(HelpMe[[#This Row],[Age]]&lt;10,"From 5 to 10","More than 10")))</f>
        <v>Less than 2</v>
      </c>
      <c r="AJ5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45560.569444444445</v>
      </c>
      <c r="AK5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45561.515972222223</v>
      </c>
    </row>
    <row r="591" spans="1:37" ht="13.5" customHeight="1">
      <c r="A591" s="235">
        <v>4000003298</v>
      </c>
      <c r="B591" s="228" t="s">
        <v>156</v>
      </c>
      <c r="C591" s="228" t="s">
        <v>892</v>
      </c>
      <c r="D591" s="228" t="s">
        <v>4561</v>
      </c>
      <c r="E591" s="228" t="s">
        <v>603</v>
      </c>
      <c r="F591" s="228" t="s">
        <v>742</v>
      </c>
      <c r="G591" s="228" t="s">
        <v>941</v>
      </c>
      <c r="H591" s="228" t="s">
        <v>403</v>
      </c>
      <c r="I591" s="233" t="s">
        <v>1795</v>
      </c>
      <c r="J591" s="228" t="s">
        <v>4562</v>
      </c>
      <c r="K591" s="228" t="s">
        <v>846</v>
      </c>
      <c r="L591" s="228" t="s">
        <v>4563</v>
      </c>
      <c r="M591" s="228" t="s">
        <v>933</v>
      </c>
      <c r="N591" s="228" t="s">
        <v>886</v>
      </c>
      <c r="O591" s="228" t="s">
        <v>917</v>
      </c>
      <c r="P591" s="233" t="s">
        <v>4564</v>
      </c>
      <c r="Q591" s="228" t="s">
        <v>892</v>
      </c>
      <c r="R591" s="233" t="s">
        <v>4565</v>
      </c>
      <c r="S591" s="228" t="s">
        <v>4565</v>
      </c>
      <c r="T591" s="228" t="s">
        <v>4566</v>
      </c>
      <c r="U591" s="228" t="s">
        <v>855</v>
      </c>
      <c r="V591" s="228" t="s">
        <v>855</v>
      </c>
      <c r="W591" s="228" t="s">
        <v>869</v>
      </c>
      <c r="X591" s="316" t="s">
        <v>793</v>
      </c>
      <c r="Y591" s="317" t="str">
        <f>VLOOKUP(HelpMe[[#This Row],[Technician]],Technicians[#All],3,FALSE)</f>
        <v>RAK Ceramics</v>
      </c>
      <c r="Z591" s="228" t="str">
        <f>VLOOKUP(HelpMe[[#This Row],[Technician]],Technicians[#All],2,FALSE)</f>
        <v>SAP SD</v>
      </c>
      <c r="AA591" s="233" t="str">
        <f>IF((TEXT("Oct 28, 2024 00:00 AM","mmm dd, yyyy hh:mm") - HelpMe[[#This Row],[Updated Created Date]])&gt;0, "Yes","No")</f>
        <v>Yes</v>
      </c>
      <c r="AB591" s="230">
        <f ca="1">HelpMe[[#This Row],[Updated Resolved Time]]-HelpMe[[#This Row],[Updated Created Date]]</f>
        <v>2.7777777795563452E-3</v>
      </c>
      <c r="AC591" s="231">
        <f>YEAR(HelpMe[[#This Row],[Updated Created Date]])</f>
        <v>2024</v>
      </c>
      <c r="AD591" s="228">
        <f>WEEKNUM(HelpMe[[#This Row],[Updated Created Date]])</f>
        <v>39</v>
      </c>
      <c r="AE591" s="228" t="str">
        <f>_xlfn.CONCAT(HelpMe[[#This Row],[Year]],"-W",HelpMe[[#This Row],[Week'#]])</f>
        <v>2024-W39</v>
      </c>
      <c r="AF591" s="228" t="str">
        <f>IFERROR(VLOOKUP(HelpMe[[#This Row],[ID]],CGTracker[#All],13,FALSE),"No CG Status Found")</f>
        <v>No CG Status Found</v>
      </c>
      <c r="AG591" s="228">
        <f>MONTH(HelpMe[[#This Row],[Updated Created Date]])</f>
        <v>9</v>
      </c>
      <c r="AH591" s="228" t="str">
        <f>_xlfn.CONCAT(HelpMe[[#This Row],[Year]],"-M",HelpMe[[#This Row],[Month]])</f>
        <v>2024-M9</v>
      </c>
      <c r="AI591" s="228" t="str">
        <f ca="1">IF(HelpMe[[#This Row],[Age]]&lt;2,"Less than 2",IF(HelpMe[[#This Row],[Age]]&lt;5,"From 2 to 5",IF(HelpMe[[#This Row],[Age]]&lt;10,"From 5 to 10","More than 10")))</f>
        <v>Less than 2</v>
      </c>
      <c r="AJ5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45558.584027777775</v>
      </c>
      <c r="AK5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45558.586805555555</v>
      </c>
    </row>
    <row r="592" spans="1:37" ht="13.5" customHeight="1">
      <c r="A592" s="235">
        <v>4000003299</v>
      </c>
      <c r="B592" s="228" t="s">
        <v>117</v>
      </c>
      <c r="C592" s="228" t="s">
        <v>795</v>
      </c>
      <c r="D592" s="228" t="s">
        <v>4567</v>
      </c>
      <c r="E592" s="228" t="s">
        <v>1877</v>
      </c>
      <c r="F592" s="228" t="s">
        <v>881</v>
      </c>
      <c r="G592" s="228" t="s">
        <v>882</v>
      </c>
      <c r="H592" s="228" t="s">
        <v>403</v>
      </c>
      <c r="I592" s="233" t="s">
        <v>4568</v>
      </c>
      <c r="J592" s="228" t="s">
        <v>4569</v>
      </c>
      <c r="K592" s="228" t="s">
        <v>846</v>
      </c>
      <c r="L592" s="228" t="s">
        <v>4050</v>
      </c>
      <c r="M592" s="228" t="s">
        <v>1877</v>
      </c>
      <c r="N592" s="228" t="s">
        <v>1666</v>
      </c>
      <c r="O592" s="228" t="s">
        <v>850</v>
      </c>
      <c r="P592" s="233" t="s">
        <v>4050</v>
      </c>
      <c r="Q592" s="228" t="s">
        <v>795</v>
      </c>
      <c r="R592" s="233" t="s">
        <v>4570</v>
      </c>
      <c r="S592" s="228" t="s">
        <v>4571</v>
      </c>
      <c r="T592" s="228" t="s">
        <v>4572</v>
      </c>
      <c r="U592" s="228" t="s">
        <v>890</v>
      </c>
      <c r="V592" s="228" t="s">
        <v>855</v>
      </c>
      <c r="W592" s="228" t="s">
        <v>869</v>
      </c>
      <c r="X592" s="316" t="s">
        <v>793</v>
      </c>
      <c r="Y592" s="317" t="str">
        <f>VLOOKUP(HelpMe[[#This Row],[Technician]],Technicians[#All],3,FALSE)</f>
        <v>RAK Ceramics</v>
      </c>
      <c r="Z592" s="228" t="str">
        <f>VLOOKUP(HelpMe[[#This Row],[Technician]],Technicians[#All],2,FALSE)</f>
        <v>SAP Basis</v>
      </c>
      <c r="AA592" s="233" t="str">
        <f>IF((TEXT("Oct 28, 2024 00:00 AM","mmm dd, yyyy hh:mm") - HelpMe[[#This Row],[Updated Created Date]])&gt;0, "Yes","No")</f>
        <v>Yes</v>
      </c>
      <c r="AB592" s="230">
        <f ca="1">HelpMe[[#This Row],[Updated Resolved Time]]-HelpMe[[#This Row],[Updated Created Date]]</f>
        <v>0.12916666666569654</v>
      </c>
      <c r="AC592" s="231">
        <f>YEAR(HelpMe[[#This Row],[Updated Created Date]])</f>
        <v>2024</v>
      </c>
      <c r="AD592" s="228">
        <f>WEEKNUM(HelpMe[[#This Row],[Updated Created Date]])</f>
        <v>39</v>
      </c>
      <c r="AE592" s="228" t="str">
        <f>_xlfn.CONCAT(HelpMe[[#This Row],[Year]],"-W",HelpMe[[#This Row],[Week'#]])</f>
        <v>2024-W39</v>
      </c>
      <c r="AF592" s="228" t="str">
        <f>IFERROR(VLOOKUP(HelpMe[[#This Row],[ID]],CGTracker[#All],13,FALSE),"No CG Status Found")</f>
        <v>No CG Status Found</v>
      </c>
      <c r="AG592" s="228">
        <f>MONTH(HelpMe[[#This Row],[Updated Created Date]])</f>
        <v>9</v>
      </c>
      <c r="AH592" s="228" t="str">
        <f>_xlfn.CONCAT(HelpMe[[#This Row],[Year]],"-M",HelpMe[[#This Row],[Month]])</f>
        <v>2024-M9</v>
      </c>
      <c r="AI592" s="228" t="str">
        <f ca="1">IF(HelpMe[[#This Row],[Age]]&lt;2,"Less than 2",IF(HelpMe[[#This Row],[Age]]&lt;5,"From 2 to 5",IF(HelpMe[[#This Row],[Age]]&lt;10,"From 5 to 10","More than 10")))</f>
        <v>Less than 2</v>
      </c>
      <c r="AJ5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45558.597916666666</v>
      </c>
      <c r="AK5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45558.727083333331</v>
      </c>
    </row>
    <row r="593" spans="1:37" ht="13.5" customHeight="1">
      <c r="A593" s="235">
        <v>4000003305</v>
      </c>
      <c r="B593" s="228" t="s">
        <v>117</v>
      </c>
      <c r="C593" s="228" t="s">
        <v>795</v>
      </c>
      <c r="D593" s="228" t="s">
        <v>4573</v>
      </c>
      <c r="E593" s="228" t="s">
        <v>1536</v>
      </c>
      <c r="F593" s="228" t="s">
        <v>603</v>
      </c>
      <c r="G593" s="228" t="s">
        <v>860</v>
      </c>
      <c r="H593" s="228" t="s">
        <v>403</v>
      </c>
      <c r="I593" s="233" t="s">
        <v>4574</v>
      </c>
      <c r="J593" s="228" t="s">
        <v>4575</v>
      </c>
      <c r="K593" s="228" t="s">
        <v>846</v>
      </c>
      <c r="L593" s="228" t="s">
        <v>1562</v>
      </c>
      <c r="M593" s="228" t="s">
        <v>2448</v>
      </c>
      <c r="N593" s="228" t="s">
        <v>886</v>
      </c>
      <c r="O593" s="228" t="s">
        <v>917</v>
      </c>
      <c r="P593" s="233" t="s">
        <v>1562</v>
      </c>
      <c r="Q593" s="228" t="s">
        <v>795</v>
      </c>
      <c r="R593" s="233" t="s">
        <v>3795</v>
      </c>
      <c r="S593" s="228" t="s">
        <v>4576</v>
      </c>
      <c r="T593" s="228" t="s">
        <v>4577</v>
      </c>
      <c r="U593" s="228" t="s">
        <v>846</v>
      </c>
      <c r="V593" s="228" t="s">
        <v>855</v>
      </c>
      <c r="W593" s="228" t="s">
        <v>1544</v>
      </c>
      <c r="X593" s="316" t="s">
        <v>793</v>
      </c>
      <c r="Y593" s="317" t="str">
        <f>VLOOKUP(HelpMe[[#This Row],[Technician]],Technicians[#All],3,FALSE)</f>
        <v>RAK Ceramics</v>
      </c>
      <c r="Z593" s="228" t="str">
        <f>VLOOKUP(HelpMe[[#This Row],[Technician]],Technicians[#All],2,FALSE)</f>
        <v>SAP ABAP</v>
      </c>
      <c r="AA593" s="233" t="str">
        <f>IF((TEXT("Oct 28, 2024 00:00 AM","mmm dd, yyyy hh:mm") - HelpMe[[#This Row],[Updated Created Date]])&gt;0, "Yes","No")</f>
        <v>Yes</v>
      </c>
      <c r="AB593" s="230">
        <f ca="1">HelpMe[[#This Row],[Updated Resolved Time]]-HelpMe[[#This Row],[Updated Created Date]]</f>
        <v>9.851388888884685</v>
      </c>
      <c r="AC593" s="231">
        <f>YEAR(HelpMe[[#This Row],[Updated Created Date]])</f>
        <v>2024</v>
      </c>
      <c r="AD593" s="228">
        <f>WEEKNUM(HelpMe[[#This Row],[Updated Created Date]])</f>
        <v>39</v>
      </c>
      <c r="AE593" s="228" t="str">
        <f>_xlfn.CONCAT(HelpMe[[#This Row],[Year]],"-W",HelpMe[[#This Row],[Week'#]])</f>
        <v>2024-W39</v>
      </c>
      <c r="AF593" s="228" t="str">
        <f>IFERROR(VLOOKUP(HelpMe[[#This Row],[ID]],CGTracker[#All],13,FALSE),"No CG Status Found")</f>
        <v>No CG Status Found</v>
      </c>
      <c r="AG593" s="228">
        <f>MONTH(HelpMe[[#This Row],[Updated Created Date]])</f>
        <v>9</v>
      </c>
      <c r="AH593" s="228" t="str">
        <f>_xlfn.CONCAT(HelpMe[[#This Row],[Year]],"-M",HelpMe[[#This Row],[Month]])</f>
        <v>2024-M9</v>
      </c>
      <c r="AI593" s="228" t="str">
        <f ca="1">IF(HelpMe[[#This Row],[Age]]&lt;2,"Less than 2",IF(HelpMe[[#This Row],[Age]]&lt;5,"From 2 to 5",IF(HelpMe[[#This Row],[Age]]&lt;10,"From 5 to 10","More than 10")))</f>
        <v>From 5 to 10</v>
      </c>
      <c r="AJ5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45558.675000000003</v>
      </c>
      <c r="AK5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45568.526388888888</v>
      </c>
    </row>
    <row r="594" spans="1:37" ht="13.5" customHeight="1">
      <c r="A594" s="235">
        <v>4000003354</v>
      </c>
      <c r="B594" s="228" t="s">
        <v>117</v>
      </c>
      <c r="C594" s="228" t="s">
        <v>795</v>
      </c>
      <c r="D594" s="228" t="s">
        <v>4578</v>
      </c>
      <c r="E594" s="228" t="s">
        <v>4579</v>
      </c>
      <c r="F594" s="228" t="s">
        <v>881</v>
      </c>
      <c r="G594" s="228" t="s">
        <v>882</v>
      </c>
      <c r="H594" s="228" t="s">
        <v>403</v>
      </c>
      <c r="I594" s="233" t="s">
        <v>4580</v>
      </c>
      <c r="J594" s="228" t="s">
        <v>4581</v>
      </c>
      <c r="K594" s="228" t="s">
        <v>890</v>
      </c>
      <c r="L594" s="228" t="s">
        <v>1554</v>
      </c>
      <c r="M594" s="228" t="s">
        <v>933</v>
      </c>
      <c r="N594" s="228" t="s">
        <v>1170</v>
      </c>
      <c r="O594" s="228" t="s">
        <v>850</v>
      </c>
      <c r="P594" s="233" t="s">
        <v>1554</v>
      </c>
      <c r="Q594" s="228" t="s">
        <v>795</v>
      </c>
      <c r="R594" s="233" t="s">
        <v>4582</v>
      </c>
      <c r="S594" s="228" t="s">
        <v>4582</v>
      </c>
      <c r="T594" s="228" t="s">
        <v>4583</v>
      </c>
      <c r="U594" s="228" t="s">
        <v>890</v>
      </c>
      <c r="V594" s="228" t="s">
        <v>855</v>
      </c>
      <c r="W594" s="228" t="s">
        <v>938</v>
      </c>
      <c r="X594" s="316" t="s">
        <v>793</v>
      </c>
      <c r="Y594" s="317" t="str">
        <f>VLOOKUP(HelpMe[[#This Row],[Technician]],Technicians[#All],3,FALSE)</f>
        <v>RAK Ceramics</v>
      </c>
      <c r="Z594" s="228" t="str">
        <f>VLOOKUP(HelpMe[[#This Row],[Technician]],Technicians[#All],2,FALSE)</f>
        <v>SAP Basis</v>
      </c>
      <c r="AA594" s="233" t="str">
        <f>IF((TEXT("Oct 28, 2024 00:00 AM","mmm dd, yyyy hh:mm") - HelpMe[[#This Row],[Updated Created Date]])&gt;0, "Yes","No")</f>
        <v>Yes</v>
      </c>
      <c r="AB594" s="230">
        <f ca="1">HelpMe[[#This Row],[Updated Resolved Time]]-HelpMe[[#This Row],[Updated Created Date]]</f>
        <v>37.44999999999709</v>
      </c>
      <c r="AC594" s="231">
        <f>YEAR(HelpMe[[#This Row],[Updated Created Date]])</f>
        <v>2024</v>
      </c>
      <c r="AD594" s="228">
        <f>WEEKNUM(HelpMe[[#This Row],[Updated Created Date]])</f>
        <v>39</v>
      </c>
      <c r="AE594" s="228" t="str">
        <f>_xlfn.CONCAT(HelpMe[[#This Row],[Year]],"-W",HelpMe[[#This Row],[Week'#]])</f>
        <v>2024-W39</v>
      </c>
      <c r="AF594" s="228" t="str">
        <f>IFERROR(VLOOKUP(HelpMe[[#This Row],[ID]],CGTracker[#All],13,FALSE),"No CG Status Found")</f>
        <v>No CG Status Found</v>
      </c>
      <c r="AG594" s="228">
        <f>MONTH(HelpMe[[#This Row],[Updated Created Date]])</f>
        <v>9</v>
      </c>
      <c r="AH594" s="228" t="str">
        <f>_xlfn.CONCAT(HelpMe[[#This Row],[Year]],"-M",HelpMe[[#This Row],[Month]])</f>
        <v>2024-M9</v>
      </c>
      <c r="AI594" s="228" t="str">
        <f ca="1">IF(HelpMe[[#This Row],[Age]]&lt;2,"Less than 2",IF(HelpMe[[#This Row],[Age]]&lt;5,"From 2 to 5",IF(HelpMe[[#This Row],[Age]]&lt;10,"From 5 to 10","More than 10")))</f>
        <v>More than 10</v>
      </c>
      <c r="AJ5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45560.325694444444</v>
      </c>
      <c r="AK5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45597.775694444441</v>
      </c>
    </row>
    <row r="595" spans="1:37" ht="13.5" customHeight="1">
      <c r="A595" s="235">
        <v>4000003355</v>
      </c>
      <c r="B595" s="228" t="s">
        <v>117</v>
      </c>
      <c r="C595" s="228" t="s">
        <v>795</v>
      </c>
      <c r="D595" s="228" t="s">
        <v>4584</v>
      </c>
      <c r="E595" s="228" t="s">
        <v>3131</v>
      </c>
      <c r="F595" s="228" t="s">
        <v>881</v>
      </c>
      <c r="G595" s="228" t="s">
        <v>882</v>
      </c>
      <c r="H595" s="228" t="s">
        <v>403</v>
      </c>
      <c r="I595" s="233" t="s">
        <v>4585</v>
      </c>
      <c r="J595" s="228" t="s">
        <v>4581</v>
      </c>
      <c r="K595" s="228" t="s">
        <v>890</v>
      </c>
      <c r="L595" s="228" t="s">
        <v>4586</v>
      </c>
      <c r="M595" s="228" t="s">
        <v>933</v>
      </c>
      <c r="N595" s="228" t="s">
        <v>3134</v>
      </c>
      <c r="O595" s="228" t="s">
        <v>850</v>
      </c>
      <c r="P595" s="233" t="s">
        <v>4586</v>
      </c>
      <c r="Q595" s="228" t="s">
        <v>795</v>
      </c>
      <c r="R595" s="233" t="s">
        <v>4587</v>
      </c>
      <c r="S595" s="228" t="s">
        <v>4587</v>
      </c>
      <c r="T595" s="228" t="s">
        <v>4583</v>
      </c>
      <c r="U595" s="228" t="s">
        <v>890</v>
      </c>
      <c r="V595" s="228" t="s">
        <v>855</v>
      </c>
      <c r="W595" s="228" t="s">
        <v>938</v>
      </c>
      <c r="X595" s="316" t="s">
        <v>793</v>
      </c>
      <c r="Y595" s="317" t="str">
        <f>VLOOKUP(HelpMe[[#This Row],[Technician]],Technicians[#All],3,FALSE)</f>
        <v>RAK Ceramics</v>
      </c>
      <c r="Z595" s="228" t="str">
        <f>VLOOKUP(HelpMe[[#This Row],[Technician]],Technicians[#All],2,FALSE)</f>
        <v>SAP Basis</v>
      </c>
      <c r="AA595" s="233" t="str">
        <f>IF((TEXT("Oct 28, 2024 00:00 AM","mmm dd, yyyy hh:mm") - HelpMe[[#This Row],[Updated Created Date]])&gt;0, "Yes","No")</f>
        <v>Yes</v>
      </c>
      <c r="AB595" s="230">
        <f ca="1">HelpMe[[#This Row],[Updated Resolved Time]]-HelpMe[[#This Row],[Updated Created Date]]</f>
        <v>62.421527777776646</v>
      </c>
      <c r="AC595" s="231">
        <f>YEAR(HelpMe[[#This Row],[Updated Created Date]])</f>
        <v>2024</v>
      </c>
      <c r="AD595" s="228">
        <f>WEEKNUM(HelpMe[[#This Row],[Updated Created Date]])</f>
        <v>39</v>
      </c>
      <c r="AE595" s="228" t="str">
        <f>_xlfn.CONCAT(HelpMe[[#This Row],[Year]],"-W",HelpMe[[#This Row],[Week'#]])</f>
        <v>2024-W39</v>
      </c>
      <c r="AF595" s="228" t="str">
        <f>IFERROR(VLOOKUP(HelpMe[[#This Row],[ID]],CGTracker[#All],13,FALSE),"No CG Status Found")</f>
        <v>No CG Status Found</v>
      </c>
      <c r="AG595" s="228">
        <f>MONTH(HelpMe[[#This Row],[Updated Created Date]])</f>
        <v>9</v>
      </c>
      <c r="AH595" s="228" t="str">
        <f>_xlfn.CONCAT(HelpMe[[#This Row],[Year]],"-M",HelpMe[[#This Row],[Month]])</f>
        <v>2024-M9</v>
      </c>
      <c r="AI595" s="228" t="str">
        <f ca="1">IF(HelpMe[[#This Row],[Age]]&lt;2,"Less than 2",IF(HelpMe[[#This Row],[Age]]&lt;5,"From 2 to 5",IF(HelpMe[[#This Row],[Age]]&lt;10,"From 5 to 10","More than 10")))</f>
        <v>More than 10</v>
      </c>
      <c r="AJ5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45560.386111111111</v>
      </c>
      <c r="AK5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45622.807638888888</v>
      </c>
    </row>
    <row r="596" spans="1:37" ht="13.5" customHeight="1">
      <c r="A596" s="235">
        <v>4000003359</v>
      </c>
      <c r="B596" s="228" t="s">
        <v>156</v>
      </c>
      <c r="C596" s="228" t="s">
        <v>841</v>
      </c>
      <c r="D596" s="228" t="s">
        <v>4588</v>
      </c>
      <c r="E596" s="228" t="s">
        <v>1712</v>
      </c>
      <c r="F596" s="228" t="s">
        <v>742</v>
      </c>
      <c r="G596" s="228" t="s">
        <v>516</v>
      </c>
      <c r="H596" s="228" t="s">
        <v>403</v>
      </c>
      <c r="I596" s="233" t="s">
        <v>4589</v>
      </c>
      <c r="J596" s="228" t="s">
        <v>4590</v>
      </c>
      <c r="K596" s="228" t="s">
        <v>846</v>
      </c>
      <c r="L596" s="228" t="s">
        <v>4591</v>
      </c>
      <c r="M596" s="228" t="s">
        <v>933</v>
      </c>
      <c r="N596" s="228" t="s">
        <v>874</v>
      </c>
      <c r="O596" s="228" t="s">
        <v>850</v>
      </c>
      <c r="P596" s="233" t="s">
        <v>4591</v>
      </c>
      <c r="Q596" s="228" t="s">
        <v>841</v>
      </c>
      <c r="R596" s="233" t="s">
        <v>4592</v>
      </c>
      <c r="S596" s="228" t="s">
        <v>4593</v>
      </c>
      <c r="T596" s="228" t="s">
        <v>4594</v>
      </c>
      <c r="U596" s="228" t="s">
        <v>855</v>
      </c>
      <c r="V596" s="228" t="s">
        <v>4595</v>
      </c>
      <c r="W596" s="228" t="s">
        <v>869</v>
      </c>
      <c r="X596" s="316" t="s">
        <v>878</v>
      </c>
      <c r="Y596" s="317" t="str">
        <f>VLOOKUP(HelpMe[[#This Row],[Technician]],Technicians[#All],3,FALSE)</f>
        <v>RAK Ceramics</v>
      </c>
      <c r="Z596" s="228" t="str">
        <f>VLOOKUP(HelpMe[[#This Row],[Technician]],Technicians[#All],2,FALSE)</f>
        <v>SAP SD</v>
      </c>
      <c r="AA596" s="233" t="str">
        <f>IF((TEXT("Oct 28, 2024 00:00 AM","mmm dd, yyyy hh:mm") - HelpMe[[#This Row],[Updated Created Date]])&gt;0, "Yes","No")</f>
        <v>Yes</v>
      </c>
      <c r="AB596" s="230">
        <f ca="1">HelpMe[[#This Row],[Updated Resolved Time]]-HelpMe[[#This Row],[Updated Created Date]]</f>
        <v>13.143055555556202</v>
      </c>
      <c r="AC596" s="231">
        <f>YEAR(HelpMe[[#This Row],[Updated Created Date]])</f>
        <v>2024</v>
      </c>
      <c r="AD596" s="228">
        <f>WEEKNUM(HelpMe[[#This Row],[Updated Created Date]])</f>
        <v>39</v>
      </c>
      <c r="AE596" s="228" t="str">
        <f>_xlfn.CONCAT(HelpMe[[#This Row],[Year]],"-W",HelpMe[[#This Row],[Week'#]])</f>
        <v>2024-W39</v>
      </c>
      <c r="AF596" s="228" t="str">
        <f>IFERROR(VLOOKUP(HelpMe[[#This Row],[ID]],CGTracker[#All],13,FALSE),"No CG Status Found")</f>
        <v>No CG Status Found</v>
      </c>
      <c r="AG596" s="228">
        <f>MONTH(HelpMe[[#This Row],[Updated Created Date]])</f>
        <v>9</v>
      </c>
      <c r="AH596" s="228" t="str">
        <f>_xlfn.CONCAT(HelpMe[[#This Row],[Year]],"-M",HelpMe[[#This Row],[Month]])</f>
        <v>2024-M9</v>
      </c>
      <c r="AI596" s="228" t="str">
        <f ca="1">IF(HelpMe[[#This Row],[Age]]&lt;2,"Less than 2",IF(HelpMe[[#This Row],[Age]]&lt;5,"From 2 to 5",IF(HelpMe[[#This Row],[Age]]&lt;10,"From 5 to 10","More than 10")))</f>
        <v>More than 10</v>
      </c>
      <c r="AJ5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45560.446527777778</v>
      </c>
      <c r="AK5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45573.589583333334</v>
      </c>
    </row>
    <row r="597" spans="1:37" ht="13.5" customHeight="1">
      <c r="A597" s="235">
        <v>4000003380</v>
      </c>
      <c r="B597" s="228" t="s">
        <v>117</v>
      </c>
      <c r="C597" s="228" t="s">
        <v>795</v>
      </c>
      <c r="D597" s="228" t="s">
        <v>4596</v>
      </c>
      <c r="E597" s="228" t="s">
        <v>4521</v>
      </c>
      <c r="F597" s="228" t="s">
        <v>742</v>
      </c>
      <c r="G597" s="228" t="s">
        <v>941</v>
      </c>
      <c r="H597" s="228" t="s">
        <v>268</v>
      </c>
      <c r="I597" s="233" t="s">
        <v>4597</v>
      </c>
      <c r="J597" s="228" t="s">
        <v>4598</v>
      </c>
      <c r="K597" s="228" t="s">
        <v>846</v>
      </c>
      <c r="L597" s="228" t="s">
        <v>855</v>
      </c>
      <c r="M597" s="228" t="s">
        <v>933</v>
      </c>
      <c r="N597" s="228" t="s">
        <v>1240</v>
      </c>
      <c r="O597" s="228" t="s">
        <v>850</v>
      </c>
      <c r="P597" s="233" t="s">
        <v>4599</v>
      </c>
      <c r="Q597" s="228" t="s">
        <v>795</v>
      </c>
      <c r="R597" s="233" t="s">
        <v>855</v>
      </c>
      <c r="S597" s="228" t="s">
        <v>4600</v>
      </c>
      <c r="T597" s="228" t="s">
        <v>4601</v>
      </c>
      <c r="U597" s="228" t="s">
        <v>846</v>
      </c>
      <c r="V597" s="228" t="s">
        <v>855</v>
      </c>
      <c r="W597" s="228" t="s">
        <v>869</v>
      </c>
      <c r="X597" s="316" t="s">
        <v>793</v>
      </c>
      <c r="Y597" s="317" t="str">
        <f>VLOOKUP(HelpMe[[#This Row],[Technician]],Technicians[#All],3,FALSE)</f>
        <v>RAK Ceramics</v>
      </c>
      <c r="Z597" s="228" t="str">
        <f>VLOOKUP(HelpMe[[#This Row],[Technician]],Technicians[#All],2,FALSE)</f>
        <v>SAP SD</v>
      </c>
      <c r="AA597" s="233" t="str">
        <f>IF((TEXT("Oct 28, 2024 00:00 AM","mmm dd, yyyy hh:mm") - HelpMe[[#This Row],[Updated Created Date]])&gt;0, "Yes","No")</f>
        <v>Yes</v>
      </c>
      <c r="AB597" s="230">
        <f ca="1">HelpMe[[#This Row],[Updated Resolved Time]]-HelpMe[[#This Row],[Updated Created Date]]</f>
        <v>93.175573726854054</v>
      </c>
      <c r="AC597" s="231">
        <f>YEAR(HelpMe[[#This Row],[Updated Created Date]])</f>
        <v>2024</v>
      </c>
      <c r="AD597" s="228">
        <f>WEEKNUM(HelpMe[[#This Row],[Updated Created Date]])</f>
        <v>39</v>
      </c>
      <c r="AE597" s="228" t="str">
        <f>_xlfn.CONCAT(HelpMe[[#This Row],[Year]],"-W",HelpMe[[#This Row],[Week'#]])</f>
        <v>2024-W39</v>
      </c>
      <c r="AF597" s="228" t="str">
        <f>IFERROR(VLOOKUP(HelpMe[[#This Row],[ID]],CGTracker[#All],13,FALSE),"No CG Status Found")</f>
        <v>No CG Status Found</v>
      </c>
      <c r="AG597" s="228">
        <f>MONTH(HelpMe[[#This Row],[Updated Created Date]])</f>
        <v>9</v>
      </c>
      <c r="AH597" s="228" t="str">
        <f>_xlfn.CONCAT(HelpMe[[#This Row],[Year]],"-M",HelpMe[[#This Row],[Month]])</f>
        <v>2024-M9</v>
      </c>
      <c r="AI597" s="228" t="str">
        <f ca="1">IF(HelpMe[[#This Row],[Age]]&lt;2,"Less than 2",IF(HelpMe[[#This Row],[Age]]&lt;5,"From 2 to 5",IF(HelpMe[[#This Row],[Age]]&lt;10,"From 5 to 10","More than 10")))</f>
        <v>More than 10</v>
      </c>
      <c r="AJ5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45560.581944444442</v>
      </c>
      <c r="AK5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598" spans="1:37" ht="13.5" customHeight="1">
      <c r="A598" s="235">
        <v>4000003384</v>
      </c>
      <c r="B598" s="228" t="s">
        <v>156</v>
      </c>
      <c r="C598" s="228" t="s">
        <v>795</v>
      </c>
      <c r="D598" s="228" t="s">
        <v>4602</v>
      </c>
      <c r="E598" s="228" t="s">
        <v>4603</v>
      </c>
      <c r="F598" s="228" t="s">
        <v>881</v>
      </c>
      <c r="G598" s="228" t="s">
        <v>882</v>
      </c>
      <c r="H598" s="228" t="s">
        <v>403</v>
      </c>
      <c r="I598" s="233" t="s">
        <v>4604</v>
      </c>
      <c r="J598" s="228" t="s">
        <v>4605</v>
      </c>
      <c r="K598" s="228" t="s">
        <v>890</v>
      </c>
      <c r="L598" s="228" t="s">
        <v>2889</v>
      </c>
      <c r="M598" s="228" t="s">
        <v>933</v>
      </c>
      <c r="N598" s="228" t="s">
        <v>1156</v>
      </c>
      <c r="O598" s="228" t="s">
        <v>850</v>
      </c>
      <c r="P598" s="233" t="s">
        <v>2889</v>
      </c>
      <c r="Q598" s="228" t="s">
        <v>795</v>
      </c>
      <c r="R598" s="233" t="s">
        <v>4606</v>
      </c>
      <c r="S598" s="228" t="s">
        <v>4607</v>
      </c>
      <c r="T598" s="228" t="s">
        <v>4608</v>
      </c>
      <c r="U598" s="228" t="s">
        <v>855</v>
      </c>
      <c r="V598" s="228" t="s">
        <v>855</v>
      </c>
      <c r="W598" s="228" t="s">
        <v>938</v>
      </c>
      <c r="X598" s="316" t="s">
        <v>793</v>
      </c>
      <c r="Y598" s="317" t="str">
        <f>VLOOKUP(HelpMe[[#This Row],[Technician]],Technicians[#All],3,FALSE)</f>
        <v>RAK Ceramics</v>
      </c>
      <c r="Z598" s="228" t="str">
        <f>VLOOKUP(HelpMe[[#This Row],[Technician]],Technicians[#All],2,FALSE)</f>
        <v>SAP Basis</v>
      </c>
      <c r="AA598" s="233" t="str">
        <f>IF((TEXT("Oct 28, 2024 00:00 AM","mmm dd, yyyy hh:mm") - HelpMe[[#This Row],[Updated Created Date]])&gt;0, "Yes","No")</f>
        <v>Yes</v>
      </c>
      <c r="AB598" s="230">
        <f ca="1">HelpMe[[#This Row],[Updated Resolved Time]]-HelpMe[[#This Row],[Updated Created Date]]</f>
        <v>5.0965277777795563</v>
      </c>
      <c r="AC598" s="231">
        <f>YEAR(HelpMe[[#This Row],[Updated Created Date]])</f>
        <v>2024</v>
      </c>
      <c r="AD598" s="228">
        <f>WEEKNUM(HelpMe[[#This Row],[Updated Created Date]])</f>
        <v>39</v>
      </c>
      <c r="AE598" s="228" t="str">
        <f>_xlfn.CONCAT(HelpMe[[#This Row],[Year]],"-W",HelpMe[[#This Row],[Week'#]])</f>
        <v>2024-W39</v>
      </c>
      <c r="AF598" s="228" t="str">
        <f>IFERROR(VLOOKUP(HelpMe[[#This Row],[ID]],CGTracker[#All],13,FALSE),"No CG Status Found")</f>
        <v>No CG Status Found</v>
      </c>
      <c r="AG598" s="228">
        <f>MONTH(HelpMe[[#This Row],[Updated Created Date]])</f>
        <v>9</v>
      </c>
      <c r="AH598" s="228" t="str">
        <f>_xlfn.CONCAT(HelpMe[[#This Row],[Year]],"-M",HelpMe[[#This Row],[Month]])</f>
        <v>2024-M9</v>
      </c>
      <c r="AI598" s="228" t="str">
        <f ca="1">IF(HelpMe[[#This Row],[Age]]&lt;2,"Less than 2",IF(HelpMe[[#This Row],[Age]]&lt;5,"From 2 to 5",IF(HelpMe[[#This Row],[Age]]&lt;10,"From 5 to 10","More than 10")))</f>
        <v>From 5 to 10</v>
      </c>
      <c r="AJ5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45560.638194444444</v>
      </c>
      <c r="AK5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45565.734722222223</v>
      </c>
    </row>
    <row r="599" spans="1:37" ht="13.5" customHeight="1">
      <c r="A599" s="235">
        <v>4000003426</v>
      </c>
      <c r="B599" s="228" t="s">
        <v>156</v>
      </c>
      <c r="C599" s="228" t="s">
        <v>795</v>
      </c>
      <c r="D599" s="228" t="s">
        <v>4609</v>
      </c>
      <c r="E599" s="228" t="s">
        <v>2305</v>
      </c>
      <c r="F599" s="228" t="s">
        <v>742</v>
      </c>
      <c r="G599" s="228" t="s">
        <v>516</v>
      </c>
      <c r="H599" s="228" t="s">
        <v>403</v>
      </c>
      <c r="I599" s="233" t="s">
        <v>4610</v>
      </c>
      <c r="J599" s="228" t="s">
        <v>4611</v>
      </c>
      <c r="K599" s="228" t="s">
        <v>846</v>
      </c>
      <c r="L599" s="228" t="s">
        <v>4612</v>
      </c>
      <c r="M599" s="228" t="s">
        <v>933</v>
      </c>
      <c r="N599" s="228" t="s">
        <v>1170</v>
      </c>
      <c r="O599" s="228" t="s">
        <v>1123</v>
      </c>
      <c r="P599" s="233" t="s">
        <v>4612</v>
      </c>
      <c r="Q599" s="228" t="s">
        <v>892</v>
      </c>
      <c r="R599" s="233" t="s">
        <v>4613</v>
      </c>
      <c r="S599" s="228" t="s">
        <v>4614</v>
      </c>
      <c r="T599" s="228" t="s">
        <v>4615</v>
      </c>
      <c r="U599" s="228" t="s">
        <v>855</v>
      </c>
      <c r="V599" s="228" t="s">
        <v>855</v>
      </c>
      <c r="W599" s="228" t="s">
        <v>857</v>
      </c>
      <c r="X599" s="316" t="s">
        <v>793</v>
      </c>
      <c r="Y599" s="317" t="str">
        <f>VLOOKUP(HelpMe[[#This Row],[Technician]],Technicians[#All],3,FALSE)</f>
        <v>RAK Ceramics</v>
      </c>
      <c r="Z599" s="228" t="str">
        <f>VLOOKUP(HelpMe[[#This Row],[Technician]],Technicians[#All],2,FALSE)</f>
        <v>SAP SD</v>
      </c>
      <c r="AA599" s="233" t="str">
        <f>IF((TEXT("Oct 28, 2024 00:00 AM","mmm dd, yyyy hh:mm") - HelpMe[[#This Row],[Updated Created Date]])&gt;0, "Yes","No")</f>
        <v>Yes</v>
      </c>
      <c r="AB599" s="230">
        <f ca="1">HelpMe[[#This Row],[Updated Resolved Time]]-HelpMe[[#This Row],[Updated Created Date]]</f>
        <v>5.4861111115314998E-2</v>
      </c>
      <c r="AC599" s="231">
        <f>YEAR(HelpMe[[#This Row],[Updated Created Date]])</f>
        <v>2024</v>
      </c>
      <c r="AD599" s="228">
        <f>WEEKNUM(HelpMe[[#This Row],[Updated Created Date]])</f>
        <v>39</v>
      </c>
      <c r="AE599" s="228" t="str">
        <f>_xlfn.CONCAT(HelpMe[[#This Row],[Year]],"-W",HelpMe[[#This Row],[Week'#]])</f>
        <v>2024-W39</v>
      </c>
      <c r="AF599" s="228" t="str">
        <f>IFERROR(VLOOKUP(HelpMe[[#This Row],[ID]],CGTracker[#All],13,FALSE),"No CG Status Found")</f>
        <v>No CG Status Found</v>
      </c>
      <c r="AG599" s="228">
        <f>MONTH(HelpMe[[#This Row],[Updated Created Date]])</f>
        <v>9</v>
      </c>
      <c r="AH599" s="228" t="str">
        <f>_xlfn.CONCAT(HelpMe[[#This Row],[Year]],"-M",HelpMe[[#This Row],[Month]])</f>
        <v>2024-M9</v>
      </c>
      <c r="AI599" s="228" t="str">
        <f ca="1">IF(HelpMe[[#This Row],[Age]]&lt;2,"Less than 2",IF(HelpMe[[#This Row],[Age]]&lt;5,"From 2 to 5",IF(HelpMe[[#This Row],[Age]]&lt;10,"From 5 to 10","More than 10")))</f>
        <v>Less than 2</v>
      </c>
      <c r="AJ5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45561.532638888886</v>
      </c>
      <c r="AK5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45561.587500000001</v>
      </c>
    </row>
    <row r="600" spans="1:37" ht="13.5" customHeight="1">
      <c r="A600" s="235">
        <v>4000003427</v>
      </c>
      <c r="B600" s="228" t="s">
        <v>117</v>
      </c>
      <c r="C600" s="228" t="s">
        <v>795</v>
      </c>
      <c r="D600" s="228" t="s">
        <v>4616</v>
      </c>
      <c r="E600" s="228" t="s">
        <v>2172</v>
      </c>
      <c r="F600" s="228" t="s">
        <v>881</v>
      </c>
      <c r="G600" s="228" t="s">
        <v>882</v>
      </c>
      <c r="H600" s="228" t="s">
        <v>403</v>
      </c>
      <c r="I600" s="233" t="s">
        <v>2182</v>
      </c>
      <c r="J600" s="228" t="s">
        <v>4617</v>
      </c>
      <c r="K600" s="228" t="s">
        <v>846</v>
      </c>
      <c r="L600" s="228" t="s">
        <v>4618</v>
      </c>
      <c r="M600" s="228" t="s">
        <v>933</v>
      </c>
      <c r="N600" s="228" t="s">
        <v>1666</v>
      </c>
      <c r="O600" s="228" t="s">
        <v>850</v>
      </c>
      <c r="P600" s="233" t="s">
        <v>4618</v>
      </c>
      <c r="Q600" s="228" t="s">
        <v>795</v>
      </c>
      <c r="R600" s="233" t="s">
        <v>4619</v>
      </c>
      <c r="S600" s="228" t="s">
        <v>4620</v>
      </c>
      <c r="T600" s="228" t="s">
        <v>4621</v>
      </c>
      <c r="U600" s="228" t="s">
        <v>890</v>
      </c>
      <c r="V600" s="228" t="s">
        <v>855</v>
      </c>
      <c r="W600" s="228" t="s">
        <v>869</v>
      </c>
      <c r="X600" s="316" t="s">
        <v>2176</v>
      </c>
      <c r="Y600" s="317" t="str">
        <f>VLOOKUP(HelpMe[[#This Row],[Technician]],Technicians[#All],3,FALSE)</f>
        <v>RAK Ceramics</v>
      </c>
      <c r="Z600" s="228" t="str">
        <f>VLOOKUP(HelpMe[[#This Row],[Technician]],Technicians[#All],2,FALSE)</f>
        <v>SAP Basis</v>
      </c>
      <c r="AA600" s="233" t="str">
        <f>IF((TEXT("Oct 28, 2024 00:00 AM","mmm dd, yyyy hh:mm") - HelpMe[[#This Row],[Updated Created Date]])&gt;0, "Yes","No")</f>
        <v>Yes</v>
      </c>
      <c r="AB600" s="230">
        <f ca="1">HelpMe[[#This Row],[Updated Resolved Time]]-HelpMe[[#This Row],[Updated Created Date]]</f>
        <v>33.924999999995634</v>
      </c>
      <c r="AC600" s="231">
        <f>YEAR(HelpMe[[#This Row],[Updated Created Date]])</f>
        <v>2024</v>
      </c>
      <c r="AD600" s="228">
        <f>WEEKNUM(HelpMe[[#This Row],[Updated Created Date]])</f>
        <v>39</v>
      </c>
      <c r="AE600" s="228" t="str">
        <f>_xlfn.CONCAT(HelpMe[[#This Row],[Year]],"-W",HelpMe[[#This Row],[Week'#]])</f>
        <v>2024-W39</v>
      </c>
      <c r="AF600" s="228" t="str">
        <f>IFERROR(VLOOKUP(HelpMe[[#This Row],[ID]],CGTracker[#All],13,FALSE),"No CG Status Found")</f>
        <v>No CG Status Found</v>
      </c>
      <c r="AG600" s="228">
        <f>MONTH(HelpMe[[#This Row],[Updated Created Date]])</f>
        <v>9</v>
      </c>
      <c r="AH600" s="228" t="str">
        <f>_xlfn.CONCAT(HelpMe[[#This Row],[Year]],"-M",HelpMe[[#This Row],[Month]])</f>
        <v>2024-M9</v>
      </c>
      <c r="AI600" s="228" t="str">
        <f ca="1">IF(HelpMe[[#This Row],[Age]]&lt;2,"Less than 2",IF(HelpMe[[#This Row],[Age]]&lt;5,"From 2 to 5",IF(HelpMe[[#This Row],[Age]]&lt;10,"From 5 to 10","More than 10")))</f>
        <v>More than 10</v>
      </c>
      <c r="AJ6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45561.554166666669</v>
      </c>
      <c r="AK6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45595.479166666664</v>
      </c>
    </row>
    <row r="601" spans="1:37" ht="13.5" customHeight="1">
      <c r="A601" s="235">
        <v>4000003448</v>
      </c>
      <c r="B601" s="228" t="s">
        <v>117</v>
      </c>
      <c r="C601" s="228" t="s">
        <v>795</v>
      </c>
      <c r="D601" s="228" t="s">
        <v>4622</v>
      </c>
      <c r="E601" s="228" t="s">
        <v>4623</v>
      </c>
      <c r="F601" s="228" t="s">
        <v>881</v>
      </c>
      <c r="G601" s="228" t="s">
        <v>882</v>
      </c>
      <c r="H601" s="228" t="s">
        <v>403</v>
      </c>
      <c r="I601" s="233" t="s">
        <v>4624</v>
      </c>
      <c r="J601" s="228" t="s">
        <v>4625</v>
      </c>
      <c r="K601" s="228" t="s">
        <v>846</v>
      </c>
      <c r="L601" s="228" t="s">
        <v>4414</v>
      </c>
      <c r="M601" s="228" t="s">
        <v>4623</v>
      </c>
      <c r="N601" s="228" t="s">
        <v>1004</v>
      </c>
      <c r="O601" s="228" t="s">
        <v>850</v>
      </c>
      <c r="P601" s="233" t="s">
        <v>4414</v>
      </c>
      <c r="Q601" s="228" t="s">
        <v>795</v>
      </c>
      <c r="R601" s="233" t="s">
        <v>4626</v>
      </c>
      <c r="S601" s="228" t="s">
        <v>4627</v>
      </c>
      <c r="T601" s="228" t="s">
        <v>4628</v>
      </c>
      <c r="U601" s="228" t="s">
        <v>890</v>
      </c>
      <c r="V601" s="228" t="s">
        <v>855</v>
      </c>
      <c r="W601" s="228" t="s">
        <v>869</v>
      </c>
      <c r="X601" s="316" t="s">
        <v>793</v>
      </c>
      <c r="Y601" s="317" t="str">
        <f>VLOOKUP(HelpMe[[#This Row],[Technician]],Technicians[#All],3,FALSE)</f>
        <v>RAK Ceramics</v>
      </c>
      <c r="Z601" s="228" t="str">
        <f>VLOOKUP(HelpMe[[#This Row],[Technician]],Technicians[#All],2,FALSE)</f>
        <v>SAP Basis</v>
      </c>
      <c r="AA601" s="233" t="str">
        <f>IF((TEXT("Oct 28, 2024 00:00 AM","mmm dd, yyyy hh:mm") - HelpMe[[#This Row],[Updated Created Date]])&gt;0, "Yes","No")</f>
        <v>Yes</v>
      </c>
      <c r="AB601" s="230">
        <f ca="1">HelpMe[[#This Row],[Updated Resolved Time]]-HelpMe[[#This Row],[Updated Created Date]]</f>
        <v>11.284722222218988</v>
      </c>
      <c r="AC601" s="231">
        <f>YEAR(HelpMe[[#This Row],[Updated Created Date]])</f>
        <v>2024</v>
      </c>
      <c r="AD601" s="228">
        <f>WEEKNUM(HelpMe[[#This Row],[Updated Created Date]])</f>
        <v>39</v>
      </c>
      <c r="AE601" s="228" t="str">
        <f>_xlfn.CONCAT(HelpMe[[#This Row],[Year]],"-W",HelpMe[[#This Row],[Week'#]])</f>
        <v>2024-W39</v>
      </c>
      <c r="AF601" s="228" t="str">
        <f>IFERROR(VLOOKUP(HelpMe[[#This Row],[ID]],CGTracker[#All],13,FALSE),"No CG Status Found")</f>
        <v>No CG Status Found</v>
      </c>
      <c r="AG601" s="228">
        <f>MONTH(HelpMe[[#This Row],[Updated Created Date]])</f>
        <v>9</v>
      </c>
      <c r="AH601" s="228" t="str">
        <f>_xlfn.CONCAT(HelpMe[[#This Row],[Year]],"-M",HelpMe[[#This Row],[Month]])</f>
        <v>2024-M9</v>
      </c>
      <c r="AI601" s="228" t="str">
        <f ca="1">IF(HelpMe[[#This Row],[Age]]&lt;2,"Less than 2",IF(HelpMe[[#This Row],[Age]]&lt;5,"From 2 to 5",IF(HelpMe[[#This Row],[Age]]&lt;10,"From 5 to 10","More than 10")))</f>
        <v>More than 10</v>
      </c>
      <c r="AJ6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45562.457638888889</v>
      </c>
      <c r="AK6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45573.742361111108</v>
      </c>
    </row>
    <row r="602" spans="1:37" ht="13.5" customHeight="1">
      <c r="A602" s="235">
        <v>4000003385</v>
      </c>
      <c r="B602" s="228" t="s">
        <v>117</v>
      </c>
      <c r="C602" s="228" t="s">
        <v>1035</v>
      </c>
      <c r="D602" s="228" t="s">
        <v>4629</v>
      </c>
      <c r="E602" s="228" t="s">
        <v>1434</v>
      </c>
      <c r="F602" s="228" t="s">
        <v>881</v>
      </c>
      <c r="G602" s="228" t="s">
        <v>882</v>
      </c>
      <c r="H602" s="228" t="s">
        <v>403</v>
      </c>
      <c r="I602" s="233" t="s">
        <v>4630</v>
      </c>
      <c r="J602" s="228" t="s">
        <v>4631</v>
      </c>
      <c r="K602" s="228" t="s">
        <v>846</v>
      </c>
      <c r="L602" s="228" t="s">
        <v>4632</v>
      </c>
      <c r="M602" s="228" t="s">
        <v>1434</v>
      </c>
      <c r="N602" s="228" t="s">
        <v>1156</v>
      </c>
      <c r="O602" s="228" t="s">
        <v>917</v>
      </c>
      <c r="P602" s="233" t="s">
        <v>4632</v>
      </c>
      <c r="Q602" s="228" t="s">
        <v>892</v>
      </c>
      <c r="R602" s="233" t="s">
        <v>4633</v>
      </c>
      <c r="S602" s="228" t="s">
        <v>4633</v>
      </c>
      <c r="T602" s="228" t="s">
        <v>4634</v>
      </c>
      <c r="U602" s="228" t="s">
        <v>890</v>
      </c>
      <c r="V602" s="228" t="s">
        <v>855</v>
      </c>
      <c r="W602" s="228" t="s">
        <v>869</v>
      </c>
      <c r="X602" s="316" t="s">
        <v>793</v>
      </c>
      <c r="Y602" s="317" t="str">
        <f>VLOOKUP(HelpMe[[#This Row],[Technician]],Technicians[#All],3,FALSE)</f>
        <v>RAK Ceramics</v>
      </c>
      <c r="Z602" s="228" t="str">
        <f>VLOOKUP(HelpMe[[#This Row],[Technician]],Technicians[#All],2,FALSE)</f>
        <v>SAP Basis</v>
      </c>
      <c r="AA602" s="233" t="str">
        <f>IF((TEXT("Oct 28, 2024 00:00 AM","mmm dd, yyyy hh:mm") - HelpMe[[#This Row],[Updated Created Date]])&gt;0, "Yes","No")</f>
        <v>Yes</v>
      </c>
      <c r="AB602" s="230">
        <f ca="1">HelpMe[[#This Row],[Updated Resolved Time]]-HelpMe[[#This Row],[Updated Created Date]]</f>
        <v>1.0201388888890506</v>
      </c>
      <c r="AC602" s="231">
        <f>YEAR(HelpMe[[#This Row],[Updated Created Date]])</f>
        <v>2024</v>
      </c>
      <c r="AD602" s="228">
        <f>WEEKNUM(HelpMe[[#This Row],[Updated Created Date]])</f>
        <v>39</v>
      </c>
      <c r="AE602" s="228" t="str">
        <f>_xlfn.CONCAT(HelpMe[[#This Row],[Year]],"-W",HelpMe[[#This Row],[Week'#]])</f>
        <v>2024-W39</v>
      </c>
      <c r="AF602" s="228" t="str">
        <f>IFERROR(VLOOKUP(HelpMe[[#This Row],[ID]],CGTracker[#All],13,FALSE),"No CG Status Found")</f>
        <v>No CG Status Found</v>
      </c>
      <c r="AG602" s="228">
        <f>MONTH(HelpMe[[#This Row],[Updated Created Date]])</f>
        <v>9</v>
      </c>
      <c r="AH602" s="228" t="str">
        <f>_xlfn.CONCAT(HelpMe[[#This Row],[Year]],"-M",HelpMe[[#This Row],[Month]])</f>
        <v>2024-M9</v>
      </c>
      <c r="AI602" s="228" t="str">
        <f ca="1">IF(HelpMe[[#This Row],[Age]]&lt;2,"Less than 2",IF(HelpMe[[#This Row],[Age]]&lt;5,"From 2 to 5",IF(HelpMe[[#This Row],[Age]]&lt;10,"From 5 to 10","More than 10")))</f>
        <v>Less than 2</v>
      </c>
      <c r="AJ6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45560.667361111111</v>
      </c>
      <c r="AK6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45561.6875</v>
      </c>
    </row>
    <row r="603" spans="1:37" ht="13.5" customHeight="1">
      <c r="A603" s="235">
        <v>4000003413</v>
      </c>
      <c r="B603" s="228" t="s">
        <v>117</v>
      </c>
      <c r="C603" s="228" t="s">
        <v>795</v>
      </c>
      <c r="D603" s="228" t="s">
        <v>4635</v>
      </c>
      <c r="E603" s="228" t="s">
        <v>4636</v>
      </c>
      <c r="F603" s="228" t="s">
        <v>2413</v>
      </c>
      <c r="G603" s="228" t="s">
        <v>882</v>
      </c>
      <c r="H603" s="228" t="s">
        <v>403</v>
      </c>
      <c r="I603" s="233" t="s">
        <v>4637</v>
      </c>
      <c r="J603" s="228" t="s">
        <v>4638</v>
      </c>
      <c r="K603" s="228" t="s">
        <v>846</v>
      </c>
      <c r="L603" s="228" t="s">
        <v>4313</v>
      </c>
      <c r="M603" s="228" t="s">
        <v>4636</v>
      </c>
      <c r="N603" s="228" t="s">
        <v>1122</v>
      </c>
      <c r="O603" s="228" t="s">
        <v>850</v>
      </c>
      <c r="P603" s="233" t="s">
        <v>4313</v>
      </c>
      <c r="Q603" s="228" t="s">
        <v>795</v>
      </c>
      <c r="R603" s="233" t="s">
        <v>4639</v>
      </c>
      <c r="S603" s="228" t="s">
        <v>4640</v>
      </c>
      <c r="T603" s="228" t="s">
        <v>4641</v>
      </c>
      <c r="U603" s="228" t="s">
        <v>890</v>
      </c>
      <c r="V603" s="228" t="s">
        <v>855</v>
      </c>
      <c r="W603" s="228" t="s">
        <v>869</v>
      </c>
      <c r="X603" s="316" t="s">
        <v>904</v>
      </c>
      <c r="Y603" s="317" t="str">
        <f>VLOOKUP(HelpMe[[#This Row],[Technician]],Technicians[#All],3,FALSE)</f>
        <v>RAK Ceramics</v>
      </c>
      <c r="Z603" s="228" t="str">
        <f>VLOOKUP(HelpMe[[#This Row],[Technician]],Technicians[#All],2,FALSE)</f>
        <v>SAP Basis</v>
      </c>
      <c r="AA603" s="233" t="str">
        <f>IF((TEXT("Oct 28, 2024 00:00 AM","mmm dd, yyyy hh:mm") - HelpMe[[#This Row],[Updated Created Date]])&gt;0, "Yes","No")</f>
        <v>Yes</v>
      </c>
      <c r="AB603" s="230">
        <f ca="1">HelpMe[[#This Row],[Updated Resolved Time]]-HelpMe[[#This Row],[Updated Created Date]]</f>
        <v>27.106944444443798</v>
      </c>
      <c r="AC603" s="231">
        <f>YEAR(HelpMe[[#This Row],[Updated Created Date]])</f>
        <v>2024</v>
      </c>
      <c r="AD603" s="228">
        <f>WEEKNUM(HelpMe[[#This Row],[Updated Created Date]])</f>
        <v>39</v>
      </c>
      <c r="AE603" s="228" t="str">
        <f>_xlfn.CONCAT(HelpMe[[#This Row],[Year]],"-W",HelpMe[[#This Row],[Week'#]])</f>
        <v>2024-W39</v>
      </c>
      <c r="AF603" s="228" t="str">
        <f>IFERROR(VLOOKUP(HelpMe[[#This Row],[ID]],CGTracker[#All],13,FALSE),"No CG Status Found")</f>
        <v>No CG Status Found</v>
      </c>
      <c r="AG603" s="228">
        <f>MONTH(HelpMe[[#This Row],[Updated Created Date]])</f>
        <v>9</v>
      </c>
      <c r="AH603" s="228" t="str">
        <f>_xlfn.CONCAT(HelpMe[[#This Row],[Year]],"-M",HelpMe[[#This Row],[Month]])</f>
        <v>2024-M9</v>
      </c>
      <c r="AI603" s="228" t="str">
        <f ca="1">IF(HelpMe[[#This Row],[Age]]&lt;2,"Less than 2",IF(HelpMe[[#This Row],[Age]]&lt;5,"From 2 to 5",IF(HelpMe[[#This Row],[Age]]&lt;10,"From 5 to 10","More than 10")))</f>
        <v>More than 10</v>
      </c>
      <c r="AJ6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45561.452777777777</v>
      </c>
      <c r="AK6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45588.55972222222</v>
      </c>
    </row>
    <row r="604" spans="1:37" ht="13.5" customHeight="1">
      <c r="A604" s="235">
        <v>4000003435</v>
      </c>
      <c r="B604" s="228" t="s">
        <v>117</v>
      </c>
      <c r="C604" s="228" t="s">
        <v>1035</v>
      </c>
      <c r="D604" s="228" t="s">
        <v>4642</v>
      </c>
      <c r="E604" s="228" t="s">
        <v>1434</v>
      </c>
      <c r="F604" s="228" t="s">
        <v>881</v>
      </c>
      <c r="G604" s="228" t="s">
        <v>882</v>
      </c>
      <c r="H604" s="228" t="s">
        <v>403</v>
      </c>
      <c r="I604" s="233" t="s">
        <v>4643</v>
      </c>
      <c r="J604" s="228" t="s">
        <v>4644</v>
      </c>
      <c r="K604" s="228" t="s">
        <v>846</v>
      </c>
      <c r="L604" s="228" t="s">
        <v>3696</v>
      </c>
      <c r="M604" s="228" t="s">
        <v>1434</v>
      </c>
      <c r="N604" s="228" t="s">
        <v>1156</v>
      </c>
      <c r="O604" s="228" t="s">
        <v>850</v>
      </c>
      <c r="P604" s="233" t="s">
        <v>3696</v>
      </c>
      <c r="Q604" s="228" t="s">
        <v>892</v>
      </c>
      <c r="R604" s="233" t="s">
        <v>4645</v>
      </c>
      <c r="S604" s="228" t="s">
        <v>4645</v>
      </c>
      <c r="T604" s="228" t="s">
        <v>4646</v>
      </c>
      <c r="U604" s="228" t="s">
        <v>890</v>
      </c>
      <c r="V604" s="228" t="s">
        <v>855</v>
      </c>
      <c r="W604" s="228" t="s">
        <v>869</v>
      </c>
      <c r="X604" s="316" t="s">
        <v>793</v>
      </c>
      <c r="Y604" s="317" t="str">
        <f>VLOOKUP(HelpMe[[#This Row],[Technician]],Technicians[#All],3,FALSE)</f>
        <v>RAK Ceramics</v>
      </c>
      <c r="Z604" s="228" t="str">
        <f>VLOOKUP(HelpMe[[#This Row],[Technician]],Technicians[#All],2,FALSE)</f>
        <v>SAP Basis</v>
      </c>
      <c r="AA604" s="233" t="str">
        <f>IF((TEXT("Oct 28, 2024 00:00 AM","mmm dd, yyyy hh:mm") - HelpMe[[#This Row],[Updated Created Date]])&gt;0, "Yes","No")</f>
        <v>Yes</v>
      </c>
      <c r="AB604" s="230">
        <f ca="1">HelpMe[[#This Row],[Updated Resolved Time]]-HelpMe[[#This Row],[Updated Created Date]]</f>
        <v>18.941666666665697</v>
      </c>
      <c r="AC604" s="231">
        <f>YEAR(HelpMe[[#This Row],[Updated Created Date]])</f>
        <v>2024</v>
      </c>
      <c r="AD604" s="228">
        <f>WEEKNUM(HelpMe[[#This Row],[Updated Created Date]])</f>
        <v>39</v>
      </c>
      <c r="AE604" s="228" t="str">
        <f>_xlfn.CONCAT(HelpMe[[#This Row],[Year]],"-W",HelpMe[[#This Row],[Week'#]])</f>
        <v>2024-W39</v>
      </c>
      <c r="AF604" s="228" t="str">
        <f>IFERROR(VLOOKUP(HelpMe[[#This Row],[ID]],CGTracker[#All],13,FALSE),"No CG Status Found")</f>
        <v>No CG Status Found</v>
      </c>
      <c r="AG604" s="228">
        <f>MONTH(HelpMe[[#This Row],[Updated Created Date]])</f>
        <v>9</v>
      </c>
      <c r="AH604" s="228" t="str">
        <f>_xlfn.CONCAT(HelpMe[[#This Row],[Year]],"-M",HelpMe[[#This Row],[Month]])</f>
        <v>2024-M9</v>
      </c>
      <c r="AI604" s="228" t="str">
        <f ca="1">IF(HelpMe[[#This Row],[Age]]&lt;2,"Less than 2",IF(HelpMe[[#This Row],[Age]]&lt;5,"From 2 to 5",IF(HelpMe[[#This Row],[Age]]&lt;10,"From 5 to 10","More than 10")))</f>
        <v>More than 10</v>
      </c>
      <c r="AJ6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45561.750694444447</v>
      </c>
      <c r="AK6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45580.692361111112</v>
      </c>
    </row>
    <row r="605" spans="1:37" ht="13.5" customHeight="1">
      <c r="A605" s="235">
        <v>4000003388</v>
      </c>
      <c r="B605" s="228" t="s">
        <v>117</v>
      </c>
      <c r="C605" s="228" t="s">
        <v>795</v>
      </c>
      <c r="D605" s="228" t="s">
        <v>4647</v>
      </c>
      <c r="E605" s="228" t="s">
        <v>4648</v>
      </c>
      <c r="F605" s="228" t="s">
        <v>2413</v>
      </c>
      <c r="G605" s="228" t="s">
        <v>882</v>
      </c>
      <c r="H605" s="228" t="s">
        <v>403</v>
      </c>
      <c r="I605" s="233" t="s">
        <v>4649</v>
      </c>
      <c r="J605" s="228" t="s">
        <v>4650</v>
      </c>
      <c r="K605" s="228" t="s">
        <v>846</v>
      </c>
      <c r="L605" s="228" t="s">
        <v>4651</v>
      </c>
      <c r="M605" s="228" t="s">
        <v>4648</v>
      </c>
      <c r="N605" s="228" t="s">
        <v>1122</v>
      </c>
      <c r="O605" s="228" t="s">
        <v>850</v>
      </c>
      <c r="P605" s="233" t="s">
        <v>4651</v>
      </c>
      <c r="Q605" s="228" t="s">
        <v>795</v>
      </c>
      <c r="R605" s="233" t="s">
        <v>4652</v>
      </c>
      <c r="S605" s="228" t="s">
        <v>4653</v>
      </c>
      <c r="T605" s="228" t="s">
        <v>4654</v>
      </c>
      <c r="U605" s="228" t="s">
        <v>890</v>
      </c>
      <c r="V605" s="228" t="s">
        <v>855</v>
      </c>
      <c r="W605" s="228" t="s">
        <v>869</v>
      </c>
      <c r="X605" s="316" t="s">
        <v>904</v>
      </c>
      <c r="Y605" s="317" t="str">
        <f>VLOOKUP(HelpMe[[#This Row],[Technician]],Technicians[#All],3,FALSE)</f>
        <v>RAK Ceramics</v>
      </c>
      <c r="Z605" s="228" t="str">
        <f>VLOOKUP(HelpMe[[#This Row],[Technician]],Technicians[#All],2,FALSE)</f>
        <v>SAP Basis</v>
      </c>
      <c r="AA605" s="233" t="str">
        <f>IF((TEXT("Oct 28, 2024 00:00 AM","mmm dd, yyyy hh:mm") - HelpMe[[#This Row],[Updated Created Date]])&gt;0, "Yes","No")</f>
        <v>Yes</v>
      </c>
      <c r="AB605" s="230">
        <f ca="1">HelpMe[[#This Row],[Updated Resolved Time]]-HelpMe[[#This Row],[Updated Created Date]]</f>
        <v>27.96875</v>
      </c>
      <c r="AC605" s="231">
        <f>YEAR(HelpMe[[#This Row],[Updated Created Date]])</f>
        <v>2024</v>
      </c>
      <c r="AD605" s="228">
        <f>WEEKNUM(HelpMe[[#This Row],[Updated Created Date]])</f>
        <v>39</v>
      </c>
      <c r="AE605" s="228" t="str">
        <f>_xlfn.CONCAT(HelpMe[[#This Row],[Year]],"-W",HelpMe[[#This Row],[Week'#]])</f>
        <v>2024-W39</v>
      </c>
      <c r="AF605" s="228" t="str">
        <f>IFERROR(VLOOKUP(HelpMe[[#This Row],[ID]],CGTracker[#All],13,FALSE),"No CG Status Found")</f>
        <v>No CG Status Found</v>
      </c>
      <c r="AG605" s="228">
        <f>MONTH(HelpMe[[#This Row],[Updated Created Date]])</f>
        <v>9</v>
      </c>
      <c r="AH605" s="228" t="str">
        <f>_xlfn.CONCAT(HelpMe[[#This Row],[Year]],"-M",HelpMe[[#This Row],[Month]])</f>
        <v>2024-M9</v>
      </c>
      <c r="AI605" s="228" t="str">
        <f ca="1">IF(HelpMe[[#This Row],[Age]]&lt;2,"Less than 2",IF(HelpMe[[#This Row],[Age]]&lt;5,"From 2 to 5",IF(HelpMe[[#This Row],[Age]]&lt;10,"From 5 to 10","More than 10")))</f>
        <v>More than 10</v>
      </c>
      <c r="AJ6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45560.679166666669</v>
      </c>
      <c r="AK6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45588.647916666669</v>
      </c>
    </row>
    <row r="606" spans="1:37" ht="13.5" customHeight="1">
      <c r="A606" s="235">
        <v>4000003415</v>
      </c>
      <c r="B606" s="228" t="s">
        <v>117</v>
      </c>
      <c r="C606" s="228" t="s">
        <v>795</v>
      </c>
      <c r="D606" s="228" t="s">
        <v>4655</v>
      </c>
      <c r="E606" s="228" t="s">
        <v>4656</v>
      </c>
      <c r="F606" s="228" t="s">
        <v>881</v>
      </c>
      <c r="G606" s="228" t="s">
        <v>882</v>
      </c>
      <c r="H606" s="228" t="s">
        <v>403</v>
      </c>
      <c r="I606" s="233" t="s">
        <v>4657</v>
      </c>
      <c r="J606" s="228" t="s">
        <v>4658</v>
      </c>
      <c r="K606" s="228" t="s">
        <v>846</v>
      </c>
      <c r="L606" s="228" t="s">
        <v>2889</v>
      </c>
      <c r="M606" s="228" t="s">
        <v>4656</v>
      </c>
      <c r="N606" s="228" t="s">
        <v>2139</v>
      </c>
      <c r="O606" s="228" t="s">
        <v>850</v>
      </c>
      <c r="P606" s="233" t="s">
        <v>2889</v>
      </c>
      <c r="Q606" s="228" t="s">
        <v>795</v>
      </c>
      <c r="R606" s="233" t="s">
        <v>4659</v>
      </c>
      <c r="S606" s="228" t="s">
        <v>4660</v>
      </c>
      <c r="T606" s="228" t="s">
        <v>4661</v>
      </c>
      <c r="U606" s="228" t="s">
        <v>890</v>
      </c>
      <c r="V606" s="228" t="s">
        <v>855</v>
      </c>
      <c r="W606" s="228" t="s">
        <v>869</v>
      </c>
      <c r="X606" s="316" t="s">
        <v>793</v>
      </c>
      <c r="Y606" s="317" t="str">
        <f>VLOOKUP(HelpMe[[#This Row],[Technician]],Technicians[#All],3,FALSE)</f>
        <v>RAK Ceramics</v>
      </c>
      <c r="Z606" s="228" t="str">
        <f>VLOOKUP(HelpMe[[#This Row],[Technician]],Technicians[#All],2,FALSE)</f>
        <v>SAP Basis</v>
      </c>
      <c r="AA606" s="233" t="str">
        <f>IF((TEXT("Oct 28, 2024 00:00 AM","mmm dd, yyyy hh:mm") - HelpMe[[#This Row],[Updated Created Date]])&gt;0, "Yes","No")</f>
        <v>Yes</v>
      </c>
      <c r="AB606" s="230">
        <f ca="1">HelpMe[[#This Row],[Updated Resolved Time]]-HelpMe[[#This Row],[Updated Created Date]]</f>
        <v>4.3055555555547471</v>
      </c>
      <c r="AC606" s="231">
        <f>YEAR(HelpMe[[#This Row],[Updated Created Date]])</f>
        <v>2024</v>
      </c>
      <c r="AD606" s="228">
        <f>WEEKNUM(HelpMe[[#This Row],[Updated Created Date]])</f>
        <v>39</v>
      </c>
      <c r="AE606" s="228" t="str">
        <f>_xlfn.CONCAT(HelpMe[[#This Row],[Year]],"-W",HelpMe[[#This Row],[Week'#]])</f>
        <v>2024-W39</v>
      </c>
      <c r="AF606" s="228" t="str">
        <f>IFERROR(VLOOKUP(HelpMe[[#This Row],[ID]],CGTracker[#All],13,FALSE),"No CG Status Found")</f>
        <v>No CG Status Found</v>
      </c>
      <c r="AG606" s="228">
        <f>MONTH(HelpMe[[#This Row],[Updated Created Date]])</f>
        <v>9</v>
      </c>
      <c r="AH606" s="228" t="str">
        <f>_xlfn.CONCAT(HelpMe[[#This Row],[Year]],"-M",HelpMe[[#This Row],[Month]])</f>
        <v>2024-M9</v>
      </c>
      <c r="AI606" s="228" t="str">
        <f ca="1">IF(HelpMe[[#This Row],[Age]]&lt;2,"Less than 2",IF(HelpMe[[#This Row],[Age]]&lt;5,"From 2 to 5",IF(HelpMe[[#This Row],[Age]]&lt;10,"From 5 to 10","More than 10")))</f>
        <v>From 2 to 5</v>
      </c>
      <c r="AJ6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45561.458333333336</v>
      </c>
      <c r="AK6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45565.763888888891</v>
      </c>
    </row>
    <row r="607" spans="1:37" ht="13.5" customHeight="1">
      <c r="A607" s="235">
        <v>4000003423</v>
      </c>
      <c r="B607" s="228" t="s">
        <v>156</v>
      </c>
      <c r="C607" s="228" t="s">
        <v>892</v>
      </c>
      <c r="D607" s="228" t="s">
        <v>4609</v>
      </c>
      <c r="E607" s="228" t="s">
        <v>2305</v>
      </c>
      <c r="F607" s="228" t="s">
        <v>742</v>
      </c>
      <c r="G607" s="228" t="s">
        <v>516</v>
      </c>
      <c r="H607" s="228" t="s">
        <v>403</v>
      </c>
      <c r="I607" s="233" t="s">
        <v>4662</v>
      </c>
      <c r="J607" s="228" t="s">
        <v>4663</v>
      </c>
      <c r="K607" s="228" t="s">
        <v>846</v>
      </c>
      <c r="L607" s="228" t="s">
        <v>4664</v>
      </c>
      <c r="M607" s="228" t="s">
        <v>2305</v>
      </c>
      <c r="N607" s="228" t="s">
        <v>1170</v>
      </c>
      <c r="O607" s="228" t="s">
        <v>850</v>
      </c>
      <c r="P607" s="233" t="s">
        <v>4664</v>
      </c>
      <c r="Q607" s="228" t="s">
        <v>795</v>
      </c>
      <c r="R607" s="233" t="s">
        <v>4665</v>
      </c>
      <c r="S607" s="228" t="s">
        <v>4666</v>
      </c>
      <c r="T607" s="228" t="s">
        <v>4667</v>
      </c>
      <c r="U607" s="228" t="s">
        <v>855</v>
      </c>
      <c r="V607" s="228" t="s">
        <v>855</v>
      </c>
      <c r="W607" s="228" t="s">
        <v>869</v>
      </c>
      <c r="X607" s="316" t="s">
        <v>793</v>
      </c>
      <c r="Y607" s="317" t="str">
        <f>VLOOKUP(HelpMe[[#This Row],[Technician]],Technicians[#All],3,FALSE)</f>
        <v>RAK Ceramics</v>
      </c>
      <c r="Z607" s="228" t="str">
        <f>VLOOKUP(HelpMe[[#This Row],[Technician]],Technicians[#All],2,FALSE)</f>
        <v>SAP SD</v>
      </c>
      <c r="AA607" s="233" t="str">
        <f>IF((TEXT("Oct 28, 2024 00:00 AM","mmm dd, yyyy hh:mm") - HelpMe[[#This Row],[Updated Created Date]])&gt;0, "Yes","No")</f>
        <v>Yes</v>
      </c>
      <c r="AB607" s="230">
        <f ca="1">HelpMe[[#This Row],[Updated Resolved Time]]-HelpMe[[#This Row],[Updated Created Date]]</f>
        <v>12.195138888891961</v>
      </c>
      <c r="AC607" s="231">
        <f>YEAR(HelpMe[[#This Row],[Updated Created Date]])</f>
        <v>2024</v>
      </c>
      <c r="AD607" s="228">
        <f>WEEKNUM(HelpMe[[#This Row],[Updated Created Date]])</f>
        <v>39</v>
      </c>
      <c r="AE607" s="228" t="str">
        <f>_xlfn.CONCAT(HelpMe[[#This Row],[Year]],"-W",HelpMe[[#This Row],[Week'#]])</f>
        <v>2024-W39</v>
      </c>
      <c r="AF607" s="228" t="str">
        <f>IFERROR(VLOOKUP(HelpMe[[#This Row],[ID]],CGTracker[#All],13,FALSE),"No CG Status Found")</f>
        <v>No CG Status Found</v>
      </c>
      <c r="AG607" s="228">
        <f>MONTH(HelpMe[[#This Row],[Updated Created Date]])</f>
        <v>9</v>
      </c>
      <c r="AH607" s="228" t="str">
        <f>_xlfn.CONCAT(HelpMe[[#This Row],[Year]],"-M",HelpMe[[#This Row],[Month]])</f>
        <v>2024-M9</v>
      </c>
      <c r="AI607" s="228" t="str">
        <f ca="1">IF(HelpMe[[#This Row],[Age]]&lt;2,"Less than 2",IF(HelpMe[[#This Row],[Age]]&lt;5,"From 2 to 5",IF(HelpMe[[#This Row],[Age]]&lt;10,"From 5 to 10","More than 10")))</f>
        <v>More than 10</v>
      </c>
      <c r="AJ6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45561.522222222222</v>
      </c>
      <c r="AK6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45573.717361111114</v>
      </c>
    </row>
    <row r="608" spans="1:37" ht="13.5" customHeight="1">
      <c r="A608" s="235">
        <v>4000003436</v>
      </c>
      <c r="B608" s="228" t="s">
        <v>117</v>
      </c>
      <c r="C608" s="228" t="s">
        <v>1035</v>
      </c>
      <c r="D608" s="228" t="s">
        <v>4668</v>
      </c>
      <c r="E608" s="228" t="s">
        <v>913</v>
      </c>
      <c r="F608" s="228" t="s">
        <v>881</v>
      </c>
      <c r="G608" s="228" t="s">
        <v>882</v>
      </c>
      <c r="H608" s="228" t="s">
        <v>403</v>
      </c>
      <c r="I608" s="233" t="s">
        <v>4669</v>
      </c>
      <c r="J608" s="228" t="s">
        <v>4670</v>
      </c>
      <c r="K608" s="228" t="s">
        <v>846</v>
      </c>
      <c r="L608" s="228" t="s">
        <v>4671</v>
      </c>
      <c r="M608" s="228" t="s">
        <v>913</v>
      </c>
      <c r="N608" s="228" t="s">
        <v>916</v>
      </c>
      <c r="O608" s="228" t="s">
        <v>850</v>
      </c>
      <c r="P608" s="233" t="s">
        <v>4671</v>
      </c>
      <c r="Q608" s="228" t="s">
        <v>892</v>
      </c>
      <c r="R608" s="233" t="s">
        <v>4672</v>
      </c>
      <c r="S608" s="228" t="s">
        <v>4672</v>
      </c>
      <c r="T608" s="228" t="s">
        <v>4673</v>
      </c>
      <c r="U608" s="228" t="s">
        <v>890</v>
      </c>
      <c r="V608" s="228" t="s">
        <v>855</v>
      </c>
      <c r="W608" s="228" t="s">
        <v>869</v>
      </c>
      <c r="X608" s="316" t="s">
        <v>878</v>
      </c>
      <c r="Y608" s="317" t="str">
        <f>VLOOKUP(HelpMe[[#This Row],[Technician]],Technicians[#All],3,FALSE)</f>
        <v>RAK Ceramics</v>
      </c>
      <c r="Z608" s="228" t="str">
        <f>VLOOKUP(HelpMe[[#This Row],[Technician]],Technicians[#All],2,FALSE)</f>
        <v>SAP Basis</v>
      </c>
      <c r="AA608" s="233" t="str">
        <f>IF((TEXT("Oct 28, 2024 00:00 AM","mmm dd, yyyy hh:mm") - HelpMe[[#This Row],[Updated Created Date]])&gt;0, "Yes","No")</f>
        <v>Yes</v>
      </c>
      <c r="AB608" s="230">
        <f ca="1">HelpMe[[#This Row],[Updated Resolved Time]]-HelpMe[[#This Row],[Updated Created Date]]</f>
        <v>0.69861111111094942</v>
      </c>
      <c r="AC608" s="231">
        <f>YEAR(HelpMe[[#This Row],[Updated Created Date]])</f>
        <v>2024</v>
      </c>
      <c r="AD608" s="228">
        <f>WEEKNUM(HelpMe[[#This Row],[Updated Created Date]])</f>
        <v>39</v>
      </c>
      <c r="AE608" s="228" t="str">
        <f>_xlfn.CONCAT(HelpMe[[#This Row],[Year]],"-W",HelpMe[[#This Row],[Week'#]])</f>
        <v>2024-W39</v>
      </c>
      <c r="AF608" s="228" t="str">
        <f>IFERROR(VLOOKUP(HelpMe[[#This Row],[ID]],CGTracker[#All],13,FALSE),"No CG Status Found")</f>
        <v>No CG Status Found</v>
      </c>
      <c r="AG608" s="228">
        <f>MONTH(HelpMe[[#This Row],[Updated Created Date]])</f>
        <v>9</v>
      </c>
      <c r="AH608" s="228" t="str">
        <f>_xlfn.CONCAT(HelpMe[[#This Row],[Year]],"-M",HelpMe[[#This Row],[Month]])</f>
        <v>2024-M9</v>
      </c>
      <c r="AI608" s="228" t="str">
        <f ca="1">IF(HelpMe[[#This Row],[Age]]&lt;2,"Less than 2",IF(HelpMe[[#This Row],[Age]]&lt;5,"From 2 to 5",IF(HelpMe[[#This Row],[Age]]&lt;10,"From 5 to 10","More than 10")))</f>
        <v>Less than 2</v>
      </c>
      <c r="AJ6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45561.752083333333</v>
      </c>
      <c r="AK6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45562.450694444444</v>
      </c>
    </row>
    <row r="609" spans="1:37" ht="13.5" customHeight="1">
      <c r="A609" s="235">
        <v>4000003453</v>
      </c>
      <c r="B609" s="228" t="s">
        <v>117</v>
      </c>
      <c r="C609" s="228" t="s">
        <v>795</v>
      </c>
      <c r="D609" s="228" t="s">
        <v>4674</v>
      </c>
      <c r="E609" s="228" t="s">
        <v>4675</v>
      </c>
      <c r="F609" s="228" t="s">
        <v>881</v>
      </c>
      <c r="G609" s="228" t="s">
        <v>882</v>
      </c>
      <c r="H609" s="228" t="s">
        <v>403</v>
      </c>
      <c r="I609" s="233" t="s">
        <v>4676</v>
      </c>
      <c r="J609" s="228" t="s">
        <v>4677</v>
      </c>
      <c r="K609" s="228" t="s">
        <v>846</v>
      </c>
      <c r="L609" s="228" t="s">
        <v>2889</v>
      </c>
      <c r="M609" s="228" t="s">
        <v>933</v>
      </c>
      <c r="N609" s="228" t="s">
        <v>934</v>
      </c>
      <c r="O609" s="228" t="s">
        <v>850</v>
      </c>
      <c r="P609" s="233" t="s">
        <v>2889</v>
      </c>
      <c r="Q609" s="228" t="s">
        <v>795</v>
      </c>
      <c r="R609" s="233" t="s">
        <v>4678</v>
      </c>
      <c r="S609" s="228" t="s">
        <v>4678</v>
      </c>
      <c r="T609" s="228" t="s">
        <v>4679</v>
      </c>
      <c r="U609" s="228" t="s">
        <v>890</v>
      </c>
      <c r="V609" s="228" t="s">
        <v>855</v>
      </c>
      <c r="W609" s="228" t="s">
        <v>869</v>
      </c>
      <c r="X609" s="316" t="s">
        <v>793</v>
      </c>
      <c r="Y609" s="317" t="str">
        <f>VLOOKUP(HelpMe[[#This Row],[Technician]],Technicians[#All],3,FALSE)</f>
        <v>RAK Ceramics</v>
      </c>
      <c r="Z609" s="228" t="str">
        <f>VLOOKUP(HelpMe[[#This Row],[Technician]],Technicians[#All],2,FALSE)</f>
        <v>SAP Basis</v>
      </c>
      <c r="AA609" s="233" t="str">
        <f>IF((TEXT("Oct 28, 2024 00:00 AM","mmm dd, yyyy hh:mm") - HelpMe[[#This Row],[Updated Created Date]])&gt;0, "Yes","No")</f>
        <v>Yes</v>
      </c>
      <c r="AB609" s="230">
        <f ca="1">HelpMe[[#This Row],[Updated Resolved Time]]-HelpMe[[#This Row],[Updated Created Date]]</f>
        <v>3.2513888888861402</v>
      </c>
      <c r="AC609" s="231">
        <f>YEAR(HelpMe[[#This Row],[Updated Created Date]])</f>
        <v>2024</v>
      </c>
      <c r="AD609" s="228">
        <f>WEEKNUM(HelpMe[[#This Row],[Updated Created Date]])</f>
        <v>39</v>
      </c>
      <c r="AE609" s="228" t="str">
        <f>_xlfn.CONCAT(HelpMe[[#This Row],[Year]],"-W",HelpMe[[#This Row],[Week'#]])</f>
        <v>2024-W39</v>
      </c>
      <c r="AF609" s="228" t="str">
        <f>IFERROR(VLOOKUP(HelpMe[[#This Row],[ID]],CGTracker[#All],13,FALSE),"No CG Status Found")</f>
        <v>No CG Status Found</v>
      </c>
      <c r="AG609" s="228">
        <f>MONTH(HelpMe[[#This Row],[Updated Created Date]])</f>
        <v>9</v>
      </c>
      <c r="AH609" s="228" t="str">
        <f>_xlfn.CONCAT(HelpMe[[#This Row],[Year]],"-M",HelpMe[[#This Row],[Month]])</f>
        <v>2024-M9</v>
      </c>
      <c r="AI609" s="228" t="str">
        <f ca="1">IF(HelpMe[[#This Row],[Age]]&lt;2,"Less than 2",IF(HelpMe[[#This Row],[Age]]&lt;5,"From 2 to 5",IF(HelpMe[[#This Row],[Age]]&lt;10,"From 5 to 10","More than 10")))</f>
        <v>From 2 to 5</v>
      </c>
      <c r="AJ6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45562.507638888892</v>
      </c>
      <c r="AK6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45565.759027777778</v>
      </c>
    </row>
    <row r="610" spans="1:37" ht="13.5" customHeight="1">
      <c r="A610" s="235">
        <v>4000003454</v>
      </c>
      <c r="B610" s="228" t="s">
        <v>156</v>
      </c>
      <c r="C610" s="228" t="s">
        <v>892</v>
      </c>
      <c r="D610" s="228" t="s">
        <v>4680</v>
      </c>
      <c r="E610" s="228" t="s">
        <v>4681</v>
      </c>
      <c r="F610" s="228" t="s">
        <v>1010</v>
      </c>
      <c r="G610" s="228" t="s">
        <v>516</v>
      </c>
      <c r="H610" s="228" t="s">
        <v>403</v>
      </c>
      <c r="I610" s="233" t="s">
        <v>4682</v>
      </c>
      <c r="J610" s="228" t="s">
        <v>4683</v>
      </c>
      <c r="K610" s="228" t="s">
        <v>846</v>
      </c>
      <c r="L610" s="228" t="s">
        <v>4684</v>
      </c>
      <c r="M610" s="228" t="s">
        <v>933</v>
      </c>
      <c r="N610" s="228" t="s">
        <v>916</v>
      </c>
      <c r="O610" s="228" t="s">
        <v>917</v>
      </c>
      <c r="P610" s="233" t="s">
        <v>4685</v>
      </c>
      <c r="Q610" s="228" t="s">
        <v>892</v>
      </c>
      <c r="R610" s="233" t="s">
        <v>4686</v>
      </c>
      <c r="S610" s="228" t="s">
        <v>4686</v>
      </c>
      <c r="T610" s="228" t="s">
        <v>4687</v>
      </c>
      <c r="U610" s="228" t="s">
        <v>855</v>
      </c>
      <c r="V610" s="228" t="s">
        <v>855</v>
      </c>
      <c r="W610" s="228" t="s">
        <v>869</v>
      </c>
      <c r="X610" s="316" t="s">
        <v>878</v>
      </c>
      <c r="Y610" s="317" t="str">
        <f>VLOOKUP(HelpMe[[#This Row],[Technician]],Technicians[#All],3,FALSE)</f>
        <v>RAK Ceramics</v>
      </c>
      <c r="Z610" s="228" t="str">
        <f>VLOOKUP(HelpMe[[#This Row],[Technician]],Technicians[#All],2,FALSE)</f>
        <v>Business Head India</v>
      </c>
      <c r="AA610" s="233" t="str">
        <f>IF((TEXT("Oct 28, 2024 00:00 AM","mmm dd, yyyy hh:mm") - HelpMe[[#This Row],[Updated Created Date]])&gt;0, "Yes","No")</f>
        <v>Yes</v>
      </c>
      <c r="AB610" s="230">
        <f ca="1">HelpMe[[#This Row],[Updated Resolved Time]]-HelpMe[[#This Row],[Updated Created Date]]</f>
        <v>1.2499999997089617E-2</v>
      </c>
      <c r="AC610" s="231">
        <f>YEAR(HelpMe[[#This Row],[Updated Created Date]])</f>
        <v>2024</v>
      </c>
      <c r="AD610" s="228">
        <f>WEEKNUM(HelpMe[[#This Row],[Updated Created Date]])</f>
        <v>39</v>
      </c>
      <c r="AE610" s="228" t="str">
        <f>_xlfn.CONCAT(HelpMe[[#This Row],[Year]],"-W",HelpMe[[#This Row],[Week'#]])</f>
        <v>2024-W39</v>
      </c>
      <c r="AF610" s="228" t="str">
        <f>IFERROR(VLOOKUP(HelpMe[[#This Row],[ID]],CGTracker[#All],13,FALSE),"No CG Status Found")</f>
        <v>No CG Status Found</v>
      </c>
      <c r="AG610" s="228">
        <f>MONTH(HelpMe[[#This Row],[Updated Created Date]])</f>
        <v>9</v>
      </c>
      <c r="AH610" s="228" t="str">
        <f>_xlfn.CONCAT(HelpMe[[#This Row],[Year]],"-M",HelpMe[[#This Row],[Month]])</f>
        <v>2024-M9</v>
      </c>
      <c r="AI610" s="228" t="str">
        <f ca="1">IF(HelpMe[[#This Row],[Age]]&lt;2,"Less than 2",IF(HelpMe[[#This Row],[Age]]&lt;5,"From 2 to 5",IF(HelpMe[[#This Row],[Age]]&lt;10,"From 5 to 10","More than 10")))</f>
        <v>Less than 2</v>
      </c>
      <c r="AJ6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45562.51666666667</v>
      </c>
      <c r="AK6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45562.529166666667</v>
      </c>
    </row>
    <row r="611" spans="1:37" ht="13.5" customHeight="1">
      <c r="A611" s="235">
        <v>4000003592</v>
      </c>
      <c r="B611" s="228" t="s">
        <v>117</v>
      </c>
      <c r="C611" s="228" t="s">
        <v>795</v>
      </c>
      <c r="D611" s="228" t="s">
        <v>4688</v>
      </c>
      <c r="E611" s="228" t="s">
        <v>4689</v>
      </c>
      <c r="F611" s="228" t="s">
        <v>2387</v>
      </c>
      <c r="G611" s="228" t="s">
        <v>1011</v>
      </c>
      <c r="H611" s="228" t="s">
        <v>403</v>
      </c>
      <c r="I611" s="233" t="s">
        <v>4690</v>
      </c>
      <c r="J611" s="228" t="s">
        <v>4691</v>
      </c>
      <c r="K611" s="228" t="s">
        <v>846</v>
      </c>
      <c r="L611" s="228" t="s">
        <v>4692</v>
      </c>
      <c r="M611" s="228" t="s">
        <v>4689</v>
      </c>
      <c r="N611" s="228" t="s">
        <v>1666</v>
      </c>
      <c r="O611" s="228" t="s">
        <v>917</v>
      </c>
      <c r="P611" s="233" t="s">
        <v>4692</v>
      </c>
      <c r="Q611" s="228" t="s">
        <v>795</v>
      </c>
      <c r="R611" s="233" t="s">
        <v>4693</v>
      </c>
      <c r="S611" s="228" t="s">
        <v>4693</v>
      </c>
      <c r="T611" s="228" t="s">
        <v>4694</v>
      </c>
      <c r="U611" s="228" t="s">
        <v>846</v>
      </c>
      <c r="V611" s="228" t="s">
        <v>4695</v>
      </c>
      <c r="W611" s="228" t="s">
        <v>869</v>
      </c>
      <c r="X611" s="316" t="s">
        <v>793</v>
      </c>
      <c r="Y611" s="317" t="str">
        <f>VLOOKUP(HelpMe[[#This Row],[Technician]],Technicians[#All],3,FALSE)</f>
        <v>Capgemini</v>
      </c>
      <c r="Z611" s="228" t="str">
        <f>VLOOKUP(HelpMe[[#This Row],[Technician]],Technicians[#All],2,FALSE)</f>
        <v>SAP FICO</v>
      </c>
      <c r="AA611" s="233" t="str">
        <f>IF((TEXT("Oct 28, 2024 00:00 AM","mmm dd, yyyy hh:mm") - HelpMe[[#This Row],[Updated Created Date]])&gt;0, "Yes","No")</f>
        <v>Yes</v>
      </c>
      <c r="AB611" s="230">
        <f ca="1">HelpMe[[#This Row],[Updated Resolved Time]]-HelpMe[[#This Row],[Updated Created Date]]</f>
        <v>56.051388888889051</v>
      </c>
      <c r="AC611" s="231">
        <f>YEAR(HelpMe[[#This Row],[Updated Created Date]])</f>
        <v>2024</v>
      </c>
      <c r="AD611" s="228">
        <f>WEEKNUM(HelpMe[[#This Row],[Updated Created Date]])</f>
        <v>40</v>
      </c>
      <c r="AE611" s="228" t="str">
        <f>_xlfn.CONCAT(HelpMe[[#This Row],[Year]],"-W",HelpMe[[#This Row],[Week'#]])</f>
        <v>2024-W40</v>
      </c>
      <c r="AF611" s="228" t="str">
        <f>IFERROR(VLOOKUP(HelpMe[[#This Row],[ID]],CGTracker[#All],13,FALSE),"No CG Status Found")</f>
        <v>Completed</v>
      </c>
      <c r="AG611" s="228">
        <f>MONTH(HelpMe[[#This Row],[Updated Created Date]])</f>
        <v>10</v>
      </c>
      <c r="AH611" s="228" t="str">
        <f>_xlfn.CONCAT(HelpMe[[#This Row],[Year]],"-M",HelpMe[[#This Row],[Month]])</f>
        <v>2024-M10</v>
      </c>
      <c r="AI611" s="228" t="str">
        <f ca="1">IF(HelpMe[[#This Row],[Age]]&lt;2,"Less than 2",IF(HelpMe[[#This Row],[Age]]&lt;5,"From 2 to 5",IF(HelpMe[[#This Row],[Age]]&lt;10,"From 5 to 10","More than 10")))</f>
        <v>More than 10</v>
      </c>
      <c r="AJ6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45566.697222222225</v>
      </c>
      <c r="AK6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45622.748611111114</v>
      </c>
    </row>
    <row r="612" spans="1:37" ht="13.5" customHeight="1">
      <c r="A612" s="235">
        <v>4000003519</v>
      </c>
      <c r="B612" s="228" t="s">
        <v>156</v>
      </c>
      <c r="C612" s="228" t="s">
        <v>841</v>
      </c>
      <c r="D612" s="228" t="s">
        <v>4696</v>
      </c>
      <c r="E612" s="228" t="s">
        <v>1449</v>
      </c>
      <c r="F612" s="228" t="s">
        <v>881</v>
      </c>
      <c r="G612" s="228" t="s">
        <v>882</v>
      </c>
      <c r="H612" s="228" t="s">
        <v>403</v>
      </c>
      <c r="I612" s="233" t="s">
        <v>4697</v>
      </c>
      <c r="J612" s="228" t="s">
        <v>4698</v>
      </c>
      <c r="K612" s="228" t="s">
        <v>846</v>
      </c>
      <c r="L612" s="228" t="s">
        <v>4699</v>
      </c>
      <c r="M612" s="228" t="s">
        <v>933</v>
      </c>
      <c r="N612" s="228" t="s">
        <v>1240</v>
      </c>
      <c r="O612" s="228" t="s">
        <v>850</v>
      </c>
      <c r="P612" s="233" t="s">
        <v>4699</v>
      </c>
      <c r="Q612" s="228" t="s">
        <v>841</v>
      </c>
      <c r="R612" s="233" t="s">
        <v>4700</v>
      </c>
      <c r="S612" s="228" t="s">
        <v>4700</v>
      </c>
      <c r="T612" s="228" t="s">
        <v>4701</v>
      </c>
      <c r="U612" s="228" t="s">
        <v>855</v>
      </c>
      <c r="V612" s="228" t="s">
        <v>855</v>
      </c>
      <c r="W612" s="228" t="s">
        <v>869</v>
      </c>
      <c r="X612" s="316" t="s">
        <v>793</v>
      </c>
      <c r="Y612" s="317" t="str">
        <f>VLOOKUP(HelpMe[[#This Row],[Technician]],Technicians[#All],3,FALSE)</f>
        <v>RAK Ceramics</v>
      </c>
      <c r="Z612" s="228" t="str">
        <f>VLOOKUP(HelpMe[[#This Row],[Technician]],Technicians[#All],2,FALSE)</f>
        <v>SAP Basis</v>
      </c>
      <c r="AA612" s="233" t="str">
        <f>IF((TEXT("Oct 28, 2024 00:00 AM","mmm dd, yyyy hh:mm") - HelpMe[[#This Row],[Updated Created Date]])&gt;0, "Yes","No")</f>
        <v>Yes</v>
      </c>
      <c r="AB612" s="230">
        <f ca="1">HelpMe[[#This Row],[Updated Resolved Time]]-HelpMe[[#This Row],[Updated Created Date]]</f>
        <v>6.8055555551836733E-2</v>
      </c>
      <c r="AC612" s="231">
        <f>YEAR(HelpMe[[#This Row],[Updated Created Date]])</f>
        <v>2024</v>
      </c>
      <c r="AD612" s="228">
        <f>WEEKNUM(HelpMe[[#This Row],[Updated Created Date]])</f>
        <v>40</v>
      </c>
      <c r="AE612" s="228" t="str">
        <f>_xlfn.CONCAT(HelpMe[[#This Row],[Year]],"-W",HelpMe[[#This Row],[Week'#]])</f>
        <v>2024-W40</v>
      </c>
      <c r="AF612" s="228" t="str">
        <f>IFERROR(VLOOKUP(HelpMe[[#This Row],[ID]],CGTracker[#All],13,FALSE),"No CG Status Found")</f>
        <v>No CG Status Found</v>
      </c>
      <c r="AG612" s="228">
        <f>MONTH(HelpMe[[#This Row],[Updated Created Date]])</f>
        <v>9</v>
      </c>
      <c r="AH612" s="228" t="str">
        <f>_xlfn.CONCAT(HelpMe[[#This Row],[Year]],"-M",HelpMe[[#This Row],[Month]])</f>
        <v>2024-M9</v>
      </c>
      <c r="AI612" s="228" t="str">
        <f ca="1">IF(HelpMe[[#This Row],[Age]]&lt;2,"Less than 2",IF(HelpMe[[#This Row],[Age]]&lt;5,"From 2 to 5",IF(HelpMe[[#This Row],[Age]]&lt;10,"From 5 to 10","More than 10")))</f>
        <v>Less than 2</v>
      </c>
      <c r="AJ6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45565.498611111114</v>
      </c>
      <c r="AK6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45565.566666666666</v>
      </c>
    </row>
    <row r="613" spans="1:37" ht="13.5" customHeight="1">
      <c r="A613" s="235">
        <v>4000003534</v>
      </c>
      <c r="B613" s="228" t="s">
        <v>156</v>
      </c>
      <c r="C613" s="228" t="s">
        <v>795</v>
      </c>
      <c r="D613" s="228" t="s">
        <v>4702</v>
      </c>
      <c r="E613" s="228" t="s">
        <v>603</v>
      </c>
      <c r="F613" s="228" t="s">
        <v>742</v>
      </c>
      <c r="G613" s="228" t="s">
        <v>941</v>
      </c>
      <c r="H613" s="228" t="s">
        <v>403</v>
      </c>
      <c r="I613" s="233" t="s">
        <v>4703</v>
      </c>
      <c r="J613" s="228" t="s">
        <v>4704</v>
      </c>
      <c r="K613" s="228" t="s">
        <v>846</v>
      </c>
      <c r="L613" s="228" t="s">
        <v>2238</v>
      </c>
      <c r="M613" s="228" t="s">
        <v>933</v>
      </c>
      <c r="N613" s="228" t="s">
        <v>886</v>
      </c>
      <c r="O613" s="228" t="s">
        <v>917</v>
      </c>
      <c r="P613" s="233" t="s">
        <v>2238</v>
      </c>
      <c r="Q613" s="228" t="s">
        <v>795</v>
      </c>
      <c r="R613" s="233" t="s">
        <v>4705</v>
      </c>
      <c r="S613" s="228" t="s">
        <v>4705</v>
      </c>
      <c r="T613" s="228" t="s">
        <v>4706</v>
      </c>
      <c r="U613" s="228" t="s">
        <v>855</v>
      </c>
      <c r="V613" s="228" t="s">
        <v>4707</v>
      </c>
      <c r="W613" s="228" t="s">
        <v>869</v>
      </c>
      <c r="X613" s="316" t="s">
        <v>793</v>
      </c>
      <c r="Y613" s="317" t="str">
        <f>VLOOKUP(HelpMe[[#This Row],[Technician]],Technicians[#All],3,FALSE)</f>
        <v>RAK Ceramics</v>
      </c>
      <c r="Z613" s="228" t="str">
        <f>VLOOKUP(HelpMe[[#This Row],[Technician]],Technicians[#All],2,FALSE)</f>
        <v>SAP SD</v>
      </c>
      <c r="AA613" s="233" t="str">
        <f>IF((TEXT("Oct 28, 2024 00:00 AM","mmm dd, yyyy hh:mm") - HelpMe[[#This Row],[Updated Created Date]])&gt;0, "Yes","No")</f>
        <v>Yes</v>
      </c>
      <c r="AB613" s="230">
        <f ca="1">HelpMe[[#This Row],[Updated Resolved Time]]-HelpMe[[#This Row],[Updated Created Date]]</f>
        <v>10.957638888889051</v>
      </c>
      <c r="AC613" s="231">
        <f>YEAR(HelpMe[[#This Row],[Updated Created Date]])</f>
        <v>2024</v>
      </c>
      <c r="AD613" s="228">
        <f>WEEKNUM(HelpMe[[#This Row],[Updated Created Date]])</f>
        <v>40</v>
      </c>
      <c r="AE613" s="228" t="str">
        <f>_xlfn.CONCAT(HelpMe[[#This Row],[Year]],"-W",HelpMe[[#This Row],[Week'#]])</f>
        <v>2024-W40</v>
      </c>
      <c r="AF613" s="228" t="str">
        <f>IFERROR(VLOOKUP(HelpMe[[#This Row],[ID]],CGTracker[#All],13,FALSE),"No CG Status Found")</f>
        <v>No CG Status Found</v>
      </c>
      <c r="AG613" s="228">
        <f>MONTH(HelpMe[[#This Row],[Updated Created Date]])</f>
        <v>9</v>
      </c>
      <c r="AH613" s="228" t="str">
        <f>_xlfn.CONCAT(HelpMe[[#This Row],[Year]],"-M",HelpMe[[#This Row],[Month]])</f>
        <v>2024-M9</v>
      </c>
      <c r="AI613" s="228" t="str">
        <f ca="1">IF(HelpMe[[#This Row],[Age]]&lt;2,"Less than 2",IF(HelpMe[[#This Row],[Age]]&lt;5,"From 2 to 5",IF(HelpMe[[#This Row],[Age]]&lt;10,"From 5 to 10","More than 10")))</f>
        <v>More than 10</v>
      </c>
      <c r="AJ6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45565.581250000003</v>
      </c>
      <c r="AK6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45576.538888888892</v>
      </c>
    </row>
    <row r="614" spans="1:37" ht="13.5" customHeight="1">
      <c r="A614" s="235">
        <v>4000003493</v>
      </c>
      <c r="B614" s="228" t="s">
        <v>117</v>
      </c>
      <c r="C614" s="228" t="s">
        <v>892</v>
      </c>
      <c r="D614" s="228" t="s">
        <v>4708</v>
      </c>
      <c r="E614" s="228" t="s">
        <v>4709</v>
      </c>
      <c r="F614" s="228" t="s">
        <v>2387</v>
      </c>
      <c r="G614" s="228" t="s">
        <v>1011</v>
      </c>
      <c r="H614" s="228" t="s">
        <v>403</v>
      </c>
      <c r="I614" s="233" t="s">
        <v>4710</v>
      </c>
      <c r="J614" s="228" t="s">
        <v>4711</v>
      </c>
      <c r="K614" s="228" t="s">
        <v>846</v>
      </c>
      <c r="L614" s="228" t="s">
        <v>4712</v>
      </c>
      <c r="M614" s="228" t="s">
        <v>4709</v>
      </c>
      <c r="N614" s="228" t="s">
        <v>924</v>
      </c>
      <c r="O614" s="228" t="s">
        <v>850</v>
      </c>
      <c r="P614" s="233" t="s">
        <v>4712</v>
      </c>
      <c r="Q614" s="228" t="s">
        <v>795</v>
      </c>
      <c r="R614" s="233" t="s">
        <v>4713</v>
      </c>
      <c r="S614" s="228" t="s">
        <v>4714</v>
      </c>
      <c r="T614" s="228" t="s">
        <v>4715</v>
      </c>
      <c r="U614" s="228" t="s">
        <v>846</v>
      </c>
      <c r="V614" s="228" t="s">
        <v>4716</v>
      </c>
      <c r="W614" s="228" t="s">
        <v>869</v>
      </c>
      <c r="X614" s="316" t="s">
        <v>878</v>
      </c>
      <c r="Y614" s="317" t="str">
        <f>VLOOKUP(HelpMe[[#This Row],[Technician]],Technicians[#All],3,FALSE)</f>
        <v>Capgemini</v>
      </c>
      <c r="Z614" s="228" t="str">
        <f>VLOOKUP(HelpMe[[#This Row],[Technician]],Technicians[#All],2,FALSE)</f>
        <v>SAP FICO</v>
      </c>
      <c r="AA614" s="233" t="str">
        <f>IF((TEXT("Oct 28, 2024 00:00 AM","mmm dd, yyyy hh:mm") - HelpMe[[#This Row],[Updated Created Date]])&gt;0, "Yes","No")</f>
        <v>Yes</v>
      </c>
      <c r="AB614" s="230">
        <f ca="1">HelpMe[[#This Row],[Updated Resolved Time]]-HelpMe[[#This Row],[Updated Created Date]]</f>
        <v>81.15486111111386</v>
      </c>
      <c r="AC614" s="231">
        <f>YEAR(HelpMe[[#This Row],[Updated Created Date]])</f>
        <v>2024</v>
      </c>
      <c r="AD614" s="228">
        <f>WEEKNUM(HelpMe[[#This Row],[Updated Created Date]])</f>
        <v>39</v>
      </c>
      <c r="AE614" s="228" t="str">
        <f>_xlfn.CONCAT(HelpMe[[#This Row],[Year]],"-W",HelpMe[[#This Row],[Week'#]])</f>
        <v>2024-W39</v>
      </c>
      <c r="AF614" s="228" t="str">
        <f>IFERROR(VLOOKUP(HelpMe[[#This Row],[ID]],CGTracker[#All],13,FALSE),"No CG Status Found")</f>
        <v>Completed</v>
      </c>
      <c r="AG614" s="228">
        <f>MONTH(HelpMe[[#This Row],[Updated Created Date]])</f>
        <v>9</v>
      </c>
      <c r="AH614" s="228" t="str">
        <f>_xlfn.CONCAT(HelpMe[[#This Row],[Year]],"-M",HelpMe[[#This Row],[Month]])</f>
        <v>2024-M9</v>
      </c>
      <c r="AI614" s="228" t="str">
        <f ca="1">IF(HelpMe[[#This Row],[Age]]&lt;2,"Less than 2",IF(HelpMe[[#This Row],[Age]]&lt;5,"From 2 to 5",IF(HelpMe[[#This Row],[Age]]&lt;10,"From 5 to 10","More than 10")))</f>
        <v>More than 10</v>
      </c>
      <c r="AJ6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45563.486805555556</v>
      </c>
      <c r="AK6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45644.64166666667</v>
      </c>
    </row>
    <row r="615" spans="1:37" ht="13.5" customHeight="1">
      <c r="A615" s="235">
        <v>4000003506</v>
      </c>
      <c r="B615" s="228" t="s">
        <v>117</v>
      </c>
      <c r="C615" s="228" t="s">
        <v>892</v>
      </c>
      <c r="D615" s="228" t="s">
        <v>2885</v>
      </c>
      <c r="E615" s="228" t="s">
        <v>1442</v>
      </c>
      <c r="F615" s="228" t="s">
        <v>881</v>
      </c>
      <c r="G615" s="228" t="s">
        <v>882</v>
      </c>
      <c r="H615" s="228" t="s">
        <v>403</v>
      </c>
      <c r="I615" s="233" t="s">
        <v>4717</v>
      </c>
      <c r="J615" s="228" t="s">
        <v>4718</v>
      </c>
      <c r="K615" s="228" t="s">
        <v>846</v>
      </c>
      <c r="L615" s="228" t="s">
        <v>2889</v>
      </c>
      <c r="M615" s="228" t="s">
        <v>1442</v>
      </c>
      <c r="N615" s="228" t="s">
        <v>1446</v>
      </c>
      <c r="O615" s="228" t="s">
        <v>850</v>
      </c>
      <c r="P615" s="233" t="s">
        <v>2889</v>
      </c>
      <c r="Q615" s="228" t="s">
        <v>795</v>
      </c>
      <c r="R615" s="233" t="s">
        <v>4719</v>
      </c>
      <c r="S615" s="228" t="s">
        <v>4719</v>
      </c>
      <c r="T615" s="228" t="s">
        <v>4720</v>
      </c>
      <c r="U615" s="228" t="s">
        <v>890</v>
      </c>
      <c r="V615" s="228" t="s">
        <v>855</v>
      </c>
      <c r="W615" s="228" t="s">
        <v>869</v>
      </c>
      <c r="X615" s="316" t="s">
        <v>878</v>
      </c>
      <c r="Y615" s="317" t="str">
        <f>VLOOKUP(HelpMe[[#This Row],[Technician]],Technicians[#All],3,FALSE)</f>
        <v>RAK Ceramics</v>
      </c>
      <c r="Z615" s="228" t="str">
        <f>VLOOKUP(HelpMe[[#This Row],[Technician]],Technicians[#All],2,FALSE)</f>
        <v>SAP Basis</v>
      </c>
      <c r="AA615" s="233" t="str">
        <f>IF((TEXT("Oct 28, 2024 00:00 AM","mmm dd, yyyy hh:mm") - HelpMe[[#This Row],[Updated Created Date]])&gt;0, "Yes","No")</f>
        <v>Yes</v>
      </c>
      <c r="AB615" s="230">
        <f ca="1">HelpMe[[#This Row],[Updated Resolved Time]]-HelpMe[[#This Row],[Updated Created Date]]</f>
        <v>0.31111111111385981</v>
      </c>
      <c r="AC615" s="231">
        <f>YEAR(HelpMe[[#This Row],[Updated Created Date]])</f>
        <v>2024</v>
      </c>
      <c r="AD615" s="228">
        <f>WEEKNUM(HelpMe[[#This Row],[Updated Created Date]])</f>
        <v>40</v>
      </c>
      <c r="AE615" s="228" t="str">
        <f>_xlfn.CONCAT(HelpMe[[#This Row],[Year]],"-W",HelpMe[[#This Row],[Week'#]])</f>
        <v>2024-W40</v>
      </c>
      <c r="AF615" s="228" t="str">
        <f>IFERROR(VLOOKUP(HelpMe[[#This Row],[ID]],CGTracker[#All],13,FALSE),"No CG Status Found")</f>
        <v>No CG Status Found</v>
      </c>
      <c r="AG615" s="228">
        <f>MONTH(HelpMe[[#This Row],[Updated Created Date]])</f>
        <v>9</v>
      </c>
      <c r="AH615" s="228" t="str">
        <f>_xlfn.CONCAT(HelpMe[[#This Row],[Year]],"-M",HelpMe[[#This Row],[Month]])</f>
        <v>2024-M9</v>
      </c>
      <c r="AI615" s="228" t="str">
        <f ca="1">IF(HelpMe[[#This Row],[Age]]&lt;2,"Less than 2",IF(HelpMe[[#This Row],[Age]]&lt;5,"From 2 to 5",IF(HelpMe[[#This Row],[Age]]&lt;10,"From 5 to 10","More than 10")))</f>
        <v>Less than 2</v>
      </c>
      <c r="AJ6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45565.446527777778</v>
      </c>
      <c r="AK6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45565.757638888892</v>
      </c>
    </row>
    <row r="616" spans="1:37" ht="13.5" customHeight="1">
      <c r="A616" s="235">
        <v>4000003523</v>
      </c>
      <c r="B616" s="228" t="s">
        <v>117</v>
      </c>
      <c r="C616" s="228" t="s">
        <v>892</v>
      </c>
      <c r="D616" s="228" t="s">
        <v>4721</v>
      </c>
      <c r="E616" s="228" t="s">
        <v>4722</v>
      </c>
      <c r="F616" s="228" t="s">
        <v>881</v>
      </c>
      <c r="G616" s="228" t="s">
        <v>882</v>
      </c>
      <c r="H616" s="228" t="s">
        <v>403</v>
      </c>
      <c r="I616" s="233" t="s">
        <v>4723</v>
      </c>
      <c r="J616" s="228" t="s">
        <v>4724</v>
      </c>
      <c r="K616" s="228" t="s">
        <v>846</v>
      </c>
      <c r="L616" s="228" t="s">
        <v>2889</v>
      </c>
      <c r="M616" s="228" t="s">
        <v>4722</v>
      </c>
      <c r="N616" s="228" t="s">
        <v>945</v>
      </c>
      <c r="O616" s="228" t="s">
        <v>850</v>
      </c>
      <c r="P616" s="233" t="s">
        <v>4725</v>
      </c>
      <c r="Q616" s="228" t="s">
        <v>795</v>
      </c>
      <c r="R616" s="233" t="s">
        <v>4726</v>
      </c>
      <c r="S616" s="228" t="s">
        <v>4726</v>
      </c>
      <c r="T616" s="228" t="s">
        <v>4727</v>
      </c>
      <c r="U616" s="228" t="s">
        <v>890</v>
      </c>
      <c r="V616" s="228" t="s">
        <v>855</v>
      </c>
      <c r="W616" s="228" t="s">
        <v>869</v>
      </c>
      <c r="X616" s="316" t="s">
        <v>793</v>
      </c>
      <c r="Y616" s="317" t="str">
        <f>VLOOKUP(HelpMe[[#This Row],[Technician]],Technicians[#All],3,FALSE)</f>
        <v>RAK Ceramics</v>
      </c>
      <c r="Z616" s="228" t="str">
        <f>VLOOKUP(HelpMe[[#This Row],[Technician]],Technicians[#All],2,FALSE)</f>
        <v>SAP Basis</v>
      </c>
      <c r="AA616" s="233" t="str">
        <f>IF((TEXT("Oct 28, 2024 00:00 AM","mmm dd, yyyy hh:mm") - HelpMe[[#This Row],[Updated Created Date]])&gt;0, "Yes","No")</f>
        <v>Yes</v>
      </c>
      <c r="AB616" s="230">
        <f ca="1">HelpMe[[#This Row],[Updated Resolved Time]]-HelpMe[[#This Row],[Updated Created Date]]</f>
        <v>0.2381944444423425</v>
      </c>
      <c r="AC616" s="231">
        <f>YEAR(HelpMe[[#This Row],[Updated Created Date]])</f>
        <v>2024</v>
      </c>
      <c r="AD616" s="228">
        <f>WEEKNUM(HelpMe[[#This Row],[Updated Created Date]])</f>
        <v>40</v>
      </c>
      <c r="AE616" s="228" t="str">
        <f>_xlfn.CONCAT(HelpMe[[#This Row],[Year]],"-W",HelpMe[[#This Row],[Week'#]])</f>
        <v>2024-W40</v>
      </c>
      <c r="AF616" s="228" t="str">
        <f>IFERROR(VLOOKUP(HelpMe[[#This Row],[ID]],CGTracker[#All],13,FALSE),"No CG Status Found")</f>
        <v>No CG Status Found</v>
      </c>
      <c r="AG616" s="228">
        <f>MONTH(HelpMe[[#This Row],[Updated Created Date]])</f>
        <v>9</v>
      </c>
      <c r="AH616" s="228" t="str">
        <f>_xlfn.CONCAT(HelpMe[[#This Row],[Year]],"-M",HelpMe[[#This Row],[Month]])</f>
        <v>2024-M9</v>
      </c>
      <c r="AI616" s="228" t="str">
        <f ca="1">IF(HelpMe[[#This Row],[Age]]&lt;2,"Less than 2",IF(HelpMe[[#This Row],[Age]]&lt;5,"From 2 to 5",IF(HelpMe[[#This Row],[Age]]&lt;10,"From 5 to 10","More than 10")))</f>
        <v>Less than 2</v>
      </c>
      <c r="AJ6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45565.518055555556</v>
      </c>
      <c r="AK6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45565.756249999999</v>
      </c>
    </row>
    <row r="617" spans="1:37" ht="13.5" customHeight="1">
      <c r="A617" s="235">
        <v>4000003561</v>
      </c>
      <c r="B617" s="228" t="s">
        <v>117</v>
      </c>
      <c r="C617" s="228" t="s">
        <v>795</v>
      </c>
      <c r="D617" s="228" t="s">
        <v>4728</v>
      </c>
      <c r="E617" s="228" t="s">
        <v>3992</v>
      </c>
      <c r="F617" s="228" t="s">
        <v>2413</v>
      </c>
      <c r="G617" s="228" t="s">
        <v>882</v>
      </c>
      <c r="H617" s="228" t="s">
        <v>403</v>
      </c>
      <c r="I617" s="233" t="s">
        <v>4729</v>
      </c>
      <c r="J617" s="228" t="s">
        <v>4730</v>
      </c>
      <c r="K617" s="228" t="s">
        <v>890</v>
      </c>
      <c r="L617" s="228" t="s">
        <v>4731</v>
      </c>
      <c r="M617" s="228" t="s">
        <v>1010</v>
      </c>
      <c r="N617" s="228" t="s">
        <v>924</v>
      </c>
      <c r="O617" s="228" t="s">
        <v>850</v>
      </c>
      <c r="P617" s="233" t="s">
        <v>4731</v>
      </c>
      <c r="Q617" s="228" t="s">
        <v>795</v>
      </c>
      <c r="R617" s="233" t="s">
        <v>4732</v>
      </c>
      <c r="S617" s="228" t="s">
        <v>4732</v>
      </c>
      <c r="T617" s="228" t="s">
        <v>4733</v>
      </c>
      <c r="U617" s="228" t="s">
        <v>890</v>
      </c>
      <c r="V617" s="228" t="s">
        <v>855</v>
      </c>
      <c r="W617" s="228" t="s">
        <v>938</v>
      </c>
      <c r="X617" s="316" t="s">
        <v>878</v>
      </c>
      <c r="Y617" s="317" t="str">
        <f>VLOOKUP(HelpMe[[#This Row],[Technician]],Technicians[#All],3,FALSE)</f>
        <v>RAK Ceramics</v>
      </c>
      <c r="Z617" s="228" t="str">
        <f>VLOOKUP(HelpMe[[#This Row],[Technician]],Technicians[#All],2,FALSE)</f>
        <v>SAP Basis</v>
      </c>
      <c r="AA617" s="233" t="str">
        <f>IF((TEXT("Oct 28, 2024 00:00 AM","mmm dd, yyyy hh:mm") - HelpMe[[#This Row],[Updated Created Date]])&gt;0, "Yes","No")</f>
        <v>Yes</v>
      </c>
      <c r="AB617" s="230">
        <f ca="1">HelpMe[[#This Row],[Updated Resolved Time]]-HelpMe[[#This Row],[Updated Created Date]]</f>
        <v>0.14513888888905058</v>
      </c>
      <c r="AC617" s="231">
        <f>YEAR(HelpMe[[#This Row],[Updated Created Date]])</f>
        <v>2024</v>
      </c>
      <c r="AD617" s="228">
        <f>WEEKNUM(HelpMe[[#This Row],[Updated Created Date]])</f>
        <v>40</v>
      </c>
      <c r="AE617" s="228" t="str">
        <f>_xlfn.CONCAT(HelpMe[[#This Row],[Year]],"-W",HelpMe[[#This Row],[Week'#]])</f>
        <v>2024-W40</v>
      </c>
      <c r="AF617" s="228" t="str">
        <f>IFERROR(VLOOKUP(HelpMe[[#This Row],[ID]],CGTracker[#All],13,FALSE),"No CG Status Found")</f>
        <v>No CG Status Found</v>
      </c>
      <c r="AG617" s="228">
        <f>MONTH(HelpMe[[#This Row],[Updated Created Date]])</f>
        <v>10</v>
      </c>
      <c r="AH617" s="228" t="str">
        <f>_xlfn.CONCAT(HelpMe[[#This Row],[Year]],"-M",HelpMe[[#This Row],[Month]])</f>
        <v>2024-M10</v>
      </c>
      <c r="AI617" s="228" t="str">
        <f ca="1">IF(HelpMe[[#This Row],[Age]]&lt;2,"Less than 2",IF(HelpMe[[#This Row],[Age]]&lt;5,"From 2 to 5",IF(HelpMe[[#This Row],[Age]]&lt;10,"From 5 to 10","More than 10")))</f>
        <v>Less than 2</v>
      </c>
      <c r="AJ6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45566.411111111112</v>
      </c>
      <c r="AK6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45566.556250000001</v>
      </c>
    </row>
    <row r="618" spans="1:37" ht="13.5" customHeight="1">
      <c r="A618" s="235">
        <v>4000003518</v>
      </c>
      <c r="B618" s="228" t="s">
        <v>117</v>
      </c>
      <c r="C618" s="228" t="s">
        <v>892</v>
      </c>
      <c r="D618" s="228" t="s">
        <v>4734</v>
      </c>
      <c r="E618" s="228" t="s">
        <v>1322</v>
      </c>
      <c r="F618" s="228" t="s">
        <v>3586</v>
      </c>
      <c r="G618" s="228" t="s">
        <v>2076</v>
      </c>
      <c r="H618" s="228" t="s">
        <v>746</v>
      </c>
      <c r="I618" s="233" t="s">
        <v>4735</v>
      </c>
      <c r="J618" s="228" t="s">
        <v>4736</v>
      </c>
      <c r="K618" s="228" t="s">
        <v>846</v>
      </c>
      <c r="L618" s="228" t="s">
        <v>855</v>
      </c>
      <c r="M618" s="228" t="s">
        <v>1322</v>
      </c>
      <c r="N618" s="228" t="s">
        <v>1240</v>
      </c>
      <c r="O618" s="228" t="s">
        <v>850</v>
      </c>
      <c r="P618" s="233" t="s">
        <v>4737</v>
      </c>
      <c r="Q618" s="228" t="s">
        <v>795</v>
      </c>
      <c r="R618" s="233" t="s">
        <v>855</v>
      </c>
      <c r="S618" s="228" t="s">
        <v>855</v>
      </c>
      <c r="T618" s="228" t="s">
        <v>4738</v>
      </c>
      <c r="U618" s="228" t="s">
        <v>846</v>
      </c>
      <c r="V618" s="228" t="s">
        <v>4739</v>
      </c>
      <c r="W618" s="228" t="s">
        <v>869</v>
      </c>
      <c r="X618" s="316" t="s">
        <v>793</v>
      </c>
      <c r="Y618" s="317" t="str">
        <f>VLOOKUP(HelpMe[[#This Row],[Technician]],Technicians[#All],3,FALSE)</f>
        <v>Capgemini</v>
      </c>
      <c r="Z618" s="228" t="str">
        <f>VLOOKUP(HelpMe[[#This Row],[Technician]],Technicians[#All],2,FALSE)</f>
        <v>SAP PP</v>
      </c>
      <c r="AA618" s="233" t="str">
        <f>IF((TEXT("Oct 28, 2024 00:00 AM","mmm dd, yyyy hh:mm") - HelpMe[[#This Row],[Updated Created Date]])&gt;0, "Yes","No")</f>
        <v>Yes</v>
      </c>
      <c r="AB618" s="230">
        <f ca="1">HelpMe[[#This Row],[Updated Resolved Time]]-HelpMe[[#This Row],[Updated Created Date]]</f>
        <v>88.270712615740194</v>
      </c>
      <c r="AC618" s="231">
        <f>YEAR(HelpMe[[#This Row],[Updated Created Date]])</f>
        <v>2024</v>
      </c>
      <c r="AD618" s="228">
        <f>WEEKNUM(HelpMe[[#This Row],[Updated Created Date]])</f>
        <v>40</v>
      </c>
      <c r="AE618" s="228" t="str">
        <f>_xlfn.CONCAT(HelpMe[[#This Row],[Year]],"-W",HelpMe[[#This Row],[Week'#]])</f>
        <v>2024-W40</v>
      </c>
      <c r="AF618" s="228" t="str">
        <f>IFERROR(VLOOKUP(HelpMe[[#This Row],[ID]],CGTracker[#All],13,FALSE),"No CG Status Found")</f>
        <v>Under UAT</v>
      </c>
      <c r="AG618" s="228">
        <f>MONTH(HelpMe[[#This Row],[Updated Created Date]])</f>
        <v>9</v>
      </c>
      <c r="AH618" s="228" t="str">
        <f>_xlfn.CONCAT(HelpMe[[#This Row],[Year]],"-M",HelpMe[[#This Row],[Month]])</f>
        <v>2024-M9</v>
      </c>
      <c r="AI618" s="228" t="str">
        <f ca="1">IF(HelpMe[[#This Row],[Age]]&lt;2,"Less than 2",IF(HelpMe[[#This Row],[Age]]&lt;5,"From 2 to 5",IF(HelpMe[[#This Row],[Age]]&lt;10,"From 5 to 10","More than 10")))</f>
        <v>More than 10</v>
      </c>
      <c r="AJ6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45565.486805555556</v>
      </c>
      <c r="AK6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19" spans="1:37" ht="13.5" customHeight="1">
      <c r="A619" s="235">
        <v>4000003540</v>
      </c>
      <c r="B619" s="228" t="s">
        <v>117</v>
      </c>
      <c r="C619" s="228" t="s">
        <v>795</v>
      </c>
      <c r="D619" s="228" t="s">
        <v>4740</v>
      </c>
      <c r="E619" s="228" t="s">
        <v>2283</v>
      </c>
      <c r="F619" s="228" t="s">
        <v>881</v>
      </c>
      <c r="G619" s="228" t="s">
        <v>882</v>
      </c>
      <c r="H619" s="228" t="s">
        <v>403</v>
      </c>
      <c r="I619" s="233" t="s">
        <v>4741</v>
      </c>
      <c r="J619" s="228" t="s">
        <v>4742</v>
      </c>
      <c r="K619" s="228" t="s">
        <v>846</v>
      </c>
      <c r="L619" s="228" t="s">
        <v>4743</v>
      </c>
      <c r="M619" s="228" t="s">
        <v>2283</v>
      </c>
      <c r="N619" s="228" t="s">
        <v>1098</v>
      </c>
      <c r="O619" s="228" t="s">
        <v>850</v>
      </c>
      <c r="P619" s="233" t="s">
        <v>4743</v>
      </c>
      <c r="Q619" s="228" t="s">
        <v>795</v>
      </c>
      <c r="R619" s="233" t="s">
        <v>4744</v>
      </c>
      <c r="S619" s="228" t="s">
        <v>4745</v>
      </c>
      <c r="T619" s="228" t="s">
        <v>4746</v>
      </c>
      <c r="U619" s="228" t="s">
        <v>890</v>
      </c>
      <c r="V619" s="228" t="s">
        <v>855</v>
      </c>
      <c r="W619" s="228" t="s">
        <v>869</v>
      </c>
      <c r="X619" s="316" t="s">
        <v>793</v>
      </c>
      <c r="Y619" s="317" t="str">
        <f>VLOOKUP(HelpMe[[#This Row],[Technician]],Technicians[#All],3,FALSE)</f>
        <v>RAK Ceramics</v>
      </c>
      <c r="Z619" s="228" t="str">
        <f>VLOOKUP(HelpMe[[#This Row],[Technician]],Technicians[#All],2,FALSE)</f>
        <v>SAP Basis</v>
      </c>
      <c r="AA619" s="233" t="str">
        <f>IF((TEXT("Oct 28, 2024 00:00 AM","mmm dd, yyyy hh:mm") - HelpMe[[#This Row],[Updated Created Date]])&gt;0, "Yes","No")</f>
        <v>Yes</v>
      </c>
      <c r="AB619" s="230">
        <f ca="1">HelpMe[[#This Row],[Updated Resolved Time]]-HelpMe[[#This Row],[Updated Created Date]]</f>
        <v>15.86250000000291</v>
      </c>
      <c r="AC619" s="231">
        <f>YEAR(HelpMe[[#This Row],[Updated Created Date]])</f>
        <v>2024</v>
      </c>
      <c r="AD619" s="228">
        <f>WEEKNUM(HelpMe[[#This Row],[Updated Created Date]])</f>
        <v>40</v>
      </c>
      <c r="AE619" s="228" t="str">
        <f>_xlfn.CONCAT(HelpMe[[#This Row],[Year]],"-W",HelpMe[[#This Row],[Week'#]])</f>
        <v>2024-W40</v>
      </c>
      <c r="AF619" s="228" t="str">
        <f>IFERROR(VLOOKUP(HelpMe[[#This Row],[ID]],CGTracker[#All],13,FALSE),"No CG Status Found")</f>
        <v>No CG Status Found</v>
      </c>
      <c r="AG619" s="228">
        <f>MONTH(HelpMe[[#This Row],[Updated Created Date]])</f>
        <v>9</v>
      </c>
      <c r="AH619" s="228" t="str">
        <f>_xlfn.CONCAT(HelpMe[[#This Row],[Year]],"-M",HelpMe[[#This Row],[Month]])</f>
        <v>2024-M9</v>
      </c>
      <c r="AI619" s="228" t="str">
        <f ca="1">IF(HelpMe[[#This Row],[Age]]&lt;2,"Less than 2",IF(HelpMe[[#This Row],[Age]]&lt;5,"From 2 to 5",IF(HelpMe[[#This Row],[Age]]&lt;10,"From 5 to 10","More than 10")))</f>
        <v>More than 10</v>
      </c>
      <c r="AJ6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45565.681944444441</v>
      </c>
      <c r="AK6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45581.544444444444</v>
      </c>
    </row>
    <row r="620" spans="1:37" ht="13.5" customHeight="1">
      <c r="A620" s="235">
        <v>4000003522</v>
      </c>
      <c r="B620" s="228" t="s">
        <v>156</v>
      </c>
      <c r="C620" s="228" t="s">
        <v>892</v>
      </c>
      <c r="D620" s="228" t="s">
        <v>66</v>
      </c>
      <c r="E620" s="228" t="s">
        <v>2305</v>
      </c>
      <c r="F620" s="228" t="s">
        <v>518</v>
      </c>
      <c r="G620" s="228" t="s">
        <v>516</v>
      </c>
      <c r="H620" s="228" t="s">
        <v>746</v>
      </c>
      <c r="I620" s="233" t="s">
        <v>4747</v>
      </c>
      <c r="J620" s="228" t="s">
        <v>4748</v>
      </c>
      <c r="K620" s="228" t="s">
        <v>846</v>
      </c>
      <c r="L620" s="228" t="s">
        <v>855</v>
      </c>
      <c r="M620" s="228" t="s">
        <v>2305</v>
      </c>
      <c r="N620" s="228" t="s">
        <v>1170</v>
      </c>
      <c r="O620" s="228" t="s">
        <v>850</v>
      </c>
      <c r="P620" s="233" t="s">
        <v>4749</v>
      </c>
      <c r="Q620" s="228" t="s">
        <v>795</v>
      </c>
      <c r="R620" s="233" t="s">
        <v>855</v>
      </c>
      <c r="S620" s="228" t="s">
        <v>4750</v>
      </c>
      <c r="T620" s="228" t="s">
        <v>4751</v>
      </c>
      <c r="U620" s="228" t="s">
        <v>855</v>
      </c>
      <c r="V620" s="228" t="s">
        <v>855</v>
      </c>
      <c r="W620" s="228" t="s">
        <v>857</v>
      </c>
      <c r="X620" s="316" t="s">
        <v>793</v>
      </c>
      <c r="Y620" s="317" t="str">
        <f>VLOOKUP(HelpMe[[#This Row],[Technician]],Technicians[#All],3,FALSE)</f>
        <v>Capgemini</v>
      </c>
      <c r="Z620" s="228" t="str">
        <f>VLOOKUP(HelpMe[[#This Row],[Technician]],Technicians[#All],2,FALSE)</f>
        <v>SAP SD</v>
      </c>
      <c r="AA620" s="233" t="str">
        <f>IF((TEXT("Oct 28, 2024 00:00 AM","mmm dd, yyyy hh:mm") - HelpMe[[#This Row],[Updated Created Date]])&gt;0, "Yes","No")</f>
        <v>Yes</v>
      </c>
      <c r="AB620" s="230">
        <f ca="1">HelpMe[[#This Row],[Updated Resolved Time]]-HelpMe[[#This Row],[Updated Created Date]]</f>
        <v>88.249184837965004</v>
      </c>
      <c r="AC620" s="231">
        <f>YEAR(HelpMe[[#This Row],[Updated Created Date]])</f>
        <v>2024</v>
      </c>
      <c r="AD620" s="228">
        <f>WEEKNUM(HelpMe[[#This Row],[Updated Created Date]])</f>
        <v>40</v>
      </c>
      <c r="AE620" s="228" t="str">
        <f>_xlfn.CONCAT(HelpMe[[#This Row],[Year]],"-W",HelpMe[[#This Row],[Week'#]])</f>
        <v>2024-W40</v>
      </c>
      <c r="AF620" s="228" t="str">
        <f>IFERROR(VLOOKUP(HelpMe[[#This Row],[ID]],CGTracker[#All],13,FALSE),"No CG Status Found")</f>
        <v>Pending RAK Ceramics Action</v>
      </c>
      <c r="AG620" s="228">
        <f>MONTH(HelpMe[[#This Row],[Updated Created Date]])</f>
        <v>9</v>
      </c>
      <c r="AH620" s="228" t="str">
        <f>_xlfn.CONCAT(HelpMe[[#This Row],[Year]],"-M",HelpMe[[#This Row],[Month]])</f>
        <v>2024-M9</v>
      </c>
      <c r="AI620" s="228" t="str">
        <f ca="1">IF(HelpMe[[#This Row],[Age]]&lt;2,"Less than 2",IF(HelpMe[[#This Row],[Age]]&lt;5,"From 2 to 5",IF(HelpMe[[#This Row],[Age]]&lt;10,"From 5 to 10","More than 10")))</f>
        <v>More than 10</v>
      </c>
      <c r="AJ6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45565.508333333331</v>
      </c>
      <c r="AK6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21" spans="1:37" ht="13.5" customHeight="1">
      <c r="A621" s="235">
        <v>4000003545</v>
      </c>
      <c r="B621" s="228" t="s">
        <v>117</v>
      </c>
      <c r="C621" s="228" t="s">
        <v>795</v>
      </c>
      <c r="D621" s="228" t="s">
        <v>4752</v>
      </c>
      <c r="E621" s="228" t="s">
        <v>880</v>
      </c>
      <c r="F621" s="228" t="s">
        <v>881</v>
      </c>
      <c r="G621" s="228" t="s">
        <v>882</v>
      </c>
      <c r="H621" s="228" t="s">
        <v>403</v>
      </c>
      <c r="I621" s="233" t="s">
        <v>4753</v>
      </c>
      <c r="J621" s="228" t="s">
        <v>4754</v>
      </c>
      <c r="K621" s="228" t="s">
        <v>846</v>
      </c>
      <c r="L621" s="228" t="s">
        <v>4503</v>
      </c>
      <c r="M621" s="228" t="s">
        <v>880</v>
      </c>
      <c r="N621" s="228" t="s">
        <v>886</v>
      </c>
      <c r="O621" s="228" t="s">
        <v>850</v>
      </c>
      <c r="P621" s="233" t="s">
        <v>4503</v>
      </c>
      <c r="Q621" s="228" t="s">
        <v>795</v>
      </c>
      <c r="R621" s="233" t="s">
        <v>4755</v>
      </c>
      <c r="S621" s="228" t="s">
        <v>4755</v>
      </c>
      <c r="T621" s="228" t="s">
        <v>4756</v>
      </c>
      <c r="U621" s="228" t="s">
        <v>890</v>
      </c>
      <c r="V621" s="228" t="s">
        <v>855</v>
      </c>
      <c r="W621" s="228" t="s">
        <v>869</v>
      </c>
      <c r="X621" s="316" t="s">
        <v>891</v>
      </c>
      <c r="Y621" s="317" t="str">
        <f>VLOOKUP(HelpMe[[#This Row],[Technician]],Technicians[#All],3,FALSE)</f>
        <v>RAK Ceramics</v>
      </c>
      <c r="Z621" s="228" t="str">
        <f>VLOOKUP(HelpMe[[#This Row],[Technician]],Technicians[#All],2,FALSE)</f>
        <v>SAP Basis</v>
      </c>
      <c r="AA621" s="233" t="str">
        <f>IF((TEXT("Oct 28, 2024 00:00 AM","mmm dd, yyyy hh:mm") - HelpMe[[#This Row],[Updated Created Date]])&gt;0, "Yes","No")</f>
        <v>Yes</v>
      </c>
      <c r="AB621" s="230">
        <f ca="1">HelpMe[[#This Row],[Updated Resolved Time]]-HelpMe[[#This Row],[Updated Created Date]]</f>
        <v>1.7708333333284827</v>
      </c>
      <c r="AC621" s="231">
        <f>YEAR(HelpMe[[#This Row],[Updated Created Date]])</f>
        <v>2024</v>
      </c>
      <c r="AD621" s="228">
        <f>WEEKNUM(HelpMe[[#This Row],[Updated Created Date]])</f>
        <v>40</v>
      </c>
      <c r="AE621" s="228" t="str">
        <f>_xlfn.CONCAT(HelpMe[[#This Row],[Year]],"-W",HelpMe[[#This Row],[Week'#]])</f>
        <v>2024-W40</v>
      </c>
      <c r="AF621" s="228" t="str">
        <f>IFERROR(VLOOKUP(HelpMe[[#This Row],[ID]],CGTracker[#All],13,FALSE),"No CG Status Found")</f>
        <v>No CG Status Found</v>
      </c>
      <c r="AG621" s="228">
        <f>MONTH(HelpMe[[#This Row],[Updated Created Date]])</f>
        <v>9</v>
      </c>
      <c r="AH621" s="228" t="str">
        <f>_xlfn.CONCAT(HelpMe[[#This Row],[Year]],"-M",HelpMe[[#This Row],[Month]])</f>
        <v>2024-M9</v>
      </c>
      <c r="AI621" s="228" t="str">
        <f ca="1">IF(HelpMe[[#This Row],[Age]]&lt;2,"Less than 2",IF(HelpMe[[#This Row],[Age]]&lt;5,"From 2 to 5",IF(HelpMe[[#This Row],[Age]]&lt;10,"From 5 to 10","More than 10")))</f>
        <v>Less than 2</v>
      </c>
      <c r="AJ6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45565.719444444447</v>
      </c>
      <c r="AK6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45567.490277777775</v>
      </c>
    </row>
    <row r="622" spans="1:37" ht="13.5" customHeight="1">
      <c r="A622" s="235">
        <v>4000003557</v>
      </c>
      <c r="B622" s="228" t="s">
        <v>156</v>
      </c>
      <c r="C622" s="228" t="s">
        <v>795</v>
      </c>
      <c r="D622" s="228" t="s">
        <v>4757</v>
      </c>
      <c r="E622" s="228" t="s">
        <v>3258</v>
      </c>
      <c r="F622" s="228" t="s">
        <v>1054</v>
      </c>
      <c r="G622" s="228" t="s">
        <v>1055</v>
      </c>
      <c r="H622" s="228" t="s">
        <v>403</v>
      </c>
      <c r="I622" s="233" t="s">
        <v>4758</v>
      </c>
      <c r="J622" s="228" t="s">
        <v>4730</v>
      </c>
      <c r="K622" s="228" t="s">
        <v>846</v>
      </c>
      <c r="L622" s="228" t="s">
        <v>4759</v>
      </c>
      <c r="M622" s="228" t="s">
        <v>3258</v>
      </c>
      <c r="N622" s="228" t="s">
        <v>1240</v>
      </c>
      <c r="O622" s="228" t="s">
        <v>850</v>
      </c>
      <c r="P622" s="233" t="s">
        <v>4759</v>
      </c>
      <c r="Q622" s="228" t="s">
        <v>795</v>
      </c>
      <c r="R622" s="233" t="s">
        <v>4760</v>
      </c>
      <c r="S622" s="228" t="s">
        <v>4760</v>
      </c>
      <c r="T622" s="228" t="s">
        <v>4733</v>
      </c>
      <c r="U622" s="228" t="s">
        <v>855</v>
      </c>
      <c r="V622" s="228" t="s">
        <v>855</v>
      </c>
      <c r="W622" s="228" t="s">
        <v>869</v>
      </c>
      <c r="X622" s="316" t="s">
        <v>793</v>
      </c>
      <c r="Y622" s="317" t="str">
        <f>VLOOKUP(HelpMe[[#This Row],[Technician]],Technicians[#All],3,FALSE)</f>
        <v>RAK Ceramics</v>
      </c>
      <c r="Z622" s="228" t="str">
        <f>VLOOKUP(HelpMe[[#This Row],[Technician]],Technicians[#All],2,FALSE)</f>
        <v>SAP PP</v>
      </c>
      <c r="AA622" s="233" t="str">
        <f>IF((TEXT("Oct 28, 2024 00:00 AM","mmm dd, yyyy hh:mm") - HelpMe[[#This Row],[Updated Created Date]])&gt;0, "Yes","No")</f>
        <v>Yes</v>
      </c>
      <c r="AB622" s="230">
        <f ca="1">HelpMe[[#This Row],[Updated Resolved Time]]-HelpMe[[#This Row],[Updated Created Date]]</f>
        <v>0.62986111111240461</v>
      </c>
      <c r="AC622" s="231">
        <f>YEAR(HelpMe[[#This Row],[Updated Created Date]])</f>
        <v>2024</v>
      </c>
      <c r="AD622" s="228">
        <f>WEEKNUM(HelpMe[[#This Row],[Updated Created Date]])</f>
        <v>40</v>
      </c>
      <c r="AE622" s="228" t="str">
        <f>_xlfn.CONCAT(HelpMe[[#This Row],[Year]],"-W",HelpMe[[#This Row],[Week'#]])</f>
        <v>2024-W40</v>
      </c>
      <c r="AF622" s="228" t="str">
        <f>IFERROR(VLOOKUP(HelpMe[[#This Row],[ID]],CGTracker[#All],13,FALSE),"No CG Status Found")</f>
        <v>No CG Status Found</v>
      </c>
      <c r="AG622" s="228">
        <f>MONTH(HelpMe[[#This Row],[Updated Created Date]])</f>
        <v>9</v>
      </c>
      <c r="AH622" s="228" t="str">
        <f>_xlfn.CONCAT(HelpMe[[#This Row],[Year]],"-M",HelpMe[[#This Row],[Month]])</f>
        <v>2024-M9</v>
      </c>
      <c r="AI622" s="228" t="str">
        <f ca="1">IF(HelpMe[[#This Row],[Age]]&lt;2,"Less than 2",IF(HelpMe[[#This Row],[Age]]&lt;5,"From 2 to 5",IF(HelpMe[[#This Row],[Age]]&lt;10,"From 5 to 10","More than 10")))</f>
        <v>Less than 2</v>
      </c>
      <c r="AJ6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45565.824999999997</v>
      </c>
      <c r="AK6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45566.454861111109</v>
      </c>
    </row>
    <row r="623" spans="1:37" ht="13.5" customHeight="1">
      <c r="A623" s="235">
        <v>4000003548</v>
      </c>
      <c r="B623" s="228" t="s">
        <v>117</v>
      </c>
      <c r="C623" s="228" t="s">
        <v>1035</v>
      </c>
      <c r="D623" s="228" t="s">
        <v>4761</v>
      </c>
      <c r="E623" s="228" t="s">
        <v>1168</v>
      </c>
      <c r="F623" s="228" t="s">
        <v>2232</v>
      </c>
      <c r="G623" s="228" t="s">
        <v>941</v>
      </c>
      <c r="H623" s="228" t="s">
        <v>403</v>
      </c>
      <c r="I623" s="233" t="s">
        <v>4762</v>
      </c>
      <c r="J623" s="228" t="s">
        <v>4763</v>
      </c>
      <c r="K623" s="228" t="s">
        <v>846</v>
      </c>
      <c r="L623" s="228" t="s">
        <v>4764</v>
      </c>
      <c r="M623" s="228" t="s">
        <v>1168</v>
      </c>
      <c r="N623" s="228" t="s">
        <v>1170</v>
      </c>
      <c r="O623" s="228" t="s">
        <v>850</v>
      </c>
      <c r="P623" s="233" t="s">
        <v>4764</v>
      </c>
      <c r="Q623" s="228" t="s">
        <v>892</v>
      </c>
      <c r="R623" s="233" t="s">
        <v>4765</v>
      </c>
      <c r="S623" s="228" t="s">
        <v>4766</v>
      </c>
      <c r="T623" s="228" t="s">
        <v>2882</v>
      </c>
      <c r="U623" s="228" t="s">
        <v>846</v>
      </c>
      <c r="V623" s="228" t="s">
        <v>855</v>
      </c>
      <c r="W623" s="228" t="s">
        <v>869</v>
      </c>
      <c r="X623" s="316" t="s">
        <v>793</v>
      </c>
      <c r="Y623" s="317" t="str">
        <f>VLOOKUP(HelpMe[[#This Row],[Technician]],Technicians[#All],3,FALSE)</f>
        <v>Capgemini</v>
      </c>
      <c r="Z623" s="228" t="str">
        <f>VLOOKUP(HelpMe[[#This Row],[Technician]],Technicians[#All],2,FALSE)</f>
        <v>SAP MM</v>
      </c>
      <c r="AA623" s="233" t="str">
        <f>IF((TEXT("Oct 28, 2024 00:00 AM","mmm dd, yyyy hh:mm") - HelpMe[[#This Row],[Updated Created Date]])&gt;0, "Yes","No")</f>
        <v>Yes</v>
      </c>
      <c r="AB623" s="230">
        <f ca="1">HelpMe[[#This Row],[Updated Resolved Time]]-HelpMe[[#This Row],[Updated Created Date]]</f>
        <v>64.952777777783922</v>
      </c>
      <c r="AC623" s="231">
        <f>YEAR(HelpMe[[#This Row],[Updated Created Date]])</f>
        <v>2024</v>
      </c>
      <c r="AD623" s="228">
        <f>WEEKNUM(HelpMe[[#This Row],[Updated Created Date]])</f>
        <v>40</v>
      </c>
      <c r="AE623" s="228" t="str">
        <f>_xlfn.CONCAT(HelpMe[[#This Row],[Year]],"-W",HelpMe[[#This Row],[Week'#]])</f>
        <v>2024-W40</v>
      </c>
      <c r="AF623" s="228" t="str">
        <f>IFERROR(VLOOKUP(HelpMe[[#This Row],[ID]],CGTracker[#All],13,FALSE),"No CG Status Found")</f>
        <v>Completed</v>
      </c>
      <c r="AG623" s="228">
        <f>MONTH(HelpMe[[#This Row],[Updated Created Date]])</f>
        <v>9</v>
      </c>
      <c r="AH623" s="228" t="str">
        <f>_xlfn.CONCAT(HelpMe[[#This Row],[Year]],"-M",HelpMe[[#This Row],[Month]])</f>
        <v>2024-M9</v>
      </c>
      <c r="AI623" s="228" t="str">
        <f ca="1">IF(HelpMe[[#This Row],[Age]]&lt;2,"Less than 2",IF(HelpMe[[#This Row],[Age]]&lt;5,"From 2 to 5",IF(HelpMe[[#This Row],[Age]]&lt;10,"From 5 to 10","More than 10")))</f>
        <v>More than 10</v>
      </c>
      <c r="AJ6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45565.740277777775</v>
      </c>
      <c r="AK6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45630.693055555559</v>
      </c>
    </row>
    <row r="624" spans="1:37" ht="13.5" customHeight="1">
      <c r="A624" s="235">
        <v>4000003550</v>
      </c>
      <c r="B624" s="228" t="s">
        <v>156</v>
      </c>
      <c r="C624" s="228" t="s">
        <v>892</v>
      </c>
      <c r="D624" s="228" t="s">
        <v>4767</v>
      </c>
      <c r="E624" s="228" t="s">
        <v>1000</v>
      </c>
      <c r="F624" s="228" t="s">
        <v>742</v>
      </c>
      <c r="G624" s="228" t="s">
        <v>941</v>
      </c>
      <c r="H624" s="228" t="s">
        <v>403</v>
      </c>
      <c r="I624" s="233" t="s">
        <v>4768</v>
      </c>
      <c r="J624" s="228" t="s">
        <v>4769</v>
      </c>
      <c r="K624" s="228" t="s">
        <v>846</v>
      </c>
      <c r="L624" s="228" t="s">
        <v>4770</v>
      </c>
      <c r="M624" s="228" t="s">
        <v>1000</v>
      </c>
      <c r="N624" s="228" t="s">
        <v>1004</v>
      </c>
      <c r="O624" s="228" t="s">
        <v>850</v>
      </c>
      <c r="P624" s="233" t="s">
        <v>4770</v>
      </c>
      <c r="Q624" s="228" t="s">
        <v>795</v>
      </c>
      <c r="R624" s="233" t="s">
        <v>4771</v>
      </c>
      <c r="S624" s="228" t="s">
        <v>4772</v>
      </c>
      <c r="T624" s="228" t="s">
        <v>4773</v>
      </c>
      <c r="U624" s="228" t="s">
        <v>855</v>
      </c>
      <c r="V624" s="228" t="s">
        <v>855</v>
      </c>
      <c r="W624" s="228" t="s">
        <v>869</v>
      </c>
      <c r="X624" s="316" t="s">
        <v>793</v>
      </c>
      <c r="Y624" s="317" t="str">
        <f>VLOOKUP(HelpMe[[#This Row],[Technician]],Technicians[#All],3,FALSE)</f>
        <v>RAK Ceramics</v>
      </c>
      <c r="Z624" s="228" t="str">
        <f>VLOOKUP(HelpMe[[#This Row],[Technician]],Technicians[#All],2,FALSE)</f>
        <v>SAP SD</v>
      </c>
      <c r="AA624" s="233" t="str">
        <f>IF((TEXT("Oct 28, 2024 00:00 AM","mmm dd, yyyy hh:mm") - HelpMe[[#This Row],[Updated Created Date]])&gt;0, "Yes","No")</f>
        <v>Yes</v>
      </c>
      <c r="AB624" s="230">
        <f ca="1">HelpMe[[#This Row],[Updated Resolved Time]]-HelpMe[[#This Row],[Updated Created Date]]</f>
        <v>17.79374999999709</v>
      </c>
      <c r="AC624" s="231">
        <f>YEAR(HelpMe[[#This Row],[Updated Created Date]])</f>
        <v>2024</v>
      </c>
      <c r="AD624" s="228">
        <f>WEEKNUM(HelpMe[[#This Row],[Updated Created Date]])</f>
        <v>40</v>
      </c>
      <c r="AE624" s="228" t="str">
        <f>_xlfn.CONCAT(HelpMe[[#This Row],[Year]],"-W",HelpMe[[#This Row],[Week'#]])</f>
        <v>2024-W40</v>
      </c>
      <c r="AF624" s="228" t="str">
        <f>IFERROR(VLOOKUP(HelpMe[[#This Row],[ID]],CGTracker[#All],13,FALSE),"No CG Status Found")</f>
        <v>No CG Status Found</v>
      </c>
      <c r="AG624" s="228">
        <f>MONTH(HelpMe[[#This Row],[Updated Created Date]])</f>
        <v>9</v>
      </c>
      <c r="AH624" s="228" t="str">
        <f>_xlfn.CONCAT(HelpMe[[#This Row],[Year]],"-M",HelpMe[[#This Row],[Month]])</f>
        <v>2024-M9</v>
      </c>
      <c r="AI624" s="228" t="str">
        <f ca="1">IF(HelpMe[[#This Row],[Age]]&lt;2,"Less than 2",IF(HelpMe[[#This Row],[Age]]&lt;5,"From 2 to 5",IF(HelpMe[[#This Row],[Age]]&lt;10,"From 5 to 10","More than 10")))</f>
        <v>More than 10</v>
      </c>
      <c r="AJ6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45565.761111111111</v>
      </c>
      <c r="AK6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45583.554861111108</v>
      </c>
    </row>
    <row r="625" spans="1:37" ht="13.5" customHeight="1">
      <c r="A625" s="235">
        <v>4000003574</v>
      </c>
      <c r="B625" s="228" t="s">
        <v>156</v>
      </c>
      <c r="C625" s="228" t="s">
        <v>795</v>
      </c>
      <c r="D625" s="228" t="s">
        <v>4774</v>
      </c>
      <c r="E625" s="228" t="s">
        <v>1821</v>
      </c>
      <c r="F625" s="228" t="s">
        <v>4775</v>
      </c>
      <c r="G625" s="228" t="s">
        <v>1822</v>
      </c>
      <c r="H625" s="228" t="s">
        <v>403</v>
      </c>
      <c r="I625" s="233" t="s">
        <v>4776</v>
      </c>
      <c r="J625" s="228" t="s">
        <v>4777</v>
      </c>
      <c r="K625" s="228" t="s">
        <v>846</v>
      </c>
      <c r="L625" s="228" t="s">
        <v>4778</v>
      </c>
      <c r="M625" s="228" t="s">
        <v>1821</v>
      </c>
      <c r="N625" s="228" t="s">
        <v>1555</v>
      </c>
      <c r="O625" s="228" t="s">
        <v>917</v>
      </c>
      <c r="P625" s="233" t="s">
        <v>4778</v>
      </c>
      <c r="Q625" s="228" t="s">
        <v>795</v>
      </c>
      <c r="R625" s="233" t="s">
        <v>4779</v>
      </c>
      <c r="S625" s="228" t="s">
        <v>4780</v>
      </c>
      <c r="T625" s="228" t="s">
        <v>4781</v>
      </c>
      <c r="U625" s="228" t="s">
        <v>855</v>
      </c>
      <c r="V625" s="228" t="s">
        <v>855</v>
      </c>
      <c r="W625" s="228" t="s">
        <v>1829</v>
      </c>
      <c r="X625" s="316" t="s">
        <v>793</v>
      </c>
      <c r="Y625" s="317" t="str">
        <f>VLOOKUP(HelpMe[[#This Row],[Technician]],Technicians[#All],3,FALSE)</f>
        <v>Capgemini</v>
      </c>
      <c r="Z625" s="228" t="str">
        <f>VLOOKUP(HelpMe[[#This Row],[Technician]],Technicians[#All],2,FALSE)</f>
        <v>Power Platform/SharePoint</v>
      </c>
      <c r="AA625" s="233" t="str">
        <f>IF((TEXT("Oct 28, 2024 00:00 AM","mmm dd, yyyy hh:mm") - HelpMe[[#This Row],[Updated Created Date]])&gt;0, "Yes","No")</f>
        <v>Yes</v>
      </c>
      <c r="AB625" s="230">
        <f ca="1">HelpMe[[#This Row],[Updated Resolved Time]]-HelpMe[[#This Row],[Updated Created Date]]</f>
        <v>41.202777777776646</v>
      </c>
      <c r="AC625" s="231">
        <f>YEAR(HelpMe[[#This Row],[Updated Created Date]])</f>
        <v>2024</v>
      </c>
      <c r="AD625" s="228">
        <f>WEEKNUM(HelpMe[[#This Row],[Updated Created Date]])</f>
        <v>40</v>
      </c>
      <c r="AE625" s="228" t="str">
        <f>_xlfn.CONCAT(HelpMe[[#This Row],[Year]],"-W",HelpMe[[#This Row],[Week'#]])</f>
        <v>2024-W40</v>
      </c>
      <c r="AF625" s="228" t="str">
        <f>IFERROR(VLOOKUP(HelpMe[[#This Row],[ID]],CGTracker[#All],13,FALSE),"No CG Status Found")</f>
        <v>Resolved</v>
      </c>
      <c r="AG625" s="228">
        <f>MONTH(HelpMe[[#This Row],[Updated Created Date]])</f>
        <v>10</v>
      </c>
      <c r="AH625" s="228" t="str">
        <f>_xlfn.CONCAT(HelpMe[[#This Row],[Year]],"-M",HelpMe[[#This Row],[Month]])</f>
        <v>2024-M10</v>
      </c>
      <c r="AI625" s="228" t="str">
        <f ca="1">IF(HelpMe[[#This Row],[Age]]&lt;2,"Less than 2",IF(HelpMe[[#This Row],[Age]]&lt;5,"From 2 to 5",IF(HelpMe[[#This Row],[Age]]&lt;10,"From 5 to 10","More than 10")))</f>
        <v>More than 10</v>
      </c>
      <c r="AJ6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45566.522916666669</v>
      </c>
      <c r="AK6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45607.725694444445</v>
      </c>
    </row>
    <row r="626" spans="1:37" ht="13.5" customHeight="1">
      <c r="A626" s="235">
        <v>4000003530</v>
      </c>
      <c r="B626" s="228" t="s">
        <v>156</v>
      </c>
      <c r="C626" s="228" t="s">
        <v>892</v>
      </c>
      <c r="D626" s="228" t="s">
        <v>91</v>
      </c>
      <c r="E626" s="228" t="s">
        <v>1072</v>
      </c>
      <c r="F626" s="228" t="s">
        <v>2387</v>
      </c>
      <c r="G626" s="228" t="s">
        <v>1011</v>
      </c>
      <c r="H626" s="228" t="s">
        <v>403</v>
      </c>
      <c r="I626" s="233" t="s">
        <v>4782</v>
      </c>
      <c r="J626" s="228" t="s">
        <v>4783</v>
      </c>
      <c r="K626" s="228" t="s">
        <v>846</v>
      </c>
      <c r="L626" s="228" t="s">
        <v>4784</v>
      </c>
      <c r="M626" s="228" t="s">
        <v>1072</v>
      </c>
      <c r="N626" s="228" t="s">
        <v>924</v>
      </c>
      <c r="O626" s="228" t="s">
        <v>850</v>
      </c>
      <c r="P626" s="233" t="s">
        <v>4784</v>
      </c>
      <c r="Q626" s="228" t="s">
        <v>795</v>
      </c>
      <c r="R626" s="233" t="s">
        <v>4785</v>
      </c>
      <c r="S626" s="228" t="s">
        <v>4786</v>
      </c>
      <c r="T626" s="228" t="s">
        <v>4787</v>
      </c>
      <c r="U626" s="228" t="s">
        <v>855</v>
      </c>
      <c r="V626" s="228" t="s">
        <v>855</v>
      </c>
      <c r="W626" s="228" t="s">
        <v>869</v>
      </c>
      <c r="X626" s="316" t="s">
        <v>793</v>
      </c>
      <c r="Y626" s="317" t="str">
        <f>VLOOKUP(HelpMe[[#This Row],[Technician]],Technicians[#All],3,FALSE)</f>
        <v>Capgemini</v>
      </c>
      <c r="Z626" s="228" t="str">
        <f>VLOOKUP(HelpMe[[#This Row],[Technician]],Technicians[#All],2,FALSE)</f>
        <v>SAP FICO</v>
      </c>
      <c r="AA626" s="233" t="str">
        <f>IF((TEXT("Oct 28, 2024 00:00 AM","mmm dd, yyyy hh:mm") - HelpMe[[#This Row],[Updated Created Date]])&gt;0, "Yes","No")</f>
        <v>Yes</v>
      </c>
      <c r="AB626" s="230">
        <f ca="1">HelpMe[[#This Row],[Updated Resolved Time]]-HelpMe[[#This Row],[Updated Created Date]]</f>
        <v>38.051388888889051</v>
      </c>
      <c r="AC626" s="231">
        <f>YEAR(HelpMe[[#This Row],[Updated Created Date]])</f>
        <v>2024</v>
      </c>
      <c r="AD626" s="228">
        <f>WEEKNUM(HelpMe[[#This Row],[Updated Created Date]])</f>
        <v>40</v>
      </c>
      <c r="AE626" s="228" t="str">
        <f>_xlfn.CONCAT(HelpMe[[#This Row],[Year]],"-W",HelpMe[[#This Row],[Week'#]])</f>
        <v>2024-W40</v>
      </c>
      <c r="AF626" s="228" t="str">
        <f>IFERROR(VLOOKUP(HelpMe[[#This Row],[ID]],CGTracker[#All],13,FALSE),"No CG Status Found")</f>
        <v>Resolved</v>
      </c>
      <c r="AG626" s="228">
        <f>MONTH(HelpMe[[#This Row],[Updated Created Date]])</f>
        <v>9</v>
      </c>
      <c r="AH626" s="228" t="str">
        <f>_xlfn.CONCAT(HelpMe[[#This Row],[Year]],"-M",HelpMe[[#This Row],[Month]])</f>
        <v>2024-M9</v>
      </c>
      <c r="AI626" s="228" t="str">
        <f ca="1">IF(HelpMe[[#This Row],[Age]]&lt;2,"Less than 2",IF(HelpMe[[#This Row],[Age]]&lt;5,"From 2 to 5",IF(HelpMe[[#This Row],[Age]]&lt;10,"From 5 to 10","More than 10")))</f>
        <v>More than 10</v>
      </c>
      <c r="AJ6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45565.547222222223</v>
      </c>
      <c r="AK6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45603.598611111112</v>
      </c>
    </row>
    <row r="627" spans="1:37" ht="13.5" customHeight="1">
      <c r="A627" s="235">
        <v>4000003565</v>
      </c>
      <c r="B627" s="228" t="s">
        <v>117</v>
      </c>
      <c r="C627" s="228" t="s">
        <v>795</v>
      </c>
      <c r="D627" s="228" t="s">
        <v>4788</v>
      </c>
      <c r="E627" s="228" t="s">
        <v>4556</v>
      </c>
      <c r="F627" s="228" t="s">
        <v>881</v>
      </c>
      <c r="G627" s="228" t="s">
        <v>882</v>
      </c>
      <c r="H627" s="228" t="s">
        <v>403</v>
      </c>
      <c r="I627" s="233" t="s">
        <v>4625</v>
      </c>
      <c r="J627" s="228" t="s">
        <v>4789</v>
      </c>
      <c r="K627" s="228" t="s">
        <v>846</v>
      </c>
      <c r="L627" s="228" t="s">
        <v>4790</v>
      </c>
      <c r="M627" s="228" t="s">
        <v>933</v>
      </c>
      <c r="N627" s="228" t="s">
        <v>899</v>
      </c>
      <c r="O627" s="228" t="s">
        <v>850</v>
      </c>
      <c r="P627" s="233" t="s">
        <v>4790</v>
      </c>
      <c r="Q627" s="228" t="s">
        <v>795</v>
      </c>
      <c r="R627" s="233" t="s">
        <v>4791</v>
      </c>
      <c r="S627" s="228" t="s">
        <v>4791</v>
      </c>
      <c r="T627" s="228" t="s">
        <v>4792</v>
      </c>
      <c r="U627" s="228" t="s">
        <v>890</v>
      </c>
      <c r="V627" s="228" t="s">
        <v>855</v>
      </c>
      <c r="W627" s="228" t="s">
        <v>869</v>
      </c>
      <c r="X627" s="316" t="s">
        <v>904</v>
      </c>
      <c r="Y627" s="317" t="str">
        <f>VLOOKUP(HelpMe[[#This Row],[Technician]],Technicians[#All],3,FALSE)</f>
        <v>RAK Ceramics</v>
      </c>
      <c r="Z627" s="228" t="str">
        <f>VLOOKUP(HelpMe[[#This Row],[Technician]],Technicians[#All],2,FALSE)</f>
        <v>SAP Basis</v>
      </c>
      <c r="AA627" s="233" t="str">
        <f>IF((TEXT("Oct 28, 2024 00:00 AM","mmm dd, yyyy hh:mm") - HelpMe[[#This Row],[Updated Created Date]])&gt;0, "Yes","No")</f>
        <v>Yes</v>
      </c>
      <c r="AB627" s="230">
        <f ca="1">HelpMe[[#This Row],[Updated Resolved Time]]-HelpMe[[#This Row],[Updated Created Date]]</f>
        <v>1.2062500000029104</v>
      </c>
      <c r="AC627" s="231">
        <f>YEAR(HelpMe[[#This Row],[Updated Created Date]])</f>
        <v>2024</v>
      </c>
      <c r="AD627" s="228">
        <f>WEEKNUM(HelpMe[[#This Row],[Updated Created Date]])</f>
        <v>40</v>
      </c>
      <c r="AE627" s="228" t="str">
        <f>_xlfn.CONCAT(HelpMe[[#This Row],[Year]],"-W",HelpMe[[#This Row],[Week'#]])</f>
        <v>2024-W40</v>
      </c>
      <c r="AF627" s="228" t="str">
        <f>IFERROR(VLOOKUP(HelpMe[[#This Row],[ID]],CGTracker[#All],13,FALSE),"No CG Status Found")</f>
        <v>No CG Status Found</v>
      </c>
      <c r="AG627" s="228">
        <f>MONTH(HelpMe[[#This Row],[Updated Created Date]])</f>
        <v>10</v>
      </c>
      <c r="AH627" s="228" t="str">
        <f>_xlfn.CONCAT(HelpMe[[#This Row],[Year]],"-M",HelpMe[[#This Row],[Month]])</f>
        <v>2024-M10</v>
      </c>
      <c r="AI627" s="228" t="str">
        <f ca="1">IF(HelpMe[[#This Row],[Age]]&lt;2,"Less than 2",IF(HelpMe[[#This Row],[Age]]&lt;5,"From 2 to 5",IF(HelpMe[[#This Row],[Age]]&lt;10,"From 5 to 10","More than 10")))</f>
        <v>Less than 2</v>
      </c>
      <c r="AJ6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45566.457638888889</v>
      </c>
      <c r="AK6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45567.663888888892</v>
      </c>
    </row>
    <row r="628" spans="1:37" ht="13.5" customHeight="1">
      <c r="A628" s="235">
        <v>4000003577</v>
      </c>
      <c r="B628" s="228" t="s">
        <v>117</v>
      </c>
      <c r="C628" s="228" t="s">
        <v>795</v>
      </c>
      <c r="D628" s="228" t="s">
        <v>4793</v>
      </c>
      <c r="E628" s="228" t="s">
        <v>4794</v>
      </c>
      <c r="F628" s="228" t="s">
        <v>881</v>
      </c>
      <c r="G628" s="228" t="s">
        <v>882</v>
      </c>
      <c r="H628" s="228" t="s">
        <v>403</v>
      </c>
      <c r="I628" s="233" t="s">
        <v>4795</v>
      </c>
      <c r="J628" s="228" t="s">
        <v>4796</v>
      </c>
      <c r="K628" s="228" t="s">
        <v>890</v>
      </c>
      <c r="L628" s="228" t="s">
        <v>4797</v>
      </c>
      <c r="M628" s="228" t="s">
        <v>933</v>
      </c>
      <c r="N628" s="228" t="s">
        <v>4798</v>
      </c>
      <c r="O628" s="228" t="s">
        <v>850</v>
      </c>
      <c r="P628" s="233" t="s">
        <v>4799</v>
      </c>
      <c r="Q628" s="228" t="s">
        <v>795</v>
      </c>
      <c r="R628" s="233" t="s">
        <v>4800</v>
      </c>
      <c r="S628" s="228" t="s">
        <v>4801</v>
      </c>
      <c r="T628" s="228" t="s">
        <v>4802</v>
      </c>
      <c r="U628" s="228" t="s">
        <v>890</v>
      </c>
      <c r="V628" s="228" t="s">
        <v>855</v>
      </c>
      <c r="W628" s="228" t="s">
        <v>938</v>
      </c>
      <c r="X628" s="316" t="s">
        <v>793</v>
      </c>
      <c r="Y628" s="317" t="str">
        <f>VLOOKUP(HelpMe[[#This Row],[Technician]],Technicians[#All],3,FALSE)</f>
        <v>RAK Ceramics</v>
      </c>
      <c r="Z628" s="228" t="str">
        <f>VLOOKUP(HelpMe[[#This Row],[Technician]],Technicians[#All],2,FALSE)</f>
        <v>SAP Basis</v>
      </c>
      <c r="AA628" s="233" t="str">
        <f>IF((TEXT("Oct 28, 2024 00:00 AM","mmm dd, yyyy hh:mm") - HelpMe[[#This Row],[Updated Created Date]])&gt;0, "Yes","No")</f>
        <v>Yes</v>
      </c>
      <c r="AB628" s="230">
        <f ca="1">HelpMe[[#This Row],[Updated Resolved Time]]-HelpMe[[#This Row],[Updated Created Date]]</f>
        <v>9.1534722222204437</v>
      </c>
      <c r="AC628" s="231">
        <f>YEAR(HelpMe[[#This Row],[Updated Created Date]])</f>
        <v>2024</v>
      </c>
      <c r="AD628" s="228">
        <f>WEEKNUM(HelpMe[[#This Row],[Updated Created Date]])</f>
        <v>40</v>
      </c>
      <c r="AE628" s="228" t="str">
        <f>_xlfn.CONCAT(HelpMe[[#This Row],[Year]],"-W",HelpMe[[#This Row],[Week'#]])</f>
        <v>2024-W40</v>
      </c>
      <c r="AF628" s="228" t="str">
        <f>IFERROR(VLOOKUP(HelpMe[[#This Row],[ID]],CGTracker[#All],13,FALSE),"No CG Status Found")</f>
        <v>No CG Status Found</v>
      </c>
      <c r="AG628" s="228">
        <f>MONTH(HelpMe[[#This Row],[Updated Created Date]])</f>
        <v>10</v>
      </c>
      <c r="AH628" s="228" t="str">
        <f>_xlfn.CONCAT(HelpMe[[#This Row],[Year]],"-M",HelpMe[[#This Row],[Month]])</f>
        <v>2024-M10</v>
      </c>
      <c r="AI628" s="228" t="str">
        <f ca="1">IF(HelpMe[[#This Row],[Age]]&lt;2,"Less than 2",IF(HelpMe[[#This Row],[Age]]&lt;5,"From 2 to 5",IF(HelpMe[[#This Row],[Age]]&lt;10,"From 5 to 10","More than 10")))</f>
        <v>From 5 to 10</v>
      </c>
      <c r="AJ6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45566.55</v>
      </c>
      <c r="AK6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45575.703472222223</v>
      </c>
    </row>
    <row r="629" spans="1:37" ht="13.5" customHeight="1">
      <c r="A629" s="235">
        <v>4000003562</v>
      </c>
      <c r="B629" s="228" t="s">
        <v>117</v>
      </c>
      <c r="C629" s="228" t="s">
        <v>892</v>
      </c>
      <c r="D629" s="228" t="s">
        <v>4803</v>
      </c>
      <c r="E629" s="228" t="s">
        <v>4804</v>
      </c>
      <c r="F629" s="228" t="s">
        <v>881</v>
      </c>
      <c r="G629" s="228" t="s">
        <v>882</v>
      </c>
      <c r="H629" s="228" t="s">
        <v>403</v>
      </c>
      <c r="I629" s="233" t="s">
        <v>4805</v>
      </c>
      <c r="J629" s="228" t="s">
        <v>4806</v>
      </c>
      <c r="K629" s="228" t="s">
        <v>846</v>
      </c>
      <c r="L629" s="228" t="s">
        <v>4503</v>
      </c>
      <c r="M629" s="228" t="s">
        <v>4804</v>
      </c>
      <c r="N629" s="228" t="s">
        <v>1516</v>
      </c>
      <c r="O629" s="228" t="s">
        <v>850</v>
      </c>
      <c r="P629" s="233" t="s">
        <v>4503</v>
      </c>
      <c r="Q629" s="228" t="s">
        <v>795</v>
      </c>
      <c r="R629" s="233" t="s">
        <v>4807</v>
      </c>
      <c r="S629" s="228" t="s">
        <v>4807</v>
      </c>
      <c r="T629" s="228" t="s">
        <v>4808</v>
      </c>
      <c r="U629" s="228" t="s">
        <v>890</v>
      </c>
      <c r="V629" s="228" t="s">
        <v>855</v>
      </c>
      <c r="W629" s="228" t="s">
        <v>869</v>
      </c>
      <c r="X629" s="316" t="s">
        <v>904</v>
      </c>
      <c r="Y629" s="317" t="str">
        <f>VLOOKUP(HelpMe[[#This Row],[Technician]],Technicians[#All],3,FALSE)</f>
        <v>RAK Ceramics</v>
      </c>
      <c r="Z629" s="228" t="str">
        <f>VLOOKUP(HelpMe[[#This Row],[Technician]],Technicians[#All],2,FALSE)</f>
        <v>SAP Basis</v>
      </c>
      <c r="AA629" s="233" t="str">
        <f>IF((TEXT("Oct 28, 2024 00:00 AM","mmm dd, yyyy hh:mm") - HelpMe[[#This Row],[Updated Created Date]])&gt;0, "Yes","No")</f>
        <v>Yes</v>
      </c>
      <c r="AB629" s="230">
        <f ca="1">HelpMe[[#This Row],[Updated Resolved Time]]-HelpMe[[#This Row],[Updated Created Date]]</f>
        <v>1.0444444444437977</v>
      </c>
      <c r="AC629" s="231">
        <f>YEAR(HelpMe[[#This Row],[Updated Created Date]])</f>
        <v>2024</v>
      </c>
      <c r="AD629" s="228">
        <f>WEEKNUM(HelpMe[[#This Row],[Updated Created Date]])</f>
        <v>40</v>
      </c>
      <c r="AE629" s="228" t="str">
        <f>_xlfn.CONCAT(HelpMe[[#This Row],[Year]],"-W",HelpMe[[#This Row],[Week'#]])</f>
        <v>2024-W40</v>
      </c>
      <c r="AF629" s="228" t="str">
        <f>IFERROR(VLOOKUP(HelpMe[[#This Row],[ID]],CGTracker[#All],13,FALSE),"No CG Status Found")</f>
        <v>No CG Status Found</v>
      </c>
      <c r="AG629" s="228">
        <f>MONTH(HelpMe[[#This Row],[Updated Created Date]])</f>
        <v>10</v>
      </c>
      <c r="AH629" s="228" t="str">
        <f>_xlfn.CONCAT(HelpMe[[#This Row],[Year]],"-M",HelpMe[[#This Row],[Month]])</f>
        <v>2024-M10</v>
      </c>
      <c r="AI629" s="228" t="str">
        <f ca="1">IF(HelpMe[[#This Row],[Age]]&lt;2,"Less than 2",IF(HelpMe[[#This Row],[Age]]&lt;5,"From 2 to 5",IF(HelpMe[[#This Row],[Age]]&lt;10,"From 5 to 10","More than 10")))</f>
        <v>Less than 2</v>
      </c>
      <c r="AJ6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45566.449305555558</v>
      </c>
      <c r="AK6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45567.493750000001</v>
      </c>
    </row>
    <row r="630" spans="1:37" ht="13.5" customHeight="1">
      <c r="A630" s="235">
        <v>4000003598</v>
      </c>
      <c r="B630" s="228" t="s">
        <v>117</v>
      </c>
      <c r="C630" s="228" t="s">
        <v>892</v>
      </c>
      <c r="D630" s="228" t="s">
        <v>4809</v>
      </c>
      <c r="E630" s="228" t="s">
        <v>4351</v>
      </c>
      <c r="F630" s="228" t="s">
        <v>518</v>
      </c>
      <c r="G630" s="228" t="s">
        <v>516</v>
      </c>
      <c r="H630" s="228" t="s">
        <v>746</v>
      </c>
      <c r="I630" s="233" t="s">
        <v>4810</v>
      </c>
      <c r="J630" s="228" t="s">
        <v>4811</v>
      </c>
      <c r="K630" s="228" t="s">
        <v>846</v>
      </c>
      <c r="L630" s="228" t="s">
        <v>855</v>
      </c>
      <c r="M630" s="228" t="s">
        <v>4351</v>
      </c>
      <c r="N630" s="228" t="s">
        <v>1004</v>
      </c>
      <c r="O630" s="228" t="s">
        <v>917</v>
      </c>
      <c r="P630" s="233" t="s">
        <v>4812</v>
      </c>
      <c r="Q630" s="228" t="s">
        <v>892</v>
      </c>
      <c r="R630" s="233" t="s">
        <v>855</v>
      </c>
      <c r="S630" s="228" t="s">
        <v>4813</v>
      </c>
      <c r="T630" s="228" t="s">
        <v>4814</v>
      </c>
      <c r="U630" s="228" t="s">
        <v>846</v>
      </c>
      <c r="V630" s="228" t="s">
        <v>4815</v>
      </c>
      <c r="W630" s="228" t="s">
        <v>869</v>
      </c>
      <c r="X630" s="316" t="s">
        <v>793</v>
      </c>
      <c r="Y630" s="317" t="str">
        <f>VLOOKUP(HelpMe[[#This Row],[Technician]],Technicians[#All],3,FALSE)</f>
        <v>Capgemini</v>
      </c>
      <c r="Z630" s="228" t="str">
        <f>VLOOKUP(HelpMe[[#This Row],[Technician]],Technicians[#All],2,FALSE)</f>
        <v>SAP SD</v>
      </c>
      <c r="AA630" s="233" t="str">
        <f>IF((TEXT("Oct 28, 2024 00:00 AM","mmm dd, yyyy hh:mm") - HelpMe[[#This Row],[Updated Created Date]])&gt;0, "Yes","No")</f>
        <v>Yes</v>
      </c>
      <c r="AB630" s="230">
        <f ca="1">HelpMe[[#This Row],[Updated Resolved Time]]-HelpMe[[#This Row],[Updated Created Date]]</f>
        <v>86.968629282404436</v>
      </c>
      <c r="AC630" s="231">
        <f>YEAR(HelpMe[[#This Row],[Updated Created Date]])</f>
        <v>2024</v>
      </c>
      <c r="AD630" s="228">
        <f>WEEKNUM(HelpMe[[#This Row],[Updated Created Date]])</f>
        <v>40</v>
      </c>
      <c r="AE630" s="228" t="str">
        <f>_xlfn.CONCAT(HelpMe[[#This Row],[Year]],"-W",HelpMe[[#This Row],[Week'#]])</f>
        <v>2024-W40</v>
      </c>
      <c r="AF630" s="228" t="str">
        <f>IFERROR(VLOOKUP(HelpMe[[#This Row],[ID]],CGTracker[#All],13,FALSE),"No CG Status Found")</f>
        <v>Under UAT</v>
      </c>
      <c r="AG630" s="228">
        <f>MONTH(HelpMe[[#This Row],[Updated Created Date]])</f>
        <v>10</v>
      </c>
      <c r="AH630" s="228" t="str">
        <f>_xlfn.CONCAT(HelpMe[[#This Row],[Year]],"-M",HelpMe[[#This Row],[Month]])</f>
        <v>2024-M10</v>
      </c>
      <c r="AI630" s="228" t="str">
        <f ca="1">IF(HelpMe[[#This Row],[Age]]&lt;2,"Less than 2",IF(HelpMe[[#This Row],[Age]]&lt;5,"From 2 to 5",IF(HelpMe[[#This Row],[Age]]&lt;10,"From 5 to 10","More than 10")))</f>
        <v>More than 10</v>
      </c>
      <c r="AJ6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45566.788888888892</v>
      </c>
      <c r="AK6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31" spans="1:37" ht="13.5" customHeight="1">
      <c r="A631" s="235">
        <v>4000003582</v>
      </c>
      <c r="B631" s="228" t="s">
        <v>117</v>
      </c>
      <c r="C631" s="228" t="s">
        <v>1035</v>
      </c>
      <c r="D631" s="228" t="s">
        <v>4816</v>
      </c>
      <c r="E631" s="228" t="s">
        <v>4817</v>
      </c>
      <c r="F631" s="228" t="s">
        <v>881</v>
      </c>
      <c r="G631" s="228" t="s">
        <v>882</v>
      </c>
      <c r="H631" s="228" t="s">
        <v>403</v>
      </c>
      <c r="I631" s="233" t="s">
        <v>4818</v>
      </c>
      <c r="J631" s="228" t="s">
        <v>4819</v>
      </c>
      <c r="K631" s="228" t="s">
        <v>890</v>
      </c>
      <c r="L631" s="228" t="s">
        <v>4820</v>
      </c>
      <c r="M631" s="228" t="s">
        <v>4817</v>
      </c>
      <c r="N631" s="228" t="s">
        <v>4821</v>
      </c>
      <c r="O631" s="228" t="s">
        <v>850</v>
      </c>
      <c r="P631" s="233" t="s">
        <v>4820</v>
      </c>
      <c r="Q631" s="228" t="s">
        <v>892</v>
      </c>
      <c r="R631" s="233" t="s">
        <v>4822</v>
      </c>
      <c r="S631" s="228" t="s">
        <v>4822</v>
      </c>
      <c r="T631" s="228" t="s">
        <v>4823</v>
      </c>
      <c r="U631" s="228" t="s">
        <v>890</v>
      </c>
      <c r="V631" s="228" t="s">
        <v>855</v>
      </c>
      <c r="W631" s="228" t="s">
        <v>938</v>
      </c>
      <c r="X631" s="316" t="s">
        <v>904</v>
      </c>
      <c r="Y631" s="317" t="str">
        <f>VLOOKUP(HelpMe[[#This Row],[Technician]],Technicians[#All],3,FALSE)</f>
        <v>RAK Ceramics</v>
      </c>
      <c r="Z631" s="228" t="str">
        <f>VLOOKUP(HelpMe[[#This Row],[Technician]],Technicians[#All],2,FALSE)</f>
        <v>SAP Basis</v>
      </c>
      <c r="AA631" s="233" t="str">
        <f>IF((TEXT("Oct 28, 2024 00:00 AM","mmm dd, yyyy hh:mm") - HelpMe[[#This Row],[Updated Created Date]])&gt;0, "Yes","No")</f>
        <v>Yes</v>
      </c>
      <c r="AB631" s="230">
        <f ca="1">HelpMe[[#This Row],[Updated Resolved Time]]-HelpMe[[#This Row],[Updated Created Date]]</f>
        <v>2.1527777782466728E-2</v>
      </c>
      <c r="AC631" s="231">
        <f>YEAR(HelpMe[[#This Row],[Updated Created Date]])</f>
        <v>2024</v>
      </c>
      <c r="AD631" s="228">
        <f>WEEKNUM(HelpMe[[#This Row],[Updated Created Date]])</f>
        <v>40</v>
      </c>
      <c r="AE631" s="228" t="str">
        <f>_xlfn.CONCAT(HelpMe[[#This Row],[Year]],"-W",HelpMe[[#This Row],[Week'#]])</f>
        <v>2024-W40</v>
      </c>
      <c r="AF631" s="228" t="str">
        <f>IFERROR(VLOOKUP(HelpMe[[#This Row],[ID]],CGTracker[#All],13,FALSE),"No CG Status Found")</f>
        <v>No CG Status Found</v>
      </c>
      <c r="AG631" s="228">
        <f>MONTH(HelpMe[[#This Row],[Updated Created Date]])</f>
        <v>10</v>
      </c>
      <c r="AH631" s="228" t="str">
        <f>_xlfn.CONCAT(HelpMe[[#This Row],[Year]],"-M",HelpMe[[#This Row],[Month]])</f>
        <v>2024-M10</v>
      </c>
      <c r="AI631" s="228" t="str">
        <f ca="1">IF(HelpMe[[#This Row],[Age]]&lt;2,"Less than 2",IF(HelpMe[[#This Row],[Age]]&lt;5,"From 2 to 5",IF(HelpMe[[#This Row],[Age]]&lt;10,"From 5 to 10","More than 10")))</f>
        <v>Less than 2</v>
      </c>
      <c r="AJ6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45566.577777777777</v>
      </c>
      <c r="AK6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45566.599305555559</v>
      </c>
    </row>
    <row r="632" spans="1:37" ht="13.5" customHeight="1">
      <c r="A632" s="235">
        <v>4000003615</v>
      </c>
      <c r="B632" s="228" t="s">
        <v>117</v>
      </c>
      <c r="C632" s="228" t="s">
        <v>1035</v>
      </c>
      <c r="D632" s="228" t="s">
        <v>4824</v>
      </c>
      <c r="E632" s="228" t="s">
        <v>2351</v>
      </c>
      <c r="F632" s="228" t="s">
        <v>742</v>
      </c>
      <c r="G632" s="228" t="s">
        <v>895</v>
      </c>
      <c r="H632" s="228" t="s">
        <v>403</v>
      </c>
      <c r="I632" s="233" t="s">
        <v>4825</v>
      </c>
      <c r="J632" s="228" t="s">
        <v>4826</v>
      </c>
      <c r="K632" s="228" t="s">
        <v>846</v>
      </c>
      <c r="L632" s="228" t="s">
        <v>4147</v>
      </c>
      <c r="M632" s="228" t="s">
        <v>2351</v>
      </c>
      <c r="N632" s="228" t="s">
        <v>1170</v>
      </c>
      <c r="O632" s="228" t="s">
        <v>917</v>
      </c>
      <c r="P632" s="233" t="s">
        <v>4147</v>
      </c>
      <c r="Q632" s="228" t="s">
        <v>892</v>
      </c>
      <c r="R632" s="233" t="s">
        <v>4827</v>
      </c>
      <c r="S632" s="228" t="s">
        <v>4828</v>
      </c>
      <c r="T632" s="228" t="s">
        <v>4829</v>
      </c>
      <c r="U632" s="228" t="s">
        <v>846</v>
      </c>
      <c r="V632" s="228" t="s">
        <v>4830</v>
      </c>
      <c r="W632" s="228" t="s">
        <v>857</v>
      </c>
      <c r="X632" s="316" t="s">
        <v>793</v>
      </c>
      <c r="Y632" s="317" t="str">
        <f>VLOOKUP(HelpMe[[#This Row],[Technician]],Technicians[#All],3,FALSE)</f>
        <v>RAK Ceramics</v>
      </c>
      <c r="Z632" s="228" t="str">
        <f>VLOOKUP(HelpMe[[#This Row],[Technician]],Technicians[#All],2,FALSE)</f>
        <v>SAP SD</v>
      </c>
      <c r="AA632" s="233" t="str">
        <f>IF((TEXT("Oct 28, 2024 00:00 AM","mmm dd, yyyy hh:mm") - HelpMe[[#This Row],[Updated Created Date]])&gt;0, "Yes","No")</f>
        <v>Yes</v>
      </c>
      <c r="AB632" s="230">
        <f ca="1">HelpMe[[#This Row],[Updated Resolved Time]]-HelpMe[[#This Row],[Updated Created Date]]</f>
        <v>22.095833333340124</v>
      </c>
      <c r="AC632" s="231">
        <f>YEAR(HelpMe[[#This Row],[Updated Created Date]])</f>
        <v>2024</v>
      </c>
      <c r="AD632" s="228">
        <f>WEEKNUM(HelpMe[[#This Row],[Updated Created Date]])</f>
        <v>40</v>
      </c>
      <c r="AE632" s="228" t="str">
        <f>_xlfn.CONCAT(HelpMe[[#This Row],[Year]],"-W",HelpMe[[#This Row],[Week'#]])</f>
        <v>2024-W40</v>
      </c>
      <c r="AF632" s="228" t="str">
        <f>IFERROR(VLOOKUP(HelpMe[[#This Row],[ID]],CGTracker[#All],13,FALSE),"No CG Status Found")</f>
        <v>No CG Status Found</v>
      </c>
      <c r="AG632" s="228">
        <f>MONTH(HelpMe[[#This Row],[Updated Created Date]])</f>
        <v>10</v>
      </c>
      <c r="AH632" s="228" t="str">
        <f>_xlfn.CONCAT(HelpMe[[#This Row],[Year]],"-M",HelpMe[[#This Row],[Month]])</f>
        <v>2024-M10</v>
      </c>
      <c r="AI632" s="228" t="str">
        <f ca="1">IF(HelpMe[[#This Row],[Age]]&lt;2,"Less than 2",IF(HelpMe[[#This Row],[Age]]&lt;5,"From 2 to 5",IF(HelpMe[[#This Row],[Age]]&lt;10,"From 5 to 10","More than 10")))</f>
        <v>More than 10</v>
      </c>
      <c r="AJ6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45567.472222222219</v>
      </c>
      <c r="AK6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45589.568055555559</v>
      </c>
    </row>
    <row r="633" spans="1:37" ht="13.5" customHeight="1">
      <c r="A633" s="235">
        <v>4000003605</v>
      </c>
      <c r="B633" s="228" t="s">
        <v>156</v>
      </c>
      <c r="C633" s="228" t="s">
        <v>795</v>
      </c>
      <c r="D633" s="228" t="s">
        <v>4831</v>
      </c>
      <c r="E633" s="228" t="s">
        <v>921</v>
      </c>
      <c r="F633" s="228" t="s">
        <v>518</v>
      </c>
      <c r="G633" s="228" t="s">
        <v>516</v>
      </c>
      <c r="H633" s="228" t="s">
        <v>403</v>
      </c>
      <c r="I633" s="233" t="s">
        <v>4832</v>
      </c>
      <c r="J633" s="228" t="s">
        <v>4833</v>
      </c>
      <c r="K633" s="228" t="s">
        <v>846</v>
      </c>
      <c r="L633" s="228" t="s">
        <v>4834</v>
      </c>
      <c r="M633" s="228" t="s">
        <v>933</v>
      </c>
      <c r="N633" s="228" t="s">
        <v>924</v>
      </c>
      <c r="O633" s="228" t="s">
        <v>850</v>
      </c>
      <c r="P633" s="233" t="s">
        <v>4834</v>
      </c>
      <c r="Q633" s="228" t="s">
        <v>795</v>
      </c>
      <c r="R633" s="233" t="s">
        <v>4835</v>
      </c>
      <c r="S633" s="228" t="s">
        <v>4836</v>
      </c>
      <c r="T633" s="228" t="s">
        <v>4837</v>
      </c>
      <c r="U633" s="228" t="s">
        <v>855</v>
      </c>
      <c r="V633" s="228" t="s">
        <v>855</v>
      </c>
      <c r="W633" s="228" t="s">
        <v>869</v>
      </c>
      <c r="X633" s="316" t="s">
        <v>793</v>
      </c>
      <c r="Y633" s="317" t="str">
        <f>VLOOKUP(HelpMe[[#This Row],[Technician]],Technicians[#All],3,FALSE)</f>
        <v>Capgemini</v>
      </c>
      <c r="Z633" s="228" t="str">
        <f>VLOOKUP(HelpMe[[#This Row],[Technician]],Technicians[#All],2,FALSE)</f>
        <v>SAP SD</v>
      </c>
      <c r="AA633" s="233" t="str">
        <f>IF((TEXT("Oct 28, 2024 00:00 AM","mmm dd, yyyy hh:mm") - HelpMe[[#This Row],[Updated Created Date]])&gt;0, "Yes","No")</f>
        <v>Yes</v>
      </c>
      <c r="AB633" s="230">
        <f ca="1">HelpMe[[#This Row],[Updated Resolved Time]]-HelpMe[[#This Row],[Updated Created Date]]</f>
        <v>36.578472222223354</v>
      </c>
      <c r="AC633" s="231">
        <f>YEAR(HelpMe[[#This Row],[Updated Created Date]])</f>
        <v>2024</v>
      </c>
      <c r="AD633" s="228">
        <f>WEEKNUM(HelpMe[[#This Row],[Updated Created Date]])</f>
        <v>40</v>
      </c>
      <c r="AE633" s="228" t="str">
        <f>_xlfn.CONCAT(HelpMe[[#This Row],[Year]],"-W",HelpMe[[#This Row],[Week'#]])</f>
        <v>2024-W40</v>
      </c>
      <c r="AF633" s="228" t="str">
        <f>IFERROR(VLOOKUP(HelpMe[[#This Row],[ID]],CGTracker[#All],13,FALSE),"No CG Status Found")</f>
        <v>Resolved</v>
      </c>
      <c r="AG633" s="228">
        <f>MONTH(HelpMe[[#This Row],[Updated Created Date]])</f>
        <v>10</v>
      </c>
      <c r="AH633" s="228" t="str">
        <f>_xlfn.CONCAT(HelpMe[[#This Row],[Year]],"-M",HelpMe[[#This Row],[Month]])</f>
        <v>2024-M10</v>
      </c>
      <c r="AI633" s="228" t="str">
        <f ca="1">IF(HelpMe[[#This Row],[Age]]&lt;2,"Less than 2",IF(HelpMe[[#This Row],[Age]]&lt;5,"From 2 to 5",IF(HelpMe[[#This Row],[Age]]&lt;10,"From 5 to 10","More than 10")))</f>
        <v>More than 10</v>
      </c>
      <c r="AJ6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45566.872916666667</v>
      </c>
      <c r="AK6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45603.451388888891</v>
      </c>
    </row>
    <row r="634" spans="1:37" ht="13.5" customHeight="1">
      <c r="A634" s="235">
        <v>4000003620</v>
      </c>
      <c r="B634" s="228" t="s">
        <v>156</v>
      </c>
      <c r="C634" s="228" t="s">
        <v>795</v>
      </c>
      <c r="D634" s="228" t="s">
        <v>4838</v>
      </c>
      <c r="E634" s="228" t="s">
        <v>3919</v>
      </c>
      <c r="F634" s="228" t="s">
        <v>742</v>
      </c>
      <c r="G634" s="228" t="s">
        <v>941</v>
      </c>
      <c r="H634" s="228" t="s">
        <v>403</v>
      </c>
      <c r="I634" s="233" t="s">
        <v>4839</v>
      </c>
      <c r="J634" s="228" t="s">
        <v>4840</v>
      </c>
      <c r="K634" s="228" t="s">
        <v>846</v>
      </c>
      <c r="L634" s="228" t="s">
        <v>2238</v>
      </c>
      <c r="M634" s="228" t="s">
        <v>933</v>
      </c>
      <c r="N634" s="228" t="s">
        <v>1004</v>
      </c>
      <c r="O634" s="228" t="s">
        <v>850</v>
      </c>
      <c r="P634" s="233" t="s">
        <v>2238</v>
      </c>
      <c r="Q634" s="228" t="s">
        <v>795</v>
      </c>
      <c r="R634" s="233" t="s">
        <v>4841</v>
      </c>
      <c r="S634" s="228" t="s">
        <v>4842</v>
      </c>
      <c r="T634" s="228" t="s">
        <v>4843</v>
      </c>
      <c r="U634" s="228" t="s">
        <v>855</v>
      </c>
      <c r="V634" s="228" t="s">
        <v>855</v>
      </c>
      <c r="W634" s="228" t="s">
        <v>869</v>
      </c>
      <c r="X634" s="316" t="s">
        <v>793</v>
      </c>
      <c r="Y634" s="317" t="str">
        <f>VLOOKUP(HelpMe[[#This Row],[Technician]],Technicians[#All],3,FALSE)</f>
        <v>RAK Ceramics</v>
      </c>
      <c r="Z634" s="228" t="str">
        <f>VLOOKUP(HelpMe[[#This Row],[Technician]],Technicians[#All],2,FALSE)</f>
        <v>SAP SD</v>
      </c>
      <c r="AA634" s="233" t="str">
        <f>IF((TEXT("Oct 28, 2024 00:00 AM","mmm dd, yyyy hh:mm") - HelpMe[[#This Row],[Updated Created Date]])&gt;0, "Yes","No")</f>
        <v>Yes</v>
      </c>
      <c r="AB634" s="230">
        <f ca="1">HelpMe[[#This Row],[Updated Resolved Time]]-HelpMe[[#This Row],[Updated Created Date]]</f>
        <v>9.0631944444467081</v>
      </c>
      <c r="AC634" s="231">
        <f>YEAR(HelpMe[[#This Row],[Updated Created Date]])</f>
        <v>2024</v>
      </c>
      <c r="AD634" s="228">
        <f>WEEKNUM(HelpMe[[#This Row],[Updated Created Date]])</f>
        <v>40</v>
      </c>
      <c r="AE634" s="228" t="str">
        <f>_xlfn.CONCAT(HelpMe[[#This Row],[Year]],"-W",HelpMe[[#This Row],[Week'#]])</f>
        <v>2024-W40</v>
      </c>
      <c r="AF634" s="228" t="str">
        <f>IFERROR(VLOOKUP(HelpMe[[#This Row],[ID]],CGTracker[#All],13,FALSE),"No CG Status Found")</f>
        <v>No CG Status Found</v>
      </c>
      <c r="AG634" s="228">
        <f>MONTH(HelpMe[[#This Row],[Updated Created Date]])</f>
        <v>10</v>
      </c>
      <c r="AH634" s="228" t="str">
        <f>_xlfn.CONCAT(HelpMe[[#This Row],[Year]],"-M",HelpMe[[#This Row],[Month]])</f>
        <v>2024-M10</v>
      </c>
      <c r="AI634" s="228" t="str">
        <f ca="1">IF(HelpMe[[#This Row],[Age]]&lt;2,"Less than 2",IF(HelpMe[[#This Row],[Age]]&lt;5,"From 2 to 5",IF(HelpMe[[#This Row],[Age]]&lt;10,"From 5 to 10","More than 10")))</f>
        <v>From 5 to 10</v>
      </c>
      <c r="AJ6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45567.493055555555</v>
      </c>
      <c r="AK6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45576.556250000001</v>
      </c>
    </row>
    <row r="635" spans="1:37" ht="13.5" customHeight="1">
      <c r="A635" s="235">
        <v>4000003701</v>
      </c>
      <c r="B635" s="228" t="s">
        <v>156</v>
      </c>
      <c r="C635" s="228" t="s">
        <v>795</v>
      </c>
      <c r="D635" s="228" t="s">
        <v>4844</v>
      </c>
      <c r="E635" s="228" t="s">
        <v>4845</v>
      </c>
      <c r="F635" s="228" t="s">
        <v>742</v>
      </c>
      <c r="G635" s="228" t="s">
        <v>516</v>
      </c>
      <c r="H635" s="228" t="s">
        <v>403</v>
      </c>
      <c r="I635" s="233" t="s">
        <v>4846</v>
      </c>
      <c r="J635" s="228" t="s">
        <v>4847</v>
      </c>
      <c r="K635" s="228" t="s">
        <v>846</v>
      </c>
      <c r="L635" s="228" t="s">
        <v>4848</v>
      </c>
      <c r="M635" s="228" t="s">
        <v>933</v>
      </c>
      <c r="N635" s="228" t="s">
        <v>1156</v>
      </c>
      <c r="O635" s="228" t="s">
        <v>850</v>
      </c>
      <c r="P635" s="233" t="s">
        <v>4848</v>
      </c>
      <c r="Q635" s="228" t="s">
        <v>795</v>
      </c>
      <c r="R635" s="233" t="s">
        <v>4849</v>
      </c>
      <c r="S635" s="228" t="s">
        <v>4850</v>
      </c>
      <c r="T635" s="228" t="s">
        <v>4851</v>
      </c>
      <c r="U635" s="228" t="s">
        <v>855</v>
      </c>
      <c r="V635" s="228" t="s">
        <v>855</v>
      </c>
      <c r="W635" s="228" t="s">
        <v>869</v>
      </c>
      <c r="X635" s="316" t="s">
        <v>793</v>
      </c>
      <c r="Y635" s="317" t="str">
        <f>VLOOKUP(HelpMe[[#This Row],[Technician]],Technicians[#All],3,FALSE)</f>
        <v>RAK Ceramics</v>
      </c>
      <c r="Z635" s="228" t="str">
        <f>VLOOKUP(HelpMe[[#This Row],[Technician]],Technicians[#All],2,FALSE)</f>
        <v>SAP SD</v>
      </c>
      <c r="AA635" s="233" t="str">
        <f>IF((TEXT("Oct 28, 2024 00:00 AM","mmm dd, yyyy hh:mm") - HelpMe[[#This Row],[Updated Created Date]])&gt;0, "Yes","No")</f>
        <v>Yes</v>
      </c>
      <c r="AB635" s="230">
        <f ca="1">HelpMe[[#This Row],[Updated Resolved Time]]-HelpMe[[#This Row],[Updated Created Date]]</f>
        <v>21.291666666664241</v>
      </c>
      <c r="AC635" s="231">
        <f>YEAR(HelpMe[[#This Row],[Updated Created Date]])</f>
        <v>2024</v>
      </c>
      <c r="AD635" s="228">
        <f>WEEKNUM(HelpMe[[#This Row],[Updated Created Date]])</f>
        <v>40</v>
      </c>
      <c r="AE635" s="228" t="str">
        <f>_xlfn.CONCAT(HelpMe[[#This Row],[Year]],"-W",HelpMe[[#This Row],[Week'#]])</f>
        <v>2024-W40</v>
      </c>
      <c r="AF635" s="228" t="str">
        <f>IFERROR(VLOOKUP(HelpMe[[#This Row],[ID]],CGTracker[#All],13,FALSE),"No CG Status Found")</f>
        <v>No CG Status Found</v>
      </c>
      <c r="AG635" s="228">
        <f>MONTH(HelpMe[[#This Row],[Updated Created Date]])</f>
        <v>10</v>
      </c>
      <c r="AH635" s="228" t="str">
        <f>_xlfn.CONCAT(HelpMe[[#This Row],[Year]],"-M",HelpMe[[#This Row],[Month]])</f>
        <v>2024-M10</v>
      </c>
      <c r="AI635" s="228" t="str">
        <f ca="1">IF(HelpMe[[#This Row],[Age]]&lt;2,"Less than 2",IF(HelpMe[[#This Row],[Age]]&lt;5,"From 2 to 5",IF(HelpMe[[#This Row],[Age]]&lt;10,"From 5 to 10","More than 10")))</f>
        <v>More than 10</v>
      </c>
      <c r="AJ6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45569.460416666669</v>
      </c>
      <c r="AK6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45590.752083333333</v>
      </c>
    </row>
    <row r="636" spans="1:37" ht="13.5" customHeight="1">
      <c r="A636" s="235">
        <v>4000003704</v>
      </c>
      <c r="B636" s="228" t="s">
        <v>156</v>
      </c>
      <c r="C636" s="228" t="s">
        <v>795</v>
      </c>
      <c r="D636" s="228" t="s">
        <v>4852</v>
      </c>
      <c r="E636" s="228" t="s">
        <v>921</v>
      </c>
      <c r="F636" s="228" t="s">
        <v>742</v>
      </c>
      <c r="G636" s="228" t="s">
        <v>941</v>
      </c>
      <c r="H636" s="228" t="s">
        <v>403</v>
      </c>
      <c r="I636" s="233" t="s">
        <v>4853</v>
      </c>
      <c r="J636" s="228" t="s">
        <v>4854</v>
      </c>
      <c r="K636" s="228" t="s">
        <v>846</v>
      </c>
      <c r="L636" s="228" t="s">
        <v>3267</v>
      </c>
      <c r="M636" s="228" t="s">
        <v>933</v>
      </c>
      <c r="N636" s="228" t="s">
        <v>924</v>
      </c>
      <c r="O636" s="228" t="s">
        <v>850</v>
      </c>
      <c r="P636" s="233" t="s">
        <v>3267</v>
      </c>
      <c r="Q636" s="228" t="s">
        <v>795</v>
      </c>
      <c r="R636" s="233" t="s">
        <v>3268</v>
      </c>
      <c r="S636" s="228" t="s">
        <v>3268</v>
      </c>
      <c r="T636" s="228" t="s">
        <v>4855</v>
      </c>
      <c r="U636" s="228" t="s">
        <v>855</v>
      </c>
      <c r="V636" s="228" t="s">
        <v>855</v>
      </c>
      <c r="W636" s="228" t="s">
        <v>869</v>
      </c>
      <c r="X636" s="316" t="s">
        <v>793</v>
      </c>
      <c r="Y636" s="317" t="str">
        <f>VLOOKUP(HelpMe[[#This Row],[Technician]],Technicians[#All],3,FALSE)</f>
        <v>RAK Ceramics</v>
      </c>
      <c r="Z636" s="228" t="str">
        <f>VLOOKUP(HelpMe[[#This Row],[Technician]],Technicians[#All],2,FALSE)</f>
        <v>SAP SD</v>
      </c>
      <c r="AA636" s="233" t="str">
        <f>IF((TEXT("Oct 28, 2024 00:00 AM","mmm dd, yyyy hh:mm") - HelpMe[[#This Row],[Updated Created Date]])&gt;0, "Yes","No")</f>
        <v>Yes</v>
      </c>
      <c r="AB636" s="230">
        <f ca="1">HelpMe[[#This Row],[Updated Resolved Time]]-HelpMe[[#This Row],[Updated Created Date]]</f>
        <v>6.03125</v>
      </c>
      <c r="AC636" s="231">
        <f>YEAR(HelpMe[[#This Row],[Updated Created Date]])</f>
        <v>2024</v>
      </c>
      <c r="AD636" s="228">
        <f>WEEKNUM(HelpMe[[#This Row],[Updated Created Date]])</f>
        <v>40</v>
      </c>
      <c r="AE636" s="228" t="str">
        <f>_xlfn.CONCAT(HelpMe[[#This Row],[Year]],"-W",HelpMe[[#This Row],[Week'#]])</f>
        <v>2024-W40</v>
      </c>
      <c r="AF636" s="228" t="str">
        <f>IFERROR(VLOOKUP(HelpMe[[#This Row],[ID]],CGTracker[#All],13,FALSE),"No CG Status Found")</f>
        <v>No CG Status Found</v>
      </c>
      <c r="AG636" s="228">
        <f>MONTH(HelpMe[[#This Row],[Updated Created Date]])</f>
        <v>10</v>
      </c>
      <c r="AH636" s="228" t="str">
        <f>_xlfn.CONCAT(HelpMe[[#This Row],[Year]],"-M",HelpMe[[#This Row],[Month]])</f>
        <v>2024-M10</v>
      </c>
      <c r="AI636" s="228" t="str">
        <f ca="1">IF(HelpMe[[#This Row],[Age]]&lt;2,"Less than 2",IF(HelpMe[[#This Row],[Age]]&lt;5,"From 2 to 5",IF(HelpMe[[#This Row],[Age]]&lt;10,"From 5 to 10","More than 10")))</f>
        <v>From 5 to 10</v>
      </c>
      <c r="AJ6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45569.470833333333</v>
      </c>
      <c r="AK6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45575.502083333333</v>
      </c>
    </row>
    <row r="637" spans="1:37" ht="13.5" customHeight="1">
      <c r="A637" s="235">
        <v>4000003658</v>
      </c>
      <c r="B637" s="228" t="s">
        <v>117</v>
      </c>
      <c r="C637" s="228" t="s">
        <v>892</v>
      </c>
      <c r="D637" s="228" t="s">
        <v>4856</v>
      </c>
      <c r="E637" s="228" t="s">
        <v>1009</v>
      </c>
      <c r="F637" s="228" t="s">
        <v>881</v>
      </c>
      <c r="G637" s="228" t="s">
        <v>882</v>
      </c>
      <c r="H637" s="228" t="s">
        <v>403</v>
      </c>
      <c r="I637" s="233" t="s">
        <v>4857</v>
      </c>
      <c r="J637" s="228" t="s">
        <v>4858</v>
      </c>
      <c r="K637" s="228" t="s">
        <v>846</v>
      </c>
      <c r="L637" s="228" t="s">
        <v>2944</v>
      </c>
      <c r="M637" s="228" t="s">
        <v>1009</v>
      </c>
      <c r="N637" s="228" t="s">
        <v>924</v>
      </c>
      <c r="O637" s="228" t="s">
        <v>850</v>
      </c>
      <c r="P637" s="233" t="s">
        <v>2944</v>
      </c>
      <c r="Q637" s="228" t="s">
        <v>795</v>
      </c>
      <c r="R637" s="233" t="s">
        <v>4859</v>
      </c>
      <c r="S637" s="228" t="s">
        <v>4859</v>
      </c>
      <c r="T637" s="228" t="s">
        <v>4860</v>
      </c>
      <c r="U637" s="228" t="s">
        <v>890</v>
      </c>
      <c r="V637" s="228" t="s">
        <v>855</v>
      </c>
      <c r="W637" s="228" t="s">
        <v>869</v>
      </c>
      <c r="X637" s="316" t="s">
        <v>878</v>
      </c>
      <c r="Y637" s="317" t="str">
        <f>VLOOKUP(HelpMe[[#This Row],[Technician]],Technicians[#All],3,FALSE)</f>
        <v>RAK Ceramics</v>
      </c>
      <c r="Z637" s="228" t="str">
        <f>VLOOKUP(HelpMe[[#This Row],[Technician]],Technicians[#All],2,FALSE)</f>
        <v>SAP Basis</v>
      </c>
      <c r="AA637" s="233" t="str">
        <f>IF((TEXT("Oct 28, 2024 00:00 AM","mmm dd, yyyy hh:mm") - HelpMe[[#This Row],[Updated Created Date]])&gt;0, "Yes","No")</f>
        <v>Yes</v>
      </c>
      <c r="AB637" s="230">
        <f ca="1">HelpMe[[#This Row],[Updated Resolved Time]]-HelpMe[[#This Row],[Updated Created Date]]</f>
        <v>4.1430555555562023</v>
      </c>
      <c r="AC637" s="231">
        <f>YEAR(HelpMe[[#This Row],[Updated Created Date]])</f>
        <v>2024</v>
      </c>
      <c r="AD637" s="228">
        <f>WEEKNUM(HelpMe[[#This Row],[Updated Created Date]])</f>
        <v>40</v>
      </c>
      <c r="AE637" s="228" t="str">
        <f>_xlfn.CONCAT(HelpMe[[#This Row],[Year]],"-W",HelpMe[[#This Row],[Week'#]])</f>
        <v>2024-W40</v>
      </c>
      <c r="AF637" s="228" t="str">
        <f>IFERROR(VLOOKUP(HelpMe[[#This Row],[ID]],CGTracker[#All],13,FALSE),"No CG Status Found")</f>
        <v>No CG Status Found</v>
      </c>
      <c r="AG637" s="228">
        <f>MONTH(HelpMe[[#This Row],[Updated Created Date]])</f>
        <v>10</v>
      </c>
      <c r="AH637" s="228" t="str">
        <f>_xlfn.CONCAT(HelpMe[[#This Row],[Year]],"-M",HelpMe[[#This Row],[Month]])</f>
        <v>2024-M10</v>
      </c>
      <c r="AI637" s="228" t="str">
        <f ca="1">IF(HelpMe[[#This Row],[Age]]&lt;2,"Less than 2",IF(HelpMe[[#This Row],[Age]]&lt;5,"From 2 to 5",IF(HelpMe[[#This Row],[Age]]&lt;10,"From 5 to 10","More than 10")))</f>
        <v>From 2 to 5</v>
      </c>
      <c r="AJ6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45568.423611111109</v>
      </c>
      <c r="AK6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45572.566666666666</v>
      </c>
    </row>
    <row r="638" spans="1:37" ht="13.5" customHeight="1">
      <c r="A638" s="235">
        <v>4000003716</v>
      </c>
      <c r="B638" s="228" t="s">
        <v>117</v>
      </c>
      <c r="C638" s="228" t="s">
        <v>795</v>
      </c>
      <c r="D638" s="228" t="s">
        <v>4861</v>
      </c>
      <c r="E638" s="228" t="s">
        <v>4862</v>
      </c>
      <c r="F638" s="228" t="s">
        <v>881</v>
      </c>
      <c r="G638" s="228" t="s">
        <v>882</v>
      </c>
      <c r="H638" s="228" t="s">
        <v>403</v>
      </c>
      <c r="I638" s="233" t="s">
        <v>4863</v>
      </c>
      <c r="J638" s="228" t="s">
        <v>4864</v>
      </c>
      <c r="K638" s="228" t="s">
        <v>846</v>
      </c>
      <c r="L638" s="228" t="s">
        <v>4094</v>
      </c>
      <c r="M638" s="228" t="s">
        <v>933</v>
      </c>
      <c r="N638" s="228" t="s">
        <v>1240</v>
      </c>
      <c r="O638" s="228" t="s">
        <v>850</v>
      </c>
      <c r="P638" s="233" t="s">
        <v>4094</v>
      </c>
      <c r="Q638" s="228" t="s">
        <v>795</v>
      </c>
      <c r="R638" s="233" t="s">
        <v>4865</v>
      </c>
      <c r="S638" s="228" t="s">
        <v>4865</v>
      </c>
      <c r="T638" s="228" t="s">
        <v>4866</v>
      </c>
      <c r="U638" s="228" t="s">
        <v>890</v>
      </c>
      <c r="V638" s="228" t="s">
        <v>855</v>
      </c>
      <c r="W638" s="228" t="s">
        <v>869</v>
      </c>
      <c r="X638" s="316" t="s">
        <v>793</v>
      </c>
      <c r="Y638" s="317" t="str">
        <f>VLOOKUP(HelpMe[[#This Row],[Technician]],Technicians[#All],3,FALSE)</f>
        <v>RAK Ceramics</v>
      </c>
      <c r="Z638" s="228" t="str">
        <f>VLOOKUP(HelpMe[[#This Row],[Technician]],Technicians[#All],2,FALSE)</f>
        <v>SAP Basis</v>
      </c>
      <c r="AA638" s="233" t="str">
        <f>IF((TEXT("Oct 28, 2024 00:00 AM","mmm dd, yyyy hh:mm") - HelpMe[[#This Row],[Updated Created Date]])&gt;0, "Yes","No")</f>
        <v>Yes</v>
      </c>
      <c r="AB638" s="230">
        <f ca="1">HelpMe[[#This Row],[Updated Resolved Time]]-HelpMe[[#This Row],[Updated Created Date]]</f>
        <v>5.1687499999970896</v>
      </c>
      <c r="AC638" s="231">
        <f>YEAR(HelpMe[[#This Row],[Updated Created Date]])</f>
        <v>2024</v>
      </c>
      <c r="AD638" s="228">
        <f>WEEKNUM(HelpMe[[#This Row],[Updated Created Date]])</f>
        <v>40</v>
      </c>
      <c r="AE638" s="228" t="str">
        <f>_xlfn.CONCAT(HelpMe[[#This Row],[Year]],"-W",HelpMe[[#This Row],[Week'#]])</f>
        <v>2024-W40</v>
      </c>
      <c r="AF638" s="228" t="str">
        <f>IFERROR(VLOOKUP(HelpMe[[#This Row],[ID]],CGTracker[#All],13,FALSE),"No CG Status Found")</f>
        <v>No CG Status Found</v>
      </c>
      <c r="AG638" s="228">
        <f>MONTH(HelpMe[[#This Row],[Updated Created Date]])</f>
        <v>10</v>
      </c>
      <c r="AH638" s="228" t="str">
        <f>_xlfn.CONCAT(HelpMe[[#This Row],[Year]],"-M",HelpMe[[#This Row],[Month]])</f>
        <v>2024-M10</v>
      </c>
      <c r="AI638" s="228" t="str">
        <f ca="1">IF(HelpMe[[#This Row],[Age]]&lt;2,"Less than 2",IF(HelpMe[[#This Row],[Age]]&lt;5,"From 2 to 5",IF(HelpMe[[#This Row],[Age]]&lt;10,"From 5 to 10","More than 10")))</f>
        <v>From 5 to 10</v>
      </c>
      <c r="AJ6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45569.518055555556</v>
      </c>
      <c r="AK6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45574.686805555553</v>
      </c>
    </row>
    <row r="639" spans="1:37" ht="13.5" customHeight="1">
      <c r="A639" s="235">
        <v>4000003623</v>
      </c>
      <c r="B639" s="228" t="s">
        <v>156</v>
      </c>
      <c r="C639" s="228" t="s">
        <v>892</v>
      </c>
      <c r="D639" s="228" t="s">
        <v>4867</v>
      </c>
      <c r="E639" s="228" t="s">
        <v>2853</v>
      </c>
      <c r="F639" s="228" t="s">
        <v>1665</v>
      </c>
      <c r="G639" s="228" t="s">
        <v>941</v>
      </c>
      <c r="H639" s="228" t="s">
        <v>403</v>
      </c>
      <c r="I639" s="233" t="s">
        <v>4868</v>
      </c>
      <c r="J639" s="228" t="s">
        <v>4869</v>
      </c>
      <c r="K639" s="228" t="s">
        <v>846</v>
      </c>
      <c r="L639" s="228" t="s">
        <v>4664</v>
      </c>
      <c r="M639" s="228" t="s">
        <v>2853</v>
      </c>
      <c r="N639" s="228" t="s">
        <v>2570</v>
      </c>
      <c r="O639" s="228" t="s">
        <v>850</v>
      </c>
      <c r="P639" s="233" t="s">
        <v>4664</v>
      </c>
      <c r="Q639" s="228" t="s">
        <v>795</v>
      </c>
      <c r="R639" s="233" t="s">
        <v>4870</v>
      </c>
      <c r="S639" s="228" t="s">
        <v>4870</v>
      </c>
      <c r="T639" s="228" t="s">
        <v>4871</v>
      </c>
      <c r="U639" s="228" t="s">
        <v>855</v>
      </c>
      <c r="V639" s="228" t="s">
        <v>855</v>
      </c>
      <c r="W639" s="228" t="s">
        <v>869</v>
      </c>
      <c r="X639" s="316" t="s">
        <v>793</v>
      </c>
      <c r="Y639" s="317" t="str">
        <f>VLOOKUP(HelpMe[[#This Row],[Technician]],Technicians[#All],3,FALSE)</f>
        <v>RAK Ceramics</v>
      </c>
      <c r="Z639" s="228" t="str">
        <f>VLOOKUP(HelpMe[[#This Row],[Technician]],Technicians[#All],2,FALSE)</f>
        <v>SAP Kludi</v>
      </c>
      <c r="AA639" s="233" t="str">
        <f>IF((TEXT("Oct 28, 2024 00:00 AM","mmm dd, yyyy hh:mm") - HelpMe[[#This Row],[Updated Created Date]])&gt;0, "Yes","No")</f>
        <v>Yes</v>
      </c>
      <c r="AB639" s="230">
        <f ca="1">HelpMe[[#This Row],[Updated Resolved Time]]-HelpMe[[#This Row],[Updated Created Date]]</f>
        <v>6.1986111111109494</v>
      </c>
      <c r="AC639" s="231">
        <f>YEAR(HelpMe[[#This Row],[Updated Created Date]])</f>
        <v>2024</v>
      </c>
      <c r="AD639" s="228">
        <f>WEEKNUM(HelpMe[[#This Row],[Updated Created Date]])</f>
        <v>40</v>
      </c>
      <c r="AE639" s="228" t="str">
        <f>_xlfn.CONCAT(HelpMe[[#This Row],[Year]],"-W",HelpMe[[#This Row],[Week'#]])</f>
        <v>2024-W40</v>
      </c>
      <c r="AF639" s="228" t="str">
        <f>IFERROR(VLOOKUP(HelpMe[[#This Row],[ID]],CGTracker[#All],13,FALSE),"No CG Status Found")</f>
        <v>No CG Status Found</v>
      </c>
      <c r="AG639" s="228">
        <f>MONTH(HelpMe[[#This Row],[Updated Created Date]])</f>
        <v>10</v>
      </c>
      <c r="AH639" s="228" t="str">
        <f>_xlfn.CONCAT(HelpMe[[#This Row],[Year]],"-M",HelpMe[[#This Row],[Month]])</f>
        <v>2024-M10</v>
      </c>
      <c r="AI639" s="228" t="str">
        <f ca="1">IF(HelpMe[[#This Row],[Age]]&lt;2,"Less than 2",IF(HelpMe[[#This Row],[Age]]&lt;5,"From 2 to 5",IF(HelpMe[[#This Row],[Age]]&lt;10,"From 5 to 10","More than 10")))</f>
        <v>From 5 to 10</v>
      </c>
      <c r="AJ6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45567.534722222219</v>
      </c>
      <c r="AK6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45573.73333333333</v>
      </c>
    </row>
    <row r="640" spans="1:37" ht="13.5" customHeight="1">
      <c r="A640" s="235">
        <v>4000003636</v>
      </c>
      <c r="B640" s="228" t="s">
        <v>156</v>
      </c>
      <c r="C640" s="228" t="s">
        <v>795</v>
      </c>
      <c r="D640" s="228" t="s">
        <v>109</v>
      </c>
      <c r="E640" s="228" t="s">
        <v>1197</v>
      </c>
      <c r="F640" s="228" t="s">
        <v>2387</v>
      </c>
      <c r="G640" s="228" t="s">
        <v>1011</v>
      </c>
      <c r="H640" s="228" t="s">
        <v>403</v>
      </c>
      <c r="I640" s="233" t="s">
        <v>4872</v>
      </c>
      <c r="J640" s="228" t="s">
        <v>4873</v>
      </c>
      <c r="K640" s="228" t="s">
        <v>846</v>
      </c>
      <c r="L640" s="228" t="s">
        <v>4874</v>
      </c>
      <c r="M640" s="228" t="s">
        <v>1197</v>
      </c>
      <c r="N640" s="228" t="s">
        <v>899</v>
      </c>
      <c r="O640" s="228" t="s">
        <v>850</v>
      </c>
      <c r="P640" s="233" t="s">
        <v>4874</v>
      </c>
      <c r="Q640" s="228" t="s">
        <v>795</v>
      </c>
      <c r="R640" s="233" t="s">
        <v>4875</v>
      </c>
      <c r="S640" s="228" t="s">
        <v>4876</v>
      </c>
      <c r="T640" s="228" t="s">
        <v>4877</v>
      </c>
      <c r="U640" s="228" t="s">
        <v>855</v>
      </c>
      <c r="V640" s="228" t="s">
        <v>4878</v>
      </c>
      <c r="W640" s="228" t="s">
        <v>869</v>
      </c>
      <c r="X640" s="316" t="s">
        <v>904</v>
      </c>
      <c r="Y640" s="317" t="str">
        <f>VLOOKUP(HelpMe[[#This Row],[Technician]],Technicians[#All],3,FALSE)</f>
        <v>Capgemini</v>
      </c>
      <c r="Z640" s="228" t="str">
        <f>VLOOKUP(HelpMe[[#This Row],[Technician]],Technicians[#All],2,FALSE)</f>
        <v>SAP FICO</v>
      </c>
      <c r="AA640" s="233" t="str">
        <f>IF((TEXT("Oct 28, 2024 00:00 AM","mmm dd, yyyy hh:mm") - HelpMe[[#This Row],[Updated Created Date]])&gt;0, "Yes","No")</f>
        <v>Yes</v>
      </c>
      <c r="AB640" s="230">
        <f ca="1">HelpMe[[#This Row],[Updated Resolved Time]]-HelpMe[[#This Row],[Updated Created Date]]</f>
        <v>81.868750000001455</v>
      </c>
      <c r="AC640" s="231">
        <f>YEAR(HelpMe[[#This Row],[Updated Created Date]])</f>
        <v>2024</v>
      </c>
      <c r="AD640" s="228">
        <f>WEEKNUM(HelpMe[[#This Row],[Updated Created Date]])</f>
        <v>40</v>
      </c>
      <c r="AE640" s="228" t="str">
        <f>_xlfn.CONCAT(HelpMe[[#This Row],[Year]],"-W",HelpMe[[#This Row],[Week'#]])</f>
        <v>2024-W40</v>
      </c>
      <c r="AF640" s="228" t="str">
        <f>IFERROR(VLOOKUP(HelpMe[[#This Row],[ID]],CGTracker[#All],13,FALSE),"No CG Status Found")</f>
        <v>Resolved</v>
      </c>
      <c r="AG640" s="228">
        <f>MONTH(HelpMe[[#This Row],[Updated Created Date]])</f>
        <v>10</v>
      </c>
      <c r="AH640" s="228" t="str">
        <f>_xlfn.CONCAT(HelpMe[[#This Row],[Year]],"-M",HelpMe[[#This Row],[Month]])</f>
        <v>2024-M10</v>
      </c>
      <c r="AI640" s="228" t="str">
        <f ca="1">IF(HelpMe[[#This Row],[Age]]&lt;2,"Less than 2",IF(HelpMe[[#This Row],[Age]]&lt;5,"From 2 to 5",IF(HelpMe[[#This Row],[Age]]&lt;10,"From 5 to 10","More than 10")))</f>
        <v>More than 10</v>
      </c>
      <c r="AJ6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45567.631944444445</v>
      </c>
      <c r="AK6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45649.500694444447</v>
      </c>
    </row>
    <row r="641" spans="1:37" ht="13.5" customHeight="1">
      <c r="A641" s="235">
        <v>4000003646</v>
      </c>
      <c r="B641" s="228" t="s">
        <v>156</v>
      </c>
      <c r="C641" s="228" t="s">
        <v>892</v>
      </c>
      <c r="D641" s="228" t="s">
        <v>521</v>
      </c>
      <c r="E641" s="228" t="s">
        <v>1168</v>
      </c>
      <c r="F641" s="228" t="s">
        <v>518</v>
      </c>
      <c r="G641" s="228" t="s">
        <v>2262</v>
      </c>
      <c r="H641" s="228" t="s">
        <v>746</v>
      </c>
      <c r="I641" s="233" t="s">
        <v>4879</v>
      </c>
      <c r="J641" s="228" t="s">
        <v>4880</v>
      </c>
      <c r="K641" s="228" t="s">
        <v>846</v>
      </c>
      <c r="L641" s="228" t="s">
        <v>855</v>
      </c>
      <c r="M641" s="228" t="s">
        <v>1168</v>
      </c>
      <c r="N641" s="228" t="s">
        <v>4881</v>
      </c>
      <c r="O641" s="228" t="s">
        <v>917</v>
      </c>
      <c r="P641" s="233" t="s">
        <v>4882</v>
      </c>
      <c r="Q641" s="228" t="s">
        <v>892</v>
      </c>
      <c r="R641" s="233" t="s">
        <v>855</v>
      </c>
      <c r="S641" s="228" t="s">
        <v>4883</v>
      </c>
      <c r="T641" s="228" t="s">
        <v>4884</v>
      </c>
      <c r="U641" s="228" t="s">
        <v>855</v>
      </c>
      <c r="V641" s="228" t="s">
        <v>4885</v>
      </c>
      <c r="W641" s="228" t="s">
        <v>869</v>
      </c>
      <c r="X641" s="316" t="s">
        <v>793</v>
      </c>
      <c r="Y641" s="317" t="str">
        <f>VLOOKUP(HelpMe[[#This Row],[Technician]],Technicians[#All],3,FALSE)</f>
        <v>Capgemini</v>
      </c>
      <c r="Z641" s="228" t="str">
        <f>VLOOKUP(HelpMe[[#This Row],[Technician]],Technicians[#All],2,FALSE)</f>
        <v>SAP SD</v>
      </c>
      <c r="AA641" s="233" t="str">
        <f>IF((TEXT("Oct 28, 2024 00:00 AM","mmm dd, yyyy hh:mm") - HelpMe[[#This Row],[Updated Created Date]])&gt;0, "Yes","No")</f>
        <v>Yes</v>
      </c>
      <c r="AB641" s="230">
        <f ca="1">HelpMe[[#This Row],[Updated Resolved Time]]-HelpMe[[#This Row],[Updated Created Date]]</f>
        <v>86.022795949073043</v>
      </c>
      <c r="AC641" s="231">
        <f>YEAR(HelpMe[[#This Row],[Updated Created Date]])</f>
        <v>2024</v>
      </c>
      <c r="AD641" s="228">
        <f>WEEKNUM(HelpMe[[#This Row],[Updated Created Date]])</f>
        <v>40</v>
      </c>
      <c r="AE641" s="228" t="str">
        <f>_xlfn.CONCAT(HelpMe[[#This Row],[Year]],"-W",HelpMe[[#This Row],[Week'#]])</f>
        <v>2024-W40</v>
      </c>
      <c r="AF641" s="228" t="str">
        <f>IFERROR(VLOOKUP(HelpMe[[#This Row],[ID]],CGTracker[#All],13,FALSE),"No CG Status Found")</f>
        <v>Pending User Information</v>
      </c>
      <c r="AG641" s="228">
        <f>MONTH(HelpMe[[#This Row],[Updated Created Date]])</f>
        <v>10</v>
      </c>
      <c r="AH641" s="228" t="str">
        <f>_xlfn.CONCAT(HelpMe[[#This Row],[Year]],"-M",HelpMe[[#This Row],[Month]])</f>
        <v>2024-M10</v>
      </c>
      <c r="AI641" s="228" t="str">
        <f ca="1">IF(HelpMe[[#This Row],[Age]]&lt;2,"Less than 2",IF(HelpMe[[#This Row],[Age]]&lt;5,"From 2 to 5",IF(HelpMe[[#This Row],[Age]]&lt;10,"From 5 to 10","More than 10")))</f>
        <v>More than 10</v>
      </c>
      <c r="AJ6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45567.734722222223</v>
      </c>
      <c r="AK6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42" spans="1:37" ht="13.5" customHeight="1">
      <c r="A642" s="235">
        <v>4000003669</v>
      </c>
      <c r="B642" s="228" t="s">
        <v>156</v>
      </c>
      <c r="C642" s="228" t="s">
        <v>892</v>
      </c>
      <c r="D642" s="228" t="s">
        <v>4886</v>
      </c>
      <c r="E642" s="228" t="s">
        <v>4887</v>
      </c>
      <c r="F642" s="228" t="s">
        <v>742</v>
      </c>
      <c r="G642" s="228" t="s">
        <v>941</v>
      </c>
      <c r="H642" s="228" t="s">
        <v>403</v>
      </c>
      <c r="I642" s="233" t="s">
        <v>4888</v>
      </c>
      <c r="J642" s="228" t="s">
        <v>4889</v>
      </c>
      <c r="K642" s="228" t="s">
        <v>846</v>
      </c>
      <c r="L642" s="228" t="s">
        <v>4890</v>
      </c>
      <c r="M642" s="228" t="s">
        <v>4887</v>
      </c>
      <c r="N642" s="228" t="s">
        <v>924</v>
      </c>
      <c r="O642" s="228" t="s">
        <v>850</v>
      </c>
      <c r="P642" s="233" t="s">
        <v>4890</v>
      </c>
      <c r="Q642" s="228" t="s">
        <v>795</v>
      </c>
      <c r="R642" s="233" t="s">
        <v>4891</v>
      </c>
      <c r="S642" s="228" t="s">
        <v>4891</v>
      </c>
      <c r="T642" s="228" t="s">
        <v>4892</v>
      </c>
      <c r="U642" s="228" t="s">
        <v>855</v>
      </c>
      <c r="V642" s="228" t="s">
        <v>855</v>
      </c>
      <c r="W642" s="228" t="s">
        <v>869</v>
      </c>
      <c r="X642" s="316" t="s">
        <v>793</v>
      </c>
      <c r="Y642" s="317" t="str">
        <f>VLOOKUP(HelpMe[[#This Row],[Technician]],Technicians[#All],3,FALSE)</f>
        <v>RAK Ceramics</v>
      </c>
      <c r="Z642" s="228" t="str">
        <f>VLOOKUP(HelpMe[[#This Row],[Technician]],Technicians[#All],2,FALSE)</f>
        <v>SAP SD</v>
      </c>
      <c r="AA642" s="233" t="str">
        <f>IF((TEXT("Oct 28, 2024 00:00 AM","mmm dd, yyyy hh:mm") - HelpMe[[#This Row],[Updated Created Date]])&gt;0, "Yes","No")</f>
        <v>Yes</v>
      </c>
      <c r="AB642" s="230">
        <f ca="1">HelpMe[[#This Row],[Updated Resolved Time]]-HelpMe[[#This Row],[Updated Created Date]]</f>
        <v>7.1861111111065838</v>
      </c>
      <c r="AC642" s="231">
        <f>YEAR(HelpMe[[#This Row],[Updated Created Date]])</f>
        <v>2024</v>
      </c>
      <c r="AD642" s="228">
        <f>WEEKNUM(HelpMe[[#This Row],[Updated Created Date]])</f>
        <v>40</v>
      </c>
      <c r="AE642" s="228" t="str">
        <f>_xlfn.CONCAT(HelpMe[[#This Row],[Year]],"-W",HelpMe[[#This Row],[Week'#]])</f>
        <v>2024-W40</v>
      </c>
      <c r="AF642" s="228" t="str">
        <f>IFERROR(VLOOKUP(HelpMe[[#This Row],[ID]],CGTracker[#All],13,FALSE),"No CG Status Found")</f>
        <v>No CG Status Found</v>
      </c>
      <c r="AG642" s="228">
        <f>MONTH(HelpMe[[#This Row],[Updated Created Date]])</f>
        <v>10</v>
      </c>
      <c r="AH642" s="228" t="str">
        <f>_xlfn.CONCAT(HelpMe[[#This Row],[Year]],"-M",HelpMe[[#This Row],[Month]])</f>
        <v>2024-M10</v>
      </c>
      <c r="AI642" s="228" t="str">
        <f ca="1">IF(HelpMe[[#This Row],[Age]]&lt;2,"Less than 2",IF(HelpMe[[#This Row],[Age]]&lt;5,"From 2 to 5",IF(HelpMe[[#This Row],[Age]]&lt;10,"From 5 to 10","More than 10")))</f>
        <v>From 5 to 10</v>
      </c>
      <c r="AJ6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45568.495833333334</v>
      </c>
      <c r="AK6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45575.681944444441</v>
      </c>
    </row>
    <row r="643" spans="1:37" ht="13.5" customHeight="1">
      <c r="A643" s="235">
        <v>4000003743</v>
      </c>
      <c r="B643" s="228" t="s">
        <v>117</v>
      </c>
      <c r="C643" s="228" t="s">
        <v>841</v>
      </c>
      <c r="D643" s="228" t="s">
        <v>4893</v>
      </c>
      <c r="E643" s="228" t="s">
        <v>4894</v>
      </c>
      <c r="F643" s="228" t="s">
        <v>881</v>
      </c>
      <c r="G643" s="228" t="s">
        <v>882</v>
      </c>
      <c r="H643" s="228" t="s">
        <v>403</v>
      </c>
      <c r="I643" s="233" t="s">
        <v>4895</v>
      </c>
      <c r="J643" s="228" t="s">
        <v>4896</v>
      </c>
      <c r="K643" s="228" t="s">
        <v>846</v>
      </c>
      <c r="L643" s="228" t="s">
        <v>4897</v>
      </c>
      <c r="M643" s="228" t="s">
        <v>4894</v>
      </c>
      <c r="N643" s="228" t="s">
        <v>924</v>
      </c>
      <c r="O643" s="228" t="s">
        <v>850</v>
      </c>
      <c r="P643" s="233" t="s">
        <v>4897</v>
      </c>
      <c r="Q643" s="228" t="s">
        <v>841</v>
      </c>
      <c r="R643" s="233" t="s">
        <v>4898</v>
      </c>
      <c r="S643" s="228" t="s">
        <v>4898</v>
      </c>
      <c r="T643" s="228" t="s">
        <v>4899</v>
      </c>
      <c r="U643" s="228" t="s">
        <v>890</v>
      </c>
      <c r="V643" s="228" t="s">
        <v>855</v>
      </c>
      <c r="W643" s="228" t="s">
        <v>869</v>
      </c>
      <c r="X643" s="316" t="s">
        <v>878</v>
      </c>
      <c r="Y643" s="317" t="str">
        <f>VLOOKUP(HelpMe[[#This Row],[Technician]],Technicians[#All],3,FALSE)</f>
        <v>RAK Ceramics</v>
      </c>
      <c r="Z643" s="228" t="str">
        <f>VLOOKUP(HelpMe[[#This Row],[Technician]],Technicians[#All],2,FALSE)</f>
        <v>SAP Basis</v>
      </c>
      <c r="AA643" s="233" t="str">
        <f>IF((TEXT("Oct 28, 2024 00:00 AM","mmm dd, yyyy hh:mm") - HelpMe[[#This Row],[Updated Created Date]])&gt;0, "Yes","No")</f>
        <v>Yes</v>
      </c>
      <c r="AB643" s="230">
        <f ca="1">HelpMe[[#This Row],[Updated Resolved Time]]-HelpMe[[#This Row],[Updated Created Date]]</f>
        <v>2.8791666666729725</v>
      </c>
      <c r="AC643" s="231">
        <f>YEAR(HelpMe[[#This Row],[Updated Created Date]])</f>
        <v>2024</v>
      </c>
      <c r="AD643" s="228">
        <f>WEEKNUM(HelpMe[[#This Row],[Updated Created Date]])</f>
        <v>40</v>
      </c>
      <c r="AE643" s="228" t="str">
        <f>_xlfn.CONCAT(HelpMe[[#This Row],[Year]],"-W",HelpMe[[#This Row],[Week'#]])</f>
        <v>2024-W40</v>
      </c>
      <c r="AF643" s="228" t="str">
        <f>IFERROR(VLOOKUP(HelpMe[[#This Row],[ID]],CGTracker[#All],13,FALSE),"No CG Status Found")</f>
        <v>No CG Status Found</v>
      </c>
      <c r="AG643" s="228">
        <f>MONTH(HelpMe[[#This Row],[Updated Created Date]])</f>
        <v>10</v>
      </c>
      <c r="AH643" s="228" t="str">
        <f>_xlfn.CONCAT(HelpMe[[#This Row],[Year]],"-M",HelpMe[[#This Row],[Month]])</f>
        <v>2024-M10</v>
      </c>
      <c r="AI643" s="228" t="str">
        <f ca="1">IF(HelpMe[[#This Row],[Age]]&lt;2,"Less than 2",IF(HelpMe[[#This Row],[Age]]&lt;5,"From 2 to 5",IF(HelpMe[[#This Row],[Age]]&lt;10,"From 5 to 10","More than 10")))</f>
        <v>From 2 to 5</v>
      </c>
      <c r="AJ6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45569.688888888886</v>
      </c>
      <c r="AK6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45572.568055555559</v>
      </c>
    </row>
    <row r="644" spans="1:37" ht="13.5" customHeight="1">
      <c r="A644" s="235">
        <v>4000003749</v>
      </c>
      <c r="B644" s="228" t="s">
        <v>117</v>
      </c>
      <c r="C644" s="228" t="s">
        <v>795</v>
      </c>
      <c r="D644" s="228" t="s">
        <v>4900</v>
      </c>
      <c r="E644" s="228" t="s">
        <v>2214</v>
      </c>
      <c r="F644" s="228" t="s">
        <v>881</v>
      </c>
      <c r="G644" s="228" t="s">
        <v>882</v>
      </c>
      <c r="H644" s="228" t="s">
        <v>403</v>
      </c>
      <c r="I644" s="233" t="s">
        <v>4901</v>
      </c>
      <c r="J644" s="228" t="s">
        <v>4902</v>
      </c>
      <c r="K644" s="228" t="s">
        <v>846</v>
      </c>
      <c r="L644" s="228" t="s">
        <v>4897</v>
      </c>
      <c r="M644" s="228" t="s">
        <v>2214</v>
      </c>
      <c r="N644" s="228" t="s">
        <v>2139</v>
      </c>
      <c r="O644" s="228" t="s">
        <v>850</v>
      </c>
      <c r="P644" s="233" t="s">
        <v>4897</v>
      </c>
      <c r="Q644" s="228" t="s">
        <v>795</v>
      </c>
      <c r="R644" s="233" t="s">
        <v>4903</v>
      </c>
      <c r="S644" s="228" t="s">
        <v>4904</v>
      </c>
      <c r="T644" s="228" t="s">
        <v>4905</v>
      </c>
      <c r="U644" s="228" t="s">
        <v>890</v>
      </c>
      <c r="V644" s="228" t="s">
        <v>855</v>
      </c>
      <c r="W644" s="228" t="s">
        <v>869</v>
      </c>
      <c r="X644" s="316" t="s">
        <v>793</v>
      </c>
      <c r="Y644" s="317" t="str">
        <f>VLOOKUP(HelpMe[[#This Row],[Technician]],Technicians[#All],3,FALSE)</f>
        <v>RAK Ceramics</v>
      </c>
      <c r="Z644" s="228" t="str">
        <f>VLOOKUP(HelpMe[[#This Row],[Technician]],Technicians[#All],2,FALSE)</f>
        <v>SAP Basis</v>
      </c>
      <c r="AA644" s="233" t="str">
        <f>IF((TEXT("Oct 28, 2024 00:00 AM","mmm dd, yyyy hh:mm") - HelpMe[[#This Row],[Updated Created Date]])&gt;0, "Yes","No")</f>
        <v>Yes</v>
      </c>
      <c r="AB644" s="230">
        <f ca="1">HelpMe[[#This Row],[Updated Resolved Time]]-HelpMe[[#This Row],[Updated Created Date]]</f>
        <v>2.8444444444467081</v>
      </c>
      <c r="AC644" s="231">
        <f>YEAR(HelpMe[[#This Row],[Updated Created Date]])</f>
        <v>2024</v>
      </c>
      <c r="AD644" s="228">
        <f>WEEKNUM(HelpMe[[#This Row],[Updated Created Date]])</f>
        <v>40</v>
      </c>
      <c r="AE644" s="228" t="str">
        <f>_xlfn.CONCAT(HelpMe[[#This Row],[Year]],"-W",HelpMe[[#This Row],[Week'#]])</f>
        <v>2024-W40</v>
      </c>
      <c r="AF644" s="228" t="str">
        <f>IFERROR(VLOOKUP(HelpMe[[#This Row],[ID]],CGTracker[#All],13,FALSE),"No CG Status Found")</f>
        <v>No CG Status Found</v>
      </c>
      <c r="AG644" s="228">
        <f>MONTH(HelpMe[[#This Row],[Updated Created Date]])</f>
        <v>10</v>
      </c>
      <c r="AH644" s="228" t="str">
        <f>_xlfn.CONCAT(HelpMe[[#This Row],[Year]],"-M",HelpMe[[#This Row],[Month]])</f>
        <v>2024-M10</v>
      </c>
      <c r="AI644" s="228" t="str">
        <f ca="1">IF(HelpMe[[#This Row],[Age]]&lt;2,"Less than 2",IF(HelpMe[[#This Row],[Age]]&lt;5,"From 2 to 5",IF(HelpMe[[#This Row],[Age]]&lt;10,"From 5 to 10","More than 10")))</f>
        <v>From 2 to 5</v>
      </c>
      <c r="AJ6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45569.724999999999</v>
      </c>
      <c r="AK6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45572.569444444445</v>
      </c>
    </row>
    <row r="645" spans="1:37" ht="13.5" customHeight="1">
      <c r="A645" s="235">
        <v>4000003679</v>
      </c>
      <c r="B645" s="228" t="s">
        <v>117</v>
      </c>
      <c r="C645" s="228" t="s">
        <v>795</v>
      </c>
      <c r="D645" s="228" t="s">
        <v>4906</v>
      </c>
      <c r="E645" s="228" t="s">
        <v>1020</v>
      </c>
      <c r="F645" s="228" t="s">
        <v>881</v>
      </c>
      <c r="G645" s="228" t="s">
        <v>882</v>
      </c>
      <c r="H645" s="228" t="s">
        <v>403</v>
      </c>
      <c r="I645" s="233" t="s">
        <v>4907</v>
      </c>
      <c r="J645" s="228" t="s">
        <v>4908</v>
      </c>
      <c r="K645" s="228" t="s">
        <v>846</v>
      </c>
      <c r="L645" s="228" t="s">
        <v>4909</v>
      </c>
      <c r="M645" s="228" t="s">
        <v>933</v>
      </c>
      <c r="N645" s="228" t="s">
        <v>1024</v>
      </c>
      <c r="O645" s="228" t="s">
        <v>850</v>
      </c>
      <c r="P645" s="233" t="s">
        <v>4909</v>
      </c>
      <c r="Q645" s="228" t="s">
        <v>795</v>
      </c>
      <c r="R645" s="233" t="s">
        <v>4910</v>
      </c>
      <c r="S645" s="228" t="s">
        <v>4910</v>
      </c>
      <c r="T645" s="228" t="s">
        <v>4911</v>
      </c>
      <c r="U645" s="228" t="s">
        <v>890</v>
      </c>
      <c r="V645" s="228" t="s">
        <v>855</v>
      </c>
      <c r="W645" s="228" t="s">
        <v>869</v>
      </c>
      <c r="X645" s="316" t="s">
        <v>984</v>
      </c>
      <c r="Y645" s="317" t="str">
        <f>VLOOKUP(HelpMe[[#This Row],[Technician]],Technicians[#All],3,FALSE)</f>
        <v>RAK Ceramics</v>
      </c>
      <c r="Z645" s="228" t="str">
        <f>VLOOKUP(HelpMe[[#This Row],[Technician]],Technicians[#All],2,FALSE)</f>
        <v>SAP Basis</v>
      </c>
      <c r="AA645" s="233" t="str">
        <f>IF((TEXT("Oct 28, 2024 00:00 AM","mmm dd, yyyy hh:mm") - HelpMe[[#This Row],[Updated Created Date]])&gt;0, "Yes","No")</f>
        <v>Yes</v>
      </c>
      <c r="AB645" s="230">
        <f ca="1">HelpMe[[#This Row],[Updated Resolved Time]]-HelpMe[[#This Row],[Updated Created Date]]</f>
        <v>20.075000000004366</v>
      </c>
      <c r="AC645" s="231">
        <f>YEAR(HelpMe[[#This Row],[Updated Created Date]])</f>
        <v>2024</v>
      </c>
      <c r="AD645" s="228">
        <f>WEEKNUM(HelpMe[[#This Row],[Updated Created Date]])</f>
        <v>40</v>
      </c>
      <c r="AE645" s="228" t="str">
        <f>_xlfn.CONCAT(HelpMe[[#This Row],[Year]],"-W",HelpMe[[#This Row],[Week'#]])</f>
        <v>2024-W40</v>
      </c>
      <c r="AF645" s="228" t="str">
        <f>IFERROR(VLOOKUP(HelpMe[[#This Row],[ID]],CGTracker[#All],13,FALSE),"No CG Status Found")</f>
        <v>No CG Status Found</v>
      </c>
      <c r="AG645" s="228">
        <f>MONTH(HelpMe[[#This Row],[Updated Created Date]])</f>
        <v>10</v>
      </c>
      <c r="AH645" s="228" t="str">
        <f>_xlfn.CONCAT(HelpMe[[#This Row],[Year]],"-M",HelpMe[[#This Row],[Month]])</f>
        <v>2024-M10</v>
      </c>
      <c r="AI645" s="228" t="str">
        <f ca="1">IF(HelpMe[[#This Row],[Age]]&lt;2,"Less than 2",IF(HelpMe[[#This Row],[Age]]&lt;5,"From 2 to 5",IF(HelpMe[[#This Row],[Age]]&lt;10,"From 5 to 10","More than 10")))</f>
        <v>More than 10</v>
      </c>
      <c r="AJ6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45568.588194444441</v>
      </c>
      <c r="AK6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45588.663194444445</v>
      </c>
    </row>
    <row r="646" spans="1:37" ht="13.5" customHeight="1">
      <c r="A646" s="235">
        <v>4000003694</v>
      </c>
      <c r="B646" s="228" t="s">
        <v>156</v>
      </c>
      <c r="C646" s="228" t="s">
        <v>892</v>
      </c>
      <c r="D646" s="228" t="s">
        <v>4912</v>
      </c>
      <c r="E646" s="228" t="s">
        <v>1506</v>
      </c>
      <c r="F646" s="228" t="s">
        <v>742</v>
      </c>
      <c r="G646" s="228" t="s">
        <v>941</v>
      </c>
      <c r="H646" s="228" t="s">
        <v>403</v>
      </c>
      <c r="I646" s="233" t="s">
        <v>4913</v>
      </c>
      <c r="J646" s="228" t="s">
        <v>4914</v>
      </c>
      <c r="K646" s="228" t="s">
        <v>846</v>
      </c>
      <c r="L646" s="228" t="s">
        <v>4915</v>
      </c>
      <c r="M646" s="228" t="s">
        <v>933</v>
      </c>
      <c r="N646" s="228" t="s">
        <v>1122</v>
      </c>
      <c r="O646" s="228" t="s">
        <v>1015</v>
      </c>
      <c r="P646" s="233" t="s">
        <v>4915</v>
      </c>
      <c r="Q646" s="228" t="s">
        <v>892</v>
      </c>
      <c r="R646" s="233" t="s">
        <v>4916</v>
      </c>
      <c r="S646" s="228" t="s">
        <v>4917</v>
      </c>
      <c r="T646" s="228" t="s">
        <v>4918</v>
      </c>
      <c r="U646" s="228" t="s">
        <v>855</v>
      </c>
      <c r="V646" s="228" t="s">
        <v>855</v>
      </c>
      <c r="W646" s="228" t="s">
        <v>869</v>
      </c>
      <c r="X646" s="316" t="s">
        <v>793</v>
      </c>
      <c r="Y646" s="317" t="str">
        <f>VLOOKUP(HelpMe[[#This Row],[Technician]],Technicians[#All],3,FALSE)</f>
        <v>RAK Ceramics</v>
      </c>
      <c r="Z646" s="228" t="str">
        <f>VLOOKUP(HelpMe[[#This Row],[Technician]],Technicians[#All],2,FALSE)</f>
        <v>SAP SD</v>
      </c>
      <c r="AA646" s="233" t="str">
        <f>IF((TEXT("Oct 28, 2024 00:00 AM","mmm dd, yyyy hh:mm") - HelpMe[[#This Row],[Updated Created Date]])&gt;0, "Yes","No")</f>
        <v>Yes</v>
      </c>
      <c r="AB646" s="230">
        <f ca="1">HelpMe[[#This Row],[Updated Resolved Time]]-HelpMe[[#This Row],[Updated Created Date]]</f>
        <v>33.902083333334303</v>
      </c>
      <c r="AC646" s="231">
        <f>YEAR(HelpMe[[#This Row],[Updated Created Date]])</f>
        <v>2024</v>
      </c>
      <c r="AD646" s="228">
        <f>WEEKNUM(HelpMe[[#This Row],[Updated Created Date]])</f>
        <v>40</v>
      </c>
      <c r="AE646" s="228" t="str">
        <f>_xlfn.CONCAT(HelpMe[[#This Row],[Year]],"-W",HelpMe[[#This Row],[Week'#]])</f>
        <v>2024-W40</v>
      </c>
      <c r="AF646" s="228" t="str">
        <f>IFERROR(VLOOKUP(HelpMe[[#This Row],[ID]],CGTracker[#All],13,FALSE),"No CG Status Found")</f>
        <v>No CG Status Found</v>
      </c>
      <c r="AG646" s="228">
        <f>MONTH(HelpMe[[#This Row],[Updated Created Date]])</f>
        <v>10</v>
      </c>
      <c r="AH646" s="228" t="str">
        <f>_xlfn.CONCAT(HelpMe[[#This Row],[Year]],"-M",HelpMe[[#This Row],[Month]])</f>
        <v>2024-M10</v>
      </c>
      <c r="AI646" s="228" t="str">
        <f ca="1">IF(HelpMe[[#This Row],[Age]]&lt;2,"Less than 2",IF(HelpMe[[#This Row],[Age]]&lt;5,"From 2 to 5",IF(HelpMe[[#This Row],[Age]]&lt;10,"From 5 to 10","More than 10")))</f>
        <v>More than 10</v>
      </c>
      <c r="AJ6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45568.807638888888</v>
      </c>
      <c r="AK6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45602.709722222222</v>
      </c>
    </row>
    <row r="647" spans="1:37" ht="13.5" customHeight="1">
      <c r="A647" s="235">
        <v>4000003731</v>
      </c>
      <c r="B647" s="228" t="s">
        <v>117</v>
      </c>
      <c r="C647" s="228" t="s">
        <v>892</v>
      </c>
      <c r="D647" s="228" t="s">
        <v>4919</v>
      </c>
      <c r="E647" s="228" t="s">
        <v>4722</v>
      </c>
      <c r="F647" s="228" t="s">
        <v>881</v>
      </c>
      <c r="G647" s="228" t="s">
        <v>882</v>
      </c>
      <c r="H647" s="228" t="s">
        <v>403</v>
      </c>
      <c r="I647" s="233" t="s">
        <v>4731</v>
      </c>
      <c r="J647" s="228" t="s">
        <v>4920</v>
      </c>
      <c r="K647" s="228" t="s">
        <v>846</v>
      </c>
      <c r="L647" s="228" t="s">
        <v>2944</v>
      </c>
      <c r="M647" s="228" t="s">
        <v>4722</v>
      </c>
      <c r="N647" s="228" t="s">
        <v>945</v>
      </c>
      <c r="O647" s="228" t="s">
        <v>850</v>
      </c>
      <c r="P647" s="233" t="s">
        <v>2944</v>
      </c>
      <c r="Q647" s="228" t="s">
        <v>795</v>
      </c>
      <c r="R647" s="233" t="s">
        <v>4921</v>
      </c>
      <c r="S647" s="228" t="s">
        <v>4921</v>
      </c>
      <c r="T647" s="228" t="s">
        <v>4922</v>
      </c>
      <c r="U647" s="228" t="s">
        <v>890</v>
      </c>
      <c r="V647" s="228" t="s">
        <v>855</v>
      </c>
      <c r="W647" s="228" t="s">
        <v>869</v>
      </c>
      <c r="X647" s="316" t="s">
        <v>793</v>
      </c>
      <c r="Y647" s="317" t="str">
        <f>VLOOKUP(HelpMe[[#This Row],[Technician]],Technicians[#All],3,FALSE)</f>
        <v>RAK Ceramics</v>
      </c>
      <c r="Z647" s="228" t="str">
        <f>VLOOKUP(HelpMe[[#This Row],[Technician]],Technicians[#All],2,FALSE)</f>
        <v>SAP Basis</v>
      </c>
      <c r="AA647" s="233" t="str">
        <f>IF((TEXT("Oct 28, 2024 00:00 AM","mmm dd, yyyy hh:mm") - HelpMe[[#This Row],[Updated Created Date]])&gt;0, "Yes","No")</f>
        <v>Yes</v>
      </c>
      <c r="AB647" s="230">
        <f ca="1">HelpMe[[#This Row],[Updated Resolved Time]]-HelpMe[[#This Row],[Updated Created Date]]</f>
        <v>2.9666666666671517</v>
      </c>
      <c r="AC647" s="231">
        <f>YEAR(HelpMe[[#This Row],[Updated Created Date]])</f>
        <v>2024</v>
      </c>
      <c r="AD647" s="228">
        <f>WEEKNUM(HelpMe[[#This Row],[Updated Created Date]])</f>
        <v>40</v>
      </c>
      <c r="AE647" s="228" t="str">
        <f>_xlfn.CONCAT(HelpMe[[#This Row],[Year]],"-W",HelpMe[[#This Row],[Week'#]])</f>
        <v>2024-W40</v>
      </c>
      <c r="AF647" s="228" t="str">
        <f>IFERROR(VLOOKUP(HelpMe[[#This Row],[ID]],CGTracker[#All],13,FALSE),"No CG Status Found")</f>
        <v>No CG Status Found</v>
      </c>
      <c r="AG647" s="228">
        <f>MONTH(HelpMe[[#This Row],[Updated Created Date]])</f>
        <v>10</v>
      </c>
      <c r="AH647" s="228" t="str">
        <f>_xlfn.CONCAT(HelpMe[[#This Row],[Year]],"-M",HelpMe[[#This Row],[Month]])</f>
        <v>2024-M10</v>
      </c>
      <c r="AI647" s="228" t="str">
        <f ca="1">IF(HelpMe[[#This Row],[Age]]&lt;2,"Less than 2",IF(HelpMe[[#This Row],[Age]]&lt;5,"From 2 to 5",IF(HelpMe[[#This Row],[Age]]&lt;10,"From 5 to 10","More than 10")))</f>
        <v>From 2 to 5</v>
      </c>
      <c r="AJ6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45569.56527777778</v>
      </c>
      <c r="AK6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45572.531944444447</v>
      </c>
    </row>
    <row r="648" spans="1:37" ht="13.5" customHeight="1">
      <c r="A648" s="235">
        <v>4000003734</v>
      </c>
      <c r="B648" s="228" t="s">
        <v>117</v>
      </c>
      <c r="C648" s="228" t="s">
        <v>1035</v>
      </c>
      <c r="D648" s="228" t="s">
        <v>4923</v>
      </c>
      <c r="E648" s="228" t="s">
        <v>2566</v>
      </c>
      <c r="F648" s="228" t="s">
        <v>742</v>
      </c>
      <c r="G648" s="228" t="s">
        <v>895</v>
      </c>
      <c r="H648" s="228" t="s">
        <v>403</v>
      </c>
      <c r="I648" s="233" t="s">
        <v>4924</v>
      </c>
      <c r="J648" s="228" t="s">
        <v>4925</v>
      </c>
      <c r="K648" s="228" t="s">
        <v>846</v>
      </c>
      <c r="L648" s="228" t="s">
        <v>2120</v>
      </c>
      <c r="M648" s="228" t="s">
        <v>2566</v>
      </c>
      <c r="N648" s="228" t="s">
        <v>2570</v>
      </c>
      <c r="O648" s="228" t="s">
        <v>917</v>
      </c>
      <c r="P648" s="233" t="s">
        <v>2120</v>
      </c>
      <c r="Q648" s="228" t="s">
        <v>892</v>
      </c>
      <c r="R648" s="233" t="s">
        <v>4926</v>
      </c>
      <c r="S648" s="228" t="s">
        <v>4926</v>
      </c>
      <c r="T648" s="228" t="s">
        <v>4927</v>
      </c>
      <c r="U648" s="228" t="s">
        <v>846</v>
      </c>
      <c r="V648" s="228" t="s">
        <v>855</v>
      </c>
      <c r="W648" s="228" t="s">
        <v>869</v>
      </c>
      <c r="X648" s="316" t="s">
        <v>793</v>
      </c>
      <c r="Y648" s="317" t="str">
        <f>VLOOKUP(HelpMe[[#This Row],[Technician]],Technicians[#All],3,FALSE)</f>
        <v>RAK Ceramics</v>
      </c>
      <c r="Z648" s="228" t="str">
        <f>VLOOKUP(HelpMe[[#This Row],[Technician]],Technicians[#All],2,FALSE)</f>
        <v>SAP SD</v>
      </c>
      <c r="AA648" s="233" t="str">
        <f>IF((TEXT("Oct 28, 2024 00:00 AM","mmm dd, yyyy hh:mm") - HelpMe[[#This Row],[Updated Created Date]])&gt;0, "Yes","No")</f>
        <v>Yes</v>
      </c>
      <c r="AB648" s="230">
        <f ca="1">HelpMe[[#This Row],[Updated Resolved Time]]-HelpMe[[#This Row],[Updated Created Date]]</f>
        <v>14.138194444443798</v>
      </c>
      <c r="AC648" s="231">
        <f>YEAR(HelpMe[[#This Row],[Updated Created Date]])</f>
        <v>2024</v>
      </c>
      <c r="AD648" s="228">
        <f>WEEKNUM(HelpMe[[#This Row],[Updated Created Date]])</f>
        <v>40</v>
      </c>
      <c r="AE648" s="228" t="str">
        <f>_xlfn.CONCAT(HelpMe[[#This Row],[Year]],"-W",HelpMe[[#This Row],[Week'#]])</f>
        <v>2024-W40</v>
      </c>
      <c r="AF648" s="228" t="str">
        <f>IFERROR(VLOOKUP(HelpMe[[#This Row],[ID]],CGTracker[#All],13,FALSE),"No CG Status Found")</f>
        <v>No CG Status Found</v>
      </c>
      <c r="AG648" s="228">
        <f>MONTH(HelpMe[[#This Row],[Updated Created Date]])</f>
        <v>10</v>
      </c>
      <c r="AH648" s="228" t="str">
        <f>_xlfn.CONCAT(HelpMe[[#This Row],[Year]],"-M",HelpMe[[#This Row],[Month]])</f>
        <v>2024-M10</v>
      </c>
      <c r="AI648" s="228" t="str">
        <f ca="1">IF(HelpMe[[#This Row],[Age]]&lt;2,"Less than 2",IF(HelpMe[[#This Row],[Age]]&lt;5,"From 2 to 5",IF(HelpMe[[#This Row],[Age]]&lt;10,"From 5 to 10","More than 10")))</f>
        <v>More than 10</v>
      </c>
      <c r="AJ6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45569.620138888888</v>
      </c>
      <c r="AK6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45583.758333333331</v>
      </c>
    </row>
    <row r="649" spans="1:37" ht="13.5" customHeight="1">
      <c r="A649" s="235">
        <v>4000003756</v>
      </c>
      <c r="B649" s="228" t="s">
        <v>117</v>
      </c>
      <c r="C649" s="228" t="s">
        <v>795</v>
      </c>
      <c r="D649" s="228" t="s">
        <v>4928</v>
      </c>
      <c r="E649" s="228" t="s">
        <v>3131</v>
      </c>
      <c r="F649" s="228" t="s">
        <v>881</v>
      </c>
      <c r="G649" s="228" t="s">
        <v>882</v>
      </c>
      <c r="H649" s="228" t="s">
        <v>403</v>
      </c>
      <c r="I649" s="233" t="s">
        <v>4929</v>
      </c>
      <c r="J649" s="228" t="s">
        <v>4930</v>
      </c>
      <c r="K649" s="228" t="s">
        <v>846</v>
      </c>
      <c r="L649" s="228" t="s">
        <v>4931</v>
      </c>
      <c r="M649" s="228" t="s">
        <v>3131</v>
      </c>
      <c r="N649" s="228" t="s">
        <v>3134</v>
      </c>
      <c r="O649" s="228" t="s">
        <v>850</v>
      </c>
      <c r="P649" s="233" t="s">
        <v>4931</v>
      </c>
      <c r="Q649" s="228" t="s">
        <v>795</v>
      </c>
      <c r="R649" s="233" t="s">
        <v>4932</v>
      </c>
      <c r="S649" s="228" t="s">
        <v>4932</v>
      </c>
      <c r="T649" s="228" t="s">
        <v>4933</v>
      </c>
      <c r="U649" s="228" t="s">
        <v>890</v>
      </c>
      <c r="V649" s="228" t="s">
        <v>855</v>
      </c>
      <c r="W649" s="228" t="s">
        <v>869</v>
      </c>
      <c r="X649" s="316" t="s">
        <v>793</v>
      </c>
      <c r="Y649" s="317" t="str">
        <f>VLOOKUP(HelpMe[[#This Row],[Technician]],Technicians[#All],3,FALSE)</f>
        <v>RAK Ceramics</v>
      </c>
      <c r="Z649" s="228" t="str">
        <f>VLOOKUP(HelpMe[[#This Row],[Technician]],Technicians[#All],2,FALSE)</f>
        <v>SAP Basis</v>
      </c>
      <c r="AA649" s="233" t="str">
        <f>IF((TEXT("Oct 28, 2024 00:00 AM","mmm dd, yyyy hh:mm") - HelpMe[[#This Row],[Updated Created Date]])&gt;0, "Yes","No")</f>
        <v>Yes</v>
      </c>
      <c r="AB649" s="230">
        <f ca="1">HelpMe[[#This Row],[Updated Resolved Time]]-HelpMe[[#This Row],[Updated Created Date]]</f>
        <v>3.9465277777781012</v>
      </c>
      <c r="AC649" s="231">
        <f>YEAR(HelpMe[[#This Row],[Updated Created Date]])</f>
        <v>2024</v>
      </c>
      <c r="AD649" s="228">
        <f>WEEKNUM(HelpMe[[#This Row],[Updated Created Date]])</f>
        <v>40</v>
      </c>
      <c r="AE649" s="228" t="str">
        <f>_xlfn.CONCAT(HelpMe[[#This Row],[Year]],"-W",HelpMe[[#This Row],[Week'#]])</f>
        <v>2024-W40</v>
      </c>
      <c r="AF649" s="228" t="str">
        <f>IFERROR(VLOOKUP(HelpMe[[#This Row],[ID]],CGTracker[#All],13,FALSE),"No CG Status Found")</f>
        <v>No CG Status Found</v>
      </c>
      <c r="AG649" s="228">
        <f>MONTH(HelpMe[[#This Row],[Updated Created Date]])</f>
        <v>10</v>
      </c>
      <c r="AH649" s="228" t="str">
        <f>_xlfn.CONCAT(HelpMe[[#This Row],[Year]],"-M",HelpMe[[#This Row],[Month]])</f>
        <v>2024-M10</v>
      </c>
      <c r="AI649" s="228" t="str">
        <f ca="1">IF(HelpMe[[#This Row],[Age]]&lt;2,"Less than 2",IF(HelpMe[[#This Row],[Age]]&lt;5,"From 2 to 5",IF(HelpMe[[#This Row],[Age]]&lt;10,"From 5 to 10","More than 10")))</f>
        <v>From 2 to 5</v>
      </c>
      <c r="AJ6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45569.785416666666</v>
      </c>
      <c r="AK6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45573.731944444444</v>
      </c>
    </row>
    <row r="650" spans="1:37" ht="13.5" customHeight="1">
      <c r="A650" s="235">
        <v>4000003693</v>
      </c>
      <c r="B650" s="228" t="s">
        <v>156</v>
      </c>
      <c r="C650" s="228" t="s">
        <v>892</v>
      </c>
      <c r="D650" s="228" t="s">
        <v>362</v>
      </c>
      <c r="E650" s="228" t="s">
        <v>1168</v>
      </c>
      <c r="F650" s="228" t="s">
        <v>742</v>
      </c>
      <c r="G650" s="228" t="s">
        <v>941</v>
      </c>
      <c r="H650" s="228" t="s">
        <v>403</v>
      </c>
      <c r="I650" s="233" t="s">
        <v>4934</v>
      </c>
      <c r="J650" s="228" t="s">
        <v>4935</v>
      </c>
      <c r="K650" s="228" t="s">
        <v>846</v>
      </c>
      <c r="L650" s="228" t="s">
        <v>4936</v>
      </c>
      <c r="M650" s="228" t="s">
        <v>1168</v>
      </c>
      <c r="N650" s="228" t="s">
        <v>1170</v>
      </c>
      <c r="O650" s="228" t="s">
        <v>850</v>
      </c>
      <c r="P650" s="233" t="s">
        <v>4936</v>
      </c>
      <c r="Q650" s="228" t="s">
        <v>795</v>
      </c>
      <c r="R650" s="233" t="s">
        <v>4937</v>
      </c>
      <c r="S650" s="228" t="s">
        <v>4938</v>
      </c>
      <c r="T650" s="228" t="s">
        <v>4939</v>
      </c>
      <c r="U650" s="228" t="s">
        <v>855</v>
      </c>
      <c r="V650" s="228" t="s">
        <v>855</v>
      </c>
      <c r="W650" s="228" t="s">
        <v>869</v>
      </c>
      <c r="X650" s="316" t="s">
        <v>793</v>
      </c>
      <c r="Y650" s="317" t="str">
        <f>VLOOKUP(HelpMe[[#This Row],[Technician]],Technicians[#All],3,FALSE)</f>
        <v>RAK Ceramics</v>
      </c>
      <c r="Z650" s="228" t="str">
        <f>VLOOKUP(HelpMe[[#This Row],[Technician]],Technicians[#All],2,FALSE)</f>
        <v>SAP SD</v>
      </c>
      <c r="AA650" s="233" t="str">
        <f>IF((TEXT("Oct 28, 2024 00:00 AM","mmm dd, yyyy hh:mm") - HelpMe[[#This Row],[Updated Created Date]])&gt;0, "Yes","No")</f>
        <v>Yes</v>
      </c>
      <c r="AB650" s="230">
        <f ca="1">HelpMe[[#This Row],[Updated Resolved Time]]-HelpMe[[#This Row],[Updated Created Date]]</f>
        <v>68.786805555551837</v>
      </c>
      <c r="AC650" s="231">
        <f>YEAR(HelpMe[[#This Row],[Updated Created Date]])</f>
        <v>2024</v>
      </c>
      <c r="AD650" s="228">
        <f>WEEKNUM(HelpMe[[#This Row],[Updated Created Date]])</f>
        <v>40</v>
      </c>
      <c r="AE650" s="228" t="str">
        <f>_xlfn.CONCAT(HelpMe[[#This Row],[Year]],"-W",HelpMe[[#This Row],[Week'#]])</f>
        <v>2024-W40</v>
      </c>
      <c r="AF650" s="228" t="str">
        <f>IFERROR(VLOOKUP(HelpMe[[#This Row],[ID]],CGTracker[#All],13,FALSE),"No CG Status Found")</f>
        <v>Resolved</v>
      </c>
      <c r="AG650" s="228">
        <f>MONTH(HelpMe[[#This Row],[Updated Created Date]])</f>
        <v>10</v>
      </c>
      <c r="AH650" s="228" t="str">
        <f>_xlfn.CONCAT(HelpMe[[#This Row],[Year]],"-M",HelpMe[[#This Row],[Month]])</f>
        <v>2024-M10</v>
      </c>
      <c r="AI650" s="228" t="str">
        <f ca="1">IF(HelpMe[[#This Row],[Age]]&lt;2,"Less than 2",IF(HelpMe[[#This Row],[Age]]&lt;5,"From 2 to 5",IF(HelpMe[[#This Row],[Age]]&lt;10,"From 5 to 10","More than 10")))</f>
        <v>More than 10</v>
      </c>
      <c r="AJ6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45568.761805555558</v>
      </c>
      <c r="AK6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45637.548611111109</v>
      </c>
    </row>
    <row r="651" spans="1:37" ht="13.5" customHeight="1">
      <c r="A651" s="235">
        <v>4000003688</v>
      </c>
      <c r="B651" s="228" t="s">
        <v>117</v>
      </c>
      <c r="C651" s="228" t="s">
        <v>795</v>
      </c>
      <c r="D651" s="228" t="s">
        <v>4940</v>
      </c>
      <c r="E651" s="228" t="s">
        <v>1236</v>
      </c>
      <c r="F651" s="228" t="s">
        <v>881</v>
      </c>
      <c r="G651" s="228" t="s">
        <v>882</v>
      </c>
      <c r="H651" s="228" t="s">
        <v>403</v>
      </c>
      <c r="I651" s="233" t="s">
        <v>4941</v>
      </c>
      <c r="J651" s="228" t="s">
        <v>4942</v>
      </c>
      <c r="K651" s="228" t="s">
        <v>846</v>
      </c>
      <c r="L651" s="228" t="s">
        <v>4897</v>
      </c>
      <c r="M651" s="228" t="s">
        <v>1594</v>
      </c>
      <c r="N651" s="228" t="s">
        <v>1240</v>
      </c>
      <c r="O651" s="228" t="s">
        <v>850</v>
      </c>
      <c r="P651" s="233" t="s">
        <v>4897</v>
      </c>
      <c r="Q651" s="228" t="s">
        <v>795</v>
      </c>
      <c r="R651" s="233" t="s">
        <v>4943</v>
      </c>
      <c r="S651" s="228" t="s">
        <v>855</v>
      </c>
      <c r="T651" s="228" t="s">
        <v>4944</v>
      </c>
      <c r="U651" s="228" t="s">
        <v>890</v>
      </c>
      <c r="V651" s="228" t="s">
        <v>855</v>
      </c>
      <c r="W651" s="228" t="s">
        <v>869</v>
      </c>
      <c r="X651" s="316" t="s">
        <v>793</v>
      </c>
      <c r="Y651" s="317" t="str">
        <f>VLOOKUP(HelpMe[[#This Row],[Technician]],Technicians[#All],3,FALSE)</f>
        <v>RAK Ceramics</v>
      </c>
      <c r="Z651" s="228" t="str">
        <f>VLOOKUP(HelpMe[[#This Row],[Technician]],Technicians[#All],2,FALSE)</f>
        <v>SAP Basis</v>
      </c>
      <c r="AA651" s="233" t="str">
        <f>IF((TEXT("Oct 28, 2024 00:00 AM","mmm dd, yyyy hh:mm") - HelpMe[[#This Row],[Updated Created Date]])&gt;0, "Yes","No")</f>
        <v>Yes</v>
      </c>
      <c r="AB651" s="230">
        <f ca="1">HelpMe[[#This Row],[Updated Resolved Time]]-HelpMe[[#This Row],[Updated Created Date]]</f>
        <v>3.8611111111094942</v>
      </c>
      <c r="AC651" s="231">
        <f>YEAR(HelpMe[[#This Row],[Updated Created Date]])</f>
        <v>2024</v>
      </c>
      <c r="AD651" s="228">
        <f>WEEKNUM(HelpMe[[#This Row],[Updated Created Date]])</f>
        <v>40</v>
      </c>
      <c r="AE651" s="228" t="str">
        <f>_xlfn.CONCAT(HelpMe[[#This Row],[Year]],"-W",HelpMe[[#This Row],[Week'#]])</f>
        <v>2024-W40</v>
      </c>
      <c r="AF651" s="228" t="str">
        <f>IFERROR(VLOOKUP(HelpMe[[#This Row],[ID]],CGTracker[#All],13,FALSE),"No CG Status Found")</f>
        <v>No CG Status Found</v>
      </c>
      <c r="AG651" s="228">
        <f>MONTH(HelpMe[[#This Row],[Updated Created Date]])</f>
        <v>10</v>
      </c>
      <c r="AH651" s="228" t="str">
        <f>_xlfn.CONCAT(HelpMe[[#This Row],[Year]],"-M",HelpMe[[#This Row],[Month]])</f>
        <v>2024-M10</v>
      </c>
      <c r="AI651" s="228" t="str">
        <f ca="1">IF(HelpMe[[#This Row],[Age]]&lt;2,"Less than 2",IF(HelpMe[[#This Row],[Age]]&lt;5,"From 2 to 5",IF(HelpMe[[#This Row],[Age]]&lt;10,"From 5 to 10","More than 10")))</f>
        <v>From 2 to 5</v>
      </c>
      <c r="AJ6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45568.710416666669</v>
      </c>
      <c r="AK6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45572.571527777778</v>
      </c>
    </row>
    <row r="652" spans="1:37" ht="13.5" customHeight="1">
      <c r="A652" s="235">
        <v>4000003745</v>
      </c>
      <c r="B652" s="228" t="s">
        <v>117</v>
      </c>
      <c r="C652" s="228" t="s">
        <v>795</v>
      </c>
      <c r="D652" s="228" t="s">
        <v>4945</v>
      </c>
      <c r="E652" s="228" t="s">
        <v>2214</v>
      </c>
      <c r="F652" s="228" t="s">
        <v>881</v>
      </c>
      <c r="G652" s="228" t="s">
        <v>882</v>
      </c>
      <c r="H652" s="228" t="s">
        <v>403</v>
      </c>
      <c r="I652" s="233" t="s">
        <v>4946</v>
      </c>
      <c r="J652" s="228" t="s">
        <v>4947</v>
      </c>
      <c r="K652" s="228" t="s">
        <v>890</v>
      </c>
      <c r="L652" s="228" t="s">
        <v>4931</v>
      </c>
      <c r="M652" s="228" t="s">
        <v>933</v>
      </c>
      <c r="N652" s="228" t="s">
        <v>2139</v>
      </c>
      <c r="O652" s="228" t="s">
        <v>850</v>
      </c>
      <c r="P652" s="233" t="s">
        <v>4948</v>
      </c>
      <c r="Q652" s="228" t="s">
        <v>795</v>
      </c>
      <c r="R652" s="233" t="s">
        <v>4949</v>
      </c>
      <c r="S652" s="228" t="s">
        <v>4949</v>
      </c>
      <c r="T652" s="228" t="s">
        <v>4950</v>
      </c>
      <c r="U652" s="228" t="s">
        <v>890</v>
      </c>
      <c r="V652" s="228" t="s">
        <v>855</v>
      </c>
      <c r="W652" s="228" t="s">
        <v>938</v>
      </c>
      <c r="X652" s="316" t="s">
        <v>793</v>
      </c>
      <c r="Y652" s="317" t="str">
        <f>VLOOKUP(HelpMe[[#This Row],[Technician]],Technicians[#All],3,FALSE)</f>
        <v>RAK Ceramics</v>
      </c>
      <c r="Z652" s="228" t="str">
        <f>VLOOKUP(HelpMe[[#This Row],[Technician]],Technicians[#All],2,FALSE)</f>
        <v>SAP Basis</v>
      </c>
      <c r="AA652" s="233" t="str">
        <f>IF((TEXT("Oct 28, 2024 00:00 AM","mmm dd, yyyy hh:mm") - HelpMe[[#This Row],[Updated Created Date]])&gt;0, "Yes","No")</f>
        <v>Yes</v>
      </c>
      <c r="AB652" s="230">
        <f ca="1">HelpMe[[#This Row],[Updated Resolved Time]]-HelpMe[[#This Row],[Updated Created Date]]</f>
        <v>4.0180555555562023</v>
      </c>
      <c r="AC652" s="231">
        <f>YEAR(HelpMe[[#This Row],[Updated Created Date]])</f>
        <v>2024</v>
      </c>
      <c r="AD652" s="228">
        <f>WEEKNUM(HelpMe[[#This Row],[Updated Created Date]])</f>
        <v>40</v>
      </c>
      <c r="AE652" s="228" t="str">
        <f>_xlfn.CONCAT(HelpMe[[#This Row],[Year]],"-W",HelpMe[[#This Row],[Week'#]])</f>
        <v>2024-W40</v>
      </c>
      <c r="AF652" s="228" t="str">
        <f>IFERROR(VLOOKUP(HelpMe[[#This Row],[ID]],CGTracker[#All],13,FALSE),"No CG Status Found")</f>
        <v>No CG Status Found</v>
      </c>
      <c r="AG652" s="228">
        <f>MONTH(HelpMe[[#This Row],[Updated Created Date]])</f>
        <v>10</v>
      </c>
      <c r="AH652" s="228" t="str">
        <f>_xlfn.CONCAT(HelpMe[[#This Row],[Year]],"-M",HelpMe[[#This Row],[Month]])</f>
        <v>2024-M10</v>
      </c>
      <c r="AI652" s="228" t="str">
        <f ca="1">IF(HelpMe[[#This Row],[Age]]&lt;2,"Less than 2",IF(HelpMe[[#This Row],[Age]]&lt;5,"From 2 to 5",IF(HelpMe[[#This Row],[Age]]&lt;10,"From 5 to 10","More than 10")))</f>
        <v>From 2 to 5</v>
      </c>
      <c r="AJ6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45569.709722222222</v>
      </c>
      <c r="AK6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45573.727777777778</v>
      </c>
    </row>
    <row r="653" spans="1:37" ht="13.5" customHeight="1">
      <c r="A653" s="235">
        <v>4000003757</v>
      </c>
      <c r="B653" s="228" t="s">
        <v>117</v>
      </c>
      <c r="C653" s="228" t="s">
        <v>1035</v>
      </c>
      <c r="D653" s="228" t="s">
        <v>4951</v>
      </c>
      <c r="E653" s="228" t="s">
        <v>4952</v>
      </c>
      <c r="F653" s="228" t="s">
        <v>881</v>
      </c>
      <c r="G653" s="228" t="s">
        <v>882</v>
      </c>
      <c r="H653" s="228" t="s">
        <v>131</v>
      </c>
      <c r="I653" s="233" t="s">
        <v>4950</v>
      </c>
      <c r="J653" s="228" t="s">
        <v>4953</v>
      </c>
      <c r="K653" s="228" t="s">
        <v>846</v>
      </c>
      <c r="L653" s="228" t="s">
        <v>855</v>
      </c>
      <c r="M653" s="228" t="s">
        <v>1594</v>
      </c>
      <c r="N653" s="228" t="s">
        <v>934</v>
      </c>
      <c r="O653" s="228" t="s">
        <v>850</v>
      </c>
      <c r="P653" s="233" t="s">
        <v>4954</v>
      </c>
      <c r="Q653" s="228" t="s">
        <v>892</v>
      </c>
      <c r="R653" s="233" t="s">
        <v>855</v>
      </c>
      <c r="S653" s="228" t="s">
        <v>4954</v>
      </c>
      <c r="T653" s="228" t="s">
        <v>4955</v>
      </c>
      <c r="U653" s="228" t="s">
        <v>890</v>
      </c>
      <c r="V653" s="228" t="s">
        <v>855</v>
      </c>
      <c r="W653" s="228" t="s">
        <v>869</v>
      </c>
      <c r="X653" s="316" t="s">
        <v>793</v>
      </c>
      <c r="Y653" s="317" t="str">
        <f>VLOOKUP(HelpMe[[#This Row],[Technician]],Technicians[#All],3,FALSE)</f>
        <v>RAK Ceramics</v>
      </c>
      <c r="Z653" s="228" t="str">
        <f>VLOOKUP(HelpMe[[#This Row],[Technician]],Technicians[#All],2,FALSE)</f>
        <v>SAP Basis</v>
      </c>
      <c r="AA653" s="233" t="str">
        <f>IF((TEXT("Oct 28, 2024 00:00 AM","mmm dd, yyyy hh:mm") - HelpMe[[#This Row],[Updated Created Date]])&gt;0, "Yes","No")</f>
        <v>Yes</v>
      </c>
      <c r="AB653" s="230">
        <f ca="1">HelpMe[[#This Row],[Updated Resolved Time]]-HelpMe[[#This Row],[Updated Created Date]]</f>
        <v>83.964462615738739</v>
      </c>
      <c r="AC653" s="231">
        <f>YEAR(HelpMe[[#This Row],[Updated Created Date]])</f>
        <v>2024</v>
      </c>
      <c r="AD653" s="228">
        <f>WEEKNUM(HelpMe[[#This Row],[Updated Created Date]])</f>
        <v>40</v>
      </c>
      <c r="AE653" s="228" t="str">
        <f>_xlfn.CONCAT(HelpMe[[#This Row],[Year]],"-W",HelpMe[[#This Row],[Week'#]])</f>
        <v>2024-W40</v>
      </c>
      <c r="AF653" s="228" t="str">
        <f>IFERROR(VLOOKUP(HelpMe[[#This Row],[ID]],CGTracker[#All],13,FALSE),"No CG Status Found")</f>
        <v>No CG Status Found</v>
      </c>
      <c r="AG653" s="228">
        <f>MONTH(HelpMe[[#This Row],[Updated Created Date]])</f>
        <v>10</v>
      </c>
      <c r="AH653" s="228" t="str">
        <f>_xlfn.CONCAT(HelpMe[[#This Row],[Year]],"-M",HelpMe[[#This Row],[Month]])</f>
        <v>2024-M10</v>
      </c>
      <c r="AI653" s="228" t="str">
        <f ca="1">IF(HelpMe[[#This Row],[Age]]&lt;2,"Less than 2",IF(HelpMe[[#This Row],[Age]]&lt;5,"From 2 to 5",IF(HelpMe[[#This Row],[Age]]&lt;10,"From 5 to 10","More than 10")))</f>
        <v>More than 10</v>
      </c>
      <c r="AJ6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45569.793055555558</v>
      </c>
      <c r="AK6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54" spans="1:37" ht="13.5" customHeight="1">
      <c r="A654" s="235">
        <v>4000003759</v>
      </c>
      <c r="B654" s="228" t="s">
        <v>117</v>
      </c>
      <c r="C654" s="228" t="s">
        <v>795</v>
      </c>
      <c r="D654" s="228" t="s">
        <v>4956</v>
      </c>
      <c r="E654" s="228" t="s">
        <v>4957</v>
      </c>
      <c r="F654" s="228" t="s">
        <v>2413</v>
      </c>
      <c r="G654" s="228" t="s">
        <v>882</v>
      </c>
      <c r="H654" s="228" t="s">
        <v>403</v>
      </c>
      <c r="I654" s="233" t="s">
        <v>4958</v>
      </c>
      <c r="J654" s="228" t="s">
        <v>4959</v>
      </c>
      <c r="K654" s="228" t="s">
        <v>846</v>
      </c>
      <c r="L654" s="228" t="s">
        <v>4960</v>
      </c>
      <c r="M654" s="228" t="s">
        <v>1594</v>
      </c>
      <c r="N654" s="228" t="s">
        <v>1156</v>
      </c>
      <c r="O654" s="228" t="s">
        <v>850</v>
      </c>
      <c r="P654" s="233" t="s">
        <v>4960</v>
      </c>
      <c r="Q654" s="228" t="s">
        <v>795</v>
      </c>
      <c r="R654" s="233" t="s">
        <v>4961</v>
      </c>
      <c r="S654" s="228" t="s">
        <v>4961</v>
      </c>
      <c r="T654" s="228" t="s">
        <v>4962</v>
      </c>
      <c r="U654" s="228" t="s">
        <v>890</v>
      </c>
      <c r="V654" s="228" t="s">
        <v>855</v>
      </c>
      <c r="W654" s="228" t="s">
        <v>869</v>
      </c>
      <c r="X654" s="316" t="s">
        <v>793</v>
      </c>
      <c r="Y654" s="317" t="str">
        <f>VLOOKUP(HelpMe[[#This Row],[Technician]],Technicians[#All],3,FALSE)</f>
        <v>RAK Ceramics</v>
      </c>
      <c r="Z654" s="228" t="str">
        <f>VLOOKUP(HelpMe[[#This Row],[Technician]],Technicians[#All],2,FALSE)</f>
        <v>SAP Basis</v>
      </c>
      <c r="AA654" s="233" t="str">
        <f>IF((TEXT("Oct 28, 2024 00:00 AM","mmm dd, yyyy hh:mm") - HelpMe[[#This Row],[Updated Created Date]])&gt;0, "Yes","No")</f>
        <v>Yes</v>
      </c>
      <c r="AB654" s="230">
        <f ca="1">HelpMe[[#This Row],[Updated Resolved Time]]-HelpMe[[#This Row],[Updated Created Date]]</f>
        <v>11.87638888888614</v>
      </c>
      <c r="AC654" s="231">
        <f>YEAR(HelpMe[[#This Row],[Updated Created Date]])</f>
        <v>2024</v>
      </c>
      <c r="AD654" s="228">
        <f>WEEKNUM(HelpMe[[#This Row],[Updated Created Date]])</f>
        <v>40</v>
      </c>
      <c r="AE654" s="228" t="str">
        <f>_xlfn.CONCAT(HelpMe[[#This Row],[Year]],"-W",HelpMe[[#This Row],[Week'#]])</f>
        <v>2024-W40</v>
      </c>
      <c r="AF654" s="228" t="str">
        <f>IFERROR(VLOOKUP(HelpMe[[#This Row],[ID]],CGTracker[#All],13,FALSE),"No CG Status Found")</f>
        <v>No CG Status Found</v>
      </c>
      <c r="AG654" s="228">
        <f>MONTH(HelpMe[[#This Row],[Updated Created Date]])</f>
        <v>10</v>
      </c>
      <c r="AH654" s="228" t="str">
        <f>_xlfn.CONCAT(HelpMe[[#This Row],[Year]],"-M",HelpMe[[#This Row],[Month]])</f>
        <v>2024-M10</v>
      </c>
      <c r="AI654" s="228" t="str">
        <f ca="1">IF(HelpMe[[#This Row],[Age]]&lt;2,"Less than 2",IF(HelpMe[[#This Row],[Age]]&lt;5,"From 2 to 5",IF(HelpMe[[#This Row],[Age]]&lt;10,"From 5 to 10","More than 10")))</f>
        <v>More than 10</v>
      </c>
      <c r="AJ6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45569.79791666667</v>
      </c>
      <c r="AK6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45581.674305555556</v>
      </c>
    </row>
    <row r="655" spans="1:37" ht="13.5" customHeight="1">
      <c r="A655" s="235">
        <v>4000003783</v>
      </c>
      <c r="B655" s="228" t="s">
        <v>117</v>
      </c>
      <c r="C655" s="228" t="s">
        <v>892</v>
      </c>
      <c r="D655" s="228" t="s">
        <v>4963</v>
      </c>
      <c r="E655" s="228" t="s">
        <v>4964</v>
      </c>
      <c r="F655" s="228" t="s">
        <v>881</v>
      </c>
      <c r="G655" s="228" t="s">
        <v>882</v>
      </c>
      <c r="H655" s="228" t="s">
        <v>403</v>
      </c>
      <c r="I655" s="233" t="s">
        <v>4965</v>
      </c>
      <c r="J655" s="228" t="s">
        <v>4966</v>
      </c>
      <c r="K655" s="228" t="s">
        <v>846</v>
      </c>
      <c r="L655" s="228" t="s">
        <v>4931</v>
      </c>
      <c r="M655" s="228" t="s">
        <v>933</v>
      </c>
      <c r="N655" s="228" t="s">
        <v>899</v>
      </c>
      <c r="O655" s="228" t="s">
        <v>850</v>
      </c>
      <c r="P655" s="233" t="s">
        <v>4931</v>
      </c>
      <c r="Q655" s="228" t="s">
        <v>795</v>
      </c>
      <c r="R655" s="233" t="s">
        <v>4902</v>
      </c>
      <c r="S655" s="228" t="s">
        <v>4902</v>
      </c>
      <c r="T655" s="228" t="s">
        <v>4967</v>
      </c>
      <c r="U655" s="228" t="s">
        <v>890</v>
      </c>
      <c r="V655" s="228" t="s">
        <v>855</v>
      </c>
      <c r="W655" s="228" t="s">
        <v>869</v>
      </c>
      <c r="X655" s="316" t="s">
        <v>904</v>
      </c>
      <c r="Y655" s="317" t="str">
        <f>VLOOKUP(HelpMe[[#This Row],[Technician]],Technicians[#All],3,FALSE)</f>
        <v>RAK Ceramics</v>
      </c>
      <c r="Z655" s="228" t="str">
        <f>VLOOKUP(HelpMe[[#This Row],[Technician]],Technicians[#All],2,FALSE)</f>
        <v>SAP Basis</v>
      </c>
      <c r="AA655" s="233" t="str">
        <f>IF((TEXT("Oct 28, 2024 00:00 AM","mmm dd, yyyy hh:mm") - HelpMe[[#This Row],[Updated Created Date]])&gt;0, "Yes","No")</f>
        <v>Yes</v>
      </c>
      <c r="AB655" s="230">
        <f ca="1">HelpMe[[#This Row],[Updated Resolved Time]]-HelpMe[[#This Row],[Updated Created Date]]</f>
        <v>1.3243055555576575</v>
      </c>
      <c r="AC655" s="231">
        <f>YEAR(HelpMe[[#This Row],[Updated Created Date]])</f>
        <v>2024</v>
      </c>
      <c r="AD655" s="228">
        <f>WEEKNUM(HelpMe[[#This Row],[Updated Created Date]])</f>
        <v>41</v>
      </c>
      <c r="AE655" s="228" t="str">
        <f>_xlfn.CONCAT(HelpMe[[#This Row],[Year]],"-W",HelpMe[[#This Row],[Week'#]])</f>
        <v>2024-W41</v>
      </c>
      <c r="AF655" s="228" t="str">
        <f>IFERROR(VLOOKUP(HelpMe[[#This Row],[ID]],CGTracker[#All],13,FALSE),"No CG Status Found")</f>
        <v>No CG Status Found</v>
      </c>
      <c r="AG655" s="228">
        <f>MONTH(HelpMe[[#This Row],[Updated Created Date]])</f>
        <v>10</v>
      </c>
      <c r="AH655" s="228" t="str">
        <f>_xlfn.CONCAT(HelpMe[[#This Row],[Year]],"-M",HelpMe[[#This Row],[Month]])</f>
        <v>2024-M10</v>
      </c>
      <c r="AI655" s="228" t="str">
        <f ca="1">IF(HelpMe[[#This Row],[Age]]&lt;2,"Less than 2",IF(HelpMe[[#This Row],[Age]]&lt;5,"From 2 to 5",IF(HelpMe[[#This Row],[Age]]&lt;10,"From 5 to 10","More than 10")))</f>
        <v>Less than 2</v>
      </c>
      <c r="AJ6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45572.402083333334</v>
      </c>
      <c r="AK6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45573.726388888892</v>
      </c>
    </row>
    <row r="656" spans="1:37" ht="13.5" customHeight="1">
      <c r="A656" s="235">
        <v>4000003795</v>
      </c>
      <c r="B656" s="228" t="s">
        <v>156</v>
      </c>
      <c r="C656" s="228" t="s">
        <v>795</v>
      </c>
      <c r="D656" s="228" t="s">
        <v>4968</v>
      </c>
      <c r="E656" s="228" t="s">
        <v>4969</v>
      </c>
      <c r="F656" s="228" t="s">
        <v>881</v>
      </c>
      <c r="G656" s="228" t="s">
        <v>882</v>
      </c>
      <c r="H656" s="228" t="s">
        <v>403</v>
      </c>
      <c r="I656" s="233" t="s">
        <v>4970</v>
      </c>
      <c r="J656" s="228" t="s">
        <v>4971</v>
      </c>
      <c r="K656" s="228" t="s">
        <v>846</v>
      </c>
      <c r="L656" s="228" t="s">
        <v>4897</v>
      </c>
      <c r="M656" s="228" t="s">
        <v>933</v>
      </c>
      <c r="N656" s="228" t="s">
        <v>2139</v>
      </c>
      <c r="O656" s="228" t="s">
        <v>850</v>
      </c>
      <c r="P656" s="233" t="s">
        <v>4897</v>
      </c>
      <c r="Q656" s="228" t="s">
        <v>795</v>
      </c>
      <c r="R656" s="233" t="s">
        <v>4903</v>
      </c>
      <c r="S656" s="228" t="s">
        <v>4903</v>
      </c>
      <c r="T656" s="228" t="s">
        <v>4972</v>
      </c>
      <c r="U656" s="228" t="s">
        <v>855</v>
      </c>
      <c r="V656" s="228" t="s">
        <v>855</v>
      </c>
      <c r="W656" s="228" t="s">
        <v>869</v>
      </c>
      <c r="X656" s="316" t="s">
        <v>793</v>
      </c>
      <c r="Y656" s="317" t="str">
        <f>VLOOKUP(HelpMe[[#This Row],[Technician]],Technicians[#All],3,FALSE)</f>
        <v>RAK Ceramics</v>
      </c>
      <c r="Z656" s="228" t="str">
        <f>VLOOKUP(HelpMe[[#This Row],[Technician]],Technicians[#All],2,FALSE)</f>
        <v>SAP Basis</v>
      </c>
      <c r="AA656" s="233" t="str">
        <f>IF((TEXT("Oct 28, 2024 00:00 AM","mmm dd, yyyy hh:mm") - HelpMe[[#This Row],[Updated Created Date]])&gt;0, "Yes","No")</f>
        <v>Yes</v>
      </c>
      <c r="AB656" s="230">
        <f ca="1">HelpMe[[#This Row],[Updated Resolved Time]]-HelpMe[[#This Row],[Updated Created Date]]</f>
        <v>3.4027777779556345E-2</v>
      </c>
      <c r="AC656" s="231">
        <f>YEAR(HelpMe[[#This Row],[Updated Created Date]])</f>
        <v>2024</v>
      </c>
      <c r="AD656" s="228">
        <f>WEEKNUM(HelpMe[[#This Row],[Updated Created Date]])</f>
        <v>41</v>
      </c>
      <c r="AE656" s="228" t="str">
        <f>_xlfn.CONCAT(HelpMe[[#This Row],[Year]],"-W",HelpMe[[#This Row],[Week'#]])</f>
        <v>2024-W41</v>
      </c>
      <c r="AF656" s="228" t="str">
        <f>IFERROR(VLOOKUP(HelpMe[[#This Row],[ID]],CGTracker[#All],13,FALSE),"No CG Status Found")</f>
        <v>No CG Status Found</v>
      </c>
      <c r="AG656" s="228">
        <f>MONTH(HelpMe[[#This Row],[Updated Created Date]])</f>
        <v>10</v>
      </c>
      <c r="AH656" s="228" t="str">
        <f>_xlfn.CONCAT(HelpMe[[#This Row],[Year]],"-M",HelpMe[[#This Row],[Month]])</f>
        <v>2024-M10</v>
      </c>
      <c r="AI656" s="228" t="str">
        <f ca="1">IF(HelpMe[[#This Row],[Age]]&lt;2,"Less than 2",IF(HelpMe[[#This Row],[Age]]&lt;5,"From 2 to 5",IF(HelpMe[[#This Row],[Age]]&lt;10,"From 5 to 10","More than 10")))</f>
        <v>Less than 2</v>
      </c>
      <c r="AJ6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45572.535416666666</v>
      </c>
      <c r="AK6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45572.569444444445</v>
      </c>
    </row>
    <row r="657" spans="1:37" ht="13.5" customHeight="1">
      <c r="A657" s="235">
        <v>4000003798</v>
      </c>
      <c r="B657" s="228" t="s">
        <v>117</v>
      </c>
      <c r="C657" s="228" t="s">
        <v>892</v>
      </c>
      <c r="D657" s="228" t="s">
        <v>4973</v>
      </c>
      <c r="E657" s="228" t="s">
        <v>2291</v>
      </c>
      <c r="F657" s="228" t="s">
        <v>881</v>
      </c>
      <c r="G657" s="228" t="s">
        <v>882</v>
      </c>
      <c r="H657" s="228" t="s">
        <v>403</v>
      </c>
      <c r="I657" s="233" t="s">
        <v>4974</v>
      </c>
      <c r="J657" s="228" t="s">
        <v>4975</v>
      </c>
      <c r="K657" s="228" t="s">
        <v>846</v>
      </c>
      <c r="L657" s="228" t="s">
        <v>4976</v>
      </c>
      <c r="M657" s="228" t="s">
        <v>933</v>
      </c>
      <c r="N657" s="228" t="s">
        <v>4977</v>
      </c>
      <c r="O657" s="228" t="s">
        <v>850</v>
      </c>
      <c r="P657" s="233" t="s">
        <v>4976</v>
      </c>
      <c r="Q657" s="228" t="s">
        <v>795</v>
      </c>
      <c r="R657" s="233" t="s">
        <v>4978</v>
      </c>
      <c r="S657" s="228" t="s">
        <v>4978</v>
      </c>
      <c r="T657" s="228" t="s">
        <v>4979</v>
      </c>
      <c r="U657" s="228" t="s">
        <v>890</v>
      </c>
      <c r="V657" s="228" t="s">
        <v>855</v>
      </c>
      <c r="W657" s="228" t="s">
        <v>869</v>
      </c>
      <c r="X657" s="316" t="s">
        <v>904</v>
      </c>
      <c r="Y657" s="317" t="str">
        <f>VLOOKUP(HelpMe[[#This Row],[Technician]],Technicians[#All],3,FALSE)</f>
        <v>RAK Ceramics</v>
      </c>
      <c r="Z657" s="228" t="str">
        <f>VLOOKUP(HelpMe[[#This Row],[Technician]],Technicians[#All],2,FALSE)</f>
        <v>SAP Basis</v>
      </c>
      <c r="AA657" s="233" t="str">
        <f>IF((TEXT("Oct 28, 2024 00:00 AM","mmm dd, yyyy hh:mm") - HelpMe[[#This Row],[Updated Created Date]])&gt;0, "Yes","No")</f>
        <v>Yes</v>
      </c>
      <c r="AB657" s="230">
        <f ca="1">HelpMe[[#This Row],[Updated Resolved Time]]-HelpMe[[#This Row],[Updated Created Date]]</f>
        <v>0.14236111110949423</v>
      </c>
      <c r="AC657" s="231">
        <f>YEAR(HelpMe[[#This Row],[Updated Created Date]])</f>
        <v>2024</v>
      </c>
      <c r="AD657" s="228">
        <f>WEEKNUM(HelpMe[[#This Row],[Updated Created Date]])</f>
        <v>41</v>
      </c>
      <c r="AE657" s="228" t="str">
        <f>_xlfn.CONCAT(HelpMe[[#This Row],[Year]],"-W",HelpMe[[#This Row],[Week'#]])</f>
        <v>2024-W41</v>
      </c>
      <c r="AF657" s="228" t="str">
        <f>IFERROR(VLOOKUP(HelpMe[[#This Row],[ID]],CGTracker[#All],13,FALSE),"No CG Status Found")</f>
        <v>No CG Status Found</v>
      </c>
      <c r="AG657" s="228">
        <f>MONTH(HelpMe[[#This Row],[Updated Created Date]])</f>
        <v>10</v>
      </c>
      <c r="AH657" s="228" t="str">
        <f>_xlfn.CONCAT(HelpMe[[#This Row],[Year]],"-M",HelpMe[[#This Row],[Month]])</f>
        <v>2024-M10</v>
      </c>
      <c r="AI657" s="228" t="str">
        <f ca="1">IF(HelpMe[[#This Row],[Age]]&lt;2,"Less than 2",IF(HelpMe[[#This Row],[Age]]&lt;5,"From 2 to 5",IF(HelpMe[[#This Row],[Age]]&lt;10,"From 5 to 10","More than 10")))</f>
        <v>Less than 2</v>
      </c>
      <c r="AJ6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45572.574305555558</v>
      </c>
      <c r="AK6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45572.716666666667</v>
      </c>
    </row>
    <row r="658" spans="1:37" ht="13.5" customHeight="1">
      <c r="A658" s="235">
        <v>4000003790</v>
      </c>
      <c r="B658" s="228" t="s">
        <v>117</v>
      </c>
      <c r="C658" s="228" t="s">
        <v>892</v>
      </c>
      <c r="D658" s="228" t="s">
        <v>4980</v>
      </c>
      <c r="E658" s="228" t="s">
        <v>1885</v>
      </c>
      <c r="F658" s="228" t="s">
        <v>881</v>
      </c>
      <c r="G658" s="228" t="s">
        <v>882</v>
      </c>
      <c r="H658" s="228" t="s">
        <v>403</v>
      </c>
      <c r="I658" s="233" t="s">
        <v>4981</v>
      </c>
      <c r="J658" s="228" t="s">
        <v>4982</v>
      </c>
      <c r="K658" s="228" t="s">
        <v>846</v>
      </c>
      <c r="L658" s="228" t="s">
        <v>4983</v>
      </c>
      <c r="M658" s="228" t="s">
        <v>1885</v>
      </c>
      <c r="N658" s="228" t="s">
        <v>863</v>
      </c>
      <c r="O658" s="228" t="s">
        <v>850</v>
      </c>
      <c r="P658" s="233" t="s">
        <v>4983</v>
      </c>
      <c r="Q658" s="228" t="s">
        <v>795</v>
      </c>
      <c r="R658" s="233" t="s">
        <v>4984</v>
      </c>
      <c r="S658" s="228" t="s">
        <v>4985</v>
      </c>
      <c r="T658" s="228" t="s">
        <v>4986</v>
      </c>
      <c r="U658" s="228" t="s">
        <v>890</v>
      </c>
      <c r="V658" s="228" t="s">
        <v>855</v>
      </c>
      <c r="W658" s="228" t="s">
        <v>869</v>
      </c>
      <c r="X658" s="316" t="s">
        <v>793</v>
      </c>
      <c r="Y658" s="317" t="str">
        <f>VLOOKUP(HelpMe[[#This Row],[Technician]],Technicians[#All],3,FALSE)</f>
        <v>RAK Ceramics</v>
      </c>
      <c r="Z658" s="228" t="str">
        <f>VLOOKUP(HelpMe[[#This Row],[Technician]],Technicians[#All],2,FALSE)</f>
        <v>SAP Basis</v>
      </c>
      <c r="AA658" s="233" t="str">
        <f>IF((TEXT("Oct 28, 2024 00:00 AM","mmm dd, yyyy hh:mm") - HelpMe[[#This Row],[Updated Created Date]])&gt;0, "Yes","No")</f>
        <v>Yes</v>
      </c>
      <c r="AB658" s="230">
        <f ca="1">HelpMe[[#This Row],[Updated Resolved Time]]-HelpMe[[#This Row],[Updated Created Date]]</f>
        <v>14.291666666664241</v>
      </c>
      <c r="AC658" s="231">
        <f>YEAR(HelpMe[[#This Row],[Updated Created Date]])</f>
        <v>2024</v>
      </c>
      <c r="AD658" s="228">
        <f>WEEKNUM(HelpMe[[#This Row],[Updated Created Date]])</f>
        <v>41</v>
      </c>
      <c r="AE658" s="228" t="str">
        <f>_xlfn.CONCAT(HelpMe[[#This Row],[Year]],"-W",HelpMe[[#This Row],[Week'#]])</f>
        <v>2024-W41</v>
      </c>
      <c r="AF658" s="228" t="str">
        <f>IFERROR(VLOOKUP(HelpMe[[#This Row],[ID]],CGTracker[#All],13,FALSE),"No CG Status Found")</f>
        <v>No CG Status Found</v>
      </c>
      <c r="AG658" s="228">
        <f>MONTH(HelpMe[[#This Row],[Updated Created Date]])</f>
        <v>10</v>
      </c>
      <c r="AH658" s="228" t="str">
        <f>_xlfn.CONCAT(HelpMe[[#This Row],[Year]],"-M",HelpMe[[#This Row],[Month]])</f>
        <v>2024-M10</v>
      </c>
      <c r="AI658" s="228" t="str">
        <f ca="1">IF(HelpMe[[#This Row],[Age]]&lt;2,"Less than 2",IF(HelpMe[[#This Row],[Age]]&lt;5,"From 2 to 5",IF(HelpMe[[#This Row],[Age]]&lt;10,"From 5 to 10","More than 10")))</f>
        <v>More than 10</v>
      </c>
      <c r="AJ6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45572.464583333334</v>
      </c>
      <c r="AK6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45586.756249999999</v>
      </c>
    </row>
    <row r="659" spans="1:37" ht="13.5" customHeight="1">
      <c r="A659" s="235">
        <v>4000003784</v>
      </c>
      <c r="B659" s="228" t="s">
        <v>117</v>
      </c>
      <c r="C659" s="228" t="s">
        <v>795</v>
      </c>
      <c r="D659" s="228" t="s">
        <v>4987</v>
      </c>
      <c r="E659" s="228" t="s">
        <v>3172</v>
      </c>
      <c r="F659" s="228" t="s">
        <v>881</v>
      </c>
      <c r="G659" s="228" t="s">
        <v>882</v>
      </c>
      <c r="H659" s="228" t="s">
        <v>403</v>
      </c>
      <c r="I659" s="233" t="s">
        <v>4988</v>
      </c>
      <c r="J659" s="228" t="s">
        <v>4989</v>
      </c>
      <c r="K659" s="228" t="s">
        <v>890</v>
      </c>
      <c r="L659" s="228" t="s">
        <v>4990</v>
      </c>
      <c r="M659" s="228" t="s">
        <v>3172</v>
      </c>
      <c r="N659" s="228" t="s">
        <v>3175</v>
      </c>
      <c r="O659" s="228" t="s">
        <v>850</v>
      </c>
      <c r="P659" s="233" t="s">
        <v>4990</v>
      </c>
      <c r="Q659" s="228" t="s">
        <v>795</v>
      </c>
      <c r="R659" s="233" t="s">
        <v>3621</v>
      </c>
      <c r="S659" s="228" t="s">
        <v>4991</v>
      </c>
      <c r="T659" s="228" t="s">
        <v>4992</v>
      </c>
      <c r="U659" s="228" t="s">
        <v>890</v>
      </c>
      <c r="V659" s="228" t="s">
        <v>855</v>
      </c>
      <c r="W659" s="228" t="s">
        <v>938</v>
      </c>
      <c r="X659" s="316" t="s">
        <v>793</v>
      </c>
      <c r="Y659" s="317" t="str">
        <f>VLOOKUP(HelpMe[[#This Row],[Technician]],Technicians[#All],3,FALSE)</f>
        <v>RAK Ceramics</v>
      </c>
      <c r="Z659" s="228" t="str">
        <f>VLOOKUP(HelpMe[[#This Row],[Technician]],Technicians[#All],2,FALSE)</f>
        <v>SAP Basis</v>
      </c>
      <c r="AA659" s="233" t="str">
        <f>IF((TEXT("Oct 28, 2024 00:00 AM","mmm dd, yyyy hh:mm") - HelpMe[[#This Row],[Updated Created Date]])&gt;0, "Yes","No")</f>
        <v>Yes</v>
      </c>
      <c r="AB659" s="230">
        <f ca="1">HelpMe[[#This Row],[Updated Resolved Time]]-HelpMe[[#This Row],[Updated Created Date]]</f>
        <v>28.347916666665697</v>
      </c>
      <c r="AC659" s="231">
        <f>YEAR(HelpMe[[#This Row],[Updated Created Date]])</f>
        <v>2024</v>
      </c>
      <c r="AD659" s="228">
        <f>WEEKNUM(HelpMe[[#This Row],[Updated Created Date]])</f>
        <v>41</v>
      </c>
      <c r="AE659" s="228" t="str">
        <f>_xlfn.CONCAT(HelpMe[[#This Row],[Year]],"-W",HelpMe[[#This Row],[Week'#]])</f>
        <v>2024-W41</v>
      </c>
      <c r="AF659" s="228" t="str">
        <f>IFERROR(VLOOKUP(HelpMe[[#This Row],[ID]],CGTracker[#All],13,FALSE),"No CG Status Found")</f>
        <v>No CG Status Found</v>
      </c>
      <c r="AG659" s="228">
        <f>MONTH(HelpMe[[#This Row],[Updated Created Date]])</f>
        <v>10</v>
      </c>
      <c r="AH659" s="228" t="str">
        <f>_xlfn.CONCAT(HelpMe[[#This Row],[Year]],"-M",HelpMe[[#This Row],[Month]])</f>
        <v>2024-M10</v>
      </c>
      <c r="AI659" s="228" t="str">
        <f ca="1">IF(HelpMe[[#This Row],[Age]]&lt;2,"Less than 2",IF(HelpMe[[#This Row],[Age]]&lt;5,"From 2 to 5",IF(HelpMe[[#This Row],[Age]]&lt;10,"From 5 to 10","More than 10")))</f>
        <v>More than 10</v>
      </c>
      <c r="AJ6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45572.432638888888</v>
      </c>
      <c r="AK6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45600.780555555553</v>
      </c>
    </row>
    <row r="660" spans="1:37" ht="13.5" customHeight="1">
      <c r="A660" s="235">
        <v>4000003785</v>
      </c>
      <c r="B660" s="228" t="s">
        <v>117</v>
      </c>
      <c r="C660" s="228" t="s">
        <v>1035</v>
      </c>
      <c r="D660" s="228" t="s">
        <v>4993</v>
      </c>
      <c r="E660" s="228" t="s">
        <v>4994</v>
      </c>
      <c r="F660" s="228" t="s">
        <v>881</v>
      </c>
      <c r="G660" s="228" t="s">
        <v>882</v>
      </c>
      <c r="H660" s="228" t="s">
        <v>403</v>
      </c>
      <c r="I660" s="233" t="s">
        <v>4995</v>
      </c>
      <c r="J660" s="228" t="s">
        <v>4996</v>
      </c>
      <c r="K660" s="228" t="s">
        <v>890</v>
      </c>
      <c r="L660" s="228" t="s">
        <v>4897</v>
      </c>
      <c r="M660" s="228" t="s">
        <v>4994</v>
      </c>
      <c r="N660" s="228" t="s">
        <v>1240</v>
      </c>
      <c r="O660" s="228" t="s">
        <v>850</v>
      </c>
      <c r="P660" s="233" t="s">
        <v>4897</v>
      </c>
      <c r="Q660" s="228" t="s">
        <v>892</v>
      </c>
      <c r="R660" s="233" t="s">
        <v>4997</v>
      </c>
      <c r="S660" s="228" t="s">
        <v>4997</v>
      </c>
      <c r="T660" s="228" t="s">
        <v>4998</v>
      </c>
      <c r="U660" s="228" t="s">
        <v>890</v>
      </c>
      <c r="V660" s="228" t="s">
        <v>855</v>
      </c>
      <c r="W660" s="228" t="s">
        <v>938</v>
      </c>
      <c r="X660" s="316" t="s">
        <v>793</v>
      </c>
      <c r="Y660" s="317" t="str">
        <f>VLOOKUP(HelpMe[[#This Row],[Technician]],Technicians[#All],3,FALSE)</f>
        <v>RAK Ceramics</v>
      </c>
      <c r="Z660" s="228" t="str">
        <f>VLOOKUP(HelpMe[[#This Row],[Technician]],Technicians[#All],2,FALSE)</f>
        <v>SAP Basis</v>
      </c>
      <c r="AA660" s="233" t="str">
        <f>IF((TEXT("Oct 28, 2024 00:00 AM","mmm dd, yyyy hh:mm") - HelpMe[[#This Row],[Updated Created Date]])&gt;0, "Yes","No")</f>
        <v>Yes</v>
      </c>
      <c r="AB660" s="230">
        <f ca="1">HelpMe[[#This Row],[Updated Resolved Time]]-HelpMe[[#This Row],[Updated Created Date]]</f>
        <v>0.13055555555183673</v>
      </c>
      <c r="AC660" s="231">
        <f>YEAR(HelpMe[[#This Row],[Updated Created Date]])</f>
        <v>2024</v>
      </c>
      <c r="AD660" s="228">
        <f>WEEKNUM(HelpMe[[#This Row],[Updated Created Date]])</f>
        <v>41</v>
      </c>
      <c r="AE660" s="228" t="str">
        <f>_xlfn.CONCAT(HelpMe[[#This Row],[Year]],"-W",HelpMe[[#This Row],[Week'#]])</f>
        <v>2024-W41</v>
      </c>
      <c r="AF660" s="228" t="str">
        <f>IFERROR(VLOOKUP(HelpMe[[#This Row],[ID]],CGTracker[#All],13,FALSE),"No CG Status Found")</f>
        <v>No CG Status Found</v>
      </c>
      <c r="AG660" s="228">
        <f>MONTH(HelpMe[[#This Row],[Updated Created Date]])</f>
        <v>10</v>
      </c>
      <c r="AH660" s="228" t="str">
        <f>_xlfn.CONCAT(HelpMe[[#This Row],[Year]],"-M",HelpMe[[#This Row],[Month]])</f>
        <v>2024-M10</v>
      </c>
      <c r="AI660" s="228" t="str">
        <f ca="1">IF(HelpMe[[#This Row],[Age]]&lt;2,"Less than 2",IF(HelpMe[[#This Row],[Age]]&lt;5,"From 2 to 5",IF(HelpMe[[#This Row],[Age]]&lt;10,"From 5 to 10","More than 10")))</f>
        <v>Less than 2</v>
      </c>
      <c r="AJ6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45572.438194444447</v>
      </c>
      <c r="AK6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45572.568749999999</v>
      </c>
    </row>
    <row r="661" spans="1:37" ht="13.5" customHeight="1">
      <c r="A661" s="235">
        <v>4000003805</v>
      </c>
      <c r="B661" s="228" t="s">
        <v>117</v>
      </c>
      <c r="C661" s="228" t="s">
        <v>892</v>
      </c>
      <c r="D661" s="228" t="s">
        <v>4999</v>
      </c>
      <c r="E661" s="228" t="s">
        <v>4722</v>
      </c>
      <c r="F661" s="228" t="s">
        <v>5000</v>
      </c>
      <c r="G661" s="228" t="s">
        <v>941</v>
      </c>
      <c r="H661" s="228" t="s">
        <v>268</v>
      </c>
      <c r="I661" s="233" t="s">
        <v>5001</v>
      </c>
      <c r="J661" s="228" t="s">
        <v>919</v>
      </c>
      <c r="K661" s="228" t="s">
        <v>846</v>
      </c>
      <c r="L661" s="228" t="s">
        <v>855</v>
      </c>
      <c r="M661" s="228" t="s">
        <v>4722</v>
      </c>
      <c r="N661" s="228" t="s">
        <v>945</v>
      </c>
      <c r="O661" s="228" t="s">
        <v>855</v>
      </c>
      <c r="P661" s="233" t="s">
        <v>5002</v>
      </c>
      <c r="Q661" s="228" t="s">
        <v>855</v>
      </c>
      <c r="R661" s="233" t="s">
        <v>855</v>
      </c>
      <c r="S661" s="228" t="s">
        <v>5003</v>
      </c>
      <c r="T661" s="228" t="s">
        <v>919</v>
      </c>
      <c r="U661" s="228" t="s">
        <v>890</v>
      </c>
      <c r="V661" s="228" t="s">
        <v>5004</v>
      </c>
      <c r="W661" s="228" t="s">
        <v>869</v>
      </c>
      <c r="X661" s="316" t="s">
        <v>793</v>
      </c>
      <c r="Y661" s="317" t="str">
        <f>VLOOKUP(HelpMe[[#This Row],[Technician]],Technicians[#All],3,FALSE)</f>
        <v>RAK Ceramics</v>
      </c>
      <c r="Z661" s="228" t="str">
        <f>VLOOKUP(HelpMe[[#This Row],[Technician]],Technicians[#All],2,FALSE)</f>
        <v>SAP MM</v>
      </c>
      <c r="AA661" s="233" t="str">
        <f>IF((TEXT("Oct 28, 2024 00:00 AM","mmm dd, yyyy hh:mm") - HelpMe[[#This Row],[Updated Created Date]])&gt;0, "Yes","No")</f>
        <v>Yes</v>
      </c>
      <c r="AB661" s="230">
        <f ca="1">HelpMe[[#This Row],[Updated Resolved Time]]-HelpMe[[#This Row],[Updated Created Date]]</f>
        <v>81.106823726855509</v>
      </c>
      <c r="AC661" s="231">
        <f>YEAR(HelpMe[[#This Row],[Updated Created Date]])</f>
        <v>2024</v>
      </c>
      <c r="AD661" s="228">
        <f>WEEKNUM(HelpMe[[#This Row],[Updated Created Date]])</f>
        <v>41</v>
      </c>
      <c r="AE661" s="228" t="str">
        <f>_xlfn.CONCAT(HelpMe[[#This Row],[Year]],"-W",HelpMe[[#This Row],[Week'#]])</f>
        <v>2024-W41</v>
      </c>
      <c r="AF661" s="228" t="str">
        <f>IFERROR(VLOOKUP(HelpMe[[#This Row],[ID]],CGTracker[#All],13,FALSE),"No CG Status Found")</f>
        <v>No CG Status Found</v>
      </c>
      <c r="AG661" s="228">
        <f>MONTH(HelpMe[[#This Row],[Updated Created Date]])</f>
        <v>10</v>
      </c>
      <c r="AH661" s="228" t="str">
        <f>_xlfn.CONCAT(HelpMe[[#This Row],[Year]],"-M",HelpMe[[#This Row],[Month]])</f>
        <v>2024-M10</v>
      </c>
      <c r="AI661" s="228" t="str">
        <f ca="1">IF(HelpMe[[#This Row],[Age]]&lt;2,"Less than 2",IF(HelpMe[[#This Row],[Age]]&lt;5,"From 2 to 5",IF(HelpMe[[#This Row],[Age]]&lt;10,"From 5 to 10","More than 10")))</f>
        <v>More than 10</v>
      </c>
      <c r="AJ6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45572.650694444441</v>
      </c>
      <c r="AK6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62" spans="1:37" ht="13.5" customHeight="1">
      <c r="A662" s="235">
        <v>4000003787</v>
      </c>
      <c r="B662" s="228" t="s">
        <v>156</v>
      </c>
      <c r="C662" s="228" t="s">
        <v>795</v>
      </c>
      <c r="D662" s="228" t="s">
        <v>5005</v>
      </c>
      <c r="E662" s="228" t="s">
        <v>1506</v>
      </c>
      <c r="F662" s="228" t="s">
        <v>5000</v>
      </c>
      <c r="G662" s="228" t="s">
        <v>941</v>
      </c>
      <c r="H662" s="228" t="s">
        <v>403</v>
      </c>
      <c r="I662" s="233" t="s">
        <v>5006</v>
      </c>
      <c r="J662" s="228" t="s">
        <v>5007</v>
      </c>
      <c r="K662" s="228" t="s">
        <v>846</v>
      </c>
      <c r="L662" s="228" t="s">
        <v>5008</v>
      </c>
      <c r="M662" s="228" t="s">
        <v>1506</v>
      </c>
      <c r="N662" s="228" t="s">
        <v>1122</v>
      </c>
      <c r="O662" s="228" t="s">
        <v>850</v>
      </c>
      <c r="P662" s="233" t="s">
        <v>5008</v>
      </c>
      <c r="Q662" s="228" t="s">
        <v>795</v>
      </c>
      <c r="R662" s="233" t="s">
        <v>5009</v>
      </c>
      <c r="S662" s="228" t="s">
        <v>5009</v>
      </c>
      <c r="T662" s="228" t="s">
        <v>5010</v>
      </c>
      <c r="U662" s="228" t="s">
        <v>855</v>
      </c>
      <c r="V662" s="228" t="s">
        <v>855</v>
      </c>
      <c r="W662" s="228" t="s">
        <v>869</v>
      </c>
      <c r="X662" s="316" t="s">
        <v>793</v>
      </c>
      <c r="Y662" s="317" t="str">
        <f>VLOOKUP(HelpMe[[#This Row],[Technician]],Technicians[#All],3,FALSE)</f>
        <v>RAK Ceramics</v>
      </c>
      <c r="Z662" s="228" t="str">
        <f>VLOOKUP(HelpMe[[#This Row],[Technician]],Technicians[#All],2,FALSE)</f>
        <v>SAP MM</v>
      </c>
      <c r="AA662" s="233" t="str">
        <f>IF((TEXT("Oct 28, 2024 00:00 AM","mmm dd, yyyy hh:mm") - HelpMe[[#This Row],[Updated Created Date]])&gt;0, "Yes","No")</f>
        <v>Yes</v>
      </c>
      <c r="AB662" s="230">
        <f ca="1">HelpMe[[#This Row],[Updated Resolved Time]]-HelpMe[[#This Row],[Updated Created Date]]</f>
        <v>7.1125000000029104</v>
      </c>
      <c r="AC662" s="231">
        <f>YEAR(HelpMe[[#This Row],[Updated Created Date]])</f>
        <v>2024</v>
      </c>
      <c r="AD662" s="228">
        <f>WEEKNUM(HelpMe[[#This Row],[Updated Created Date]])</f>
        <v>41</v>
      </c>
      <c r="AE662" s="228" t="str">
        <f>_xlfn.CONCAT(HelpMe[[#This Row],[Year]],"-W",HelpMe[[#This Row],[Week'#]])</f>
        <v>2024-W41</v>
      </c>
      <c r="AF662" s="228" t="str">
        <f>IFERROR(VLOOKUP(HelpMe[[#This Row],[ID]],CGTracker[#All],13,FALSE),"No CG Status Found")</f>
        <v>No CG Status Found</v>
      </c>
      <c r="AG662" s="228">
        <f>MONTH(HelpMe[[#This Row],[Updated Created Date]])</f>
        <v>10</v>
      </c>
      <c r="AH662" s="228" t="str">
        <f>_xlfn.CONCAT(HelpMe[[#This Row],[Year]],"-M",HelpMe[[#This Row],[Month]])</f>
        <v>2024-M10</v>
      </c>
      <c r="AI662" s="228" t="str">
        <f ca="1">IF(HelpMe[[#This Row],[Age]]&lt;2,"Less than 2",IF(HelpMe[[#This Row],[Age]]&lt;5,"From 2 to 5",IF(HelpMe[[#This Row],[Age]]&lt;10,"From 5 to 10","More than 10")))</f>
        <v>From 5 to 10</v>
      </c>
      <c r="AJ6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45572.447916666664</v>
      </c>
      <c r="AK6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45579.560416666667</v>
      </c>
    </row>
    <row r="663" spans="1:37" ht="13.5" customHeight="1">
      <c r="A663" s="235">
        <v>4000003812</v>
      </c>
      <c r="B663" s="228" t="s">
        <v>156</v>
      </c>
      <c r="C663" s="228" t="s">
        <v>892</v>
      </c>
      <c r="D663" s="228" t="s">
        <v>5011</v>
      </c>
      <c r="E663" s="228" t="s">
        <v>5012</v>
      </c>
      <c r="F663" s="228" t="s">
        <v>881</v>
      </c>
      <c r="G663" s="228" t="s">
        <v>882</v>
      </c>
      <c r="H663" s="228" t="s">
        <v>403</v>
      </c>
      <c r="I663" s="233" t="s">
        <v>5013</v>
      </c>
      <c r="J663" s="228" t="s">
        <v>5014</v>
      </c>
      <c r="K663" s="228" t="s">
        <v>846</v>
      </c>
      <c r="L663" s="228" t="s">
        <v>4931</v>
      </c>
      <c r="M663" s="228" t="s">
        <v>5012</v>
      </c>
      <c r="N663" s="228" t="s">
        <v>945</v>
      </c>
      <c r="O663" s="228" t="s">
        <v>850</v>
      </c>
      <c r="P663" s="233" t="s">
        <v>4931</v>
      </c>
      <c r="Q663" s="228" t="s">
        <v>795</v>
      </c>
      <c r="R663" s="233" t="s">
        <v>5015</v>
      </c>
      <c r="S663" s="228" t="s">
        <v>5015</v>
      </c>
      <c r="T663" s="228" t="s">
        <v>5016</v>
      </c>
      <c r="U663" s="228" t="s">
        <v>855</v>
      </c>
      <c r="V663" s="228" t="s">
        <v>855</v>
      </c>
      <c r="W663" s="228" t="s">
        <v>869</v>
      </c>
      <c r="X663" s="316" t="s">
        <v>793</v>
      </c>
      <c r="Y663" s="317" t="str">
        <f>VLOOKUP(HelpMe[[#This Row],[Technician]],Technicians[#All],3,FALSE)</f>
        <v>RAK Ceramics</v>
      </c>
      <c r="Z663" s="228" t="str">
        <f>VLOOKUP(HelpMe[[#This Row],[Technician]],Technicians[#All],2,FALSE)</f>
        <v>SAP Basis</v>
      </c>
      <c r="AA663" s="233" t="str">
        <f>IF((TEXT("Oct 28, 2024 00:00 AM","mmm dd, yyyy hh:mm") - HelpMe[[#This Row],[Updated Created Date]])&gt;0, "Yes","No")</f>
        <v>Yes</v>
      </c>
      <c r="AB663" s="230">
        <f ca="1">HelpMe[[#This Row],[Updated Resolved Time]]-HelpMe[[#This Row],[Updated Created Date]]</f>
        <v>1.0319444444394321</v>
      </c>
      <c r="AC663" s="231">
        <f>YEAR(HelpMe[[#This Row],[Updated Created Date]])</f>
        <v>2024</v>
      </c>
      <c r="AD663" s="228">
        <f>WEEKNUM(HelpMe[[#This Row],[Updated Created Date]])</f>
        <v>41</v>
      </c>
      <c r="AE663" s="228" t="str">
        <f>_xlfn.CONCAT(HelpMe[[#This Row],[Year]],"-W",HelpMe[[#This Row],[Week'#]])</f>
        <v>2024-W41</v>
      </c>
      <c r="AF663" s="228" t="str">
        <f>IFERROR(VLOOKUP(HelpMe[[#This Row],[ID]],CGTracker[#All],13,FALSE),"No CG Status Found")</f>
        <v>No CG Status Found</v>
      </c>
      <c r="AG663" s="228">
        <f>MONTH(HelpMe[[#This Row],[Updated Created Date]])</f>
        <v>10</v>
      </c>
      <c r="AH663" s="228" t="str">
        <f>_xlfn.CONCAT(HelpMe[[#This Row],[Year]],"-M",HelpMe[[#This Row],[Month]])</f>
        <v>2024-M10</v>
      </c>
      <c r="AI663" s="228" t="str">
        <f ca="1">IF(HelpMe[[#This Row],[Age]]&lt;2,"Less than 2",IF(HelpMe[[#This Row],[Age]]&lt;5,"From 2 to 5",IF(HelpMe[[#This Row],[Age]]&lt;10,"From 5 to 10","More than 10")))</f>
        <v>Less than 2</v>
      </c>
      <c r="AJ6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45572.675000000003</v>
      </c>
      <c r="AK6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45573.706944444442</v>
      </c>
    </row>
    <row r="664" spans="1:37" ht="13.5" customHeight="1">
      <c r="A664" s="235">
        <v>4000003806</v>
      </c>
      <c r="B664" s="228" t="s">
        <v>156</v>
      </c>
      <c r="C664" s="228" t="s">
        <v>1035</v>
      </c>
      <c r="D664" s="228" t="s">
        <v>5017</v>
      </c>
      <c r="E664" s="228" t="s">
        <v>1053</v>
      </c>
      <c r="F664" s="228" t="s">
        <v>5018</v>
      </c>
      <c r="G664" s="228" t="s">
        <v>1011</v>
      </c>
      <c r="H664" s="228" t="s">
        <v>403</v>
      </c>
      <c r="I664" s="233" t="s">
        <v>5019</v>
      </c>
      <c r="J664" s="228" t="s">
        <v>5020</v>
      </c>
      <c r="K664" s="228" t="s">
        <v>846</v>
      </c>
      <c r="L664" s="228" t="s">
        <v>5021</v>
      </c>
      <c r="M664" s="228" t="s">
        <v>1053</v>
      </c>
      <c r="N664" s="228" t="s">
        <v>924</v>
      </c>
      <c r="O664" s="228" t="s">
        <v>850</v>
      </c>
      <c r="P664" s="233" t="s">
        <v>5021</v>
      </c>
      <c r="Q664" s="228" t="s">
        <v>892</v>
      </c>
      <c r="R664" s="233" t="s">
        <v>5022</v>
      </c>
      <c r="S664" s="228" t="s">
        <v>5022</v>
      </c>
      <c r="T664" s="228" t="s">
        <v>5023</v>
      </c>
      <c r="U664" s="228" t="s">
        <v>855</v>
      </c>
      <c r="V664" s="228" t="s">
        <v>855</v>
      </c>
      <c r="W664" s="228" t="s">
        <v>869</v>
      </c>
      <c r="X664" s="316" t="s">
        <v>793</v>
      </c>
      <c r="Y664" s="317" t="str">
        <f>VLOOKUP(HelpMe[[#This Row],[Technician]],Technicians[#All],3,FALSE)</f>
        <v>RAK Ceramics</v>
      </c>
      <c r="Z664" s="228" t="str">
        <f>VLOOKUP(HelpMe[[#This Row],[Technician]],Technicians[#All],2,FALSE)</f>
        <v>SAP FICO</v>
      </c>
      <c r="AA664" s="233" t="str">
        <f>IF((TEXT("Oct 28, 2024 00:00 AM","mmm dd, yyyy hh:mm") - HelpMe[[#This Row],[Updated Created Date]])&gt;0, "Yes","No")</f>
        <v>Yes</v>
      </c>
      <c r="AB664" s="230">
        <f ca="1">HelpMe[[#This Row],[Updated Resolved Time]]-HelpMe[[#This Row],[Updated Created Date]]</f>
        <v>8.1270833333328483</v>
      </c>
      <c r="AC664" s="231">
        <f>YEAR(HelpMe[[#This Row],[Updated Created Date]])</f>
        <v>2024</v>
      </c>
      <c r="AD664" s="228">
        <f>WEEKNUM(HelpMe[[#This Row],[Updated Created Date]])</f>
        <v>41</v>
      </c>
      <c r="AE664" s="228" t="str">
        <f>_xlfn.CONCAT(HelpMe[[#This Row],[Year]],"-W",HelpMe[[#This Row],[Week'#]])</f>
        <v>2024-W41</v>
      </c>
      <c r="AF664" s="228" t="str">
        <f>IFERROR(VLOOKUP(HelpMe[[#This Row],[ID]],CGTracker[#All],13,FALSE),"No CG Status Found")</f>
        <v>No CG Status Found</v>
      </c>
      <c r="AG664" s="228">
        <f>MONTH(HelpMe[[#This Row],[Updated Created Date]])</f>
        <v>10</v>
      </c>
      <c r="AH664" s="228" t="str">
        <f>_xlfn.CONCAT(HelpMe[[#This Row],[Year]],"-M",HelpMe[[#This Row],[Month]])</f>
        <v>2024-M10</v>
      </c>
      <c r="AI664" s="228" t="str">
        <f ca="1">IF(HelpMe[[#This Row],[Age]]&lt;2,"Less than 2",IF(HelpMe[[#This Row],[Age]]&lt;5,"From 2 to 5",IF(HelpMe[[#This Row],[Age]]&lt;10,"From 5 to 10","More than 10")))</f>
        <v>From 5 to 10</v>
      </c>
      <c r="AJ6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45572.652083333334</v>
      </c>
      <c r="AK6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45580.779166666667</v>
      </c>
    </row>
    <row r="665" spans="1:37" ht="13.5" customHeight="1">
      <c r="A665" s="235">
        <v>4000003810</v>
      </c>
      <c r="B665" s="228" t="s">
        <v>117</v>
      </c>
      <c r="C665" s="228" t="s">
        <v>892</v>
      </c>
      <c r="D665" s="228" t="s">
        <v>5024</v>
      </c>
      <c r="E665" s="228" t="s">
        <v>880</v>
      </c>
      <c r="F665" s="228" t="s">
        <v>5000</v>
      </c>
      <c r="G665" s="228" t="s">
        <v>941</v>
      </c>
      <c r="H665" s="228" t="s">
        <v>268</v>
      </c>
      <c r="I665" s="233" t="s">
        <v>5025</v>
      </c>
      <c r="J665" s="228" t="s">
        <v>919</v>
      </c>
      <c r="K665" s="228" t="s">
        <v>846</v>
      </c>
      <c r="L665" s="228" t="s">
        <v>855</v>
      </c>
      <c r="M665" s="228" t="s">
        <v>880</v>
      </c>
      <c r="N665" s="228" t="s">
        <v>886</v>
      </c>
      <c r="O665" s="228" t="s">
        <v>855</v>
      </c>
      <c r="P665" s="233" t="s">
        <v>5026</v>
      </c>
      <c r="Q665" s="228" t="s">
        <v>855</v>
      </c>
      <c r="R665" s="233" t="s">
        <v>855</v>
      </c>
      <c r="S665" s="228" t="s">
        <v>5026</v>
      </c>
      <c r="T665" s="228" t="s">
        <v>919</v>
      </c>
      <c r="U665" s="228" t="s">
        <v>846</v>
      </c>
      <c r="V665" s="228" t="s">
        <v>855</v>
      </c>
      <c r="W665" s="228" t="s">
        <v>869</v>
      </c>
      <c r="X665" s="316" t="s">
        <v>891</v>
      </c>
      <c r="Y665" s="317" t="str">
        <f>VLOOKUP(HelpMe[[#This Row],[Technician]],Technicians[#All],3,FALSE)</f>
        <v>RAK Ceramics</v>
      </c>
      <c r="Z665" s="228" t="str">
        <f>VLOOKUP(HelpMe[[#This Row],[Technician]],Technicians[#All],2,FALSE)</f>
        <v>SAP MM</v>
      </c>
      <c r="AA665" s="233" t="str">
        <f>IF((TEXT("Oct 28, 2024 00:00 AM","mmm dd, yyyy hh:mm") - HelpMe[[#This Row],[Updated Created Date]])&gt;0, "Yes","No")</f>
        <v>Yes</v>
      </c>
      <c r="AB665" s="230">
        <f ca="1">HelpMe[[#This Row],[Updated Resolved Time]]-HelpMe[[#This Row],[Updated Created Date]]</f>
        <v>81.090157060185447</v>
      </c>
      <c r="AC665" s="231">
        <f>YEAR(HelpMe[[#This Row],[Updated Created Date]])</f>
        <v>2024</v>
      </c>
      <c r="AD665" s="228">
        <f>WEEKNUM(HelpMe[[#This Row],[Updated Created Date]])</f>
        <v>41</v>
      </c>
      <c r="AE665" s="228" t="str">
        <f>_xlfn.CONCAT(HelpMe[[#This Row],[Year]],"-W",HelpMe[[#This Row],[Week'#]])</f>
        <v>2024-W41</v>
      </c>
      <c r="AF665" s="228" t="str">
        <f>IFERROR(VLOOKUP(HelpMe[[#This Row],[ID]],CGTracker[#All],13,FALSE),"No CG Status Found")</f>
        <v>No CG Status Found</v>
      </c>
      <c r="AG665" s="228">
        <f>MONTH(HelpMe[[#This Row],[Updated Created Date]])</f>
        <v>10</v>
      </c>
      <c r="AH665" s="228" t="str">
        <f>_xlfn.CONCAT(HelpMe[[#This Row],[Year]],"-M",HelpMe[[#This Row],[Month]])</f>
        <v>2024-M10</v>
      </c>
      <c r="AI665" s="228" t="str">
        <f ca="1">IF(HelpMe[[#This Row],[Age]]&lt;2,"Less than 2",IF(HelpMe[[#This Row],[Age]]&lt;5,"From 2 to 5",IF(HelpMe[[#This Row],[Age]]&lt;10,"From 5 to 10","More than 10")))</f>
        <v>More than 10</v>
      </c>
      <c r="AJ6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45572.667361111111</v>
      </c>
      <c r="AK6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66" spans="1:37" ht="13.5" customHeight="1">
      <c r="A666" s="235">
        <v>4000003808</v>
      </c>
      <c r="B666" s="228" t="s">
        <v>117</v>
      </c>
      <c r="C666" s="228" t="s">
        <v>795</v>
      </c>
      <c r="D666" s="228" t="s">
        <v>5027</v>
      </c>
      <c r="E666" s="228" t="s">
        <v>1449</v>
      </c>
      <c r="F666" s="228" t="s">
        <v>881</v>
      </c>
      <c r="G666" s="228" t="s">
        <v>882</v>
      </c>
      <c r="H666" s="228" t="s">
        <v>403</v>
      </c>
      <c r="I666" s="233" t="s">
        <v>5028</v>
      </c>
      <c r="J666" s="228" t="s">
        <v>5029</v>
      </c>
      <c r="K666" s="228" t="s">
        <v>846</v>
      </c>
      <c r="L666" s="228" t="s">
        <v>4931</v>
      </c>
      <c r="M666" s="228" t="s">
        <v>1449</v>
      </c>
      <c r="N666" s="228" t="s">
        <v>1240</v>
      </c>
      <c r="O666" s="228" t="s">
        <v>917</v>
      </c>
      <c r="P666" s="233" t="s">
        <v>4931</v>
      </c>
      <c r="Q666" s="228" t="s">
        <v>795</v>
      </c>
      <c r="R666" s="233" t="s">
        <v>5030</v>
      </c>
      <c r="S666" s="228" t="s">
        <v>5030</v>
      </c>
      <c r="T666" s="228" t="s">
        <v>5031</v>
      </c>
      <c r="U666" s="228" t="s">
        <v>890</v>
      </c>
      <c r="V666" s="228" t="s">
        <v>855</v>
      </c>
      <c r="W666" s="228" t="s">
        <v>869</v>
      </c>
      <c r="X666" s="316" t="s">
        <v>793</v>
      </c>
      <c r="Y666" s="317" t="str">
        <f>VLOOKUP(HelpMe[[#This Row],[Technician]],Technicians[#All],3,FALSE)</f>
        <v>RAK Ceramics</v>
      </c>
      <c r="Z666" s="228" t="str">
        <f>VLOOKUP(HelpMe[[#This Row],[Technician]],Technicians[#All],2,FALSE)</f>
        <v>SAP Basis</v>
      </c>
      <c r="AA666" s="233" t="str">
        <f>IF((TEXT("Oct 28, 2024 00:00 AM","mmm dd, yyyy hh:mm") - HelpMe[[#This Row],[Updated Created Date]])&gt;0, "Yes","No")</f>
        <v>Yes</v>
      </c>
      <c r="AB666" s="230">
        <f ca="1">HelpMe[[#This Row],[Updated Resolved Time]]-HelpMe[[#This Row],[Updated Created Date]]</f>
        <v>1.0486111111094942</v>
      </c>
      <c r="AC666" s="231">
        <f>YEAR(HelpMe[[#This Row],[Updated Created Date]])</f>
        <v>2024</v>
      </c>
      <c r="AD666" s="228">
        <f>WEEKNUM(HelpMe[[#This Row],[Updated Created Date]])</f>
        <v>41</v>
      </c>
      <c r="AE666" s="228" t="str">
        <f>_xlfn.CONCAT(HelpMe[[#This Row],[Year]],"-W",HelpMe[[#This Row],[Week'#]])</f>
        <v>2024-W41</v>
      </c>
      <c r="AF666" s="228" t="str">
        <f>IFERROR(VLOOKUP(HelpMe[[#This Row],[ID]],CGTracker[#All],13,FALSE),"No CG Status Found")</f>
        <v>No CG Status Found</v>
      </c>
      <c r="AG666" s="228">
        <f>MONTH(HelpMe[[#This Row],[Updated Created Date]])</f>
        <v>10</v>
      </c>
      <c r="AH666" s="228" t="str">
        <f>_xlfn.CONCAT(HelpMe[[#This Row],[Year]],"-M",HelpMe[[#This Row],[Month]])</f>
        <v>2024-M10</v>
      </c>
      <c r="AI666" s="228" t="str">
        <f ca="1">IF(HelpMe[[#This Row],[Age]]&lt;2,"Less than 2",IF(HelpMe[[#This Row],[Age]]&lt;5,"From 2 to 5",IF(HelpMe[[#This Row],[Age]]&lt;10,"From 5 to 10","More than 10")))</f>
        <v>Less than 2</v>
      </c>
      <c r="AJ6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45572.661805555559</v>
      </c>
      <c r="AK6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45573.710416666669</v>
      </c>
    </row>
    <row r="667" spans="1:37" ht="13.5" customHeight="1">
      <c r="A667" s="235">
        <v>4000003824</v>
      </c>
      <c r="B667" s="228" t="s">
        <v>156</v>
      </c>
      <c r="C667" s="228" t="s">
        <v>795</v>
      </c>
      <c r="D667" s="228" t="s">
        <v>5032</v>
      </c>
      <c r="E667" s="228" t="s">
        <v>5033</v>
      </c>
      <c r="F667" s="228" t="s">
        <v>742</v>
      </c>
      <c r="G667" s="228" t="s">
        <v>941</v>
      </c>
      <c r="H667" s="228" t="s">
        <v>403</v>
      </c>
      <c r="I667" s="233" t="s">
        <v>5034</v>
      </c>
      <c r="J667" s="228" t="s">
        <v>5035</v>
      </c>
      <c r="K667" s="228" t="s">
        <v>846</v>
      </c>
      <c r="L667" s="228" t="s">
        <v>4618</v>
      </c>
      <c r="M667" s="228" t="s">
        <v>933</v>
      </c>
      <c r="N667" s="228" t="s">
        <v>1004</v>
      </c>
      <c r="O667" s="228" t="s">
        <v>850</v>
      </c>
      <c r="P667" s="233" t="s">
        <v>4618</v>
      </c>
      <c r="Q667" s="228" t="s">
        <v>795</v>
      </c>
      <c r="R667" s="233" t="s">
        <v>5036</v>
      </c>
      <c r="S667" s="228" t="s">
        <v>5036</v>
      </c>
      <c r="T667" s="228" t="s">
        <v>5037</v>
      </c>
      <c r="U667" s="228" t="s">
        <v>855</v>
      </c>
      <c r="V667" s="228" t="s">
        <v>5038</v>
      </c>
      <c r="W667" s="228" t="s">
        <v>869</v>
      </c>
      <c r="X667" s="316" t="s">
        <v>793</v>
      </c>
      <c r="Y667" s="317" t="str">
        <f>VLOOKUP(HelpMe[[#This Row],[Technician]],Technicians[#All],3,FALSE)</f>
        <v>RAK Ceramics</v>
      </c>
      <c r="Z667" s="228" t="str">
        <f>VLOOKUP(HelpMe[[#This Row],[Technician]],Technicians[#All],2,FALSE)</f>
        <v>SAP SD</v>
      </c>
      <c r="AA667" s="233" t="str">
        <f>IF((TEXT("Oct 28, 2024 00:00 AM","mmm dd, yyyy hh:mm") - HelpMe[[#This Row],[Updated Created Date]])&gt;0, "Yes","No")</f>
        <v>Yes</v>
      </c>
      <c r="AB667" s="230">
        <f ca="1">HelpMe[[#This Row],[Updated Resolved Time]]-HelpMe[[#This Row],[Updated Created Date]]</f>
        <v>22.677083333335759</v>
      </c>
      <c r="AC667" s="231">
        <f>YEAR(HelpMe[[#This Row],[Updated Created Date]])</f>
        <v>2024</v>
      </c>
      <c r="AD667" s="228">
        <f>WEEKNUM(HelpMe[[#This Row],[Updated Created Date]])</f>
        <v>41</v>
      </c>
      <c r="AE667" s="228" t="str">
        <f>_xlfn.CONCAT(HelpMe[[#This Row],[Year]],"-W",HelpMe[[#This Row],[Week'#]])</f>
        <v>2024-W41</v>
      </c>
      <c r="AF667" s="228" t="str">
        <f>IFERROR(VLOOKUP(HelpMe[[#This Row],[ID]],CGTracker[#All],13,FALSE),"No CG Status Found")</f>
        <v>No CG Status Found</v>
      </c>
      <c r="AG667" s="228">
        <f>MONTH(HelpMe[[#This Row],[Updated Created Date]])</f>
        <v>10</v>
      </c>
      <c r="AH667" s="228" t="str">
        <f>_xlfn.CONCAT(HelpMe[[#This Row],[Year]],"-M",HelpMe[[#This Row],[Month]])</f>
        <v>2024-M10</v>
      </c>
      <c r="AI667" s="228" t="str">
        <f ca="1">IF(HelpMe[[#This Row],[Age]]&lt;2,"Less than 2",IF(HelpMe[[#This Row],[Age]]&lt;5,"From 2 to 5",IF(HelpMe[[#This Row],[Age]]&lt;10,"From 5 to 10","More than 10")))</f>
        <v>More than 10</v>
      </c>
      <c r="AJ6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45572.801388888889</v>
      </c>
      <c r="AK6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45595.478472222225</v>
      </c>
    </row>
    <row r="668" spans="1:37" ht="13.5" customHeight="1">
      <c r="A668" s="235">
        <v>4000003815</v>
      </c>
      <c r="B668" s="228" t="s">
        <v>156</v>
      </c>
      <c r="C668" s="228" t="s">
        <v>892</v>
      </c>
      <c r="D668" s="228" t="s">
        <v>5039</v>
      </c>
      <c r="E668" s="228" t="s">
        <v>4106</v>
      </c>
      <c r="F668" s="228" t="s">
        <v>5000</v>
      </c>
      <c r="G668" s="228" t="s">
        <v>941</v>
      </c>
      <c r="H668" s="228" t="s">
        <v>403</v>
      </c>
      <c r="I668" s="233" t="s">
        <v>5040</v>
      </c>
      <c r="J668" s="228" t="s">
        <v>5041</v>
      </c>
      <c r="K668" s="228" t="s">
        <v>846</v>
      </c>
      <c r="L668" s="228" t="s">
        <v>5042</v>
      </c>
      <c r="M668" s="228" t="s">
        <v>933</v>
      </c>
      <c r="N668" s="228" t="s">
        <v>855</v>
      </c>
      <c r="O668" s="228" t="s">
        <v>850</v>
      </c>
      <c r="P668" s="233" t="s">
        <v>5042</v>
      </c>
      <c r="Q668" s="228" t="s">
        <v>795</v>
      </c>
      <c r="R668" s="233" t="s">
        <v>5043</v>
      </c>
      <c r="S668" s="228" t="s">
        <v>5044</v>
      </c>
      <c r="T668" s="228" t="s">
        <v>5045</v>
      </c>
      <c r="U668" s="228" t="s">
        <v>855</v>
      </c>
      <c r="V668" s="228" t="s">
        <v>855</v>
      </c>
      <c r="W668" s="228" t="s">
        <v>1544</v>
      </c>
      <c r="X668" s="316" t="s">
        <v>793</v>
      </c>
      <c r="Y668" s="317" t="str">
        <f>VLOOKUP(HelpMe[[#This Row],[Technician]],Technicians[#All],3,FALSE)</f>
        <v>RAK Ceramics</v>
      </c>
      <c r="Z668" s="228" t="str">
        <f>VLOOKUP(HelpMe[[#This Row],[Technician]],Technicians[#All],2,FALSE)</f>
        <v>SAP MM</v>
      </c>
      <c r="AA668" s="233" t="str">
        <f>IF((TEXT("Oct 28, 2024 00:00 AM","mmm dd, yyyy hh:mm") - HelpMe[[#This Row],[Updated Created Date]])&gt;0, "Yes","No")</f>
        <v>Yes</v>
      </c>
      <c r="AB668" s="230">
        <f ca="1">HelpMe[[#This Row],[Updated Resolved Time]]-HelpMe[[#This Row],[Updated Created Date]]</f>
        <v>6.9673611111138598</v>
      </c>
      <c r="AC668" s="231">
        <f>YEAR(HelpMe[[#This Row],[Updated Created Date]])</f>
        <v>2024</v>
      </c>
      <c r="AD668" s="228">
        <f>WEEKNUM(HelpMe[[#This Row],[Updated Created Date]])</f>
        <v>41</v>
      </c>
      <c r="AE668" s="228" t="str">
        <f>_xlfn.CONCAT(HelpMe[[#This Row],[Year]],"-W",HelpMe[[#This Row],[Week'#]])</f>
        <v>2024-W41</v>
      </c>
      <c r="AF668" s="228" t="str">
        <f>IFERROR(VLOOKUP(HelpMe[[#This Row],[ID]],CGTracker[#All],13,FALSE),"No CG Status Found")</f>
        <v>No CG Status Found</v>
      </c>
      <c r="AG668" s="228">
        <f>MONTH(HelpMe[[#This Row],[Updated Created Date]])</f>
        <v>10</v>
      </c>
      <c r="AH668" s="228" t="str">
        <f>_xlfn.CONCAT(HelpMe[[#This Row],[Year]],"-M",HelpMe[[#This Row],[Month]])</f>
        <v>2024-M10</v>
      </c>
      <c r="AI668" s="228" t="str">
        <f ca="1">IF(HelpMe[[#This Row],[Age]]&lt;2,"Less than 2",IF(HelpMe[[#This Row],[Age]]&lt;5,"From 2 to 5",IF(HelpMe[[#This Row],[Age]]&lt;10,"From 5 to 10","More than 10")))</f>
        <v>From 5 to 10</v>
      </c>
      <c r="AJ6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45572.680555555555</v>
      </c>
      <c r="AK6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45579.647916666669</v>
      </c>
    </row>
    <row r="669" spans="1:37" ht="13.5" customHeight="1">
      <c r="A669" s="235">
        <v>4000003817</v>
      </c>
      <c r="B669" s="228" t="s">
        <v>156</v>
      </c>
      <c r="C669" s="228" t="s">
        <v>795</v>
      </c>
      <c r="D669" s="228" t="s">
        <v>5046</v>
      </c>
      <c r="E669" s="228" t="s">
        <v>1010</v>
      </c>
      <c r="F669" s="228" t="s">
        <v>881</v>
      </c>
      <c r="G669" s="228" t="s">
        <v>882</v>
      </c>
      <c r="H669" s="228" t="s">
        <v>403</v>
      </c>
      <c r="I669" s="233" t="s">
        <v>5047</v>
      </c>
      <c r="J669" s="228" t="s">
        <v>5048</v>
      </c>
      <c r="K669" s="228" t="s">
        <v>846</v>
      </c>
      <c r="L669" s="228" t="s">
        <v>4414</v>
      </c>
      <c r="M669" s="228" t="s">
        <v>933</v>
      </c>
      <c r="N669" s="228" t="s">
        <v>886</v>
      </c>
      <c r="O669" s="228" t="s">
        <v>850</v>
      </c>
      <c r="P669" s="233" t="s">
        <v>4414</v>
      </c>
      <c r="Q669" s="228" t="s">
        <v>795</v>
      </c>
      <c r="R669" s="233" t="s">
        <v>5049</v>
      </c>
      <c r="S669" s="228" t="s">
        <v>5049</v>
      </c>
      <c r="T669" s="228" t="s">
        <v>5050</v>
      </c>
      <c r="U669" s="228" t="s">
        <v>855</v>
      </c>
      <c r="V669" s="228" t="s">
        <v>855</v>
      </c>
      <c r="W669" s="228" t="s">
        <v>869</v>
      </c>
      <c r="X669" s="316" t="s">
        <v>878</v>
      </c>
      <c r="Y669" s="317" t="str">
        <f>VLOOKUP(HelpMe[[#This Row],[Technician]],Technicians[#All],3,FALSE)</f>
        <v>RAK Ceramics</v>
      </c>
      <c r="Z669" s="228" t="str">
        <f>VLOOKUP(HelpMe[[#This Row],[Technician]],Technicians[#All],2,FALSE)</f>
        <v>SAP Basis</v>
      </c>
      <c r="AA669" s="233" t="str">
        <f>IF((TEXT("Oct 28, 2024 00:00 AM","mmm dd, yyyy hh:mm") - HelpMe[[#This Row],[Updated Created Date]])&gt;0, "Yes","No")</f>
        <v>Yes</v>
      </c>
      <c r="AB669" s="230">
        <f ca="1">HelpMe[[#This Row],[Updated Resolved Time]]-HelpMe[[#This Row],[Updated Created Date]]</f>
        <v>1.0430555555576575</v>
      </c>
      <c r="AC669" s="231">
        <f>YEAR(HelpMe[[#This Row],[Updated Created Date]])</f>
        <v>2024</v>
      </c>
      <c r="AD669" s="228">
        <f>WEEKNUM(HelpMe[[#This Row],[Updated Created Date]])</f>
        <v>41</v>
      </c>
      <c r="AE669" s="228" t="str">
        <f>_xlfn.CONCAT(HelpMe[[#This Row],[Year]],"-W",HelpMe[[#This Row],[Week'#]])</f>
        <v>2024-W41</v>
      </c>
      <c r="AF669" s="228" t="str">
        <f>IFERROR(VLOOKUP(HelpMe[[#This Row],[ID]],CGTracker[#All],13,FALSE),"No CG Status Found")</f>
        <v>No CG Status Found</v>
      </c>
      <c r="AG669" s="228">
        <f>MONTH(HelpMe[[#This Row],[Updated Created Date]])</f>
        <v>10</v>
      </c>
      <c r="AH669" s="228" t="str">
        <f>_xlfn.CONCAT(HelpMe[[#This Row],[Year]],"-M",HelpMe[[#This Row],[Month]])</f>
        <v>2024-M10</v>
      </c>
      <c r="AI669" s="228" t="str">
        <f ca="1">IF(HelpMe[[#This Row],[Age]]&lt;2,"Less than 2",IF(HelpMe[[#This Row],[Age]]&lt;5,"From 2 to 5",IF(HelpMe[[#This Row],[Age]]&lt;10,"From 5 to 10","More than 10")))</f>
        <v>Less than 2</v>
      </c>
      <c r="AJ6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45572.711805555555</v>
      </c>
      <c r="AK6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45573.754861111112</v>
      </c>
    </row>
    <row r="670" spans="1:37" ht="13.5" customHeight="1">
      <c r="A670" s="235">
        <v>4000003840</v>
      </c>
      <c r="B670" s="228" t="s">
        <v>156</v>
      </c>
      <c r="C670" s="228" t="s">
        <v>795</v>
      </c>
      <c r="D670" s="228" t="s">
        <v>5051</v>
      </c>
      <c r="E670" s="228" t="s">
        <v>2291</v>
      </c>
      <c r="F670" s="228" t="s">
        <v>5052</v>
      </c>
      <c r="G670" s="228" t="s">
        <v>1743</v>
      </c>
      <c r="H670" s="228" t="s">
        <v>403</v>
      </c>
      <c r="I670" s="233" t="s">
        <v>5053</v>
      </c>
      <c r="J670" s="228" t="s">
        <v>5054</v>
      </c>
      <c r="K670" s="228" t="s">
        <v>846</v>
      </c>
      <c r="L670" s="228" t="s">
        <v>5055</v>
      </c>
      <c r="M670" s="228" t="s">
        <v>933</v>
      </c>
      <c r="N670" s="228" t="s">
        <v>4977</v>
      </c>
      <c r="O670" s="228" t="s">
        <v>917</v>
      </c>
      <c r="P670" s="233" t="s">
        <v>5055</v>
      </c>
      <c r="Q670" s="228" t="s">
        <v>795</v>
      </c>
      <c r="R670" s="233" t="s">
        <v>5056</v>
      </c>
      <c r="S670" s="228" t="s">
        <v>5057</v>
      </c>
      <c r="T670" s="228" t="s">
        <v>5058</v>
      </c>
      <c r="U670" s="228" t="s">
        <v>855</v>
      </c>
      <c r="V670" s="228" t="s">
        <v>855</v>
      </c>
      <c r="W670" s="228" t="s">
        <v>869</v>
      </c>
      <c r="X670" s="316" t="s">
        <v>904</v>
      </c>
      <c r="Y670" s="317" t="str">
        <f>VLOOKUP(HelpMe[[#This Row],[Technician]],Technicians[#All],3,FALSE)</f>
        <v>RAK Ceramics</v>
      </c>
      <c r="Z670" s="228" t="str">
        <f>VLOOKUP(HelpMe[[#This Row],[Technician]],Technicians[#All],2,FALSE)</f>
        <v>Business Head Bangladesh</v>
      </c>
      <c r="AA670" s="233" t="str">
        <f>IF((TEXT("Oct 28, 2024 00:00 AM","mmm dd, yyyy hh:mm") - HelpMe[[#This Row],[Updated Created Date]])&gt;0, "Yes","No")</f>
        <v>Yes</v>
      </c>
      <c r="AB670" s="230">
        <f ca="1">HelpMe[[#This Row],[Updated Resolved Time]]-HelpMe[[#This Row],[Updated Created Date]]</f>
        <v>5.9833333333299379</v>
      </c>
      <c r="AC670" s="231">
        <f>YEAR(HelpMe[[#This Row],[Updated Created Date]])</f>
        <v>2024</v>
      </c>
      <c r="AD670" s="228">
        <f>WEEKNUM(HelpMe[[#This Row],[Updated Created Date]])</f>
        <v>41</v>
      </c>
      <c r="AE670" s="228" t="str">
        <f>_xlfn.CONCAT(HelpMe[[#This Row],[Year]],"-W",HelpMe[[#This Row],[Week'#]])</f>
        <v>2024-W41</v>
      </c>
      <c r="AF670" s="228" t="str">
        <f>IFERROR(VLOOKUP(HelpMe[[#This Row],[ID]],CGTracker[#All],13,FALSE),"No CG Status Found")</f>
        <v>No CG Status Found</v>
      </c>
      <c r="AG670" s="228">
        <f>MONTH(HelpMe[[#This Row],[Updated Created Date]])</f>
        <v>10</v>
      </c>
      <c r="AH670" s="228" t="str">
        <f>_xlfn.CONCAT(HelpMe[[#This Row],[Year]],"-M",HelpMe[[#This Row],[Month]])</f>
        <v>2024-M10</v>
      </c>
      <c r="AI670" s="228" t="str">
        <f ca="1">IF(HelpMe[[#This Row],[Age]]&lt;2,"Less than 2",IF(HelpMe[[#This Row],[Age]]&lt;5,"From 2 to 5",IF(HelpMe[[#This Row],[Age]]&lt;10,"From 5 to 10","More than 10")))</f>
        <v>From 5 to 10</v>
      </c>
      <c r="AJ6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45573.479861111111</v>
      </c>
      <c r="AK6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45579.463194444441</v>
      </c>
    </row>
    <row r="671" spans="1:37" ht="13.5" customHeight="1">
      <c r="A671" s="235">
        <v>4000003855</v>
      </c>
      <c r="B671" s="228" t="s">
        <v>156</v>
      </c>
      <c r="C671" s="228" t="s">
        <v>892</v>
      </c>
      <c r="D671" s="228" t="s">
        <v>5059</v>
      </c>
      <c r="E671" s="228" t="s">
        <v>5060</v>
      </c>
      <c r="F671" s="228" t="s">
        <v>518</v>
      </c>
      <c r="G671" s="228" t="s">
        <v>516</v>
      </c>
      <c r="H671" s="228" t="s">
        <v>403</v>
      </c>
      <c r="I671" s="233" t="s">
        <v>5061</v>
      </c>
      <c r="J671" s="228" t="s">
        <v>5062</v>
      </c>
      <c r="K671" s="228" t="s">
        <v>846</v>
      </c>
      <c r="L671" s="228" t="s">
        <v>5063</v>
      </c>
      <c r="M671" s="228" t="s">
        <v>5060</v>
      </c>
      <c r="N671" s="228" t="s">
        <v>1906</v>
      </c>
      <c r="O671" s="228" t="s">
        <v>850</v>
      </c>
      <c r="P671" s="233" t="s">
        <v>5063</v>
      </c>
      <c r="Q671" s="228" t="s">
        <v>795</v>
      </c>
      <c r="R671" s="233" t="s">
        <v>5064</v>
      </c>
      <c r="S671" s="228" t="s">
        <v>5065</v>
      </c>
      <c r="T671" s="228" t="s">
        <v>5066</v>
      </c>
      <c r="U671" s="228" t="s">
        <v>855</v>
      </c>
      <c r="V671" s="228" t="s">
        <v>855</v>
      </c>
      <c r="W671" s="228" t="s">
        <v>869</v>
      </c>
      <c r="X671" s="316" t="s">
        <v>904</v>
      </c>
      <c r="Y671" s="317" t="str">
        <f>VLOOKUP(HelpMe[[#This Row],[Technician]],Technicians[#All],3,FALSE)</f>
        <v>Capgemini</v>
      </c>
      <c r="Z671" s="228" t="str">
        <f>VLOOKUP(HelpMe[[#This Row],[Technician]],Technicians[#All],2,FALSE)</f>
        <v>SAP SD</v>
      </c>
      <c r="AA671" s="233" t="str">
        <f>IF((TEXT("Oct 28, 2024 00:00 AM","mmm dd, yyyy hh:mm") - HelpMe[[#This Row],[Updated Created Date]])&gt;0, "Yes","No")</f>
        <v>Yes</v>
      </c>
      <c r="AB671" s="230">
        <f ca="1">HelpMe[[#This Row],[Updated Resolved Time]]-HelpMe[[#This Row],[Updated Created Date]]</f>
        <v>44.170833333337214</v>
      </c>
      <c r="AC671" s="231">
        <f>YEAR(HelpMe[[#This Row],[Updated Created Date]])</f>
        <v>2024</v>
      </c>
      <c r="AD671" s="228">
        <f>WEEKNUM(HelpMe[[#This Row],[Updated Created Date]])</f>
        <v>41</v>
      </c>
      <c r="AE671" s="228" t="str">
        <f>_xlfn.CONCAT(HelpMe[[#This Row],[Year]],"-W",HelpMe[[#This Row],[Week'#]])</f>
        <v>2024-W41</v>
      </c>
      <c r="AF671" s="228" t="str">
        <f>IFERROR(VLOOKUP(HelpMe[[#This Row],[ID]],CGTracker[#All],13,FALSE),"No CG Status Found")</f>
        <v>Resolved</v>
      </c>
      <c r="AG671" s="228">
        <f>MONTH(HelpMe[[#This Row],[Updated Created Date]])</f>
        <v>10</v>
      </c>
      <c r="AH671" s="228" t="str">
        <f>_xlfn.CONCAT(HelpMe[[#This Row],[Year]],"-M",HelpMe[[#This Row],[Month]])</f>
        <v>2024-M10</v>
      </c>
      <c r="AI671" s="228" t="str">
        <f ca="1">IF(HelpMe[[#This Row],[Age]]&lt;2,"Less than 2",IF(HelpMe[[#This Row],[Age]]&lt;5,"From 2 to 5",IF(HelpMe[[#This Row],[Age]]&lt;10,"From 5 to 10","More than 10")))</f>
        <v>More than 10</v>
      </c>
      <c r="AJ6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45573.575694444444</v>
      </c>
      <c r="AK6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45617.746527777781</v>
      </c>
    </row>
    <row r="672" spans="1:37" ht="13.5" customHeight="1">
      <c r="A672" s="235">
        <v>4000003833</v>
      </c>
      <c r="B672" s="228" t="s">
        <v>117</v>
      </c>
      <c r="C672" s="228" t="s">
        <v>892</v>
      </c>
      <c r="D672" s="228" t="s">
        <v>5067</v>
      </c>
      <c r="E672" s="228" t="s">
        <v>5068</v>
      </c>
      <c r="F672" s="228" t="s">
        <v>881</v>
      </c>
      <c r="G672" s="228" t="s">
        <v>882</v>
      </c>
      <c r="H672" s="228" t="s">
        <v>403</v>
      </c>
      <c r="I672" s="233" t="s">
        <v>5069</v>
      </c>
      <c r="J672" s="228" t="s">
        <v>5070</v>
      </c>
      <c r="K672" s="228" t="s">
        <v>846</v>
      </c>
      <c r="L672" s="228" t="s">
        <v>3899</v>
      </c>
      <c r="M672" s="228" t="s">
        <v>5068</v>
      </c>
      <c r="N672" s="228" t="s">
        <v>1240</v>
      </c>
      <c r="O672" s="228" t="s">
        <v>850</v>
      </c>
      <c r="P672" s="233" t="s">
        <v>3899</v>
      </c>
      <c r="Q672" s="228" t="s">
        <v>795</v>
      </c>
      <c r="R672" s="233" t="s">
        <v>5071</v>
      </c>
      <c r="S672" s="228" t="s">
        <v>5071</v>
      </c>
      <c r="T672" s="228" t="s">
        <v>5072</v>
      </c>
      <c r="U672" s="228" t="s">
        <v>890</v>
      </c>
      <c r="V672" s="228" t="s">
        <v>855</v>
      </c>
      <c r="W672" s="228" t="s">
        <v>869</v>
      </c>
      <c r="X672" s="316" t="s">
        <v>793</v>
      </c>
      <c r="Y672" s="317" t="str">
        <f>VLOOKUP(HelpMe[[#This Row],[Technician]],Technicians[#All],3,FALSE)</f>
        <v>RAK Ceramics</v>
      </c>
      <c r="Z672" s="228" t="str">
        <f>VLOOKUP(HelpMe[[#This Row],[Technician]],Technicians[#All],2,FALSE)</f>
        <v>SAP Basis</v>
      </c>
      <c r="AA672" s="233" t="str">
        <f>IF((TEXT("Oct 28, 2024 00:00 AM","mmm dd, yyyy hh:mm") - HelpMe[[#This Row],[Updated Created Date]])&gt;0, "Yes","No")</f>
        <v>Yes</v>
      </c>
      <c r="AB672" s="230">
        <f ca="1">HelpMe[[#This Row],[Updated Resolved Time]]-HelpMe[[#This Row],[Updated Created Date]]</f>
        <v>3.3263888888905058</v>
      </c>
      <c r="AC672" s="231">
        <f>YEAR(HelpMe[[#This Row],[Updated Created Date]])</f>
        <v>2024</v>
      </c>
      <c r="AD672" s="228">
        <f>WEEKNUM(HelpMe[[#This Row],[Updated Created Date]])</f>
        <v>41</v>
      </c>
      <c r="AE672" s="228" t="str">
        <f>_xlfn.CONCAT(HelpMe[[#This Row],[Year]],"-W",HelpMe[[#This Row],[Week'#]])</f>
        <v>2024-W41</v>
      </c>
      <c r="AF672" s="228" t="str">
        <f>IFERROR(VLOOKUP(HelpMe[[#This Row],[ID]],CGTracker[#All],13,FALSE),"No CG Status Found")</f>
        <v>No CG Status Found</v>
      </c>
      <c r="AG672" s="228">
        <f>MONTH(HelpMe[[#This Row],[Updated Created Date]])</f>
        <v>10</v>
      </c>
      <c r="AH672" s="228" t="str">
        <f>_xlfn.CONCAT(HelpMe[[#This Row],[Year]],"-M",HelpMe[[#This Row],[Month]])</f>
        <v>2024-M10</v>
      </c>
      <c r="AI672" s="228" t="str">
        <f ca="1">IF(HelpMe[[#This Row],[Age]]&lt;2,"Less than 2",IF(HelpMe[[#This Row],[Age]]&lt;5,"From 2 to 5",IF(HelpMe[[#This Row],[Age]]&lt;10,"From 5 to 10","More than 10")))</f>
        <v>From 2 to 5</v>
      </c>
      <c r="AJ6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45573.436805555553</v>
      </c>
      <c r="AK6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45576.763194444444</v>
      </c>
    </row>
    <row r="673" spans="1:37" ht="13.5" customHeight="1">
      <c r="A673" s="235">
        <v>4000003837</v>
      </c>
      <c r="B673" s="228" t="s">
        <v>156</v>
      </c>
      <c r="C673" s="228" t="s">
        <v>795</v>
      </c>
      <c r="D673" s="228" t="s">
        <v>5073</v>
      </c>
      <c r="E673" s="228" t="s">
        <v>1506</v>
      </c>
      <c r="F673" s="228" t="s">
        <v>5000</v>
      </c>
      <c r="G673" s="228" t="s">
        <v>941</v>
      </c>
      <c r="H673" s="228" t="s">
        <v>403</v>
      </c>
      <c r="I673" s="233" t="s">
        <v>5074</v>
      </c>
      <c r="J673" s="228" t="s">
        <v>5075</v>
      </c>
      <c r="K673" s="228" t="s">
        <v>846</v>
      </c>
      <c r="L673" s="228" t="s">
        <v>5021</v>
      </c>
      <c r="M673" s="228" t="s">
        <v>1506</v>
      </c>
      <c r="N673" s="228" t="s">
        <v>1122</v>
      </c>
      <c r="O673" s="228" t="s">
        <v>850</v>
      </c>
      <c r="P673" s="233" t="s">
        <v>5021</v>
      </c>
      <c r="Q673" s="228" t="s">
        <v>795</v>
      </c>
      <c r="R673" s="233" t="s">
        <v>5076</v>
      </c>
      <c r="S673" s="228" t="s">
        <v>5076</v>
      </c>
      <c r="T673" s="228" t="s">
        <v>5077</v>
      </c>
      <c r="U673" s="228" t="s">
        <v>855</v>
      </c>
      <c r="V673" s="228" t="s">
        <v>855</v>
      </c>
      <c r="W673" s="228" t="s">
        <v>869</v>
      </c>
      <c r="X673" s="316" t="s">
        <v>793</v>
      </c>
      <c r="Y673" s="317" t="str">
        <f>VLOOKUP(HelpMe[[#This Row],[Technician]],Technicians[#All],3,FALSE)</f>
        <v>RAK Ceramics</v>
      </c>
      <c r="Z673" s="228" t="str">
        <f>VLOOKUP(HelpMe[[#This Row],[Technician]],Technicians[#All],2,FALSE)</f>
        <v>SAP MM</v>
      </c>
      <c r="AA673" s="233" t="str">
        <f>IF((TEXT("Oct 28, 2024 00:00 AM","mmm dd, yyyy hh:mm") - HelpMe[[#This Row],[Updated Created Date]])&gt;0, "Yes","No")</f>
        <v>Yes</v>
      </c>
      <c r="AB673" s="230">
        <f ca="1">HelpMe[[#This Row],[Updated Resolved Time]]-HelpMe[[#This Row],[Updated Created Date]]</f>
        <v>7.3305555555562023</v>
      </c>
      <c r="AC673" s="231">
        <f>YEAR(HelpMe[[#This Row],[Updated Created Date]])</f>
        <v>2024</v>
      </c>
      <c r="AD673" s="228">
        <f>WEEKNUM(HelpMe[[#This Row],[Updated Created Date]])</f>
        <v>41</v>
      </c>
      <c r="AE673" s="228" t="str">
        <f>_xlfn.CONCAT(HelpMe[[#This Row],[Year]],"-W",HelpMe[[#This Row],[Week'#]])</f>
        <v>2024-W41</v>
      </c>
      <c r="AF673" s="228" t="str">
        <f>IFERROR(VLOOKUP(HelpMe[[#This Row],[ID]],CGTracker[#All],13,FALSE),"No CG Status Found")</f>
        <v>No CG Status Found</v>
      </c>
      <c r="AG673" s="228">
        <f>MONTH(HelpMe[[#This Row],[Updated Created Date]])</f>
        <v>10</v>
      </c>
      <c r="AH673" s="228" t="str">
        <f>_xlfn.CONCAT(HelpMe[[#This Row],[Year]],"-M",HelpMe[[#This Row],[Month]])</f>
        <v>2024-M10</v>
      </c>
      <c r="AI673" s="228" t="str">
        <f ca="1">IF(HelpMe[[#This Row],[Age]]&lt;2,"Less than 2",IF(HelpMe[[#This Row],[Age]]&lt;5,"From 2 to 5",IF(HelpMe[[#This Row],[Age]]&lt;10,"From 5 to 10","More than 10")))</f>
        <v>From 5 to 10</v>
      </c>
      <c r="AJ6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45573.45208333333</v>
      </c>
      <c r="AK6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45580.782638888886</v>
      </c>
    </row>
    <row r="674" spans="1:37" ht="13.5" customHeight="1">
      <c r="A674" s="235">
        <v>4000003860</v>
      </c>
      <c r="B674" s="228" t="s">
        <v>117</v>
      </c>
      <c r="C674" s="228" t="s">
        <v>795</v>
      </c>
      <c r="D674" s="228" t="s">
        <v>5078</v>
      </c>
      <c r="E674" s="228" t="s">
        <v>880</v>
      </c>
      <c r="F674" s="228" t="s">
        <v>881</v>
      </c>
      <c r="G674" s="228" t="s">
        <v>882</v>
      </c>
      <c r="H674" s="228" t="s">
        <v>403</v>
      </c>
      <c r="I674" s="233" t="s">
        <v>5079</v>
      </c>
      <c r="J674" s="228" t="s">
        <v>5080</v>
      </c>
      <c r="K674" s="228" t="s">
        <v>846</v>
      </c>
      <c r="L674" s="228" t="s">
        <v>3899</v>
      </c>
      <c r="M674" s="228" t="s">
        <v>880</v>
      </c>
      <c r="N674" s="228" t="s">
        <v>886</v>
      </c>
      <c r="O674" s="228" t="s">
        <v>850</v>
      </c>
      <c r="P674" s="233" t="s">
        <v>3899</v>
      </c>
      <c r="Q674" s="228" t="s">
        <v>795</v>
      </c>
      <c r="R674" s="233" t="s">
        <v>5081</v>
      </c>
      <c r="S674" s="228" t="s">
        <v>5081</v>
      </c>
      <c r="T674" s="228" t="s">
        <v>5082</v>
      </c>
      <c r="U674" s="228" t="s">
        <v>890</v>
      </c>
      <c r="V674" s="228" t="s">
        <v>855</v>
      </c>
      <c r="W674" s="228" t="s">
        <v>869</v>
      </c>
      <c r="X674" s="316" t="s">
        <v>891</v>
      </c>
      <c r="Y674" s="317" t="str">
        <f>VLOOKUP(HelpMe[[#This Row],[Technician]],Technicians[#All],3,FALSE)</f>
        <v>RAK Ceramics</v>
      </c>
      <c r="Z674" s="228" t="str">
        <f>VLOOKUP(HelpMe[[#This Row],[Technician]],Technicians[#All],2,FALSE)</f>
        <v>SAP Basis</v>
      </c>
      <c r="AA674" s="233" t="str">
        <f>IF((TEXT("Oct 28, 2024 00:00 AM","mmm dd, yyyy hh:mm") - HelpMe[[#This Row],[Updated Created Date]])&gt;0, "Yes","No")</f>
        <v>Yes</v>
      </c>
      <c r="AB674" s="230">
        <f ca="1">HelpMe[[#This Row],[Updated Resolved Time]]-HelpMe[[#This Row],[Updated Created Date]]</f>
        <v>3.1125000000029104</v>
      </c>
      <c r="AC674" s="231">
        <f>YEAR(HelpMe[[#This Row],[Updated Created Date]])</f>
        <v>2024</v>
      </c>
      <c r="AD674" s="228">
        <f>WEEKNUM(HelpMe[[#This Row],[Updated Created Date]])</f>
        <v>41</v>
      </c>
      <c r="AE674" s="228" t="str">
        <f>_xlfn.CONCAT(HelpMe[[#This Row],[Year]],"-W",HelpMe[[#This Row],[Week'#]])</f>
        <v>2024-W41</v>
      </c>
      <c r="AF674" s="228" t="str">
        <f>IFERROR(VLOOKUP(HelpMe[[#This Row],[ID]],CGTracker[#All],13,FALSE),"No CG Status Found")</f>
        <v>No CG Status Found</v>
      </c>
      <c r="AG674" s="228">
        <f>MONTH(HelpMe[[#This Row],[Updated Created Date]])</f>
        <v>10</v>
      </c>
      <c r="AH674" s="228" t="str">
        <f>_xlfn.CONCAT(HelpMe[[#This Row],[Year]],"-M",HelpMe[[#This Row],[Month]])</f>
        <v>2024-M10</v>
      </c>
      <c r="AI674" s="228" t="str">
        <f ca="1">IF(HelpMe[[#This Row],[Age]]&lt;2,"Less than 2",IF(HelpMe[[#This Row],[Age]]&lt;5,"From 2 to 5",IF(HelpMe[[#This Row],[Age]]&lt;10,"From 5 to 10","More than 10")))</f>
        <v>From 2 to 5</v>
      </c>
      <c r="AJ6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45573.654166666667</v>
      </c>
      <c r="AK6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45576.76666666667</v>
      </c>
    </row>
    <row r="675" spans="1:37" ht="13.5" customHeight="1">
      <c r="A675" s="235">
        <v>4000003861</v>
      </c>
      <c r="B675" s="228" t="s">
        <v>117</v>
      </c>
      <c r="C675" s="228" t="s">
        <v>795</v>
      </c>
      <c r="D675" s="228" t="s">
        <v>5083</v>
      </c>
      <c r="E675" s="228" t="s">
        <v>3963</v>
      </c>
      <c r="F675" s="228" t="s">
        <v>881</v>
      </c>
      <c r="G675" s="228" t="s">
        <v>882</v>
      </c>
      <c r="H675" s="228" t="s">
        <v>268</v>
      </c>
      <c r="I675" s="233" t="s">
        <v>5084</v>
      </c>
      <c r="J675" s="228" t="s">
        <v>919</v>
      </c>
      <c r="K675" s="228" t="s">
        <v>846</v>
      </c>
      <c r="L675" s="228" t="s">
        <v>855</v>
      </c>
      <c r="M675" s="228" t="s">
        <v>3963</v>
      </c>
      <c r="N675" s="228" t="s">
        <v>924</v>
      </c>
      <c r="O675" s="228" t="s">
        <v>855</v>
      </c>
      <c r="P675" s="233" t="s">
        <v>5085</v>
      </c>
      <c r="Q675" s="228" t="s">
        <v>855</v>
      </c>
      <c r="R675" s="233" t="s">
        <v>855</v>
      </c>
      <c r="S675" s="228" t="s">
        <v>855</v>
      </c>
      <c r="T675" s="228" t="s">
        <v>919</v>
      </c>
      <c r="U675" s="228" t="s">
        <v>890</v>
      </c>
      <c r="V675" s="228" t="s">
        <v>855</v>
      </c>
      <c r="W675" s="228" t="s">
        <v>869</v>
      </c>
      <c r="X675" s="316" t="s">
        <v>793</v>
      </c>
      <c r="Y675" s="317" t="str">
        <f>VLOOKUP(HelpMe[[#This Row],[Technician]],Technicians[#All],3,FALSE)</f>
        <v>RAK Ceramics</v>
      </c>
      <c r="Z675" s="228" t="str">
        <f>VLOOKUP(HelpMe[[#This Row],[Technician]],Technicians[#All],2,FALSE)</f>
        <v>SAP Basis</v>
      </c>
      <c r="AA675" s="233" t="str">
        <f>IF((TEXT("Oct 28, 2024 00:00 AM","mmm dd, yyyy hh:mm") - HelpMe[[#This Row],[Updated Created Date]])&gt;0, "Yes","No")</f>
        <v>Yes</v>
      </c>
      <c r="AB675" s="230">
        <f ca="1">HelpMe[[#This Row],[Updated Resolved Time]]-HelpMe[[#This Row],[Updated Created Date]]</f>
        <v>80.102657060182537</v>
      </c>
      <c r="AC675" s="231">
        <f>YEAR(HelpMe[[#This Row],[Updated Created Date]])</f>
        <v>2024</v>
      </c>
      <c r="AD675" s="228">
        <f>WEEKNUM(HelpMe[[#This Row],[Updated Created Date]])</f>
        <v>41</v>
      </c>
      <c r="AE675" s="228" t="str">
        <f>_xlfn.CONCAT(HelpMe[[#This Row],[Year]],"-W",HelpMe[[#This Row],[Week'#]])</f>
        <v>2024-W41</v>
      </c>
      <c r="AF675" s="228" t="str">
        <f>IFERROR(VLOOKUP(HelpMe[[#This Row],[ID]],CGTracker[#All],13,FALSE),"No CG Status Found")</f>
        <v>No CG Status Found</v>
      </c>
      <c r="AG675" s="228">
        <f>MONTH(HelpMe[[#This Row],[Updated Created Date]])</f>
        <v>10</v>
      </c>
      <c r="AH675" s="228" t="str">
        <f>_xlfn.CONCAT(HelpMe[[#This Row],[Year]],"-M",HelpMe[[#This Row],[Month]])</f>
        <v>2024-M10</v>
      </c>
      <c r="AI675" s="228" t="str">
        <f ca="1">IF(HelpMe[[#This Row],[Age]]&lt;2,"Less than 2",IF(HelpMe[[#This Row],[Age]]&lt;5,"From 2 to 5",IF(HelpMe[[#This Row],[Age]]&lt;10,"From 5 to 10","More than 10")))</f>
        <v>More than 10</v>
      </c>
      <c r="AJ6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45573.654861111114</v>
      </c>
      <c r="AK6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76" spans="1:37" ht="13.5" customHeight="1">
      <c r="A676" s="235">
        <v>4000003866</v>
      </c>
      <c r="B676" s="228" t="s">
        <v>117</v>
      </c>
      <c r="C676" s="228" t="s">
        <v>1035</v>
      </c>
      <c r="D676" s="228" t="s">
        <v>5086</v>
      </c>
      <c r="E676" s="228" t="s">
        <v>921</v>
      </c>
      <c r="F676" s="228" t="s">
        <v>881</v>
      </c>
      <c r="G676" s="228" t="s">
        <v>882</v>
      </c>
      <c r="H676" s="228" t="s">
        <v>403</v>
      </c>
      <c r="I676" s="233" t="s">
        <v>5087</v>
      </c>
      <c r="J676" s="228" t="s">
        <v>5088</v>
      </c>
      <c r="K676" s="228" t="s">
        <v>846</v>
      </c>
      <c r="L676" s="228" t="s">
        <v>3543</v>
      </c>
      <c r="M676" s="228" t="s">
        <v>921</v>
      </c>
      <c r="N676" s="228" t="s">
        <v>924</v>
      </c>
      <c r="O676" s="228" t="s">
        <v>850</v>
      </c>
      <c r="P676" s="233" t="s">
        <v>3543</v>
      </c>
      <c r="Q676" s="228" t="s">
        <v>892</v>
      </c>
      <c r="R676" s="233" t="s">
        <v>5089</v>
      </c>
      <c r="S676" s="228" t="s">
        <v>5090</v>
      </c>
      <c r="T676" s="228" t="s">
        <v>5091</v>
      </c>
      <c r="U676" s="228" t="s">
        <v>890</v>
      </c>
      <c r="V676" s="228" t="s">
        <v>855</v>
      </c>
      <c r="W676" s="228" t="s">
        <v>869</v>
      </c>
      <c r="X676" s="316" t="s">
        <v>793</v>
      </c>
      <c r="Y676" s="317" t="str">
        <f>VLOOKUP(HelpMe[[#This Row],[Technician]],Technicians[#All],3,FALSE)</f>
        <v>RAK Ceramics</v>
      </c>
      <c r="Z676" s="228" t="str">
        <f>VLOOKUP(HelpMe[[#This Row],[Technician]],Technicians[#All],2,FALSE)</f>
        <v>SAP Basis</v>
      </c>
      <c r="AA676" s="233" t="str">
        <f>IF((TEXT("Oct 28, 2024 00:00 AM","mmm dd, yyyy hh:mm") - HelpMe[[#This Row],[Updated Created Date]])&gt;0, "Yes","No")</f>
        <v>Yes</v>
      </c>
      <c r="AB676" s="230">
        <f ca="1">HelpMe[[#This Row],[Updated Resolved Time]]-HelpMe[[#This Row],[Updated Created Date]]</f>
        <v>13.879861111105129</v>
      </c>
      <c r="AC676" s="231">
        <f>YEAR(HelpMe[[#This Row],[Updated Created Date]])</f>
        <v>2024</v>
      </c>
      <c r="AD676" s="228">
        <f>WEEKNUM(HelpMe[[#This Row],[Updated Created Date]])</f>
        <v>41</v>
      </c>
      <c r="AE676" s="228" t="str">
        <f>_xlfn.CONCAT(HelpMe[[#This Row],[Year]],"-W",HelpMe[[#This Row],[Week'#]])</f>
        <v>2024-W41</v>
      </c>
      <c r="AF676" s="228" t="str">
        <f>IFERROR(VLOOKUP(HelpMe[[#This Row],[ID]],CGTracker[#All],13,FALSE),"No CG Status Found")</f>
        <v>No CG Status Found</v>
      </c>
      <c r="AG676" s="228">
        <f>MONTH(HelpMe[[#This Row],[Updated Created Date]])</f>
        <v>10</v>
      </c>
      <c r="AH676" s="228" t="str">
        <f>_xlfn.CONCAT(HelpMe[[#This Row],[Year]],"-M",HelpMe[[#This Row],[Month]])</f>
        <v>2024-M10</v>
      </c>
      <c r="AI676" s="228" t="str">
        <f ca="1">IF(HelpMe[[#This Row],[Age]]&lt;2,"Less than 2",IF(HelpMe[[#This Row],[Age]]&lt;5,"From 2 to 5",IF(HelpMe[[#This Row],[Age]]&lt;10,"From 5 to 10","More than 10")))</f>
        <v>More than 10</v>
      </c>
      <c r="AJ6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45573.695138888892</v>
      </c>
      <c r="AK6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45587.574999999997</v>
      </c>
    </row>
    <row r="677" spans="1:37" ht="13.5" customHeight="1">
      <c r="A677" s="235">
        <v>4000003876</v>
      </c>
      <c r="B677" s="228" t="s">
        <v>156</v>
      </c>
      <c r="C677" s="228" t="s">
        <v>795</v>
      </c>
      <c r="D677" s="228" t="s">
        <v>5092</v>
      </c>
      <c r="E677" s="228" t="s">
        <v>3258</v>
      </c>
      <c r="F677" s="228" t="s">
        <v>881</v>
      </c>
      <c r="G677" s="228" t="s">
        <v>882</v>
      </c>
      <c r="H677" s="228" t="s">
        <v>403</v>
      </c>
      <c r="I677" s="233" t="s">
        <v>5093</v>
      </c>
      <c r="J677" s="228" t="s">
        <v>5094</v>
      </c>
      <c r="K677" s="228" t="s">
        <v>846</v>
      </c>
      <c r="L677" s="228" t="s">
        <v>4094</v>
      </c>
      <c r="M677" s="228" t="s">
        <v>3258</v>
      </c>
      <c r="N677" s="228" t="s">
        <v>1240</v>
      </c>
      <c r="O677" s="228" t="s">
        <v>850</v>
      </c>
      <c r="P677" s="233" t="s">
        <v>4094</v>
      </c>
      <c r="Q677" s="228" t="s">
        <v>795</v>
      </c>
      <c r="R677" s="233" t="s">
        <v>5095</v>
      </c>
      <c r="S677" s="228" t="s">
        <v>5095</v>
      </c>
      <c r="T677" s="228" t="s">
        <v>5096</v>
      </c>
      <c r="U677" s="228" t="s">
        <v>855</v>
      </c>
      <c r="V677" s="228" t="s">
        <v>855</v>
      </c>
      <c r="W677" s="228" t="s">
        <v>869</v>
      </c>
      <c r="X677" s="316" t="s">
        <v>793</v>
      </c>
      <c r="Y677" s="317" t="str">
        <f>VLOOKUP(HelpMe[[#This Row],[Technician]],Technicians[#All],3,FALSE)</f>
        <v>RAK Ceramics</v>
      </c>
      <c r="Z677" s="228" t="str">
        <f>VLOOKUP(HelpMe[[#This Row],[Technician]],Technicians[#All],2,FALSE)</f>
        <v>SAP Basis</v>
      </c>
      <c r="AA677" s="233" t="str">
        <f>IF((TEXT("Oct 28, 2024 00:00 AM","mmm dd, yyyy hh:mm") - HelpMe[[#This Row],[Updated Created Date]])&gt;0, "Yes","No")</f>
        <v>Yes</v>
      </c>
      <c r="AB677" s="230">
        <f ca="1">HelpMe[[#This Row],[Updated Resolved Time]]-HelpMe[[#This Row],[Updated Created Date]]</f>
        <v>0.83541666666860692</v>
      </c>
      <c r="AC677" s="231">
        <f>YEAR(HelpMe[[#This Row],[Updated Created Date]])</f>
        <v>2024</v>
      </c>
      <c r="AD677" s="228">
        <f>WEEKNUM(HelpMe[[#This Row],[Updated Created Date]])</f>
        <v>41</v>
      </c>
      <c r="AE677" s="228" t="str">
        <f>_xlfn.CONCAT(HelpMe[[#This Row],[Year]],"-W",HelpMe[[#This Row],[Week'#]])</f>
        <v>2024-W41</v>
      </c>
      <c r="AF677" s="228" t="str">
        <f>IFERROR(VLOOKUP(HelpMe[[#This Row],[ID]],CGTracker[#All],13,FALSE),"No CG Status Found")</f>
        <v>No CG Status Found</v>
      </c>
      <c r="AG677" s="228">
        <f>MONTH(HelpMe[[#This Row],[Updated Created Date]])</f>
        <v>10</v>
      </c>
      <c r="AH677" s="228" t="str">
        <f>_xlfn.CONCAT(HelpMe[[#This Row],[Year]],"-M",HelpMe[[#This Row],[Month]])</f>
        <v>2024-M10</v>
      </c>
      <c r="AI677" s="228" t="str">
        <f ca="1">IF(HelpMe[[#This Row],[Age]]&lt;2,"Less than 2",IF(HelpMe[[#This Row],[Age]]&lt;5,"From 2 to 5",IF(HelpMe[[#This Row],[Age]]&lt;10,"From 5 to 10","More than 10")))</f>
        <v>Less than 2</v>
      </c>
      <c r="AJ6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45573.852083333331</v>
      </c>
      <c r="AK6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45574.6875</v>
      </c>
    </row>
    <row r="678" spans="1:37" ht="13.5" customHeight="1">
      <c r="A678" s="235">
        <v>4000003883</v>
      </c>
      <c r="B678" s="228" t="s">
        <v>117</v>
      </c>
      <c r="C678" s="228" t="s">
        <v>795</v>
      </c>
      <c r="D678" s="228" t="s">
        <v>5097</v>
      </c>
      <c r="E678" s="228" t="s">
        <v>4894</v>
      </c>
      <c r="F678" s="228" t="s">
        <v>2387</v>
      </c>
      <c r="G678" s="228" t="s">
        <v>941</v>
      </c>
      <c r="H678" s="228" t="s">
        <v>403</v>
      </c>
      <c r="I678" s="233" t="s">
        <v>5098</v>
      </c>
      <c r="J678" s="228" t="s">
        <v>5099</v>
      </c>
      <c r="K678" s="228" t="s">
        <v>846</v>
      </c>
      <c r="L678" s="228" t="s">
        <v>5100</v>
      </c>
      <c r="M678" s="228" t="s">
        <v>933</v>
      </c>
      <c r="N678" s="228" t="s">
        <v>924</v>
      </c>
      <c r="O678" s="228" t="s">
        <v>850</v>
      </c>
      <c r="P678" s="233" t="s">
        <v>5100</v>
      </c>
      <c r="Q678" s="228" t="s">
        <v>795</v>
      </c>
      <c r="R678" s="233" t="s">
        <v>5101</v>
      </c>
      <c r="S678" s="228" t="s">
        <v>5102</v>
      </c>
      <c r="T678" s="228" t="s">
        <v>5103</v>
      </c>
      <c r="U678" s="228" t="s">
        <v>846</v>
      </c>
      <c r="V678" s="228" t="s">
        <v>855</v>
      </c>
      <c r="W678" s="228" t="s">
        <v>869</v>
      </c>
      <c r="X678" s="316" t="s">
        <v>878</v>
      </c>
      <c r="Y678" s="317" t="str">
        <f>VLOOKUP(HelpMe[[#This Row],[Technician]],Technicians[#All],3,FALSE)</f>
        <v>Capgemini</v>
      </c>
      <c r="Z678" s="228" t="str">
        <f>VLOOKUP(HelpMe[[#This Row],[Technician]],Technicians[#All],2,FALSE)</f>
        <v>SAP FICO</v>
      </c>
      <c r="AA678" s="233" t="str">
        <f>IF((TEXT("Oct 28, 2024 00:00 AM","mmm dd, yyyy hh:mm") - HelpMe[[#This Row],[Updated Created Date]])&gt;0, "Yes","No")</f>
        <v>Yes</v>
      </c>
      <c r="AB678" s="230">
        <f ca="1">HelpMe[[#This Row],[Updated Resolved Time]]-HelpMe[[#This Row],[Updated Created Date]]</f>
        <v>70.159722222218988</v>
      </c>
      <c r="AC678" s="231">
        <f>YEAR(HelpMe[[#This Row],[Updated Created Date]])</f>
        <v>2024</v>
      </c>
      <c r="AD678" s="228">
        <f>WEEKNUM(HelpMe[[#This Row],[Updated Created Date]])</f>
        <v>41</v>
      </c>
      <c r="AE678" s="228" t="str">
        <f>_xlfn.CONCAT(HelpMe[[#This Row],[Year]],"-W",HelpMe[[#This Row],[Week'#]])</f>
        <v>2024-W41</v>
      </c>
      <c r="AF678" s="228" t="str">
        <f>IFERROR(VLOOKUP(HelpMe[[#This Row],[ID]],CGTracker[#All],13,FALSE),"No CG Status Found")</f>
        <v>Completed</v>
      </c>
      <c r="AG678" s="228">
        <f>MONTH(HelpMe[[#This Row],[Updated Created Date]])</f>
        <v>10</v>
      </c>
      <c r="AH678" s="228" t="str">
        <f>_xlfn.CONCAT(HelpMe[[#This Row],[Year]],"-M",HelpMe[[#This Row],[Month]])</f>
        <v>2024-M10</v>
      </c>
      <c r="AI678" s="228" t="str">
        <f ca="1">IF(HelpMe[[#This Row],[Age]]&lt;2,"Less than 2",IF(HelpMe[[#This Row],[Age]]&lt;5,"From 2 to 5",IF(HelpMe[[#This Row],[Age]]&lt;10,"From 5 to 10","More than 10")))</f>
        <v>More than 10</v>
      </c>
      <c r="AJ6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45574.460416666669</v>
      </c>
      <c r="AK6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45644.620138888888</v>
      </c>
    </row>
    <row r="679" spans="1:37" ht="13.5" customHeight="1">
      <c r="A679" s="235">
        <v>4000003890</v>
      </c>
      <c r="B679" s="228" t="s">
        <v>117</v>
      </c>
      <c r="C679" s="228" t="s">
        <v>795</v>
      </c>
      <c r="D679" s="228" t="s">
        <v>5104</v>
      </c>
      <c r="E679" s="228" t="s">
        <v>5105</v>
      </c>
      <c r="F679" s="228" t="s">
        <v>881</v>
      </c>
      <c r="G679" s="228" t="s">
        <v>882</v>
      </c>
      <c r="H679" s="228" t="s">
        <v>403</v>
      </c>
      <c r="I679" s="233" t="s">
        <v>5106</v>
      </c>
      <c r="J679" s="228" t="s">
        <v>5107</v>
      </c>
      <c r="K679" s="228" t="s">
        <v>890</v>
      </c>
      <c r="L679" s="228" t="s">
        <v>5108</v>
      </c>
      <c r="M679" s="228" t="s">
        <v>933</v>
      </c>
      <c r="N679" s="228" t="s">
        <v>5109</v>
      </c>
      <c r="O679" s="228" t="s">
        <v>850</v>
      </c>
      <c r="P679" s="233" t="s">
        <v>5108</v>
      </c>
      <c r="Q679" s="228" t="s">
        <v>795</v>
      </c>
      <c r="R679" s="233" t="s">
        <v>5110</v>
      </c>
      <c r="S679" s="228" t="s">
        <v>5111</v>
      </c>
      <c r="T679" s="228" t="s">
        <v>5112</v>
      </c>
      <c r="U679" s="228" t="s">
        <v>890</v>
      </c>
      <c r="V679" s="228" t="s">
        <v>855</v>
      </c>
      <c r="W679" s="228" t="s">
        <v>938</v>
      </c>
      <c r="X679" s="316" t="s">
        <v>793</v>
      </c>
      <c r="Y679" s="317" t="str">
        <f>VLOOKUP(HelpMe[[#This Row],[Technician]],Technicians[#All],3,FALSE)</f>
        <v>RAK Ceramics</v>
      </c>
      <c r="Z679" s="228" t="str">
        <f>VLOOKUP(HelpMe[[#This Row],[Technician]],Technicians[#All],2,FALSE)</f>
        <v>SAP Basis</v>
      </c>
      <c r="AA679" s="233" t="str">
        <f>IF((TEXT("Oct 28, 2024 00:00 AM","mmm dd, yyyy hh:mm") - HelpMe[[#This Row],[Updated Created Date]])&gt;0, "Yes","No")</f>
        <v>Yes</v>
      </c>
      <c r="AB679" s="230">
        <f ca="1">HelpMe[[#This Row],[Updated Resolved Time]]-HelpMe[[#This Row],[Updated Created Date]]</f>
        <v>29.991666666668607</v>
      </c>
      <c r="AC679" s="231">
        <f>YEAR(HelpMe[[#This Row],[Updated Created Date]])</f>
        <v>2024</v>
      </c>
      <c r="AD679" s="228">
        <f>WEEKNUM(HelpMe[[#This Row],[Updated Created Date]])</f>
        <v>41</v>
      </c>
      <c r="AE679" s="228" t="str">
        <f>_xlfn.CONCAT(HelpMe[[#This Row],[Year]],"-W",HelpMe[[#This Row],[Week'#]])</f>
        <v>2024-W41</v>
      </c>
      <c r="AF679" s="228" t="str">
        <f>IFERROR(VLOOKUP(HelpMe[[#This Row],[ID]],CGTracker[#All],13,FALSE),"No CG Status Found")</f>
        <v>No CG Status Found</v>
      </c>
      <c r="AG679" s="228">
        <f>MONTH(HelpMe[[#This Row],[Updated Created Date]])</f>
        <v>10</v>
      </c>
      <c r="AH679" s="228" t="str">
        <f>_xlfn.CONCAT(HelpMe[[#This Row],[Year]],"-M",HelpMe[[#This Row],[Month]])</f>
        <v>2024-M10</v>
      </c>
      <c r="AI679" s="228" t="str">
        <f ca="1">IF(HelpMe[[#This Row],[Age]]&lt;2,"Less than 2",IF(HelpMe[[#This Row],[Age]]&lt;5,"From 2 to 5",IF(HelpMe[[#This Row],[Age]]&lt;10,"From 5 to 10","More than 10")))</f>
        <v>More than 10</v>
      </c>
      <c r="AJ6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45574.519444444442</v>
      </c>
      <c r="AK6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45604.511111111111</v>
      </c>
    </row>
    <row r="680" spans="1:37" ht="13.5" customHeight="1">
      <c r="A680" s="235">
        <v>4000003906</v>
      </c>
      <c r="B680" s="228" t="s">
        <v>117</v>
      </c>
      <c r="C680" s="228" t="s">
        <v>795</v>
      </c>
      <c r="D680" s="228" t="s">
        <v>5113</v>
      </c>
      <c r="E680" s="228" t="s">
        <v>2172</v>
      </c>
      <c r="F680" s="228" t="s">
        <v>881</v>
      </c>
      <c r="G680" s="228" t="s">
        <v>882</v>
      </c>
      <c r="H680" s="228" t="s">
        <v>403</v>
      </c>
      <c r="I680" s="233" t="s">
        <v>5114</v>
      </c>
      <c r="J680" s="228" t="s">
        <v>5115</v>
      </c>
      <c r="K680" s="228" t="s">
        <v>846</v>
      </c>
      <c r="L680" s="228" t="s">
        <v>5116</v>
      </c>
      <c r="M680" s="228" t="s">
        <v>933</v>
      </c>
      <c r="N680" s="228" t="s">
        <v>1666</v>
      </c>
      <c r="O680" s="228" t="s">
        <v>850</v>
      </c>
      <c r="P680" s="233" t="s">
        <v>5116</v>
      </c>
      <c r="Q680" s="228" t="s">
        <v>795</v>
      </c>
      <c r="R680" s="233" t="s">
        <v>5117</v>
      </c>
      <c r="S680" s="228" t="s">
        <v>5117</v>
      </c>
      <c r="T680" s="228" t="s">
        <v>5118</v>
      </c>
      <c r="U680" s="228" t="s">
        <v>890</v>
      </c>
      <c r="V680" s="228" t="s">
        <v>855</v>
      </c>
      <c r="W680" s="228" t="s">
        <v>869</v>
      </c>
      <c r="X680" s="316" t="s">
        <v>2176</v>
      </c>
      <c r="Y680" s="317" t="str">
        <f>VLOOKUP(HelpMe[[#This Row],[Technician]],Technicians[#All],3,FALSE)</f>
        <v>RAK Ceramics</v>
      </c>
      <c r="Z680" s="228" t="str">
        <f>VLOOKUP(HelpMe[[#This Row],[Technician]],Technicians[#All],2,FALSE)</f>
        <v>SAP Basis</v>
      </c>
      <c r="AA680" s="233" t="str">
        <f>IF((TEXT("Oct 28, 2024 00:00 AM","mmm dd, yyyy hh:mm") - HelpMe[[#This Row],[Updated Created Date]])&gt;0, "Yes","No")</f>
        <v>Yes</v>
      </c>
      <c r="AB680" s="230">
        <f ca="1">HelpMe[[#This Row],[Updated Resolved Time]]-HelpMe[[#This Row],[Updated Created Date]]</f>
        <v>50.109722222223354</v>
      </c>
      <c r="AC680" s="231">
        <f>YEAR(HelpMe[[#This Row],[Updated Created Date]])</f>
        <v>2024</v>
      </c>
      <c r="AD680" s="228">
        <f>WEEKNUM(HelpMe[[#This Row],[Updated Created Date]])</f>
        <v>41</v>
      </c>
      <c r="AE680" s="228" t="str">
        <f>_xlfn.CONCAT(HelpMe[[#This Row],[Year]],"-W",HelpMe[[#This Row],[Week'#]])</f>
        <v>2024-W41</v>
      </c>
      <c r="AF680" s="228" t="str">
        <f>IFERROR(VLOOKUP(HelpMe[[#This Row],[ID]],CGTracker[#All],13,FALSE),"No CG Status Found")</f>
        <v>No CG Status Found</v>
      </c>
      <c r="AG680" s="228">
        <f>MONTH(HelpMe[[#This Row],[Updated Created Date]])</f>
        <v>10</v>
      </c>
      <c r="AH680" s="228" t="str">
        <f>_xlfn.CONCAT(HelpMe[[#This Row],[Year]],"-M",HelpMe[[#This Row],[Month]])</f>
        <v>2024-M10</v>
      </c>
      <c r="AI680" s="228" t="str">
        <f ca="1">IF(HelpMe[[#This Row],[Age]]&lt;2,"Less than 2",IF(HelpMe[[#This Row],[Age]]&lt;5,"From 2 to 5",IF(HelpMe[[#This Row],[Age]]&lt;10,"From 5 to 10","More than 10")))</f>
        <v>More than 10</v>
      </c>
      <c r="AJ6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45574.701388888891</v>
      </c>
      <c r="AK6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45624.811111111114</v>
      </c>
    </row>
    <row r="681" spans="1:37" ht="13.5" customHeight="1">
      <c r="A681" s="235">
        <v>4000003910</v>
      </c>
      <c r="B681" s="228" t="s">
        <v>117</v>
      </c>
      <c r="C681" s="228" t="s">
        <v>795</v>
      </c>
      <c r="D681" s="228" t="s">
        <v>5119</v>
      </c>
      <c r="E681" s="228" t="s">
        <v>2214</v>
      </c>
      <c r="F681" s="228" t="s">
        <v>881</v>
      </c>
      <c r="G681" s="228" t="s">
        <v>882</v>
      </c>
      <c r="H681" s="228" t="s">
        <v>403</v>
      </c>
      <c r="I681" s="233" t="s">
        <v>5120</v>
      </c>
      <c r="J681" s="228" t="s">
        <v>5121</v>
      </c>
      <c r="K681" s="228" t="s">
        <v>890</v>
      </c>
      <c r="L681" s="228" t="s">
        <v>5122</v>
      </c>
      <c r="M681" s="228" t="s">
        <v>933</v>
      </c>
      <c r="N681" s="228" t="s">
        <v>1188</v>
      </c>
      <c r="O681" s="228" t="s">
        <v>850</v>
      </c>
      <c r="P681" s="233" t="s">
        <v>5122</v>
      </c>
      <c r="Q681" s="228" t="s">
        <v>795</v>
      </c>
      <c r="R681" s="233" t="s">
        <v>5123</v>
      </c>
      <c r="S681" s="228" t="s">
        <v>5124</v>
      </c>
      <c r="T681" s="228" t="s">
        <v>5125</v>
      </c>
      <c r="U681" s="228" t="s">
        <v>890</v>
      </c>
      <c r="V681" s="228" t="s">
        <v>855</v>
      </c>
      <c r="W681" s="228" t="s">
        <v>938</v>
      </c>
      <c r="X681" s="316" t="s">
        <v>793</v>
      </c>
      <c r="Y681" s="317" t="str">
        <f>VLOOKUP(HelpMe[[#This Row],[Technician]],Technicians[#All],3,FALSE)</f>
        <v>RAK Ceramics</v>
      </c>
      <c r="Z681" s="228" t="str">
        <f>VLOOKUP(HelpMe[[#This Row],[Technician]],Technicians[#All],2,FALSE)</f>
        <v>SAP Basis</v>
      </c>
      <c r="AA681" s="233" t="str">
        <f>IF((TEXT("Oct 28, 2024 00:00 AM","mmm dd, yyyy hh:mm") - HelpMe[[#This Row],[Updated Created Date]])&gt;0, "Yes","No")</f>
        <v>Yes</v>
      </c>
      <c r="AB681" s="230">
        <f ca="1">HelpMe[[#This Row],[Updated Resolved Time]]-HelpMe[[#This Row],[Updated Created Date]]</f>
        <v>71.837500000001455</v>
      </c>
      <c r="AC681" s="231">
        <f>YEAR(HelpMe[[#This Row],[Updated Created Date]])</f>
        <v>2024</v>
      </c>
      <c r="AD681" s="228">
        <f>WEEKNUM(HelpMe[[#This Row],[Updated Created Date]])</f>
        <v>41</v>
      </c>
      <c r="AE681" s="228" t="str">
        <f>_xlfn.CONCAT(HelpMe[[#This Row],[Year]],"-W",HelpMe[[#This Row],[Week'#]])</f>
        <v>2024-W41</v>
      </c>
      <c r="AF681" s="228" t="str">
        <f>IFERROR(VLOOKUP(HelpMe[[#This Row],[ID]],CGTracker[#All],13,FALSE),"No CG Status Found")</f>
        <v>No CG Status Found</v>
      </c>
      <c r="AG681" s="228">
        <f>MONTH(HelpMe[[#This Row],[Updated Created Date]])</f>
        <v>10</v>
      </c>
      <c r="AH681" s="228" t="str">
        <f>_xlfn.CONCAT(HelpMe[[#This Row],[Year]],"-M",HelpMe[[#This Row],[Month]])</f>
        <v>2024-M10</v>
      </c>
      <c r="AI681" s="228" t="str">
        <f ca="1">IF(HelpMe[[#This Row],[Age]]&lt;2,"Less than 2",IF(HelpMe[[#This Row],[Age]]&lt;5,"From 2 to 5",IF(HelpMe[[#This Row],[Age]]&lt;10,"From 5 to 10","More than 10")))</f>
        <v>More than 10</v>
      </c>
      <c r="AJ6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45574.738888888889</v>
      </c>
      <c r="AK6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45646.576388888891</v>
      </c>
    </row>
    <row r="682" spans="1:37" ht="13.5" customHeight="1">
      <c r="A682" s="235">
        <v>4000003886</v>
      </c>
      <c r="B682" s="228" t="s">
        <v>117</v>
      </c>
      <c r="C682" s="228" t="s">
        <v>795</v>
      </c>
      <c r="D682" s="228" t="s">
        <v>711</v>
      </c>
      <c r="E682" s="228" t="s">
        <v>5126</v>
      </c>
      <c r="F682" s="228" t="s">
        <v>223</v>
      </c>
      <c r="G682" s="228" t="s">
        <v>1743</v>
      </c>
      <c r="H682" s="228" t="s">
        <v>746</v>
      </c>
      <c r="I682" s="233" t="s">
        <v>5127</v>
      </c>
      <c r="J682" s="228" t="s">
        <v>5128</v>
      </c>
      <c r="K682" s="228" t="s">
        <v>846</v>
      </c>
      <c r="L682" s="228" t="s">
        <v>855</v>
      </c>
      <c r="M682" s="228" t="s">
        <v>5126</v>
      </c>
      <c r="N682" s="228" t="s">
        <v>5129</v>
      </c>
      <c r="O682" s="228" t="s">
        <v>850</v>
      </c>
      <c r="P682" s="233" t="s">
        <v>5130</v>
      </c>
      <c r="Q682" s="228" t="s">
        <v>795</v>
      </c>
      <c r="R682" s="233" t="s">
        <v>855</v>
      </c>
      <c r="S682" s="228" t="s">
        <v>5131</v>
      </c>
      <c r="T682" s="228" t="s">
        <v>5132</v>
      </c>
      <c r="U682" s="228" t="s">
        <v>846</v>
      </c>
      <c r="V682" s="228" t="s">
        <v>855</v>
      </c>
      <c r="W682" s="228" t="s">
        <v>869</v>
      </c>
      <c r="X682" s="316" t="s">
        <v>793</v>
      </c>
      <c r="Y682" s="317" t="str">
        <f>VLOOKUP(HelpMe[[#This Row],[Technician]],Technicians[#All],3,FALSE)</f>
        <v>Capgemini</v>
      </c>
      <c r="Z682" s="228" t="str">
        <f>VLOOKUP(HelpMe[[#This Row],[Technician]],Technicians[#All],2,FALSE)</f>
        <v>SAP HCM</v>
      </c>
      <c r="AA682" s="233" t="str">
        <f>IF((TEXT("Oct 28, 2024 00:00 AM","mmm dd, yyyy hh:mm") - HelpMe[[#This Row],[Updated Created Date]])&gt;0, "Yes","No")</f>
        <v>Yes</v>
      </c>
      <c r="AB682" s="230">
        <f ca="1">HelpMe[[#This Row],[Updated Resolved Time]]-HelpMe[[#This Row],[Updated Created Date]]</f>
        <v>79.267240393521206</v>
      </c>
      <c r="AC682" s="231">
        <f>YEAR(HelpMe[[#This Row],[Updated Created Date]])</f>
        <v>2024</v>
      </c>
      <c r="AD682" s="228">
        <f>WEEKNUM(HelpMe[[#This Row],[Updated Created Date]])</f>
        <v>41</v>
      </c>
      <c r="AE682" s="228" t="str">
        <f>_xlfn.CONCAT(HelpMe[[#This Row],[Year]],"-W",HelpMe[[#This Row],[Week'#]])</f>
        <v>2024-W41</v>
      </c>
      <c r="AF682" s="228" t="str">
        <f>IFERROR(VLOOKUP(HelpMe[[#This Row],[ID]],CGTracker[#All],13,FALSE),"No CG Status Found")</f>
        <v>Under UAT</v>
      </c>
      <c r="AG682" s="228">
        <f>MONTH(HelpMe[[#This Row],[Updated Created Date]])</f>
        <v>10</v>
      </c>
      <c r="AH682" s="228" t="str">
        <f>_xlfn.CONCAT(HelpMe[[#This Row],[Year]],"-M",HelpMe[[#This Row],[Month]])</f>
        <v>2024-M10</v>
      </c>
      <c r="AI682" s="228" t="str">
        <f ca="1">IF(HelpMe[[#This Row],[Age]]&lt;2,"Less than 2",IF(HelpMe[[#This Row],[Age]]&lt;5,"From 2 to 5",IF(HelpMe[[#This Row],[Age]]&lt;10,"From 5 to 10","More than 10")))</f>
        <v>More than 10</v>
      </c>
      <c r="AJ6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45574.490277777775</v>
      </c>
      <c r="AK6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83" spans="1:37" ht="13.5" customHeight="1">
      <c r="A683" s="235">
        <v>4000003887</v>
      </c>
      <c r="B683" s="228" t="s">
        <v>117</v>
      </c>
      <c r="C683" s="228" t="s">
        <v>892</v>
      </c>
      <c r="D683" s="228" t="s">
        <v>5133</v>
      </c>
      <c r="E683" s="228" t="s">
        <v>5126</v>
      </c>
      <c r="F683" s="228" t="s">
        <v>603</v>
      </c>
      <c r="G683" s="228" t="s">
        <v>860</v>
      </c>
      <c r="H683" s="228" t="s">
        <v>746</v>
      </c>
      <c r="I683" s="233" t="s">
        <v>5134</v>
      </c>
      <c r="J683" s="228" t="s">
        <v>5135</v>
      </c>
      <c r="K683" s="228" t="s">
        <v>846</v>
      </c>
      <c r="L683" s="228" t="s">
        <v>855</v>
      </c>
      <c r="M683" s="228" t="s">
        <v>5126</v>
      </c>
      <c r="N683" s="228" t="s">
        <v>1041</v>
      </c>
      <c r="O683" s="228" t="s">
        <v>850</v>
      </c>
      <c r="P683" s="233" t="s">
        <v>5136</v>
      </c>
      <c r="Q683" s="228" t="s">
        <v>795</v>
      </c>
      <c r="R683" s="233" t="s">
        <v>855</v>
      </c>
      <c r="S683" s="228" t="s">
        <v>5136</v>
      </c>
      <c r="T683" s="228" t="s">
        <v>5137</v>
      </c>
      <c r="U683" s="228" t="s">
        <v>890</v>
      </c>
      <c r="V683" s="228" t="s">
        <v>855</v>
      </c>
      <c r="W683" s="228" t="s">
        <v>869</v>
      </c>
      <c r="X683" s="316" t="s">
        <v>793</v>
      </c>
      <c r="Y683" s="317" t="str">
        <f>VLOOKUP(HelpMe[[#This Row],[Technician]],Technicians[#All],3,FALSE)</f>
        <v>RAK Ceramics</v>
      </c>
      <c r="Z683" s="228" t="str">
        <f>VLOOKUP(HelpMe[[#This Row],[Technician]],Technicians[#All],2,FALSE)</f>
        <v>SAP ABAP</v>
      </c>
      <c r="AA683" s="233" t="str">
        <f>IF((TEXT("Oct 28, 2024 00:00 AM","mmm dd, yyyy hh:mm") - HelpMe[[#This Row],[Updated Created Date]])&gt;0, "Yes","No")</f>
        <v>Yes</v>
      </c>
      <c r="AB683" s="230">
        <f ca="1">HelpMe[[#This Row],[Updated Resolved Time]]-HelpMe[[#This Row],[Updated Created Date]]</f>
        <v>79.263073726855509</v>
      </c>
      <c r="AC683" s="231">
        <f>YEAR(HelpMe[[#This Row],[Updated Created Date]])</f>
        <v>2024</v>
      </c>
      <c r="AD683" s="228">
        <f>WEEKNUM(HelpMe[[#This Row],[Updated Created Date]])</f>
        <v>41</v>
      </c>
      <c r="AE683" s="228" t="str">
        <f>_xlfn.CONCAT(HelpMe[[#This Row],[Year]],"-W",HelpMe[[#This Row],[Week'#]])</f>
        <v>2024-W41</v>
      </c>
      <c r="AF683" s="228" t="str">
        <f>IFERROR(VLOOKUP(HelpMe[[#This Row],[ID]],CGTracker[#All],13,FALSE),"No CG Status Found")</f>
        <v>No CG Status Found</v>
      </c>
      <c r="AG683" s="228">
        <f>MONTH(HelpMe[[#This Row],[Updated Created Date]])</f>
        <v>10</v>
      </c>
      <c r="AH683" s="228" t="str">
        <f>_xlfn.CONCAT(HelpMe[[#This Row],[Year]],"-M",HelpMe[[#This Row],[Month]])</f>
        <v>2024-M10</v>
      </c>
      <c r="AI683" s="228" t="str">
        <f ca="1">IF(HelpMe[[#This Row],[Age]]&lt;2,"Less than 2",IF(HelpMe[[#This Row],[Age]]&lt;5,"From 2 to 5",IF(HelpMe[[#This Row],[Age]]&lt;10,"From 5 to 10","More than 10")))</f>
        <v>More than 10</v>
      </c>
      <c r="AJ6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45574.494444444441</v>
      </c>
      <c r="AK6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84" spans="1:37" ht="13.5" customHeight="1">
      <c r="A684" s="235">
        <v>4000003936</v>
      </c>
      <c r="B684" s="228" t="s">
        <v>117</v>
      </c>
      <c r="C684" s="228" t="s">
        <v>795</v>
      </c>
      <c r="D684" s="228" t="s">
        <v>5138</v>
      </c>
      <c r="E684" s="228" t="s">
        <v>3131</v>
      </c>
      <c r="F684" s="228" t="s">
        <v>881</v>
      </c>
      <c r="G684" s="228" t="s">
        <v>882</v>
      </c>
      <c r="H684" s="228" t="s">
        <v>403</v>
      </c>
      <c r="I684" s="233" t="s">
        <v>5139</v>
      </c>
      <c r="J684" s="228" t="s">
        <v>5140</v>
      </c>
      <c r="K684" s="228" t="s">
        <v>890</v>
      </c>
      <c r="L684" s="228" t="s">
        <v>3899</v>
      </c>
      <c r="M684" s="228" t="s">
        <v>3131</v>
      </c>
      <c r="N684" s="228" t="s">
        <v>3134</v>
      </c>
      <c r="O684" s="228" t="s">
        <v>850</v>
      </c>
      <c r="P684" s="233" t="s">
        <v>5141</v>
      </c>
      <c r="Q684" s="228" t="s">
        <v>795</v>
      </c>
      <c r="R684" s="233" t="s">
        <v>5142</v>
      </c>
      <c r="S684" s="228" t="s">
        <v>5142</v>
      </c>
      <c r="T684" s="228" t="s">
        <v>5143</v>
      </c>
      <c r="U684" s="228" t="s">
        <v>890</v>
      </c>
      <c r="V684" s="228" t="s">
        <v>855</v>
      </c>
      <c r="W684" s="228" t="s">
        <v>938</v>
      </c>
      <c r="X684" s="316" t="s">
        <v>793</v>
      </c>
      <c r="Y684" s="317" t="str">
        <f>VLOOKUP(HelpMe[[#This Row],[Technician]],Technicians[#All],3,FALSE)</f>
        <v>RAK Ceramics</v>
      </c>
      <c r="Z684" s="228" t="str">
        <f>VLOOKUP(HelpMe[[#This Row],[Technician]],Technicians[#All],2,FALSE)</f>
        <v>SAP Basis</v>
      </c>
      <c r="AA684" s="233" t="str">
        <f>IF((TEXT("Oct 28, 2024 00:00 AM","mmm dd, yyyy hh:mm") - HelpMe[[#This Row],[Updated Created Date]])&gt;0, "Yes","No")</f>
        <v>Yes</v>
      </c>
      <c r="AB684" s="230">
        <f ca="1">HelpMe[[#This Row],[Updated Resolved Time]]-HelpMe[[#This Row],[Updated Created Date]]</f>
        <v>1.0999999999985448</v>
      </c>
      <c r="AC684" s="231">
        <f>YEAR(HelpMe[[#This Row],[Updated Created Date]])</f>
        <v>2024</v>
      </c>
      <c r="AD684" s="228">
        <f>WEEKNUM(HelpMe[[#This Row],[Updated Created Date]])</f>
        <v>41</v>
      </c>
      <c r="AE684" s="228" t="str">
        <f>_xlfn.CONCAT(HelpMe[[#This Row],[Year]],"-W",HelpMe[[#This Row],[Week'#]])</f>
        <v>2024-W41</v>
      </c>
      <c r="AF684" s="228" t="str">
        <f>IFERROR(VLOOKUP(HelpMe[[#This Row],[ID]],CGTracker[#All],13,FALSE),"No CG Status Found")</f>
        <v>No CG Status Found</v>
      </c>
      <c r="AG684" s="228">
        <f>MONTH(HelpMe[[#This Row],[Updated Created Date]])</f>
        <v>10</v>
      </c>
      <c r="AH684" s="228" t="str">
        <f>_xlfn.CONCAT(HelpMe[[#This Row],[Year]],"-M",HelpMe[[#This Row],[Month]])</f>
        <v>2024-M10</v>
      </c>
      <c r="AI684" s="228" t="str">
        <f ca="1">IF(HelpMe[[#This Row],[Age]]&lt;2,"Less than 2",IF(HelpMe[[#This Row],[Age]]&lt;5,"From 2 to 5",IF(HelpMe[[#This Row],[Age]]&lt;10,"From 5 to 10","More than 10")))</f>
        <v>Less than 2</v>
      </c>
      <c r="AJ6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45575.661805555559</v>
      </c>
      <c r="AK6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45576.761805555558</v>
      </c>
    </row>
    <row r="685" spans="1:37" ht="13.5" customHeight="1">
      <c r="A685" s="235">
        <v>4000003904</v>
      </c>
      <c r="B685" s="228" t="s">
        <v>156</v>
      </c>
      <c r="C685" s="228" t="s">
        <v>795</v>
      </c>
      <c r="D685" s="228" t="s">
        <v>5144</v>
      </c>
      <c r="E685" s="228" t="s">
        <v>2305</v>
      </c>
      <c r="F685" s="228" t="s">
        <v>742</v>
      </c>
      <c r="G685" s="228" t="s">
        <v>941</v>
      </c>
      <c r="H685" s="228" t="s">
        <v>403</v>
      </c>
      <c r="I685" s="233" t="s">
        <v>5145</v>
      </c>
      <c r="J685" s="228" t="s">
        <v>5146</v>
      </c>
      <c r="K685" s="228" t="s">
        <v>846</v>
      </c>
      <c r="L685" s="228" t="s">
        <v>5008</v>
      </c>
      <c r="M685" s="228" t="s">
        <v>2305</v>
      </c>
      <c r="N685" s="228" t="s">
        <v>1170</v>
      </c>
      <c r="O685" s="228" t="s">
        <v>850</v>
      </c>
      <c r="P685" s="233" t="s">
        <v>5008</v>
      </c>
      <c r="Q685" s="228" t="s">
        <v>795</v>
      </c>
      <c r="R685" s="233" t="s">
        <v>5147</v>
      </c>
      <c r="S685" s="228" t="s">
        <v>5147</v>
      </c>
      <c r="T685" s="228" t="s">
        <v>5148</v>
      </c>
      <c r="U685" s="228" t="s">
        <v>855</v>
      </c>
      <c r="V685" s="228" t="s">
        <v>855</v>
      </c>
      <c r="W685" s="228" t="s">
        <v>869</v>
      </c>
      <c r="X685" s="316" t="s">
        <v>793</v>
      </c>
      <c r="Y685" s="317" t="str">
        <f>VLOOKUP(HelpMe[[#This Row],[Technician]],Technicians[#All],3,FALSE)</f>
        <v>RAK Ceramics</v>
      </c>
      <c r="Z685" s="228" t="str">
        <f>VLOOKUP(HelpMe[[#This Row],[Technician]],Technicians[#All],2,FALSE)</f>
        <v>SAP SD</v>
      </c>
      <c r="AA685" s="233" t="str">
        <f>IF((TEXT("Oct 28, 2024 00:00 AM","mmm dd, yyyy hh:mm") - HelpMe[[#This Row],[Updated Created Date]])&gt;0, "Yes","No")</f>
        <v>Yes</v>
      </c>
      <c r="AB685" s="230">
        <f ca="1">HelpMe[[#This Row],[Updated Resolved Time]]-HelpMe[[#This Row],[Updated Created Date]]</f>
        <v>4.929861111108039</v>
      </c>
      <c r="AC685" s="231">
        <f>YEAR(HelpMe[[#This Row],[Updated Created Date]])</f>
        <v>2024</v>
      </c>
      <c r="AD685" s="228">
        <f>WEEKNUM(HelpMe[[#This Row],[Updated Created Date]])</f>
        <v>41</v>
      </c>
      <c r="AE685" s="228" t="str">
        <f>_xlfn.CONCAT(HelpMe[[#This Row],[Year]],"-W",HelpMe[[#This Row],[Week'#]])</f>
        <v>2024-W41</v>
      </c>
      <c r="AF685" s="228" t="str">
        <f>IFERROR(VLOOKUP(HelpMe[[#This Row],[ID]],CGTracker[#All],13,FALSE),"No CG Status Found")</f>
        <v>No CG Status Found</v>
      </c>
      <c r="AG685" s="228">
        <f>MONTH(HelpMe[[#This Row],[Updated Created Date]])</f>
        <v>10</v>
      </c>
      <c r="AH685" s="228" t="str">
        <f>_xlfn.CONCAT(HelpMe[[#This Row],[Year]],"-M",HelpMe[[#This Row],[Month]])</f>
        <v>2024-M10</v>
      </c>
      <c r="AI685" s="228" t="str">
        <f ca="1">IF(HelpMe[[#This Row],[Age]]&lt;2,"Less than 2",IF(HelpMe[[#This Row],[Age]]&lt;5,"From 2 to 5",IF(HelpMe[[#This Row],[Age]]&lt;10,"From 5 to 10","More than 10")))</f>
        <v>From 2 to 5</v>
      </c>
      <c r="AJ6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45574.636111111111</v>
      </c>
      <c r="AK6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45579.565972222219</v>
      </c>
    </row>
    <row r="686" spans="1:37" ht="13.5" customHeight="1">
      <c r="A686" s="235">
        <v>4000003962</v>
      </c>
      <c r="B686" s="228" t="s">
        <v>117</v>
      </c>
      <c r="C686" s="228" t="s">
        <v>892</v>
      </c>
      <c r="D686" s="228" t="s">
        <v>5149</v>
      </c>
      <c r="E686" s="228" t="s">
        <v>2226</v>
      </c>
      <c r="F686" s="228" t="s">
        <v>881</v>
      </c>
      <c r="G686" s="228" t="s">
        <v>882</v>
      </c>
      <c r="H686" s="228" t="s">
        <v>403</v>
      </c>
      <c r="I686" s="233" t="s">
        <v>5150</v>
      </c>
      <c r="J686" s="228" t="s">
        <v>5151</v>
      </c>
      <c r="K686" s="228" t="s">
        <v>846</v>
      </c>
      <c r="L686" s="228" t="s">
        <v>3899</v>
      </c>
      <c r="M686" s="228" t="s">
        <v>2226</v>
      </c>
      <c r="N686" s="228" t="s">
        <v>1098</v>
      </c>
      <c r="O686" s="228" t="s">
        <v>850</v>
      </c>
      <c r="P686" s="233" t="s">
        <v>3899</v>
      </c>
      <c r="Q686" s="228" t="s">
        <v>795</v>
      </c>
      <c r="R686" s="233" t="s">
        <v>5152</v>
      </c>
      <c r="S686" s="228" t="s">
        <v>5152</v>
      </c>
      <c r="T686" s="228" t="s">
        <v>5153</v>
      </c>
      <c r="U686" s="228" t="s">
        <v>890</v>
      </c>
      <c r="V686" s="228" t="s">
        <v>855</v>
      </c>
      <c r="W686" s="228" t="s">
        <v>1226</v>
      </c>
      <c r="X686" s="316" t="s">
        <v>793</v>
      </c>
      <c r="Y686" s="317" t="str">
        <f>VLOOKUP(HelpMe[[#This Row],[Technician]],Technicians[#All],3,FALSE)</f>
        <v>RAK Ceramics</v>
      </c>
      <c r="Z686" s="228" t="str">
        <f>VLOOKUP(HelpMe[[#This Row],[Technician]],Technicians[#All],2,FALSE)</f>
        <v>SAP Basis</v>
      </c>
      <c r="AA686" s="233" t="str">
        <f>IF((TEXT("Oct 28, 2024 00:00 AM","mmm dd, yyyy hh:mm") - HelpMe[[#This Row],[Updated Created Date]])&gt;0, "Yes","No")</f>
        <v>Yes</v>
      </c>
      <c r="AB686" s="230">
        <f ca="1">HelpMe[[#This Row],[Updated Resolved Time]]-HelpMe[[#This Row],[Updated Created Date]]</f>
        <v>0.98194444444379769</v>
      </c>
      <c r="AC686" s="231">
        <f>YEAR(HelpMe[[#This Row],[Updated Created Date]])</f>
        <v>2024</v>
      </c>
      <c r="AD686" s="228">
        <f>WEEKNUM(HelpMe[[#This Row],[Updated Created Date]])</f>
        <v>41</v>
      </c>
      <c r="AE686" s="228" t="str">
        <f>_xlfn.CONCAT(HelpMe[[#This Row],[Year]],"-W",HelpMe[[#This Row],[Week'#]])</f>
        <v>2024-W41</v>
      </c>
      <c r="AF686" s="228" t="str">
        <f>IFERROR(VLOOKUP(HelpMe[[#This Row],[ID]],CGTracker[#All],13,FALSE),"No CG Status Found")</f>
        <v>No CG Status Found</v>
      </c>
      <c r="AG686" s="228">
        <f>MONTH(HelpMe[[#This Row],[Updated Created Date]])</f>
        <v>10</v>
      </c>
      <c r="AH686" s="228" t="str">
        <f>_xlfn.CONCAT(HelpMe[[#This Row],[Year]],"-M",HelpMe[[#This Row],[Month]])</f>
        <v>2024-M10</v>
      </c>
      <c r="AI686" s="228" t="str">
        <f ca="1">IF(HelpMe[[#This Row],[Age]]&lt;2,"Less than 2",IF(HelpMe[[#This Row],[Age]]&lt;5,"From 2 to 5",IF(HelpMe[[#This Row],[Age]]&lt;10,"From 5 to 10","More than 10")))</f>
        <v>Less than 2</v>
      </c>
      <c r="AJ6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45575.782638888886</v>
      </c>
      <c r="AK6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45576.76458333333</v>
      </c>
    </row>
    <row r="687" spans="1:37" ht="13.5" customHeight="1">
      <c r="A687" s="235">
        <v>4000003922</v>
      </c>
      <c r="B687" s="228" t="s">
        <v>117</v>
      </c>
      <c r="C687" s="228" t="s">
        <v>795</v>
      </c>
      <c r="D687" s="228" t="s">
        <v>5154</v>
      </c>
      <c r="E687" s="228" t="s">
        <v>1010</v>
      </c>
      <c r="F687" s="228" t="s">
        <v>881</v>
      </c>
      <c r="G687" s="228" t="s">
        <v>882</v>
      </c>
      <c r="H687" s="228" t="s">
        <v>403</v>
      </c>
      <c r="I687" s="233" t="s">
        <v>5155</v>
      </c>
      <c r="J687" s="228" t="s">
        <v>5156</v>
      </c>
      <c r="K687" s="228" t="s">
        <v>890</v>
      </c>
      <c r="L687" s="228" t="s">
        <v>4797</v>
      </c>
      <c r="M687" s="228" t="s">
        <v>933</v>
      </c>
      <c r="N687" s="228" t="s">
        <v>886</v>
      </c>
      <c r="O687" s="228" t="s">
        <v>850</v>
      </c>
      <c r="P687" s="233" t="s">
        <v>4797</v>
      </c>
      <c r="Q687" s="228" t="s">
        <v>795</v>
      </c>
      <c r="R687" s="233" t="s">
        <v>5157</v>
      </c>
      <c r="S687" s="228" t="s">
        <v>5157</v>
      </c>
      <c r="T687" s="228" t="s">
        <v>5158</v>
      </c>
      <c r="U687" s="228" t="s">
        <v>890</v>
      </c>
      <c r="V687" s="228" t="s">
        <v>855</v>
      </c>
      <c r="W687" s="228" t="s">
        <v>938</v>
      </c>
      <c r="X687" s="316" t="s">
        <v>878</v>
      </c>
      <c r="Y687" s="317" t="str">
        <f>VLOOKUP(HelpMe[[#This Row],[Technician]],Technicians[#All],3,FALSE)</f>
        <v>RAK Ceramics</v>
      </c>
      <c r="Z687" s="228" t="str">
        <f>VLOOKUP(HelpMe[[#This Row],[Technician]],Technicians[#All],2,FALSE)</f>
        <v>SAP Basis</v>
      </c>
      <c r="AA687" s="233" t="str">
        <f>IF((TEXT("Oct 28, 2024 00:00 AM","mmm dd, yyyy hh:mm") - HelpMe[[#This Row],[Updated Created Date]])&gt;0, "Yes","No")</f>
        <v>Yes</v>
      </c>
      <c r="AB687" s="230">
        <f ca="1">HelpMe[[#This Row],[Updated Resolved Time]]-HelpMe[[#This Row],[Updated Created Date]]</f>
        <v>0.25902777777810115</v>
      </c>
      <c r="AC687" s="231">
        <f>YEAR(HelpMe[[#This Row],[Updated Created Date]])</f>
        <v>2024</v>
      </c>
      <c r="AD687" s="228">
        <f>WEEKNUM(HelpMe[[#This Row],[Updated Created Date]])</f>
        <v>41</v>
      </c>
      <c r="AE687" s="228" t="str">
        <f>_xlfn.CONCAT(HelpMe[[#This Row],[Year]],"-W",HelpMe[[#This Row],[Week'#]])</f>
        <v>2024-W41</v>
      </c>
      <c r="AF687" s="228" t="str">
        <f>IFERROR(VLOOKUP(HelpMe[[#This Row],[ID]],CGTracker[#All],13,FALSE),"No CG Status Found")</f>
        <v>No CG Status Found</v>
      </c>
      <c r="AG687" s="228">
        <f>MONTH(HelpMe[[#This Row],[Updated Created Date]])</f>
        <v>10</v>
      </c>
      <c r="AH687" s="228" t="str">
        <f>_xlfn.CONCAT(HelpMe[[#This Row],[Year]],"-M",HelpMe[[#This Row],[Month]])</f>
        <v>2024-M10</v>
      </c>
      <c r="AI687" s="228" t="str">
        <f ca="1">IF(HelpMe[[#This Row],[Age]]&lt;2,"Less than 2",IF(HelpMe[[#This Row],[Age]]&lt;5,"From 2 to 5",IF(HelpMe[[#This Row],[Age]]&lt;10,"From 5 to 10","More than 10")))</f>
        <v>Less than 2</v>
      </c>
      <c r="AJ6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45575.443749999999</v>
      </c>
      <c r="AK6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45575.702777777777</v>
      </c>
    </row>
    <row r="688" spans="1:37" ht="13.5" customHeight="1">
      <c r="A688" s="235">
        <v>4000003926</v>
      </c>
      <c r="B688" s="228" t="s">
        <v>117</v>
      </c>
      <c r="C688" s="228" t="s">
        <v>795</v>
      </c>
      <c r="D688" s="228" t="s">
        <v>5159</v>
      </c>
      <c r="E688" s="228" t="s">
        <v>5160</v>
      </c>
      <c r="F688" s="228" t="s">
        <v>881</v>
      </c>
      <c r="G688" s="228" t="s">
        <v>882</v>
      </c>
      <c r="H688" s="228" t="s">
        <v>403</v>
      </c>
      <c r="I688" s="233" t="s">
        <v>5161</v>
      </c>
      <c r="J688" s="228" t="s">
        <v>5162</v>
      </c>
      <c r="K688" s="228" t="s">
        <v>890</v>
      </c>
      <c r="L688" s="228" t="s">
        <v>3417</v>
      </c>
      <c r="M688" s="228" t="s">
        <v>933</v>
      </c>
      <c r="N688" s="228" t="s">
        <v>1122</v>
      </c>
      <c r="O688" s="228" t="s">
        <v>850</v>
      </c>
      <c r="P688" s="233" t="s">
        <v>3417</v>
      </c>
      <c r="Q688" s="228" t="s">
        <v>795</v>
      </c>
      <c r="R688" s="233" t="s">
        <v>5163</v>
      </c>
      <c r="S688" s="228" t="s">
        <v>5163</v>
      </c>
      <c r="T688" s="228" t="s">
        <v>5164</v>
      </c>
      <c r="U688" s="228" t="s">
        <v>890</v>
      </c>
      <c r="V688" s="228" t="s">
        <v>855</v>
      </c>
      <c r="W688" s="228" t="s">
        <v>938</v>
      </c>
      <c r="X688" s="316" t="s">
        <v>793</v>
      </c>
      <c r="Y688" s="317" t="str">
        <f>VLOOKUP(HelpMe[[#This Row],[Technician]],Technicians[#All],3,FALSE)</f>
        <v>RAK Ceramics</v>
      </c>
      <c r="Z688" s="228" t="str">
        <f>VLOOKUP(HelpMe[[#This Row],[Technician]],Technicians[#All],2,FALSE)</f>
        <v>SAP Basis</v>
      </c>
      <c r="AA688" s="233" t="str">
        <f>IF((TEXT("Oct 28, 2024 00:00 AM","mmm dd, yyyy hh:mm") - HelpMe[[#This Row],[Updated Created Date]])&gt;0, "Yes","No")</f>
        <v>Yes</v>
      </c>
      <c r="AB688" s="230">
        <f ca="1">HelpMe[[#This Row],[Updated Resolved Time]]-HelpMe[[#This Row],[Updated Created Date]]</f>
        <v>5.2291666666642413</v>
      </c>
      <c r="AC688" s="231">
        <f>YEAR(HelpMe[[#This Row],[Updated Created Date]])</f>
        <v>2024</v>
      </c>
      <c r="AD688" s="228">
        <f>WEEKNUM(HelpMe[[#This Row],[Updated Created Date]])</f>
        <v>41</v>
      </c>
      <c r="AE688" s="228" t="str">
        <f>_xlfn.CONCAT(HelpMe[[#This Row],[Year]],"-W",HelpMe[[#This Row],[Week'#]])</f>
        <v>2024-W41</v>
      </c>
      <c r="AF688" s="228" t="str">
        <f>IFERROR(VLOOKUP(HelpMe[[#This Row],[ID]],CGTracker[#All],13,FALSE),"No CG Status Found")</f>
        <v>No CG Status Found</v>
      </c>
      <c r="AG688" s="228">
        <f>MONTH(HelpMe[[#This Row],[Updated Created Date]])</f>
        <v>10</v>
      </c>
      <c r="AH688" s="228" t="str">
        <f>_xlfn.CONCAT(HelpMe[[#This Row],[Year]],"-M",HelpMe[[#This Row],[Month]])</f>
        <v>2024-M10</v>
      </c>
      <c r="AI688" s="228" t="str">
        <f ca="1">IF(HelpMe[[#This Row],[Age]]&lt;2,"Less than 2",IF(HelpMe[[#This Row],[Age]]&lt;5,"From 2 to 5",IF(HelpMe[[#This Row],[Age]]&lt;10,"From 5 to 10","More than 10")))</f>
        <v>From 5 to 10</v>
      </c>
      <c r="AJ6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45575.467361111114</v>
      </c>
      <c r="AK6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45580.696527777778</v>
      </c>
    </row>
    <row r="689" spans="1:37" ht="13.5" customHeight="1">
      <c r="A689" s="235">
        <v>4000003944</v>
      </c>
      <c r="B689" s="228" t="s">
        <v>117</v>
      </c>
      <c r="C689" s="228" t="s">
        <v>795</v>
      </c>
      <c r="D689" s="228" t="s">
        <v>5165</v>
      </c>
      <c r="E689" s="228" t="s">
        <v>1705</v>
      </c>
      <c r="F689" s="228" t="s">
        <v>881</v>
      </c>
      <c r="G689" s="228" t="s">
        <v>882</v>
      </c>
      <c r="H689" s="228" t="s">
        <v>403</v>
      </c>
      <c r="I689" s="233" t="s">
        <v>5166</v>
      </c>
      <c r="J689" s="228" t="s">
        <v>5167</v>
      </c>
      <c r="K689" s="228" t="s">
        <v>846</v>
      </c>
      <c r="L689" s="228" t="s">
        <v>3899</v>
      </c>
      <c r="M689" s="228" t="s">
        <v>933</v>
      </c>
      <c r="N689" s="228" t="s">
        <v>886</v>
      </c>
      <c r="O689" s="228" t="s">
        <v>850</v>
      </c>
      <c r="P689" s="233" t="s">
        <v>3899</v>
      </c>
      <c r="Q689" s="228" t="s">
        <v>795</v>
      </c>
      <c r="R689" s="233" t="s">
        <v>5168</v>
      </c>
      <c r="S689" s="228" t="s">
        <v>5168</v>
      </c>
      <c r="T689" s="228" t="s">
        <v>5169</v>
      </c>
      <c r="U689" s="228" t="s">
        <v>890</v>
      </c>
      <c r="V689" s="228" t="s">
        <v>855</v>
      </c>
      <c r="W689" s="228" t="s">
        <v>869</v>
      </c>
      <c r="X689" s="316" t="s">
        <v>984</v>
      </c>
      <c r="Y689" s="317" t="str">
        <f>VLOOKUP(HelpMe[[#This Row],[Technician]],Technicians[#All],3,FALSE)</f>
        <v>RAK Ceramics</v>
      </c>
      <c r="Z689" s="228" t="str">
        <f>VLOOKUP(HelpMe[[#This Row],[Technician]],Technicians[#All],2,FALSE)</f>
        <v>SAP Basis</v>
      </c>
      <c r="AA689" s="233" t="str">
        <f>IF((TEXT("Oct 28, 2024 00:00 AM","mmm dd, yyyy hh:mm") - HelpMe[[#This Row],[Updated Created Date]])&gt;0, "Yes","No")</f>
        <v>Yes</v>
      </c>
      <c r="AB689" s="230">
        <f ca="1">HelpMe[[#This Row],[Updated Resolved Time]]-HelpMe[[#This Row],[Updated Created Date]]</f>
        <v>1.0597222222204437</v>
      </c>
      <c r="AC689" s="231">
        <f>YEAR(HelpMe[[#This Row],[Updated Created Date]])</f>
        <v>2024</v>
      </c>
      <c r="AD689" s="228">
        <f>WEEKNUM(HelpMe[[#This Row],[Updated Created Date]])</f>
        <v>41</v>
      </c>
      <c r="AE689" s="228" t="str">
        <f>_xlfn.CONCAT(HelpMe[[#This Row],[Year]],"-W",HelpMe[[#This Row],[Week'#]])</f>
        <v>2024-W41</v>
      </c>
      <c r="AF689" s="228" t="str">
        <f>IFERROR(VLOOKUP(HelpMe[[#This Row],[ID]],CGTracker[#All],13,FALSE),"No CG Status Found")</f>
        <v>No CG Status Found</v>
      </c>
      <c r="AG689" s="228">
        <f>MONTH(HelpMe[[#This Row],[Updated Created Date]])</f>
        <v>10</v>
      </c>
      <c r="AH689" s="228" t="str">
        <f>_xlfn.CONCAT(HelpMe[[#This Row],[Year]],"-M",HelpMe[[#This Row],[Month]])</f>
        <v>2024-M10</v>
      </c>
      <c r="AI689" s="228" t="str">
        <f ca="1">IF(HelpMe[[#This Row],[Age]]&lt;2,"Less than 2",IF(HelpMe[[#This Row],[Age]]&lt;5,"From 2 to 5",IF(HelpMe[[#This Row],[Age]]&lt;10,"From 5 to 10","More than 10")))</f>
        <v>Less than 2</v>
      </c>
      <c r="AJ6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45575.701388888891</v>
      </c>
      <c r="AK6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45576.761111111111</v>
      </c>
    </row>
    <row r="690" spans="1:37" ht="13.5" customHeight="1">
      <c r="A690" s="235">
        <v>4000003953</v>
      </c>
      <c r="B690" s="228" t="s">
        <v>117</v>
      </c>
      <c r="C690" s="228" t="s">
        <v>795</v>
      </c>
      <c r="D690" s="228" t="s">
        <v>5170</v>
      </c>
      <c r="E690" s="228" t="s">
        <v>5171</v>
      </c>
      <c r="F690" s="228" t="s">
        <v>881</v>
      </c>
      <c r="G690" s="228" t="s">
        <v>882</v>
      </c>
      <c r="H690" s="228" t="s">
        <v>403</v>
      </c>
      <c r="I690" s="233" t="s">
        <v>5172</v>
      </c>
      <c r="J690" s="228" t="s">
        <v>5173</v>
      </c>
      <c r="K690" s="228" t="s">
        <v>890</v>
      </c>
      <c r="L690" s="228" t="s">
        <v>4517</v>
      </c>
      <c r="M690" s="228" t="s">
        <v>933</v>
      </c>
      <c r="N690" s="228" t="s">
        <v>1516</v>
      </c>
      <c r="O690" s="228" t="s">
        <v>850</v>
      </c>
      <c r="P690" s="233" t="s">
        <v>4517</v>
      </c>
      <c r="Q690" s="228" t="s">
        <v>795</v>
      </c>
      <c r="R690" s="233" t="s">
        <v>5174</v>
      </c>
      <c r="S690" s="228" t="s">
        <v>5174</v>
      </c>
      <c r="T690" s="228" t="s">
        <v>5175</v>
      </c>
      <c r="U690" s="228" t="s">
        <v>890</v>
      </c>
      <c r="V690" s="228" t="s">
        <v>5176</v>
      </c>
      <c r="W690" s="228" t="s">
        <v>938</v>
      </c>
      <c r="X690" s="316" t="s">
        <v>793</v>
      </c>
      <c r="Y690" s="317" t="str">
        <f>VLOOKUP(HelpMe[[#This Row],[Technician]],Technicians[#All],3,FALSE)</f>
        <v>RAK Ceramics</v>
      </c>
      <c r="Z690" s="228" t="str">
        <f>VLOOKUP(HelpMe[[#This Row],[Technician]],Technicians[#All],2,FALSE)</f>
        <v>SAP Basis</v>
      </c>
      <c r="AA690" s="233" t="str">
        <f>IF((TEXT("Oct 28, 2024 00:00 AM","mmm dd, yyyy hh:mm") - HelpMe[[#This Row],[Updated Created Date]])&gt;0, "Yes","No")</f>
        <v>Yes</v>
      </c>
      <c r="AB690" s="230">
        <f ca="1">HelpMe[[#This Row],[Updated Resolved Time]]-HelpMe[[#This Row],[Updated Created Date]]</f>
        <v>7.8993055555547471</v>
      </c>
      <c r="AC690" s="231">
        <f>YEAR(HelpMe[[#This Row],[Updated Created Date]])</f>
        <v>2024</v>
      </c>
      <c r="AD690" s="228">
        <f>WEEKNUM(HelpMe[[#This Row],[Updated Created Date]])</f>
        <v>41</v>
      </c>
      <c r="AE690" s="228" t="str">
        <f>_xlfn.CONCAT(HelpMe[[#This Row],[Year]],"-W",HelpMe[[#This Row],[Week'#]])</f>
        <v>2024-W41</v>
      </c>
      <c r="AF690" s="228" t="str">
        <f>IFERROR(VLOOKUP(HelpMe[[#This Row],[ID]],CGTracker[#All],13,FALSE),"No CG Status Found")</f>
        <v>No CG Status Found</v>
      </c>
      <c r="AG690" s="228">
        <f>MONTH(HelpMe[[#This Row],[Updated Created Date]])</f>
        <v>10</v>
      </c>
      <c r="AH690" s="228" t="str">
        <f>_xlfn.CONCAT(HelpMe[[#This Row],[Year]],"-M",HelpMe[[#This Row],[Month]])</f>
        <v>2024-M10</v>
      </c>
      <c r="AI690" s="228" t="str">
        <f ca="1">IF(HelpMe[[#This Row],[Age]]&lt;2,"Less than 2",IF(HelpMe[[#This Row],[Age]]&lt;5,"From 2 to 5",IF(HelpMe[[#This Row],[Age]]&lt;10,"From 5 to 10","More than 10")))</f>
        <v>From 5 to 10</v>
      </c>
      <c r="AJ6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45575.780555555553</v>
      </c>
      <c r="AK6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45583.679861111108</v>
      </c>
    </row>
    <row r="691" spans="1:37" ht="13.5" customHeight="1">
      <c r="A691" s="235">
        <v>4000003947</v>
      </c>
      <c r="B691" s="228" t="s">
        <v>117</v>
      </c>
      <c r="C691" s="228" t="s">
        <v>795</v>
      </c>
      <c r="D691" s="228" t="s">
        <v>5177</v>
      </c>
      <c r="E691" s="228" t="s">
        <v>1094</v>
      </c>
      <c r="F691" s="228" t="s">
        <v>881</v>
      </c>
      <c r="G691" s="228" t="s">
        <v>882</v>
      </c>
      <c r="H691" s="228" t="s">
        <v>403</v>
      </c>
      <c r="I691" s="233" t="s">
        <v>5143</v>
      </c>
      <c r="J691" s="228" t="s">
        <v>5178</v>
      </c>
      <c r="K691" s="228" t="s">
        <v>846</v>
      </c>
      <c r="L691" s="228" t="s">
        <v>5179</v>
      </c>
      <c r="M691" s="228" t="s">
        <v>1094</v>
      </c>
      <c r="N691" s="228" t="s">
        <v>1098</v>
      </c>
      <c r="O691" s="228" t="s">
        <v>850</v>
      </c>
      <c r="P691" s="233" t="s">
        <v>5179</v>
      </c>
      <c r="Q691" s="228" t="s">
        <v>795</v>
      </c>
      <c r="R691" s="233" t="s">
        <v>5180</v>
      </c>
      <c r="S691" s="228" t="s">
        <v>5181</v>
      </c>
      <c r="T691" s="228" t="s">
        <v>5182</v>
      </c>
      <c r="U691" s="228" t="s">
        <v>890</v>
      </c>
      <c r="V691" s="228" t="s">
        <v>855</v>
      </c>
      <c r="W691" s="228" t="s">
        <v>869</v>
      </c>
      <c r="X691" s="316" t="s">
        <v>793</v>
      </c>
      <c r="Y691" s="317" t="str">
        <f>VLOOKUP(HelpMe[[#This Row],[Technician]],Technicians[#All],3,FALSE)</f>
        <v>RAK Ceramics</v>
      </c>
      <c r="Z691" s="228" t="str">
        <f>VLOOKUP(HelpMe[[#This Row],[Technician]],Technicians[#All],2,FALSE)</f>
        <v>SAP Basis</v>
      </c>
      <c r="AA691" s="233" t="str">
        <f>IF((TEXT("Oct 28, 2024 00:00 AM","mmm dd, yyyy hh:mm") - HelpMe[[#This Row],[Updated Created Date]])&gt;0, "Yes","No")</f>
        <v>Yes</v>
      </c>
      <c r="AB691" s="230">
        <f ca="1">HelpMe[[#This Row],[Updated Resolved Time]]-HelpMe[[#This Row],[Updated Created Date]]</f>
        <v>34.027083333334303</v>
      </c>
      <c r="AC691" s="231">
        <f>YEAR(HelpMe[[#This Row],[Updated Created Date]])</f>
        <v>2024</v>
      </c>
      <c r="AD691" s="228">
        <f>WEEKNUM(HelpMe[[#This Row],[Updated Created Date]])</f>
        <v>41</v>
      </c>
      <c r="AE691" s="228" t="str">
        <f>_xlfn.CONCAT(HelpMe[[#This Row],[Year]],"-W",HelpMe[[#This Row],[Week'#]])</f>
        <v>2024-W41</v>
      </c>
      <c r="AF691" s="228" t="str">
        <f>IFERROR(VLOOKUP(HelpMe[[#This Row],[ID]],CGTracker[#All],13,FALSE),"No CG Status Found")</f>
        <v>No CG Status Found</v>
      </c>
      <c r="AG691" s="228">
        <f>MONTH(HelpMe[[#This Row],[Updated Created Date]])</f>
        <v>10</v>
      </c>
      <c r="AH691" s="228" t="str">
        <f>_xlfn.CONCAT(HelpMe[[#This Row],[Year]],"-M",HelpMe[[#This Row],[Month]])</f>
        <v>2024-M10</v>
      </c>
      <c r="AI691" s="228" t="str">
        <f ca="1">IF(HelpMe[[#This Row],[Age]]&lt;2,"Less than 2",IF(HelpMe[[#This Row],[Age]]&lt;5,"From 2 to 5",IF(HelpMe[[#This Row],[Age]]&lt;10,"From 5 to 10","More than 10")))</f>
        <v>More than 10</v>
      </c>
      <c r="AJ6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45575.745138888888</v>
      </c>
      <c r="AK6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45609.772222222222</v>
      </c>
    </row>
    <row r="692" spans="1:37" ht="13.5" customHeight="1">
      <c r="A692" s="235">
        <v>4000003920</v>
      </c>
      <c r="B692" s="228" t="s">
        <v>156</v>
      </c>
      <c r="C692" s="228" t="s">
        <v>892</v>
      </c>
      <c r="D692" s="228" t="s">
        <v>5183</v>
      </c>
      <c r="E692" s="228" t="s">
        <v>1499</v>
      </c>
      <c r="F692" s="228" t="s">
        <v>1054</v>
      </c>
      <c r="G692" s="228" t="s">
        <v>1055</v>
      </c>
      <c r="H692" s="228" t="s">
        <v>403</v>
      </c>
      <c r="I692" s="233" t="s">
        <v>5184</v>
      </c>
      <c r="J692" s="228" t="s">
        <v>5185</v>
      </c>
      <c r="K692" s="228" t="s">
        <v>846</v>
      </c>
      <c r="L692" s="228" t="s">
        <v>5186</v>
      </c>
      <c r="M692" s="228" t="s">
        <v>1499</v>
      </c>
      <c r="N692" s="228" t="s">
        <v>5187</v>
      </c>
      <c r="O692" s="228" t="s">
        <v>850</v>
      </c>
      <c r="P692" s="233" t="s">
        <v>5186</v>
      </c>
      <c r="Q692" s="228" t="s">
        <v>795</v>
      </c>
      <c r="R692" s="233" t="s">
        <v>5188</v>
      </c>
      <c r="S692" s="228" t="s">
        <v>5076</v>
      </c>
      <c r="T692" s="228" t="s">
        <v>5189</v>
      </c>
      <c r="U692" s="228" t="s">
        <v>855</v>
      </c>
      <c r="V692" s="228" t="s">
        <v>855</v>
      </c>
      <c r="W692" s="228" t="s">
        <v>869</v>
      </c>
      <c r="X692" s="316" t="s">
        <v>793</v>
      </c>
      <c r="Y692" s="317" t="str">
        <f>VLOOKUP(HelpMe[[#This Row],[Technician]],Technicians[#All],3,FALSE)</f>
        <v>RAK Ceramics</v>
      </c>
      <c r="Z692" s="228" t="str">
        <f>VLOOKUP(HelpMe[[#This Row],[Technician]],Technicians[#All],2,FALSE)</f>
        <v>SAP PP</v>
      </c>
      <c r="AA692" s="233" t="str">
        <f>IF((TEXT("Oct 28, 2024 00:00 AM","mmm dd, yyyy hh:mm") - HelpMe[[#This Row],[Updated Created Date]])&gt;0, "Yes","No")</f>
        <v>Yes</v>
      </c>
      <c r="AB692" s="230">
        <f ca="1">HelpMe[[#This Row],[Updated Resolved Time]]-HelpMe[[#This Row],[Updated Created Date]]</f>
        <v>27.330555555556202</v>
      </c>
      <c r="AC692" s="231">
        <f>YEAR(HelpMe[[#This Row],[Updated Created Date]])</f>
        <v>2024</v>
      </c>
      <c r="AD692" s="228">
        <f>WEEKNUM(HelpMe[[#This Row],[Updated Created Date]])</f>
        <v>41</v>
      </c>
      <c r="AE692" s="228" t="str">
        <f>_xlfn.CONCAT(HelpMe[[#This Row],[Year]],"-W",HelpMe[[#This Row],[Week'#]])</f>
        <v>2024-W41</v>
      </c>
      <c r="AF692" s="228" t="str">
        <f>IFERROR(VLOOKUP(HelpMe[[#This Row],[ID]],CGTracker[#All],13,FALSE),"No CG Status Found")</f>
        <v>No CG Status Found</v>
      </c>
      <c r="AG692" s="228">
        <f>MONTH(HelpMe[[#This Row],[Updated Created Date]])</f>
        <v>10</v>
      </c>
      <c r="AH692" s="228" t="str">
        <f>_xlfn.CONCAT(HelpMe[[#This Row],[Year]],"-M",HelpMe[[#This Row],[Month]])</f>
        <v>2024-M10</v>
      </c>
      <c r="AI692" s="228" t="str">
        <f ca="1">IF(HelpMe[[#This Row],[Age]]&lt;2,"Less than 2",IF(HelpMe[[#This Row],[Age]]&lt;5,"From 2 to 5",IF(HelpMe[[#This Row],[Age]]&lt;10,"From 5 to 10","More than 10")))</f>
        <v>More than 10</v>
      </c>
      <c r="AJ6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45575.429861111108</v>
      </c>
      <c r="AK6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45602.760416666664</v>
      </c>
    </row>
    <row r="693" spans="1:37" ht="13.5" customHeight="1">
      <c r="A693" s="235">
        <v>4000003968</v>
      </c>
      <c r="B693" s="228" t="s">
        <v>117</v>
      </c>
      <c r="C693" s="228" t="s">
        <v>892</v>
      </c>
      <c r="D693" s="228" t="s">
        <v>5190</v>
      </c>
      <c r="E693" s="228" t="s">
        <v>1086</v>
      </c>
      <c r="F693" s="228" t="s">
        <v>881</v>
      </c>
      <c r="G693" s="228" t="s">
        <v>882</v>
      </c>
      <c r="H693" s="228" t="s">
        <v>403</v>
      </c>
      <c r="I693" s="233" t="s">
        <v>5191</v>
      </c>
      <c r="J693" s="228" t="s">
        <v>5192</v>
      </c>
      <c r="K693" s="228" t="s">
        <v>846</v>
      </c>
      <c r="L693" s="228" t="s">
        <v>3696</v>
      </c>
      <c r="M693" s="228" t="s">
        <v>1086</v>
      </c>
      <c r="N693" s="228" t="s">
        <v>1004</v>
      </c>
      <c r="O693" s="228" t="s">
        <v>850</v>
      </c>
      <c r="P693" s="233" t="s">
        <v>3696</v>
      </c>
      <c r="Q693" s="228" t="s">
        <v>795</v>
      </c>
      <c r="R693" s="233" t="s">
        <v>5193</v>
      </c>
      <c r="S693" s="228" t="s">
        <v>5193</v>
      </c>
      <c r="T693" s="228" t="s">
        <v>5194</v>
      </c>
      <c r="U693" s="228" t="s">
        <v>890</v>
      </c>
      <c r="V693" s="228" t="s">
        <v>855</v>
      </c>
      <c r="W693" s="228" t="s">
        <v>869</v>
      </c>
      <c r="X693" s="316" t="s">
        <v>793</v>
      </c>
      <c r="Y693" s="317" t="str">
        <f>VLOOKUP(HelpMe[[#This Row],[Technician]],Technicians[#All],3,FALSE)</f>
        <v>RAK Ceramics</v>
      </c>
      <c r="Z693" s="228" t="str">
        <f>VLOOKUP(HelpMe[[#This Row],[Technician]],Technicians[#All],2,FALSE)</f>
        <v>SAP Basis</v>
      </c>
      <c r="AA693" s="233" t="str">
        <f>IF((TEXT("Oct 28, 2024 00:00 AM","mmm dd, yyyy hh:mm") - HelpMe[[#This Row],[Updated Created Date]])&gt;0, "Yes","No")</f>
        <v>Yes</v>
      </c>
      <c r="AB693" s="230">
        <f ca="1">HelpMe[[#This Row],[Updated Resolved Time]]-HelpMe[[#This Row],[Updated Created Date]]</f>
        <v>4.8472222222189885</v>
      </c>
      <c r="AC693" s="231">
        <f>YEAR(HelpMe[[#This Row],[Updated Created Date]])</f>
        <v>2024</v>
      </c>
      <c r="AD693" s="228">
        <f>WEEKNUM(HelpMe[[#This Row],[Updated Created Date]])</f>
        <v>41</v>
      </c>
      <c r="AE693" s="228" t="str">
        <f>_xlfn.CONCAT(HelpMe[[#This Row],[Year]],"-W",HelpMe[[#This Row],[Week'#]])</f>
        <v>2024-W41</v>
      </c>
      <c r="AF693" s="228" t="str">
        <f>IFERROR(VLOOKUP(HelpMe[[#This Row],[ID]],CGTracker[#All],13,FALSE),"No CG Status Found")</f>
        <v>No CG Status Found</v>
      </c>
      <c r="AG693" s="228">
        <f>MONTH(HelpMe[[#This Row],[Updated Created Date]])</f>
        <v>10</v>
      </c>
      <c r="AH693" s="228" t="str">
        <f>_xlfn.CONCAT(HelpMe[[#This Row],[Year]],"-M",HelpMe[[#This Row],[Month]])</f>
        <v>2024-M10</v>
      </c>
      <c r="AI693" s="228" t="str">
        <f ca="1">IF(HelpMe[[#This Row],[Age]]&lt;2,"Less than 2",IF(HelpMe[[#This Row],[Age]]&lt;5,"From 2 to 5",IF(HelpMe[[#This Row],[Age]]&lt;10,"From 5 to 10","More than 10")))</f>
        <v>From 2 to 5</v>
      </c>
      <c r="AJ6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45575.824305555558</v>
      </c>
      <c r="AK6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45580.671527777777</v>
      </c>
    </row>
    <row r="694" spans="1:37" ht="13.5" customHeight="1">
      <c r="A694" s="235">
        <v>4000003974</v>
      </c>
      <c r="B694" s="228" t="s">
        <v>117</v>
      </c>
      <c r="C694" s="228" t="s">
        <v>795</v>
      </c>
      <c r="D694" s="228" t="s">
        <v>5195</v>
      </c>
      <c r="E694" s="228" t="s">
        <v>4310</v>
      </c>
      <c r="F694" s="228" t="s">
        <v>881</v>
      </c>
      <c r="G694" s="228" t="s">
        <v>882</v>
      </c>
      <c r="H694" s="228" t="s">
        <v>403</v>
      </c>
      <c r="I694" s="233" t="s">
        <v>5196</v>
      </c>
      <c r="J694" s="228" t="s">
        <v>5197</v>
      </c>
      <c r="K694" s="228" t="s">
        <v>890</v>
      </c>
      <c r="L694" s="228" t="s">
        <v>3696</v>
      </c>
      <c r="M694" s="228" t="s">
        <v>933</v>
      </c>
      <c r="N694" s="228" t="s">
        <v>945</v>
      </c>
      <c r="O694" s="228" t="s">
        <v>850</v>
      </c>
      <c r="P694" s="233" t="s">
        <v>5198</v>
      </c>
      <c r="Q694" s="228" t="s">
        <v>795</v>
      </c>
      <c r="R694" s="233" t="s">
        <v>5199</v>
      </c>
      <c r="S694" s="228" t="s">
        <v>5199</v>
      </c>
      <c r="T694" s="228" t="s">
        <v>5200</v>
      </c>
      <c r="U694" s="228" t="s">
        <v>890</v>
      </c>
      <c r="V694" s="228" t="s">
        <v>855</v>
      </c>
      <c r="W694" s="228" t="s">
        <v>938</v>
      </c>
      <c r="X694" s="316" t="s">
        <v>793</v>
      </c>
      <c r="Y694" s="317" t="str">
        <f>VLOOKUP(HelpMe[[#This Row],[Technician]],Technicians[#All],3,FALSE)</f>
        <v>RAK Ceramics</v>
      </c>
      <c r="Z694" s="228" t="str">
        <f>VLOOKUP(HelpMe[[#This Row],[Technician]],Technicians[#All],2,FALSE)</f>
        <v>SAP Basis</v>
      </c>
      <c r="AA694" s="233" t="str">
        <f>IF((TEXT("Oct 28, 2024 00:00 AM","mmm dd, yyyy hh:mm") - HelpMe[[#This Row],[Updated Created Date]])&gt;0, "Yes","No")</f>
        <v>Yes</v>
      </c>
      <c r="AB694" s="230">
        <f ca="1">HelpMe[[#This Row],[Updated Resolved Time]]-HelpMe[[#This Row],[Updated Created Date]]</f>
        <v>4.1888888888861402</v>
      </c>
      <c r="AC694" s="231">
        <f>YEAR(HelpMe[[#This Row],[Updated Created Date]])</f>
        <v>2024</v>
      </c>
      <c r="AD694" s="228">
        <f>WEEKNUM(HelpMe[[#This Row],[Updated Created Date]])</f>
        <v>41</v>
      </c>
      <c r="AE694" s="228" t="str">
        <f>_xlfn.CONCAT(HelpMe[[#This Row],[Year]],"-W",HelpMe[[#This Row],[Week'#]])</f>
        <v>2024-W41</v>
      </c>
      <c r="AF694" s="228" t="str">
        <f>IFERROR(VLOOKUP(HelpMe[[#This Row],[ID]],CGTracker[#All],13,FALSE),"No CG Status Found")</f>
        <v>No CG Status Found</v>
      </c>
      <c r="AG694" s="228">
        <f>MONTH(HelpMe[[#This Row],[Updated Created Date]])</f>
        <v>10</v>
      </c>
      <c r="AH694" s="228" t="str">
        <f>_xlfn.CONCAT(HelpMe[[#This Row],[Year]],"-M",HelpMe[[#This Row],[Month]])</f>
        <v>2024-M10</v>
      </c>
      <c r="AI694" s="228" t="str">
        <f ca="1">IF(HelpMe[[#This Row],[Age]]&lt;2,"Less than 2",IF(HelpMe[[#This Row],[Age]]&lt;5,"From 2 to 5",IF(HelpMe[[#This Row],[Age]]&lt;10,"From 5 to 10","More than 10")))</f>
        <v>From 2 to 5</v>
      </c>
      <c r="AJ6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45576.48541666667</v>
      </c>
      <c r="AK6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45580.674305555556</v>
      </c>
    </row>
    <row r="695" spans="1:37" ht="13.5" customHeight="1">
      <c r="A695" s="235">
        <v>4000004011</v>
      </c>
      <c r="B695" s="228" t="s">
        <v>117</v>
      </c>
      <c r="C695" s="228" t="s">
        <v>795</v>
      </c>
      <c r="D695" s="228" t="s">
        <v>5201</v>
      </c>
      <c r="E695" s="228" t="s">
        <v>5202</v>
      </c>
      <c r="F695" s="228" t="s">
        <v>881</v>
      </c>
      <c r="G695" s="228" t="s">
        <v>882</v>
      </c>
      <c r="H695" s="228" t="s">
        <v>403</v>
      </c>
      <c r="I695" s="233" t="s">
        <v>5203</v>
      </c>
      <c r="J695" s="228" t="s">
        <v>5204</v>
      </c>
      <c r="K695" s="228" t="s">
        <v>846</v>
      </c>
      <c r="L695" s="228" t="s">
        <v>3696</v>
      </c>
      <c r="M695" s="228" t="s">
        <v>933</v>
      </c>
      <c r="N695" s="228" t="s">
        <v>1446</v>
      </c>
      <c r="O695" s="228" t="s">
        <v>850</v>
      </c>
      <c r="P695" s="233" t="s">
        <v>3696</v>
      </c>
      <c r="Q695" s="228" t="s">
        <v>795</v>
      </c>
      <c r="R695" s="233" t="s">
        <v>5205</v>
      </c>
      <c r="S695" s="228" t="s">
        <v>5205</v>
      </c>
      <c r="T695" s="228" t="s">
        <v>5206</v>
      </c>
      <c r="U695" s="228" t="s">
        <v>890</v>
      </c>
      <c r="V695" s="228" t="s">
        <v>855</v>
      </c>
      <c r="W695" s="228" t="s">
        <v>869</v>
      </c>
      <c r="X695" s="316" t="s">
        <v>878</v>
      </c>
      <c r="Y695" s="317" t="str">
        <f>VLOOKUP(HelpMe[[#This Row],[Technician]],Technicians[#All],3,FALSE)</f>
        <v>RAK Ceramics</v>
      </c>
      <c r="Z695" s="228" t="str">
        <f>VLOOKUP(HelpMe[[#This Row],[Technician]],Technicians[#All],2,FALSE)</f>
        <v>SAP Basis</v>
      </c>
      <c r="AA695" s="233" t="str">
        <f>IF((TEXT("Oct 28, 2024 00:00 AM","mmm dd, yyyy hh:mm") - HelpMe[[#This Row],[Updated Created Date]])&gt;0, "Yes","No")</f>
        <v>Yes</v>
      </c>
      <c r="AB695" s="230">
        <f ca="1">HelpMe[[#This Row],[Updated Resolved Time]]-HelpMe[[#This Row],[Updated Created Date]]</f>
        <v>1.2638888888905058</v>
      </c>
      <c r="AC695" s="231">
        <f>YEAR(HelpMe[[#This Row],[Updated Created Date]])</f>
        <v>2024</v>
      </c>
      <c r="AD695" s="228">
        <f>WEEKNUM(HelpMe[[#This Row],[Updated Created Date]])</f>
        <v>42</v>
      </c>
      <c r="AE695" s="228" t="str">
        <f>_xlfn.CONCAT(HelpMe[[#This Row],[Year]],"-W",HelpMe[[#This Row],[Week'#]])</f>
        <v>2024-W42</v>
      </c>
      <c r="AF695" s="228" t="str">
        <f>IFERROR(VLOOKUP(HelpMe[[#This Row],[ID]],CGTracker[#All],13,FALSE),"No CG Status Found")</f>
        <v>No CG Status Found</v>
      </c>
      <c r="AG695" s="228">
        <f>MONTH(HelpMe[[#This Row],[Updated Created Date]])</f>
        <v>10</v>
      </c>
      <c r="AH695" s="228" t="str">
        <f>_xlfn.CONCAT(HelpMe[[#This Row],[Year]],"-M",HelpMe[[#This Row],[Month]])</f>
        <v>2024-M10</v>
      </c>
      <c r="AI695" s="228" t="str">
        <f ca="1">IF(HelpMe[[#This Row],[Age]]&lt;2,"Less than 2",IF(HelpMe[[#This Row],[Age]]&lt;5,"From 2 to 5",IF(HelpMe[[#This Row],[Age]]&lt;10,"From 5 to 10","More than 10")))</f>
        <v>Less than 2</v>
      </c>
      <c r="AJ6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45579.415277777778</v>
      </c>
      <c r="AK6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45580.679166666669</v>
      </c>
    </row>
    <row r="696" spans="1:37" ht="13.5" customHeight="1">
      <c r="A696" s="235">
        <v>4000004016</v>
      </c>
      <c r="B696" s="228" t="s">
        <v>156</v>
      </c>
      <c r="C696" s="228" t="s">
        <v>892</v>
      </c>
      <c r="D696" s="228" t="s">
        <v>175</v>
      </c>
      <c r="E696" s="228" t="s">
        <v>2527</v>
      </c>
      <c r="F696" s="228" t="s">
        <v>2387</v>
      </c>
      <c r="G696" s="228" t="s">
        <v>1011</v>
      </c>
      <c r="H696" s="228" t="s">
        <v>746</v>
      </c>
      <c r="I696" s="233" t="s">
        <v>5207</v>
      </c>
      <c r="J696" s="228" t="s">
        <v>5208</v>
      </c>
      <c r="K696" s="228" t="s">
        <v>846</v>
      </c>
      <c r="L696" s="228" t="s">
        <v>855</v>
      </c>
      <c r="M696" s="228" t="s">
        <v>933</v>
      </c>
      <c r="N696" s="228" t="s">
        <v>924</v>
      </c>
      <c r="O696" s="228" t="s">
        <v>917</v>
      </c>
      <c r="P696" s="233" t="s">
        <v>5209</v>
      </c>
      <c r="Q696" s="228" t="s">
        <v>892</v>
      </c>
      <c r="R696" s="233" t="s">
        <v>855</v>
      </c>
      <c r="S696" s="228" t="s">
        <v>5210</v>
      </c>
      <c r="T696" s="228" t="s">
        <v>5211</v>
      </c>
      <c r="U696" s="228" t="s">
        <v>855</v>
      </c>
      <c r="V696" s="228" t="s">
        <v>5212</v>
      </c>
      <c r="W696" s="228" t="s">
        <v>869</v>
      </c>
      <c r="X696" s="316" t="s">
        <v>793</v>
      </c>
      <c r="Y696" s="317" t="str">
        <f>VLOOKUP(HelpMe[[#This Row],[Technician]],Technicians[#All],3,FALSE)</f>
        <v>Capgemini</v>
      </c>
      <c r="Z696" s="228" t="str">
        <f>VLOOKUP(HelpMe[[#This Row],[Technician]],Technicians[#All],2,FALSE)</f>
        <v>SAP FICO</v>
      </c>
      <c r="AA696" s="233" t="str">
        <f>IF((TEXT("Oct 28, 2024 00:00 AM","mmm dd, yyyy hh:mm") - HelpMe[[#This Row],[Updated Created Date]])&gt;0, "Yes","No")</f>
        <v>Yes</v>
      </c>
      <c r="AB696" s="230">
        <f ca="1">HelpMe[[#This Row],[Updated Resolved Time]]-HelpMe[[#This Row],[Updated Created Date]]</f>
        <v>74.276962615738739</v>
      </c>
      <c r="AC696" s="231">
        <f>YEAR(HelpMe[[#This Row],[Updated Created Date]])</f>
        <v>2024</v>
      </c>
      <c r="AD696" s="228">
        <f>WEEKNUM(HelpMe[[#This Row],[Updated Created Date]])</f>
        <v>42</v>
      </c>
      <c r="AE696" s="228" t="str">
        <f>_xlfn.CONCAT(HelpMe[[#This Row],[Year]],"-W",HelpMe[[#This Row],[Week'#]])</f>
        <v>2024-W42</v>
      </c>
      <c r="AF696" s="228" t="str">
        <f>IFERROR(VLOOKUP(HelpMe[[#This Row],[ID]],CGTracker[#All],13,FALSE),"No CG Status Found")</f>
        <v>Pending User Confirmation</v>
      </c>
      <c r="AG696" s="228">
        <f>MONTH(HelpMe[[#This Row],[Updated Created Date]])</f>
        <v>10</v>
      </c>
      <c r="AH696" s="228" t="str">
        <f>_xlfn.CONCAT(HelpMe[[#This Row],[Year]],"-M",HelpMe[[#This Row],[Month]])</f>
        <v>2024-M10</v>
      </c>
      <c r="AI696" s="228" t="str">
        <f ca="1">IF(HelpMe[[#This Row],[Age]]&lt;2,"Less than 2",IF(HelpMe[[#This Row],[Age]]&lt;5,"From 2 to 5",IF(HelpMe[[#This Row],[Age]]&lt;10,"From 5 to 10","More than 10")))</f>
        <v>More than 10</v>
      </c>
      <c r="AJ6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45579.480555555558</v>
      </c>
      <c r="AK6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697" spans="1:37" ht="13.5" customHeight="1">
      <c r="A697" s="235">
        <v>4000004019</v>
      </c>
      <c r="B697" s="228" t="s">
        <v>117</v>
      </c>
      <c r="C697" s="228" t="s">
        <v>795</v>
      </c>
      <c r="D697" s="228" t="s">
        <v>5213</v>
      </c>
      <c r="E697" s="228" t="s">
        <v>5214</v>
      </c>
      <c r="F697" s="228" t="s">
        <v>881</v>
      </c>
      <c r="G697" s="228" t="s">
        <v>882</v>
      </c>
      <c r="H697" s="228" t="s">
        <v>403</v>
      </c>
      <c r="I697" s="233" t="s">
        <v>5215</v>
      </c>
      <c r="J697" s="228" t="s">
        <v>5216</v>
      </c>
      <c r="K697" s="228" t="s">
        <v>846</v>
      </c>
      <c r="L697" s="228" t="s">
        <v>4983</v>
      </c>
      <c r="M697" s="228" t="s">
        <v>933</v>
      </c>
      <c r="N697" s="228" t="s">
        <v>899</v>
      </c>
      <c r="O697" s="228" t="s">
        <v>850</v>
      </c>
      <c r="P697" s="233" t="s">
        <v>4983</v>
      </c>
      <c r="Q697" s="228" t="s">
        <v>795</v>
      </c>
      <c r="R697" s="233" t="s">
        <v>5217</v>
      </c>
      <c r="S697" s="228" t="s">
        <v>5218</v>
      </c>
      <c r="T697" s="228" t="s">
        <v>5219</v>
      </c>
      <c r="U697" s="228" t="s">
        <v>890</v>
      </c>
      <c r="V697" s="228" t="s">
        <v>855</v>
      </c>
      <c r="W697" s="228" t="s">
        <v>869</v>
      </c>
      <c r="X697" s="316" t="s">
        <v>904</v>
      </c>
      <c r="Y697" s="317" t="str">
        <f>VLOOKUP(HelpMe[[#This Row],[Technician]],Technicians[#All],3,FALSE)</f>
        <v>RAK Ceramics</v>
      </c>
      <c r="Z697" s="228" t="str">
        <f>VLOOKUP(HelpMe[[#This Row],[Technician]],Technicians[#All],2,FALSE)</f>
        <v>SAP Basis</v>
      </c>
      <c r="AA697" s="233" t="str">
        <f>IF((TEXT("Oct 28, 2024 00:00 AM","mmm dd, yyyy hh:mm") - HelpMe[[#This Row],[Updated Created Date]])&gt;0, "Yes","No")</f>
        <v>Yes</v>
      </c>
      <c r="AB697" s="230">
        <f ca="1">HelpMe[[#This Row],[Updated Resolved Time]]-HelpMe[[#This Row],[Updated Created Date]]</f>
        <v>7.265277777776646</v>
      </c>
      <c r="AC697" s="231">
        <f>YEAR(HelpMe[[#This Row],[Updated Created Date]])</f>
        <v>2024</v>
      </c>
      <c r="AD697" s="228">
        <f>WEEKNUM(HelpMe[[#This Row],[Updated Created Date]])</f>
        <v>42</v>
      </c>
      <c r="AE697" s="228" t="str">
        <f>_xlfn.CONCAT(HelpMe[[#This Row],[Year]],"-W",HelpMe[[#This Row],[Week'#]])</f>
        <v>2024-W42</v>
      </c>
      <c r="AF697" s="228" t="str">
        <f>IFERROR(VLOOKUP(HelpMe[[#This Row],[ID]],CGTracker[#All],13,FALSE),"No CG Status Found")</f>
        <v>No CG Status Found</v>
      </c>
      <c r="AG697" s="228">
        <f>MONTH(HelpMe[[#This Row],[Updated Created Date]])</f>
        <v>10</v>
      </c>
      <c r="AH697" s="228" t="str">
        <f>_xlfn.CONCAT(HelpMe[[#This Row],[Year]],"-M",HelpMe[[#This Row],[Month]])</f>
        <v>2024-M10</v>
      </c>
      <c r="AI697" s="228" t="str">
        <f ca="1">IF(HelpMe[[#This Row],[Age]]&lt;2,"Less than 2",IF(HelpMe[[#This Row],[Age]]&lt;5,"From 2 to 5",IF(HelpMe[[#This Row],[Age]]&lt;10,"From 5 to 10","More than 10")))</f>
        <v>From 5 to 10</v>
      </c>
      <c r="AJ6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45579.493750000001</v>
      </c>
      <c r="AK6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45586.759027777778</v>
      </c>
    </row>
    <row r="698" spans="1:37" ht="13.5" customHeight="1">
      <c r="A698" s="235">
        <v>4000003991</v>
      </c>
      <c r="B698" s="228" t="s">
        <v>117</v>
      </c>
      <c r="C698" s="228" t="s">
        <v>795</v>
      </c>
      <c r="D698" s="228" t="s">
        <v>5220</v>
      </c>
      <c r="E698" s="228" t="s">
        <v>1094</v>
      </c>
      <c r="F698" s="228" t="s">
        <v>881</v>
      </c>
      <c r="G698" s="228" t="s">
        <v>882</v>
      </c>
      <c r="H698" s="228" t="s">
        <v>403</v>
      </c>
      <c r="I698" s="233" t="s">
        <v>5221</v>
      </c>
      <c r="J698" s="228" t="s">
        <v>5222</v>
      </c>
      <c r="K698" s="228" t="s">
        <v>890</v>
      </c>
      <c r="L698" s="228" t="s">
        <v>3417</v>
      </c>
      <c r="M698" s="228" t="s">
        <v>1094</v>
      </c>
      <c r="N698" s="228" t="s">
        <v>1098</v>
      </c>
      <c r="O698" s="228" t="s">
        <v>850</v>
      </c>
      <c r="P698" s="233" t="s">
        <v>5223</v>
      </c>
      <c r="Q698" s="228" t="s">
        <v>795</v>
      </c>
      <c r="R698" s="233" t="s">
        <v>5224</v>
      </c>
      <c r="S698" s="228" t="s">
        <v>5224</v>
      </c>
      <c r="T698" s="228" t="s">
        <v>5225</v>
      </c>
      <c r="U698" s="228" t="s">
        <v>890</v>
      </c>
      <c r="V698" s="228" t="s">
        <v>855</v>
      </c>
      <c r="W698" s="228" t="s">
        <v>938</v>
      </c>
      <c r="X698" s="316" t="s">
        <v>793</v>
      </c>
      <c r="Y698" s="317" t="str">
        <f>VLOOKUP(HelpMe[[#This Row],[Technician]],Technicians[#All],3,FALSE)</f>
        <v>RAK Ceramics</v>
      </c>
      <c r="Z698" s="228" t="str">
        <f>VLOOKUP(HelpMe[[#This Row],[Technician]],Technicians[#All],2,FALSE)</f>
        <v>SAP Basis</v>
      </c>
      <c r="AA698" s="233" t="str">
        <f>IF((TEXT("Oct 28, 2024 00:00 AM","mmm dd, yyyy hh:mm") - HelpMe[[#This Row],[Updated Created Date]])&gt;0, "Yes","No")</f>
        <v>Yes</v>
      </c>
      <c r="AB698" s="230">
        <f ca="1">HelpMe[[#This Row],[Updated Resolved Time]]-HelpMe[[#This Row],[Updated Created Date]]</f>
        <v>3.8965277777751908</v>
      </c>
      <c r="AC698" s="231">
        <f>YEAR(HelpMe[[#This Row],[Updated Created Date]])</f>
        <v>2024</v>
      </c>
      <c r="AD698" s="228">
        <f>WEEKNUM(HelpMe[[#This Row],[Updated Created Date]])</f>
        <v>41</v>
      </c>
      <c r="AE698" s="228" t="str">
        <f>_xlfn.CONCAT(HelpMe[[#This Row],[Year]],"-W",HelpMe[[#This Row],[Week'#]])</f>
        <v>2024-W41</v>
      </c>
      <c r="AF698" s="228" t="str">
        <f>IFERROR(VLOOKUP(HelpMe[[#This Row],[ID]],CGTracker[#All],13,FALSE),"No CG Status Found")</f>
        <v>No CG Status Found</v>
      </c>
      <c r="AG698" s="228">
        <f>MONTH(HelpMe[[#This Row],[Updated Created Date]])</f>
        <v>10</v>
      </c>
      <c r="AH698" s="228" t="str">
        <f>_xlfn.CONCAT(HelpMe[[#This Row],[Year]],"-M",HelpMe[[#This Row],[Month]])</f>
        <v>2024-M10</v>
      </c>
      <c r="AI698" s="228" t="str">
        <f ca="1">IF(HelpMe[[#This Row],[Age]]&lt;2,"Less than 2",IF(HelpMe[[#This Row],[Age]]&lt;5,"From 2 to 5",IF(HelpMe[[#This Row],[Age]]&lt;10,"From 5 to 10","More than 10")))</f>
        <v>From 2 to 5</v>
      </c>
      <c r="AJ6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45576.799305555556</v>
      </c>
      <c r="AK6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45580.695833333331</v>
      </c>
    </row>
    <row r="699" spans="1:37" ht="13.5" customHeight="1">
      <c r="A699" s="235">
        <v>4000003970</v>
      </c>
      <c r="B699" s="228" t="s">
        <v>156</v>
      </c>
      <c r="C699" s="228" t="s">
        <v>892</v>
      </c>
      <c r="D699" s="228" t="s">
        <v>5226</v>
      </c>
      <c r="E699" s="228" t="s">
        <v>921</v>
      </c>
      <c r="F699" s="228" t="s">
        <v>2387</v>
      </c>
      <c r="G699" s="228" t="s">
        <v>1011</v>
      </c>
      <c r="H699" s="228" t="s">
        <v>403</v>
      </c>
      <c r="I699" s="233" t="s">
        <v>5227</v>
      </c>
      <c r="J699" s="228" t="s">
        <v>5228</v>
      </c>
      <c r="K699" s="228" t="s">
        <v>846</v>
      </c>
      <c r="L699" s="228" t="s">
        <v>5229</v>
      </c>
      <c r="M699" s="228" t="s">
        <v>921</v>
      </c>
      <c r="N699" s="228" t="s">
        <v>924</v>
      </c>
      <c r="O699" s="228" t="s">
        <v>917</v>
      </c>
      <c r="P699" s="233" t="s">
        <v>5229</v>
      </c>
      <c r="Q699" s="228" t="s">
        <v>892</v>
      </c>
      <c r="R699" s="233" t="s">
        <v>5230</v>
      </c>
      <c r="S699" s="228" t="s">
        <v>5182</v>
      </c>
      <c r="T699" s="228" t="s">
        <v>5231</v>
      </c>
      <c r="U699" s="228" t="s">
        <v>855</v>
      </c>
      <c r="V699" s="228" t="s">
        <v>855</v>
      </c>
      <c r="W699" s="228" t="s">
        <v>869</v>
      </c>
      <c r="X699" s="316" t="s">
        <v>793</v>
      </c>
      <c r="Y699" s="317" t="str">
        <f>VLOOKUP(HelpMe[[#This Row],[Technician]],Technicians[#All],3,FALSE)</f>
        <v>Capgemini</v>
      </c>
      <c r="Z699" s="228" t="str">
        <f>VLOOKUP(HelpMe[[#This Row],[Technician]],Technicians[#All],2,FALSE)</f>
        <v>SAP FICO</v>
      </c>
      <c r="AA699" s="233" t="str">
        <f>IF((TEXT("Oct 28, 2024 00:00 AM","mmm dd, yyyy hh:mm") - HelpMe[[#This Row],[Updated Created Date]])&gt;0, "Yes","No")</f>
        <v>Yes</v>
      </c>
      <c r="AB699" s="230">
        <f ca="1">HelpMe[[#This Row],[Updated Resolved Time]]-HelpMe[[#This Row],[Updated Created Date]]</f>
        <v>63.280555555553292</v>
      </c>
      <c r="AC699" s="231">
        <f>YEAR(HelpMe[[#This Row],[Updated Created Date]])</f>
        <v>2024</v>
      </c>
      <c r="AD699" s="228">
        <f>WEEKNUM(HelpMe[[#This Row],[Updated Created Date]])</f>
        <v>41</v>
      </c>
      <c r="AE699" s="228" t="str">
        <f>_xlfn.CONCAT(HelpMe[[#This Row],[Year]],"-W",HelpMe[[#This Row],[Week'#]])</f>
        <v>2024-W41</v>
      </c>
      <c r="AF699" s="228" t="str">
        <f>IFERROR(VLOOKUP(HelpMe[[#This Row],[ID]],CGTracker[#All],13,FALSE),"No CG Status Found")</f>
        <v>Resolved</v>
      </c>
      <c r="AG699" s="228">
        <f>MONTH(HelpMe[[#This Row],[Updated Created Date]])</f>
        <v>10</v>
      </c>
      <c r="AH699" s="228" t="str">
        <f>_xlfn.CONCAT(HelpMe[[#This Row],[Year]],"-M",HelpMe[[#This Row],[Month]])</f>
        <v>2024-M10</v>
      </c>
      <c r="AI699" s="228" t="str">
        <f ca="1">IF(HelpMe[[#This Row],[Age]]&lt;2,"Less than 2",IF(HelpMe[[#This Row],[Age]]&lt;5,"From 2 to 5",IF(HelpMe[[#This Row],[Age]]&lt;10,"From 5 to 10","More than 10")))</f>
        <v>More than 10</v>
      </c>
      <c r="AJ6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45576.451388888891</v>
      </c>
      <c r="AK6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45639.731944444444</v>
      </c>
    </row>
    <row r="700" spans="1:37" ht="13.5" customHeight="1">
      <c r="A700" s="235">
        <v>4000004021</v>
      </c>
      <c r="B700" s="228" t="s">
        <v>117</v>
      </c>
      <c r="C700" s="228" t="s">
        <v>1035</v>
      </c>
      <c r="D700" s="228" t="s">
        <v>5232</v>
      </c>
      <c r="E700" s="228" t="s">
        <v>3097</v>
      </c>
      <c r="F700" s="228" t="s">
        <v>881</v>
      </c>
      <c r="G700" s="228" t="s">
        <v>882</v>
      </c>
      <c r="H700" s="228" t="s">
        <v>403</v>
      </c>
      <c r="I700" s="233" t="s">
        <v>5233</v>
      </c>
      <c r="J700" s="228" t="s">
        <v>5234</v>
      </c>
      <c r="K700" s="228" t="s">
        <v>846</v>
      </c>
      <c r="L700" s="228" t="s">
        <v>3696</v>
      </c>
      <c r="M700" s="228" t="s">
        <v>3097</v>
      </c>
      <c r="N700" s="228" t="s">
        <v>2793</v>
      </c>
      <c r="O700" s="228" t="s">
        <v>850</v>
      </c>
      <c r="P700" s="233" t="s">
        <v>3696</v>
      </c>
      <c r="Q700" s="228" t="s">
        <v>892</v>
      </c>
      <c r="R700" s="233" t="s">
        <v>5235</v>
      </c>
      <c r="S700" s="228" t="s">
        <v>5235</v>
      </c>
      <c r="T700" s="228" t="s">
        <v>5236</v>
      </c>
      <c r="U700" s="228" t="s">
        <v>890</v>
      </c>
      <c r="V700" s="228" t="s">
        <v>855</v>
      </c>
      <c r="W700" s="228" t="s">
        <v>869</v>
      </c>
      <c r="X700" s="316" t="s">
        <v>793</v>
      </c>
      <c r="Y700" s="317" t="str">
        <f>VLOOKUP(HelpMe[[#This Row],[Technician]],Technicians[#All],3,FALSE)</f>
        <v>RAK Ceramics</v>
      </c>
      <c r="Z700" s="228" t="str">
        <f>VLOOKUP(HelpMe[[#This Row],[Technician]],Technicians[#All],2,FALSE)</f>
        <v>SAP Basis</v>
      </c>
      <c r="AA700" s="233" t="str">
        <f>IF((TEXT("Oct 28, 2024 00:00 AM","mmm dd, yyyy hh:mm") - HelpMe[[#This Row],[Updated Created Date]])&gt;0, "Yes","No")</f>
        <v>Yes</v>
      </c>
      <c r="AB700" s="230">
        <f ca="1">HelpMe[[#This Row],[Updated Resolved Time]]-HelpMe[[#This Row],[Updated Created Date]]</f>
        <v>1.1826388888875954</v>
      </c>
      <c r="AC700" s="231">
        <f>YEAR(HelpMe[[#This Row],[Updated Created Date]])</f>
        <v>2024</v>
      </c>
      <c r="AD700" s="228">
        <f>WEEKNUM(HelpMe[[#This Row],[Updated Created Date]])</f>
        <v>42</v>
      </c>
      <c r="AE700" s="228" t="str">
        <f>_xlfn.CONCAT(HelpMe[[#This Row],[Year]],"-W",HelpMe[[#This Row],[Week'#]])</f>
        <v>2024-W42</v>
      </c>
      <c r="AF700" s="228" t="str">
        <f>IFERROR(VLOOKUP(HelpMe[[#This Row],[ID]],CGTracker[#All],13,FALSE),"No CG Status Found")</f>
        <v>No CG Status Found</v>
      </c>
      <c r="AG700" s="228">
        <f>MONTH(HelpMe[[#This Row],[Updated Created Date]])</f>
        <v>10</v>
      </c>
      <c r="AH700" s="228" t="str">
        <f>_xlfn.CONCAT(HelpMe[[#This Row],[Year]],"-M",HelpMe[[#This Row],[Month]])</f>
        <v>2024-M10</v>
      </c>
      <c r="AI700" s="228" t="str">
        <f ca="1">IF(HelpMe[[#This Row],[Age]]&lt;2,"Less than 2",IF(HelpMe[[#This Row],[Age]]&lt;5,"From 2 to 5",IF(HelpMe[[#This Row],[Age]]&lt;10,"From 5 to 10","More than 10")))</f>
        <v>Less than 2</v>
      </c>
      <c r="AJ7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45579.504861111112</v>
      </c>
      <c r="AK7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45580.6875</v>
      </c>
    </row>
    <row r="701" spans="1:37" ht="13.5" customHeight="1">
      <c r="A701" s="235">
        <v>4000004065</v>
      </c>
      <c r="B701" s="228" t="s">
        <v>117</v>
      </c>
      <c r="C701" s="228" t="s">
        <v>892</v>
      </c>
      <c r="D701" s="228" t="s">
        <v>5237</v>
      </c>
      <c r="E701" s="228" t="s">
        <v>2825</v>
      </c>
      <c r="F701" s="228" t="s">
        <v>881</v>
      </c>
      <c r="G701" s="228" t="s">
        <v>882</v>
      </c>
      <c r="H701" s="228" t="s">
        <v>403</v>
      </c>
      <c r="I701" s="233" t="s">
        <v>5238</v>
      </c>
      <c r="J701" s="228" t="s">
        <v>5239</v>
      </c>
      <c r="K701" s="228" t="s">
        <v>846</v>
      </c>
      <c r="L701" s="228" t="s">
        <v>5240</v>
      </c>
      <c r="M701" s="228" t="s">
        <v>2825</v>
      </c>
      <c r="N701" s="228" t="s">
        <v>1240</v>
      </c>
      <c r="O701" s="228" t="s">
        <v>850</v>
      </c>
      <c r="P701" s="233" t="s">
        <v>5240</v>
      </c>
      <c r="Q701" s="228" t="s">
        <v>795</v>
      </c>
      <c r="R701" s="233" t="s">
        <v>5241</v>
      </c>
      <c r="S701" s="228" t="s">
        <v>5241</v>
      </c>
      <c r="T701" s="228" t="s">
        <v>5242</v>
      </c>
      <c r="U701" s="228" t="s">
        <v>890</v>
      </c>
      <c r="V701" s="228" t="s">
        <v>855</v>
      </c>
      <c r="W701" s="228" t="s">
        <v>869</v>
      </c>
      <c r="X701" s="316" t="s">
        <v>793</v>
      </c>
      <c r="Y701" s="317" t="str">
        <f>VLOOKUP(HelpMe[[#This Row],[Technician]],Technicians[#All],3,FALSE)</f>
        <v>RAK Ceramics</v>
      </c>
      <c r="Z701" s="228" t="str">
        <f>VLOOKUP(HelpMe[[#This Row],[Technician]],Technicians[#All],2,FALSE)</f>
        <v>SAP Basis</v>
      </c>
      <c r="AA701" s="233" t="str">
        <f>IF((TEXT("Oct 28, 2024 00:00 AM","mmm dd, yyyy hh:mm") - HelpMe[[#This Row],[Updated Created Date]])&gt;0, "Yes","No")</f>
        <v>Yes</v>
      </c>
      <c r="AB701" s="230">
        <f ca="1">HelpMe[[#This Row],[Updated Resolved Time]]-HelpMe[[#This Row],[Updated Created Date]]</f>
        <v>7.2777777777810115</v>
      </c>
      <c r="AC701" s="231">
        <f>YEAR(HelpMe[[#This Row],[Updated Created Date]])</f>
        <v>2024</v>
      </c>
      <c r="AD701" s="228">
        <f>WEEKNUM(HelpMe[[#This Row],[Updated Created Date]])</f>
        <v>42</v>
      </c>
      <c r="AE701" s="228" t="str">
        <f>_xlfn.CONCAT(HelpMe[[#This Row],[Year]],"-W",HelpMe[[#This Row],[Week'#]])</f>
        <v>2024-W42</v>
      </c>
      <c r="AF701" s="228" t="str">
        <f>IFERROR(VLOOKUP(HelpMe[[#This Row],[ID]],CGTracker[#All],13,FALSE),"No CG Status Found")</f>
        <v>No CG Status Found</v>
      </c>
      <c r="AG701" s="228">
        <f>MONTH(HelpMe[[#This Row],[Updated Created Date]])</f>
        <v>10</v>
      </c>
      <c r="AH701" s="228" t="str">
        <f>_xlfn.CONCAT(HelpMe[[#This Row],[Year]],"-M",HelpMe[[#This Row],[Month]])</f>
        <v>2024-M10</v>
      </c>
      <c r="AI701" s="228" t="str">
        <f ca="1">IF(HelpMe[[#This Row],[Age]]&lt;2,"Less than 2",IF(HelpMe[[#This Row],[Age]]&lt;5,"From 2 to 5",IF(HelpMe[[#This Row],[Age]]&lt;10,"From 5 to 10","More than 10")))</f>
        <v>From 5 to 10</v>
      </c>
      <c r="AJ7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45580.463888888888</v>
      </c>
      <c r="AK7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45587.741666666669</v>
      </c>
    </row>
    <row r="702" spans="1:37" ht="13.5" customHeight="1">
      <c r="A702" s="235">
        <v>4000003975</v>
      </c>
      <c r="B702" s="228" t="s">
        <v>117</v>
      </c>
      <c r="C702" s="228" t="s">
        <v>795</v>
      </c>
      <c r="D702" s="228" t="s">
        <v>5243</v>
      </c>
      <c r="E702" s="228" t="s">
        <v>2252</v>
      </c>
      <c r="F702" s="228" t="s">
        <v>881</v>
      </c>
      <c r="G702" s="228" t="s">
        <v>882</v>
      </c>
      <c r="H702" s="228" t="s">
        <v>403</v>
      </c>
      <c r="I702" s="233" t="s">
        <v>5153</v>
      </c>
      <c r="J702" s="228" t="s">
        <v>5244</v>
      </c>
      <c r="K702" s="228" t="s">
        <v>890</v>
      </c>
      <c r="L702" s="228" t="s">
        <v>3696</v>
      </c>
      <c r="M702" s="228" t="s">
        <v>2252</v>
      </c>
      <c r="N702" s="228" t="s">
        <v>1240</v>
      </c>
      <c r="O702" s="228" t="s">
        <v>850</v>
      </c>
      <c r="P702" s="233" t="s">
        <v>5245</v>
      </c>
      <c r="Q702" s="228" t="s">
        <v>795</v>
      </c>
      <c r="R702" s="233" t="s">
        <v>5246</v>
      </c>
      <c r="S702" s="228" t="s">
        <v>5246</v>
      </c>
      <c r="T702" s="228" t="s">
        <v>5247</v>
      </c>
      <c r="U702" s="228" t="s">
        <v>890</v>
      </c>
      <c r="V702" s="228" t="s">
        <v>855</v>
      </c>
      <c r="W702" s="228" t="s">
        <v>938</v>
      </c>
      <c r="X702" s="316" t="s">
        <v>793</v>
      </c>
      <c r="Y702" s="317" t="str">
        <f>VLOOKUP(HelpMe[[#This Row],[Technician]],Technicians[#All],3,FALSE)</f>
        <v>RAK Ceramics</v>
      </c>
      <c r="Z702" s="228" t="str">
        <f>VLOOKUP(HelpMe[[#This Row],[Technician]],Technicians[#All],2,FALSE)</f>
        <v>SAP Basis</v>
      </c>
      <c r="AA702" s="233" t="str">
        <f>IF((TEXT("Oct 28, 2024 00:00 AM","mmm dd, yyyy hh:mm") - HelpMe[[#This Row],[Updated Created Date]])&gt;0, "Yes","No")</f>
        <v>Yes</v>
      </c>
      <c r="AB702" s="230">
        <f ca="1">HelpMe[[#This Row],[Updated Resolved Time]]-HelpMe[[#This Row],[Updated Created Date]]</f>
        <v>4.1972222222248092</v>
      </c>
      <c r="AC702" s="231">
        <f>YEAR(HelpMe[[#This Row],[Updated Created Date]])</f>
        <v>2024</v>
      </c>
      <c r="AD702" s="228">
        <f>WEEKNUM(HelpMe[[#This Row],[Updated Created Date]])</f>
        <v>41</v>
      </c>
      <c r="AE702" s="228" t="str">
        <f>_xlfn.CONCAT(HelpMe[[#This Row],[Year]],"-W",HelpMe[[#This Row],[Week'#]])</f>
        <v>2024-W41</v>
      </c>
      <c r="AF702" s="228" t="str">
        <f>IFERROR(VLOOKUP(HelpMe[[#This Row],[ID]],CGTracker[#All],13,FALSE),"No CG Status Found")</f>
        <v>No CG Status Found</v>
      </c>
      <c r="AG702" s="228">
        <f>MONTH(HelpMe[[#This Row],[Updated Created Date]])</f>
        <v>10</v>
      </c>
      <c r="AH702" s="228" t="str">
        <f>_xlfn.CONCAT(HelpMe[[#This Row],[Year]],"-M",HelpMe[[#This Row],[Month]])</f>
        <v>2024-M10</v>
      </c>
      <c r="AI702" s="228" t="str">
        <f ca="1">IF(HelpMe[[#This Row],[Age]]&lt;2,"Less than 2",IF(HelpMe[[#This Row],[Age]]&lt;5,"From 2 to 5",IF(HelpMe[[#This Row],[Age]]&lt;10,"From 5 to 10","More than 10")))</f>
        <v>From 2 to 5</v>
      </c>
      <c r="AJ7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45576.490972222222</v>
      </c>
      <c r="AK7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45580.688194444447</v>
      </c>
    </row>
    <row r="703" spans="1:37" ht="13.5" customHeight="1">
      <c r="A703" s="235">
        <v>4000003980</v>
      </c>
      <c r="B703" s="228" t="s">
        <v>117</v>
      </c>
      <c r="C703" s="228" t="s">
        <v>795</v>
      </c>
      <c r="D703" s="228" t="s">
        <v>5248</v>
      </c>
      <c r="E703" s="228" t="s">
        <v>880</v>
      </c>
      <c r="F703" s="228" t="s">
        <v>881</v>
      </c>
      <c r="G703" s="228" t="s">
        <v>882</v>
      </c>
      <c r="H703" s="228" t="s">
        <v>403</v>
      </c>
      <c r="I703" s="233" t="s">
        <v>5249</v>
      </c>
      <c r="J703" s="228" t="s">
        <v>5250</v>
      </c>
      <c r="K703" s="228" t="s">
        <v>846</v>
      </c>
      <c r="L703" s="228" t="s">
        <v>3696</v>
      </c>
      <c r="M703" s="228" t="s">
        <v>880</v>
      </c>
      <c r="N703" s="228" t="s">
        <v>886</v>
      </c>
      <c r="O703" s="228" t="s">
        <v>850</v>
      </c>
      <c r="P703" s="233" t="s">
        <v>5251</v>
      </c>
      <c r="Q703" s="228" t="s">
        <v>795</v>
      </c>
      <c r="R703" s="233" t="s">
        <v>5252</v>
      </c>
      <c r="S703" s="228" t="s">
        <v>5252</v>
      </c>
      <c r="T703" s="228" t="s">
        <v>5253</v>
      </c>
      <c r="U703" s="228" t="s">
        <v>890</v>
      </c>
      <c r="V703" s="228" t="s">
        <v>855</v>
      </c>
      <c r="W703" s="228" t="s">
        <v>869</v>
      </c>
      <c r="X703" s="316" t="s">
        <v>891</v>
      </c>
      <c r="Y703" s="317" t="str">
        <f>VLOOKUP(HelpMe[[#This Row],[Technician]],Technicians[#All],3,FALSE)</f>
        <v>RAK Ceramics</v>
      </c>
      <c r="Z703" s="228" t="str">
        <f>VLOOKUP(HelpMe[[#This Row],[Technician]],Technicians[#All],2,FALSE)</f>
        <v>SAP Basis</v>
      </c>
      <c r="AA703" s="233" t="str">
        <f>IF((TEXT("Oct 28, 2024 00:00 AM","mmm dd, yyyy hh:mm") - HelpMe[[#This Row],[Updated Created Date]])&gt;0, "Yes","No")</f>
        <v>Yes</v>
      </c>
      <c r="AB703" s="230">
        <f ca="1">HelpMe[[#This Row],[Updated Resolved Time]]-HelpMe[[#This Row],[Updated Created Date]]</f>
        <v>4.0743055555576575</v>
      </c>
      <c r="AC703" s="231">
        <f>YEAR(HelpMe[[#This Row],[Updated Created Date]])</f>
        <v>2024</v>
      </c>
      <c r="AD703" s="228">
        <f>WEEKNUM(HelpMe[[#This Row],[Updated Created Date]])</f>
        <v>41</v>
      </c>
      <c r="AE703" s="228" t="str">
        <f>_xlfn.CONCAT(HelpMe[[#This Row],[Year]],"-W",HelpMe[[#This Row],[Week'#]])</f>
        <v>2024-W41</v>
      </c>
      <c r="AF703" s="228" t="str">
        <f>IFERROR(VLOOKUP(HelpMe[[#This Row],[ID]],CGTracker[#All],13,FALSE),"No CG Status Found")</f>
        <v>No CG Status Found</v>
      </c>
      <c r="AG703" s="228">
        <f>MONTH(HelpMe[[#This Row],[Updated Created Date]])</f>
        <v>10</v>
      </c>
      <c r="AH703" s="228" t="str">
        <f>_xlfn.CONCAT(HelpMe[[#This Row],[Year]],"-M",HelpMe[[#This Row],[Month]])</f>
        <v>2024-M10</v>
      </c>
      <c r="AI703" s="228" t="str">
        <f ca="1">IF(HelpMe[[#This Row],[Age]]&lt;2,"Less than 2",IF(HelpMe[[#This Row],[Age]]&lt;5,"From 2 to 5",IF(HelpMe[[#This Row],[Age]]&lt;10,"From 5 to 10","More than 10")))</f>
        <v>From 2 to 5</v>
      </c>
      <c r="AJ7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45576.595138888886</v>
      </c>
      <c r="AK7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45580.669444444444</v>
      </c>
    </row>
    <row r="704" spans="1:37" ht="13.5" customHeight="1">
      <c r="A704" s="235">
        <v>4000004039</v>
      </c>
      <c r="B704" s="228" t="s">
        <v>156</v>
      </c>
      <c r="C704" s="228" t="s">
        <v>795</v>
      </c>
      <c r="D704" s="228" t="s">
        <v>5254</v>
      </c>
      <c r="E704" s="228" t="s">
        <v>3963</v>
      </c>
      <c r="F704" s="228" t="s">
        <v>518</v>
      </c>
      <c r="G704" s="228" t="s">
        <v>516</v>
      </c>
      <c r="H704" s="228" t="s">
        <v>268</v>
      </c>
      <c r="I704" s="233" t="s">
        <v>5043</v>
      </c>
      <c r="J704" s="228" t="s">
        <v>5255</v>
      </c>
      <c r="K704" s="228" t="s">
        <v>846</v>
      </c>
      <c r="L704" s="228" t="s">
        <v>855</v>
      </c>
      <c r="M704" s="228" t="s">
        <v>3963</v>
      </c>
      <c r="N704" s="228" t="s">
        <v>924</v>
      </c>
      <c r="O704" s="228" t="s">
        <v>850</v>
      </c>
      <c r="P704" s="233" t="s">
        <v>5256</v>
      </c>
      <c r="Q704" s="228" t="s">
        <v>795</v>
      </c>
      <c r="R704" s="233" t="s">
        <v>855</v>
      </c>
      <c r="S704" s="228" t="s">
        <v>2371</v>
      </c>
      <c r="T704" s="228" t="s">
        <v>5257</v>
      </c>
      <c r="U704" s="228" t="s">
        <v>855</v>
      </c>
      <c r="V704" s="228" t="s">
        <v>855</v>
      </c>
      <c r="W704" s="228" t="s">
        <v>869</v>
      </c>
      <c r="X704" s="316" t="s">
        <v>793</v>
      </c>
      <c r="Y704" s="317" t="str">
        <f>VLOOKUP(HelpMe[[#This Row],[Technician]],Technicians[#All],3,FALSE)</f>
        <v>Capgemini</v>
      </c>
      <c r="Z704" s="228" t="str">
        <f>VLOOKUP(HelpMe[[#This Row],[Technician]],Technicians[#All],2,FALSE)</f>
        <v>SAP SD</v>
      </c>
      <c r="AA704" s="233" t="str">
        <f>IF((TEXT("Oct 28, 2024 00:00 AM","mmm dd, yyyy hh:mm") - HelpMe[[#This Row],[Updated Created Date]])&gt;0, "Yes","No")</f>
        <v>Yes</v>
      </c>
      <c r="AB704" s="230">
        <f ca="1">HelpMe[[#This Row],[Updated Resolved Time]]-HelpMe[[#This Row],[Updated Created Date]]</f>
        <v>74.10960150462779</v>
      </c>
      <c r="AC704" s="231">
        <f>YEAR(HelpMe[[#This Row],[Updated Created Date]])</f>
        <v>2024</v>
      </c>
      <c r="AD704" s="228">
        <f>WEEKNUM(HelpMe[[#This Row],[Updated Created Date]])</f>
        <v>42</v>
      </c>
      <c r="AE704" s="228" t="str">
        <f>_xlfn.CONCAT(HelpMe[[#This Row],[Year]],"-W",HelpMe[[#This Row],[Week'#]])</f>
        <v>2024-W42</v>
      </c>
      <c r="AF704" s="228" t="str">
        <f>IFERROR(VLOOKUP(HelpMe[[#This Row],[ID]],CGTracker[#All],13,FALSE),"No CG Status Found")</f>
        <v>Pending Vendor</v>
      </c>
      <c r="AG704" s="228">
        <f>MONTH(HelpMe[[#This Row],[Updated Created Date]])</f>
        <v>10</v>
      </c>
      <c r="AH704" s="228" t="str">
        <f>_xlfn.CONCAT(HelpMe[[#This Row],[Year]],"-M",HelpMe[[#This Row],[Month]])</f>
        <v>2024-M10</v>
      </c>
      <c r="AI704" s="228" t="str">
        <f ca="1">IF(HelpMe[[#This Row],[Age]]&lt;2,"Less than 2",IF(HelpMe[[#This Row],[Age]]&lt;5,"From 2 to 5",IF(HelpMe[[#This Row],[Age]]&lt;10,"From 5 to 10","More than 10")))</f>
        <v>More than 10</v>
      </c>
      <c r="AJ7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45579.647916666669</v>
      </c>
      <c r="AK7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05" spans="1:37" ht="13.5" customHeight="1">
      <c r="A705" s="235">
        <v>4000004049</v>
      </c>
      <c r="B705" s="228" t="s">
        <v>117</v>
      </c>
      <c r="C705" s="228" t="s">
        <v>795</v>
      </c>
      <c r="D705" s="228" t="s">
        <v>5258</v>
      </c>
      <c r="E705" s="228" t="s">
        <v>5259</v>
      </c>
      <c r="F705" s="228" t="s">
        <v>881</v>
      </c>
      <c r="G705" s="228" t="s">
        <v>882</v>
      </c>
      <c r="H705" s="228" t="s">
        <v>403</v>
      </c>
      <c r="I705" s="233" t="s">
        <v>5260</v>
      </c>
      <c r="J705" s="228" t="s">
        <v>5261</v>
      </c>
      <c r="K705" s="228" t="s">
        <v>890</v>
      </c>
      <c r="L705" s="228" t="s">
        <v>5262</v>
      </c>
      <c r="M705" s="228" t="s">
        <v>1705</v>
      </c>
      <c r="N705" s="228" t="s">
        <v>924</v>
      </c>
      <c r="O705" s="228" t="s">
        <v>850</v>
      </c>
      <c r="P705" s="233" t="s">
        <v>5263</v>
      </c>
      <c r="Q705" s="228" t="s">
        <v>795</v>
      </c>
      <c r="R705" s="233" t="s">
        <v>5264</v>
      </c>
      <c r="S705" s="228" t="s">
        <v>5264</v>
      </c>
      <c r="T705" s="228" t="s">
        <v>5192</v>
      </c>
      <c r="U705" s="228" t="s">
        <v>890</v>
      </c>
      <c r="V705" s="228" t="s">
        <v>855</v>
      </c>
      <c r="W705" s="228" t="s">
        <v>938</v>
      </c>
      <c r="X705" s="316" t="s">
        <v>984</v>
      </c>
      <c r="Y705" s="317" t="str">
        <f>VLOOKUP(HelpMe[[#This Row],[Technician]],Technicians[#All],3,FALSE)</f>
        <v>RAK Ceramics</v>
      </c>
      <c r="Z705" s="228" t="str">
        <f>VLOOKUP(HelpMe[[#This Row],[Technician]],Technicians[#All],2,FALSE)</f>
        <v>SAP Basis</v>
      </c>
      <c r="AA705" s="233" t="str">
        <f>IF((TEXT("Oct 28, 2024 00:00 AM","mmm dd, yyyy hh:mm") - HelpMe[[#This Row],[Updated Created Date]])&gt;0, "Yes","No")</f>
        <v>Yes</v>
      </c>
      <c r="AB705" s="230">
        <f ca="1">HelpMe[[#This Row],[Updated Resolved Time]]-HelpMe[[#This Row],[Updated Created Date]]</f>
        <v>1.757638888891961</v>
      </c>
      <c r="AC705" s="231">
        <f>YEAR(HelpMe[[#This Row],[Updated Created Date]])</f>
        <v>2024</v>
      </c>
      <c r="AD705" s="228">
        <f>WEEKNUM(HelpMe[[#This Row],[Updated Created Date]])</f>
        <v>42</v>
      </c>
      <c r="AE705" s="228" t="str">
        <f>_xlfn.CONCAT(HelpMe[[#This Row],[Year]],"-W",HelpMe[[#This Row],[Week'#]])</f>
        <v>2024-W42</v>
      </c>
      <c r="AF705" s="228" t="str">
        <f>IFERROR(VLOOKUP(HelpMe[[#This Row],[ID]],CGTracker[#All],13,FALSE),"No CG Status Found")</f>
        <v>No CG Status Found</v>
      </c>
      <c r="AG705" s="228">
        <f>MONTH(HelpMe[[#This Row],[Updated Created Date]])</f>
        <v>10</v>
      </c>
      <c r="AH705" s="228" t="str">
        <f>_xlfn.CONCAT(HelpMe[[#This Row],[Year]],"-M",HelpMe[[#This Row],[Month]])</f>
        <v>2024-M10</v>
      </c>
      <c r="AI705" s="228" t="str">
        <f ca="1">IF(HelpMe[[#This Row],[Age]]&lt;2,"Less than 2",IF(HelpMe[[#This Row],[Age]]&lt;5,"From 2 to 5",IF(HelpMe[[#This Row],[Age]]&lt;10,"From 5 to 10","More than 10")))</f>
        <v>Less than 2</v>
      </c>
      <c r="AJ7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45579.729166666664</v>
      </c>
      <c r="AK7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45581.486805555556</v>
      </c>
    </row>
    <row r="706" spans="1:37" ht="13.5" customHeight="1">
      <c r="A706" s="235">
        <v>4000004029</v>
      </c>
      <c r="B706" s="228" t="s">
        <v>156</v>
      </c>
      <c r="C706" s="228" t="s">
        <v>795</v>
      </c>
      <c r="D706" s="228" t="s">
        <v>361</v>
      </c>
      <c r="E706" s="228" t="s">
        <v>4106</v>
      </c>
      <c r="F706" s="228" t="s">
        <v>603</v>
      </c>
      <c r="G706" s="228" t="s">
        <v>860</v>
      </c>
      <c r="H706" s="228" t="s">
        <v>403</v>
      </c>
      <c r="I706" s="233" t="s">
        <v>5265</v>
      </c>
      <c r="J706" s="228" t="s">
        <v>5266</v>
      </c>
      <c r="K706" s="228" t="s">
        <v>846</v>
      </c>
      <c r="L706" s="228" t="s">
        <v>5267</v>
      </c>
      <c r="M706" s="228" t="s">
        <v>933</v>
      </c>
      <c r="N706" s="228" t="s">
        <v>4110</v>
      </c>
      <c r="O706" s="228" t="s">
        <v>850</v>
      </c>
      <c r="P706" s="233" t="s">
        <v>5267</v>
      </c>
      <c r="Q706" s="228" t="s">
        <v>795</v>
      </c>
      <c r="R706" s="233" t="s">
        <v>5268</v>
      </c>
      <c r="S706" s="228" t="s">
        <v>5236</v>
      </c>
      <c r="T706" s="228" t="s">
        <v>5269</v>
      </c>
      <c r="U706" s="228" t="s">
        <v>855</v>
      </c>
      <c r="V706" s="228" t="s">
        <v>855</v>
      </c>
      <c r="W706" s="228" t="s">
        <v>1544</v>
      </c>
      <c r="X706" s="316" t="s">
        <v>793</v>
      </c>
      <c r="Y706" s="317" t="str">
        <f>VLOOKUP(HelpMe[[#This Row],[Technician]],Technicians[#All],3,FALSE)</f>
        <v>RAK Ceramics</v>
      </c>
      <c r="Z706" s="228" t="str">
        <f>VLOOKUP(HelpMe[[#This Row],[Technician]],Technicians[#All],2,FALSE)</f>
        <v>SAP ABAP</v>
      </c>
      <c r="AA706" s="233" t="str">
        <f>IF((TEXT("Oct 28, 2024 00:00 AM","mmm dd, yyyy hh:mm") - HelpMe[[#This Row],[Updated Created Date]])&gt;0, "Yes","No")</f>
        <v>Yes</v>
      </c>
      <c r="AB706" s="230">
        <f ca="1">HelpMe[[#This Row],[Updated Resolved Time]]-HelpMe[[#This Row],[Updated Created Date]]</f>
        <v>30.054861111115315</v>
      </c>
      <c r="AC706" s="231">
        <f>YEAR(HelpMe[[#This Row],[Updated Created Date]])</f>
        <v>2024</v>
      </c>
      <c r="AD706" s="228">
        <f>WEEKNUM(HelpMe[[#This Row],[Updated Created Date]])</f>
        <v>42</v>
      </c>
      <c r="AE706" s="228" t="str">
        <f>_xlfn.CONCAT(HelpMe[[#This Row],[Year]],"-W",HelpMe[[#This Row],[Week'#]])</f>
        <v>2024-W42</v>
      </c>
      <c r="AF706" s="228" t="str">
        <f>IFERROR(VLOOKUP(HelpMe[[#This Row],[ID]],CGTracker[#All],13,FALSE),"No CG Status Found")</f>
        <v>Resolved</v>
      </c>
      <c r="AG706" s="228">
        <f>MONTH(HelpMe[[#This Row],[Updated Created Date]])</f>
        <v>10</v>
      </c>
      <c r="AH706" s="228" t="str">
        <f>_xlfn.CONCAT(HelpMe[[#This Row],[Year]],"-M",HelpMe[[#This Row],[Month]])</f>
        <v>2024-M10</v>
      </c>
      <c r="AI706" s="228" t="str">
        <f ca="1">IF(HelpMe[[#This Row],[Age]]&lt;2,"Less than 2",IF(HelpMe[[#This Row],[Age]]&lt;5,"From 2 to 5",IF(HelpMe[[#This Row],[Age]]&lt;10,"From 5 to 10","More than 10")))</f>
        <v>More than 10</v>
      </c>
      <c r="AJ7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45579.537499999999</v>
      </c>
      <c r="AK7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45609.592361111114</v>
      </c>
    </row>
    <row r="707" spans="1:37" ht="13.5" customHeight="1">
      <c r="A707" s="235">
        <v>4000004057</v>
      </c>
      <c r="B707" s="228" t="s">
        <v>156</v>
      </c>
      <c r="C707" s="228" t="s">
        <v>795</v>
      </c>
      <c r="D707" s="228" t="s">
        <v>184</v>
      </c>
      <c r="E707" s="228" t="s">
        <v>921</v>
      </c>
      <c r="F707" s="228" t="s">
        <v>2387</v>
      </c>
      <c r="G707" s="228" t="s">
        <v>1011</v>
      </c>
      <c r="H707" s="228" t="s">
        <v>403</v>
      </c>
      <c r="I707" s="233" t="s">
        <v>5270</v>
      </c>
      <c r="J707" s="228" t="s">
        <v>5271</v>
      </c>
      <c r="K707" s="228" t="s">
        <v>846</v>
      </c>
      <c r="L707" s="228" t="s">
        <v>5272</v>
      </c>
      <c r="M707" s="228" t="s">
        <v>933</v>
      </c>
      <c r="N707" s="228" t="s">
        <v>924</v>
      </c>
      <c r="O707" s="228" t="s">
        <v>917</v>
      </c>
      <c r="P707" s="233" t="s">
        <v>5272</v>
      </c>
      <c r="Q707" s="228" t="s">
        <v>795</v>
      </c>
      <c r="R707" s="233" t="s">
        <v>5273</v>
      </c>
      <c r="S707" s="228" t="s">
        <v>5274</v>
      </c>
      <c r="T707" s="228" t="s">
        <v>5275</v>
      </c>
      <c r="U707" s="228" t="s">
        <v>855</v>
      </c>
      <c r="V707" s="228" t="s">
        <v>855</v>
      </c>
      <c r="W707" s="228" t="s">
        <v>869</v>
      </c>
      <c r="X707" s="316" t="s">
        <v>793</v>
      </c>
      <c r="Y707" s="317" t="str">
        <f>VLOOKUP(HelpMe[[#This Row],[Technician]],Technicians[#All],3,FALSE)</f>
        <v>Capgemini</v>
      </c>
      <c r="Z707" s="228" t="str">
        <f>VLOOKUP(HelpMe[[#This Row],[Technician]],Technicians[#All],2,FALSE)</f>
        <v>SAP FICO</v>
      </c>
      <c r="AA707" s="233" t="str">
        <f>IF((TEXT("Oct 28, 2024 00:00 AM","mmm dd, yyyy hh:mm") - HelpMe[[#This Row],[Updated Created Date]])&gt;0, "Yes","No")</f>
        <v>Yes</v>
      </c>
      <c r="AB707" s="230">
        <f ca="1">HelpMe[[#This Row],[Updated Resolved Time]]-HelpMe[[#This Row],[Updated Created Date]]</f>
        <v>50.764583333337214</v>
      </c>
      <c r="AC707" s="231">
        <f>YEAR(HelpMe[[#This Row],[Updated Created Date]])</f>
        <v>2024</v>
      </c>
      <c r="AD707" s="228">
        <f>WEEKNUM(HelpMe[[#This Row],[Updated Created Date]])</f>
        <v>42</v>
      </c>
      <c r="AE707" s="228" t="str">
        <f>_xlfn.CONCAT(HelpMe[[#This Row],[Year]],"-W",HelpMe[[#This Row],[Week'#]])</f>
        <v>2024-W42</v>
      </c>
      <c r="AF707" s="228" t="str">
        <f>IFERROR(VLOOKUP(HelpMe[[#This Row],[ID]],CGTracker[#All],13,FALSE),"No CG Status Found")</f>
        <v>Resolved</v>
      </c>
      <c r="AG707" s="228">
        <f>MONTH(HelpMe[[#This Row],[Updated Created Date]])</f>
        <v>10</v>
      </c>
      <c r="AH707" s="228" t="str">
        <f>_xlfn.CONCAT(HelpMe[[#This Row],[Year]],"-M",HelpMe[[#This Row],[Month]])</f>
        <v>2024-M10</v>
      </c>
      <c r="AI707" s="228" t="str">
        <f ca="1">IF(HelpMe[[#This Row],[Age]]&lt;2,"Less than 2",IF(HelpMe[[#This Row],[Age]]&lt;5,"From 2 to 5",IF(HelpMe[[#This Row],[Age]]&lt;10,"From 5 to 10","More than 10")))</f>
        <v>More than 10</v>
      </c>
      <c r="AJ7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45579.785416666666</v>
      </c>
      <c r="AK7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45630.55</v>
      </c>
    </row>
    <row r="708" spans="1:37" ht="13.5" customHeight="1">
      <c r="A708" s="235">
        <v>4000004082</v>
      </c>
      <c r="B708" s="228" t="s">
        <v>156</v>
      </c>
      <c r="C708" s="228" t="s">
        <v>795</v>
      </c>
      <c r="D708" s="228" t="s">
        <v>5276</v>
      </c>
      <c r="E708" s="228" t="s">
        <v>4033</v>
      </c>
      <c r="F708" s="228" t="s">
        <v>881</v>
      </c>
      <c r="G708" s="228" t="s">
        <v>882</v>
      </c>
      <c r="H708" s="228" t="s">
        <v>403</v>
      </c>
      <c r="I708" s="233" t="s">
        <v>5277</v>
      </c>
      <c r="J708" s="228" t="s">
        <v>5278</v>
      </c>
      <c r="K708" s="228" t="s">
        <v>846</v>
      </c>
      <c r="L708" s="228" t="s">
        <v>3417</v>
      </c>
      <c r="M708" s="228" t="s">
        <v>933</v>
      </c>
      <c r="N708" s="228" t="s">
        <v>3134</v>
      </c>
      <c r="O708" s="228" t="s">
        <v>850</v>
      </c>
      <c r="P708" s="233" t="s">
        <v>3417</v>
      </c>
      <c r="Q708" s="228" t="s">
        <v>795</v>
      </c>
      <c r="R708" s="233" t="s">
        <v>5279</v>
      </c>
      <c r="S708" s="228" t="s">
        <v>5279</v>
      </c>
      <c r="T708" s="228" t="s">
        <v>5193</v>
      </c>
      <c r="U708" s="228" t="s">
        <v>855</v>
      </c>
      <c r="V708" s="228" t="s">
        <v>855</v>
      </c>
      <c r="W708" s="228" t="s">
        <v>869</v>
      </c>
      <c r="X708" s="316" t="s">
        <v>793</v>
      </c>
      <c r="Y708" s="317" t="str">
        <f>VLOOKUP(HelpMe[[#This Row],[Technician]],Technicians[#All],3,FALSE)</f>
        <v>RAK Ceramics</v>
      </c>
      <c r="Z708" s="228" t="str">
        <f>VLOOKUP(HelpMe[[#This Row],[Technician]],Technicians[#All],2,FALSE)</f>
        <v>SAP Basis</v>
      </c>
      <c r="AA708" s="233" t="str">
        <f>IF((TEXT("Oct 28, 2024 00:00 AM","mmm dd, yyyy hh:mm") - HelpMe[[#This Row],[Updated Created Date]])&gt;0, "Yes","No")</f>
        <v>Yes</v>
      </c>
      <c r="AB708" s="230">
        <f ca="1">HelpMe[[#This Row],[Updated Resolved Time]]-HelpMe[[#This Row],[Updated Created Date]]</f>
        <v>0.11319444444961846</v>
      </c>
      <c r="AC708" s="231">
        <f>YEAR(HelpMe[[#This Row],[Updated Created Date]])</f>
        <v>2024</v>
      </c>
      <c r="AD708" s="228">
        <f>WEEKNUM(HelpMe[[#This Row],[Updated Created Date]])</f>
        <v>42</v>
      </c>
      <c r="AE708" s="228" t="str">
        <f>_xlfn.CONCAT(HelpMe[[#This Row],[Year]],"-W",HelpMe[[#This Row],[Week'#]])</f>
        <v>2024-W42</v>
      </c>
      <c r="AF708" s="228" t="str">
        <f>IFERROR(VLOOKUP(HelpMe[[#This Row],[ID]],CGTracker[#All],13,FALSE),"No CG Status Found")</f>
        <v>No CG Status Found</v>
      </c>
      <c r="AG708" s="228">
        <f>MONTH(HelpMe[[#This Row],[Updated Created Date]])</f>
        <v>10</v>
      </c>
      <c r="AH708" s="228" t="str">
        <f>_xlfn.CONCAT(HelpMe[[#This Row],[Year]],"-M",HelpMe[[#This Row],[Month]])</f>
        <v>2024-M10</v>
      </c>
      <c r="AI708" s="228" t="str">
        <f ca="1">IF(HelpMe[[#This Row],[Age]]&lt;2,"Less than 2",IF(HelpMe[[#This Row],[Age]]&lt;5,"From 2 to 5",IF(HelpMe[[#This Row],[Age]]&lt;10,"From 5 to 10","More than 10")))</f>
        <v>Less than 2</v>
      </c>
      <c r="AJ7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45580.588194444441</v>
      </c>
      <c r="AK7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45580.701388888891</v>
      </c>
    </row>
    <row r="709" spans="1:37" ht="13.5" customHeight="1">
      <c r="A709" s="235">
        <v>4000004104</v>
      </c>
      <c r="B709" s="228" t="s">
        <v>156</v>
      </c>
      <c r="C709" s="228" t="s">
        <v>892</v>
      </c>
      <c r="D709" s="228" t="s">
        <v>5280</v>
      </c>
      <c r="E709" s="228" t="s">
        <v>4722</v>
      </c>
      <c r="F709" s="228" t="s">
        <v>881</v>
      </c>
      <c r="G709" s="228" t="s">
        <v>882</v>
      </c>
      <c r="H709" s="228" t="s">
        <v>403</v>
      </c>
      <c r="I709" s="233" t="s">
        <v>5281</v>
      </c>
      <c r="J709" s="228" t="s">
        <v>5282</v>
      </c>
      <c r="K709" s="228" t="s">
        <v>890</v>
      </c>
      <c r="L709" s="228" t="s">
        <v>5021</v>
      </c>
      <c r="M709" s="228" t="s">
        <v>4722</v>
      </c>
      <c r="N709" s="228" t="s">
        <v>945</v>
      </c>
      <c r="O709" s="228" t="s">
        <v>850</v>
      </c>
      <c r="P709" s="233" t="s">
        <v>5283</v>
      </c>
      <c r="Q709" s="228" t="s">
        <v>795</v>
      </c>
      <c r="R709" s="233" t="s">
        <v>5284</v>
      </c>
      <c r="S709" s="228" t="s">
        <v>5284</v>
      </c>
      <c r="T709" s="228" t="s">
        <v>5285</v>
      </c>
      <c r="U709" s="228" t="s">
        <v>855</v>
      </c>
      <c r="V709" s="228" t="s">
        <v>855</v>
      </c>
      <c r="W709" s="228" t="s">
        <v>938</v>
      </c>
      <c r="X709" s="316" t="s">
        <v>793</v>
      </c>
      <c r="Y709" s="317" t="str">
        <f>VLOOKUP(HelpMe[[#This Row],[Technician]],Technicians[#All],3,FALSE)</f>
        <v>RAK Ceramics</v>
      </c>
      <c r="Z709" s="228" t="str">
        <f>VLOOKUP(HelpMe[[#This Row],[Technician]],Technicians[#All],2,FALSE)</f>
        <v>SAP Basis</v>
      </c>
      <c r="AA709" s="233" t="str">
        <f>IF((TEXT("Oct 28, 2024 00:00 AM","mmm dd, yyyy hh:mm") - HelpMe[[#This Row],[Updated Created Date]])&gt;0, "Yes","No")</f>
        <v>Yes</v>
      </c>
      <c r="AB709" s="230">
        <f ca="1">HelpMe[[#This Row],[Updated Resolved Time]]-HelpMe[[#This Row],[Updated Created Date]]</f>
        <v>9.7916666672972497E-2</v>
      </c>
      <c r="AC709" s="231">
        <f>YEAR(HelpMe[[#This Row],[Updated Created Date]])</f>
        <v>2024</v>
      </c>
      <c r="AD709" s="228">
        <f>WEEKNUM(HelpMe[[#This Row],[Updated Created Date]])</f>
        <v>42</v>
      </c>
      <c r="AE709" s="228" t="str">
        <f>_xlfn.CONCAT(HelpMe[[#This Row],[Year]],"-W",HelpMe[[#This Row],[Week'#]])</f>
        <v>2024-W42</v>
      </c>
      <c r="AF709" s="228" t="str">
        <f>IFERROR(VLOOKUP(HelpMe[[#This Row],[ID]],CGTracker[#All],13,FALSE),"No CG Status Found")</f>
        <v>No CG Status Found</v>
      </c>
      <c r="AG709" s="228">
        <f>MONTH(HelpMe[[#This Row],[Updated Created Date]])</f>
        <v>10</v>
      </c>
      <c r="AH709" s="228" t="str">
        <f>_xlfn.CONCAT(HelpMe[[#This Row],[Year]],"-M",HelpMe[[#This Row],[Month]])</f>
        <v>2024-M10</v>
      </c>
      <c r="AI709" s="228" t="str">
        <f ca="1">IF(HelpMe[[#This Row],[Age]]&lt;2,"Less than 2",IF(HelpMe[[#This Row],[Age]]&lt;5,"From 2 to 5",IF(HelpMe[[#This Row],[Age]]&lt;10,"From 5 to 10","More than 10")))</f>
        <v>Less than 2</v>
      </c>
      <c r="AJ7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45580.70208333333</v>
      </c>
      <c r="AK7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45580.800000000003</v>
      </c>
    </row>
    <row r="710" spans="1:37" ht="13.5" customHeight="1">
      <c r="A710" s="235">
        <v>4000004075</v>
      </c>
      <c r="B710" s="228" t="s">
        <v>117</v>
      </c>
      <c r="C710" s="228" t="s">
        <v>795</v>
      </c>
      <c r="D710" s="228" t="s">
        <v>5286</v>
      </c>
      <c r="E710" s="228" t="s">
        <v>880</v>
      </c>
      <c r="F710" s="228" t="s">
        <v>881</v>
      </c>
      <c r="G710" s="228" t="s">
        <v>882</v>
      </c>
      <c r="H710" s="228" t="s">
        <v>403</v>
      </c>
      <c r="I710" s="233" t="s">
        <v>5287</v>
      </c>
      <c r="J710" s="228" t="s">
        <v>5288</v>
      </c>
      <c r="K710" s="228" t="s">
        <v>846</v>
      </c>
      <c r="L710" s="228" t="s">
        <v>5262</v>
      </c>
      <c r="M710" s="228" t="s">
        <v>880</v>
      </c>
      <c r="N710" s="228" t="s">
        <v>886</v>
      </c>
      <c r="O710" s="228" t="s">
        <v>850</v>
      </c>
      <c r="P710" s="233" t="s">
        <v>5289</v>
      </c>
      <c r="Q710" s="228" t="s">
        <v>795</v>
      </c>
      <c r="R710" s="233" t="s">
        <v>5290</v>
      </c>
      <c r="S710" s="228" t="s">
        <v>5290</v>
      </c>
      <c r="T710" s="228" t="s">
        <v>5291</v>
      </c>
      <c r="U710" s="228" t="s">
        <v>890</v>
      </c>
      <c r="V710" s="228" t="s">
        <v>855</v>
      </c>
      <c r="W710" s="228" t="s">
        <v>869</v>
      </c>
      <c r="X710" s="316" t="s">
        <v>891</v>
      </c>
      <c r="Y710" s="317" t="str">
        <f>VLOOKUP(HelpMe[[#This Row],[Technician]],Technicians[#All],3,FALSE)</f>
        <v>RAK Ceramics</v>
      </c>
      <c r="Z710" s="228" t="str">
        <f>VLOOKUP(HelpMe[[#This Row],[Technician]],Technicians[#All],2,FALSE)</f>
        <v>SAP Basis</v>
      </c>
      <c r="AA710" s="233" t="str">
        <f>IF((TEXT("Oct 28, 2024 00:00 AM","mmm dd, yyyy hh:mm") - HelpMe[[#This Row],[Updated Created Date]])&gt;0, "Yes","No")</f>
        <v>Yes</v>
      </c>
      <c r="AB710" s="230">
        <f ca="1">HelpMe[[#This Row],[Updated Resolved Time]]-HelpMe[[#This Row],[Updated Created Date]]</f>
        <v>0.94999999999708962</v>
      </c>
      <c r="AC710" s="231">
        <f>YEAR(HelpMe[[#This Row],[Updated Created Date]])</f>
        <v>2024</v>
      </c>
      <c r="AD710" s="228">
        <f>WEEKNUM(HelpMe[[#This Row],[Updated Created Date]])</f>
        <v>42</v>
      </c>
      <c r="AE710" s="228" t="str">
        <f>_xlfn.CONCAT(HelpMe[[#This Row],[Year]],"-W",HelpMe[[#This Row],[Week'#]])</f>
        <v>2024-W42</v>
      </c>
      <c r="AF710" s="228" t="str">
        <f>IFERROR(VLOOKUP(HelpMe[[#This Row],[ID]],CGTracker[#All],13,FALSE),"No CG Status Found")</f>
        <v>No CG Status Found</v>
      </c>
      <c r="AG710" s="228">
        <f>MONTH(HelpMe[[#This Row],[Updated Created Date]])</f>
        <v>10</v>
      </c>
      <c r="AH710" s="228" t="str">
        <f>_xlfn.CONCAT(HelpMe[[#This Row],[Year]],"-M",HelpMe[[#This Row],[Month]])</f>
        <v>2024-M10</v>
      </c>
      <c r="AI710" s="228" t="str">
        <f ca="1">IF(HelpMe[[#This Row],[Age]]&lt;2,"Less than 2",IF(HelpMe[[#This Row],[Age]]&lt;5,"From 2 to 5",IF(HelpMe[[#This Row],[Age]]&lt;10,"From 5 to 10","More than 10")))</f>
        <v>Less than 2</v>
      </c>
      <c r="AJ7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45580.536111111112</v>
      </c>
      <c r="AK7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45581.486111111109</v>
      </c>
    </row>
    <row r="711" spans="1:37" ht="13.5" customHeight="1">
      <c r="A711" s="235">
        <v>4000004078</v>
      </c>
      <c r="B711" s="228" t="s">
        <v>117</v>
      </c>
      <c r="C711" s="228" t="s">
        <v>795</v>
      </c>
      <c r="D711" s="228" t="s">
        <v>5292</v>
      </c>
      <c r="E711" s="228" t="s">
        <v>880</v>
      </c>
      <c r="F711" s="228" t="s">
        <v>881</v>
      </c>
      <c r="G711" s="228" t="s">
        <v>882</v>
      </c>
      <c r="H711" s="228" t="s">
        <v>403</v>
      </c>
      <c r="I711" s="233" t="s">
        <v>5293</v>
      </c>
      <c r="J711" s="228" t="s">
        <v>5294</v>
      </c>
      <c r="K711" s="228" t="s">
        <v>846</v>
      </c>
      <c r="L711" s="228" t="s">
        <v>5262</v>
      </c>
      <c r="M711" s="228" t="s">
        <v>880</v>
      </c>
      <c r="N711" s="228" t="s">
        <v>886</v>
      </c>
      <c r="O711" s="228" t="s">
        <v>850</v>
      </c>
      <c r="P711" s="233" t="s">
        <v>5295</v>
      </c>
      <c r="Q711" s="228" t="s">
        <v>795</v>
      </c>
      <c r="R711" s="233" t="s">
        <v>5296</v>
      </c>
      <c r="S711" s="228" t="s">
        <v>5296</v>
      </c>
      <c r="T711" s="228" t="s">
        <v>5297</v>
      </c>
      <c r="U711" s="228" t="s">
        <v>890</v>
      </c>
      <c r="V711" s="228" t="s">
        <v>855</v>
      </c>
      <c r="W711" s="228" t="s">
        <v>869</v>
      </c>
      <c r="X711" s="316" t="s">
        <v>891</v>
      </c>
      <c r="Y711" s="317" t="str">
        <f>VLOOKUP(HelpMe[[#This Row],[Technician]],Technicians[#All],3,FALSE)</f>
        <v>RAK Ceramics</v>
      </c>
      <c r="Z711" s="228" t="str">
        <f>VLOOKUP(HelpMe[[#This Row],[Technician]],Technicians[#All],2,FALSE)</f>
        <v>SAP Basis</v>
      </c>
      <c r="AA711" s="233" t="str">
        <f>IF((TEXT("Oct 28, 2024 00:00 AM","mmm dd, yyyy hh:mm") - HelpMe[[#This Row],[Updated Created Date]])&gt;0, "Yes","No")</f>
        <v>Yes</v>
      </c>
      <c r="AB711" s="230">
        <f ca="1">HelpMe[[#This Row],[Updated Resolved Time]]-HelpMe[[#This Row],[Updated Created Date]]</f>
        <v>0.93888888888614019</v>
      </c>
      <c r="AC711" s="231">
        <f>YEAR(HelpMe[[#This Row],[Updated Created Date]])</f>
        <v>2024</v>
      </c>
      <c r="AD711" s="228">
        <f>WEEKNUM(HelpMe[[#This Row],[Updated Created Date]])</f>
        <v>42</v>
      </c>
      <c r="AE711" s="228" t="str">
        <f>_xlfn.CONCAT(HelpMe[[#This Row],[Year]],"-W",HelpMe[[#This Row],[Week'#]])</f>
        <v>2024-W42</v>
      </c>
      <c r="AF711" s="228" t="str">
        <f>IFERROR(VLOOKUP(HelpMe[[#This Row],[ID]],CGTracker[#All],13,FALSE),"No CG Status Found")</f>
        <v>No CG Status Found</v>
      </c>
      <c r="AG711" s="228">
        <f>MONTH(HelpMe[[#This Row],[Updated Created Date]])</f>
        <v>10</v>
      </c>
      <c r="AH711" s="228" t="str">
        <f>_xlfn.CONCAT(HelpMe[[#This Row],[Year]],"-M",HelpMe[[#This Row],[Month]])</f>
        <v>2024-M10</v>
      </c>
      <c r="AI711" s="228" t="str">
        <f ca="1">IF(HelpMe[[#This Row],[Age]]&lt;2,"Less than 2",IF(HelpMe[[#This Row],[Age]]&lt;5,"From 2 to 5",IF(HelpMe[[#This Row],[Age]]&lt;10,"From 5 to 10","More than 10")))</f>
        <v>Less than 2</v>
      </c>
      <c r="AJ7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45580.545138888891</v>
      </c>
      <c r="AK7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45581.484027777777</v>
      </c>
    </row>
    <row r="712" spans="1:37" ht="13.5" customHeight="1">
      <c r="A712" s="235">
        <v>4000004120</v>
      </c>
      <c r="B712" s="228" t="s">
        <v>156</v>
      </c>
      <c r="C712" s="228" t="s">
        <v>795</v>
      </c>
      <c r="D712" s="228" t="s">
        <v>5298</v>
      </c>
      <c r="E712" s="228" t="s">
        <v>5299</v>
      </c>
      <c r="F712" s="228" t="s">
        <v>881</v>
      </c>
      <c r="G712" s="228" t="s">
        <v>882</v>
      </c>
      <c r="H712" s="228" t="s">
        <v>403</v>
      </c>
      <c r="I712" s="233" t="s">
        <v>5300</v>
      </c>
      <c r="J712" s="228" t="s">
        <v>5301</v>
      </c>
      <c r="K712" s="228" t="s">
        <v>890</v>
      </c>
      <c r="L712" s="228" t="s">
        <v>5302</v>
      </c>
      <c r="M712" s="228" t="s">
        <v>933</v>
      </c>
      <c r="N712" s="228" t="s">
        <v>5303</v>
      </c>
      <c r="O712" s="228" t="s">
        <v>850</v>
      </c>
      <c r="P712" s="233" t="s">
        <v>5302</v>
      </c>
      <c r="Q712" s="228" t="s">
        <v>795</v>
      </c>
      <c r="R712" s="233" t="s">
        <v>5304</v>
      </c>
      <c r="S712" s="228" t="s">
        <v>5304</v>
      </c>
      <c r="T712" s="228" t="s">
        <v>5305</v>
      </c>
      <c r="U712" s="228" t="s">
        <v>855</v>
      </c>
      <c r="V712" s="228" t="s">
        <v>855</v>
      </c>
      <c r="W712" s="228" t="s">
        <v>938</v>
      </c>
      <c r="X712" s="316" t="s">
        <v>904</v>
      </c>
      <c r="Y712" s="317" t="str">
        <f>VLOOKUP(HelpMe[[#This Row],[Technician]],Technicians[#All],3,FALSE)</f>
        <v>RAK Ceramics</v>
      </c>
      <c r="Z712" s="228" t="str">
        <f>VLOOKUP(HelpMe[[#This Row],[Technician]],Technicians[#All],2,FALSE)</f>
        <v>SAP Basis</v>
      </c>
      <c r="AA712" s="233" t="str">
        <f>IF((TEXT("Oct 28, 2024 00:00 AM","mmm dd, yyyy hh:mm") - HelpMe[[#This Row],[Updated Created Date]])&gt;0, "Yes","No")</f>
        <v>Yes</v>
      </c>
      <c r="AB712" s="230">
        <f ca="1">HelpMe[[#This Row],[Updated Resolved Time]]-HelpMe[[#This Row],[Updated Created Date]]</f>
        <v>1.2173611111065838</v>
      </c>
      <c r="AC712" s="231">
        <f>YEAR(HelpMe[[#This Row],[Updated Created Date]])</f>
        <v>2024</v>
      </c>
      <c r="AD712" s="228">
        <f>WEEKNUM(HelpMe[[#This Row],[Updated Created Date]])</f>
        <v>42</v>
      </c>
      <c r="AE712" s="228" t="str">
        <f>_xlfn.CONCAT(HelpMe[[#This Row],[Year]],"-W",HelpMe[[#This Row],[Week'#]])</f>
        <v>2024-W42</v>
      </c>
      <c r="AF712" s="228" t="str">
        <f>IFERROR(VLOOKUP(HelpMe[[#This Row],[ID]],CGTracker[#All],13,FALSE),"No CG Status Found")</f>
        <v>No CG Status Found</v>
      </c>
      <c r="AG712" s="228">
        <f>MONTH(HelpMe[[#This Row],[Updated Created Date]])</f>
        <v>10</v>
      </c>
      <c r="AH712" s="228" t="str">
        <f>_xlfn.CONCAT(HelpMe[[#This Row],[Year]],"-M",HelpMe[[#This Row],[Month]])</f>
        <v>2024-M10</v>
      </c>
      <c r="AI712" s="228" t="str">
        <f ca="1">IF(HelpMe[[#This Row],[Age]]&lt;2,"Less than 2",IF(HelpMe[[#This Row],[Age]]&lt;5,"From 2 to 5",IF(HelpMe[[#This Row],[Age]]&lt;10,"From 5 to 10","More than 10")))</f>
        <v>Less than 2</v>
      </c>
      <c r="AJ7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45581.467361111114</v>
      </c>
      <c r="AK7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45582.68472222222</v>
      </c>
    </row>
    <row r="713" spans="1:37" ht="13.5" customHeight="1">
      <c r="A713" s="235">
        <v>4000004127</v>
      </c>
      <c r="B713" s="228" t="s">
        <v>117</v>
      </c>
      <c r="C713" s="228" t="s">
        <v>795</v>
      </c>
      <c r="D713" s="228" t="s">
        <v>5306</v>
      </c>
      <c r="E713" s="228" t="s">
        <v>2527</v>
      </c>
      <c r="F713" s="228" t="s">
        <v>881</v>
      </c>
      <c r="G713" s="228" t="s">
        <v>882</v>
      </c>
      <c r="H713" s="228" t="s">
        <v>268</v>
      </c>
      <c r="I713" s="233" t="s">
        <v>5307</v>
      </c>
      <c r="J713" s="228" t="s">
        <v>919</v>
      </c>
      <c r="K713" s="228" t="s">
        <v>846</v>
      </c>
      <c r="L713" s="228" t="s">
        <v>855</v>
      </c>
      <c r="M713" s="228" t="s">
        <v>933</v>
      </c>
      <c r="N713" s="228" t="s">
        <v>924</v>
      </c>
      <c r="O713" s="228" t="s">
        <v>855</v>
      </c>
      <c r="P713" s="233" t="s">
        <v>5308</v>
      </c>
      <c r="Q713" s="228" t="s">
        <v>855</v>
      </c>
      <c r="R713" s="233" t="s">
        <v>855</v>
      </c>
      <c r="S713" s="228" t="s">
        <v>5309</v>
      </c>
      <c r="T713" s="228" t="s">
        <v>919</v>
      </c>
      <c r="U713" s="228" t="s">
        <v>890</v>
      </c>
      <c r="V713" s="228" t="s">
        <v>855</v>
      </c>
      <c r="W713" s="228" t="s">
        <v>869</v>
      </c>
      <c r="X713" s="316" t="s">
        <v>793</v>
      </c>
      <c r="Y713" s="317" t="str">
        <f>VLOOKUP(HelpMe[[#This Row],[Technician]],Technicians[#All],3,FALSE)</f>
        <v>RAK Ceramics</v>
      </c>
      <c r="Z713" s="228" t="str">
        <f>VLOOKUP(HelpMe[[#This Row],[Technician]],Technicians[#All],2,FALSE)</f>
        <v>SAP Basis</v>
      </c>
      <c r="AA713" s="233" t="str">
        <f>IF((TEXT("Oct 28, 2024 00:00 AM","mmm dd, yyyy hh:mm") - HelpMe[[#This Row],[Updated Created Date]])&gt;0, "Yes","No")</f>
        <v>Yes</v>
      </c>
      <c r="AB713" s="230">
        <f ca="1">HelpMe[[#This Row],[Updated Resolved Time]]-HelpMe[[#This Row],[Updated Created Date]]</f>
        <v>72.251268171297852</v>
      </c>
      <c r="AC713" s="231">
        <f>YEAR(HelpMe[[#This Row],[Updated Created Date]])</f>
        <v>2024</v>
      </c>
      <c r="AD713" s="228">
        <f>WEEKNUM(HelpMe[[#This Row],[Updated Created Date]])</f>
        <v>42</v>
      </c>
      <c r="AE713" s="228" t="str">
        <f>_xlfn.CONCAT(HelpMe[[#This Row],[Year]],"-W",HelpMe[[#This Row],[Week'#]])</f>
        <v>2024-W42</v>
      </c>
      <c r="AF713" s="228" t="str">
        <f>IFERROR(VLOOKUP(HelpMe[[#This Row],[ID]],CGTracker[#All],13,FALSE),"No CG Status Found")</f>
        <v>No CG Status Found</v>
      </c>
      <c r="AG713" s="228">
        <f>MONTH(HelpMe[[#This Row],[Updated Created Date]])</f>
        <v>10</v>
      </c>
      <c r="AH713" s="228" t="str">
        <f>_xlfn.CONCAT(HelpMe[[#This Row],[Year]],"-M",HelpMe[[#This Row],[Month]])</f>
        <v>2024-M10</v>
      </c>
      <c r="AI713" s="228" t="str">
        <f ca="1">IF(HelpMe[[#This Row],[Age]]&lt;2,"Less than 2",IF(HelpMe[[#This Row],[Age]]&lt;5,"From 2 to 5",IF(HelpMe[[#This Row],[Age]]&lt;10,"From 5 to 10","More than 10")))</f>
        <v>More than 10</v>
      </c>
      <c r="AJ7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45581.506249999999</v>
      </c>
      <c r="AK7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14" spans="1:37" ht="13.5" customHeight="1">
      <c r="A714" s="235">
        <v>4000004129</v>
      </c>
      <c r="B714" s="228" t="s">
        <v>156</v>
      </c>
      <c r="C714" s="228" t="s">
        <v>795</v>
      </c>
      <c r="D714" s="228" t="s">
        <v>5310</v>
      </c>
      <c r="E714" s="228" t="s">
        <v>5311</v>
      </c>
      <c r="F714" s="228" t="s">
        <v>881</v>
      </c>
      <c r="G714" s="228" t="s">
        <v>882</v>
      </c>
      <c r="H714" s="228" t="s">
        <v>403</v>
      </c>
      <c r="I714" s="233" t="s">
        <v>5312</v>
      </c>
      <c r="J714" s="228" t="s">
        <v>5313</v>
      </c>
      <c r="K714" s="228" t="s">
        <v>846</v>
      </c>
      <c r="L714" s="228" t="s">
        <v>5314</v>
      </c>
      <c r="M714" s="228" t="s">
        <v>933</v>
      </c>
      <c r="N714" s="228" t="s">
        <v>934</v>
      </c>
      <c r="O714" s="228" t="s">
        <v>850</v>
      </c>
      <c r="P714" s="233" t="s">
        <v>5314</v>
      </c>
      <c r="Q714" s="228" t="s">
        <v>795</v>
      </c>
      <c r="R714" s="233" t="s">
        <v>5315</v>
      </c>
      <c r="S714" s="228" t="s">
        <v>5315</v>
      </c>
      <c r="T714" s="228" t="s">
        <v>5316</v>
      </c>
      <c r="U714" s="228" t="s">
        <v>855</v>
      </c>
      <c r="V714" s="228" t="s">
        <v>855</v>
      </c>
      <c r="W714" s="228" t="s">
        <v>869</v>
      </c>
      <c r="X714" s="316" t="s">
        <v>793</v>
      </c>
      <c r="Y714" s="317" t="str">
        <f>VLOOKUP(HelpMe[[#This Row],[Technician]],Technicians[#All],3,FALSE)</f>
        <v>RAK Ceramics</v>
      </c>
      <c r="Z714" s="228" t="str">
        <f>VLOOKUP(HelpMe[[#This Row],[Technician]],Technicians[#All],2,FALSE)</f>
        <v>SAP Basis</v>
      </c>
      <c r="AA714" s="233" t="str">
        <f>IF((TEXT("Oct 28, 2024 00:00 AM","mmm dd, yyyy hh:mm") - HelpMe[[#This Row],[Updated Created Date]])&gt;0, "Yes","No")</f>
        <v>Yes</v>
      </c>
      <c r="AB714" s="230">
        <f ca="1">HelpMe[[#This Row],[Updated Resolved Time]]-HelpMe[[#This Row],[Updated Created Date]]</f>
        <v>0.13055555555911269</v>
      </c>
      <c r="AC714" s="231">
        <f>YEAR(HelpMe[[#This Row],[Updated Created Date]])</f>
        <v>2024</v>
      </c>
      <c r="AD714" s="228">
        <f>WEEKNUM(HelpMe[[#This Row],[Updated Created Date]])</f>
        <v>42</v>
      </c>
      <c r="AE714" s="228" t="str">
        <f>_xlfn.CONCAT(HelpMe[[#This Row],[Year]],"-W",HelpMe[[#This Row],[Week'#]])</f>
        <v>2024-W42</v>
      </c>
      <c r="AF714" s="228" t="str">
        <f>IFERROR(VLOOKUP(HelpMe[[#This Row],[ID]],CGTracker[#All],13,FALSE),"No CG Status Found")</f>
        <v>No CG Status Found</v>
      </c>
      <c r="AG714" s="228">
        <f>MONTH(HelpMe[[#This Row],[Updated Created Date]])</f>
        <v>10</v>
      </c>
      <c r="AH714" s="228" t="str">
        <f>_xlfn.CONCAT(HelpMe[[#This Row],[Year]],"-M",HelpMe[[#This Row],[Month]])</f>
        <v>2024-M10</v>
      </c>
      <c r="AI714" s="228" t="str">
        <f ca="1">IF(HelpMe[[#This Row],[Age]]&lt;2,"Less than 2",IF(HelpMe[[#This Row],[Age]]&lt;5,"From 2 to 5",IF(HelpMe[[#This Row],[Age]]&lt;10,"From 5 to 10","More than 10")))</f>
        <v>Less than 2</v>
      </c>
      <c r="AJ7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45581.521527777775</v>
      </c>
      <c r="AK7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45581.652083333334</v>
      </c>
    </row>
    <row r="715" spans="1:37" ht="13.5" customHeight="1">
      <c r="A715" s="235">
        <v>4000004130</v>
      </c>
      <c r="B715" s="228" t="s">
        <v>117</v>
      </c>
      <c r="C715" s="228" t="s">
        <v>795</v>
      </c>
      <c r="D715" s="228" t="s">
        <v>5317</v>
      </c>
      <c r="E715" s="228" t="s">
        <v>5318</v>
      </c>
      <c r="F715" s="228" t="s">
        <v>881</v>
      </c>
      <c r="G715" s="228" t="s">
        <v>882</v>
      </c>
      <c r="H715" s="228" t="s">
        <v>403</v>
      </c>
      <c r="I715" s="233" t="s">
        <v>5319</v>
      </c>
      <c r="J715" s="228" t="s">
        <v>5320</v>
      </c>
      <c r="K715" s="228" t="s">
        <v>890</v>
      </c>
      <c r="L715" s="228" t="s">
        <v>2258</v>
      </c>
      <c r="M715" s="228" t="s">
        <v>933</v>
      </c>
      <c r="N715" s="228" t="s">
        <v>1188</v>
      </c>
      <c r="O715" s="228" t="s">
        <v>850</v>
      </c>
      <c r="P715" s="233" t="s">
        <v>5321</v>
      </c>
      <c r="Q715" s="228" t="s">
        <v>795</v>
      </c>
      <c r="R715" s="233" t="s">
        <v>5322</v>
      </c>
      <c r="S715" s="228" t="s">
        <v>5322</v>
      </c>
      <c r="T715" s="228" t="s">
        <v>5323</v>
      </c>
      <c r="U715" s="228" t="s">
        <v>890</v>
      </c>
      <c r="V715" s="228" t="s">
        <v>855</v>
      </c>
      <c r="W715" s="228" t="s">
        <v>938</v>
      </c>
      <c r="X715" s="316" t="s">
        <v>793</v>
      </c>
      <c r="Y715" s="317" t="str">
        <f>VLOOKUP(HelpMe[[#This Row],[Technician]],Technicians[#All],3,FALSE)</f>
        <v>RAK Ceramics</v>
      </c>
      <c r="Z715" s="228" t="str">
        <f>VLOOKUP(HelpMe[[#This Row],[Technician]],Technicians[#All],2,FALSE)</f>
        <v>SAP Basis</v>
      </c>
      <c r="AA715" s="233" t="str">
        <f>IF((TEXT("Oct 28, 2024 00:00 AM","mmm dd, yyyy hh:mm") - HelpMe[[#This Row],[Updated Created Date]])&gt;0, "Yes","No")</f>
        <v>Yes</v>
      </c>
      <c r="AB715" s="230">
        <f ca="1">HelpMe[[#This Row],[Updated Resolved Time]]-HelpMe[[#This Row],[Updated Created Date]]</f>
        <v>1.2673611111094942</v>
      </c>
      <c r="AC715" s="231">
        <f>YEAR(HelpMe[[#This Row],[Updated Created Date]])</f>
        <v>2024</v>
      </c>
      <c r="AD715" s="228">
        <f>WEEKNUM(HelpMe[[#This Row],[Updated Created Date]])</f>
        <v>42</v>
      </c>
      <c r="AE715" s="228" t="str">
        <f>_xlfn.CONCAT(HelpMe[[#This Row],[Year]],"-W",HelpMe[[#This Row],[Week'#]])</f>
        <v>2024-W42</v>
      </c>
      <c r="AF715" s="228" t="str">
        <f>IFERROR(VLOOKUP(HelpMe[[#This Row],[ID]],CGTracker[#All],13,FALSE),"No CG Status Found")</f>
        <v>No CG Status Found</v>
      </c>
      <c r="AG715" s="228">
        <f>MONTH(HelpMe[[#This Row],[Updated Created Date]])</f>
        <v>10</v>
      </c>
      <c r="AH715" s="228" t="str">
        <f>_xlfn.CONCAT(HelpMe[[#This Row],[Year]],"-M",HelpMe[[#This Row],[Month]])</f>
        <v>2024-M10</v>
      </c>
      <c r="AI715" s="228" t="str">
        <f ca="1">IF(HelpMe[[#This Row],[Age]]&lt;2,"Less than 2",IF(HelpMe[[#This Row],[Age]]&lt;5,"From 2 to 5",IF(HelpMe[[#This Row],[Age]]&lt;10,"From 5 to 10","More than 10")))</f>
        <v>Less than 2</v>
      </c>
      <c r="AJ7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45581.526388888888</v>
      </c>
      <c r="AK7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45582.793749999997</v>
      </c>
    </row>
    <row r="716" spans="1:37" ht="13.5" customHeight="1">
      <c r="A716" s="235">
        <v>4000004132</v>
      </c>
      <c r="B716" s="228" t="s">
        <v>117</v>
      </c>
      <c r="C716" s="228" t="s">
        <v>795</v>
      </c>
      <c r="D716" s="228" t="s">
        <v>5324</v>
      </c>
      <c r="E716" s="228" t="s">
        <v>5259</v>
      </c>
      <c r="F716" s="228" t="s">
        <v>881</v>
      </c>
      <c r="G716" s="228" t="s">
        <v>882</v>
      </c>
      <c r="H716" s="228" t="s">
        <v>403</v>
      </c>
      <c r="I716" s="233" t="s">
        <v>5325</v>
      </c>
      <c r="J716" s="228" t="s">
        <v>5326</v>
      </c>
      <c r="K716" s="228" t="s">
        <v>846</v>
      </c>
      <c r="L716" s="228" t="s">
        <v>3126</v>
      </c>
      <c r="M716" s="228" t="s">
        <v>933</v>
      </c>
      <c r="N716" s="228" t="s">
        <v>924</v>
      </c>
      <c r="O716" s="228" t="s">
        <v>850</v>
      </c>
      <c r="P716" s="233" t="s">
        <v>3126</v>
      </c>
      <c r="Q716" s="228" t="s">
        <v>795</v>
      </c>
      <c r="R716" s="233" t="s">
        <v>5327</v>
      </c>
      <c r="S716" s="228" t="s">
        <v>5327</v>
      </c>
      <c r="T716" s="228" t="s">
        <v>5328</v>
      </c>
      <c r="U716" s="228" t="s">
        <v>890</v>
      </c>
      <c r="V716" s="228" t="s">
        <v>855</v>
      </c>
      <c r="W716" s="228" t="s">
        <v>869</v>
      </c>
      <c r="X716" s="316" t="s">
        <v>984</v>
      </c>
      <c r="Y716" s="317" t="str">
        <f>VLOOKUP(HelpMe[[#This Row],[Technician]],Technicians[#All],3,FALSE)</f>
        <v>RAK Ceramics</v>
      </c>
      <c r="Z716" s="228" t="str">
        <f>VLOOKUP(HelpMe[[#This Row],[Technician]],Technicians[#All],2,FALSE)</f>
        <v>SAP Basis</v>
      </c>
      <c r="AA716" s="233" t="str">
        <f>IF((TEXT("Oct 28, 2024 00:00 AM","mmm dd, yyyy hh:mm") - HelpMe[[#This Row],[Updated Created Date]])&gt;0, "Yes","No")</f>
        <v>Yes</v>
      </c>
      <c r="AB716" s="230">
        <f ca="1">HelpMe[[#This Row],[Updated Resolved Time]]-HelpMe[[#This Row],[Updated Created Date]]</f>
        <v>6.1826388888948713</v>
      </c>
      <c r="AC716" s="231">
        <f>YEAR(HelpMe[[#This Row],[Updated Created Date]])</f>
        <v>2024</v>
      </c>
      <c r="AD716" s="228">
        <f>WEEKNUM(HelpMe[[#This Row],[Updated Created Date]])</f>
        <v>42</v>
      </c>
      <c r="AE716" s="228" t="str">
        <f>_xlfn.CONCAT(HelpMe[[#This Row],[Year]],"-W",HelpMe[[#This Row],[Week'#]])</f>
        <v>2024-W42</v>
      </c>
      <c r="AF716" s="228" t="str">
        <f>IFERROR(VLOOKUP(HelpMe[[#This Row],[ID]],CGTracker[#All],13,FALSE),"No CG Status Found")</f>
        <v>No CG Status Found</v>
      </c>
      <c r="AG716" s="228">
        <f>MONTH(HelpMe[[#This Row],[Updated Created Date]])</f>
        <v>10</v>
      </c>
      <c r="AH716" s="228" t="str">
        <f>_xlfn.CONCAT(HelpMe[[#This Row],[Year]],"-M",HelpMe[[#This Row],[Month]])</f>
        <v>2024-M10</v>
      </c>
      <c r="AI716" s="228" t="str">
        <f ca="1">IF(HelpMe[[#This Row],[Age]]&lt;2,"Less than 2",IF(HelpMe[[#This Row],[Age]]&lt;5,"From 2 to 5",IF(HelpMe[[#This Row],[Age]]&lt;10,"From 5 to 10","More than 10")))</f>
        <v>From 5 to 10</v>
      </c>
      <c r="AJ7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45581.541666666664</v>
      </c>
      <c r="AK7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45587.724305555559</v>
      </c>
    </row>
    <row r="717" spans="1:37" ht="13.5" customHeight="1">
      <c r="A717" s="235">
        <v>4000004111</v>
      </c>
      <c r="B717" s="228" t="s">
        <v>117</v>
      </c>
      <c r="C717" s="228" t="s">
        <v>1035</v>
      </c>
      <c r="D717" s="228" t="s">
        <v>5329</v>
      </c>
      <c r="E717" s="228" t="s">
        <v>2226</v>
      </c>
      <c r="F717" s="228" t="s">
        <v>881</v>
      </c>
      <c r="G717" s="228" t="s">
        <v>882</v>
      </c>
      <c r="H717" s="228" t="s">
        <v>403</v>
      </c>
      <c r="I717" s="233" t="s">
        <v>5330</v>
      </c>
      <c r="J717" s="228" t="s">
        <v>5331</v>
      </c>
      <c r="K717" s="228" t="s">
        <v>890</v>
      </c>
      <c r="L717" s="228" t="s">
        <v>5108</v>
      </c>
      <c r="M717" s="228" t="s">
        <v>2226</v>
      </c>
      <c r="N717" s="228" t="s">
        <v>1098</v>
      </c>
      <c r="O717" s="228" t="s">
        <v>850</v>
      </c>
      <c r="P717" s="233" t="s">
        <v>5108</v>
      </c>
      <c r="Q717" s="228" t="s">
        <v>892</v>
      </c>
      <c r="R717" s="233" t="s">
        <v>5332</v>
      </c>
      <c r="S717" s="228" t="s">
        <v>5332</v>
      </c>
      <c r="T717" s="228" t="s">
        <v>5333</v>
      </c>
      <c r="U717" s="228" t="s">
        <v>890</v>
      </c>
      <c r="V717" s="228" t="s">
        <v>855</v>
      </c>
      <c r="W717" s="228" t="s">
        <v>938</v>
      </c>
      <c r="X717" s="316" t="s">
        <v>793</v>
      </c>
      <c r="Y717" s="317" t="str">
        <f>VLOOKUP(HelpMe[[#This Row],[Technician]],Technicians[#All],3,FALSE)</f>
        <v>RAK Ceramics</v>
      </c>
      <c r="Z717" s="228" t="str">
        <f>VLOOKUP(HelpMe[[#This Row],[Technician]],Technicians[#All],2,FALSE)</f>
        <v>SAP Basis</v>
      </c>
      <c r="AA717" s="233" t="str">
        <f>IF((TEXT("Oct 28, 2024 00:00 AM","mmm dd, yyyy hh:mm") - HelpMe[[#This Row],[Updated Created Date]])&gt;0, "Yes","No")</f>
        <v>Yes</v>
      </c>
      <c r="AB717" s="230">
        <f ca="1">HelpMe[[#This Row],[Updated Resolved Time]]-HelpMe[[#This Row],[Updated Created Date]]</f>
        <v>23.69999999999709</v>
      </c>
      <c r="AC717" s="231">
        <f>YEAR(HelpMe[[#This Row],[Updated Created Date]])</f>
        <v>2024</v>
      </c>
      <c r="AD717" s="228">
        <f>WEEKNUM(HelpMe[[#This Row],[Updated Created Date]])</f>
        <v>42</v>
      </c>
      <c r="AE717" s="228" t="str">
        <f>_xlfn.CONCAT(HelpMe[[#This Row],[Year]],"-W",HelpMe[[#This Row],[Week'#]])</f>
        <v>2024-W42</v>
      </c>
      <c r="AF717" s="228" t="str">
        <f>IFERROR(VLOOKUP(HelpMe[[#This Row],[ID]],CGTracker[#All],13,FALSE),"No CG Status Found")</f>
        <v>No CG Status Found</v>
      </c>
      <c r="AG717" s="228">
        <f>MONTH(HelpMe[[#This Row],[Updated Created Date]])</f>
        <v>10</v>
      </c>
      <c r="AH717" s="228" t="str">
        <f>_xlfn.CONCAT(HelpMe[[#This Row],[Year]],"-M",HelpMe[[#This Row],[Month]])</f>
        <v>2024-M10</v>
      </c>
      <c r="AI717" s="228" t="str">
        <f ca="1">IF(HelpMe[[#This Row],[Age]]&lt;2,"Less than 2",IF(HelpMe[[#This Row],[Age]]&lt;5,"From 2 to 5",IF(HelpMe[[#This Row],[Age]]&lt;10,"From 5 to 10","More than 10")))</f>
        <v>More than 10</v>
      </c>
      <c r="AJ7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45580.8125</v>
      </c>
      <c r="AK7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45604.512499999997</v>
      </c>
    </row>
    <row r="718" spans="1:37" ht="13.5" customHeight="1">
      <c r="A718" s="235">
        <v>4000004144</v>
      </c>
      <c r="B718" s="228" t="s">
        <v>117</v>
      </c>
      <c r="C718" s="228" t="s">
        <v>892</v>
      </c>
      <c r="D718" s="228" t="s">
        <v>5334</v>
      </c>
      <c r="E718" s="228" t="s">
        <v>2351</v>
      </c>
      <c r="F718" s="228" t="s">
        <v>742</v>
      </c>
      <c r="G718" s="228" t="s">
        <v>895</v>
      </c>
      <c r="H718" s="228" t="s">
        <v>268</v>
      </c>
      <c r="I718" s="233" t="s">
        <v>5335</v>
      </c>
      <c r="J718" s="228" t="s">
        <v>5336</v>
      </c>
      <c r="K718" s="228" t="s">
        <v>846</v>
      </c>
      <c r="L718" s="228" t="s">
        <v>855</v>
      </c>
      <c r="M718" s="228" t="s">
        <v>2351</v>
      </c>
      <c r="N718" s="228" t="s">
        <v>1170</v>
      </c>
      <c r="O718" s="228" t="s">
        <v>850</v>
      </c>
      <c r="P718" s="233" t="s">
        <v>5337</v>
      </c>
      <c r="Q718" s="228" t="s">
        <v>795</v>
      </c>
      <c r="R718" s="233" t="s">
        <v>855</v>
      </c>
      <c r="S718" s="228" t="s">
        <v>855</v>
      </c>
      <c r="T718" s="228" t="s">
        <v>5338</v>
      </c>
      <c r="U718" s="228" t="s">
        <v>846</v>
      </c>
      <c r="V718" s="228" t="s">
        <v>855</v>
      </c>
      <c r="W718" s="228" t="s">
        <v>857</v>
      </c>
      <c r="X718" s="316" t="s">
        <v>793</v>
      </c>
      <c r="Y718" s="317" t="str">
        <f>VLOOKUP(HelpMe[[#This Row],[Technician]],Technicians[#All],3,FALSE)</f>
        <v>RAK Ceramics</v>
      </c>
      <c r="Z718" s="228" t="str">
        <f>VLOOKUP(HelpMe[[#This Row],[Technician]],Technicians[#All],2,FALSE)</f>
        <v>SAP SD</v>
      </c>
      <c r="AA718" s="233" t="str">
        <f>IF((TEXT("Oct 28, 2024 00:00 AM","mmm dd, yyyy hh:mm") - HelpMe[[#This Row],[Updated Created Date]])&gt;0, "Yes","No")</f>
        <v>Yes</v>
      </c>
      <c r="AB718" s="230">
        <f ca="1">HelpMe[[#This Row],[Updated Resolved Time]]-HelpMe[[#This Row],[Updated Created Date]]</f>
        <v>72.085295949073043</v>
      </c>
      <c r="AC718" s="231">
        <f>YEAR(HelpMe[[#This Row],[Updated Created Date]])</f>
        <v>2024</v>
      </c>
      <c r="AD718" s="228">
        <f>WEEKNUM(HelpMe[[#This Row],[Updated Created Date]])</f>
        <v>42</v>
      </c>
      <c r="AE718" s="228" t="str">
        <f>_xlfn.CONCAT(HelpMe[[#This Row],[Year]],"-W",HelpMe[[#This Row],[Week'#]])</f>
        <v>2024-W42</v>
      </c>
      <c r="AF718" s="228" t="str">
        <f>IFERROR(VLOOKUP(HelpMe[[#This Row],[ID]],CGTracker[#All],13,FALSE),"No CG Status Found")</f>
        <v>No CG Status Found</v>
      </c>
      <c r="AG718" s="228">
        <f>MONTH(HelpMe[[#This Row],[Updated Created Date]])</f>
        <v>10</v>
      </c>
      <c r="AH718" s="228" t="str">
        <f>_xlfn.CONCAT(HelpMe[[#This Row],[Year]],"-M",HelpMe[[#This Row],[Month]])</f>
        <v>2024-M10</v>
      </c>
      <c r="AI718" s="228" t="str">
        <f ca="1">IF(HelpMe[[#This Row],[Age]]&lt;2,"Less than 2",IF(HelpMe[[#This Row],[Age]]&lt;5,"From 2 to 5",IF(HelpMe[[#This Row],[Age]]&lt;10,"From 5 to 10","More than 10")))</f>
        <v>More than 10</v>
      </c>
      <c r="AJ7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45581.672222222223</v>
      </c>
      <c r="AK7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19" spans="1:37" ht="13.5" customHeight="1">
      <c r="A719" s="235">
        <v>4000004148</v>
      </c>
      <c r="B719" s="228" t="s">
        <v>117</v>
      </c>
      <c r="C719" s="228" t="s">
        <v>795</v>
      </c>
      <c r="D719" s="228" t="s">
        <v>5339</v>
      </c>
      <c r="E719" s="228" t="s">
        <v>880</v>
      </c>
      <c r="F719" s="228" t="s">
        <v>881</v>
      </c>
      <c r="G719" s="228" t="s">
        <v>882</v>
      </c>
      <c r="H719" s="228" t="s">
        <v>403</v>
      </c>
      <c r="I719" s="233" t="s">
        <v>5340</v>
      </c>
      <c r="J719" s="228" t="s">
        <v>5341</v>
      </c>
      <c r="K719" s="228" t="s">
        <v>846</v>
      </c>
      <c r="L719" s="228" t="s">
        <v>2258</v>
      </c>
      <c r="M719" s="228" t="s">
        <v>880</v>
      </c>
      <c r="N719" s="228" t="s">
        <v>886</v>
      </c>
      <c r="O719" s="228" t="s">
        <v>850</v>
      </c>
      <c r="P719" s="233" t="s">
        <v>5342</v>
      </c>
      <c r="Q719" s="228" t="s">
        <v>795</v>
      </c>
      <c r="R719" s="233" t="s">
        <v>5343</v>
      </c>
      <c r="S719" s="228" t="s">
        <v>5343</v>
      </c>
      <c r="T719" s="228" t="s">
        <v>5344</v>
      </c>
      <c r="U719" s="228" t="s">
        <v>890</v>
      </c>
      <c r="V719" s="228" t="s">
        <v>855</v>
      </c>
      <c r="W719" s="228" t="s">
        <v>869</v>
      </c>
      <c r="X719" s="316" t="s">
        <v>891</v>
      </c>
      <c r="Y719" s="317" t="str">
        <f>VLOOKUP(HelpMe[[#This Row],[Technician]],Technicians[#All],3,FALSE)</f>
        <v>RAK Ceramics</v>
      </c>
      <c r="Z719" s="228" t="str">
        <f>VLOOKUP(HelpMe[[#This Row],[Technician]],Technicians[#All],2,FALSE)</f>
        <v>SAP Basis</v>
      </c>
      <c r="AA719" s="233" t="str">
        <f>IF((TEXT("Oct 28, 2024 00:00 AM","mmm dd, yyyy hh:mm") - HelpMe[[#This Row],[Updated Created Date]])&gt;0, "Yes","No")</f>
        <v>Yes</v>
      </c>
      <c r="AB719" s="230">
        <f ca="1">HelpMe[[#This Row],[Updated Resolved Time]]-HelpMe[[#This Row],[Updated Created Date]]</f>
        <v>1.1034722222248092</v>
      </c>
      <c r="AC719" s="231">
        <f>YEAR(HelpMe[[#This Row],[Updated Created Date]])</f>
        <v>2024</v>
      </c>
      <c r="AD719" s="228">
        <f>WEEKNUM(HelpMe[[#This Row],[Updated Created Date]])</f>
        <v>42</v>
      </c>
      <c r="AE719" s="228" t="str">
        <f>_xlfn.CONCAT(HelpMe[[#This Row],[Year]],"-W",HelpMe[[#This Row],[Week'#]])</f>
        <v>2024-W42</v>
      </c>
      <c r="AF719" s="228" t="str">
        <f>IFERROR(VLOOKUP(HelpMe[[#This Row],[ID]],CGTracker[#All],13,FALSE),"No CG Status Found")</f>
        <v>No CG Status Found</v>
      </c>
      <c r="AG719" s="228">
        <f>MONTH(HelpMe[[#This Row],[Updated Created Date]])</f>
        <v>10</v>
      </c>
      <c r="AH719" s="228" t="str">
        <f>_xlfn.CONCAT(HelpMe[[#This Row],[Year]],"-M",HelpMe[[#This Row],[Month]])</f>
        <v>2024-M10</v>
      </c>
      <c r="AI719" s="228" t="str">
        <f ca="1">IF(HelpMe[[#This Row],[Age]]&lt;2,"Less than 2",IF(HelpMe[[#This Row],[Age]]&lt;5,"From 2 to 5",IF(HelpMe[[#This Row],[Age]]&lt;10,"From 5 to 10","More than 10")))</f>
        <v>Less than 2</v>
      </c>
      <c r="AJ7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45581.688888888886</v>
      </c>
      <c r="AK7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45582.792361111111</v>
      </c>
    </row>
    <row r="720" spans="1:37" ht="13.5" customHeight="1">
      <c r="A720" s="235">
        <v>4000004177</v>
      </c>
      <c r="B720" s="228" t="s">
        <v>117</v>
      </c>
      <c r="C720" s="228" t="s">
        <v>795</v>
      </c>
      <c r="D720" s="228" t="s">
        <v>5345</v>
      </c>
      <c r="E720" s="228" t="s">
        <v>880</v>
      </c>
      <c r="F720" s="228" t="s">
        <v>881</v>
      </c>
      <c r="G720" s="228" t="s">
        <v>882</v>
      </c>
      <c r="H720" s="228" t="s">
        <v>403</v>
      </c>
      <c r="I720" s="233" t="s">
        <v>5346</v>
      </c>
      <c r="J720" s="228" t="s">
        <v>5347</v>
      </c>
      <c r="K720" s="228" t="s">
        <v>846</v>
      </c>
      <c r="L720" s="228" t="s">
        <v>4517</v>
      </c>
      <c r="M720" s="228" t="s">
        <v>880</v>
      </c>
      <c r="N720" s="228" t="s">
        <v>886</v>
      </c>
      <c r="O720" s="228" t="s">
        <v>850</v>
      </c>
      <c r="P720" s="233" t="s">
        <v>5348</v>
      </c>
      <c r="Q720" s="228" t="s">
        <v>795</v>
      </c>
      <c r="R720" s="233" t="s">
        <v>5349</v>
      </c>
      <c r="S720" s="228" t="s">
        <v>5349</v>
      </c>
      <c r="T720" s="228" t="s">
        <v>5350</v>
      </c>
      <c r="U720" s="228" t="s">
        <v>890</v>
      </c>
      <c r="V720" s="228" t="s">
        <v>855</v>
      </c>
      <c r="W720" s="228" t="s">
        <v>869</v>
      </c>
      <c r="X720" s="316" t="s">
        <v>891</v>
      </c>
      <c r="Y720" s="317" t="str">
        <f>VLOOKUP(HelpMe[[#This Row],[Technician]],Technicians[#All],3,FALSE)</f>
        <v>RAK Ceramics</v>
      </c>
      <c r="Z720" s="228" t="str">
        <f>VLOOKUP(HelpMe[[#This Row],[Technician]],Technicians[#All],2,FALSE)</f>
        <v>SAP Basis</v>
      </c>
      <c r="AA720" s="233" t="str">
        <f>IF((TEXT("Oct 28, 2024 00:00 AM","mmm dd, yyyy hh:mm") - HelpMe[[#This Row],[Updated Created Date]])&gt;0, "Yes","No")</f>
        <v>Yes</v>
      </c>
      <c r="AB720" s="230">
        <f ca="1">HelpMe[[#This Row],[Updated Resolved Time]]-HelpMe[[#This Row],[Updated Created Date]]</f>
        <v>0.97777777777810115</v>
      </c>
      <c r="AC720" s="231">
        <f>YEAR(HelpMe[[#This Row],[Updated Created Date]])</f>
        <v>2024</v>
      </c>
      <c r="AD720" s="228">
        <f>WEEKNUM(HelpMe[[#This Row],[Updated Created Date]])</f>
        <v>42</v>
      </c>
      <c r="AE720" s="228" t="str">
        <f>_xlfn.CONCAT(HelpMe[[#This Row],[Year]],"-W",HelpMe[[#This Row],[Week'#]])</f>
        <v>2024-W42</v>
      </c>
      <c r="AF720" s="228" t="str">
        <f>IFERROR(VLOOKUP(HelpMe[[#This Row],[ID]],CGTracker[#All],13,FALSE),"No CG Status Found")</f>
        <v>No CG Status Found</v>
      </c>
      <c r="AG720" s="228">
        <f>MONTH(HelpMe[[#This Row],[Updated Created Date]])</f>
        <v>10</v>
      </c>
      <c r="AH720" s="228" t="str">
        <f>_xlfn.CONCAT(HelpMe[[#This Row],[Year]],"-M",HelpMe[[#This Row],[Month]])</f>
        <v>2024-M10</v>
      </c>
      <c r="AI720" s="228" t="str">
        <f ca="1">IF(HelpMe[[#This Row],[Age]]&lt;2,"Less than 2",IF(HelpMe[[#This Row],[Age]]&lt;5,"From 2 to 5",IF(HelpMe[[#This Row],[Age]]&lt;10,"From 5 to 10","More than 10")))</f>
        <v>Less than 2</v>
      </c>
      <c r="AJ7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45582.705555555556</v>
      </c>
      <c r="AK7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45583.683333333334</v>
      </c>
    </row>
    <row r="721" spans="1:37" ht="13.5" customHeight="1">
      <c r="A721" s="235">
        <v>4000004197</v>
      </c>
      <c r="B721" s="228" t="s">
        <v>117</v>
      </c>
      <c r="C721" s="228" t="s">
        <v>795</v>
      </c>
      <c r="D721" s="228" t="s">
        <v>5351</v>
      </c>
      <c r="E721" s="228" t="s">
        <v>1046</v>
      </c>
      <c r="F721" s="228" t="s">
        <v>881</v>
      </c>
      <c r="G721" s="228" t="s">
        <v>882</v>
      </c>
      <c r="H721" s="228" t="s">
        <v>403</v>
      </c>
      <c r="I721" s="233" t="s">
        <v>5352</v>
      </c>
      <c r="J721" s="228" t="s">
        <v>5353</v>
      </c>
      <c r="K721" s="228" t="s">
        <v>846</v>
      </c>
      <c r="L721" s="228" t="s">
        <v>5354</v>
      </c>
      <c r="M721" s="228" t="s">
        <v>1046</v>
      </c>
      <c r="N721" s="228" t="s">
        <v>863</v>
      </c>
      <c r="O721" s="228" t="s">
        <v>850</v>
      </c>
      <c r="P721" s="233" t="s">
        <v>5354</v>
      </c>
      <c r="Q721" s="228" t="s">
        <v>795</v>
      </c>
      <c r="R721" s="233" t="s">
        <v>5355</v>
      </c>
      <c r="S721" s="228" t="s">
        <v>5356</v>
      </c>
      <c r="T721" s="228" t="s">
        <v>5357</v>
      </c>
      <c r="U721" s="228" t="s">
        <v>890</v>
      </c>
      <c r="V721" s="228" t="s">
        <v>855</v>
      </c>
      <c r="W721" s="228" t="s">
        <v>869</v>
      </c>
      <c r="X721" s="316" t="s">
        <v>793</v>
      </c>
      <c r="Y721" s="317" t="str">
        <f>VLOOKUP(HelpMe[[#This Row],[Technician]],Technicians[#All],3,FALSE)</f>
        <v>RAK Ceramics</v>
      </c>
      <c r="Z721" s="228" t="str">
        <f>VLOOKUP(HelpMe[[#This Row],[Technician]],Technicians[#All],2,FALSE)</f>
        <v>SAP Basis</v>
      </c>
      <c r="AA721" s="233" t="str">
        <f>IF((TEXT("Oct 28, 2024 00:00 AM","mmm dd, yyyy hh:mm") - HelpMe[[#This Row],[Updated Created Date]])&gt;0, "Yes","No")</f>
        <v>Yes</v>
      </c>
      <c r="AB721" s="230">
        <f ca="1">HelpMe[[#This Row],[Updated Resolved Time]]-HelpMe[[#This Row],[Updated Created Date]]</f>
        <v>3.1500000000014552</v>
      </c>
      <c r="AC721" s="231">
        <f>YEAR(HelpMe[[#This Row],[Updated Created Date]])</f>
        <v>2024</v>
      </c>
      <c r="AD721" s="228">
        <f>WEEKNUM(HelpMe[[#This Row],[Updated Created Date]])</f>
        <v>42</v>
      </c>
      <c r="AE721" s="228" t="str">
        <f>_xlfn.CONCAT(HelpMe[[#This Row],[Year]],"-W",HelpMe[[#This Row],[Week'#]])</f>
        <v>2024-W42</v>
      </c>
      <c r="AF721" s="228" t="str">
        <f>IFERROR(VLOOKUP(HelpMe[[#This Row],[ID]],CGTracker[#All],13,FALSE),"No CG Status Found")</f>
        <v>No CG Status Found</v>
      </c>
      <c r="AG721" s="228">
        <f>MONTH(HelpMe[[#This Row],[Updated Created Date]])</f>
        <v>10</v>
      </c>
      <c r="AH721" s="228" t="str">
        <f>_xlfn.CONCAT(HelpMe[[#This Row],[Year]],"-M",HelpMe[[#This Row],[Month]])</f>
        <v>2024-M10</v>
      </c>
      <c r="AI721" s="228" t="str">
        <f ca="1">IF(HelpMe[[#This Row],[Age]]&lt;2,"Less than 2",IF(HelpMe[[#This Row],[Age]]&lt;5,"From 2 to 5",IF(HelpMe[[#This Row],[Age]]&lt;10,"From 5 to 10","More than 10")))</f>
        <v>From 2 to 5</v>
      </c>
      <c r="AJ7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45583.529166666667</v>
      </c>
      <c r="AK7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45586.679166666669</v>
      </c>
    </row>
    <row r="722" spans="1:37" ht="13.5" customHeight="1">
      <c r="A722" s="235">
        <v>4000004165</v>
      </c>
      <c r="B722" s="228" t="s">
        <v>156</v>
      </c>
      <c r="C722" s="228" t="s">
        <v>795</v>
      </c>
      <c r="D722" s="228" t="s">
        <v>5358</v>
      </c>
      <c r="E722" s="228" t="s">
        <v>5359</v>
      </c>
      <c r="F722" s="228" t="s">
        <v>742</v>
      </c>
      <c r="G722" s="228" t="s">
        <v>516</v>
      </c>
      <c r="H722" s="228" t="s">
        <v>403</v>
      </c>
      <c r="I722" s="233" t="s">
        <v>5360</v>
      </c>
      <c r="J722" s="228" t="s">
        <v>5361</v>
      </c>
      <c r="K722" s="228" t="s">
        <v>846</v>
      </c>
      <c r="L722" s="228" t="s">
        <v>4618</v>
      </c>
      <c r="M722" s="228" t="s">
        <v>933</v>
      </c>
      <c r="N722" s="228" t="s">
        <v>5362</v>
      </c>
      <c r="O722" s="228" t="s">
        <v>850</v>
      </c>
      <c r="P722" s="233" t="s">
        <v>4618</v>
      </c>
      <c r="Q722" s="228" t="s">
        <v>795</v>
      </c>
      <c r="R722" s="233" t="s">
        <v>5295</v>
      </c>
      <c r="S722" s="228" t="s">
        <v>5363</v>
      </c>
      <c r="T722" s="228" t="s">
        <v>5364</v>
      </c>
      <c r="U722" s="228" t="s">
        <v>855</v>
      </c>
      <c r="V722" s="228" t="s">
        <v>855</v>
      </c>
      <c r="W722" s="228" t="s">
        <v>869</v>
      </c>
      <c r="X722" s="316" t="s">
        <v>878</v>
      </c>
      <c r="Y722" s="317" t="str">
        <f>VLOOKUP(HelpMe[[#This Row],[Technician]],Technicians[#All],3,FALSE)</f>
        <v>RAK Ceramics</v>
      </c>
      <c r="Z722" s="228" t="str">
        <f>VLOOKUP(HelpMe[[#This Row],[Technician]],Technicians[#All],2,FALSE)</f>
        <v>SAP SD</v>
      </c>
      <c r="AA722" s="233" t="str">
        <f>IF((TEXT("Oct 28, 2024 00:00 AM","mmm dd, yyyy hh:mm") - HelpMe[[#This Row],[Updated Created Date]])&gt;0, "Yes","No")</f>
        <v>Yes</v>
      </c>
      <c r="AB722" s="230">
        <f ca="1">HelpMe[[#This Row],[Updated Resolved Time]]-HelpMe[[#This Row],[Updated Created Date]]</f>
        <v>12.947916666664241</v>
      </c>
      <c r="AC722" s="231">
        <f>YEAR(HelpMe[[#This Row],[Updated Created Date]])</f>
        <v>2024</v>
      </c>
      <c r="AD722" s="228">
        <f>WEEKNUM(HelpMe[[#This Row],[Updated Created Date]])</f>
        <v>42</v>
      </c>
      <c r="AE722" s="228" t="str">
        <f>_xlfn.CONCAT(HelpMe[[#This Row],[Year]],"-W",HelpMe[[#This Row],[Week'#]])</f>
        <v>2024-W42</v>
      </c>
      <c r="AF722" s="228" t="str">
        <f>IFERROR(VLOOKUP(HelpMe[[#This Row],[ID]],CGTracker[#All],13,FALSE),"No CG Status Found")</f>
        <v>No CG Status Found</v>
      </c>
      <c r="AG722" s="228">
        <f>MONTH(HelpMe[[#This Row],[Updated Created Date]])</f>
        <v>10</v>
      </c>
      <c r="AH722" s="228" t="str">
        <f>_xlfn.CONCAT(HelpMe[[#This Row],[Year]],"-M",HelpMe[[#This Row],[Month]])</f>
        <v>2024-M10</v>
      </c>
      <c r="AI722" s="228" t="str">
        <f ca="1">IF(HelpMe[[#This Row],[Age]]&lt;2,"Less than 2",IF(HelpMe[[#This Row],[Age]]&lt;5,"From 2 to 5",IF(HelpMe[[#This Row],[Age]]&lt;10,"From 5 to 10","More than 10")))</f>
        <v>More than 10</v>
      </c>
      <c r="AJ7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45582.531944444447</v>
      </c>
      <c r="AK7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45595.479861111111</v>
      </c>
    </row>
    <row r="723" spans="1:37" ht="13.5" customHeight="1">
      <c r="A723" s="235">
        <v>4000004173</v>
      </c>
      <c r="B723" s="228" t="s">
        <v>156</v>
      </c>
      <c r="C723" s="228" t="s">
        <v>795</v>
      </c>
      <c r="D723" s="228" t="s">
        <v>5365</v>
      </c>
      <c r="E723" s="228" t="s">
        <v>5366</v>
      </c>
      <c r="F723" s="228" t="s">
        <v>603</v>
      </c>
      <c r="G723" s="228" t="s">
        <v>860</v>
      </c>
      <c r="H723" s="228" t="s">
        <v>403</v>
      </c>
      <c r="I723" s="233" t="s">
        <v>5367</v>
      </c>
      <c r="J723" s="228" t="s">
        <v>5368</v>
      </c>
      <c r="K723" s="228" t="s">
        <v>846</v>
      </c>
      <c r="L723" s="228" t="s">
        <v>5369</v>
      </c>
      <c r="M723" s="228" t="s">
        <v>933</v>
      </c>
      <c r="N723" s="228" t="s">
        <v>1156</v>
      </c>
      <c r="O723" s="228" t="s">
        <v>850</v>
      </c>
      <c r="P723" s="233" t="s">
        <v>5369</v>
      </c>
      <c r="Q723" s="228" t="s">
        <v>795</v>
      </c>
      <c r="R723" s="233" t="s">
        <v>5370</v>
      </c>
      <c r="S723" s="228" t="s">
        <v>5371</v>
      </c>
      <c r="T723" s="228" t="s">
        <v>5372</v>
      </c>
      <c r="U723" s="228" t="s">
        <v>855</v>
      </c>
      <c r="V723" s="228" t="s">
        <v>855</v>
      </c>
      <c r="W723" s="228" t="s">
        <v>869</v>
      </c>
      <c r="X723" s="316" t="s">
        <v>793</v>
      </c>
      <c r="Y723" s="317" t="str">
        <f>VLOOKUP(HelpMe[[#This Row],[Technician]],Technicians[#All],3,FALSE)</f>
        <v>RAK Ceramics</v>
      </c>
      <c r="Z723" s="228" t="str">
        <f>VLOOKUP(HelpMe[[#This Row],[Technician]],Technicians[#All],2,FALSE)</f>
        <v>SAP ABAP</v>
      </c>
      <c r="AA723" s="233" t="str">
        <f>IF((TEXT("Oct 28, 2024 00:00 AM","mmm dd, yyyy hh:mm") - HelpMe[[#This Row],[Updated Created Date]])&gt;0, "Yes","No")</f>
        <v>Yes</v>
      </c>
      <c r="AB723" s="230">
        <f ca="1">HelpMe[[#This Row],[Updated Resolved Time]]-HelpMe[[#This Row],[Updated Created Date]]</f>
        <v>1.0715277777781012</v>
      </c>
      <c r="AC723" s="231">
        <f>YEAR(HelpMe[[#This Row],[Updated Created Date]])</f>
        <v>2024</v>
      </c>
      <c r="AD723" s="228">
        <f>WEEKNUM(HelpMe[[#This Row],[Updated Created Date]])</f>
        <v>42</v>
      </c>
      <c r="AE723" s="228" t="str">
        <f>_xlfn.CONCAT(HelpMe[[#This Row],[Year]],"-W",HelpMe[[#This Row],[Week'#]])</f>
        <v>2024-W42</v>
      </c>
      <c r="AF723" s="228" t="str">
        <f>IFERROR(VLOOKUP(HelpMe[[#This Row],[ID]],CGTracker[#All],13,FALSE),"No CG Status Found")</f>
        <v>No CG Status Found</v>
      </c>
      <c r="AG723" s="228">
        <f>MONTH(HelpMe[[#This Row],[Updated Created Date]])</f>
        <v>10</v>
      </c>
      <c r="AH723" s="228" t="str">
        <f>_xlfn.CONCAT(HelpMe[[#This Row],[Year]],"-M",HelpMe[[#This Row],[Month]])</f>
        <v>2024-M10</v>
      </c>
      <c r="AI723" s="228" t="str">
        <f ca="1">IF(HelpMe[[#This Row],[Age]]&lt;2,"Less than 2",IF(HelpMe[[#This Row],[Age]]&lt;5,"From 2 to 5",IF(HelpMe[[#This Row],[Age]]&lt;10,"From 5 to 10","More than 10")))</f>
        <v>Less than 2</v>
      </c>
      <c r="AJ7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45582.659722222219</v>
      </c>
      <c r="AK7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45583.731249999997</v>
      </c>
    </row>
    <row r="724" spans="1:37" ht="13.5" customHeight="1">
      <c r="A724" s="235">
        <v>4000004184</v>
      </c>
      <c r="B724" s="228" t="s">
        <v>156</v>
      </c>
      <c r="C724" s="228" t="s">
        <v>795</v>
      </c>
      <c r="D724" s="228" t="s">
        <v>5373</v>
      </c>
      <c r="E724" s="228" t="s">
        <v>5374</v>
      </c>
      <c r="F724" s="228" t="s">
        <v>881</v>
      </c>
      <c r="G724" s="228" t="s">
        <v>882</v>
      </c>
      <c r="H724" s="228" t="s">
        <v>403</v>
      </c>
      <c r="I724" s="233" t="s">
        <v>5375</v>
      </c>
      <c r="J724" s="228" t="s">
        <v>5376</v>
      </c>
      <c r="K724" s="228" t="s">
        <v>846</v>
      </c>
      <c r="L724" s="228" t="s">
        <v>2159</v>
      </c>
      <c r="M724" s="228" t="s">
        <v>933</v>
      </c>
      <c r="N724" s="228" t="s">
        <v>1004</v>
      </c>
      <c r="O724" s="228" t="s">
        <v>850</v>
      </c>
      <c r="P724" s="233" t="s">
        <v>2159</v>
      </c>
      <c r="Q724" s="228" t="s">
        <v>795</v>
      </c>
      <c r="R724" s="233" t="s">
        <v>5377</v>
      </c>
      <c r="S724" s="228" t="s">
        <v>5378</v>
      </c>
      <c r="T724" s="228" t="s">
        <v>5379</v>
      </c>
      <c r="U724" s="228" t="s">
        <v>855</v>
      </c>
      <c r="V724" s="228" t="s">
        <v>855</v>
      </c>
      <c r="W724" s="228" t="s">
        <v>869</v>
      </c>
      <c r="X724" s="316" t="s">
        <v>793</v>
      </c>
      <c r="Y724" s="317" t="str">
        <f>VLOOKUP(HelpMe[[#This Row],[Technician]],Technicians[#All],3,FALSE)</f>
        <v>RAK Ceramics</v>
      </c>
      <c r="Z724" s="228" t="str">
        <f>VLOOKUP(HelpMe[[#This Row],[Technician]],Technicians[#All],2,FALSE)</f>
        <v>SAP Basis</v>
      </c>
      <c r="AA724" s="233" t="str">
        <f>IF((TEXT("Oct 28, 2024 00:00 AM","mmm dd, yyyy hh:mm") - HelpMe[[#This Row],[Updated Created Date]])&gt;0, "Yes","No")</f>
        <v>Yes</v>
      </c>
      <c r="AB724" s="230">
        <f ca="1">HelpMe[[#This Row],[Updated Resolved Time]]-HelpMe[[#This Row],[Updated Created Date]]</f>
        <v>0.99652777778101154</v>
      </c>
      <c r="AC724" s="231">
        <f>YEAR(HelpMe[[#This Row],[Updated Created Date]])</f>
        <v>2024</v>
      </c>
      <c r="AD724" s="228">
        <f>WEEKNUM(HelpMe[[#This Row],[Updated Created Date]])</f>
        <v>42</v>
      </c>
      <c r="AE724" s="228" t="str">
        <f>_xlfn.CONCAT(HelpMe[[#This Row],[Year]],"-W",HelpMe[[#This Row],[Week'#]])</f>
        <v>2024-W42</v>
      </c>
      <c r="AF724" s="228" t="str">
        <f>IFERROR(VLOOKUP(HelpMe[[#This Row],[ID]],CGTracker[#All],13,FALSE),"No CG Status Found")</f>
        <v>No CG Status Found</v>
      </c>
      <c r="AG724" s="228">
        <f>MONTH(HelpMe[[#This Row],[Updated Created Date]])</f>
        <v>10</v>
      </c>
      <c r="AH724" s="228" t="str">
        <f>_xlfn.CONCAT(HelpMe[[#This Row],[Year]],"-M",HelpMe[[#This Row],[Month]])</f>
        <v>2024-M10</v>
      </c>
      <c r="AI724" s="228" t="str">
        <f ca="1">IF(HelpMe[[#This Row],[Age]]&lt;2,"Less than 2",IF(HelpMe[[#This Row],[Age]]&lt;5,"From 2 to 5",IF(HelpMe[[#This Row],[Age]]&lt;10,"From 5 to 10","More than 10")))</f>
        <v>Less than 2</v>
      </c>
      <c r="AJ7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45582.801388888889</v>
      </c>
      <c r="AK7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45583.79791666667</v>
      </c>
    </row>
    <row r="725" spans="1:37" ht="13.5" customHeight="1">
      <c r="A725" s="235">
        <v>4000004200</v>
      </c>
      <c r="B725" s="228" t="s">
        <v>117</v>
      </c>
      <c r="C725" s="228" t="s">
        <v>795</v>
      </c>
      <c r="D725" s="228" t="s">
        <v>5380</v>
      </c>
      <c r="E725" s="228" t="s">
        <v>5381</v>
      </c>
      <c r="F725" s="228" t="s">
        <v>881</v>
      </c>
      <c r="G725" s="228" t="s">
        <v>882</v>
      </c>
      <c r="H725" s="228" t="s">
        <v>403</v>
      </c>
      <c r="I725" s="233" t="s">
        <v>5382</v>
      </c>
      <c r="J725" s="228" t="s">
        <v>5383</v>
      </c>
      <c r="K725" s="228" t="s">
        <v>890</v>
      </c>
      <c r="L725" s="228" t="s">
        <v>5240</v>
      </c>
      <c r="M725" s="228" t="s">
        <v>5381</v>
      </c>
      <c r="N725" s="228" t="s">
        <v>863</v>
      </c>
      <c r="O725" s="228" t="s">
        <v>850</v>
      </c>
      <c r="P725" s="233" t="s">
        <v>5384</v>
      </c>
      <c r="Q725" s="228" t="s">
        <v>795</v>
      </c>
      <c r="R725" s="233" t="s">
        <v>5385</v>
      </c>
      <c r="S725" s="228" t="s">
        <v>5386</v>
      </c>
      <c r="T725" s="228" t="s">
        <v>5387</v>
      </c>
      <c r="U725" s="228" t="s">
        <v>890</v>
      </c>
      <c r="V725" s="228" t="s">
        <v>855</v>
      </c>
      <c r="W725" s="228" t="s">
        <v>938</v>
      </c>
      <c r="X725" s="316" t="s">
        <v>793</v>
      </c>
      <c r="Y725" s="317" t="str">
        <f>VLOOKUP(HelpMe[[#This Row],[Technician]],Technicians[#All],3,FALSE)</f>
        <v>RAK Ceramics</v>
      </c>
      <c r="Z725" s="228" t="str">
        <f>VLOOKUP(HelpMe[[#This Row],[Technician]],Technicians[#All],2,FALSE)</f>
        <v>SAP Basis</v>
      </c>
      <c r="AA725" s="233" t="str">
        <f>IF((TEXT("Oct 28, 2024 00:00 AM","mmm dd, yyyy hh:mm") - HelpMe[[#This Row],[Updated Created Date]])&gt;0, "Yes","No")</f>
        <v>Yes</v>
      </c>
      <c r="AB725" s="230">
        <f ca="1">HelpMe[[#This Row],[Updated Resolved Time]]-HelpMe[[#This Row],[Updated Created Date]]</f>
        <v>4.1583333333328483</v>
      </c>
      <c r="AC725" s="231">
        <f>YEAR(HelpMe[[#This Row],[Updated Created Date]])</f>
        <v>2024</v>
      </c>
      <c r="AD725" s="228">
        <f>WEEKNUM(HelpMe[[#This Row],[Updated Created Date]])</f>
        <v>42</v>
      </c>
      <c r="AE725" s="228" t="str">
        <f>_xlfn.CONCAT(HelpMe[[#This Row],[Year]],"-W",HelpMe[[#This Row],[Week'#]])</f>
        <v>2024-W42</v>
      </c>
      <c r="AF725" s="228" t="str">
        <f>IFERROR(VLOOKUP(HelpMe[[#This Row],[ID]],CGTracker[#All],13,FALSE),"No CG Status Found")</f>
        <v>No CG Status Found</v>
      </c>
      <c r="AG725" s="228">
        <f>MONTH(HelpMe[[#This Row],[Updated Created Date]])</f>
        <v>10</v>
      </c>
      <c r="AH725" s="228" t="str">
        <f>_xlfn.CONCAT(HelpMe[[#This Row],[Year]],"-M",HelpMe[[#This Row],[Month]])</f>
        <v>2024-M10</v>
      </c>
      <c r="AI725" s="228" t="str">
        <f ca="1">IF(HelpMe[[#This Row],[Age]]&lt;2,"Less than 2",IF(HelpMe[[#This Row],[Age]]&lt;5,"From 2 to 5",IF(HelpMe[[#This Row],[Age]]&lt;10,"From 5 to 10","More than 10")))</f>
        <v>From 2 to 5</v>
      </c>
      <c r="AJ7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45583.584722222222</v>
      </c>
      <c r="AK7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45587.743055555555</v>
      </c>
    </row>
    <row r="726" spans="1:37" ht="13.5" customHeight="1">
      <c r="A726" s="235">
        <v>4000004201</v>
      </c>
      <c r="B726" s="228" t="s">
        <v>117</v>
      </c>
      <c r="C726" s="228" t="s">
        <v>795</v>
      </c>
      <c r="D726" s="228" t="s">
        <v>5388</v>
      </c>
      <c r="E726" s="228" t="s">
        <v>5381</v>
      </c>
      <c r="F726" s="228" t="s">
        <v>881</v>
      </c>
      <c r="G726" s="228" t="s">
        <v>882</v>
      </c>
      <c r="H726" s="228" t="s">
        <v>403</v>
      </c>
      <c r="I726" s="233" t="s">
        <v>5389</v>
      </c>
      <c r="J726" s="228" t="s">
        <v>5390</v>
      </c>
      <c r="K726" s="228" t="s">
        <v>846</v>
      </c>
      <c r="L726" s="228" t="s">
        <v>3126</v>
      </c>
      <c r="M726" s="228" t="s">
        <v>5381</v>
      </c>
      <c r="N726" s="228" t="s">
        <v>863</v>
      </c>
      <c r="O726" s="228" t="s">
        <v>850</v>
      </c>
      <c r="P726" s="233" t="s">
        <v>3126</v>
      </c>
      <c r="Q726" s="228" t="s">
        <v>795</v>
      </c>
      <c r="R726" s="233" t="s">
        <v>2352</v>
      </c>
      <c r="S726" s="228" t="s">
        <v>2352</v>
      </c>
      <c r="T726" s="228" t="s">
        <v>4926</v>
      </c>
      <c r="U726" s="228" t="s">
        <v>890</v>
      </c>
      <c r="V726" s="228" t="s">
        <v>855</v>
      </c>
      <c r="W726" s="228" t="s">
        <v>869</v>
      </c>
      <c r="X726" s="316" t="s">
        <v>793</v>
      </c>
      <c r="Y726" s="317" t="str">
        <f>VLOOKUP(HelpMe[[#This Row],[Technician]],Technicians[#All],3,FALSE)</f>
        <v>RAK Ceramics</v>
      </c>
      <c r="Z726" s="228" t="str">
        <f>VLOOKUP(HelpMe[[#This Row],[Technician]],Technicians[#All],2,FALSE)</f>
        <v>SAP Basis</v>
      </c>
      <c r="AA726" s="233" t="str">
        <f>IF((TEXT("Oct 28, 2024 00:00 AM","mmm dd, yyyy hh:mm") - HelpMe[[#This Row],[Updated Created Date]])&gt;0, "Yes","No")</f>
        <v>Yes</v>
      </c>
      <c r="AB726" s="230">
        <f ca="1">HelpMe[[#This Row],[Updated Resolved Time]]-HelpMe[[#This Row],[Updated Created Date]]</f>
        <v>4.0604166666671517</v>
      </c>
      <c r="AC726" s="231">
        <f>YEAR(HelpMe[[#This Row],[Updated Created Date]])</f>
        <v>2024</v>
      </c>
      <c r="AD726" s="228">
        <f>WEEKNUM(HelpMe[[#This Row],[Updated Created Date]])</f>
        <v>42</v>
      </c>
      <c r="AE726" s="228" t="str">
        <f>_xlfn.CONCAT(HelpMe[[#This Row],[Year]],"-W",HelpMe[[#This Row],[Week'#]])</f>
        <v>2024-W42</v>
      </c>
      <c r="AF726" s="228" t="str">
        <f>IFERROR(VLOOKUP(HelpMe[[#This Row],[ID]],CGTracker[#All],13,FALSE),"No CG Status Found")</f>
        <v>No CG Status Found</v>
      </c>
      <c r="AG726" s="228">
        <f>MONTH(HelpMe[[#This Row],[Updated Created Date]])</f>
        <v>10</v>
      </c>
      <c r="AH726" s="228" t="str">
        <f>_xlfn.CONCAT(HelpMe[[#This Row],[Year]],"-M",HelpMe[[#This Row],[Month]])</f>
        <v>2024-M10</v>
      </c>
      <c r="AI726" s="228" t="str">
        <f ca="1">IF(HelpMe[[#This Row],[Age]]&lt;2,"Less than 2",IF(HelpMe[[#This Row],[Age]]&lt;5,"From 2 to 5",IF(HelpMe[[#This Row],[Age]]&lt;10,"From 5 to 10","More than 10")))</f>
        <v>From 2 to 5</v>
      </c>
      <c r="AJ7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45583.675000000003</v>
      </c>
      <c r="AK7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45587.73541666667</v>
      </c>
    </row>
    <row r="727" spans="1:37" ht="13.5" customHeight="1">
      <c r="A727" s="235">
        <v>4000004258</v>
      </c>
      <c r="B727" s="228" t="s">
        <v>156</v>
      </c>
      <c r="C727" s="228" t="s">
        <v>795</v>
      </c>
      <c r="D727" s="228" t="s">
        <v>5391</v>
      </c>
      <c r="E727" s="228" t="s">
        <v>4056</v>
      </c>
      <c r="F727" s="228" t="s">
        <v>742</v>
      </c>
      <c r="G727" s="228" t="s">
        <v>516</v>
      </c>
      <c r="H727" s="228" t="s">
        <v>131</v>
      </c>
      <c r="I727" s="233" t="s">
        <v>5392</v>
      </c>
      <c r="J727" s="228" t="s">
        <v>5393</v>
      </c>
      <c r="K727" s="228" t="s">
        <v>846</v>
      </c>
      <c r="L727" s="228" t="s">
        <v>855</v>
      </c>
      <c r="M727" s="228" t="s">
        <v>4056</v>
      </c>
      <c r="N727" s="228" t="s">
        <v>1156</v>
      </c>
      <c r="O727" s="228" t="s">
        <v>850</v>
      </c>
      <c r="P727" s="233" t="s">
        <v>5394</v>
      </c>
      <c r="Q727" s="228" t="s">
        <v>795</v>
      </c>
      <c r="R727" s="233" t="s">
        <v>855</v>
      </c>
      <c r="S727" s="228" t="s">
        <v>5395</v>
      </c>
      <c r="T727" s="228" t="s">
        <v>5396</v>
      </c>
      <c r="U727" s="228" t="s">
        <v>855</v>
      </c>
      <c r="V727" s="228" t="s">
        <v>855</v>
      </c>
      <c r="W727" s="228" t="s">
        <v>1544</v>
      </c>
      <c r="X727" s="316" t="s">
        <v>793</v>
      </c>
      <c r="Y727" s="317" t="str">
        <f>VLOOKUP(HelpMe[[#This Row],[Technician]],Technicians[#All],3,FALSE)</f>
        <v>RAK Ceramics</v>
      </c>
      <c r="Z727" s="228" t="str">
        <f>VLOOKUP(HelpMe[[#This Row],[Technician]],Technicians[#All],2,FALSE)</f>
        <v>SAP SD</v>
      </c>
      <c r="AA727" s="233" t="str">
        <f>IF((TEXT("Oct 28, 2024 00:00 AM","mmm dd, yyyy hh:mm") - HelpMe[[#This Row],[Updated Created Date]])&gt;0, "Yes","No")</f>
        <v>Yes</v>
      </c>
      <c r="AB727" s="230">
        <f ca="1">HelpMe[[#This Row],[Updated Resolved Time]]-HelpMe[[#This Row],[Updated Created Date]]</f>
        <v>67.006823726849689</v>
      </c>
      <c r="AC727" s="231">
        <f>YEAR(HelpMe[[#This Row],[Updated Created Date]])</f>
        <v>2024</v>
      </c>
      <c r="AD727" s="228">
        <f>WEEKNUM(HelpMe[[#This Row],[Updated Created Date]])</f>
        <v>43</v>
      </c>
      <c r="AE727" s="228" t="str">
        <f>_xlfn.CONCAT(HelpMe[[#This Row],[Year]],"-W",HelpMe[[#This Row],[Week'#]])</f>
        <v>2024-W43</v>
      </c>
      <c r="AF727" s="228" t="str">
        <f>IFERROR(VLOOKUP(HelpMe[[#This Row],[ID]],CGTracker[#All],13,FALSE),"No CG Status Found")</f>
        <v>No CG Status Found</v>
      </c>
      <c r="AG727" s="228">
        <f>MONTH(HelpMe[[#This Row],[Updated Created Date]])</f>
        <v>10</v>
      </c>
      <c r="AH727" s="228" t="str">
        <f>_xlfn.CONCAT(HelpMe[[#This Row],[Year]],"-M",HelpMe[[#This Row],[Month]])</f>
        <v>2024-M10</v>
      </c>
      <c r="AI727" s="228" t="str">
        <f ca="1">IF(HelpMe[[#This Row],[Age]]&lt;2,"Less than 2",IF(HelpMe[[#This Row],[Age]]&lt;5,"From 2 to 5",IF(HelpMe[[#This Row],[Age]]&lt;10,"From 5 to 10","More than 10")))</f>
        <v>More than 10</v>
      </c>
      <c r="AJ7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45586.750694444447</v>
      </c>
      <c r="AK7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28" spans="1:37" ht="13.5" customHeight="1">
      <c r="A728" s="235">
        <v>4000004175</v>
      </c>
      <c r="B728" s="228" t="s">
        <v>117</v>
      </c>
      <c r="C728" s="228" t="s">
        <v>892</v>
      </c>
      <c r="D728" s="228" t="s">
        <v>5397</v>
      </c>
      <c r="E728" s="228" t="s">
        <v>1308</v>
      </c>
      <c r="F728" s="228" t="s">
        <v>881</v>
      </c>
      <c r="G728" s="228" t="s">
        <v>882</v>
      </c>
      <c r="H728" s="228" t="s">
        <v>403</v>
      </c>
      <c r="I728" s="233" t="s">
        <v>5304</v>
      </c>
      <c r="J728" s="228" t="s">
        <v>5398</v>
      </c>
      <c r="K728" s="228" t="s">
        <v>890</v>
      </c>
      <c r="L728" s="228" t="s">
        <v>2258</v>
      </c>
      <c r="M728" s="228" t="s">
        <v>1308</v>
      </c>
      <c r="N728" s="228" t="s">
        <v>924</v>
      </c>
      <c r="O728" s="228" t="s">
        <v>850</v>
      </c>
      <c r="P728" s="233" t="s">
        <v>2258</v>
      </c>
      <c r="Q728" s="228" t="s">
        <v>795</v>
      </c>
      <c r="R728" s="233" t="s">
        <v>5399</v>
      </c>
      <c r="S728" s="228" t="s">
        <v>5399</v>
      </c>
      <c r="T728" s="228" t="s">
        <v>5400</v>
      </c>
      <c r="U728" s="228" t="s">
        <v>890</v>
      </c>
      <c r="V728" s="228" t="s">
        <v>855</v>
      </c>
      <c r="W728" s="228" t="s">
        <v>938</v>
      </c>
      <c r="X728" s="316" t="s">
        <v>878</v>
      </c>
      <c r="Y728" s="317" t="str">
        <f>VLOOKUP(HelpMe[[#This Row],[Technician]],Technicians[#All],3,FALSE)</f>
        <v>RAK Ceramics</v>
      </c>
      <c r="Z728" s="228" t="str">
        <f>VLOOKUP(HelpMe[[#This Row],[Technician]],Technicians[#All],2,FALSE)</f>
        <v>SAP Basis</v>
      </c>
      <c r="AA728" s="233" t="str">
        <f>IF((TEXT("Oct 28, 2024 00:00 AM","mmm dd, yyyy hh:mm") - HelpMe[[#This Row],[Updated Created Date]])&gt;0, "Yes","No")</f>
        <v>Yes</v>
      </c>
      <c r="AB728" s="230">
        <f ca="1">HelpMe[[#This Row],[Updated Resolved Time]]-HelpMe[[#This Row],[Updated Created Date]]</f>
        <v>0.1055555555576575</v>
      </c>
      <c r="AC728" s="231">
        <f>YEAR(HelpMe[[#This Row],[Updated Created Date]])</f>
        <v>2024</v>
      </c>
      <c r="AD728" s="228">
        <f>WEEKNUM(HelpMe[[#This Row],[Updated Created Date]])</f>
        <v>42</v>
      </c>
      <c r="AE728" s="228" t="str">
        <f>_xlfn.CONCAT(HelpMe[[#This Row],[Year]],"-W",HelpMe[[#This Row],[Week'#]])</f>
        <v>2024-W42</v>
      </c>
      <c r="AF728" s="228" t="str">
        <f>IFERROR(VLOOKUP(HelpMe[[#This Row],[ID]],CGTracker[#All],13,FALSE),"No CG Status Found")</f>
        <v>No CG Status Found</v>
      </c>
      <c r="AG728" s="228">
        <f>MONTH(HelpMe[[#This Row],[Updated Created Date]])</f>
        <v>10</v>
      </c>
      <c r="AH728" s="228" t="str">
        <f>_xlfn.CONCAT(HelpMe[[#This Row],[Year]],"-M",HelpMe[[#This Row],[Month]])</f>
        <v>2024-M10</v>
      </c>
      <c r="AI728" s="228" t="str">
        <f ca="1">IF(HelpMe[[#This Row],[Age]]&lt;2,"Less than 2",IF(HelpMe[[#This Row],[Age]]&lt;5,"From 2 to 5",IF(HelpMe[[#This Row],[Age]]&lt;10,"From 5 to 10","More than 10")))</f>
        <v>Less than 2</v>
      </c>
      <c r="AJ7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45582.68472222222</v>
      </c>
      <c r="AK7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45582.790277777778</v>
      </c>
    </row>
    <row r="729" spans="1:37" ht="13.5" customHeight="1">
      <c r="A729" s="235">
        <v>4000004225</v>
      </c>
      <c r="B729" s="228" t="s">
        <v>156</v>
      </c>
      <c r="C729" s="228" t="s">
        <v>795</v>
      </c>
      <c r="D729" s="228" t="s">
        <v>5401</v>
      </c>
      <c r="E729" s="228" t="s">
        <v>1761</v>
      </c>
      <c r="F729" s="228" t="s">
        <v>881</v>
      </c>
      <c r="G729" s="228" t="s">
        <v>882</v>
      </c>
      <c r="H729" s="228" t="s">
        <v>403</v>
      </c>
      <c r="I729" s="233" t="s">
        <v>5402</v>
      </c>
      <c r="J729" s="228" t="s">
        <v>5403</v>
      </c>
      <c r="K729" s="228" t="s">
        <v>846</v>
      </c>
      <c r="L729" s="228" t="s">
        <v>4983</v>
      </c>
      <c r="M729" s="228" t="s">
        <v>1761</v>
      </c>
      <c r="N729" s="228" t="s">
        <v>924</v>
      </c>
      <c r="O729" s="228" t="s">
        <v>850</v>
      </c>
      <c r="P729" s="233" t="s">
        <v>4983</v>
      </c>
      <c r="Q729" s="228" t="s">
        <v>795</v>
      </c>
      <c r="R729" s="233" t="s">
        <v>5404</v>
      </c>
      <c r="S729" s="228" t="s">
        <v>5404</v>
      </c>
      <c r="T729" s="228" t="s">
        <v>5405</v>
      </c>
      <c r="U729" s="228" t="s">
        <v>855</v>
      </c>
      <c r="V729" s="228" t="s">
        <v>855</v>
      </c>
      <c r="W729" s="228" t="s">
        <v>869</v>
      </c>
      <c r="X729" s="316" t="s">
        <v>878</v>
      </c>
      <c r="Y729" s="317" t="str">
        <f>VLOOKUP(HelpMe[[#This Row],[Technician]],Technicians[#All],3,FALSE)</f>
        <v>RAK Ceramics</v>
      </c>
      <c r="Z729" s="228" t="str">
        <f>VLOOKUP(HelpMe[[#This Row],[Technician]],Technicians[#All],2,FALSE)</f>
        <v>SAP Basis</v>
      </c>
      <c r="AA729" s="233" t="str">
        <f>IF((TEXT("Oct 28, 2024 00:00 AM","mmm dd, yyyy hh:mm") - HelpMe[[#This Row],[Updated Created Date]])&gt;0, "Yes","No")</f>
        <v>Yes</v>
      </c>
      <c r="AB729" s="230">
        <f ca="1">HelpMe[[#This Row],[Updated Resolved Time]]-HelpMe[[#This Row],[Updated Created Date]]</f>
        <v>0.28541666666569654</v>
      </c>
      <c r="AC729" s="231">
        <f>YEAR(HelpMe[[#This Row],[Updated Created Date]])</f>
        <v>2024</v>
      </c>
      <c r="AD729" s="228">
        <f>WEEKNUM(HelpMe[[#This Row],[Updated Created Date]])</f>
        <v>43</v>
      </c>
      <c r="AE729" s="228" t="str">
        <f>_xlfn.CONCAT(HelpMe[[#This Row],[Year]],"-W",HelpMe[[#This Row],[Week'#]])</f>
        <v>2024-W43</v>
      </c>
      <c r="AF729" s="228" t="str">
        <f>IFERROR(VLOOKUP(HelpMe[[#This Row],[ID]],CGTracker[#All],13,FALSE),"No CG Status Found")</f>
        <v>No CG Status Found</v>
      </c>
      <c r="AG729" s="228">
        <f>MONTH(HelpMe[[#This Row],[Updated Created Date]])</f>
        <v>10</v>
      </c>
      <c r="AH729" s="228" t="str">
        <f>_xlfn.CONCAT(HelpMe[[#This Row],[Year]],"-M",HelpMe[[#This Row],[Month]])</f>
        <v>2024-M10</v>
      </c>
      <c r="AI729" s="228" t="str">
        <f ca="1">IF(HelpMe[[#This Row],[Age]]&lt;2,"Less than 2",IF(HelpMe[[#This Row],[Age]]&lt;5,"From 2 to 5",IF(HelpMe[[#This Row],[Age]]&lt;10,"From 5 to 10","More than 10")))</f>
        <v>Less than 2</v>
      </c>
      <c r="AJ7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45586.468055555553</v>
      </c>
      <c r="AK7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45586.753472222219</v>
      </c>
    </row>
    <row r="730" spans="1:37" ht="13.5" customHeight="1">
      <c r="A730" s="235">
        <v>4000004254</v>
      </c>
      <c r="B730" s="228" t="s">
        <v>117</v>
      </c>
      <c r="C730" s="228" t="s">
        <v>1035</v>
      </c>
      <c r="D730" s="228" t="s">
        <v>5406</v>
      </c>
      <c r="E730" s="228" t="s">
        <v>5407</v>
      </c>
      <c r="F730" s="228" t="s">
        <v>2413</v>
      </c>
      <c r="G730" s="228" t="s">
        <v>882</v>
      </c>
      <c r="H730" s="228" t="s">
        <v>403</v>
      </c>
      <c r="I730" s="233" t="s">
        <v>5408</v>
      </c>
      <c r="J730" s="228" t="s">
        <v>5409</v>
      </c>
      <c r="K730" s="228" t="s">
        <v>846</v>
      </c>
      <c r="L730" s="228" t="s">
        <v>5410</v>
      </c>
      <c r="M730" s="228" t="s">
        <v>5407</v>
      </c>
      <c r="N730" s="228" t="s">
        <v>924</v>
      </c>
      <c r="O730" s="228" t="s">
        <v>850</v>
      </c>
      <c r="P730" s="233" t="s">
        <v>5410</v>
      </c>
      <c r="Q730" s="228" t="s">
        <v>892</v>
      </c>
      <c r="R730" s="233" t="s">
        <v>5409</v>
      </c>
      <c r="S730" s="228" t="s">
        <v>5409</v>
      </c>
      <c r="T730" s="228" t="s">
        <v>5411</v>
      </c>
      <c r="U730" s="228" t="s">
        <v>890</v>
      </c>
      <c r="V730" s="228" t="s">
        <v>855</v>
      </c>
      <c r="W730" s="228" t="s">
        <v>869</v>
      </c>
      <c r="X730" s="316" t="s">
        <v>878</v>
      </c>
      <c r="Y730" s="317" t="str">
        <f>VLOOKUP(HelpMe[[#This Row],[Technician]],Technicians[#All],3,FALSE)</f>
        <v>RAK Ceramics</v>
      </c>
      <c r="Z730" s="228" t="str">
        <f>VLOOKUP(HelpMe[[#This Row],[Technician]],Technicians[#All],2,FALSE)</f>
        <v>SAP Basis</v>
      </c>
      <c r="AA730" s="233" t="str">
        <f>IF((TEXT("Oct 28, 2024 00:00 AM","mmm dd, yyyy hh:mm") - HelpMe[[#This Row],[Updated Created Date]])&gt;0, "Yes","No")</f>
        <v>Yes</v>
      </c>
      <c r="AB730" s="230">
        <f ca="1">HelpMe[[#This Row],[Updated Resolved Time]]-HelpMe[[#This Row],[Updated Created Date]]</f>
        <v>0.97916666667151731</v>
      </c>
      <c r="AC730" s="231">
        <f>YEAR(HelpMe[[#This Row],[Updated Created Date]])</f>
        <v>2024</v>
      </c>
      <c r="AD730" s="228">
        <f>WEEKNUM(HelpMe[[#This Row],[Updated Created Date]])</f>
        <v>43</v>
      </c>
      <c r="AE730" s="228" t="str">
        <f>_xlfn.CONCAT(HelpMe[[#This Row],[Year]],"-W",HelpMe[[#This Row],[Week'#]])</f>
        <v>2024-W43</v>
      </c>
      <c r="AF730" s="228" t="str">
        <f>IFERROR(VLOOKUP(HelpMe[[#This Row],[ID]],CGTracker[#All],13,FALSE),"No CG Status Found")</f>
        <v>No CG Status Found</v>
      </c>
      <c r="AG730" s="228">
        <f>MONTH(HelpMe[[#This Row],[Updated Created Date]])</f>
        <v>10</v>
      </c>
      <c r="AH730" s="228" t="str">
        <f>_xlfn.CONCAT(HelpMe[[#This Row],[Year]],"-M",HelpMe[[#This Row],[Month]])</f>
        <v>2024-M10</v>
      </c>
      <c r="AI730" s="228" t="str">
        <f ca="1">IF(HelpMe[[#This Row],[Age]]&lt;2,"Less than 2",IF(HelpMe[[#This Row],[Age]]&lt;5,"From 2 to 5",IF(HelpMe[[#This Row],[Age]]&lt;10,"From 5 to 10","More than 10")))</f>
        <v>Less than 2</v>
      </c>
      <c r="AJ7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45586.693749999999</v>
      </c>
      <c r="AK7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45587.67291666667</v>
      </c>
    </row>
    <row r="731" spans="1:37" ht="13.5" customHeight="1">
      <c r="A731" s="235">
        <v>4000004253</v>
      </c>
      <c r="B731" s="228" t="s">
        <v>156</v>
      </c>
      <c r="C731" s="228" t="s">
        <v>795</v>
      </c>
      <c r="D731" s="228" t="s">
        <v>5412</v>
      </c>
      <c r="E731" s="228" t="s">
        <v>3963</v>
      </c>
      <c r="F731" s="228" t="s">
        <v>742</v>
      </c>
      <c r="G731" s="228" t="s">
        <v>941</v>
      </c>
      <c r="H731" s="228" t="s">
        <v>403</v>
      </c>
      <c r="I731" s="233" t="s">
        <v>5413</v>
      </c>
      <c r="J731" s="228" t="s">
        <v>5414</v>
      </c>
      <c r="K731" s="228" t="s">
        <v>846</v>
      </c>
      <c r="L731" s="228" t="s">
        <v>5410</v>
      </c>
      <c r="M731" s="228" t="s">
        <v>3963</v>
      </c>
      <c r="N731" s="228" t="s">
        <v>924</v>
      </c>
      <c r="O731" s="228" t="s">
        <v>850</v>
      </c>
      <c r="P731" s="233" t="s">
        <v>5410</v>
      </c>
      <c r="Q731" s="228" t="s">
        <v>795</v>
      </c>
      <c r="R731" s="233" t="s">
        <v>5415</v>
      </c>
      <c r="S731" s="228" t="s">
        <v>5415</v>
      </c>
      <c r="T731" s="228" t="s">
        <v>5416</v>
      </c>
      <c r="U731" s="228" t="s">
        <v>855</v>
      </c>
      <c r="V731" s="228" t="s">
        <v>855</v>
      </c>
      <c r="W731" s="228" t="s">
        <v>869</v>
      </c>
      <c r="X731" s="316" t="s">
        <v>793</v>
      </c>
      <c r="Y731" s="317" t="str">
        <f>VLOOKUP(HelpMe[[#This Row],[Technician]],Technicians[#All],3,FALSE)</f>
        <v>RAK Ceramics</v>
      </c>
      <c r="Z731" s="228" t="str">
        <f>VLOOKUP(HelpMe[[#This Row],[Technician]],Technicians[#All],2,FALSE)</f>
        <v>SAP SD</v>
      </c>
      <c r="AA731" s="233" t="str">
        <f>IF((TEXT("Oct 28, 2024 00:00 AM","mmm dd, yyyy hh:mm") - HelpMe[[#This Row],[Updated Created Date]])&gt;0, "Yes","No")</f>
        <v>Yes</v>
      </c>
      <c r="AB731" s="230">
        <f ca="1">HelpMe[[#This Row],[Updated Resolved Time]]-HelpMe[[#This Row],[Updated Created Date]]</f>
        <v>0.99027777777519077</v>
      </c>
      <c r="AC731" s="231">
        <f>YEAR(HelpMe[[#This Row],[Updated Created Date]])</f>
        <v>2024</v>
      </c>
      <c r="AD731" s="228">
        <f>WEEKNUM(HelpMe[[#This Row],[Updated Created Date]])</f>
        <v>43</v>
      </c>
      <c r="AE731" s="228" t="str">
        <f>_xlfn.CONCAT(HelpMe[[#This Row],[Year]],"-W",HelpMe[[#This Row],[Week'#]])</f>
        <v>2024-W43</v>
      </c>
      <c r="AF731" s="228" t="str">
        <f>IFERROR(VLOOKUP(HelpMe[[#This Row],[ID]],CGTracker[#All],13,FALSE),"No CG Status Found")</f>
        <v>No CG Status Found</v>
      </c>
      <c r="AG731" s="228">
        <f>MONTH(HelpMe[[#This Row],[Updated Created Date]])</f>
        <v>10</v>
      </c>
      <c r="AH731" s="228" t="str">
        <f>_xlfn.CONCAT(HelpMe[[#This Row],[Year]],"-M",HelpMe[[#This Row],[Month]])</f>
        <v>2024-M10</v>
      </c>
      <c r="AI731" s="228" t="str">
        <f ca="1">IF(HelpMe[[#This Row],[Age]]&lt;2,"Less than 2",IF(HelpMe[[#This Row],[Age]]&lt;5,"From 2 to 5",IF(HelpMe[[#This Row],[Age]]&lt;10,"From 5 to 10","More than 10")))</f>
        <v>Less than 2</v>
      </c>
      <c r="AJ7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45586.688194444447</v>
      </c>
      <c r="AK7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45587.678472222222</v>
      </c>
    </row>
    <row r="732" spans="1:37" ht="13.5" customHeight="1">
      <c r="A732" s="235">
        <v>4000004269</v>
      </c>
      <c r="B732" s="228" t="s">
        <v>117</v>
      </c>
      <c r="C732" s="228" t="s">
        <v>1035</v>
      </c>
      <c r="D732" s="228" t="s">
        <v>5417</v>
      </c>
      <c r="E732" s="228" t="s">
        <v>1877</v>
      </c>
      <c r="F732" s="228" t="s">
        <v>881</v>
      </c>
      <c r="G732" s="228" t="s">
        <v>882</v>
      </c>
      <c r="H732" s="228" t="s">
        <v>403</v>
      </c>
      <c r="I732" s="233" t="s">
        <v>5418</v>
      </c>
      <c r="J732" s="228" t="s">
        <v>5419</v>
      </c>
      <c r="K732" s="228" t="s">
        <v>890</v>
      </c>
      <c r="L732" s="228" t="s">
        <v>3126</v>
      </c>
      <c r="M732" s="228" t="s">
        <v>1877</v>
      </c>
      <c r="N732" s="228" t="s">
        <v>1666</v>
      </c>
      <c r="O732" s="228" t="s">
        <v>850</v>
      </c>
      <c r="P732" s="233" t="s">
        <v>5223</v>
      </c>
      <c r="Q732" s="228" t="s">
        <v>892</v>
      </c>
      <c r="R732" s="233" t="s">
        <v>5420</v>
      </c>
      <c r="S732" s="228" t="s">
        <v>5421</v>
      </c>
      <c r="T732" s="228" t="s">
        <v>5422</v>
      </c>
      <c r="U732" s="228" t="s">
        <v>890</v>
      </c>
      <c r="V732" s="228" t="s">
        <v>855</v>
      </c>
      <c r="W732" s="228" t="s">
        <v>938</v>
      </c>
      <c r="X732" s="316" t="s">
        <v>793</v>
      </c>
      <c r="Y732" s="317" t="str">
        <f>VLOOKUP(HelpMe[[#This Row],[Technician]],Technicians[#All],3,FALSE)</f>
        <v>RAK Ceramics</v>
      </c>
      <c r="Z732" s="228" t="str">
        <f>VLOOKUP(HelpMe[[#This Row],[Technician]],Technicians[#All],2,FALSE)</f>
        <v>SAP Basis</v>
      </c>
      <c r="AA732" s="233" t="str">
        <f>IF((TEXT("Oct 28, 2024 00:00 AM","mmm dd, yyyy hh:mm") - HelpMe[[#This Row],[Updated Created Date]])&gt;0, "Yes","No")</f>
        <v>Yes</v>
      </c>
      <c r="AB732" s="230">
        <f ca="1">HelpMe[[#This Row],[Updated Resolved Time]]-HelpMe[[#This Row],[Updated Created Date]]</f>
        <v>0.27013888888905058</v>
      </c>
      <c r="AC732" s="231">
        <f>YEAR(HelpMe[[#This Row],[Updated Created Date]])</f>
        <v>2024</v>
      </c>
      <c r="AD732" s="228">
        <f>WEEKNUM(HelpMe[[#This Row],[Updated Created Date]])</f>
        <v>43</v>
      </c>
      <c r="AE732" s="228" t="str">
        <f>_xlfn.CONCAT(HelpMe[[#This Row],[Year]],"-W",HelpMe[[#This Row],[Week'#]])</f>
        <v>2024-W43</v>
      </c>
      <c r="AF732" s="228" t="str">
        <f>IFERROR(VLOOKUP(HelpMe[[#This Row],[ID]],CGTracker[#All],13,FALSE),"No CG Status Found")</f>
        <v>No CG Status Found</v>
      </c>
      <c r="AG732" s="228">
        <f>MONTH(HelpMe[[#This Row],[Updated Created Date]])</f>
        <v>10</v>
      </c>
      <c r="AH732" s="228" t="str">
        <f>_xlfn.CONCAT(HelpMe[[#This Row],[Year]],"-M",HelpMe[[#This Row],[Month]])</f>
        <v>2024-M10</v>
      </c>
      <c r="AI732" s="228" t="str">
        <f ca="1">IF(HelpMe[[#This Row],[Age]]&lt;2,"Less than 2",IF(HelpMe[[#This Row],[Age]]&lt;5,"From 2 to 5",IF(HelpMe[[#This Row],[Age]]&lt;10,"From 5 to 10","More than 10")))</f>
        <v>Less than 2</v>
      </c>
      <c r="AJ7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45587.459027777775</v>
      </c>
      <c r="AK7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45587.729166666664</v>
      </c>
    </row>
    <row r="733" spans="1:37" ht="13.5" customHeight="1">
      <c r="A733" s="235">
        <v>4000004167</v>
      </c>
      <c r="B733" s="228" t="s">
        <v>117</v>
      </c>
      <c r="C733" s="228" t="s">
        <v>1035</v>
      </c>
      <c r="D733" s="228" t="s">
        <v>5423</v>
      </c>
      <c r="E733" s="228" t="s">
        <v>1168</v>
      </c>
      <c r="F733" s="228" t="s">
        <v>603</v>
      </c>
      <c r="G733" s="228" t="s">
        <v>860</v>
      </c>
      <c r="H733" s="228" t="s">
        <v>268</v>
      </c>
      <c r="I733" s="233" t="s">
        <v>5424</v>
      </c>
      <c r="J733" s="228" t="s">
        <v>5425</v>
      </c>
      <c r="K733" s="228" t="s">
        <v>846</v>
      </c>
      <c r="L733" s="228" t="s">
        <v>855</v>
      </c>
      <c r="M733" s="228" t="s">
        <v>1168</v>
      </c>
      <c r="N733" s="228" t="s">
        <v>1170</v>
      </c>
      <c r="O733" s="228" t="s">
        <v>917</v>
      </c>
      <c r="P733" s="233" t="s">
        <v>5426</v>
      </c>
      <c r="Q733" s="228" t="s">
        <v>892</v>
      </c>
      <c r="R733" s="233" t="s">
        <v>855</v>
      </c>
      <c r="S733" s="228" t="s">
        <v>5427</v>
      </c>
      <c r="T733" s="228" t="s">
        <v>5427</v>
      </c>
      <c r="U733" s="228" t="s">
        <v>846</v>
      </c>
      <c r="V733" s="228" t="s">
        <v>855</v>
      </c>
      <c r="W733" s="228" t="s">
        <v>869</v>
      </c>
      <c r="X733" s="316" t="s">
        <v>793</v>
      </c>
      <c r="Y733" s="317" t="str">
        <f>VLOOKUP(HelpMe[[#This Row],[Technician]],Technicians[#All],3,FALSE)</f>
        <v>RAK Ceramics</v>
      </c>
      <c r="Z733" s="228" t="str">
        <f>VLOOKUP(HelpMe[[#This Row],[Technician]],Technicians[#All],2,FALSE)</f>
        <v>SAP ABAP</v>
      </c>
      <c r="AA733" s="233" t="str">
        <f>IF((TEXT("Oct 28, 2024 00:00 AM","mmm dd, yyyy hh:mm") - HelpMe[[#This Row],[Updated Created Date]])&gt;0, "Yes","No")</f>
        <v>Yes</v>
      </c>
      <c r="AB733" s="230">
        <f ca="1">HelpMe[[#This Row],[Updated Resolved Time]]-HelpMe[[#This Row],[Updated Created Date]]</f>
        <v>71.205434837960638</v>
      </c>
      <c r="AC733" s="231">
        <f>YEAR(HelpMe[[#This Row],[Updated Created Date]])</f>
        <v>2024</v>
      </c>
      <c r="AD733" s="228">
        <f>WEEKNUM(HelpMe[[#This Row],[Updated Created Date]])</f>
        <v>42</v>
      </c>
      <c r="AE733" s="228" t="str">
        <f>_xlfn.CONCAT(HelpMe[[#This Row],[Year]],"-W",HelpMe[[#This Row],[Week'#]])</f>
        <v>2024-W42</v>
      </c>
      <c r="AF733" s="228" t="str">
        <f>IFERROR(VLOOKUP(HelpMe[[#This Row],[ID]],CGTracker[#All],13,FALSE),"No CG Status Found")</f>
        <v>No CG Status Found</v>
      </c>
      <c r="AG733" s="228">
        <f>MONTH(HelpMe[[#This Row],[Updated Created Date]])</f>
        <v>10</v>
      </c>
      <c r="AH733" s="228" t="str">
        <f>_xlfn.CONCAT(HelpMe[[#This Row],[Year]],"-M",HelpMe[[#This Row],[Month]])</f>
        <v>2024-M10</v>
      </c>
      <c r="AI733" s="228" t="str">
        <f ca="1">IF(HelpMe[[#This Row],[Age]]&lt;2,"Less than 2",IF(HelpMe[[#This Row],[Age]]&lt;5,"From 2 to 5",IF(HelpMe[[#This Row],[Age]]&lt;10,"From 5 to 10","More than 10")))</f>
        <v>More than 10</v>
      </c>
      <c r="AJ7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45582.552083333336</v>
      </c>
      <c r="AK7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34" spans="1:37" ht="13.5" customHeight="1">
      <c r="A734" s="235">
        <v>4000004170</v>
      </c>
      <c r="B734" s="228" t="s">
        <v>156</v>
      </c>
      <c r="C734" s="228" t="s">
        <v>795</v>
      </c>
      <c r="D734" s="228" t="s">
        <v>5428</v>
      </c>
      <c r="E734" s="228" t="s">
        <v>1506</v>
      </c>
      <c r="F734" s="228" t="s">
        <v>742</v>
      </c>
      <c r="G734" s="228" t="s">
        <v>941</v>
      </c>
      <c r="H734" s="228" t="s">
        <v>403</v>
      </c>
      <c r="I734" s="233" t="s">
        <v>5429</v>
      </c>
      <c r="J734" s="228" t="s">
        <v>5430</v>
      </c>
      <c r="K734" s="228" t="s">
        <v>846</v>
      </c>
      <c r="L734" s="228" t="s">
        <v>5431</v>
      </c>
      <c r="M734" s="228" t="s">
        <v>1506</v>
      </c>
      <c r="N734" s="228" t="s">
        <v>1122</v>
      </c>
      <c r="O734" s="228" t="s">
        <v>850</v>
      </c>
      <c r="P734" s="233" t="s">
        <v>5431</v>
      </c>
      <c r="Q734" s="228" t="s">
        <v>795</v>
      </c>
      <c r="R734" s="233" t="s">
        <v>5432</v>
      </c>
      <c r="S734" s="228" t="s">
        <v>5433</v>
      </c>
      <c r="T734" s="228" t="s">
        <v>5434</v>
      </c>
      <c r="U734" s="228" t="s">
        <v>855</v>
      </c>
      <c r="V734" s="228" t="s">
        <v>855</v>
      </c>
      <c r="W734" s="228" t="s">
        <v>869</v>
      </c>
      <c r="X734" s="316" t="s">
        <v>793</v>
      </c>
      <c r="Y734" s="317" t="str">
        <f>VLOOKUP(HelpMe[[#This Row],[Technician]],Technicians[#All],3,FALSE)</f>
        <v>RAK Ceramics</v>
      </c>
      <c r="Z734" s="228" t="str">
        <f>VLOOKUP(HelpMe[[#This Row],[Technician]],Technicians[#All],2,FALSE)</f>
        <v>SAP SD</v>
      </c>
      <c r="AA734" s="233" t="str">
        <f>IF((TEXT("Oct 28, 2024 00:00 AM","mmm dd, yyyy hh:mm") - HelpMe[[#This Row],[Updated Created Date]])&gt;0, "Yes","No")</f>
        <v>Yes</v>
      </c>
      <c r="AB734" s="230">
        <f ca="1">HelpMe[[#This Row],[Updated Resolved Time]]-HelpMe[[#This Row],[Updated Created Date]]</f>
        <v>0.87569444444670808</v>
      </c>
      <c r="AC734" s="231">
        <f>YEAR(HelpMe[[#This Row],[Updated Created Date]])</f>
        <v>2024</v>
      </c>
      <c r="AD734" s="228">
        <f>WEEKNUM(HelpMe[[#This Row],[Updated Created Date]])</f>
        <v>42</v>
      </c>
      <c r="AE734" s="228" t="str">
        <f>_xlfn.CONCAT(HelpMe[[#This Row],[Year]],"-W",HelpMe[[#This Row],[Week'#]])</f>
        <v>2024-W42</v>
      </c>
      <c r="AF734" s="228" t="str">
        <f>IFERROR(VLOOKUP(HelpMe[[#This Row],[ID]],CGTracker[#All],13,FALSE),"No CG Status Found")</f>
        <v>No CG Status Found</v>
      </c>
      <c r="AG734" s="228">
        <f>MONTH(HelpMe[[#This Row],[Updated Created Date]])</f>
        <v>10</v>
      </c>
      <c r="AH734" s="228" t="str">
        <f>_xlfn.CONCAT(HelpMe[[#This Row],[Year]],"-M",HelpMe[[#This Row],[Month]])</f>
        <v>2024-M10</v>
      </c>
      <c r="AI734" s="228" t="str">
        <f ca="1">IF(HelpMe[[#This Row],[Age]]&lt;2,"Less than 2",IF(HelpMe[[#This Row],[Age]]&lt;5,"From 2 to 5",IF(HelpMe[[#This Row],[Age]]&lt;10,"From 5 to 10","More than 10")))</f>
        <v>Less than 2</v>
      </c>
      <c r="AJ7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45582.606249999997</v>
      </c>
      <c r="AK7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45583.481944444444</v>
      </c>
    </row>
    <row r="735" spans="1:37" ht="13.5" customHeight="1">
      <c r="A735" s="235">
        <v>4000004292</v>
      </c>
      <c r="B735" s="228" t="s">
        <v>117</v>
      </c>
      <c r="C735" s="228" t="s">
        <v>1035</v>
      </c>
      <c r="D735" s="228" t="s">
        <v>5435</v>
      </c>
      <c r="E735" s="228" t="s">
        <v>1761</v>
      </c>
      <c r="F735" s="228" t="s">
        <v>881</v>
      </c>
      <c r="G735" s="228" t="s">
        <v>882</v>
      </c>
      <c r="H735" s="228" t="s">
        <v>403</v>
      </c>
      <c r="I735" s="233" t="s">
        <v>5436</v>
      </c>
      <c r="J735" s="228" t="s">
        <v>5437</v>
      </c>
      <c r="K735" s="228" t="s">
        <v>890</v>
      </c>
      <c r="L735" s="228" t="s">
        <v>3883</v>
      </c>
      <c r="M735" s="228" t="s">
        <v>1761</v>
      </c>
      <c r="N735" s="228" t="s">
        <v>924</v>
      </c>
      <c r="O735" s="228" t="s">
        <v>850</v>
      </c>
      <c r="P735" s="233" t="s">
        <v>3883</v>
      </c>
      <c r="Q735" s="228" t="s">
        <v>892</v>
      </c>
      <c r="R735" s="233" t="s">
        <v>5438</v>
      </c>
      <c r="S735" s="228" t="s">
        <v>5439</v>
      </c>
      <c r="T735" s="228" t="s">
        <v>5440</v>
      </c>
      <c r="U735" s="228" t="s">
        <v>890</v>
      </c>
      <c r="V735" s="228" t="s">
        <v>855</v>
      </c>
      <c r="W735" s="228" t="s">
        <v>938</v>
      </c>
      <c r="X735" s="316" t="s">
        <v>878</v>
      </c>
      <c r="Y735" s="317" t="str">
        <f>VLOOKUP(HelpMe[[#This Row],[Technician]],Technicians[#All],3,FALSE)</f>
        <v>RAK Ceramics</v>
      </c>
      <c r="Z735" s="228" t="str">
        <f>VLOOKUP(HelpMe[[#This Row],[Technician]],Technicians[#All],2,FALSE)</f>
        <v>SAP Basis</v>
      </c>
      <c r="AA735" s="233" t="str">
        <f>IF((TEXT("Oct 28, 2024 00:00 AM","mmm dd, yyyy hh:mm") - HelpMe[[#This Row],[Updated Created Date]])&gt;0, "Yes","No")</f>
        <v>Yes</v>
      </c>
      <c r="AB735" s="230">
        <f ca="1">HelpMe[[#This Row],[Updated Resolved Time]]-HelpMe[[#This Row],[Updated Created Date]]</f>
        <v>13.171527777776646</v>
      </c>
      <c r="AC735" s="231">
        <f>YEAR(HelpMe[[#This Row],[Updated Created Date]])</f>
        <v>2024</v>
      </c>
      <c r="AD735" s="228">
        <f>WEEKNUM(HelpMe[[#This Row],[Updated Created Date]])</f>
        <v>43</v>
      </c>
      <c r="AE735" s="228" t="str">
        <f>_xlfn.CONCAT(HelpMe[[#This Row],[Year]],"-W",HelpMe[[#This Row],[Week'#]])</f>
        <v>2024-W43</v>
      </c>
      <c r="AF735" s="228" t="str">
        <f>IFERROR(VLOOKUP(HelpMe[[#This Row],[ID]],CGTracker[#All],13,FALSE),"No CG Status Found")</f>
        <v>No CG Status Found</v>
      </c>
      <c r="AG735" s="228">
        <f>MONTH(HelpMe[[#This Row],[Updated Created Date]])</f>
        <v>10</v>
      </c>
      <c r="AH735" s="228" t="str">
        <f>_xlfn.CONCAT(HelpMe[[#This Row],[Year]],"-M",HelpMe[[#This Row],[Month]])</f>
        <v>2024-M10</v>
      </c>
      <c r="AI735" s="228" t="str">
        <f ca="1">IF(HelpMe[[#This Row],[Age]]&lt;2,"Less than 2",IF(HelpMe[[#This Row],[Age]]&lt;5,"From 2 to 5",IF(HelpMe[[#This Row],[Age]]&lt;10,"From 5 to 10","More than 10")))</f>
        <v>More than 10</v>
      </c>
      <c r="AJ7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45587.618055555555</v>
      </c>
      <c r="AK7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45600.789583333331</v>
      </c>
    </row>
    <row r="736" spans="1:37" ht="13.5" customHeight="1">
      <c r="A736" s="235">
        <v>4000004242</v>
      </c>
      <c r="B736" s="228" t="s">
        <v>156</v>
      </c>
      <c r="C736" s="228" t="s">
        <v>892</v>
      </c>
      <c r="D736" s="228" t="s">
        <v>5441</v>
      </c>
      <c r="E736" s="228" t="s">
        <v>5442</v>
      </c>
      <c r="F736" s="228" t="s">
        <v>2413</v>
      </c>
      <c r="G736" s="228" t="s">
        <v>882</v>
      </c>
      <c r="H736" s="228" t="s">
        <v>403</v>
      </c>
      <c r="I736" s="233" t="s">
        <v>5443</v>
      </c>
      <c r="J736" s="228" t="s">
        <v>5444</v>
      </c>
      <c r="K736" s="228" t="s">
        <v>846</v>
      </c>
      <c r="L736" s="228" t="s">
        <v>1825</v>
      </c>
      <c r="M736" s="228" t="s">
        <v>5442</v>
      </c>
      <c r="N736" s="228" t="s">
        <v>5445</v>
      </c>
      <c r="O736" s="228" t="s">
        <v>850</v>
      </c>
      <c r="P736" s="233" t="s">
        <v>1825</v>
      </c>
      <c r="Q736" s="228" t="s">
        <v>795</v>
      </c>
      <c r="R736" s="233" t="s">
        <v>5446</v>
      </c>
      <c r="S736" s="228" t="s">
        <v>5446</v>
      </c>
      <c r="T736" s="228" t="s">
        <v>5447</v>
      </c>
      <c r="U736" s="228" t="s">
        <v>855</v>
      </c>
      <c r="V736" s="228" t="s">
        <v>855</v>
      </c>
      <c r="W736" s="228" t="s">
        <v>869</v>
      </c>
      <c r="X736" s="316" t="s">
        <v>904</v>
      </c>
      <c r="Y736" s="317" t="str">
        <f>VLOOKUP(HelpMe[[#This Row],[Technician]],Technicians[#All],3,FALSE)</f>
        <v>RAK Ceramics</v>
      </c>
      <c r="Z736" s="228" t="str">
        <f>VLOOKUP(HelpMe[[#This Row],[Technician]],Technicians[#All],2,FALSE)</f>
        <v>SAP Basis</v>
      </c>
      <c r="AA736" s="233" t="str">
        <f>IF((TEXT("Oct 28, 2024 00:00 AM","mmm dd, yyyy hh:mm") - HelpMe[[#This Row],[Updated Created Date]])&gt;0, "Yes","No")</f>
        <v>Yes</v>
      </c>
      <c r="AB736" s="230">
        <f ca="1">HelpMe[[#This Row],[Updated Resolved Time]]-HelpMe[[#This Row],[Updated Created Date]]</f>
        <v>1.0416666664241347E-2</v>
      </c>
      <c r="AC736" s="231">
        <f>YEAR(HelpMe[[#This Row],[Updated Created Date]])</f>
        <v>2024</v>
      </c>
      <c r="AD736" s="228">
        <f>WEEKNUM(HelpMe[[#This Row],[Updated Created Date]])</f>
        <v>43</v>
      </c>
      <c r="AE736" s="228" t="str">
        <f>_xlfn.CONCAT(HelpMe[[#This Row],[Year]],"-W",HelpMe[[#This Row],[Week'#]])</f>
        <v>2024-W43</v>
      </c>
      <c r="AF736" s="228" t="str">
        <f>IFERROR(VLOOKUP(HelpMe[[#This Row],[ID]],CGTracker[#All],13,FALSE),"No CG Status Found")</f>
        <v>No CG Status Found</v>
      </c>
      <c r="AG736" s="228">
        <f>MONTH(HelpMe[[#This Row],[Updated Created Date]])</f>
        <v>10</v>
      </c>
      <c r="AH736" s="228" t="str">
        <f>_xlfn.CONCAT(HelpMe[[#This Row],[Year]],"-M",HelpMe[[#This Row],[Month]])</f>
        <v>2024-M10</v>
      </c>
      <c r="AI736" s="228" t="str">
        <f ca="1">IF(HelpMe[[#This Row],[Age]]&lt;2,"Less than 2",IF(HelpMe[[#This Row],[Age]]&lt;5,"From 2 to 5",IF(HelpMe[[#This Row],[Age]]&lt;10,"From 5 to 10","More than 10")))</f>
        <v>Less than 2</v>
      </c>
      <c r="AJ7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45586.536111111112</v>
      </c>
      <c r="AK7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45586.546527777777</v>
      </c>
    </row>
    <row r="737" spans="1:37" ht="13.5" customHeight="1">
      <c r="A737" s="235">
        <v>4000004283</v>
      </c>
      <c r="B737" s="228" t="s">
        <v>117</v>
      </c>
      <c r="C737" s="228" t="s">
        <v>795</v>
      </c>
      <c r="D737" s="228" t="s">
        <v>5448</v>
      </c>
      <c r="E737" s="228" t="s">
        <v>3992</v>
      </c>
      <c r="F737" s="228" t="s">
        <v>2413</v>
      </c>
      <c r="G737" s="228" t="s">
        <v>882</v>
      </c>
      <c r="H737" s="228" t="s">
        <v>403</v>
      </c>
      <c r="I737" s="233" t="s">
        <v>5449</v>
      </c>
      <c r="J737" s="228" t="s">
        <v>5450</v>
      </c>
      <c r="K737" s="228" t="s">
        <v>890</v>
      </c>
      <c r="L737" s="228" t="s">
        <v>5410</v>
      </c>
      <c r="M737" s="228" t="s">
        <v>3992</v>
      </c>
      <c r="N737" s="228" t="s">
        <v>924</v>
      </c>
      <c r="O737" s="228" t="s">
        <v>850</v>
      </c>
      <c r="P737" s="233" t="s">
        <v>5451</v>
      </c>
      <c r="Q737" s="228" t="s">
        <v>795</v>
      </c>
      <c r="R737" s="233" t="s">
        <v>5452</v>
      </c>
      <c r="S737" s="228" t="s">
        <v>5452</v>
      </c>
      <c r="T737" s="228" t="s">
        <v>5453</v>
      </c>
      <c r="U737" s="228" t="s">
        <v>890</v>
      </c>
      <c r="V737" s="228" t="s">
        <v>855</v>
      </c>
      <c r="W737" s="228" t="s">
        <v>938</v>
      </c>
      <c r="X737" s="316" t="s">
        <v>878</v>
      </c>
      <c r="Y737" s="317" t="str">
        <f>VLOOKUP(HelpMe[[#This Row],[Technician]],Technicians[#All],3,FALSE)</f>
        <v>RAK Ceramics</v>
      </c>
      <c r="Z737" s="228" t="str">
        <f>VLOOKUP(HelpMe[[#This Row],[Technician]],Technicians[#All],2,FALSE)</f>
        <v>SAP Basis</v>
      </c>
      <c r="AA737" s="233" t="str">
        <f>IF((TEXT("Oct 28, 2024 00:00 AM","mmm dd, yyyy hh:mm") - HelpMe[[#This Row],[Updated Created Date]])&gt;0, "Yes","No")</f>
        <v>Yes</v>
      </c>
      <c r="AB737" s="230">
        <f ca="1">HelpMe[[#This Row],[Updated Resolved Time]]-HelpMe[[#This Row],[Updated Created Date]]</f>
        <v>0.13402777777810115</v>
      </c>
      <c r="AC737" s="231">
        <f>YEAR(HelpMe[[#This Row],[Updated Created Date]])</f>
        <v>2024</v>
      </c>
      <c r="AD737" s="228">
        <f>WEEKNUM(HelpMe[[#This Row],[Updated Created Date]])</f>
        <v>43</v>
      </c>
      <c r="AE737" s="228" t="str">
        <f>_xlfn.CONCAT(HelpMe[[#This Row],[Year]],"-W",HelpMe[[#This Row],[Week'#]])</f>
        <v>2024-W43</v>
      </c>
      <c r="AF737" s="228" t="str">
        <f>IFERROR(VLOOKUP(HelpMe[[#This Row],[ID]],CGTracker[#All],13,FALSE),"No CG Status Found")</f>
        <v>No CG Status Found</v>
      </c>
      <c r="AG737" s="228">
        <f>MONTH(HelpMe[[#This Row],[Updated Created Date]])</f>
        <v>10</v>
      </c>
      <c r="AH737" s="228" t="str">
        <f>_xlfn.CONCAT(HelpMe[[#This Row],[Year]],"-M",HelpMe[[#This Row],[Month]])</f>
        <v>2024-M10</v>
      </c>
      <c r="AI737" s="228" t="str">
        <f ca="1">IF(HelpMe[[#This Row],[Age]]&lt;2,"Less than 2",IF(HelpMe[[#This Row],[Age]]&lt;5,"From 2 to 5",IF(HelpMe[[#This Row],[Age]]&lt;10,"From 5 to 10","More than 10")))</f>
        <v>Less than 2</v>
      </c>
      <c r="AJ7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45587.545138888891</v>
      </c>
      <c r="AK7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45587.679166666669</v>
      </c>
    </row>
    <row r="738" spans="1:37" ht="13.5" customHeight="1">
      <c r="A738" s="235">
        <v>4000004285</v>
      </c>
      <c r="B738" s="228" t="s">
        <v>156</v>
      </c>
      <c r="C738" s="228" t="s">
        <v>795</v>
      </c>
      <c r="D738" s="228" t="s">
        <v>5454</v>
      </c>
      <c r="E738" s="228" t="s">
        <v>1046</v>
      </c>
      <c r="F738" s="228" t="s">
        <v>742</v>
      </c>
      <c r="G738" s="228" t="s">
        <v>516</v>
      </c>
      <c r="H738" s="228" t="s">
        <v>131</v>
      </c>
      <c r="I738" s="233" t="s">
        <v>5455</v>
      </c>
      <c r="J738" s="228" t="s">
        <v>5456</v>
      </c>
      <c r="K738" s="228" t="s">
        <v>846</v>
      </c>
      <c r="L738" s="228" t="s">
        <v>855</v>
      </c>
      <c r="M738" s="228" t="s">
        <v>1046</v>
      </c>
      <c r="N738" s="228" t="s">
        <v>1156</v>
      </c>
      <c r="O738" s="228" t="s">
        <v>850</v>
      </c>
      <c r="P738" s="233" t="s">
        <v>5457</v>
      </c>
      <c r="Q738" s="228" t="s">
        <v>795</v>
      </c>
      <c r="R738" s="233" t="s">
        <v>855</v>
      </c>
      <c r="S738" s="228" t="s">
        <v>5458</v>
      </c>
      <c r="T738" s="228" t="s">
        <v>5459</v>
      </c>
      <c r="U738" s="228" t="s">
        <v>855</v>
      </c>
      <c r="V738" s="228" t="s">
        <v>855</v>
      </c>
      <c r="W738" s="228" t="s">
        <v>869</v>
      </c>
      <c r="X738" s="316" t="s">
        <v>793</v>
      </c>
      <c r="Y738" s="317" t="str">
        <f>VLOOKUP(HelpMe[[#This Row],[Technician]],Technicians[#All],3,FALSE)</f>
        <v>RAK Ceramics</v>
      </c>
      <c r="Z738" s="228" t="str">
        <f>VLOOKUP(HelpMe[[#This Row],[Technician]],Technicians[#All],2,FALSE)</f>
        <v>SAP SD</v>
      </c>
      <c r="AA738" s="233" t="str">
        <f>IF((TEXT("Oct 28, 2024 00:00 AM","mmm dd, yyyy hh:mm") - HelpMe[[#This Row],[Updated Created Date]])&gt;0, "Yes","No")</f>
        <v>Yes</v>
      </c>
      <c r="AB738" s="230">
        <f ca="1">HelpMe[[#This Row],[Updated Resolved Time]]-HelpMe[[#This Row],[Updated Created Date]]</f>
        <v>66.205434837960638</v>
      </c>
      <c r="AC738" s="231">
        <f>YEAR(HelpMe[[#This Row],[Updated Created Date]])</f>
        <v>2024</v>
      </c>
      <c r="AD738" s="228">
        <f>WEEKNUM(HelpMe[[#This Row],[Updated Created Date]])</f>
        <v>43</v>
      </c>
      <c r="AE738" s="228" t="str">
        <f>_xlfn.CONCAT(HelpMe[[#This Row],[Year]],"-W",HelpMe[[#This Row],[Week'#]])</f>
        <v>2024-W43</v>
      </c>
      <c r="AF738" s="228" t="str">
        <f>IFERROR(VLOOKUP(HelpMe[[#This Row],[ID]],CGTracker[#All],13,FALSE),"No CG Status Found")</f>
        <v>No CG Status Found</v>
      </c>
      <c r="AG738" s="228">
        <f>MONTH(HelpMe[[#This Row],[Updated Created Date]])</f>
        <v>10</v>
      </c>
      <c r="AH738" s="228" t="str">
        <f>_xlfn.CONCAT(HelpMe[[#This Row],[Year]],"-M",HelpMe[[#This Row],[Month]])</f>
        <v>2024-M10</v>
      </c>
      <c r="AI738" s="228" t="str">
        <f ca="1">IF(HelpMe[[#This Row],[Age]]&lt;2,"Less than 2",IF(HelpMe[[#This Row],[Age]]&lt;5,"From 2 to 5",IF(HelpMe[[#This Row],[Age]]&lt;10,"From 5 to 10","More than 10")))</f>
        <v>More than 10</v>
      </c>
      <c r="AJ7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45587.552083333336</v>
      </c>
      <c r="AK7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39" spans="1:37" ht="13.5" customHeight="1">
      <c r="A739" s="235">
        <v>4000004203</v>
      </c>
      <c r="B739" s="228" t="s">
        <v>156</v>
      </c>
      <c r="C739" s="228" t="s">
        <v>892</v>
      </c>
      <c r="D739" s="228" t="s">
        <v>5460</v>
      </c>
      <c r="E739" s="228" t="s">
        <v>1506</v>
      </c>
      <c r="F739" s="228" t="s">
        <v>5000</v>
      </c>
      <c r="G739" s="228" t="s">
        <v>941</v>
      </c>
      <c r="H739" s="228" t="s">
        <v>403</v>
      </c>
      <c r="I739" s="233" t="s">
        <v>5461</v>
      </c>
      <c r="J739" s="228" t="s">
        <v>5462</v>
      </c>
      <c r="K739" s="228" t="s">
        <v>846</v>
      </c>
      <c r="L739" s="228" t="s">
        <v>5240</v>
      </c>
      <c r="M739" s="228" t="s">
        <v>1506</v>
      </c>
      <c r="N739" s="228" t="s">
        <v>1122</v>
      </c>
      <c r="O739" s="228" t="s">
        <v>917</v>
      </c>
      <c r="P739" s="233" t="s">
        <v>5240</v>
      </c>
      <c r="Q739" s="228" t="s">
        <v>892</v>
      </c>
      <c r="R739" s="233" t="s">
        <v>5463</v>
      </c>
      <c r="S739" s="228" t="s">
        <v>5464</v>
      </c>
      <c r="T739" s="228" t="s">
        <v>5465</v>
      </c>
      <c r="U739" s="228" t="s">
        <v>855</v>
      </c>
      <c r="V739" s="228" t="s">
        <v>855</v>
      </c>
      <c r="W739" s="228" t="s">
        <v>869</v>
      </c>
      <c r="X739" s="316" t="s">
        <v>793</v>
      </c>
      <c r="Y739" s="317" t="str">
        <f>VLOOKUP(HelpMe[[#This Row],[Technician]],Technicians[#All],3,FALSE)</f>
        <v>RAK Ceramics</v>
      </c>
      <c r="Z739" s="228" t="str">
        <f>VLOOKUP(HelpMe[[#This Row],[Technician]],Technicians[#All],2,FALSE)</f>
        <v>SAP MM</v>
      </c>
      <c r="AA739" s="233" t="str">
        <f>IF((TEXT("Oct 28, 2024 00:00 AM","mmm dd, yyyy hh:mm") - HelpMe[[#This Row],[Updated Created Date]])&gt;0, "Yes","No")</f>
        <v>Yes</v>
      </c>
      <c r="AB739" s="230">
        <f ca="1">HelpMe[[#This Row],[Updated Resolved Time]]-HelpMe[[#This Row],[Updated Created Date]]</f>
        <v>4.0402777777781012</v>
      </c>
      <c r="AC739" s="231">
        <f>YEAR(HelpMe[[#This Row],[Updated Created Date]])</f>
        <v>2024</v>
      </c>
      <c r="AD739" s="228">
        <f>WEEKNUM(HelpMe[[#This Row],[Updated Created Date]])</f>
        <v>42</v>
      </c>
      <c r="AE739" s="228" t="str">
        <f>_xlfn.CONCAT(HelpMe[[#This Row],[Year]],"-W",HelpMe[[#This Row],[Week'#]])</f>
        <v>2024-W42</v>
      </c>
      <c r="AF739" s="228" t="str">
        <f>IFERROR(VLOOKUP(HelpMe[[#This Row],[ID]],CGTracker[#All],13,FALSE),"No CG Status Found")</f>
        <v>No CG Status Found</v>
      </c>
      <c r="AG739" s="228">
        <f>MONTH(HelpMe[[#This Row],[Updated Created Date]])</f>
        <v>10</v>
      </c>
      <c r="AH739" s="228" t="str">
        <f>_xlfn.CONCAT(HelpMe[[#This Row],[Year]],"-M",HelpMe[[#This Row],[Month]])</f>
        <v>2024-M10</v>
      </c>
      <c r="AI739" s="228" t="str">
        <f ca="1">IF(HelpMe[[#This Row],[Age]]&lt;2,"Less than 2",IF(HelpMe[[#This Row],[Age]]&lt;5,"From 2 to 5",IF(HelpMe[[#This Row],[Age]]&lt;10,"From 5 to 10","More than 10")))</f>
        <v>From 2 to 5</v>
      </c>
      <c r="AJ7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45583.718055555553</v>
      </c>
      <c r="AK7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45587.758333333331</v>
      </c>
    </row>
    <row r="740" spans="1:37" ht="13.5" customHeight="1">
      <c r="A740" s="235">
        <v>4000004263</v>
      </c>
      <c r="B740" s="228" t="s">
        <v>156</v>
      </c>
      <c r="C740" s="228" t="s">
        <v>795</v>
      </c>
      <c r="D740" s="228" t="s">
        <v>114</v>
      </c>
      <c r="E740" s="228" t="s">
        <v>1185</v>
      </c>
      <c r="F740" s="228" t="s">
        <v>518</v>
      </c>
      <c r="G740" s="228" t="s">
        <v>516</v>
      </c>
      <c r="H740" s="228" t="s">
        <v>746</v>
      </c>
      <c r="I740" s="233" t="s">
        <v>5466</v>
      </c>
      <c r="J740" s="228" t="s">
        <v>5467</v>
      </c>
      <c r="K740" s="228" t="s">
        <v>846</v>
      </c>
      <c r="L740" s="228" t="s">
        <v>855</v>
      </c>
      <c r="M740" s="228" t="s">
        <v>933</v>
      </c>
      <c r="N740" s="228" t="s">
        <v>1188</v>
      </c>
      <c r="O740" s="228" t="s">
        <v>850</v>
      </c>
      <c r="P740" s="233" t="s">
        <v>5468</v>
      </c>
      <c r="Q740" s="228" t="s">
        <v>795</v>
      </c>
      <c r="R740" s="233" t="s">
        <v>855</v>
      </c>
      <c r="S740" s="228" t="s">
        <v>5469</v>
      </c>
      <c r="T740" s="228" t="s">
        <v>5470</v>
      </c>
      <c r="U740" s="228" t="s">
        <v>855</v>
      </c>
      <c r="V740" s="228" t="s">
        <v>855</v>
      </c>
      <c r="W740" s="228" t="s">
        <v>869</v>
      </c>
      <c r="X740" s="316" t="s">
        <v>793</v>
      </c>
      <c r="Y740" s="317" t="str">
        <f>VLOOKUP(HelpMe[[#This Row],[Technician]],Technicians[#All],3,FALSE)</f>
        <v>Capgemini</v>
      </c>
      <c r="Z740" s="228" t="str">
        <f>VLOOKUP(HelpMe[[#This Row],[Technician]],Technicians[#All],2,FALSE)</f>
        <v>SAP SD</v>
      </c>
      <c r="AA740" s="233" t="str">
        <f>IF((TEXT("Oct 28, 2024 00:00 AM","mmm dd, yyyy hh:mm") - HelpMe[[#This Row],[Updated Created Date]])&gt;0, "Yes","No")</f>
        <v>Yes</v>
      </c>
      <c r="AB740" s="230">
        <f ca="1">HelpMe[[#This Row],[Updated Resolved Time]]-HelpMe[[#This Row],[Updated Created Date]]</f>
        <v>66.945018171296397</v>
      </c>
      <c r="AC740" s="231">
        <f>YEAR(HelpMe[[#This Row],[Updated Created Date]])</f>
        <v>2024</v>
      </c>
      <c r="AD740" s="228">
        <f>WEEKNUM(HelpMe[[#This Row],[Updated Created Date]])</f>
        <v>43</v>
      </c>
      <c r="AE740" s="228" t="str">
        <f>_xlfn.CONCAT(HelpMe[[#This Row],[Year]],"-W",HelpMe[[#This Row],[Week'#]])</f>
        <v>2024-W43</v>
      </c>
      <c r="AF740" s="228" t="str">
        <f>IFERROR(VLOOKUP(HelpMe[[#This Row],[ID]],CGTracker[#All],13,FALSE),"No CG Status Found")</f>
        <v>Pending RAK Ceramics Action</v>
      </c>
      <c r="AG740" s="228">
        <f>MONTH(HelpMe[[#This Row],[Updated Created Date]])</f>
        <v>10</v>
      </c>
      <c r="AH740" s="228" t="str">
        <f>_xlfn.CONCAT(HelpMe[[#This Row],[Year]],"-M",HelpMe[[#This Row],[Month]])</f>
        <v>2024-M10</v>
      </c>
      <c r="AI740" s="228" t="str">
        <f ca="1">IF(HelpMe[[#This Row],[Age]]&lt;2,"Less than 2",IF(HelpMe[[#This Row],[Age]]&lt;5,"From 2 to 5",IF(HelpMe[[#This Row],[Age]]&lt;10,"From 5 to 10","More than 10")))</f>
        <v>More than 10</v>
      </c>
      <c r="AJ7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45586.8125</v>
      </c>
      <c r="AK7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41" spans="1:37" ht="13.5" customHeight="1">
      <c r="A741" s="235">
        <v>4000004277</v>
      </c>
      <c r="B741" s="228" t="s">
        <v>156</v>
      </c>
      <c r="C741" s="228" t="s">
        <v>795</v>
      </c>
      <c r="D741" s="228" t="s">
        <v>5471</v>
      </c>
      <c r="E741" s="228" t="s">
        <v>3919</v>
      </c>
      <c r="F741" s="228" t="s">
        <v>1821</v>
      </c>
      <c r="G741" s="228" t="s">
        <v>1822</v>
      </c>
      <c r="H741" s="228" t="s">
        <v>403</v>
      </c>
      <c r="I741" s="233" t="s">
        <v>5472</v>
      </c>
      <c r="J741" s="228" t="s">
        <v>5473</v>
      </c>
      <c r="K741" s="228" t="s">
        <v>846</v>
      </c>
      <c r="L741" s="228" t="s">
        <v>5474</v>
      </c>
      <c r="M741" s="228" t="s">
        <v>933</v>
      </c>
      <c r="N741" s="228" t="s">
        <v>1004</v>
      </c>
      <c r="O741" s="228" t="s">
        <v>850</v>
      </c>
      <c r="P741" s="233" t="s">
        <v>5474</v>
      </c>
      <c r="Q741" s="228" t="s">
        <v>795</v>
      </c>
      <c r="R741" s="233" t="s">
        <v>5475</v>
      </c>
      <c r="S741" s="228" t="s">
        <v>5475</v>
      </c>
      <c r="T741" s="228" t="s">
        <v>5476</v>
      </c>
      <c r="U741" s="228" t="s">
        <v>855</v>
      </c>
      <c r="V741" s="228" t="s">
        <v>855</v>
      </c>
      <c r="W741" s="228" t="s">
        <v>1829</v>
      </c>
      <c r="X741" s="316" t="s">
        <v>793</v>
      </c>
      <c r="Y741" s="317" t="str">
        <f>VLOOKUP(HelpMe[[#This Row],[Technician]],Technicians[#All],3,FALSE)</f>
        <v>RAK Ceramics</v>
      </c>
      <c r="Z741" s="228" t="str">
        <f>VLOOKUP(HelpMe[[#This Row],[Technician]],Technicians[#All],2,FALSE)</f>
        <v>SharePoint</v>
      </c>
      <c r="AA741" s="233" t="str">
        <f>IF((TEXT("Oct 28, 2024 00:00 AM","mmm dd, yyyy hh:mm") - HelpMe[[#This Row],[Updated Created Date]])&gt;0, "Yes","No")</f>
        <v>Yes</v>
      </c>
      <c r="AB741" s="230">
        <f ca="1">HelpMe[[#This Row],[Updated Resolved Time]]-HelpMe[[#This Row],[Updated Created Date]]</f>
        <v>3.5416666665696539E-2</v>
      </c>
      <c r="AC741" s="231">
        <f>YEAR(HelpMe[[#This Row],[Updated Created Date]])</f>
        <v>2024</v>
      </c>
      <c r="AD741" s="228">
        <f>WEEKNUM(HelpMe[[#This Row],[Updated Created Date]])</f>
        <v>43</v>
      </c>
      <c r="AE741" s="228" t="str">
        <f>_xlfn.CONCAT(HelpMe[[#This Row],[Year]],"-W",HelpMe[[#This Row],[Week'#]])</f>
        <v>2024-W43</v>
      </c>
      <c r="AF741" s="228" t="str">
        <f>IFERROR(VLOOKUP(HelpMe[[#This Row],[ID]],CGTracker[#All],13,FALSE),"No CG Status Found")</f>
        <v>No CG Status Found</v>
      </c>
      <c r="AG741" s="228">
        <f>MONTH(HelpMe[[#This Row],[Updated Created Date]])</f>
        <v>10</v>
      </c>
      <c r="AH741" s="228" t="str">
        <f>_xlfn.CONCAT(HelpMe[[#This Row],[Year]],"-M",HelpMe[[#This Row],[Month]])</f>
        <v>2024-M10</v>
      </c>
      <c r="AI741" s="228" t="str">
        <f ca="1">IF(HelpMe[[#This Row],[Age]]&lt;2,"Less than 2",IF(HelpMe[[#This Row],[Age]]&lt;5,"From 2 to 5",IF(HelpMe[[#This Row],[Age]]&lt;10,"From 5 to 10","More than 10")))</f>
        <v>Less than 2</v>
      </c>
      <c r="AJ7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45587.488194444442</v>
      </c>
      <c r="AK7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45587.523611111108</v>
      </c>
    </row>
    <row r="742" spans="1:37" ht="13.5" customHeight="1">
      <c r="A742" s="235">
        <v>4000004278</v>
      </c>
      <c r="B742" s="228" t="s">
        <v>117</v>
      </c>
      <c r="C742" s="228" t="s">
        <v>795</v>
      </c>
      <c r="D742" s="228" t="s">
        <v>5477</v>
      </c>
      <c r="E742" s="228" t="s">
        <v>1712</v>
      </c>
      <c r="F742" s="228" t="s">
        <v>881</v>
      </c>
      <c r="G742" s="228" t="s">
        <v>882</v>
      </c>
      <c r="H742" s="228" t="s">
        <v>403</v>
      </c>
      <c r="I742" s="233" t="s">
        <v>5478</v>
      </c>
      <c r="J742" s="228" t="s">
        <v>5479</v>
      </c>
      <c r="K742" s="228" t="s">
        <v>846</v>
      </c>
      <c r="L742" s="228" t="s">
        <v>4909</v>
      </c>
      <c r="M742" s="228" t="s">
        <v>933</v>
      </c>
      <c r="N742" s="228" t="s">
        <v>874</v>
      </c>
      <c r="O742" s="228" t="s">
        <v>850</v>
      </c>
      <c r="P742" s="233" t="s">
        <v>4909</v>
      </c>
      <c r="Q742" s="228" t="s">
        <v>795</v>
      </c>
      <c r="R742" s="233" t="s">
        <v>2228</v>
      </c>
      <c r="S742" s="228" t="s">
        <v>2228</v>
      </c>
      <c r="T742" s="228" t="s">
        <v>5480</v>
      </c>
      <c r="U742" s="228" t="s">
        <v>890</v>
      </c>
      <c r="V742" s="228" t="s">
        <v>855</v>
      </c>
      <c r="W742" s="228" t="s">
        <v>869</v>
      </c>
      <c r="X742" s="316" t="s">
        <v>878</v>
      </c>
      <c r="Y742" s="317" t="str">
        <f>VLOOKUP(HelpMe[[#This Row],[Technician]],Technicians[#All],3,FALSE)</f>
        <v>RAK Ceramics</v>
      </c>
      <c r="Z742" s="228" t="str">
        <f>VLOOKUP(HelpMe[[#This Row],[Technician]],Technicians[#All],2,FALSE)</f>
        <v>SAP Basis</v>
      </c>
      <c r="AA742" s="233" t="str">
        <f>IF((TEXT("Oct 28, 2024 00:00 AM","mmm dd, yyyy hh:mm") - HelpMe[[#This Row],[Updated Created Date]])&gt;0, "Yes","No")</f>
        <v>Yes</v>
      </c>
      <c r="AB742" s="230">
        <f ca="1">HelpMe[[#This Row],[Updated Resolved Time]]-HelpMe[[#This Row],[Updated Created Date]]</f>
        <v>1.1590277777795563</v>
      </c>
      <c r="AC742" s="231">
        <f>YEAR(HelpMe[[#This Row],[Updated Created Date]])</f>
        <v>2024</v>
      </c>
      <c r="AD742" s="228">
        <f>WEEKNUM(HelpMe[[#This Row],[Updated Created Date]])</f>
        <v>43</v>
      </c>
      <c r="AE742" s="228" t="str">
        <f>_xlfn.CONCAT(HelpMe[[#This Row],[Year]],"-W",HelpMe[[#This Row],[Week'#]])</f>
        <v>2024-W43</v>
      </c>
      <c r="AF742" s="228" t="str">
        <f>IFERROR(VLOOKUP(HelpMe[[#This Row],[ID]],CGTracker[#All],13,FALSE),"No CG Status Found")</f>
        <v>No CG Status Found</v>
      </c>
      <c r="AG742" s="228">
        <f>MONTH(HelpMe[[#This Row],[Updated Created Date]])</f>
        <v>10</v>
      </c>
      <c r="AH742" s="228" t="str">
        <f>_xlfn.CONCAT(HelpMe[[#This Row],[Year]],"-M",HelpMe[[#This Row],[Month]])</f>
        <v>2024-M10</v>
      </c>
      <c r="AI742" s="228" t="str">
        <f ca="1">IF(HelpMe[[#This Row],[Age]]&lt;2,"Less than 2",IF(HelpMe[[#This Row],[Age]]&lt;5,"From 2 to 5",IF(HelpMe[[#This Row],[Age]]&lt;10,"From 5 to 10","More than 10")))</f>
        <v>Less than 2</v>
      </c>
      <c r="AJ7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45587.503472222219</v>
      </c>
      <c r="AK7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45588.662499999999</v>
      </c>
    </row>
    <row r="743" spans="1:37" ht="13.5" customHeight="1">
      <c r="A743" s="235">
        <v>4000004280</v>
      </c>
      <c r="B743" s="228" t="s">
        <v>117</v>
      </c>
      <c r="C743" s="228" t="s">
        <v>795</v>
      </c>
      <c r="D743" s="228" t="s">
        <v>683</v>
      </c>
      <c r="E743" s="228" t="s">
        <v>5481</v>
      </c>
      <c r="F743" s="228" t="s">
        <v>742</v>
      </c>
      <c r="G743" s="228" t="s">
        <v>516</v>
      </c>
      <c r="H743" s="228" t="s">
        <v>268</v>
      </c>
      <c r="I743" s="233" t="s">
        <v>5482</v>
      </c>
      <c r="J743" s="228" t="s">
        <v>919</v>
      </c>
      <c r="K743" s="228" t="s">
        <v>846</v>
      </c>
      <c r="L743" s="228" t="s">
        <v>855</v>
      </c>
      <c r="M743" s="228" t="s">
        <v>933</v>
      </c>
      <c r="N743" s="228" t="s">
        <v>934</v>
      </c>
      <c r="O743" s="228" t="s">
        <v>855</v>
      </c>
      <c r="P743" s="233" t="s">
        <v>5483</v>
      </c>
      <c r="Q743" s="228" t="s">
        <v>855</v>
      </c>
      <c r="R743" s="233" t="s">
        <v>855</v>
      </c>
      <c r="S743" s="228" t="s">
        <v>5484</v>
      </c>
      <c r="T743" s="228" t="s">
        <v>919</v>
      </c>
      <c r="U743" s="228" t="s">
        <v>846</v>
      </c>
      <c r="V743" s="228" t="s">
        <v>855</v>
      </c>
      <c r="W743" s="228" t="s">
        <v>857</v>
      </c>
      <c r="X743" s="316" t="s">
        <v>793</v>
      </c>
      <c r="Y743" s="317" t="str">
        <f>VLOOKUP(HelpMe[[#This Row],[Technician]],Technicians[#All],3,FALSE)</f>
        <v>RAK Ceramics</v>
      </c>
      <c r="Z743" s="228" t="str">
        <f>VLOOKUP(HelpMe[[#This Row],[Technician]],Technicians[#All],2,FALSE)</f>
        <v>SAP SD</v>
      </c>
      <c r="AA743" s="233" t="str">
        <f>IF((TEXT("Oct 28, 2024 00:00 AM","mmm dd, yyyy hh:mm") - HelpMe[[#This Row],[Updated Created Date]])&gt;0, "Yes","No")</f>
        <v>Yes</v>
      </c>
      <c r="AB743" s="230">
        <f ca="1">HelpMe[[#This Row],[Updated Resolved Time]]-HelpMe[[#This Row],[Updated Created Date]]</f>
        <v>66.227657060182537</v>
      </c>
      <c r="AC743" s="231">
        <f>YEAR(HelpMe[[#This Row],[Updated Created Date]])</f>
        <v>2024</v>
      </c>
      <c r="AD743" s="228">
        <f>WEEKNUM(HelpMe[[#This Row],[Updated Created Date]])</f>
        <v>43</v>
      </c>
      <c r="AE743" s="228" t="str">
        <f>_xlfn.CONCAT(HelpMe[[#This Row],[Year]],"-W",HelpMe[[#This Row],[Week'#]])</f>
        <v>2024-W43</v>
      </c>
      <c r="AF743" s="228" t="str">
        <f>IFERROR(VLOOKUP(HelpMe[[#This Row],[ID]],CGTracker[#All],13,FALSE),"No CG Status Found")</f>
        <v>Pending RAK Ceramics Action</v>
      </c>
      <c r="AG743" s="228">
        <f>MONTH(HelpMe[[#This Row],[Updated Created Date]])</f>
        <v>10</v>
      </c>
      <c r="AH743" s="228" t="str">
        <f>_xlfn.CONCAT(HelpMe[[#This Row],[Year]],"-M",HelpMe[[#This Row],[Month]])</f>
        <v>2024-M10</v>
      </c>
      <c r="AI743" s="228" t="str">
        <f ca="1">IF(HelpMe[[#This Row],[Age]]&lt;2,"Less than 2",IF(HelpMe[[#This Row],[Age]]&lt;5,"From 2 to 5",IF(HelpMe[[#This Row],[Age]]&lt;10,"From 5 to 10","More than 10")))</f>
        <v>More than 10</v>
      </c>
      <c r="AJ7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45587.529861111114</v>
      </c>
      <c r="AK7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44" spans="1:37" ht="13.5" customHeight="1">
      <c r="A744" s="235">
        <v>4000004212</v>
      </c>
      <c r="B744" s="228" t="s">
        <v>156</v>
      </c>
      <c r="C744" s="228" t="s">
        <v>795</v>
      </c>
      <c r="D744" s="228" t="s">
        <v>5485</v>
      </c>
      <c r="E744" s="228" t="s">
        <v>5486</v>
      </c>
      <c r="F744" s="228" t="s">
        <v>3586</v>
      </c>
      <c r="G744" s="228" t="s">
        <v>1055</v>
      </c>
      <c r="H744" s="228" t="s">
        <v>403</v>
      </c>
      <c r="I744" s="233" t="s">
        <v>5487</v>
      </c>
      <c r="J744" s="228" t="s">
        <v>5488</v>
      </c>
      <c r="K744" s="228" t="s">
        <v>846</v>
      </c>
      <c r="L744" s="228" t="s">
        <v>5489</v>
      </c>
      <c r="M744" s="228" t="s">
        <v>933</v>
      </c>
      <c r="N744" s="228" t="s">
        <v>3010</v>
      </c>
      <c r="O744" s="228" t="s">
        <v>850</v>
      </c>
      <c r="P744" s="233" t="s">
        <v>5489</v>
      </c>
      <c r="Q744" s="228" t="s">
        <v>795</v>
      </c>
      <c r="R744" s="233" t="s">
        <v>5490</v>
      </c>
      <c r="S744" s="228" t="s">
        <v>5491</v>
      </c>
      <c r="T744" s="228" t="s">
        <v>5492</v>
      </c>
      <c r="U744" s="228" t="s">
        <v>855</v>
      </c>
      <c r="V744" s="228" t="s">
        <v>5493</v>
      </c>
      <c r="W744" s="228" t="s">
        <v>869</v>
      </c>
      <c r="X744" s="316" t="s">
        <v>904</v>
      </c>
      <c r="Y744" s="317" t="str">
        <f>VLOOKUP(HelpMe[[#This Row],[Technician]],Technicians[#All],3,FALSE)</f>
        <v>Capgemini</v>
      </c>
      <c r="Z744" s="228" t="str">
        <f>VLOOKUP(HelpMe[[#This Row],[Technician]],Technicians[#All],2,FALSE)</f>
        <v>SAP PP</v>
      </c>
      <c r="AA744" s="233" t="str">
        <f>IF((TEXT("Oct 28, 2024 00:00 AM","mmm dd, yyyy hh:mm") - HelpMe[[#This Row],[Updated Created Date]])&gt;0, "Yes","No")</f>
        <v>Yes</v>
      </c>
      <c r="AB744" s="230">
        <f ca="1">HelpMe[[#This Row],[Updated Resolved Time]]-HelpMe[[#This Row],[Updated Created Date]]</f>
        <v>46.244444444448163</v>
      </c>
      <c r="AC744" s="231">
        <f>YEAR(HelpMe[[#This Row],[Updated Created Date]])</f>
        <v>2024</v>
      </c>
      <c r="AD744" s="228">
        <f>WEEKNUM(HelpMe[[#This Row],[Updated Created Date]])</f>
        <v>43</v>
      </c>
      <c r="AE744" s="228" t="str">
        <f>_xlfn.CONCAT(HelpMe[[#This Row],[Year]],"-W",HelpMe[[#This Row],[Week'#]])</f>
        <v>2024-W43</v>
      </c>
      <c r="AF744" s="228" t="str">
        <f>IFERROR(VLOOKUP(HelpMe[[#This Row],[ID]],CGTracker[#All],13,FALSE),"No CG Status Found")</f>
        <v>Resolved</v>
      </c>
      <c r="AG744" s="228">
        <f>MONTH(HelpMe[[#This Row],[Updated Created Date]])</f>
        <v>10</v>
      </c>
      <c r="AH744" s="228" t="str">
        <f>_xlfn.CONCAT(HelpMe[[#This Row],[Year]],"-M",HelpMe[[#This Row],[Month]])</f>
        <v>2024-M10</v>
      </c>
      <c r="AI744" s="228" t="str">
        <f ca="1">IF(HelpMe[[#This Row],[Age]]&lt;2,"Less than 2",IF(HelpMe[[#This Row],[Age]]&lt;5,"From 2 to 5",IF(HelpMe[[#This Row],[Age]]&lt;10,"From 5 to 10","More than 10")))</f>
        <v>More than 10</v>
      </c>
      <c r="AJ7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45585.390277777777</v>
      </c>
      <c r="AK7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45631.634722222225</v>
      </c>
    </row>
    <row r="745" spans="1:37" ht="13.5" customHeight="1">
      <c r="A745" s="235">
        <v>4000004215</v>
      </c>
      <c r="B745" s="228" t="s">
        <v>156</v>
      </c>
      <c r="C745" s="228" t="s">
        <v>795</v>
      </c>
      <c r="D745" s="228" t="s">
        <v>5494</v>
      </c>
      <c r="E745" s="228" t="s">
        <v>5366</v>
      </c>
      <c r="F745" s="228" t="s">
        <v>742</v>
      </c>
      <c r="G745" s="228" t="s">
        <v>941</v>
      </c>
      <c r="H745" s="228" t="s">
        <v>403</v>
      </c>
      <c r="I745" s="233" t="s">
        <v>5495</v>
      </c>
      <c r="J745" s="228" t="s">
        <v>5496</v>
      </c>
      <c r="K745" s="228" t="s">
        <v>846</v>
      </c>
      <c r="L745" s="228" t="s">
        <v>5497</v>
      </c>
      <c r="M745" s="228" t="s">
        <v>933</v>
      </c>
      <c r="N745" s="228" t="s">
        <v>1156</v>
      </c>
      <c r="O745" s="228" t="s">
        <v>850</v>
      </c>
      <c r="P745" s="233" t="s">
        <v>5497</v>
      </c>
      <c r="Q745" s="228" t="s">
        <v>795</v>
      </c>
      <c r="R745" s="233" t="s">
        <v>5498</v>
      </c>
      <c r="S745" s="228" t="s">
        <v>5499</v>
      </c>
      <c r="T745" s="228" t="s">
        <v>5500</v>
      </c>
      <c r="U745" s="228" t="s">
        <v>855</v>
      </c>
      <c r="V745" s="228" t="s">
        <v>855</v>
      </c>
      <c r="W745" s="228" t="s">
        <v>869</v>
      </c>
      <c r="X745" s="316" t="s">
        <v>793</v>
      </c>
      <c r="Y745" s="317" t="str">
        <f>VLOOKUP(HelpMe[[#This Row],[Technician]],Technicians[#All],3,FALSE)</f>
        <v>RAK Ceramics</v>
      </c>
      <c r="Z745" s="228" t="str">
        <f>VLOOKUP(HelpMe[[#This Row],[Technician]],Technicians[#All],2,FALSE)</f>
        <v>SAP SD</v>
      </c>
      <c r="AA745" s="233" t="str">
        <f>IF((TEXT("Oct 28, 2024 00:00 AM","mmm dd, yyyy hh:mm") - HelpMe[[#This Row],[Updated Created Date]])&gt;0, "Yes","No")</f>
        <v>Yes</v>
      </c>
      <c r="AB745" s="230">
        <f ca="1">HelpMe[[#This Row],[Updated Resolved Time]]-HelpMe[[#This Row],[Updated Created Date]]</f>
        <v>4.1902777777795563</v>
      </c>
      <c r="AC745" s="231">
        <f>YEAR(HelpMe[[#This Row],[Updated Created Date]])</f>
        <v>2024</v>
      </c>
      <c r="AD745" s="228">
        <f>WEEKNUM(HelpMe[[#This Row],[Updated Created Date]])</f>
        <v>43</v>
      </c>
      <c r="AE745" s="228" t="str">
        <f>_xlfn.CONCAT(HelpMe[[#This Row],[Year]],"-W",HelpMe[[#This Row],[Week'#]])</f>
        <v>2024-W43</v>
      </c>
      <c r="AF745" s="228" t="str">
        <f>IFERROR(VLOOKUP(HelpMe[[#This Row],[ID]],CGTracker[#All],13,FALSE),"No CG Status Found")</f>
        <v>No CG Status Found</v>
      </c>
      <c r="AG745" s="228">
        <f>MONTH(HelpMe[[#This Row],[Updated Created Date]])</f>
        <v>10</v>
      </c>
      <c r="AH745" s="228" t="str">
        <f>_xlfn.CONCAT(HelpMe[[#This Row],[Year]],"-M",HelpMe[[#This Row],[Month]])</f>
        <v>2024-M10</v>
      </c>
      <c r="AI745" s="228" t="str">
        <f ca="1">IF(HelpMe[[#This Row],[Age]]&lt;2,"Less than 2",IF(HelpMe[[#This Row],[Age]]&lt;5,"From 2 to 5",IF(HelpMe[[#This Row],[Age]]&lt;10,"From 5 to 10","More than 10")))</f>
        <v>From 2 to 5</v>
      </c>
      <c r="AJ7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45585.619444444441</v>
      </c>
      <c r="AK7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45589.80972222222</v>
      </c>
    </row>
    <row r="746" spans="1:37" ht="13.5" customHeight="1">
      <c r="A746" s="235">
        <v>4000004260</v>
      </c>
      <c r="B746" s="228" t="s">
        <v>117</v>
      </c>
      <c r="C746" s="228" t="s">
        <v>795</v>
      </c>
      <c r="D746" s="228" t="s">
        <v>5501</v>
      </c>
      <c r="E746" s="228" t="s">
        <v>5502</v>
      </c>
      <c r="F746" s="228" t="s">
        <v>881</v>
      </c>
      <c r="G746" s="228" t="s">
        <v>882</v>
      </c>
      <c r="H746" s="228" t="s">
        <v>403</v>
      </c>
      <c r="I746" s="233" t="s">
        <v>5503</v>
      </c>
      <c r="J746" s="228" t="s">
        <v>5504</v>
      </c>
      <c r="K746" s="228" t="s">
        <v>890</v>
      </c>
      <c r="L746" s="228" t="s">
        <v>5505</v>
      </c>
      <c r="M746" s="228" t="s">
        <v>5502</v>
      </c>
      <c r="N746" s="228" t="s">
        <v>2139</v>
      </c>
      <c r="O746" s="228" t="s">
        <v>850</v>
      </c>
      <c r="P746" s="233" t="s">
        <v>5141</v>
      </c>
      <c r="Q746" s="228" t="s">
        <v>795</v>
      </c>
      <c r="R746" s="233" t="s">
        <v>5506</v>
      </c>
      <c r="S746" s="228" t="s">
        <v>5506</v>
      </c>
      <c r="T746" s="228" t="s">
        <v>5507</v>
      </c>
      <c r="U746" s="228" t="s">
        <v>890</v>
      </c>
      <c r="V746" s="228" t="s">
        <v>855</v>
      </c>
      <c r="W746" s="228" t="s">
        <v>938</v>
      </c>
      <c r="X746" s="316" t="s">
        <v>793</v>
      </c>
      <c r="Y746" s="317" t="str">
        <f>VLOOKUP(HelpMe[[#This Row],[Technician]],Technicians[#All],3,FALSE)</f>
        <v>RAK Ceramics</v>
      </c>
      <c r="Z746" s="228" t="str">
        <f>VLOOKUP(HelpMe[[#This Row],[Technician]],Technicians[#All],2,FALSE)</f>
        <v>SAP Basis</v>
      </c>
      <c r="AA746" s="233" t="str">
        <f>IF((TEXT("Oct 28, 2024 00:00 AM","mmm dd, yyyy hh:mm") - HelpMe[[#This Row],[Updated Created Date]])&gt;0, "Yes","No")</f>
        <v>Yes</v>
      </c>
      <c r="AB746" s="230">
        <f ca="1">HelpMe[[#This Row],[Updated Resolved Time]]-HelpMe[[#This Row],[Updated Created Date]]</f>
        <v>8.7173611111065838</v>
      </c>
      <c r="AC746" s="231">
        <f>YEAR(HelpMe[[#This Row],[Updated Created Date]])</f>
        <v>2024</v>
      </c>
      <c r="AD746" s="228">
        <f>WEEKNUM(HelpMe[[#This Row],[Updated Created Date]])</f>
        <v>43</v>
      </c>
      <c r="AE746" s="228" t="str">
        <f>_xlfn.CONCAT(HelpMe[[#This Row],[Year]],"-W",HelpMe[[#This Row],[Week'#]])</f>
        <v>2024-W43</v>
      </c>
      <c r="AF746" s="228" t="str">
        <f>IFERROR(VLOOKUP(HelpMe[[#This Row],[ID]],CGTracker[#All],13,FALSE),"No CG Status Found")</f>
        <v>No CG Status Found</v>
      </c>
      <c r="AG746" s="228">
        <f>MONTH(HelpMe[[#This Row],[Updated Created Date]])</f>
        <v>10</v>
      </c>
      <c r="AH746" s="228" t="str">
        <f>_xlfn.CONCAT(HelpMe[[#This Row],[Year]],"-M",HelpMe[[#This Row],[Month]])</f>
        <v>2024-M10</v>
      </c>
      <c r="AI746" s="228" t="str">
        <f ca="1">IF(HelpMe[[#This Row],[Age]]&lt;2,"Less than 2",IF(HelpMe[[#This Row],[Age]]&lt;5,"From 2 to 5",IF(HelpMe[[#This Row],[Age]]&lt;10,"From 5 to 10","More than 10")))</f>
        <v>From 5 to 10</v>
      </c>
      <c r="AJ7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45586.781944444447</v>
      </c>
      <c r="AK7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45595.499305555553</v>
      </c>
    </row>
    <row r="747" spans="1:37" ht="13.5" customHeight="1">
      <c r="A747" s="235">
        <v>4000004264</v>
      </c>
      <c r="B747" s="228" t="s">
        <v>117</v>
      </c>
      <c r="C747" s="228" t="s">
        <v>795</v>
      </c>
      <c r="D747" s="228" t="s">
        <v>5508</v>
      </c>
      <c r="E747" s="228" t="s">
        <v>1094</v>
      </c>
      <c r="F747" s="228" t="s">
        <v>881</v>
      </c>
      <c r="G747" s="228" t="s">
        <v>882</v>
      </c>
      <c r="H747" s="228" t="s">
        <v>403</v>
      </c>
      <c r="I747" s="233" t="s">
        <v>5509</v>
      </c>
      <c r="J747" s="228" t="s">
        <v>5467</v>
      </c>
      <c r="K747" s="228" t="s">
        <v>846</v>
      </c>
      <c r="L747" s="228" t="s">
        <v>3126</v>
      </c>
      <c r="M747" s="228" t="s">
        <v>1094</v>
      </c>
      <c r="N747" s="228" t="s">
        <v>1098</v>
      </c>
      <c r="O747" s="228" t="s">
        <v>850</v>
      </c>
      <c r="P747" s="233" t="s">
        <v>3126</v>
      </c>
      <c r="Q747" s="228" t="s">
        <v>795</v>
      </c>
      <c r="R747" s="233" t="s">
        <v>5510</v>
      </c>
      <c r="S747" s="228" t="s">
        <v>5510</v>
      </c>
      <c r="T747" s="228" t="s">
        <v>5470</v>
      </c>
      <c r="U747" s="228" t="s">
        <v>890</v>
      </c>
      <c r="V747" s="228" t="s">
        <v>855</v>
      </c>
      <c r="W747" s="228" t="s">
        <v>869</v>
      </c>
      <c r="X747" s="316" t="s">
        <v>793</v>
      </c>
      <c r="Y747" s="317" t="str">
        <f>VLOOKUP(HelpMe[[#This Row],[Technician]],Technicians[#All],3,FALSE)</f>
        <v>RAK Ceramics</v>
      </c>
      <c r="Z747" s="228" t="str">
        <f>VLOOKUP(HelpMe[[#This Row],[Technician]],Technicians[#All],2,FALSE)</f>
        <v>SAP Basis</v>
      </c>
      <c r="AA747" s="233" t="str">
        <f>IF((TEXT("Oct 28, 2024 00:00 AM","mmm dd, yyyy hh:mm") - HelpMe[[#This Row],[Updated Created Date]])&gt;0, "Yes","No")</f>
        <v>Yes</v>
      </c>
      <c r="AB747" s="230">
        <f ca="1">HelpMe[[#This Row],[Updated Resolved Time]]-HelpMe[[#This Row],[Updated Created Date]]</f>
        <v>0.90277777778101154</v>
      </c>
      <c r="AC747" s="231">
        <f>YEAR(HelpMe[[#This Row],[Updated Created Date]])</f>
        <v>2024</v>
      </c>
      <c r="AD747" s="228">
        <f>WEEKNUM(HelpMe[[#This Row],[Updated Created Date]])</f>
        <v>43</v>
      </c>
      <c r="AE747" s="228" t="str">
        <f>_xlfn.CONCAT(HelpMe[[#This Row],[Year]],"-W",HelpMe[[#This Row],[Week'#]])</f>
        <v>2024-W43</v>
      </c>
      <c r="AF747" s="228" t="str">
        <f>IFERROR(VLOOKUP(HelpMe[[#This Row],[ID]],CGTracker[#All],13,FALSE),"No CG Status Found")</f>
        <v>No CG Status Found</v>
      </c>
      <c r="AG747" s="228">
        <f>MONTH(HelpMe[[#This Row],[Updated Created Date]])</f>
        <v>10</v>
      </c>
      <c r="AH747" s="228" t="str">
        <f>_xlfn.CONCAT(HelpMe[[#This Row],[Year]],"-M",HelpMe[[#This Row],[Month]])</f>
        <v>2024-M10</v>
      </c>
      <c r="AI747" s="228" t="str">
        <f ca="1">IF(HelpMe[[#This Row],[Age]]&lt;2,"Less than 2",IF(HelpMe[[#This Row],[Age]]&lt;5,"From 2 to 5",IF(HelpMe[[#This Row],[Age]]&lt;10,"From 5 to 10","More than 10")))</f>
        <v>Less than 2</v>
      </c>
      <c r="AJ7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45586.834027777775</v>
      </c>
      <c r="AK7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45587.736805555556</v>
      </c>
    </row>
    <row r="748" spans="1:37" ht="13.5" customHeight="1">
      <c r="A748" s="235">
        <v>4000004223</v>
      </c>
      <c r="B748" s="228" t="s">
        <v>156</v>
      </c>
      <c r="C748" s="228" t="s">
        <v>795</v>
      </c>
      <c r="D748" s="228" t="s">
        <v>5511</v>
      </c>
      <c r="E748" s="228" t="s">
        <v>5366</v>
      </c>
      <c r="F748" s="228" t="s">
        <v>881</v>
      </c>
      <c r="G748" s="228" t="s">
        <v>882</v>
      </c>
      <c r="H748" s="228" t="s">
        <v>403</v>
      </c>
      <c r="I748" s="233" t="s">
        <v>5512</v>
      </c>
      <c r="J748" s="228" t="s">
        <v>5513</v>
      </c>
      <c r="K748" s="228" t="s">
        <v>846</v>
      </c>
      <c r="L748" s="228" t="s">
        <v>4618</v>
      </c>
      <c r="M748" s="228" t="s">
        <v>933</v>
      </c>
      <c r="N748" s="228" t="s">
        <v>1156</v>
      </c>
      <c r="O748" s="228" t="s">
        <v>917</v>
      </c>
      <c r="P748" s="233" t="s">
        <v>4618</v>
      </c>
      <c r="Q748" s="228" t="s">
        <v>795</v>
      </c>
      <c r="R748" s="233" t="s">
        <v>5514</v>
      </c>
      <c r="S748" s="228" t="s">
        <v>5514</v>
      </c>
      <c r="T748" s="228" t="s">
        <v>5443</v>
      </c>
      <c r="U748" s="228" t="s">
        <v>855</v>
      </c>
      <c r="V748" s="228" t="s">
        <v>855</v>
      </c>
      <c r="W748" s="228" t="s">
        <v>869</v>
      </c>
      <c r="X748" s="316" t="s">
        <v>793</v>
      </c>
      <c r="Y748" s="317" t="str">
        <f>VLOOKUP(HelpMe[[#This Row],[Technician]],Technicians[#All],3,FALSE)</f>
        <v>RAK Ceramics</v>
      </c>
      <c r="Z748" s="228" t="str">
        <f>VLOOKUP(HelpMe[[#This Row],[Technician]],Technicians[#All],2,FALSE)</f>
        <v>SAP Basis</v>
      </c>
      <c r="AA748" s="233" t="str">
        <f>IF((TEXT("Oct 28, 2024 00:00 AM","mmm dd, yyyy hh:mm") - HelpMe[[#This Row],[Updated Created Date]])&gt;0, "Yes","No")</f>
        <v>Yes</v>
      </c>
      <c r="AB748" s="230">
        <f ca="1">HelpMe[[#This Row],[Updated Resolved Time]]-HelpMe[[#This Row],[Updated Created Date]]</f>
        <v>9.0333333333328483</v>
      </c>
      <c r="AC748" s="231">
        <f>YEAR(HelpMe[[#This Row],[Updated Created Date]])</f>
        <v>2024</v>
      </c>
      <c r="AD748" s="228">
        <f>WEEKNUM(HelpMe[[#This Row],[Updated Created Date]])</f>
        <v>43</v>
      </c>
      <c r="AE748" s="228" t="str">
        <f>_xlfn.CONCAT(HelpMe[[#This Row],[Year]],"-W",HelpMe[[#This Row],[Week'#]])</f>
        <v>2024-W43</v>
      </c>
      <c r="AF748" s="228" t="str">
        <f>IFERROR(VLOOKUP(HelpMe[[#This Row],[ID]],CGTracker[#All],13,FALSE),"No CG Status Found")</f>
        <v>No CG Status Found</v>
      </c>
      <c r="AG748" s="228">
        <f>MONTH(HelpMe[[#This Row],[Updated Created Date]])</f>
        <v>10</v>
      </c>
      <c r="AH748" s="228" t="str">
        <f>_xlfn.CONCAT(HelpMe[[#This Row],[Year]],"-M",HelpMe[[#This Row],[Month]])</f>
        <v>2024-M10</v>
      </c>
      <c r="AI748" s="228" t="str">
        <f ca="1">IF(HelpMe[[#This Row],[Age]]&lt;2,"Less than 2",IF(HelpMe[[#This Row],[Age]]&lt;5,"From 2 to 5",IF(HelpMe[[#This Row],[Age]]&lt;10,"From 5 to 10","More than 10")))</f>
        <v>From 5 to 10</v>
      </c>
      <c r="AJ7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45586.452777777777</v>
      </c>
      <c r="AK7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45595.486111111109</v>
      </c>
    </row>
    <row r="749" spans="1:37" ht="13.5" customHeight="1">
      <c r="A749" s="235">
        <v>4000004224</v>
      </c>
      <c r="B749" s="228" t="s">
        <v>117</v>
      </c>
      <c r="C749" s="228" t="s">
        <v>795</v>
      </c>
      <c r="D749" s="228" t="s">
        <v>5515</v>
      </c>
      <c r="E749" s="228" t="s">
        <v>5516</v>
      </c>
      <c r="F749" s="228" t="s">
        <v>881</v>
      </c>
      <c r="G749" s="228" t="s">
        <v>882</v>
      </c>
      <c r="H749" s="228" t="s">
        <v>403</v>
      </c>
      <c r="I749" s="233" t="s">
        <v>5512</v>
      </c>
      <c r="J749" s="228" t="s">
        <v>5513</v>
      </c>
      <c r="K749" s="228" t="s">
        <v>846</v>
      </c>
      <c r="L749" s="228" t="s">
        <v>4909</v>
      </c>
      <c r="M749" s="228" t="s">
        <v>933</v>
      </c>
      <c r="N749" s="228" t="s">
        <v>924</v>
      </c>
      <c r="O749" s="228" t="s">
        <v>850</v>
      </c>
      <c r="P749" s="233" t="s">
        <v>4909</v>
      </c>
      <c r="Q749" s="228" t="s">
        <v>795</v>
      </c>
      <c r="R749" s="233" t="s">
        <v>5517</v>
      </c>
      <c r="S749" s="228" t="s">
        <v>5517</v>
      </c>
      <c r="T749" s="228" t="s">
        <v>5443</v>
      </c>
      <c r="U749" s="228" t="s">
        <v>890</v>
      </c>
      <c r="V749" s="228" t="s">
        <v>855</v>
      </c>
      <c r="W749" s="228" t="s">
        <v>869</v>
      </c>
      <c r="X749" s="316" t="s">
        <v>878</v>
      </c>
      <c r="Y749" s="317" t="str">
        <f>VLOOKUP(HelpMe[[#This Row],[Technician]],Technicians[#All],3,FALSE)</f>
        <v>RAK Ceramics</v>
      </c>
      <c r="Z749" s="228" t="str">
        <f>VLOOKUP(HelpMe[[#This Row],[Technician]],Technicians[#All],2,FALSE)</f>
        <v>SAP Basis</v>
      </c>
      <c r="AA749" s="233" t="str">
        <f>IF((TEXT("Oct 28, 2024 00:00 AM","mmm dd, yyyy hh:mm") - HelpMe[[#This Row],[Updated Created Date]])&gt;0, "Yes","No")</f>
        <v>Yes</v>
      </c>
      <c r="AB749" s="230">
        <f ca="1">HelpMe[[#This Row],[Updated Resolved Time]]-HelpMe[[#This Row],[Updated Created Date]]</f>
        <v>2.2152777777810115</v>
      </c>
      <c r="AC749" s="231">
        <f>YEAR(HelpMe[[#This Row],[Updated Created Date]])</f>
        <v>2024</v>
      </c>
      <c r="AD749" s="228">
        <f>WEEKNUM(HelpMe[[#This Row],[Updated Created Date]])</f>
        <v>43</v>
      </c>
      <c r="AE749" s="228" t="str">
        <f>_xlfn.CONCAT(HelpMe[[#This Row],[Year]],"-W",HelpMe[[#This Row],[Week'#]])</f>
        <v>2024-W43</v>
      </c>
      <c r="AF749" s="228" t="str">
        <f>IFERROR(VLOOKUP(HelpMe[[#This Row],[ID]],CGTracker[#All],13,FALSE),"No CG Status Found")</f>
        <v>No CG Status Found</v>
      </c>
      <c r="AG749" s="228">
        <f>MONTH(HelpMe[[#This Row],[Updated Created Date]])</f>
        <v>10</v>
      </c>
      <c r="AH749" s="228" t="str">
        <f>_xlfn.CONCAT(HelpMe[[#This Row],[Year]],"-M",HelpMe[[#This Row],[Month]])</f>
        <v>2024-M10</v>
      </c>
      <c r="AI749" s="228" t="str">
        <f ca="1">IF(HelpMe[[#This Row],[Age]]&lt;2,"Less than 2",IF(HelpMe[[#This Row],[Age]]&lt;5,"From 2 to 5",IF(HelpMe[[#This Row],[Age]]&lt;10,"From 5 to 10","More than 10")))</f>
        <v>From 2 to 5</v>
      </c>
      <c r="AJ7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45586.452777777777</v>
      </c>
      <c r="AK7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45588.668055555558</v>
      </c>
    </row>
    <row r="750" spans="1:37" ht="13.5" customHeight="1">
      <c r="A750" s="235">
        <v>4000004226</v>
      </c>
      <c r="B750" s="228" t="s">
        <v>156</v>
      </c>
      <c r="C750" s="228" t="s">
        <v>892</v>
      </c>
      <c r="D750" s="228" t="s">
        <v>5518</v>
      </c>
      <c r="E750" s="228" t="s">
        <v>1168</v>
      </c>
      <c r="F750" s="228" t="s">
        <v>518</v>
      </c>
      <c r="G750" s="228" t="s">
        <v>516</v>
      </c>
      <c r="H750" s="228" t="s">
        <v>746</v>
      </c>
      <c r="I750" s="233" t="s">
        <v>5519</v>
      </c>
      <c r="J750" s="228" t="s">
        <v>5520</v>
      </c>
      <c r="K750" s="228" t="s">
        <v>846</v>
      </c>
      <c r="L750" s="228" t="s">
        <v>855</v>
      </c>
      <c r="M750" s="228" t="s">
        <v>933</v>
      </c>
      <c r="N750" s="228" t="s">
        <v>4881</v>
      </c>
      <c r="O750" s="228" t="s">
        <v>917</v>
      </c>
      <c r="P750" s="233" t="s">
        <v>5521</v>
      </c>
      <c r="Q750" s="228" t="s">
        <v>892</v>
      </c>
      <c r="R750" s="233" t="s">
        <v>855</v>
      </c>
      <c r="S750" s="228" t="s">
        <v>5522</v>
      </c>
      <c r="T750" s="228" t="s">
        <v>5523</v>
      </c>
      <c r="U750" s="228" t="s">
        <v>855</v>
      </c>
      <c r="V750" s="228" t="s">
        <v>5524</v>
      </c>
      <c r="W750" s="228" t="s">
        <v>857</v>
      </c>
      <c r="X750" s="316" t="s">
        <v>793</v>
      </c>
      <c r="Y750" s="317" t="str">
        <f>VLOOKUP(HelpMe[[#This Row],[Technician]],Technicians[#All],3,FALSE)</f>
        <v>Capgemini</v>
      </c>
      <c r="Z750" s="228" t="str">
        <f>VLOOKUP(HelpMe[[#This Row],[Technician]],Technicians[#All],2,FALSE)</f>
        <v>SAP SD</v>
      </c>
      <c r="AA750" s="233" t="str">
        <f>IF((TEXT("Oct 28, 2024 00:00 AM","mmm dd, yyyy hh:mm") - HelpMe[[#This Row],[Updated Created Date]])&gt;0, "Yes","No")</f>
        <v>Yes</v>
      </c>
      <c r="AB750" s="230">
        <f ca="1">HelpMe[[#This Row],[Updated Resolved Time]]-HelpMe[[#This Row],[Updated Created Date]]</f>
        <v>67.280434837965004</v>
      </c>
      <c r="AC750" s="231">
        <f>YEAR(HelpMe[[#This Row],[Updated Created Date]])</f>
        <v>2024</v>
      </c>
      <c r="AD750" s="228">
        <f>WEEKNUM(HelpMe[[#This Row],[Updated Created Date]])</f>
        <v>43</v>
      </c>
      <c r="AE750" s="228" t="str">
        <f>_xlfn.CONCAT(HelpMe[[#This Row],[Year]],"-W",HelpMe[[#This Row],[Week'#]])</f>
        <v>2024-W43</v>
      </c>
      <c r="AF750" s="228" t="str">
        <f>IFERROR(VLOOKUP(HelpMe[[#This Row],[ID]],CGTracker[#All],13,FALSE),"No CG Status Found")</f>
        <v>Pending RAK Ceramics Action</v>
      </c>
      <c r="AG750" s="228">
        <f>MONTH(HelpMe[[#This Row],[Updated Created Date]])</f>
        <v>10</v>
      </c>
      <c r="AH750" s="228" t="str">
        <f>_xlfn.CONCAT(HelpMe[[#This Row],[Year]],"-M",HelpMe[[#This Row],[Month]])</f>
        <v>2024-M10</v>
      </c>
      <c r="AI750" s="228" t="str">
        <f ca="1">IF(HelpMe[[#This Row],[Age]]&lt;2,"Less than 2",IF(HelpMe[[#This Row],[Age]]&lt;5,"From 2 to 5",IF(HelpMe[[#This Row],[Age]]&lt;10,"From 5 to 10","More than 10")))</f>
        <v>More than 10</v>
      </c>
      <c r="AJ7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45586.477083333331</v>
      </c>
      <c r="AK7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51" spans="1:37" ht="13.5" customHeight="1">
      <c r="A751" s="235">
        <v>4000004237</v>
      </c>
      <c r="B751" s="228" t="s">
        <v>156</v>
      </c>
      <c r="C751" s="228" t="s">
        <v>795</v>
      </c>
      <c r="D751" s="228" t="s">
        <v>5525</v>
      </c>
      <c r="E751" s="228" t="s">
        <v>4106</v>
      </c>
      <c r="F751" s="228" t="s">
        <v>742</v>
      </c>
      <c r="G751" s="228" t="s">
        <v>941</v>
      </c>
      <c r="H751" s="228" t="s">
        <v>403</v>
      </c>
      <c r="I751" s="233" t="s">
        <v>5526</v>
      </c>
      <c r="J751" s="228" t="s">
        <v>5527</v>
      </c>
      <c r="K751" s="228" t="s">
        <v>846</v>
      </c>
      <c r="L751" s="228" t="s">
        <v>4618</v>
      </c>
      <c r="M751" s="228" t="s">
        <v>933</v>
      </c>
      <c r="N751" s="228" t="s">
        <v>4110</v>
      </c>
      <c r="O751" s="228" t="s">
        <v>850</v>
      </c>
      <c r="P751" s="233" t="s">
        <v>4618</v>
      </c>
      <c r="Q751" s="228" t="s">
        <v>795</v>
      </c>
      <c r="R751" s="233" t="s">
        <v>5528</v>
      </c>
      <c r="S751" s="228" t="s">
        <v>5529</v>
      </c>
      <c r="T751" s="228" t="s">
        <v>5530</v>
      </c>
      <c r="U751" s="228" t="s">
        <v>855</v>
      </c>
      <c r="V751" s="228" t="s">
        <v>855</v>
      </c>
      <c r="W751" s="228" t="s">
        <v>869</v>
      </c>
      <c r="X751" s="316" t="s">
        <v>793</v>
      </c>
      <c r="Y751" s="317" t="str">
        <f>VLOOKUP(HelpMe[[#This Row],[Technician]],Technicians[#All],3,FALSE)</f>
        <v>RAK Ceramics</v>
      </c>
      <c r="Z751" s="228" t="str">
        <f>VLOOKUP(HelpMe[[#This Row],[Technician]],Technicians[#All],2,FALSE)</f>
        <v>SAP SD</v>
      </c>
      <c r="AA751" s="233" t="str">
        <f>IF((TEXT("Oct 28, 2024 00:00 AM","mmm dd, yyyy hh:mm") - HelpMe[[#This Row],[Updated Created Date]])&gt;0, "Yes","No")</f>
        <v>Yes</v>
      </c>
      <c r="AB751" s="230">
        <f ca="1">HelpMe[[#This Row],[Updated Resolved Time]]-HelpMe[[#This Row],[Updated Created Date]]</f>
        <v>8.9645833333343035</v>
      </c>
      <c r="AC751" s="231">
        <f>YEAR(HelpMe[[#This Row],[Updated Created Date]])</f>
        <v>2024</v>
      </c>
      <c r="AD751" s="228">
        <f>WEEKNUM(HelpMe[[#This Row],[Updated Created Date]])</f>
        <v>43</v>
      </c>
      <c r="AE751" s="228" t="str">
        <f>_xlfn.CONCAT(HelpMe[[#This Row],[Year]],"-W",HelpMe[[#This Row],[Week'#]])</f>
        <v>2024-W43</v>
      </c>
      <c r="AF751" s="228" t="str">
        <f>IFERROR(VLOOKUP(HelpMe[[#This Row],[ID]],CGTracker[#All],13,FALSE),"No CG Status Found")</f>
        <v>No CG Status Found</v>
      </c>
      <c r="AG751" s="228">
        <f>MONTH(HelpMe[[#This Row],[Updated Created Date]])</f>
        <v>10</v>
      </c>
      <c r="AH751" s="228" t="str">
        <f>_xlfn.CONCAT(HelpMe[[#This Row],[Year]],"-M",HelpMe[[#This Row],[Month]])</f>
        <v>2024-M10</v>
      </c>
      <c r="AI751" s="228" t="str">
        <f ca="1">IF(HelpMe[[#This Row],[Age]]&lt;2,"Less than 2",IF(HelpMe[[#This Row],[Age]]&lt;5,"From 2 to 5",IF(HelpMe[[#This Row],[Age]]&lt;10,"From 5 to 10","More than 10")))</f>
        <v>From 5 to 10</v>
      </c>
      <c r="AJ7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45586.525000000001</v>
      </c>
      <c r="AK7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45595.489583333336</v>
      </c>
    </row>
    <row r="752" spans="1:37" ht="13.5" customHeight="1">
      <c r="A752" s="235">
        <v>4000004255</v>
      </c>
      <c r="B752" s="228" t="s">
        <v>117</v>
      </c>
      <c r="C752" s="228" t="s">
        <v>795</v>
      </c>
      <c r="D752" s="228" t="s">
        <v>5531</v>
      </c>
      <c r="E752" s="228" t="s">
        <v>1020</v>
      </c>
      <c r="F752" s="228" t="s">
        <v>881</v>
      </c>
      <c r="G752" s="228" t="s">
        <v>882</v>
      </c>
      <c r="H752" s="228" t="s">
        <v>403</v>
      </c>
      <c r="I752" s="233" t="s">
        <v>5347</v>
      </c>
      <c r="J752" s="228" t="s">
        <v>5532</v>
      </c>
      <c r="K752" s="228" t="s">
        <v>890</v>
      </c>
      <c r="L752" s="228" t="s">
        <v>5533</v>
      </c>
      <c r="M752" s="228" t="s">
        <v>933</v>
      </c>
      <c r="N752" s="228" t="s">
        <v>1024</v>
      </c>
      <c r="O752" s="228" t="s">
        <v>850</v>
      </c>
      <c r="P752" s="233" t="s">
        <v>5533</v>
      </c>
      <c r="Q752" s="228" t="s">
        <v>795</v>
      </c>
      <c r="R752" s="233" t="s">
        <v>5534</v>
      </c>
      <c r="S752" s="228" t="s">
        <v>5535</v>
      </c>
      <c r="T752" s="228" t="s">
        <v>5536</v>
      </c>
      <c r="U752" s="228" t="s">
        <v>890</v>
      </c>
      <c r="V752" s="228" t="s">
        <v>855</v>
      </c>
      <c r="W752" s="228" t="s">
        <v>938</v>
      </c>
      <c r="X752" s="316" t="s">
        <v>984</v>
      </c>
      <c r="Y752" s="317" t="str">
        <f>VLOOKUP(HelpMe[[#This Row],[Technician]],Technicians[#All],3,FALSE)</f>
        <v>RAK Ceramics</v>
      </c>
      <c r="Z752" s="228" t="str">
        <f>VLOOKUP(HelpMe[[#This Row],[Technician]],Technicians[#All],2,FALSE)</f>
        <v>SAP Basis</v>
      </c>
      <c r="AA752" s="233" t="str">
        <f>IF((TEXT("Oct 28, 2024 00:00 AM","mmm dd, yyyy hh:mm") - HelpMe[[#This Row],[Updated Created Date]])&gt;0, "Yes","No")</f>
        <v>Yes</v>
      </c>
      <c r="AB752" s="230">
        <f ca="1">HelpMe[[#This Row],[Updated Resolved Time]]-HelpMe[[#This Row],[Updated Created Date]]</f>
        <v>18.460416666668607</v>
      </c>
      <c r="AC752" s="231">
        <f>YEAR(HelpMe[[#This Row],[Updated Created Date]])</f>
        <v>2024</v>
      </c>
      <c r="AD752" s="228">
        <f>WEEKNUM(HelpMe[[#This Row],[Updated Created Date]])</f>
        <v>43</v>
      </c>
      <c r="AE752" s="228" t="str">
        <f>_xlfn.CONCAT(HelpMe[[#This Row],[Year]],"-W",HelpMe[[#This Row],[Week'#]])</f>
        <v>2024-W43</v>
      </c>
      <c r="AF752" s="228" t="str">
        <f>IFERROR(VLOOKUP(HelpMe[[#This Row],[ID]],CGTracker[#All],13,FALSE),"No CG Status Found")</f>
        <v>No CG Status Found</v>
      </c>
      <c r="AG752" s="228">
        <f>MONTH(HelpMe[[#This Row],[Updated Created Date]])</f>
        <v>10</v>
      </c>
      <c r="AH752" s="228" t="str">
        <f>_xlfn.CONCAT(HelpMe[[#This Row],[Year]],"-M",HelpMe[[#This Row],[Month]])</f>
        <v>2024-M10</v>
      </c>
      <c r="AI752" s="228" t="str">
        <f ca="1">IF(HelpMe[[#This Row],[Age]]&lt;2,"Less than 2",IF(HelpMe[[#This Row],[Age]]&lt;5,"From 2 to 5",IF(HelpMe[[#This Row],[Age]]&lt;10,"From 5 to 10","More than 10")))</f>
        <v>More than 10</v>
      </c>
      <c r="AJ7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45586.705555555556</v>
      </c>
      <c r="AK7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45605.165972222225</v>
      </c>
    </row>
    <row r="753" spans="1:37" ht="13.5" customHeight="1">
      <c r="A753" s="235">
        <v>4000004239</v>
      </c>
      <c r="B753" s="228" t="s">
        <v>156</v>
      </c>
      <c r="C753" s="228" t="s">
        <v>1035</v>
      </c>
      <c r="D753" s="228" t="s">
        <v>5537</v>
      </c>
      <c r="E753" s="228" t="s">
        <v>880</v>
      </c>
      <c r="F753" s="228" t="s">
        <v>742</v>
      </c>
      <c r="G753" s="228" t="s">
        <v>895</v>
      </c>
      <c r="H753" s="228" t="s">
        <v>403</v>
      </c>
      <c r="I753" s="233" t="s">
        <v>5538</v>
      </c>
      <c r="J753" s="228" t="s">
        <v>5539</v>
      </c>
      <c r="K753" s="228" t="s">
        <v>846</v>
      </c>
      <c r="L753" s="228" t="s">
        <v>5540</v>
      </c>
      <c r="M753" s="228" t="s">
        <v>880</v>
      </c>
      <c r="N753" s="228" t="s">
        <v>886</v>
      </c>
      <c r="O753" s="228" t="s">
        <v>917</v>
      </c>
      <c r="P753" s="233" t="s">
        <v>5540</v>
      </c>
      <c r="Q753" s="228" t="s">
        <v>892</v>
      </c>
      <c r="R753" s="233" t="s">
        <v>5541</v>
      </c>
      <c r="S753" s="228" t="s">
        <v>5542</v>
      </c>
      <c r="T753" s="228" t="s">
        <v>5543</v>
      </c>
      <c r="U753" s="228" t="s">
        <v>855</v>
      </c>
      <c r="V753" s="228" t="s">
        <v>5544</v>
      </c>
      <c r="W753" s="228" t="s">
        <v>869</v>
      </c>
      <c r="X753" s="316" t="s">
        <v>891</v>
      </c>
      <c r="Y753" s="317" t="str">
        <f>VLOOKUP(HelpMe[[#This Row],[Technician]],Technicians[#All],3,FALSE)</f>
        <v>RAK Ceramics</v>
      </c>
      <c r="Z753" s="228" t="str">
        <f>VLOOKUP(HelpMe[[#This Row],[Technician]],Technicians[#All],2,FALSE)</f>
        <v>SAP SD</v>
      </c>
      <c r="AA753" s="233" t="str">
        <f>IF((TEXT("Oct 28, 2024 00:00 AM","mmm dd, yyyy hh:mm") - HelpMe[[#This Row],[Updated Created Date]])&gt;0, "Yes","No")</f>
        <v>Yes</v>
      </c>
      <c r="AB753" s="230">
        <f ca="1">HelpMe[[#This Row],[Updated Resolved Time]]-HelpMe[[#This Row],[Updated Created Date]]</f>
        <v>8.0125000000043656</v>
      </c>
      <c r="AC753" s="231">
        <f>YEAR(HelpMe[[#This Row],[Updated Created Date]])</f>
        <v>2024</v>
      </c>
      <c r="AD753" s="228">
        <f>WEEKNUM(HelpMe[[#This Row],[Updated Created Date]])</f>
        <v>43</v>
      </c>
      <c r="AE753" s="228" t="str">
        <f>_xlfn.CONCAT(HelpMe[[#This Row],[Year]],"-W",HelpMe[[#This Row],[Week'#]])</f>
        <v>2024-W43</v>
      </c>
      <c r="AF753" s="228" t="str">
        <f>IFERROR(VLOOKUP(HelpMe[[#This Row],[ID]],CGTracker[#All],13,FALSE),"No CG Status Found")</f>
        <v>No CG Status Found</v>
      </c>
      <c r="AG753" s="228">
        <f>MONTH(HelpMe[[#This Row],[Updated Created Date]])</f>
        <v>10</v>
      </c>
      <c r="AH753" s="228" t="str">
        <f>_xlfn.CONCAT(HelpMe[[#This Row],[Year]],"-M",HelpMe[[#This Row],[Month]])</f>
        <v>2024-M10</v>
      </c>
      <c r="AI753" s="228" t="str">
        <f ca="1">IF(HelpMe[[#This Row],[Age]]&lt;2,"Less than 2",IF(HelpMe[[#This Row],[Age]]&lt;5,"From 2 to 5",IF(HelpMe[[#This Row],[Age]]&lt;10,"From 5 to 10","More than 10")))</f>
        <v>From 5 to 10</v>
      </c>
      <c r="AJ7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45586.525694444441</v>
      </c>
      <c r="AK7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45594.538194444445</v>
      </c>
    </row>
    <row r="754" spans="1:37" ht="13.5" customHeight="1">
      <c r="A754" s="235">
        <v>4000004262</v>
      </c>
      <c r="B754" s="228" t="s">
        <v>156</v>
      </c>
      <c r="C754" s="228" t="s">
        <v>1035</v>
      </c>
      <c r="D754" s="228" t="s">
        <v>5545</v>
      </c>
      <c r="E754" s="228" t="s">
        <v>4056</v>
      </c>
      <c r="F754" s="228" t="s">
        <v>603</v>
      </c>
      <c r="G754" s="228" t="s">
        <v>860</v>
      </c>
      <c r="H754" s="228" t="s">
        <v>403</v>
      </c>
      <c r="I754" s="233" t="s">
        <v>5546</v>
      </c>
      <c r="J754" s="228" t="s">
        <v>5547</v>
      </c>
      <c r="K754" s="228" t="s">
        <v>846</v>
      </c>
      <c r="L754" s="228" t="s">
        <v>2284</v>
      </c>
      <c r="M754" s="228" t="s">
        <v>4056</v>
      </c>
      <c r="N754" s="228" t="s">
        <v>1156</v>
      </c>
      <c r="O754" s="228" t="s">
        <v>917</v>
      </c>
      <c r="P754" s="233" t="s">
        <v>2284</v>
      </c>
      <c r="Q754" s="228" t="s">
        <v>892</v>
      </c>
      <c r="R754" s="233" t="s">
        <v>5548</v>
      </c>
      <c r="S754" s="228" t="s">
        <v>5549</v>
      </c>
      <c r="T754" s="228" t="s">
        <v>5550</v>
      </c>
      <c r="U754" s="228" t="s">
        <v>855</v>
      </c>
      <c r="V754" s="228" t="s">
        <v>855</v>
      </c>
      <c r="W754" s="228" t="s">
        <v>1544</v>
      </c>
      <c r="X754" s="316" t="s">
        <v>793</v>
      </c>
      <c r="Y754" s="317" t="str">
        <f>VLOOKUP(HelpMe[[#This Row],[Technician]],Technicians[#All],3,FALSE)</f>
        <v>RAK Ceramics</v>
      </c>
      <c r="Z754" s="228" t="str">
        <f>VLOOKUP(HelpMe[[#This Row],[Technician]],Technicians[#All],2,FALSE)</f>
        <v>SAP ABAP</v>
      </c>
      <c r="AA754" s="233" t="str">
        <f>IF((TEXT("Oct 28, 2024 00:00 AM","mmm dd, yyyy hh:mm") - HelpMe[[#This Row],[Updated Created Date]])&gt;0, "Yes","No")</f>
        <v>Yes</v>
      </c>
      <c r="AB754" s="230">
        <f ca="1">HelpMe[[#This Row],[Updated Resolved Time]]-HelpMe[[#This Row],[Updated Created Date]]</f>
        <v>7.9222222222160781</v>
      </c>
      <c r="AC754" s="231">
        <f>YEAR(HelpMe[[#This Row],[Updated Created Date]])</f>
        <v>2024</v>
      </c>
      <c r="AD754" s="228">
        <f>WEEKNUM(HelpMe[[#This Row],[Updated Created Date]])</f>
        <v>43</v>
      </c>
      <c r="AE754" s="228" t="str">
        <f>_xlfn.CONCAT(HelpMe[[#This Row],[Year]],"-W",HelpMe[[#This Row],[Week'#]])</f>
        <v>2024-W43</v>
      </c>
      <c r="AF754" s="228" t="str">
        <f>IFERROR(VLOOKUP(HelpMe[[#This Row],[ID]],CGTracker[#All],13,FALSE),"No CG Status Found")</f>
        <v>No CG Status Found</v>
      </c>
      <c r="AG754" s="228">
        <f>MONTH(HelpMe[[#This Row],[Updated Created Date]])</f>
        <v>10</v>
      </c>
      <c r="AH754" s="228" t="str">
        <f>_xlfn.CONCAT(HelpMe[[#This Row],[Year]],"-M",HelpMe[[#This Row],[Month]])</f>
        <v>2024-M10</v>
      </c>
      <c r="AI754" s="228" t="str">
        <f ca="1">IF(HelpMe[[#This Row],[Age]]&lt;2,"Less than 2",IF(HelpMe[[#This Row],[Age]]&lt;5,"From 2 to 5",IF(HelpMe[[#This Row],[Age]]&lt;10,"From 5 to 10","More than 10")))</f>
        <v>From 5 to 10</v>
      </c>
      <c r="AJ7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45586.811111111114</v>
      </c>
      <c r="AK7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45594.73333333333</v>
      </c>
    </row>
    <row r="755" spans="1:37" ht="13.5" customHeight="1">
      <c r="A755" s="235">
        <v>4000004306</v>
      </c>
      <c r="B755" s="228" t="s">
        <v>117</v>
      </c>
      <c r="C755" s="228" t="s">
        <v>841</v>
      </c>
      <c r="D755" s="228" t="s">
        <v>5551</v>
      </c>
      <c r="E755" s="228" t="s">
        <v>5552</v>
      </c>
      <c r="F755" s="228" t="s">
        <v>881</v>
      </c>
      <c r="G755" s="228" t="s">
        <v>882</v>
      </c>
      <c r="H755" s="228" t="s">
        <v>403</v>
      </c>
      <c r="I755" s="233" t="s">
        <v>5553</v>
      </c>
      <c r="J755" s="228" t="s">
        <v>5554</v>
      </c>
      <c r="K755" s="228" t="s">
        <v>890</v>
      </c>
      <c r="L755" s="228" t="s">
        <v>4909</v>
      </c>
      <c r="M755" s="228" t="s">
        <v>933</v>
      </c>
      <c r="N755" s="228" t="s">
        <v>934</v>
      </c>
      <c r="O755" s="228" t="s">
        <v>850</v>
      </c>
      <c r="P755" s="233" t="s">
        <v>4909</v>
      </c>
      <c r="Q755" s="228" t="s">
        <v>841</v>
      </c>
      <c r="R755" s="233" t="s">
        <v>5555</v>
      </c>
      <c r="S755" s="228" t="s">
        <v>5555</v>
      </c>
      <c r="T755" s="228" t="s">
        <v>5556</v>
      </c>
      <c r="U755" s="228" t="s">
        <v>890</v>
      </c>
      <c r="V755" s="228" t="s">
        <v>855</v>
      </c>
      <c r="W755" s="228" t="s">
        <v>938</v>
      </c>
      <c r="X755" s="316" t="s">
        <v>793</v>
      </c>
      <c r="Y755" s="317" t="str">
        <f>VLOOKUP(HelpMe[[#This Row],[Technician]],Technicians[#All],3,FALSE)</f>
        <v>RAK Ceramics</v>
      </c>
      <c r="Z755" s="228" t="str">
        <f>VLOOKUP(HelpMe[[#This Row],[Technician]],Technicians[#All],2,FALSE)</f>
        <v>SAP Basis</v>
      </c>
      <c r="AA755" s="233" t="str">
        <f>IF((TEXT("Oct 28, 2024 00:00 AM","mmm dd, yyyy hh:mm") - HelpMe[[#This Row],[Updated Created Date]])&gt;0, "Yes","No")</f>
        <v>Yes</v>
      </c>
      <c r="AB755" s="230">
        <f ca="1">HelpMe[[#This Row],[Updated Resolved Time]]-HelpMe[[#This Row],[Updated Created Date]]</f>
        <v>0.89097222222335404</v>
      </c>
      <c r="AC755" s="231">
        <f>YEAR(HelpMe[[#This Row],[Updated Created Date]])</f>
        <v>2024</v>
      </c>
      <c r="AD755" s="228">
        <f>WEEKNUM(HelpMe[[#This Row],[Updated Created Date]])</f>
        <v>43</v>
      </c>
      <c r="AE755" s="228" t="str">
        <f>_xlfn.CONCAT(HelpMe[[#This Row],[Year]],"-W",HelpMe[[#This Row],[Week'#]])</f>
        <v>2024-W43</v>
      </c>
      <c r="AF755" s="228" t="str">
        <f>IFERROR(VLOOKUP(HelpMe[[#This Row],[ID]],CGTracker[#All],13,FALSE),"No CG Status Found")</f>
        <v>No CG Status Found</v>
      </c>
      <c r="AG755" s="228">
        <f>MONTH(HelpMe[[#This Row],[Updated Created Date]])</f>
        <v>10</v>
      </c>
      <c r="AH755" s="228" t="str">
        <f>_xlfn.CONCAT(HelpMe[[#This Row],[Year]],"-M",HelpMe[[#This Row],[Month]])</f>
        <v>2024-M10</v>
      </c>
      <c r="AI755" s="228" t="str">
        <f ca="1">IF(HelpMe[[#This Row],[Age]]&lt;2,"Less than 2",IF(HelpMe[[#This Row],[Age]]&lt;5,"From 2 to 5",IF(HelpMe[[#This Row],[Age]]&lt;10,"From 5 to 10","More than 10")))</f>
        <v>Less than 2</v>
      </c>
      <c r="AJ7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45587.775000000001</v>
      </c>
      <c r="AK7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45588.665972222225</v>
      </c>
    </row>
    <row r="756" spans="1:37" ht="13.5" customHeight="1">
      <c r="A756" s="235">
        <v>4000004300</v>
      </c>
      <c r="B756" s="228" t="s">
        <v>117</v>
      </c>
      <c r="C756" s="228" t="s">
        <v>795</v>
      </c>
      <c r="D756" s="228" t="s">
        <v>5557</v>
      </c>
      <c r="E756" s="228" t="s">
        <v>5558</v>
      </c>
      <c r="F756" s="228" t="s">
        <v>881</v>
      </c>
      <c r="G756" s="228" t="s">
        <v>882</v>
      </c>
      <c r="H756" s="228" t="s">
        <v>403</v>
      </c>
      <c r="I756" s="233" t="s">
        <v>5559</v>
      </c>
      <c r="J756" s="228" t="s">
        <v>5560</v>
      </c>
      <c r="K756" s="228" t="s">
        <v>890</v>
      </c>
      <c r="L756" s="228" t="s">
        <v>3126</v>
      </c>
      <c r="M756" s="228" t="s">
        <v>5558</v>
      </c>
      <c r="N756" s="228" t="s">
        <v>1906</v>
      </c>
      <c r="O756" s="228" t="s">
        <v>850</v>
      </c>
      <c r="P756" s="233" t="s">
        <v>3126</v>
      </c>
      <c r="Q756" s="228" t="s">
        <v>795</v>
      </c>
      <c r="R756" s="233" t="s">
        <v>5561</v>
      </c>
      <c r="S756" s="228" t="s">
        <v>5561</v>
      </c>
      <c r="T756" s="228" t="s">
        <v>5562</v>
      </c>
      <c r="U756" s="228" t="s">
        <v>890</v>
      </c>
      <c r="V756" s="228" t="s">
        <v>855</v>
      </c>
      <c r="W756" s="228" t="s">
        <v>938</v>
      </c>
      <c r="X756" s="316" t="s">
        <v>904</v>
      </c>
      <c r="Y756" s="317" t="str">
        <f>VLOOKUP(HelpMe[[#This Row],[Technician]],Technicians[#All],3,FALSE)</f>
        <v>RAK Ceramics</v>
      </c>
      <c r="Z756" s="228" t="str">
        <f>VLOOKUP(HelpMe[[#This Row],[Technician]],Technicians[#All],2,FALSE)</f>
        <v>SAP Basis</v>
      </c>
      <c r="AA756" s="233" t="str">
        <f>IF((TEXT("Oct 28, 2024 00:00 AM","mmm dd, yyyy hh:mm") - HelpMe[[#This Row],[Updated Created Date]])&gt;0, "Yes","No")</f>
        <v>Yes</v>
      </c>
      <c r="AB756" s="230">
        <f ca="1">HelpMe[[#This Row],[Updated Resolved Time]]-HelpMe[[#This Row],[Updated Created Date]]</f>
        <v>2.4305555554747116E-2</v>
      </c>
      <c r="AC756" s="231">
        <f>YEAR(HelpMe[[#This Row],[Updated Created Date]])</f>
        <v>2024</v>
      </c>
      <c r="AD756" s="228">
        <f>WEEKNUM(HelpMe[[#This Row],[Updated Created Date]])</f>
        <v>43</v>
      </c>
      <c r="AE756" s="228" t="str">
        <f>_xlfn.CONCAT(HelpMe[[#This Row],[Year]],"-W",HelpMe[[#This Row],[Week'#]])</f>
        <v>2024-W43</v>
      </c>
      <c r="AF756" s="228" t="str">
        <f>IFERROR(VLOOKUP(HelpMe[[#This Row],[ID]],CGTracker[#All],13,FALSE),"No CG Status Found")</f>
        <v>No CG Status Found</v>
      </c>
      <c r="AG756" s="228">
        <f>MONTH(HelpMe[[#This Row],[Updated Created Date]])</f>
        <v>10</v>
      </c>
      <c r="AH756" s="228" t="str">
        <f>_xlfn.CONCAT(HelpMe[[#This Row],[Year]],"-M",HelpMe[[#This Row],[Month]])</f>
        <v>2024-M10</v>
      </c>
      <c r="AI756" s="228" t="str">
        <f ca="1">IF(HelpMe[[#This Row],[Age]]&lt;2,"Less than 2",IF(HelpMe[[#This Row],[Age]]&lt;5,"From 2 to 5",IF(HelpMe[[#This Row],[Age]]&lt;10,"From 5 to 10","More than 10")))</f>
        <v>Less than 2</v>
      </c>
      <c r="AJ7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45587.713888888888</v>
      </c>
      <c r="AK7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45587.738194444442</v>
      </c>
    </row>
    <row r="757" spans="1:37" ht="13.5" customHeight="1">
      <c r="A757" s="235">
        <v>4000004312</v>
      </c>
      <c r="B757" s="228" t="s">
        <v>117</v>
      </c>
      <c r="C757" s="228" t="s">
        <v>841</v>
      </c>
      <c r="D757" s="228" t="s">
        <v>5563</v>
      </c>
      <c r="E757" s="228" t="s">
        <v>5564</v>
      </c>
      <c r="F757" s="228" t="s">
        <v>881</v>
      </c>
      <c r="G757" s="228" t="s">
        <v>882</v>
      </c>
      <c r="H757" s="228" t="s">
        <v>403</v>
      </c>
      <c r="I757" s="233" t="s">
        <v>5565</v>
      </c>
      <c r="J757" s="228" t="s">
        <v>5566</v>
      </c>
      <c r="K757" s="228" t="s">
        <v>890</v>
      </c>
      <c r="L757" s="228" t="s">
        <v>4909</v>
      </c>
      <c r="M757" s="228" t="s">
        <v>933</v>
      </c>
      <c r="N757" s="228" t="s">
        <v>924</v>
      </c>
      <c r="O757" s="228" t="s">
        <v>850</v>
      </c>
      <c r="P757" s="233" t="s">
        <v>4909</v>
      </c>
      <c r="Q757" s="228" t="s">
        <v>841</v>
      </c>
      <c r="R757" s="233" t="s">
        <v>5567</v>
      </c>
      <c r="S757" s="228" t="s">
        <v>5567</v>
      </c>
      <c r="T757" s="228" t="s">
        <v>5568</v>
      </c>
      <c r="U757" s="228" t="s">
        <v>890</v>
      </c>
      <c r="V757" s="228" t="s">
        <v>855</v>
      </c>
      <c r="W757" s="228" t="s">
        <v>938</v>
      </c>
      <c r="X757" s="316" t="s">
        <v>793</v>
      </c>
      <c r="Y757" s="317" t="str">
        <f>VLOOKUP(HelpMe[[#This Row],[Technician]],Technicians[#All],3,FALSE)</f>
        <v>RAK Ceramics</v>
      </c>
      <c r="Z757" s="228" t="str">
        <f>VLOOKUP(HelpMe[[#This Row],[Technician]],Technicians[#All],2,FALSE)</f>
        <v>SAP Basis</v>
      </c>
      <c r="AA757" s="233" t="str">
        <f>IF((TEXT("Oct 28, 2024 00:00 AM","mmm dd, yyyy hh:mm") - HelpMe[[#This Row],[Updated Created Date]])&gt;0, "Yes","No")</f>
        <v>Yes</v>
      </c>
      <c r="AB757" s="230">
        <f ca="1">HelpMe[[#This Row],[Updated Resolved Time]]-HelpMe[[#This Row],[Updated Created Date]]</f>
        <v>0.20069444445107365</v>
      </c>
      <c r="AC757" s="231">
        <f>YEAR(HelpMe[[#This Row],[Updated Created Date]])</f>
        <v>2024</v>
      </c>
      <c r="AD757" s="228">
        <f>WEEKNUM(HelpMe[[#This Row],[Updated Created Date]])</f>
        <v>43</v>
      </c>
      <c r="AE757" s="228" t="str">
        <f>_xlfn.CONCAT(HelpMe[[#This Row],[Year]],"-W",HelpMe[[#This Row],[Week'#]])</f>
        <v>2024-W43</v>
      </c>
      <c r="AF757" s="228" t="str">
        <f>IFERROR(VLOOKUP(HelpMe[[#This Row],[ID]],CGTracker[#All],13,FALSE),"No CG Status Found")</f>
        <v>No CG Status Found</v>
      </c>
      <c r="AG757" s="228">
        <f>MONTH(HelpMe[[#This Row],[Updated Created Date]])</f>
        <v>10</v>
      </c>
      <c r="AH757" s="228" t="str">
        <f>_xlfn.CONCAT(HelpMe[[#This Row],[Year]],"-M",HelpMe[[#This Row],[Month]])</f>
        <v>2024-M10</v>
      </c>
      <c r="AI757" s="228" t="str">
        <f ca="1">IF(HelpMe[[#This Row],[Age]]&lt;2,"Less than 2",IF(HelpMe[[#This Row],[Age]]&lt;5,"From 2 to 5",IF(HelpMe[[#This Row],[Age]]&lt;10,"From 5 to 10","More than 10")))</f>
        <v>Less than 2</v>
      </c>
      <c r="AJ7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45588.463194444441</v>
      </c>
      <c r="AK7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45588.663888888892</v>
      </c>
    </row>
    <row r="758" spans="1:37" ht="13.5" customHeight="1">
      <c r="A758" s="235">
        <v>4000004322</v>
      </c>
      <c r="B758" s="228" t="s">
        <v>156</v>
      </c>
      <c r="C758" s="228" t="s">
        <v>795</v>
      </c>
      <c r="D758" s="228" t="s">
        <v>5569</v>
      </c>
      <c r="E758" s="228" t="s">
        <v>5570</v>
      </c>
      <c r="F758" s="228" t="s">
        <v>881</v>
      </c>
      <c r="G758" s="228" t="s">
        <v>882</v>
      </c>
      <c r="H758" s="228" t="s">
        <v>403</v>
      </c>
      <c r="I758" s="233" t="s">
        <v>5571</v>
      </c>
      <c r="J758" s="228" t="s">
        <v>5572</v>
      </c>
      <c r="K758" s="228" t="s">
        <v>846</v>
      </c>
      <c r="L758" s="228" t="s">
        <v>4909</v>
      </c>
      <c r="M758" s="228" t="s">
        <v>933</v>
      </c>
      <c r="N758" s="228" t="s">
        <v>1843</v>
      </c>
      <c r="O758" s="228" t="s">
        <v>850</v>
      </c>
      <c r="P758" s="233" t="s">
        <v>4909</v>
      </c>
      <c r="Q758" s="228" t="s">
        <v>795</v>
      </c>
      <c r="R758" s="233" t="s">
        <v>5573</v>
      </c>
      <c r="S758" s="228" t="s">
        <v>5573</v>
      </c>
      <c r="T758" s="228" t="s">
        <v>5574</v>
      </c>
      <c r="U758" s="228" t="s">
        <v>855</v>
      </c>
      <c r="V758" s="228" t="s">
        <v>855</v>
      </c>
      <c r="W758" s="228" t="s">
        <v>869</v>
      </c>
      <c r="X758" s="316" t="s">
        <v>984</v>
      </c>
      <c r="Y758" s="317" t="str">
        <f>VLOOKUP(HelpMe[[#This Row],[Technician]],Technicians[#All],3,FALSE)</f>
        <v>RAK Ceramics</v>
      </c>
      <c r="Z758" s="228" t="str">
        <f>VLOOKUP(HelpMe[[#This Row],[Technician]],Technicians[#All],2,FALSE)</f>
        <v>SAP Basis</v>
      </c>
      <c r="AA758" s="233" t="str">
        <f>IF((TEXT("Oct 28, 2024 00:00 AM","mmm dd, yyyy hh:mm") - HelpMe[[#This Row],[Updated Created Date]])&gt;0, "Yes","No")</f>
        <v>Yes</v>
      </c>
      <c r="AB758" s="230">
        <f ca="1">HelpMe[[#This Row],[Updated Resolved Time]]-HelpMe[[#This Row],[Updated Created Date]]</f>
        <v>6.8749999998544808E-2</v>
      </c>
      <c r="AC758" s="231">
        <f>YEAR(HelpMe[[#This Row],[Updated Created Date]])</f>
        <v>2024</v>
      </c>
      <c r="AD758" s="228">
        <f>WEEKNUM(HelpMe[[#This Row],[Updated Created Date]])</f>
        <v>43</v>
      </c>
      <c r="AE758" s="228" t="str">
        <f>_xlfn.CONCAT(HelpMe[[#This Row],[Year]],"-W",HelpMe[[#This Row],[Week'#]])</f>
        <v>2024-W43</v>
      </c>
      <c r="AF758" s="228" t="str">
        <f>IFERROR(VLOOKUP(HelpMe[[#This Row],[ID]],CGTracker[#All],13,FALSE),"No CG Status Found")</f>
        <v>No CG Status Found</v>
      </c>
      <c r="AG758" s="228">
        <f>MONTH(HelpMe[[#This Row],[Updated Created Date]])</f>
        <v>10</v>
      </c>
      <c r="AH758" s="228" t="str">
        <f>_xlfn.CONCAT(HelpMe[[#This Row],[Year]],"-M",HelpMe[[#This Row],[Month]])</f>
        <v>2024-M10</v>
      </c>
      <c r="AI758" s="228" t="str">
        <f ca="1">IF(HelpMe[[#This Row],[Age]]&lt;2,"Less than 2",IF(HelpMe[[#This Row],[Age]]&lt;5,"From 2 to 5",IF(HelpMe[[#This Row],[Age]]&lt;10,"From 5 to 10","More than 10")))</f>
        <v>Less than 2</v>
      </c>
      <c r="AJ7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45588.603472222225</v>
      </c>
      <c r="AK7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45588.672222222223</v>
      </c>
    </row>
    <row r="759" spans="1:37" ht="13.5" customHeight="1">
      <c r="A759" s="235">
        <v>4000004329</v>
      </c>
      <c r="B759" s="228" t="s">
        <v>117</v>
      </c>
      <c r="C759" s="228" t="s">
        <v>1035</v>
      </c>
      <c r="D759" s="228" t="s">
        <v>5575</v>
      </c>
      <c r="E759" s="228" t="s">
        <v>2351</v>
      </c>
      <c r="F759" s="228" t="s">
        <v>518</v>
      </c>
      <c r="G759" s="228" t="s">
        <v>516</v>
      </c>
      <c r="H759" s="228" t="s">
        <v>403</v>
      </c>
      <c r="I759" s="233" t="s">
        <v>4910</v>
      </c>
      <c r="J759" s="228" t="s">
        <v>5576</v>
      </c>
      <c r="K759" s="228" t="s">
        <v>846</v>
      </c>
      <c r="L759" s="228" t="s">
        <v>5577</v>
      </c>
      <c r="M759" s="228" t="s">
        <v>2351</v>
      </c>
      <c r="N759" s="228" t="s">
        <v>2900</v>
      </c>
      <c r="O759" s="228" t="s">
        <v>917</v>
      </c>
      <c r="P759" s="233" t="s">
        <v>5577</v>
      </c>
      <c r="Q759" s="228" t="s">
        <v>892</v>
      </c>
      <c r="R759" s="233" t="s">
        <v>5578</v>
      </c>
      <c r="S759" s="228" t="s">
        <v>5578</v>
      </c>
      <c r="T759" s="228" t="s">
        <v>5579</v>
      </c>
      <c r="U759" s="228" t="s">
        <v>846</v>
      </c>
      <c r="V759" s="228" t="s">
        <v>5580</v>
      </c>
      <c r="W759" s="228" t="s">
        <v>869</v>
      </c>
      <c r="X759" s="316" t="s">
        <v>793</v>
      </c>
      <c r="Y759" s="317" t="str">
        <f>VLOOKUP(HelpMe[[#This Row],[Technician]],Technicians[#All],3,FALSE)</f>
        <v>Capgemini</v>
      </c>
      <c r="Z759" s="228" t="str">
        <f>VLOOKUP(HelpMe[[#This Row],[Technician]],Technicians[#All],2,FALSE)</f>
        <v>SAP SD</v>
      </c>
      <c r="AA759" s="233" t="str">
        <f>IF((TEXT("Oct 28, 2024 00:00 AM","mmm dd, yyyy hh:mm") - HelpMe[[#This Row],[Updated Created Date]])&gt;0, "Yes","No")</f>
        <v>Yes</v>
      </c>
      <c r="AB759" s="230">
        <f ca="1">HelpMe[[#This Row],[Updated Resolved Time]]-HelpMe[[#This Row],[Updated Created Date]]</f>
        <v>27.120833333334303</v>
      </c>
      <c r="AC759" s="231">
        <f>YEAR(HelpMe[[#This Row],[Updated Created Date]])</f>
        <v>2024</v>
      </c>
      <c r="AD759" s="228">
        <f>WEEKNUM(HelpMe[[#This Row],[Updated Created Date]])</f>
        <v>43</v>
      </c>
      <c r="AE759" s="228" t="str">
        <f>_xlfn.CONCAT(HelpMe[[#This Row],[Year]],"-W",HelpMe[[#This Row],[Week'#]])</f>
        <v>2024-W43</v>
      </c>
      <c r="AF759" s="228" t="str">
        <f>IFERROR(VLOOKUP(HelpMe[[#This Row],[ID]],CGTracker[#All],13,FALSE),"No CG Status Found")</f>
        <v>Completed</v>
      </c>
      <c r="AG759" s="228">
        <f>MONTH(HelpMe[[#This Row],[Updated Created Date]])</f>
        <v>10</v>
      </c>
      <c r="AH759" s="228" t="str">
        <f>_xlfn.CONCAT(HelpMe[[#This Row],[Year]],"-M",HelpMe[[#This Row],[Month]])</f>
        <v>2024-M10</v>
      </c>
      <c r="AI759" s="228" t="str">
        <f ca="1">IF(HelpMe[[#This Row],[Age]]&lt;2,"Less than 2",IF(HelpMe[[#This Row],[Age]]&lt;5,"From 2 to 5",IF(HelpMe[[#This Row],[Age]]&lt;10,"From 5 to 10","More than 10")))</f>
        <v>More than 10</v>
      </c>
      <c r="AJ7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45588.663194444445</v>
      </c>
      <c r="AK7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45615.78402777778</v>
      </c>
    </row>
    <row r="760" spans="1:37" ht="13.5" customHeight="1">
      <c r="A760" s="235">
        <v>4000004339</v>
      </c>
      <c r="B760" s="228" t="s">
        <v>117</v>
      </c>
      <c r="C760" s="228" t="s">
        <v>795</v>
      </c>
      <c r="D760" s="228" t="s">
        <v>5581</v>
      </c>
      <c r="E760" s="228" t="s">
        <v>5582</v>
      </c>
      <c r="F760" s="228" t="s">
        <v>855</v>
      </c>
      <c r="G760" s="228" t="s">
        <v>895</v>
      </c>
      <c r="H760" s="228" t="s">
        <v>131</v>
      </c>
      <c r="I760" s="233" t="s">
        <v>5583</v>
      </c>
      <c r="J760" s="228" t="s">
        <v>5584</v>
      </c>
      <c r="K760" s="228" t="s">
        <v>846</v>
      </c>
      <c r="L760" s="228" t="s">
        <v>855</v>
      </c>
      <c r="M760" s="228" t="s">
        <v>933</v>
      </c>
      <c r="N760" s="228" t="s">
        <v>874</v>
      </c>
      <c r="O760" s="228" t="s">
        <v>850</v>
      </c>
      <c r="P760" s="233" t="s">
        <v>5585</v>
      </c>
      <c r="Q760" s="228" t="s">
        <v>795</v>
      </c>
      <c r="R760" s="233" t="s">
        <v>855</v>
      </c>
      <c r="S760" s="228" t="s">
        <v>5586</v>
      </c>
      <c r="T760" s="228" t="s">
        <v>5587</v>
      </c>
      <c r="U760" s="228" t="s">
        <v>846</v>
      </c>
      <c r="V760" s="228" t="s">
        <v>855</v>
      </c>
      <c r="W760" s="228" t="s">
        <v>869</v>
      </c>
      <c r="X760" s="316" t="s">
        <v>878</v>
      </c>
      <c r="Y760" s="317" t="str">
        <f>VLOOKUP(HelpMe[[#This Row],[Technician]],Technicians[#All],3,FALSE)</f>
        <v>Unkown</v>
      </c>
      <c r="Z760" s="228" t="str">
        <f>VLOOKUP(HelpMe[[#This Row],[Technician]],Technicians[#All],2,FALSE)</f>
        <v>Unkown</v>
      </c>
      <c r="AA760" s="233" t="str">
        <f>IF((TEXT("Oct 28, 2024 00:00 AM","mmm dd, yyyy hh:mm") - HelpMe[[#This Row],[Updated Created Date]])&gt;0, "Yes","No")</f>
        <v>Yes</v>
      </c>
      <c r="AB760" s="230">
        <f ca="1">HelpMe[[#This Row],[Updated Resolved Time]]-HelpMe[[#This Row],[Updated Created Date]]</f>
        <v>64.349184837963548</v>
      </c>
      <c r="AC760" s="231">
        <f>YEAR(HelpMe[[#This Row],[Updated Created Date]])</f>
        <v>2024</v>
      </c>
      <c r="AD760" s="228">
        <f>WEEKNUM(HelpMe[[#This Row],[Updated Created Date]])</f>
        <v>43</v>
      </c>
      <c r="AE760" s="228" t="str">
        <f>_xlfn.CONCAT(HelpMe[[#This Row],[Year]],"-W",HelpMe[[#This Row],[Week'#]])</f>
        <v>2024-W43</v>
      </c>
      <c r="AF760" s="228" t="str">
        <f>IFERROR(VLOOKUP(HelpMe[[#This Row],[ID]],CGTracker[#All],13,FALSE),"No CG Status Found")</f>
        <v>No CG Status Found</v>
      </c>
      <c r="AG760" s="228">
        <f>MONTH(HelpMe[[#This Row],[Updated Created Date]])</f>
        <v>10</v>
      </c>
      <c r="AH760" s="228" t="str">
        <f>_xlfn.CONCAT(HelpMe[[#This Row],[Year]],"-M",HelpMe[[#This Row],[Month]])</f>
        <v>2024-M10</v>
      </c>
      <c r="AI760" s="228" t="str">
        <f ca="1">IF(HelpMe[[#This Row],[Age]]&lt;2,"Less than 2",IF(HelpMe[[#This Row],[Age]]&lt;5,"From 2 to 5",IF(HelpMe[[#This Row],[Age]]&lt;10,"From 5 to 10","More than 10")))</f>
        <v>More than 10</v>
      </c>
      <c r="AJ7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45589.408333333333</v>
      </c>
      <c r="AK7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61" spans="1:37" ht="13.5" customHeight="1">
      <c r="A761" s="235">
        <v>4000004362</v>
      </c>
      <c r="B761" s="228" t="s">
        <v>156</v>
      </c>
      <c r="C761" s="228" t="s">
        <v>795</v>
      </c>
      <c r="D761" s="228" t="s">
        <v>5588</v>
      </c>
      <c r="E761" s="228" t="s">
        <v>1176</v>
      </c>
      <c r="F761" s="228" t="s">
        <v>881</v>
      </c>
      <c r="G761" s="228" t="s">
        <v>882</v>
      </c>
      <c r="H761" s="228" t="s">
        <v>403</v>
      </c>
      <c r="I761" s="233" t="s">
        <v>5589</v>
      </c>
      <c r="J761" s="228" t="s">
        <v>5590</v>
      </c>
      <c r="K761" s="228" t="s">
        <v>846</v>
      </c>
      <c r="L761" s="228" t="s">
        <v>5591</v>
      </c>
      <c r="M761" s="228" t="s">
        <v>933</v>
      </c>
      <c r="N761" s="228" t="s">
        <v>1811</v>
      </c>
      <c r="O761" s="228" t="s">
        <v>850</v>
      </c>
      <c r="P761" s="233" t="s">
        <v>5591</v>
      </c>
      <c r="Q761" s="228" t="s">
        <v>795</v>
      </c>
      <c r="R761" s="233" t="s">
        <v>5592</v>
      </c>
      <c r="S761" s="228" t="s">
        <v>5592</v>
      </c>
      <c r="T761" s="228" t="s">
        <v>5593</v>
      </c>
      <c r="U761" s="228" t="s">
        <v>855</v>
      </c>
      <c r="V761" s="228" t="s">
        <v>855</v>
      </c>
      <c r="W761" s="228" t="s">
        <v>869</v>
      </c>
      <c r="X761" s="316" t="s">
        <v>878</v>
      </c>
      <c r="Y761" s="317" t="str">
        <f>VLOOKUP(HelpMe[[#This Row],[Technician]],Technicians[#All],3,FALSE)</f>
        <v>RAK Ceramics</v>
      </c>
      <c r="Z761" s="228" t="str">
        <f>VLOOKUP(HelpMe[[#This Row],[Technician]],Technicians[#All],2,FALSE)</f>
        <v>SAP Basis</v>
      </c>
      <c r="AA761" s="233" t="str">
        <f>IF((TEXT("Oct 28, 2024 00:00 AM","mmm dd, yyyy hh:mm") - HelpMe[[#This Row],[Updated Created Date]])&gt;0, "Yes","No")</f>
        <v>Yes</v>
      </c>
      <c r="AB761" s="230">
        <f ca="1">HelpMe[[#This Row],[Updated Resolved Time]]-HelpMe[[#This Row],[Updated Created Date]]</f>
        <v>0.84999999999854481</v>
      </c>
      <c r="AC761" s="231">
        <f>YEAR(HelpMe[[#This Row],[Updated Created Date]])</f>
        <v>2024</v>
      </c>
      <c r="AD761" s="228">
        <f>WEEKNUM(HelpMe[[#This Row],[Updated Created Date]])</f>
        <v>43</v>
      </c>
      <c r="AE761" s="228" t="str">
        <f>_xlfn.CONCAT(HelpMe[[#This Row],[Year]],"-W",HelpMe[[#This Row],[Week'#]])</f>
        <v>2024-W43</v>
      </c>
      <c r="AF761" s="228" t="str">
        <f>IFERROR(VLOOKUP(HelpMe[[#This Row],[ID]],CGTracker[#All],13,FALSE),"No CG Status Found")</f>
        <v>No CG Status Found</v>
      </c>
      <c r="AG761" s="228">
        <f>MONTH(HelpMe[[#This Row],[Updated Created Date]])</f>
        <v>10</v>
      </c>
      <c r="AH761" s="228" t="str">
        <f>_xlfn.CONCAT(HelpMe[[#This Row],[Year]],"-M",HelpMe[[#This Row],[Month]])</f>
        <v>2024-M10</v>
      </c>
      <c r="AI761" s="228" t="str">
        <f ca="1">IF(HelpMe[[#This Row],[Age]]&lt;2,"Less than 2",IF(HelpMe[[#This Row],[Age]]&lt;5,"From 2 to 5",IF(HelpMe[[#This Row],[Age]]&lt;10,"From 5 to 10","More than 10")))</f>
        <v>Less than 2</v>
      </c>
      <c r="AJ7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45589.623611111114</v>
      </c>
      <c r="AK7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45590.473611111112</v>
      </c>
    </row>
    <row r="762" spans="1:37" ht="13.5" customHeight="1">
      <c r="A762" s="235">
        <v>4000004369</v>
      </c>
      <c r="B762" s="228" t="s">
        <v>117</v>
      </c>
      <c r="C762" s="228" t="s">
        <v>795</v>
      </c>
      <c r="D762" s="228" t="s">
        <v>5594</v>
      </c>
      <c r="E762" s="228" t="s">
        <v>2172</v>
      </c>
      <c r="F762" s="228" t="s">
        <v>881</v>
      </c>
      <c r="G762" s="228" t="s">
        <v>882</v>
      </c>
      <c r="H762" s="228" t="s">
        <v>403</v>
      </c>
      <c r="I762" s="233" t="s">
        <v>5595</v>
      </c>
      <c r="J762" s="228" t="s">
        <v>5596</v>
      </c>
      <c r="K762" s="228" t="s">
        <v>846</v>
      </c>
      <c r="L762" s="228" t="s">
        <v>5597</v>
      </c>
      <c r="M762" s="228" t="s">
        <v>933</v>
      </c>
      <c r="N762" s="228" t="s">
        <v>1666</v>
      </c>
      <c r="O762" s="228" t="s">
        <v>850</v>
      </c>
      <c r="P762" s="233" t="s">
        <v>5597</v>
      </c>
      <c r="Q762" s="228" t="s">
        <v>795</v>
      </c>
      <c r="R762" s="233" t="s">
        <v>5598</v>
      </c>
      <c r="S762" s="228" t="s">
        <v>5598</v>
      </c>
      <c r="T762" s="228" t="s">
        <v>5498</v>
      </c>
      <c r="U762" s="228" t="s">
        <v>890</v>
      </c>
      <c r="V762" s="228" t="s">
        <v>855</v>
      </c>
      <c r="W762" s="228" t="s">
        <v>869</v>
      </c>
      <c r="X762" s="316" t="s">
        <v>2176</v>
      </c>
      <c r="Y762" s="317" t="str">
        <f>VLOOKUP(HelpMe[[#This Row],[Technician]],Technicians[#All],3,FALSE)</f>
        <v>RAK Ceramics</v>
      </c>
      <c r="Z762" s="228" t="str">
        <f>VLOOKUP(HelpMe[[#This Row],[Technician]],Technicians[#All],2,FALSE)</f>
        <v>SAP Basis</v>
      </c>
      <c r="AA762" s="233" t="str">
        <f>IF((TEXT("Oct 28, 2024 00:00 AM","mmm dd, yyyy hh:mm") - HelpMe[[#This Row],[Updated Created Date]])&gt;0, "Yes","No")</f>
        <v>Yes</v>
      </c>
      <c r="AB762" s="230">
        <f ca="1">HelpMe[[#This Row],[Updated Resolved Time]]-HelpMe[[#This Row],[Updated Created Date]]</f>
        <v>35.852777777778101</v>
      </c>
      <c r="AC762" s="231">
        <f>YEAR(HelpMe[[#This Row],[Updated Created Date]])</f>
        <v>2024</v>
      </c>
      <c r="AD762" s="228">
        <f>WEEKNUM(HelpMe[[#This Row],[Updated Created Date]])</f>
        <v>43</v>
      </c>
      <c r="AE762" s="228" t="str">
        <f>_xlfn.CONCAT(HelpMe[[#This Row],[Year]],"-W",HelpMe[[#This Row],[Week'#]])</f>
        <v>2024-W43</v>
      </c>
      <c r="AF762" s="228" t="str">
        <f>IFERROR(VLOOKUP(HelpMe[[#This Row],[ID]],CGTracker[#All],13,FALSE),"No CG Status Found")</f>
        <v>No CG Status Found</v>
      </c>
      <c r="AG762" s="228">
        <f>MONTH(HelpMe[[#This Row],[Updated Created Date]])</f>
        <v>10</v>
      </c>
      <c r="AH762" s="228" t="str">
        <f>_xlfn.CONCAT(HelpMe[[#This Row],[Year]],"-M",HelpMe[[#This Row],[Month]])</f>
        <v>2024-M10</v>
      </c>
      <c r="AI762" s="228" t="str">
        <f ca="1">IF(HelpMe[[#This Row],[Age]]&lt;2,"Less than 2",IF(HelpMe[[#This Row],[Age]]&lt;5,"From 2 to 5",IF(HelpMe[[#This Row],[Age]]&lt;10,"From 5 to 10","More than 10")))</f>
        <v>More than 10</v>
      </c>
      <c r="AJ7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45589.726388888892</v>
      </c>
      <c r="AK7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45625.57916666667</v>
      </c>
    </row>
    <row r="763" spans="1:37" ht="13.5" customHeight="1">
      <c r="A763" s="235">
        <v>4000004377</v>
      </c>
      <c r="B763" s="228" t="s">
        <v>156</v>
      </c>
      <c r="C763" s="228" t="s">
        <v>892</v>
      </c>
      <c r="D763" s="228" t="s">
        <v>5599</v>
      </c>
      <c r="E763" s="228" t="s">
        <v>5600</v>
      </c>
      <c r="F763" s="228" t="s">
        <v>881</v>
      </c>
      <c r="G763" s="228" t="s">
        <v>882</v>
      </c>
      <c r="H763" s="228" t="s">
        <v>403</v>
      </c>
      <c r="I763" s="233" t="s">
        <v>5601</v>
      </c>
      <c r="J763" s="228" t="s">
        <v>5602</v>
      </c>
      <c r="K763" s="228" t="s">
        <v>846</v>
      </c>
      <c r="L763" s="228" t="s">
        <v>4618</v>
      </c>
      <c r="M763" s="228" t="s">
        <v>933</v>
      </c>
      <c r="N763" s="228" t="s">
        <v>5603</v>
      </c>
      <c r="O763" s="228" t="s">
        <v>1015</v>
      </c>
      <c r="P763" s="233" t="s">
        <v>4618</v>
      </c>
      <c r="Q763" s="228" t="s">
        <v>892</v>
      </c>
      <c r="R763" s="233" t="s">
        <v>5604</v>
      </c>
      <c r="S763" s="228" t="s">
        <v>5604</v>
      </c>
      <c r="T763" s="228" t="s">
        <v>5605</v>
      </c>
      <c r="U763" s="228" t="s">
        <v>855</v>
      </c>
      <c r="V763" s="228" t="s">
        <v>855</v>
      </c>
      <c r="W763" s="228" t="s">
        <v>1837</v>
      </c>
      <c r="X763" s="316" t="s">
        <v>5606</v>
      </c>
      <c r="Y763" s="317" t="str">
        <f>VLOOKUP(HelpMe[[#This Row],[Technician]],Technicians[#All],3,FALSE)</f>
        <v>RAK Ceramics</v>
      </c>
      <c r="Z763" s="228" t="str">
        <f>VLOOKUP(HelpMe[[#This Row],[Technician]],Technicians[#All],2,FALSE)</f>
        <v>SAP Basis</v>
      </c>
      <c r="AA763" s="233" t="str">
        <f>IF((TEXT("Oct 28, 2024 00:00 AM","mmm dd, yyyy hh:mm") - HelpMe[[#This Row],[Updated Created Date]])&gt;0, "Yes","No")</f>
        <v>Yes</v>
      </c>
      <c r="AB763" s="230">
        <f ca="1">HelpMe[[#This Row],[Updated Resolved Time]]-HelpMe[[#This Row],[Updated Created Date]]</f>
        <v>5.6944444444452529</v>
      </c>
      <c r="AC763" s="231">
        <f>YEAR(HelpMe[[#This Row],[Updated Created Date]])</f>
        <v>2024</v>
      </c>
      <c r="AD763" s="228">
        <f>WEEKNUM(HelpMe[[#This Row],[Updated Created Date]])</f>
        <v>43</v>
      </c>
      <c r="AE763" s="228" t="str">
        <f>_xlfn.CONCAT(HelpMe[[#This Row],[Year]],"-W",HelpMe[[#This Row],[Week'#]])</f>
        <v>2024-W43</v>
      </c>
      <c r="AF763" s="228" t="str">
        <f>IFERROR(VLOOKUP(HelpMe[[#This Row],[ID]],CGTracker[#All],13,FALSE),"No CG Status Found")</f>
        <v>No CG Status Found</v>
      </c>
      <c r="AG763" s="228">
        <f>MONTH(HelpMe[[#This Row],[Updated Created Date]])</f>
        <v>10</v>
      </c>
      <c r="AH763" s="228" t="str">
        <f>_xlfn.CONCAT(HelpMe[[#This Row],[Year]],"-M",HelpMe[[#This Row],[Month]])</f>
        <v>2024-M10</v>
      </c>
      <c r="AI763" s="228" t="str">
        <f ca="1">IF(HelpMe[[#This Row],[Age]]&lt;2,"Less than 2",IF(HelpMe[[#This Row],[Age]]&lt;5,"From 2 to 5",IF(HelpMe[[#This Row],[Age]]&lt;10,"From 5 to 10","More than 10")))</f>
        <v>From 5 to 10</v>
      </c>
      <c r="AJ7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45589.781944444447</v>
      </c>
      <c r="AK7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45595.476388888892</v>
      </c>
    </row>
    <row r="764" spans="1:37" ht="13.5" customHeight="1">
      <c r="A764" s="235">
        <v>4000004333</v>
      </c>
      <c r="B764" s="228" t="s">
        <v>156</v>
      </c>
      <c r="C764" s="228" t="s">
        <v>892</v>
      </c>
      <c r="D764" s="228" t="s">
        <v>5607</v>
      </c>
      <c r="E764" s="228" t="s">
        <v>5608</v>
      </c>
      <c r="F764" s="228" t="s">
        <v>603</v>
      </c>
      <c r="G764" s="228" t="s">
        <v>860</v>
      </c>
      <c r="H764" s="228" t="s">
        <v>403</v>
      </c>
      <c r="I764" s="233" t="s">
        <v>5609</v>
      </c>
      <c r="J764" s="228" t="s">
        <v>5610</v>
      </c>
      <c r="K764" s="228" t="s">
        <v>846</v>
      </c>
      <c r="L764" s="228" t="s">
        <v>2284</v>
      </c>
      <c r="M764" s="228" t="s">
        <v>603</v>
      </c>
      <c r="N764" s="228" t="s">
        <v>1156</v>
      </c>
      <c r="O764" s="228" t="s">
        <v>917</v>
      </c>
      <c r="P764" s="233" t="s">
        <v>2284</v>
      </c>
      <c r="Q764" s="228" t="s">
        <v>892</v>
      </c>
      <c r="R764" s="233" t="s">
        <v>5611</v>
      </c>
      <c r="S764" s="228" t="s">
        <v>5612</v>
      </c>
      <c r="T764" s="228" t="s">
        <v>5613</v>
      </c>
      <c r="U764" s="228" t="s">
        <v>855</v>
      </c>
      <c r="V764" s="228" t="s">
        <v>5614</v>
      </c>
      <c r="W764" s="228" t="s">
        <v>1544</v>
      </c>
      <c r="X764" s="316" t="s">
        <v>793</v>
      </c>
      <c r="Y764" s="317" t="str">
        <f>VLOOKUP(HelpMe[[#This Row],[Technician]],Technicians[#All],3,FALSE)</f>
        <v>RAK Ceramics</v>
      </c>
      <c r="Z764" s="228" t="str">
        <f>VLOOKUP(HelpMe[[#This Row],[Technician]],Technicians[#All],2,FALSE)</f>
        <v>SAP ABAP</v>
      </c>
      <c r="AA764" s="233" t="str">
        <f>IF((TEXT("Oct 28, 2024 00:00 AM","mmm dd, yyyy hh:mm") - HelpMe[[#This Row],[Updated Created Date]])&gt;0, "Yes","No")</f>
        <v>Yes</v>
      </c>
      <c r="AB764" s="230">
        <f ca="1">HelpMe[[#This Row],[Updated Resolved Time]]-HelpMe[[#This Row],[Updated Created Date]]</f>
        <v>5.9854166666700621</v>
      </c>
      <c r="AC764" s="231">
        <f>YEAR(HelpMe[[#This Row],[Updated Created Date]])</f>
        <v>2024</v>
      </c>
      <c r="AD764" s="228">
        <f>WEEKNUM(HelpMe[[#This Row],[Updated Created Date]])</f>
        <v>43</v>
      </c>
      <c r="AE764" s="228" t="str">
        <f>_xlfn.CONCAT(HelpMe[[#This Row],[Year]],"-W",HelpMe[[#This Row],[Week'#]])</f>
        <v>2024-W43</v>
      </c>
      <c r="AF764" s="228" t="str">
        <f>IFERROR(VLOOKUP(HelpMe[[#This Row],[ID]],CGTracker[#All],13,FALSE),"No CG Status Found")</f>
        <v>No CG Status Found</v>
      </c>
      <c r="AG764" s="228">
        <f>MONTH(HelpMe[[#This Row],[Updated Created Date]])</f>
        <v>10</v>
      </c>
      <c r="AH764" s="228" t="str">
        <f>_xlfn.CONCAT(HelpMe[[#This Row],[Year]],"-M",HelpMe[[#This Row],[Month]])</f>
        <v>2024-M10</v>
      </c>
      <c r="AI764" s="228" t="str">
        <f ca="1">IF(HelpMe[[#This Row],[Age]]&lt;2,"Less than 2",IF(HelpMe[[#This Row],[Age]]&lt;5,"From 2 to 5",IF(HelpMe[[#This Row],[Age]]&lt;10,"From 5 to 10","More than 10")))</f>
        <v>From 5 to 10</v>
      </c>
      <c r="AJ7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45588.74722222222</v>
      </c>
      <c r="AK7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45594.732638888891</v>
      </c>
    </row>
    <row r="765" spans="1:37" ht="13.5" customHeight="1">
      <c r="A765" s="235">
        <v>4000004358</v>
      </c>
      <c r="B765" s="228" t="s">
        <v>156</v>
      </c>
      <c r="C765" s="228" t="s">
        <v>892</v>
      </c>
      <c r="D765" s="228" t="s">
        <v>5615</v>
      </c>
      <c r="E765" s="228" t="s">
        <v>5616</v>
      </c>
      <c r="F765" s="228" t="s">
        <v>603</v>
      </c>
      <c r="G765" s="228" t="s">
        <v>895</v>
      </c>
      <c r="H765" s="228" t="s">
        <v>403</v>
      </c>
      <c r="I765" s="233" t="s">
        <v>5617</v>
      </c>
      <c r="J765" s="228" t="s">
        <v>5618</v>
      </c>
      <c r="K765" s="228" t="s">
        <v>846</v>
      </c>
      <c r="L765" s="228" t="s">
        <v>2284</v>
      </c>
      <c r="M765" s="228" t="s">
        <v>603</v>
      </c>
      <c r="N765" s="228" t="s">
        <v>1156</v>
      </c>
      <c r="O765" s="228" t="s">
        <v>917</v>
      </c>
      <c r="P765" s="233" t="s">
        <v>2284</v>
      </c>
      <c r="Q765" s="228" t="s">
        <v>892</v>
      </c>
      <c r="R765" s="233" t="s">
        <v>5611</v>
      </c>
      <c r="S765" s="228" t="s">
        <v>5619</v>
      </c>
      <c r="T765" s="228" t="s">
        <v>5620</v>
      </c>
      <c r="U765" s="228" t="s">
        <v>855</v>
      </c>
      <c r="V765" s="228" t="s">
        <v>5621</v>
      </c>
      <c r="W765" s="228" t="s">
        <v>1544</v>
      </c>
      <c r="X765" s="316" t="s">
        <v>793</v>
      </c>
      <c r="Y765" s="317" t="str">
        <f>VLOOKUP(HelpMe[[#This Row],[Technician]],Technicians[#All],3,FALSE)</f>
        <v>RAK Ceramics</v>
      </c>
      <c r="Z765" s="228" t="str">
        <f>VLOOKUP(HelpMe[[#This Row],[Technician]],Technicians[#All],2,FALSE)</f>
        <v>SAP ABAP</v>
      </c>
      <c r="AA765" s="233" t="str">
        <f>IF((TEXT("Oct 28, 2024 00:00 AM","mmm dd, yyyy hh:mm") - HelpMe[[#This Row],[Updated Created Date]])&gt;0, "Yes","No")</f>
        <v>Yes</v>
      </c>
      <c r="AB765" s="230">
        <f ca="1">HelpMe[[#This Row],[Updated Resolved Time]]-HelpMe[[#This Row],[Updated Created Date]]</f>
        <v>5.1541666666671517</v>
      </c>
      <c r="AC765" s="231">
        <f>YEAR(HelpMe[[#This Row],[Updated Created Date]])</f>
        <v>2024</v>
      </c>
      <c r="AD765" s="228">
        <f>WEEKNUM(HelpMe[[#This Row],[Updated Created Date]])</f>
        <v>43</v>
      </c>
      <c r="AE765" s="228" t="str">
        <f>_xlfn.CONCAT(HelpMe[[#This Row],[Year]],"-W",HelpMe[[#This Row],[Week'#]])</f>
        <v>2024-W43</v>
      </c>
      <c r="AF765" s="228" t="str">
        <f>IFERROR(VLOOKUP(HelpMe[[#This Row],[ID]],CGTracker[#All],13,FALSE),"No CG Status Found")</f>
        <v>No CG Status Found</v>
      </c>
      <c r="AG765" s="228">
        <f>MONTH(HelpMe[[#This Row],[Updated Created Date]])</f>
        <v>10</v>
      </c>
      <c r="AH765" s="228" t="str">
        <f>_xlfn.CONCAT(HelpMe[[#This Row],[Year]],"-M",HelpMe[[#This Row],[Month]])</f>
        <v>2024-M10</v>
      </c>
      <c r="AI765" s="228" t="str">
        <f ca="1">IF(HelpMe[[#This Row],[Age]]&lt;2,"Less than 2",IF(HelpMe[[#This Row],[Age]]&lt;5,"From 2 to 5",IF(HelpMe[[#This Row],[Age]]&lt;10,"From 5 to 10","More than 10")))</f>
        <v>From 5 to 10</v>
      </c>
      <c r="AJ7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45589.578472222223</v>
      </c>
      <c r="AK7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45594.732638888891</v>
      </c>
    </row>
    <row r="766" spans="1:37" ht="13.5" customHeight="1">
      <c r="A766" s="235">
        <v>4000004337</v>
      </c>
      <c r="B766" s="228" t="s">
        <v>117</v>
      </c>
      <c r="C766" s="228" t="s">
        <v>1035</v>
      </c>
      <c r="D766" s="228" t="s">
        <v>5622</v>
      </c>
      <c r="E766" s="228" t="s">
        <v>5202</v>
      </c>
      <c r="F766" s="228" t="s">
        <v>2413</v>
      </c>
      <c r="G766" s="228" t="s">
        <v>882</v>
      </c>
      <c r="H766" s="228" t="s">
        <v>403</v>
      </c>
      <c r="I766" s="233" t="s">
        <v>5623</v>
      </c>
      <c r="J766" s="228" t="s">
        <v>5624</v>
      </c>
      <c r="K766" s="228" t="s">
        <v>846</v>
      </c>
      <c r="L766" s="228" t="s">
        <v>5625</v>
      </c>
      <c r="M766" s="228" t="s">
        <v>5202</v>
      </c>
      <c r="N766" s="228" t="s">
        <v>1446</v>
      </c>
      <c r="O766" s="228" t="s">
        <v>850</v>
      </c>
      <c r="P766" s="233" t="s">
        <v>5625</v>
      </c>
      <c r="Q766" s="228" t="s">
        <v>892</v>
      </c>
      <c r="R766" s="233" t="s">
        <v>5626</v>
      </c>
      <c r="S766" s="228" t="s">
        <v>5627</v>
      </c>
      <c r="T766" s="228" t="s">
        <v>5628</v>
      </c>
      <c r="U766" s="228" t="s">
        <v>890</v>
      </c>
      <c r="V766" s="228" t="s">
        <v>855</v>
      </c>
      <c r="W766" s="228" t="s">
        <v>869</v>
      </c>
      <c r="X766" s="316" t="s">
        <v>878</v>
      </c>
      <c r="Y766" s="317" t="str">
        <f>VLOOKUP(HelpMe[[#This Row],[Technician]],Technicians[#All],3,FALSE)</f>
        <v>RAK Ceramics</v>
      </c>
      <c r="Z766" s="228" t="str">
        <f>VLOOKUP(HelpMe[[#This Row],[Technician]],Technicians[#All],2,FALSE)</f>
        <v>SAP Basis</v>
      </c>
      <c r="AA766" s="233" t="str">
        <f>IF((TEXT("Oct 28, 2024 00:00 AM","mmm dd, yyyy hh:mm") - HelpMe[[#This Row],[Updated Created Date]])&gt;0, "Yes","No")</f>
        <v>Yes</v>
      </c>
      <c r="AB766" s="230">
        <f ca="1">HelpMe[[#This Row],[Updated Resolved Time]]-HelpMe[[#This Row],[Updated Created Date]]</f>
        <v>5.9083333333328483</v>
      </c>
      <c r="AC766" s="231">
        <f>YEAR(HelpMe[[#This Row],[Updated Created Date]])</f>
        <v>2024</v>
      </c>
      <c r="AD766" s="228">
        <f>WEEKNUM(HelpMe[[#This Row],[Updated Created Date]])</f>
        <v>43</v>
      </c>
      <c r="AE766" s="228" t="str">
        <f>_xlfn.CONCAT(HelpMe[[#This Row],[Year]],"-W",HelpMe[[#This Row],[Week'#]])</f>
        <v>2024-W43</v>
      </c>
      <c r="AF766" s="228" t="str">
        <f>IFERROR(VLOOKUP(HelpMe[[#This Row],[ID]],CGTracker[#All],13,FALSE),"No CG Status Found")</f>
        <v>No CG Status Found</v>
      </c>
      <c r="AG766" s="228">
        <f>MONTH(HelpMe[[#This Row],[Updated Created Date]])</f>
        <v>10</v>
      </c>
      <c r="AH766" s="228" t="str">
        <f>_xlfn.CONCAT(HelpMe[[#This Row],[Year]],"-M",HelpMe[[#This Row],[Month]])</f>
        <v>2024-M10</v>
      </c>
      <c r="AI766" s="228" t="str">
        <f ca="1">IF(HelpMe[[#This Row],[Age]]&lt;2,"Less than 2",IF(HelpMe[[#This Row],[Age]]&lt;5,"From 2 to 5",IF(HelpMe[[#This Row],[Age]]&lt;10,"From 5 to 10","More than 10")))</f>
        <v>From 5 to 10</v>
      </c>
      <c r="AJ7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45588.768055555556</v>
      </c>
      <c r="AK7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45594.676388888889</v>
      </c>
    </row>
    <row r="767" spans="1:37" ht="13.5" customHeight="1">
      <c r="A767" s="235">
        <v>4000004378</v>
      </c>
      <c r="B767" s="228" t="s">
        <v>117</v>
      </c>
      <c r="C767" s="228" t="s">
        <v>795</v>
      </c>
      <c r="D767" s="228" t="s">
        <v>5629</v>
      </c>
      <c r="E767" s="228" t="s">
        <v>5630</v>
      </c>
      <c r="F767" s="228" t="s">
        <v>881</v>
      </c>
      <c r="G767" s="228" t="s">
        <v>882</v>
      </c>
      <c r="H767" s="228" t="s">
        <v>403</v>
      </c>
      <c r="I767" s="233" t="s">
        <v>1075</v>
      </c>
      <c r="J767" s="228" t="s">
        <v>5631</v>
      </c>
      <c r="K767" s="228" t="s">
        <v>890</v>
      </c>
      <c r="L767" s="228" t="s">
        <v>3883</v>
      </c>
      <c r="M767" s="228" t="s">
        <v>5630</v>
      </c>
      <c r="N767" s="228" t="s">
        <v>1156</v>
      </c>
      <c r="O767" s="228" t="s">
        <v>850</v>
      </c>
      <c r="P767" s="233" t="s">
        <v>3883</v>
      </c>
      <c r="Q767" s="228" t="s">
        <v>795</v>
      </c>
      <c r="R767" s="233" t="s">
        <v>5632</v>
      </c>
      <c r="S767" s="228" t="s">
        <v>5633</v>
      </c>
      <c r="T767" s="228" t="s">
        <v>5634</v>
      </c>
      <c r="U767" s="228" t="s">
        <v>890</v>
      </c>
      <c r="V767" s="228" t="s">
        <v>855</v>
      </c>
      <c r="W767" s="228" t="s">
        <v>938</v>
      </c>
      <c r="X767" s="316" t="s">
        <v>793</v>
      </c>
      <c r="Y767" s="317" t="str">
        <f>VLOOKUP(HelpMe[[#This Row],[Technician]],Technicians[#All],3,FALSE)</f>
        <v>RAK Ceramics</v>
      </c>
      <c r="Z767" s="228" t="str">
        <f>VLOOKUP(HelpMe[[#This Row],[Technician]],Technicians[#All],2,FALSE)</f>
        <v>SAP Basis</v>
      </c>
      <c r="AA767" s="233" t="str">
        <f>IF((TEXT("Oct 28, 2024 00:00 AM","mmm dd, yyyy hh:mm") - HelpMe[[#This Row],[Updated Created Date]])&gt;0, "Yes","No")</f>
        <v>Yes</v>
      </c>
      <c r="AB767" s="230">
        <f ca="1">HelpMe[[#This Row],[Updated Resolved Time]]-HelpMe[[#This Row],[Updated Created Date]]</f>
        <v>11.00277777777228</v>
      </c>
      <c r="AC767" s="231">
        <f>YEAR(HelpMe[[#This Row],[Updated Created Date]])</f>
        <v>2024</v>
      </c>
      <c r="AD767" s="228">
        <f>WEEKNUM(HelpMe[[#This Row],[Updated Created Date]])</f>
        <v>43</v>
      </c>
      <c r="AE767" s="228" t="str">
        <f>_xlfn.CONCAT(HelpMe[[#This Row],[Year]],"-W",HelpMe[[#This Row],[Week'#]])</f>
        <v>2024-W43</v>
      </c>
      <c r="AF767" s="228" t="str">
        <f>IFERROR(VLOOKUP(HelpMe[[#This Row],[ID]],CGTracker[#All],13,FALSE),"No CG Status Found")</f>
        <v>No CG Status Found</v>
      </c>
      <c r="AG767" s="228">
        <f>MONTH(HelpMe[[#This Row],[Updated Created Date]])</f>
        <v>10</v>
      </c>
      <c r="AH767" s="228" t="str">
        <f>_xlfn.CONCAT(HelpMe[[#This Row],[Year]],"-M",HelpMe[[#This Row],[Month]])</f>
        <v>2024-M10</v>
      </c>
      <c r="AI767" s="228" t="str">
        <f ca="1">IF(HelpMe[[#This Row],[Age]]&lt;2,"Less than 2",IF(HelpMe[[#This Row],[Age]]&lt;5,"From 2 to 5",IF(HelpMe[[#This Row],[Age]]&lt;10,"From 5 to 10","More than 10")))</f>
        <v>More than 10</v>
      </c>
      <c r="AJ7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45589.790972222225</v>
      </c>
      <c r="AK7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45600.793749999997</v>
      </c>
    </row>
    <row r="768" spans="1:37" ht="13.5" customHeight="1">
      <c r="A768" s="235">
        <v>4000004356</v>
      </c>
      <c r="B768" s="228" t="s">
        <v>117</v>
      </c>
      <c r="C768" s="228" t="s">
        <v>1035</v>
      </c>
      <c r="D768" s="228" t="s">
        <v>5635</v>
      </c>
      <c r="E768" s="228" t="s">
        <v>5636</v>
      </c>
      <c r="F768" s="228" t="s">
        <v>881</v>
      </c>
      <c r="G768" s="228" t="s">
        <v>882</v>
      </c>
      <c r="H768" s="228" t="s">
        <v>403</v>
      </c>
      <c r="I768" s="233" t="s">
        <v>5637</v>
      </c>
      <c r="J768" s="228" t="s">
        <v>5638</v>
      </c>
      <c r="K768" s="228" t="s">
        <v>890</v>
      </c>
      <c r="L768" s="228" t="s">
        <v>5639</v>
      </c>
      <c r="M768" s="228" t="s">
        <v>5636</v>
      </c>
      <c r="N768" s="228" t="s">
        <v>3706</v>
      </c>
      <c r="O768" s="228" t="s">
        <v>850</v>
      </c>
      <c r="P768" s="233" t="s">
        <v>5640</v>
      </c>
      <c r="Q768" s="228" t="s">
        <v>892</v>
      </c>
      <c r="R768" s="233" t="s">
        <v>5641</v>
      </c>
      <c r="S768" s="228" t="s">
        <v>5641</v>
      </c>
      <c r="T768" s="228" t="s">
        <v>5642</v>
      </c>
      <c r="U768" s="228" t="s">
        <v>890</v>
      </c>
      <c r="V768" s="228" t="s">
        <v>855</v>
      </c>
      <c r="W768" s="228" t="s">
        <v>938</v>
      </c>
      <c r="X768" s="316" t="s">
        <v>793</v>
      </c>
      <c r="Y768" s="317" t="str">
        <f>VLOOKUP(HelpMe[[#This Row],[Technician]],Technicians[#All],3,FALSE)</f>
        <v>RAK Ceramics</v>
      </c>
      <c r="Z768" s="228" t="str">
        <f>VLOOKUP(HelpMe[[#This Row],[Technician]],Technicians[#All],2,FALSE)</f>
        <v>SAP Basis</v>
      </c>
      <c r="AA768" s="233" t="str">
        <f>IF((TEXT("Oct 28, 2024 00:00 AM","mmm dd, yyyy hh:mm") - HelpMe[[#This Row],[Updated Created Date]])&gt;0, "Yes","No")</f>
        <v>Yes</v>
      </c>
      <c r="AB768" s="230">
        <f ca="1">HelpMe[[#This Row],[Updated Resolved Time]]-HelpMe[[#This Row],[Updated Created Date]]</f>
        <v>4.1597222222189885</v>
      </c>
      <c r="AC768" s="231">
        <f>YEAR(HelpMe[[#This Row],[Updated Created Date]])</f>
        <v>2024</v>
      </c>
      <c r="AD768" s="228">
        <f>WEEKNUM(HelpMe[[#This Row],[Updated Created Date]])</f>
        <v>43</v>
      </c>
      <c r="AE768" s="228" t="str">
        <f>_xlfn.CONCAT(HelpMe[[#This Row],[Year]],"-W",HelpMe[[#This Row],[Week'#]])</f>
        <v>2024-W43</v>
      </c>
      <c r="AF768" s="228" t="str">
        <f>IFERROR(VLOOKUP(HelpMe[[#This Row],[ID]],CGTracker[#All],13,FALSE),"No CG Status Found")</f>
        <v>No CG Status Found</v>
      </c>
      <c r="AG768" s="228">
        <f>MONTH(HelpMe[[#This Row],[Updated Created Date]])</f>
        <v>10</v>
      </c>
      <c r="AH768" s="228" t="str">
        <f>_xlfn.CONCAT(HelpMe[[#This Row],[Year]],"-M",HelpMe[[#This Row],[Month]])</f>
        <v>2024-M10</v>
      </c>
      <c r="AI768" s="228" t="str">
        <f ca="1">IF(HelpMe[[#This Row],[Age]]&lt;2,"Less than 2",IF(HelpMe[[#This Row],[Age]]&lt;5,"From 2 to 5",IF(HelpMe[[#This Row],[Age]]&lt;10,"From 5 to 10","More than 10")))</f>
        <v>From 2 to 5</v>
      </c>
      <c r="AJ7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45589.5625</v>
      </c>
      <c r="AK7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45593.722222222219</v>
      </c>
    </row>
    <row r="769" spans="1:37" ht="13.5" customHeight="1">
      <c r="A769" s="235">
        <v>4000004376</v>
      </c>
      <c r="B769" s="228" t="s">
        <v>117</v>
      </c>
      <c r="C769" s="228" t="s">
        <v>892</v>
      </c>
      <c r="D769" s="228" t="s">
        <v>5643</v>
      </c>
      <c r="E769" s="228" t="s">
        <v>5644</v>
      </c>
      <c r="F769" s="228" t="s">
        <v>881</v>
      </c>
      <c r="G769" s="228" t="s">
        <v>882</v>
      </c>
      <c r="H769" s="228" t="s">
        <v>403</v>
      </c>
      <c r="I769" s="233" t="s">
        <v>5645</v>
      </c>
      <c r="J769" s="228" t="s">
        <v>5646</v>
      </c>
      <c r="K769" s="228" t="s">
        <v>890</v>
      </c>
      <c r="L769" s="228" t="s">
        <v>5179</v>
      </c>
      <c r="M769" s="228" t="s">
        <v>5644</v>
      </c>
      <c r="N769" s="228" t="s">
        <v>874</v>
      </c>
      <c r="O769" s="228" t="s">
        <v>850</v>
      </c>
      <c r="P769" s="233" t="s">
        <v>5179</v>
      </c>
      <c r="Q769" s="228" t="s">
        <v>795</v>
      </c>
      <c r="R769" s="233" t="s">
        <v>5647</v>
      </c>
      <c r="S769" s="228" t="s">
        <v>5647</v>
      </c>
      <c r="T769" s="228" t="s">
        <v>5648</v>
      </c>
      <c r="U769" s="228" t="s">
        <v>890</v>
      </c>
      <c r="V769" s="228" t="s">
        <v>855</v>
      </c>
      <c r="W769" s="228" t="s">
        <v>938</v>
      </c>
      <c r="X769" s="316" t="s">
        <v>878</v>
      </c>
      <c r="Y769" s="317" t="str">
        <f>VLOOKUP(HelpMe[[#This Row],[Technician]],Technicians[#All],3,FALSE)</f>
        <v>RAK Ceramics</v>
      </c>
      <c r="Z769" s="228" t="str">
        <f>VLOOKUP(HelpMe[[#This Row],[Technician]],Technicians[#All],2,FALSE)</f>
        <v>SAP Basis</v>
      </c>
      <c r="AA769" s="233" t="str">
        <f>IF((TEXT("Oct 28, 2024 00:00 AM","mmm dd, yyyy hh:mm") - HelpMe[[#This Row],[Updated Created Date]])&gt;0, "Yes","No")</f>
        <v>Yes</v>
      </c>
      <c r="AB769" s="230">
        <f ca="1">HelpMe[[#This Row],[Updated Resolved Time]]-HelpMe[[#This Row],[Updated Created Date]]</f>
        <v>19.993055555554747</v>
      </c>
      <c r="AC769" s="231">
        <f>YEAR(HelpMe[[#This Row],[Updated Created Date]])</f>
        <v>2024</v>
      </c>
      <c r="AD769" s="228">
        <f>WEEKNUM(HelpMe[[#This Row],[Updated Created Date]])</f>
        <v>43</v>
      </c>
      <c r="AE769" s="228" t="str">
        <f>_xlfn.CONCAT(HelpMe[[#This Row],[Year]],"-W",HelpMe[[#This Row],[Week'#]])</f>
        <v>2024-W43</v>
      </c>
      <c r="AF769" s="228" t="str">
        <f>IFERROR(VLOOKUP(HelpMe[[#This Row],[ID]],CGTracker[#All],13,FALSE),"No CG Status Found")</f>
        <v>No CG Status Found</v>
      </c>
      <c r="AG769" s="228">
        <f>MONTH(HelpMe[[#This Row],[Updated Created Date]])</f>
        <v>10</v>
      </c>
      <c r="AH769" s="228" t="str">
        <f>_xlfn.CONCAT(HelpMe[[#This Row],[Year]],"-M",HelpMe[[#This Row],[Month]])</f>
        <v>2024-M10</v>
      </c>
      <c r="AI769" s="228" t="str">
        <f ca="1">IF(HelpMe[[#This Row],[Age]]&lt;2,"Less than 2",IF(HelpMe[[#This Row],[Age]]&lt;5,"From 2 to 5",IF(HelpMe[[#This Row],[Age]]&lt;10,"From 5 to 10","More than 10")))</f>
        <v>More than 10</v>
      </c>
      <c r="AJ7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45589.775000000001</v>
      </c>
      <c r="AK7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45609.768055555556</v>
      </c>
    </row>
    <row r="770" spans="1:37" ht="13.5" customHeight="1">
      <c r="A770" s="235">
        <v>4000004347</v>
      </c>
      <c r="B770" s="228" t="s">
        <v>156</v>
      </c>
      <c r="C770" s="228" t="s">
        <v>795</v>
      </c>
      <c r="D770" s="228" t="s">
        <v>5649</v>
      </c>
      <c r="E770" s="228" t="s">
        <v>1046</v>
      </c>
      <c r="F770" s="228" t="s">
        <v>742</v>
      </c>
      <c r="G770" s="228" t="s">
        <v>941</v>
      </c>
      <c r="H770" s="228" t="s">
        <v>131</v>
      </c>
      <c r="I770" s="233" t="s">
        <v>5650</v>
      </c>
      <c r="J770" s="228" t="s">
        <v>5651</v>
      </c>
      <c r="K770" s="228" t="s">
        <v>846</v>
      </c>
      <c r="L770" s="228" t="s">
        <v>855</v>
      </c>
      <c r="M770" s="228" t="s">
        <v>1046</v>
      </c>
      <c r="N770" s="228" t="s">
        <v>863</v>
      </c>
      <c r="O770" s="228" t="s">
        <v>850</v>
      </c>
      <c r="P770" s="233" t="s">
        <v>5652</v>
      </c>
      <c r="Q770" s="228" t="s">
        <v>795</v>
      </c>
      <c r="R770" s="233" t="s">
        <v>855</v>
      </c>
      <c r="S770" s="228" t="s">
        <v>5653</v>
      </c>
      <c r="T770" s="228" t="s">
        <v>5654</v>
      </c>
      <c r="U770" s="228" t="s">
        <v>855</v>
      </c>
      <c r="V770" s="228" t="s">
        <v>855</v>
      </c>
      <c r="W770" s="228" t="s">
        <v>869</v>
      </c>
      <c r="X770" s="316" t="s">
        <v>793</v>
      </c>
      <c r="Y770" s="317" t="str">
        <f>VLOOKUP(HelpMe[[#This Row],[Technician]],Technicians[#All],3,FALSE)</f>
        <v>RAK Ceramics</v>
      </c>
      <c r="Z770" s="228" t="str">
        <f>VLOOKUP(HelpMe[[#This Row],[Technician]],Technicians[#All],2,FALSE)</f>
        <v>SAP SD</v>
      </c>
      <c r="AA770" s="233" t="str">
        <f>IF((TEXT("Oct 28, 2024 00:00 AM","mmm dd, yyyy hh:mm") - HelpMe[[#This Row],[Updated Created Date]])&gt;0, "Yes","No")</f>
        <v>Yes</v>
      </c>
      <c r="AB770" s="230">
        <f ca="1">HelpMe[[#This Row],[Updated Resolved Time]]-HelpMe[[#This Row],[Updated Created Date]]</f>
        <v>64.261684837962093</v>
      </c>
      <c r="AC770" s="231">
        <f>YEAR(HelpMe[[#This Row],[Updated Created Date]])</f>
        <v>2024</v>
      </c>
      <c r="AD770" s="228">
        <f>WEEKNUM(HelpMe[[#This Row],[Updated Created Date]])</f>
        <v>43</v>
      </c>
      <c r="AE770" s="228" t="str">
        <f>_xlfn.CONCAT(HelpMe[[#This Row],[Year]],"-W",HelpMe[[#This Row],[Week'#]])</f>
        <v>2024-W43</v>
      </c>
      <c r="AF770" s="228" t="str">
        <f>IFERROR(VLOOKUP(HelpMe[[#This Row],[ID]],CGTracker[#All],13,FALSE),"No CG Status Found")</f>
        <v>No CG Status Found</v>
      </c>
      <c r="AG770" s="228">
        <f>MONTH(HelpMe[[#This Row],[Updated Created Date]])</f>
        <v>10</v>
      </c>
      <c r="AH770" s="228" t="str">
        <f>_xlfn.CONCAT(HelpMe[[#This Row],[Year]],"-M",HelpMe[[#This Row],[Month]])</f>
        <v>2024-M10</v>
      </c>
      <c r="AI770" s="228" t="str">
        <f ca="1">IF(HelpMe[[#This Row],[Age]]&lt;2,"Less than 2",IF(HelpMe[[#This Row],[Age]]&lt;5,"From 2 to 5",IF(HelpMe[[#This Row],[Age]]&lt;10,"From 5 to 10","More than 10")))</f>
        <v>More than 10</v>
      </c>
      <c r="AJ7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45589.495833333334</v>
      </c>
      <c r="AK7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71" spans="1:37" ht="13.5" customHeight="1">
      <c r="A771" s="235">
        <v>4000004371</v>
      </c>
      <c r="B771" s="228" t="s">
        <v>156</v>
      </c>
      <c r="C771" s="228" t="s">
        <v>892</v>
      </c>
      <c r="D771" s="228" t="s">
        <v>5655</v>
      </c>
      <c r="E771" s="228" t="s">
        <v>880</v>
      </c>
      <c r="F771" s="228" t="s">
        <v>518</v>
      </c>
      <c r="G771" s="228" t="s">
        <v>516</v>
      </c>
      <c r="H771" s="228" t="s">
        <v>403</v>
      </c>
      <c r="I771" s="233" t="s">
        <v>5656</v>
      </c>
      <c r="J771" s="228" t="s">
        <v>5657</v>
      </c>
      <c r="K771" s="228" t="s">
        <v>846</v>
      </c>
      <c r="L771" s="228" t="s">
        <v>3248</v>
      </c>
      <c r="M771" s="228" t="s">
        <v>880</v>
      </c>
      <c r="N771" s="228" t="s">
        <v>886</v>
      </c>
      <c r="O771" s="228" t="s">
        <v>1015</v>
      </c>
      <c r="P771" s="233" t="s">
        <v>3248</v>
      </c>
      <c r="Q771" s="228" t="s">
        <v>892</v>
      </c>
      <c r="R771" s="233" t="s">
        <v>5658</v>
      </c>
      <c r="S771" s="228" t="s">
        <v>5659</v>
      </c>
      <c r="T771" s="228" t="s">
        <v>5660</v>
      </c>
      <c r="U771" s="228" t="s">
        <v>855</v>
      </c>
      <c r="V771" s="228" t="s">
        <v>5661</v>
      </c>
      <c r="W771" s="228" t="s">
        <v>869</v>
      </c>
      <c r="X771" s="316" t="s">
        <v>891</v>
      </c>
      <c r="Y771" s="317" t="str">
        <f>VLOOKUP(HelpMe[[#This Row],[Technician]],Technicians[#All],3,FALSE)</f>
        <v>Capgemini</v>
      </c>
      <c r="Z771" s="228" t="str">
        <f>VLOOKUP(HelpMe[[#This Row],[Technician]],Technicians[#All],2,FALSE)</f>
        <v>SAP SD</v>
      </c>
      <c r="AA771" s="233" t="str">
        <f>IF((TEXT("Oct 28, 2024 00:00 AM","mmm dd, yyyy hh:mm") - HelpMe[[#This Row],[Updated Created Date]])&gt;0, "Yes","No")</f>
        <v>Yes</v>
      </c>
      <c r="AB771" s="230">
        <f ca="1">HelpMe[[#This Row],[Updated Resolved Time]]-HelpMe[[#This Row],[Updated Created Date]]</f>
        <v>20.831944444442343</v>
      </c>
      <c r="AC771" s="231">
        <f>YEAR(HelpMe[[#This Row],[Updated Created Date]])</f>
        <v>2024</v>
      </c>
      <c r="AD771" s="228">
        <f>WEEKNUM(HelpMe[[#This Row],[Updated Created Date]])</f>
        <v>43</v>
      </c>
      <c r="AE771" s="228" t="str">
        <f>_xlfn.CONCAT(HelpMe[[#This Row],[Year]],"-W",HelpMe[[#This Row],[Week'#]])</f>
        <v>2024-W43</v>
      </c>
      <c r="AF771" s="228" t="str">
        <f>IFERROR(VLOOKUP(HelpMe[[#This Row],[ID]],CGTracker[#All],13,FALSE),"No CG Status Found")</f>
        <v>Resolved</v>
      </c>
      <c r="AG771" s="228">
        <f>MONTH(HelpMe[[#This Row],[Updated Created Date]])</f>
        <v>10</v>
      </c>
      <c r="AH771" s="228" t="str">
        <f>_xlfn.CONCAT(HelpMe[[#This Row],[Year]],"-M",HelpMe[[#This Row],[Month]])</f>
        <v>2024-M10</v>
      </c>
      <c r="AI771" s="228" t="str">
        <f ca="1">IF(HelpMe[[#This Row],[Age]]&lt;2,"Less than 2",IF(HelpMe[[#This Row],[Age]]&lt;5,"From 2 to 5",IF(HelpMe[[#This Row],[Age]]&lt;10,"From 5 to 10","More than 10")))</f>
        <v>More than 10</v>
      </c>
      <c r="AJ7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45589.745833333334</v>
      </c>
      <c r="AK7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45610.577777777777</v>
      </c>
    </row>
    <row r="772" spans="1:37" ht="13.5" customHeight="1">
      <c r="A772" s="235">
        <v>4000004355</v>
      </c>
      <c r="B772" s="228" t="s">
        <v>156</v>
      </c>
      <c r="C772" s="228" t="s">
        <v>892</v>
      </c>
      <c r="D772" s="228" t="s">
        <v>5662</v>
      </c>
      <c r="E772" s="228" t="s">
        <v>1168</v>
      </c>
      <c r="F772" s="228" t="s">
        <v>603</v>
      </c>
      <c r="G772" s="228" t="s">
        <v>860</v>
      </c>
      <c r="H772" s="228" t="s">
        <v>403</v>
      </c>
      <c r="I772" s="233" t="s">
        <v>5637</v>
      </c>
      <c r="J772" s="228" t="s">
        <v>5663</v>
      </c>
      <c r="K772" s="228" t="s">
        <v>846</v>
      </c>
      <c r="L772" s="228" t="s">
        <v>2284</v>
      </c>
      <c r="M772" s="228" t="s">
        <v>1168</v>
      </c>
      <c r="N772" s="228" t="s">
        <v>1170</v>
      </c>
      <c r="O772" s="228" t="s">
        <v>850</v>
      </c>
      <c r="P772" s="233" t="s">
        <v>2284</v>
      </c>
      <c r="Q772" s="228" t="s">
        <v>795</v>
      </c>
      <c r="R772" s="233" t="s">
        <v>5664</v>
      </c>
      <c r="S772" s="228" t="s">
        <v>5665</v>
      </c>
      <c r="T772" s="228" t="s">
        <v>5666</v>
      </c>
      <c r="U772" s="228" t="s">
        <v>855</v>
      </c>
      <c r="V772" s="228" t="s">
        <v>5667</v>
      </c>
      <c r="W772" s="228" t="s">
        <v>869</v>
      </c>
      <c r="X772" s="316" t="s">
        <v>793</v>
      </c>
      <c r="Y772" s="317" t="str">
        <f>VLOOKUP(HelpMe[[#This Row],[Technician]],Technicians[#All],3,FALSE)</f>
        <v>RAK Ceramics</v>
      </c>
      <c r="Z772" s="228" t="str">
        <f>VLOOKUP(HelpMe[[#This Row],[Technician]],Technicians[#All],2,FALSE)</f>
        <v>SAP ABAP</v>
      </c>
      <c r="AA772" s="233" t="str">
        <f>IF((TEXT("Oct 28, 2024 00:00 AM","mmm dd, yyyy hh:mm") - HelpMe[[#This Row],[Updated Created Date]])&gt;0, "Yes","No")</f>
        <v>Yes</v>
      </c>
      <c r="AB772" s="230">
        <f ca="1">HelpMe[[#This Row],[Updated Resolved Time]]-HelpMe[[#This Row],[Updated Created Date]]</f>
        <v>5.1673611111109494</v>
      </c>
      <c r="AC772" s="231">
        <f>YEAR(HelpMe[[#This Row],[Updated Created Date]])</f>
        <v>2024</v>
      </c>
      <c r="AD772" s="228">
        <f>WEEKNUM(HelpMe[[#This Row],[Updated Created Date]])</f>
        <v>43</v>
      </c>
      <c r="AE772" s="228" t="str">
        <f>_xlfn.CONCAT(HelpMe[[#This Row],[Year]],"-W",HelpMe[[#This Row],[Week'#]])</f>
        <v>2024-W43</v>
      </c>
      <c r="AF772" s="228" t="str">
        <f>IFERROR(VLOOKUP(HelpMe[[#This Row],[ID]],CGTracker[#All],13,FALSE),"No CG Status Found")</f>
        <v>No CG Status Found</v>
      </c>
      <c r="AG772" s="228">
        <f>MONTH(HelpMe[[#This Row],[Updated Created Date]])</f>
        <v>10</v>
      </c>
      <c r="AH772" s="228" t="str">
        <f>_xlfn.CONCAT(HelpMe[[#This Row],[Year]],"-M",HelpMe[[#This Row],[Month]])</f>
        <v>2024-M10</v>
      </c>
      <c r="AI772" s="228" t="str">
        <f ca="1">IF(HelpMe[[#This Row],[Age]]&lt;2,"Less than 2",IF(HelpMe[[#This Row],[Age]]&lt;5,"From 2 to 5",IF(HelpMe[[#This Row],[Age]]&lt;10,"From 5 to 10","More than 10")))</f>
        <v>From 5 to 10</v>
      </c>
      <c r="AJ7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45589.5625</v>
      </c>
      <c r="AK7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45594.729861111111</v>
      </c>
    </row>
    <row r="773" spans="1:37" ht="13.5" customHeight="1">
      <c r="A773" s="235">
        <v>4000004408</v>
      </c>
      <c r="B773" s="228" t="s">
        <v>117</v>
      </c>
      <c r="C773" s="228" t="s">
        <v>795</v>
      </c>
      <c r="D773" s="228" t="s">
        <v>5668</v>
      </c>
      <c r="E773" s="228" t="s">
        <v>3283</v>
      </c>
      <c r="F773" s="228" t="s">
        <v>1054</v>
      </c>
      <c r="G773" s="228" t="s">
        <v>1055</v>
      </c>
      <c r="H773" s="228" t="s">
        <v>268</v>
      </c>
      <c r="I773" s="233" t="s">
        <v>5669</v>
      </c>
      <c r="J773" s="228" t="s">
        <v>5670</v>
      </c>
      <c r="K773" s="228" t="s">
        <v>846</v>
      </c>
      <c r="L773" s="228" t="s">
        <v>855</v>
      </c>
      <c r="M773" s="228" t="s">
        <v>2448</v>
      </c>
      <c r="N773" s="228" t="s">
        <v>1240</v>
      </c>
      <c r="O773" s="228" t="s">
        <v>850</v>
      </c>
      <c r="P773" s="233" t="s">
        <v>5671</v>
      </c>
      <c r="Q773" s="228" t="s">
        <v>795</v>
      </c>
      <c r="R773" s="233" t="s">
        <v>855</v>
      </c>
      <c r="S773" s="228" t="s">
        <v>855</v>
      </c>
      <c r="T773" s="228" t="s">
        <v>5672</v>
      </c>
      <c r="U773" s="228" t="s">
        <v>846</v>
      </c>
      <c r="V773" s="228" t="s">
        <v>5673</v>
      </c>
      <c r="W773" s="228" t="s">
        <v>869</v>
      </c>
      <c r="X773" s="316" t="s">
        <v>793</v>
      </c>
      <c r="Y773" s="317" t="str">
        <f>VLOOKUP(HelpMe[[#This Row],[Technician]],Technicians[#All],3,FALSE)</f>
        <v>RAK Ceramics</v>
      </c>
      <c r="Z773" s="228" t="str">
        <f>VLOOKUP(HelpMe[[#This Row],[Technician]],Technicians[#All],2,FALSE)</f>
        <v>SAP PP</v>
      </c>
      <c r="AA773" s="233" t="str">
        <f>IF((TEXT("Oct 28, 2024 00:00 AM","mmm dd, yyyy hh:mm") - HelpMe[[#This Row],[Updated Created Date]])&gt;0, "Yes","No")</f>
        <v>Yes</v>
      </c>
      <c r="AB773" s="230">
        <f ca="1">HelpMe[[#This Row],[Updated Resolved Time]]-HelpMe[[#This Row],[Updated Created Date]]</f>
        <v>62.987379282407346</v>
      </c>
      <c r="AC773" s="231">
        <f>YEAR(HelpMe[[#This Row],[Updated Created Date]])</f>
        <v>2024</v>
      </c>
      <c r="AD773" s="228">
        <f>WEEKNUM(HelpMe[[#This Row],[Updated Created Date]])</f>
        <v>43</v>
      </c>
      <c r="AE773" s="228" t="str">
        <f>_xlfn.CONCAT(HelpMe[[#This Row],[Year]],"-W",HelpMe[[#This Row],[Week'#]])</f>
        <v>2024-W43</v>
      </c>
      <c r="AF773" s="228" t="str">
        <f>IFERROR(VLOOKUP(HelpMe[[#This Row],[ID]],CGTracker[#All],13,FALSE),"No CG Status Found")</f>
        <v>No CG Status Found</v>
      </c>
      <c r="AG773" s="228">
        <f>MONTH(HelpMe[[#This Row],[Updated Created Date]])</f>
        <v>10</v>
      </c>
      <c r="AH773" s="228" t="str">
        <f>_xlfn.CONCAT(HelpMe[[#This Row],[Year]],"-M",HelpMe[[#This Row],[Month]])</f>
        <v>2024-M10</v>
      </c>
      <c r="AI773" s="228" t="str">
        <f ca="1">IF(HelpMe[[#This Row],[Age]]&lt;2,"Less than 2",IF(HelpMe[[#This Row],[Age]]&lt;5,"From 2 to 5",IF(HelpMe[[#This Row],[Age]]&lt;10,"From 5 to 10","More than 10")))</f>
        <v>More than 10</v>
      </c>
      <c r="AJ7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45590.770138888889</v>
      </c>
      <c r="AK7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74" spans="1:37" ht="13.5" customHeight="1">
      <c r="A774" s="235">
        <v>4000004438</v>
      </c>
      <c r="B774" s="228" t="s">
        <v>117</v>
      </c>
      <c r="C774" s="228" t="s">
        <v>1035</v>
      </c>
      <c r="D774" s="228" t="s">
        <v>5674</v>
      </c>
      <c r="E774" s="228" t="s">
        <v>4964</v>
      </c>
      <c r="F774" s="228" t="s">
        <v>881</v>
      </c>
      <c r="G774" s="228" t="s">
        <v>882</v>
      </c>
      <c r="H774" s="228" t="s">
        <v>403</v>
      </c>
      <c r="I774" s="233" t="s">
        <v>5675</v>
      </c>
      <c r="J774" s="228" t="s">
        <v>5676</v>
      </c>
      <c r="K774" s="228" t="s">
        <v>846</v>
      </c>
      <c r="L774" s="228" t="s">
        <v>5505</v>
      </c>
      <c r="M774" s="228" t="s">
        <v>4964</v>
      </c>
      <c r="N774" s="228" t="s">
        <v>899</v>
      </c>
      <c r="O774" s="228" t="s">
        <v>850</v>
      </c>
      <c r="P774" s="233" t="s">
        <v>5505</v>
      </c>
      <c r="Q774" s="228" t="s">
        <v>892</v>
      </c>
      <c r="R774" s="233" t="s">
        <v>5677</v>
      </c>
      <c r="S774" s="228" t="s">
        <v>5677</v>
      </c>
      <c r="T774" s="228" t="s">
        <v>5678</v>
      </c>
      <c r="U774" s="228" t="s">
        <v>890</v>
      </c>
      <c r="V774" s="228" t="s">
        <v>855</v>
      </c>
      <c r="W774" s="228" t="s">
        <v>869</v>
      </c>
      <c r="X774" s="316" t="s">
        <v>904</v>
      </c>
      <c r="Y774" s="317" t="str">
        <f>VLOOKUP(HelpMe[[#This Row],[Technician]],Technicians[#All],3,FALSE)</f>
        <v>RAK Ceramics</v>
      </c>
      <c r="Z774" s="228" t="str">
        <f>VLOOKUP(HelpMe[[#This Row],[Technician]],Technicians[#All],2,FALSE)</f>
        <v>SAP Basis</v>
      </c>
      <c r="AA774" s="233" t="str">
        <f>IF((TEXT("Oct 28, 2024 00:00 AM","mmm dd, yyyy hh:mm") - HelpMe[[#This Row],[Updated Created Date]])&gt;0, "Yes","No")</f>
        <v>No</v>
      </c>
      <c r="AB774" s="230">
        <f ca="1">HelpMe[[#This Row],[Updated Resolved Time]]-HelpMe[[#This Row],[Updated Created Date]]</f>
        <v>2.046527777776646</v>
      </c>
      <c r="AC774" s="231">
        <f>YEAR(HelpMe[[#This Row],[Updated Created Date]])</f>
        <v>2024</v>
      </c>
      <c r="AD774" s="228">
        <f>WEEKNUM(HelpMe[[#This Row],[Updated Created Date]])</f>
        <v>44</v>
      </c>
      <c r="AE774" s="228" t="str">
        <f>_xlfn.CONCAT(HelpMe[[#This Row],[Year]],"-W",HelpMe[[#This Row],[Week'#]])</f>
        <v>2024-W44</v>
      </c>
      <c r="AF774" s="228" t="str">
        <f>IFERROR(VLOOKUP(HelpMe[[#This Row],[ID]],CGTracker[#All],13,FALSE),"No CG Status Found")</f>
        <v>No CG Status Found</v>
      </c>
      <c r="AG774" s="228">
        <f>MONTH(HelpMe[[#This Row],[Updated Created Date]])</f>
        <v>10</v>
      </c>
      <c r="AH774" s="228" t="str">
        <f>_xlfn.CONCAT(HelpMe[[#This Row],[Year]],"-M",HelpMe[[#This Row],[Month]])</f>
        <v>2024-M10</v>
      </c>
      <c r="AI774" s="228" t="str">
        <f ca="1">IF(HelpMe[[#This Row],[Age]]&lt;2,"Less than 2",IF(HelpMe[[#This Row],[Age]]&lt;5,"From 2 to 5",IF(HelpMe[[#This Row],[Age]]&lt;10,"From 5 to 10","More than 10")))</f>
        <v>From 2 to 5</v>
      </c>
      <c r="AJ7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45593.448611111111</v>
      </c>
      <c r="AK7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45595.495138888888</v>
      </c>
    </row>
    <row r="775" spans="1:37" ht="13.5" customHeight="1">
      <c r="A775" s="235">
        <v>4000004406</v>
      </c>
      <c r="B775" s="228" t="s">
        <v>156</v>
      </c>
      <c r="C775" s="228" t="s">
        <v>892</v>
      </c>
      <c r="D775" s="228" t="s">
        <v>5679</v>
      </c>
      <c r="E775" s="228" t="s">
        <v>5680</v>
      </c>
      <c r="F775" s="228" t="s">
        <v>603</v>
      </c>
      <c r="G775" s="228" t="s">
        <v>895</v>
      </c>
      <c r="H775" s="228" t="s">
        <v>403</v>
      </c>
      <c r="I775" s="233" t="s">
        <v>5681</v>
      </c>
      <c r="J775" s="228" t="s">
        <v>5682</v>
      </c>
      <c r="K775" s="228" t="s">
        <v>846</v>
      </c>
      <c r="L775" s="228" t="s">
        <v>5683</v>
      </c>
      <c r="M775" s="228" t="s">
        <v>603</v>
      </c>
      <c r="N775" s="228" t="s">
        <v>1098</v>
      </c>
      <c r="O775" s="228" t="s">
        <v>917</v>
      </c>
      <c r="P775" s="233" t="s">
        <v>5684</v>
      </c>
      <c r="Q775" s="228" t="s">
        <v>892</v>
      </c>
      <c r="R775" s="233" t="s">
        <v>5685</v>
      </c>
      <c r="S775" s="228" t="s">
        <v>5685</v>
      </c>
      <c r="T775" s="228" t="s">
        <v>5686</v>
      </c>
      <c r="U775" s="228" t="s">
        <v>855</v>
      </c>
      <c r="V775" s="228" t="s">
        <v>855</v>
      </c>
      <c r="W775" s="228" t="s">
        <v>869</v>
      </c>
      <c r="X775" s="316" t="s">
        <v>793</v>
      </c>
      <c r="Y775" s="317" t="str">
        <f>VLOOKUP(HelpMe[[#This Row],[Technician]],Technicians[#All],3,FALSE)</f>
        <v>RAK Ceramics</v>
      </c>
      <c r="Z775" s="228" t="str">
        <f>VLOOKUP(HelpMe[[#This Row],[Technician]],Technicians[#All],2,FALSE)</f>
        <v>SAP ABAP</v>
      </c>
      <c r="AA775" s="233" t="str">
        <f>IF((TEXT("Oct 28, 2024 00:00 AM","mmm dd, yyyy hh:mm") - HelpMe[[#This Row],[Updated Created Date]])&gt;0, "Yes","No")</f>
        <v>Yes</v>
      </c>
      <c r="AB775" s="230">
        <f ca="1">HelpMe[[#This Row],[Updated Resolved Time]]-HelpMe[[#This Row],[Updated Created Date]]</f>
        <v>3.8090277777810115</v>
      </c>
      <c r="AC775" s="231">
        <f>YEAR(HelpMe[[#This Row],[Updated Created Date]])</f>
        <v>2024</v>
      </c>
      <c r="AD775" s="228">
        <f>WEEKNUM(HelpMe[[#This Row],[Updated Created Date]])</f>
        <v>43</v>
      </c>
      <c r="AE775" s="228" t="str">
        <f>_xlfn.CONCAT(HelpMe[[#This Row],[Year]],"-W",HelpMe[[#This Row],[Week'#]])</f>
        <v>2024-W43</v>
      </c>
      <c r="AF775" s="228" t="str">
        <f>IFERROR(VLOOKUP(HelpMe[[#This Row],[ID]],CGTracker[#All],13,FALSE),"No CG Status Found")</f>
        <v>No CG Status Found</v>
      </c>
      <c r="AG775" s="228">
        <f>MONTH(HelpMe[[#This Row],[Updated Created Date]])</f>
        <v>10</v>
      </c>
      <c r="AH775" s="228" t="str">
        <f>_xlfn.CONCAT(HelpMe[[#This Row],[Year]],"-M",HelpMe[[#This Row],[Month]])</f>
        <v>2024-M10</v>
      </c>
      <c r="AI775" s="228" t="str">
        <f ca="1">IF(HelpMe[[#This Row],[Age]]&lt;2,"Less than 2",IF(HelpMe[[#This Row],[Age]]&lt;5,"From 2 to 5",IF(HelpMe[[#This Row],[Age]]&lt;10,"From 5 to 10","More than 10")))</f>
        <v>From 2 to 5</v>
      </c>
      <c r="AJ7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45590.688888888886</v>
      </c>
      <c r="AK7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45594.497916666667</v>
      </c>
    </row>
    <row r="776" spans="1:37" ht="13.5" customHeight="1">
      <c r="A776" s="235">
        <v>4000004382</v>
      </c>
      <c r="B776" s="228" t="s">
        <v>156</v>
      </c>
      <c r="C776" s="228" t="s">
        <v>892</v>
      </c>
      <c r="D776" s="228" t="s">
        <v>5687</v>
      </c>
      <c r="E776" s="228" t="s">
        <v>1885</v>
      </c>
      <c r="F776" s="228" t="s">
        <v>518</v>
      </c>
      <c r="G776" s="228" t="s">
        <v>516</v>
      </c>
      <c r="H776" s="228" t="s">
        <v>268</v>
      </c>
      <c r="I776" s="233" t="s">
        <v>5688</v>
      </c>
      <c r="J776" s="228" t="s">
        <v>5689</v>
      </c>
      <c r="K776" s="228" t="s">
        <v>846</v>
      </c>
      <c r="L776" s="228" t="s">
        <v>855</v>
      </c>
      <c r="M776" s="228" t="s">
        <v>1885</v>
      </c>
      <c r="N776" s="228" t="s">
        <v>855</v>
      </c>
      <c r="O776" s="228" t="s">
        <v>917</v>
      </c>
      <c r="P776" s="233" t="s">
        <v>5690</v>
      </c>
      <c r="Q776" s="228" t="s">
        <v>892</v>
      </c>
      <c r="R776" s="233" t="s">
        <v>855</v>
      </c>
      <c r="S776" s="228" t="s">
        <v>5691</v>
      </c>
      <c r="T776" s="228" t="s">
        <v>5692</v>
      </c>
      <c r="U776" s="228" t="s">
        <v>855</v>
      </c>
      <c r="V776" s="228" t="s">
        <v>5693</v>
      </c>
      <c r="W776" s="228" t="s">
        <v>869</v>
      </c>
      <c r="X776" s="316" t="s">
        <v>793</v>
      </c>
      <c r="Y776" s="317" t="str">
        <f>VLOOKUP(HelpMe[[#This Row],[Technician]],Technicians[#All],3,FALSE)</f>
        <v>Capgemini</v>
      </c>
      <c r="Z776" s="228" t="str">
        <f>VLOOKUP(HelpMe[[#This Row],[Technician]],Technicians[#All],2,FALSE)</f>
        <v>SAP SD</v>
      </c>
      <c r="AA776" s="233" t="str">
        <f>IF((TEXT("Oct 28, 2024 00:00 AM","mmm dd, yyyy hh:mm") - HelpMe[[#This Row],[Updated Created Date]])&gt;0, "Yes","No")</f>
        <v>Yes</v>
      </c>
      <c r="AB776" s="230">
        <f ca="1">HelpMe[[#This Row],[Updated Resolved Time]]-HelpMe[[#This Row],[Updated Created Date]]</f>
        <v>63.3158515046307</v>
      </c>
      <c r="AC776" s="231">
        <f>YEAR(HelpMe[[#This Row],[Updated Created Date]])</f>
        <v>2024</v>
      </c>
      <c r="AD776" s="228">
        <f>WEEKNUM(HelpMe[[#This Row],[Updated Created Date]])</f>
        <v>43</v>
      </c>
      <c r="AE776" s="228" t="str">
        <f>_xlfn.CONCAT(HelpMe[[#This Row],[Year]],"-W",HelpMe[[#This Row],[Week'#]])</f>
        <v>2024-W43</v>
      </c>
      <c r="AF776" s="228" t="str">
        <f>IFERROR(VLOOKUP(HelpMe[[#This Row],[ID]],CGTracker[#All],13,FALSE),"No CG Status Found")</f>
        <v>Pending Bug Fix</v>
      </c>
      <c r="AG776" s="228">
        <f>MONTH(HelpMe[[#This Row],[Updated Created Date]])</f>
        <v>10</v>
      </c>
      <c r="AH776" s="228" t="str">
        <f>_xlfn.CONCAT(HelpMe[[#This Row],[Year]],"-M",HelpMe[[#This Row],[Month]])</f>
        <v>2024-M10</v>
      </c>
      <c r="AI776" s="228" t="str">
        <f ca="1">IF(HelpMe[[#This Row],[Age]]&lt;2,"Less than 2",IF(HelpMe[[#This Row],[Age]]&lt;5,"From 2 to 5",IF(HelpMe[[#This Row],[Age]]&lt;10,"From 5 to 10","More than 10")))</f>
        <v>More than 10</v>
      </c>
      <c r="AJ7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45590.441666666666</v>
      </c>
      <c r="AK7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77" spans="1:37" ht="13.5" customHeight="1">
      <c r="A777" s="235">
        <v>4000004469</v>
      </c>
      <c r="B777" s="228" t="s">
        <v>156</v>
      </c>
      <c r="C777" s="228" t="s">
        <v>892</v>
      </c>
      <c r="D777" s="228" t="s">
        <v>5694</v>
      </c>
      <c r="E777" s="228" t="s">
        <v>5695</v>
      </c>
      <c r="F777" s="228" t="s">
        <v>1010</v>
      </c>
      <c r="G777" s="228" t="s">
        <v>1055</v>
      </c>
      <c r="H777" s="228" t="s">
        <v>403</v>
      </c>
      <c r="I777" s="233" t="s">
        <v>5696</v>
      </c>
      <c r="J777" s="228" t="s">
        <v>5697</v>
      </c>
      <c r="K777" s="228" t="s">
        <v>846</v>
      </c>
      <c r="L777" s="228" t="s">
        <v>5698</v>
      </c>
      <c r="M777" s="228" t="s">
        <v>5695</v>
      </c>
      <c r="N777" s="228" t="s">
        <v>5699</v>
      </c>
      <c r="O777" s="228" t="s">
        <v>850</v>
      </c>
      <c r="P777" s="233" t="s">
        <v>5698</v>
      </c>
      <c r="Q777" s="228" t="s">
        <v>795</v>
      </c>
      <c r="R777" s="233" t="s">
        <v>5700</v>
      </c>
      <c r="S777" s="228" t="s">
        <v>5701</v>
      </c>
      <c r="T777" s="228" t="s">
        <v>5702</v>
      </c>
      <c r="U777" s="228" t="s">
        <v>855</v>
      </c>
      <c r="V777" s="228" t="s">
        <v>855</v>
      </c>
      <c r="W777" s="228" t="s">
        <v>869</v>
      </c>
      <c r="X777" s="316" t="s">
        <v>878</v>
      </c>
      <c r="Y777" s="317" t="str">
        <f>VLOOKUP(HelpMe[[#This Row],[Technician]],Technicians[#All],3,FALSE)</f>
        <v>RAK Ceramics</v>
      </c>
      <c r="Z777" s="228" t="str">
        <f>VLOOKUP(HelpMe[[#This Row],[Technician]],Technicians[#All],2,FALSE)</f>
        <v>Business Head India</v>
      </c>
      <c r="AA777" s="233" t="str">
        <f>IF((TEXT("Oct 28, 2024 00:00 AM","mmm dd, yyyy hh:mm") - HelpMe[[#This Row],[Updated Created Date]])&gt;0, "Yes","No")</f>
        <v>No</v>
      </c>
      <c r="AB777" s="230">
        <f ca="1">HelpMe[[#This Row],[Updated Resolved Time]]-HelpMe[[#This Row],[Updated Created Date]]</f>
        <v>7.3187499999985448</v>
      </c>
      <c r="AC777" s="231">
        <f>YEAR(HelpMe[[#This Row],[Updated Created Date]])</f>
        <v>2024</v>
      </c>
      <c r="AD777" s="228">
        <f>WEEKNUM(HelpMe[[#This Row],[Updated Created Date]])</f>
        <v>44</v>
      </c>
      <c r="AE777" s="228" t="str">
        <f>_xlfn.CONCAT(HelpMe[[#This Row],[Year]],"-W",HelpMe[[#This Row],[Week'#]])</f>
        <v>2024-W44</v>
      </c>
      <c r="AF777" s="228" t="str">
        <f>IFERROR(VLOOKUP(HelpMe[[#This Row],[ID]],CGTracker[#All],13,FALSE),"No CG Status Found")</f>
        <v>No CG Status Found</v>
      </c>
      <c r="AG777" s="228">
        <f>MONTH(HelpMe[[#This Row],[Updated Created Date]])</f>
        <v>10</v>
      </c>
      <c r="AH777" s="228" t="str">
        <f>_xlfn.CONCAT(HelpMe[[#This Row],[Year]],"-M",HelpMe[[#This Row],[Month]])</f>
        <v>2024-M10</v>
      </c>
      <c r="AI777" s="228" t="str">
        <f ca="1">IF(HelpMe[[#This Row],[Age]]&lt;2,"Less than 2",IF(HelpMe[[#This Row],[Age]]&lt;5,"From 2 to 5",IF(HelpMe[[#This Row],[Age]]&lt;10,"From 5 to 10","More than 10")))</f>
        <v>From 5 to 10</v>
      </c>
      <c r="AJ7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45594.457638888889</v>
      </c>
      <c r="AK7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45601.776388888888</v>
      </c>
    </row>
    <row r="778" spans="1:37" ht="13.5" customHeight="1">
      <c r="A778" s="235">
        <v>4000004498</v>
      </c>
      <c r="B778" s="228" t="s">
        <v>156</v>
      </c>
      <c r="C778" s="228" t="s">
        <v>1035</v>
      </c>
      <c r="D778" s="228" t="s">
        <v>5703</v>
      </c>
      <c r="E778" s="228" t="s">
        <v>5630</v>
      </c>
      <c r="F778" s="228" t="s">
        <v>881</v>
      </c>
      <c r="G778" s="228" t="s">
        <v>882</v>
      </c>
      <c r="H778" s="228" t="s">
        <v>403</v>
      </c>
      <c r="I778" s="233" t="s">
        <v>5704</v>
      </c>
      <c r="J778" s="228" t="s">
        <v>5705</v>
      </c>
      <c r="K778" s="228" t="s">
        <v>890</v>
      </c>
      <c r="L778" s="228" t="s">
        <v>4618</v>
      </c>
      <c r="M778" s="228" t="s">
        <v>5630</v>
      </c>
      <c r="N778" s="228" t="s">
        <v>1156</v>
      </c>
      <c r="O778" s="228" t="s">
        <v>850</v>
      </c>
      <c r="P778" s="233" t="s">
        <v>4618</v>
      </c>
      <c r="Q778" s="228" t="s">
        <v>892</v>
      </c>
      <c r="R778" s="233" t="s">
        <v>5295</v>
      </c>
      <c r="S778" s="228" t="s">
        <v>5706</v>
      </c>
      <c r="T778" s="228" t="s">
        <v>5707</v>
      </c>
      <c r="U778" s="228" t="s">
        <v>855</v>
      </c>
      <c r="V778" s="228" t="s">
        <v>855</v>
      </c>
      <c r="W778" s="228" t="s">
        <v>938</v>
      </c>
      <c r="X778" s="316" t="s">
        <v>793</v>
      </c>
      <c r="Y778" s="317" t="str">
        <f>VLOOKUP(HelpMe[[#This Row],[Technician]],Technicians[#All],3,FALSE)</f>
        <v>RAK Ceramics</v>
      </c>
      <c r="Z778" s="228" t="str">
        <f>VLOOKUP(HelpMe[[#This Row],[Technician]],Technicians[#All],2,FALSE)</f>
        <v>SAP Basis</v>
      </c>
      <c r="AA778" s="233" t="str">
        <f>IF((TEXT("Oct 28, 2024 00:00 AM","mmm dd, yyyy hh:mm") - HelpMe[[#This Row],[Updated Created Date]])&gt;0, "Yes","No")</f>
        <v>No</v>
      </c>
      <c r="AB778" s="230">
        <f ca="1">HelpMe[[#This Row],[Updated Resolved Time]]-HelpMe[[#This Row],[Updated Created Date]]</f>
        <v>0.70138888889050577</v>
      </c>
      <c r="AC778" s="231">
        <f>YEAR(HelpMe[[#This Row],[Updated Created Date]])</f>
        <v>2024</v>
      </c>
      <c r="AD778" s="228">
        <f>WEEKNUM(HelpMe[[#This Row],[Updated Created Date]])</f>
        <v>44</v>
      </c>
      <c r="AE778" s="228" t="str">
        <f>_xlfn.CONCAT(HelpMe[[#This Row],[Year]],"-W",HelpMe[[#This Row],[Week'#]])</f>
        <v>2024-W44</v>
      </c>
      <c r="AF778" s="228" t="str">
        <f>IFERROR(VLOOKUP(HelpMe[[#This Row],[ID]],CGTracker[#All],13,FALSE),"No CG Status Found")</f>
        <v>No CG Status Found</v>
      </c>
      <c r="AG778" s="228">
        <f>MONTH(HelpMe[[#This Row],[Updated Created Date]])</f>
        <v>10</v>
      </c>
      <c r="AH778" s="228" t="str">
        <f>_xlfn.CONCAT(HelpMe[[#This Row],[Year]],"-M",HelpMe[[#This Row],[Month]])</f>
        <v>2024-M10</v>
      </c>
      <c r="AI778" s="228" t="str">
        <f ca="1">IF(HelpMe[[#This Row],[Age]]&lt;2,"Less than 2",IF(HelpMe[[#This Row],[Age]]&lt;5,"From 2 to 5",IF(HelpMe[[#This Row],[Age]]&lt;10,"From 5 to 10","More than 10")))</f>
        <v>Less than 2</v>
      </c>
      <c r="AJ7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45594.77847222222</v>
      </c>
      <c r="AK7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45595.479861111111</v>
      </c>
    </row>
    <row r="779" spans="1:37" ht="13.5" customHeight="1">
      <c r="A779" s="235">
        <v>4000004481</v>
      </c>
      <c r="B779" s="228" t="s">
        <v>117</v>
      </c>
      <c r="C779" s="228" t="s">
        <v>892</v>
      </c>
      <c r="D779" s="228" t="s">
        <v>5708</v>
      </c>
      <c r="E779" s="228" t="s">
        <v>1442</v>
      </c>
      <c r="F779" s="228" t="s">
        <v>881</v>
      </c>
      <c r="G779" s="228" t="s">
        <v>882</v>
      </c>
      <c r="H779" s="228" t="s">
        <v>403</v>
      </c>
      <c r="I779" s="233" t="s">
        <v>4511</v>
      </c>
      <c r="J779" s="228" t="s">
        <v>5709</v>
      </c>
      <c r="K779" s="228" t="s">
        <v>846</v>
      </c>
      <c r="L779" s="228" t="s">
        <v>5710</v>
      </c>
      <c r="M779" s="228" t="s">
        <v>1442</v>
      </c>
      <c r="N779" s="228" t="s">
        <v>1446</v>
      </c>
      <c r="O779" s="228" t="s">
        <v>850</v>
      </c>
      <c r="P779" s="233" t="s">
        <v>5710</v>
      </c>
      <c r="Q779" s="228" t="s">
        <v>795</v>
      </c>
      <c r="R779" s="233" t="s">
        <v>5711</v>
      </c>
      <c r="S779" s="228" t="s">
        <v>5711</v>
      </c>
      <c r="T779" s="228" t="s">
        <v>5712</v>
      </c>
      <c r="U779" s="228" t="s">
        <v>846</v>
      </c>
      <c r="V779" s="228" t="s">
        <v>855</v>
      </c>
      <c r="W779" s="228" t="s">
        <v>869</v>
      </c>
      <c r="X779" s="316" t="s">
        <v>878</v>
      </c>
      <c r="Y779" s="317" t="str">
        <f>VLOOKUP(HelpMe[[#This Row],[Technician]],Technicians[#All],3,FALSE)</f>
        <v>RAK Ceramics</v>
      </c>
      <c r="Z779" s="228" t="str">
        <f>VLOOKUP(HelpMe[[#This Row],[Technician]],Technicians[#All],2,FALSE)</f>
        <v>SAP Basis</v>
      </c>
      <c r="AA779" s="233" t="str">
        <f>IF((TEXT("Oct 28, 2024 00:00 AM","mmm dd, yyyy hh:mm") - HelpMe[[#This Row],[Updated Created Date]])&gt;0, "Yes","No")</f>
        <v>No</v>
      </c>
      <c r="AB779" s="230">
        <f ca="1">HelpMe[[#This Row],[Updated Resolved Time]]-HelpMe[[#This Row],[Updated Created Date]]</f>
        <v>7.0874999999941792</v>
      </c>
      <c r="AC779" s="231">
        <f>YEAR(HelpMe[[#This Row],[Updated Created Date]])</f>
        <v>2024</v>
      </c>
      <c r="AD779" s="228">
        <f>WEEKNUM(HelpMe[[#This Row],[Updated Created Date]])</f>
        <v>44</v>
      </c>
      <c r="AE779" s="228" t="str">
        <f>_xlfn.CONCAT(HelpMe[[#This Row],[Year]],"-W",HelpMe[[#This Row],[Week'#]])</f>
        <v>2024-W44</v>
      </c>
      <c r="AF779" s="228" t="str">
        <f>IFERROR(VLOOKUP(HelpMe[[#This Row],[ID]],CGTracker[#All],13,FALSE),"No CG Status Found")</f>
        <v>No CG Status Found</v>
      </c>
      <c r="AG779" s="228">
        <f>MONTH(HelpMe[[#This Row],[Updated Created Date]])</f>
        <v>10</v>
      </c>
      <c r="AH779" s="228" t="str">
        <f>_xlfn.CONCAT(HelpMe[[#This Row],[Year]],"-M",HelpMe[[#This Row],[Month]])</f>
        <v>2024-M10</v>
      </c>
      <c r="AI779" s="228" t="str">
        <f ca="1">IF(HelpMe[[#This Row],[Age]]&lt;2,"Less than 2",IF(HelpMe[[#This Row],[Age]]&lt;5,"From 2 to 5",IF(HelpMe[[#This Row],[Age]]&lt;10,"From 5 to 10","More than 10")))</f>
        <v>From 5 to 10</v>
      </c>
      <c r="AJ7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45594.592361111114</v>
      </c>
      <c r="AK7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45601.679861111108</v>
      </c>
    </row>
    <row r="780" spans="1:37" ht="13.5" customHeight="1">
      <c r="A780" s="235">
        <v>4000004458</v>
      </c>
      <c r="B780" s="228" t="s">
        <v>117</v>
      </c>
      <c r="C780" s="228" t="s">
        <v>1035</v>
      </c>
      <c r="D780" s="228" t="s">
        <v>5713</v>
      </c>
      <c r="E780" s="228" t="s">
        <v>4469</v>
      </c>
      <c r="F780" s="228" t="s">
        <v>881</v>
      </c>
      <c r="G780" s="228" t="s">
        <v>882</v>
      </c>
      <c r="H780" s="228" t="s">
        <v>403</v>
      </c>
      <c r="I780" s="233" t="s">
        <v>5714</v>
      </c>
      <c r="J780" s="228" t="s">
        <v>5715</v>
      </c>
      <c r="K780" s="228" t="s">
        <v>890</v>
      </c>
      <c r="L780" s="228" t="s">
        <v>1554</v>
      </c>
      <c r="M780" s="228" t="s">
        <v>4469</v>
      </c>
      <c r="N780" s="228" t="s">
        <v>1156</v>
      </c>
      <c r="O780" s="228" t="s">
        <v>850</v>
      </c>
      <c r="P780" s="233" t="s">
        <v>1554</v>
      </c>
      <c r="Q780" s="228" t="s">
        <v>892</v>
      </c>
      <c r="R780" s="233" t="s">
        <v>5716</v>
      </c>
      <c r="S780" s="228" t="s">
        <v>5716</v>
      </c>
      <c r="T780" s="228" t="s">
        <v>5717</v>
      </c>
      <c r="U780" s="228" t="s">
        <v>890</v>
      </c>
      <c r="V780" s="228" t="s">
        <v>855</v>
      </c>
      <c r="W780" s="228" t="s">
        <v>938</v>
      </c>
      <c r="X780" s="316" t="s">
        <v>793</v>
      </c>
      <c r="Y780" s="317" t="str">
        <f>VLOOKUP(HelpMe[[#This Row],[Technician]],Technicians[#All],3,FALSE)</f>
        <v>RAK Ceramics</v>
      </c>
      <c r="Z780" s="228" t="str">
        <f>VLOOKUP(HelpMe[[#This Row],[Technician]],Technicians[#All],2,FALSE)</f>
        <v>SAP Basis</v>
      </c>
      <c r="AA780" s="233" t="str">
        <f>IF((TEXT("Oct 28, 2024 00:00 AM","mmm dd, yyyy hh:mm") - HelpMe[[#This Row],[Updated Created Date]])&gt;0, "Yes","No")</f>
        <v>No</v>
      </c>
      <c r="AB780" s="230">
        <f ca="1">HelpMe[[#This Row],[Updated Resolved Time]]-HelpMe[[#This Row],[Updated Created Date]]</f>
        <v>4.0645833333328483</v>
      </c>
      <c r="AC780" s="231">
        <f>YEAR(HelpMe[[#This Row],[Updated Created Date]])</f>
        <v>2024</v>
      </c>
      <c r="AD780" s="228">
        <f>WEEKNUM(HelpMe[[#This Row],[Updated Created Date]])</f>
        <v>44</v>
      </c>
      <c r="AE780" s="228" t="str">
        <f>_xlfn.CONCAT(HelpMe[[#This Row],[Year]],"-W",HelpMe[[#This Row],[Week'#]])</f>
        <v>2024-W44</v>
      </c>
      <c r="AF780" s="228" t="str">
        <f>IFERROR(VLOOKUP(HelpMe[[#This Row],[ID]],CGTracker[#All],13,FALSE),"No CG Status Found")</f>
        <v>No CG Status Found</v>
      </c>
      <c r="AG780" s="228">
        <f>MONTH(HelpMe[[#This Row],[Updated Created Date]])</f>
        <v>10</v>
      </c>
      <c r="AH780" s="228" t="str">
        <f>_xlfn.CONCAT(HelpMe[[#This Row],[Year]],"-M",HelpMe[[#This Row],[Month]])</f>
        <v>2024-M10</v>
      </c>
      <c r="AI780" s="228" t="str">
        <f ca="1">IF(HelpMe[[#This Row],[Age]]&lt;2,"Less than 2",IF(HelpMe[[#This Row],[Age]]&lt;5,"From 2 to 5",IF(HelpMe[[#This Row],[Age]]&lt;10,"From 5 to 10","More than 10")))</f>
        <v>From 2 to 5</v>
      </c>
      <c r="AJ7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45593.706944444442</v>
      </c>
      <c r="AK7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45597.771527777775</v>
      </c>
    </row>
    <row r="781" spans="1:37" ht="13.5" customHeight="1">
      <c r="A781" s="235">
        <v>4000004400</v>
      </c>
      <c r="B781" s="228" t="s">
        <v>156</v>
      </c>
      <c r="C781" s="228" t="s">
        <v>795</v>
      </c>
      <c r="D781" s="228" t="s">
        <v>5718</v>
      </c>
      <c r="E781" s="228" t="s">
        <v>1877</v>
      </c>
      <c r="F781" s="228" t="s">
        <v>5719</v>
      </c>
      <c r="G781" s="228" t="s">
        <v>860</v>
      </c>
      <c r="H781" s="228" t="s">
        <v>403</v>
      </c>
      <c r="I781" s="233" t="s">
        <v>5720</v>
      </c>
      <c r="J781" s="228" t="s">
        <v>5721</v>
      </c>
      <c r="K781" s="228" t="s">
        <v>846</v>
      </c>
      <c r="L781" s="228" t="s">
        <v>5722</v>
      </c>
      <c r="M781" s="228" t="s">
        <v>1877</v>
      </c>
      <c r="N781" s="228" t="s">
        <v>1666</v>
      </c>
      <c r="O781" s="228" t="s">
        <v>850</v>
      </c>
      <c r="P781" s="233" t="s">
        <v>5722</v>
      </c>
      <c r="Q781" s="228" t="s">
        <v>795</v>
      </c>
      <c r="R781" s="233" t="s">
        <v>5723</v>
      </c>
      <c r="S781" s="228" t="s">
        <v>5724</v>
      </c>
      <c r="T781" s="228" t="s">
        <v>5725</v>
      </c>
      <c r="U781" s="228" t="s">
        <v>855</v>
      </c>
      <c r="V781" s="228" t="s">
        <v>855</v>
      </c>
      <c r="W781" s="228" t="s">
        <v>2514</v>
      </c>
      <c r="X781" s="316" t="s">
        <v>793</v>
      </c>
      <c r="Y781" s="317" t="str">
        <f>VLOOKUP(HelpMe[[#This Row],[Technician]],Technicians[#All],3,FALSE)</f>
        <v>RAK Ceramics</v>
      </c>
      <c r="Z781" s="228" t="str">
        <f>VLOOKUP(HelpMe[[#This Row],[Technician]],Technicians[#All],2,FALSE)</f>
        <v>Sarfraz Khan</v>
      </c>
      <c r="AA781" s="233" t="str">
        <f>IF((TEXT("Oct 28, 2024 00:00 AM","mmm dd, yyyy hh:mm") - HelpMe[[#This Row],[Updated Created Date]])&gt;0, "Yes","No")</f>
        <v>Yes</v>
      </c>
      <c r="AB781" s="230">
        <f ca="1">HelpMe[[#This Row],[Updated Resolved Time]]-HelpMe[[#This Row],[Updated Created Date]]</f>
        <v>33.225000000005821</v>
      </c>
      <c r="AC781" s="231">
        <f>YEAR(HelpMe[[#This Row],[Updated Created Date]])</f>
        <v>2024</v>
      </c>
      <c r="AD781" s="228">
        <f>WEEKNUM(HelpMe[[#This Row],[Updated Created Date]])</f>
        <v>43</v>
      </c>
      <c r="AE781" s="228" t="str">
        <f>_xlfn.CONCAT(HelpMe[[#This Row],[Year]],"-W",HelpMe[[#This Row],[Week'#]])</f>
        <v>2024-W43</v>
      </c>
      <c r="AF781" s="228" t="str">
        <f>IFERROR(VLOOKUP(HelpMe[[#This Row],[ID]],CGTracker[#All],13,FALSE),"No CG Status Found")</f>
        <v>No CG Status Found</v>
      </c>
      <c r="AG781" s="228">
        <f>MONTH(HelpMe[[#This Row],[Updated Created Date]])</f>
        <v>10</v>
      </c>
      <c r="AH781" s="228" t="str">
        <f>_xlfn.CONCAT(HelpMe[[#This Row],[Year]],"-M",HelpMe[[#This Row],[Month]])</f>
        <v>2024-M10</v>
      </c>
      <c r="AI781" s="228" t="str">
        <f ca="1">IF(HelpMe[[#This Row],[Age]]&lt;2,"Less than 2",IF(HelpMe[[#This Row],[Age]]&lt;5,"From 2 to 5",IF(HelpMe[[#This Row],[Age]]&lt;10,"From 5 to 10","More than 10")))</f>
        <v>More than 10</v>
      </c>
      <c r="AJ7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45590.565972222219</v>
      </c>
      <c r="AK7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45623.790972222225</v>
      </c>
    </row>
    <row r="782" spans="1:37" ht="13.5" customHeight="1">
      <c r="A782" s="235">
        <v>4000004444</v>
      </c>
      <c r="B782" s="228" t="s">
        <v>156</v>
      </c>
      <c r="C782" s="228" t="s">
        <v>795</v>
      </c>
      <c r="D782" s="228" t="s">
        <v>211</v>
      </c>
      <c r="E782" s="228" t="s">
        <v>1506</v>
      </c>
      <c r="F782" s="228" t="s">
        <v>2232</v>
      </c>
      <c r="G782" s="228" t="s">
        <v>941</v>
      </c>
      <c r="H782" s="228" t="s">
        <v>403</v>
      </c>
      <c r="I782" s="233" t="s">
        <v>5726</v>
      </c>
      <c r="J782" s="228" t="s">
        <v>5727</v>
      </c>
      <c r="K782" s="228" t="s">
        <v>846</v>
      </c>
      <c r="L782" s="228" t="s">
        <v>5728</v>
      </c>
      <c r="M782" s="228" t="s">
        <v>1506</v>
      </c>
      <c r="N782" s="228" t="s">
        <v>1122</v>
      </c>
      <c r="O782" s="228" t="s">
        <v>850</v>
      </c>
      <c r="P782" s="233" t="s">
        <v>5728</v>
      </c>
      <c r="Q782" s="228" t="s">
        <v>795</v>
      </c>
      <c r="R782" s="233" t="s">
        <v>5729</v>
      </c>
      <c r="S782" s="228" t="s">
        <v>5729</v>
      </c>
      <c r="T782" s="228" t="s">
        <v>5730</v>
      </c>
      <c r="U782" s="228" t="s">
        <v>855</v>
      </c>
      <c r="V782" s="228" t="s">
        <v>855</v>
      </c>
      <c r="W782" s="228" t="s">
        <v>869</v>
      </c>
      <c r="X782" s="316" t="s">
        <v>793</v>
      </c>
      <c r="Y782" s="317" t="str">
        <f>VLOOKUP(HelpMe[[#This Row],[Technician]],Technicians[#All],3,FALSE)</f>
        <v>Capgemini</v>
      </c>
      <c r="Z782" s="228" t="str">
        <f>VLOOKUP(HelpMe[[#This Row],[Technician]],Technicians[#All],2,FALSE)</f>
        <v>SAP MM</v>
      </c>
      <c r="AA782" s="233" t="str">
        <f>IF((TEXT("Oct 28, 2024 00:00 AM","mmm dd, yyyy hh:mm") - HelpMe[[#This Row],[Updated Created Date]])&gt;0, "Yes","No")</f>
        <v>No</v>
      </c>
      <c r="AB782" s="230">
        <f ca="1">HelpMe[[#This Row],[Updated Resolved Time]]-HelpMe[[#This Row],[Updated Created Date]]</f>
        <v>36.98750000000291</v>
      </c>
      <c r="AC782" s="231">
        <f>YEAR(HelpMe[[#This Row],[Updated Created Date]])</f>
        <v>2024</v>
      </c>
      <c r="AD782" s="228">
        <f>WEEKNUM(HelpMe[[#This Row],[Updated Created Date]])</f>
        <v>44</v>
      </c>
      <c r="AE782" s="228" t="str">
        <f>_xlfn.CONCAT(HelpMe[[#This Row],[Year]],"-W",HelpMe[[#This Row],[Week'#]])</f>
        <v>2024-W44</v>
      </c>
      <c r="AF782" s="228" t="str">
        <f>IFERROR(VLOOKUP(HelpMe[[#This Row],[ID]],CGTracker[#All],13,FALSE),"No CG Status Found")</f>
        <v>Resolved</v>
      </c>
      <c r="AG782" s="228">
        <f>MONTH(HelpMe[[#This Row],[Updated Created Date]])</f>
        <v>10</v>
      </c>
      <c r="AH782" s="228" t="str">
        <f>_xlfn.CONCAT(HelpMe[[#This Row],[Year]],"-M",HelpMe[[#This Row],[Month]])</f>
        <v>2024-M10</v>
      </c>
      <c r="AI782" s="228" t="str">
        <f ca="1">IF(HelpMe[[#This Row],[Age]]&lt;2,"Less than 2",IF(HelpMe[[#This Row],[Age]]&lt;5,"From 2 to 5",IF(HelpMe[[#This Row],[Age]]&lt;10,"From 5 to 10","More than 10")))</f>
        <v>More than 10</v>
      </c>
      <c r="AJ7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45593.549305555556</v>
      </c>
      <c r="AK7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45630.536805555559</v>
      </c>
    </row>
    <row r="783" spans="1:37" ht="13.5" customHeight="1">
      <c r="A783" s="235">
        <v>4000004455</v>
      </c>
      <c r="B783" s="228" t="s">
        <v>156</v>
      </c>
      <c r="C783" s="228" t="s">
        <v>892</v>
      </c>
      <c r="D783" s="228" t="s">
        <v>5731</v>
      </c>
      <c r="E783" s="228" t="s">
        <v>5732</v>
      </c>
      <c r="F783" s="228" t="s">
        <v>881</v>
      </c>
      <c r="G783" s="228" t="s">
        <v>882</v>
      </c>
      <c r="H783" s="228" t="s">
        <v>403</v>
      </c>
      <c r="I783" s="233" t="s">
        <v>5733</v>
      </c>
      <c r="J783" s="228" t="s">
        <v>2384</v>
      </c>
      <c r="K783" s="228" t="s">
        <v>846</v>
      </c>
      <c r="L783" s="228" t="s">
        <v>4618</v>
      </c>
      <c r="M783" s="228" t="s">
        <v>5732</v>
      </c>
      <c r="N783" s="228" t="s">
        <v>3010</v>
      </c>
      <c r="O783" s="228" t="s">
        <v>850</v>
      </c>
      <c r="P783" s="233" t="s">
        <v>4618</v>
      </c>
      <c r="Q783" s="228" t="s">
        <v>795</v>
      </c>
      <c r="R783" s="233" t="s">
        <v>5734</v>
      </c>
      <c r="S783" s="228" t="s">
        <v>5735</v>
      </c>
      <c r="T783" s="228" t="s">
        <v>5736</v>
      </c>
      <c r="U783" s="228" t="s">
        <v>855</v>
      </c>
      <c r="V783" s="228" t="s">
        <v>855</v>
      </c>
      <c r="W783" s="228" t="s">
        <v>869</v>
      </c>
      <c r="X783" s="316" t="s">
        <v>904</v>
      </c>
      <c r="Y783" s="317" t="str">
        <f>VLOOKUP(HelpMe[[#This Row],[Technician]],Technicians[#All],3,FALSE)</f>
        <v>RAK Ceramics</v>
      </c>
      <c r="Z783" s="228" t="str">
        <f>VLOOKUP(HelpMe[[#This Row],[Technician]],Technicians[#All],2,FALSE)</f>
        <v>SAP Basis</v>
      </c>
      <c r="AA783" s="233" t="str">
        <f>IF((TEXT("Oct 28, 2024 00:00 AM","mmm dd, yyyy hh:mm") - HelpMe[[#This Row],[Updated Created Date]])&gt;0, "Yes","No")</f>
        <v>No</v>
      </c>
      <c r="AB783" s="230">
        <f ca="1">HelpMe[[#This Row],[Updated Resolved Time]]-HelpMe[[#This Row],[Updated Created Date]]</f>
        <v>1.7874999999985448</v>
      </c>
      <c r="AC783" s="231">
        <f>YEAR(HelpMe[[#This Row],[Updated Created Date]])</f>
        <v>2024</v>
      </c>
      <c r="AD783" s="228">
        <f>WEEKNUM(HelpMe[[#This Row],[Updated Created Date]])</f>
        <v>44</v>
      </c>
      <c r="AE783" s="228" t="str">
        <f>_xlfn.CONCAT(HelpMe[[#This Row],[Year]],"-W",HelpMe[[#This Row],[Week'#]])</f>
        <v>2024-W44</v>
      </c>
      <c r="AF783" s="228" t="str">
        <f>IFERROR(VLOOKUP(HelpMe[[#This Row],[ID]],CGTracker[#All],13,FALSE),"No CG Status Found")</f>
        <v>No CG Status Found</v>
      </c>
      <c r="AG783" s="228">
        <f>MONTH(HelpMe[[#This Row],[Updated Created Date]])</f>
        <v>10</v>
      </c>
      <c r="AH783" s="228" t="str">
        <f>_xlfn.CONCAT(HelpMe[[#This Row],[Year]],"-M",HelpMe[[#This Row],[Month]])</f>
        <v>2024-M10</v>
      </c>
      <c r="AI783" s="228" t="str">
        <f ca="1">IF(HelpMe[[#This Row],[Age]]&lt;2,"Less than 2",IF(HelpMe[[#This Row],[Age]]&lt;5,"From 2 to 5",IF(HelpMe[[#This Row],[Age]]&lt;10,"From 5 to 10","More than 10")))</f>
        <v>Less than 2</v>
      </c>
      <c r="AJ7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45593.689583333333</v>
      </c>
      <c r="AK7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45595.477083333331</v>
      </c>
    </row>
    <row r="784" spans="1:37" ht="13.5" customHeight="1">
      <c r="A784" s="235">
        <v>4000004467</v>
      </c>
      <c r="B784" s="228" t="s">
        <v>117</v>
      </c>
      <c r="C784" s="228" t="s">
        <v>795</v>
      </c>
      <c r="D784" s="228" t="s">
        <v>5737</v>
      </c>
      <c r="E784" s="228" t="s">
        <v>1308</v>
      </c>
      <c r="F784" s="228" t="s">
        <v>881</v>
      </c>
      <c r="G784" s="228" t="s">
        <v>882</v>
      </c>
      <c r="H784" s="228" t="s">
        <v>403</v>
      </c>
      <c r="I784" s="233" t="s">
        <v>5738</v>
      </c>
      <c r="J784" s="228" t="s">
        <v>5739</v>
      </c>
      <c r="K784" s="228" t="s">
        <v>890</v>
      </c>
      <c r="L784" s="228" t="s">
        <v>4618</v>
      </c>
      <c r="M784" s="228" t="s">
        <v>1010</v>
      </c>
      <c r="N784" s="228" t="s">
        <v>924</v>
      </c>
      <c r="O784" s="228" t="s">
        <v>850</v>
      </c>
      <c r="P784" s="233" t="s">
        <v>5740</v>
      </c>
      <c r="Q784" s="228" t="s">
        <v>795</v>
      </c>
      <c r="R784" s="233" t="s">
        <v>5741</v>
      </c>
      <c r="S784" s="228" t="s">
        <v>5741</v>
      </c>
      <c r="T784" s="228" t="s">
        <v>2392</v>
      </c>
      <c r="U784" s="228" t="s">
        <v>890</v>
      </c>
      <c r="V784" s="228" t="s">
        <v>855</v>
      </c>
      <c r="W784" s="228" t="s">
        <v>938</v>
      </c>
      <c r="X784" s="316" t="s">
        <v>878</v>
      </c>
      <c r="Y784" s="317" t="str">
        <f>VLOOKUP(HelpMe[[#This Row],[Technician]],Technicians[#All],3,FALSE)</f>
        <v>RAK Ceramics</v>
      </c>
      <c r="Z784" s="228" t="str">
        <f>VLOOKUP(HelpMe[[#This Row],[Technician]],Technicians[#All],2,FALSE)</f>
        <v>SAP Basis</v>
      </c>
      <c r="AA784" s="233" t="str">
        <f>IF((TEXT("Oct 28, 2024 00:00 AM","mmm dd, yyyy hh:mm") - HelpMe[[#This Row],[Updated Created Date]])&gt;0, "Yes","No")</f>
        <v>No</v>
      </c>
      <c r="AB784" s="230">
        <f ca="1">HelpMe[[#This Row],[Updated Resolved Time]]-HelpMe[[#This Row],[Updated Created Date]]</f>
        <v>1.0923611111138598</v>
      </c>
      <c r="AC784" s="231">
        <f>YEAR(HelpMe[[#This Row],[Updated Created Date]])</f>
        <v>2024</v>
      </c>
      <c r="AD784" s="228">
        <f>WEEKNUM(HelpMe[[#This Row],[Updated Created Date]])</f>
        <v>44</v>
      </c>
      <c r="AE784" s="228" t="str">
        <f>_xlfn.CONCAT(HelpMe[[#This Row],[Year]],"-W",HelpMe[[#This Row],[Week'#]])</f>
        <v>2024-W44</v>
      </c>
      <c r="AF784" s="228" t="str">
        <f>IFERROR(VLOOKUP(HelpMe[[#This Row],[ID]],CGTracker[#All],13,FALSE),"No CG Status Found")</f>
        <v>No CG Status Found</v>
      </c>
      <c r="AG784" s="228">
        <f>MONTH(HelpMe[[#This Row],[Updated Created Date]])</f>
        <v>10</v>
      </c>
      <c r="AH784" s="228" t="str">
        <f>_xlfn.CONCAT(HelpMe[[#This Row],[Year]],"-M",HelpMe[[#This Row],[Month]])</f>
        <v>2024-M10</v>
      </c>
      <c r="AI784" s="228" t="str">
        <f ca="1">IF(HelpMe[[#This Row],[Age]]&lt;2,"Less than 2",IF(HelpMe[[#This Row],[Age]]&lt;5,"From 2 to 5",IF(HelpMe[[#This Row],[Age]]&lt;10,"From 5 to 10","More than 10")))</f>
        <v>Less than 2</v>
      </c>
      <c r="AJ7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45594.393055555556</v>
      </c>
      <c r="AK7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45595.48541666667</v>
      </c>
    </row>
    <row r="785" spans="1:37" ht="13.5" customHeight="1">
      <c r="A785" s="235">
        <v>4000004460</v>
      </c>
      <c r="B785" s="228" t="s">
        <v>117</v>
      </c>
      <c r="C785" s="228" t="s">
        <v>892</v>
      </c>
      <c r="D785" s="228" t="s">
        <v>5742</v>
      </c>
      <c r="E785" s="228" t="s">
        <v>2825</v>
      </c>
      <c r="F785" s="228" t="s">
        <v>881</v>
      </c>
      <c r="G785" s="228" t="s">
        <v>882</v>
      </c>
      <c r="H785" s="228" t="s">
        <v>403</v>
      </c>
      <c r="I785" s="233" t="s">
        <v>5743</v>
      </c>
      <c r="J785" s="228" t="s">
        <v>5744</v>
      </c>
      <c r="K785" s="228" t="s">
        <v>846</v>
      </c>
      <c r="L785" s="228" t="s">
        <v>4618</v>
      </c>
      <c r="M785" s="228" t="s">
        <v>2825</v>
      </c>
      <c r="N785" s="228" t="s">
        <v>1240</v>
      </c>
      <c r="O785" s="228" t="s">
        <v>850</v>
      </c>
      <c r="P785" s="233" t="s">
        <v>4618</v>
      </c>
      <c r="Q785" s="228" t="s">
        <v>795</v>
      </c>
      <c r="R785" s="233" t="s">
        <v>5745</v>
      </c>
      <c r="S785" s="228" t="s">
        <v>5745</v>
      </c>
      <c r="T785" s="228" t="s">
        <v>5746</v>
      </c>
      <c r="U785" s="228" t="s">
        <v>890</v>
      </c>
      <c r="V785" s="228" t="s">
        <v>855</v>
      </c>
      <c r="W785" s="228" t="s">
        <v>869</v>
      </c>
      <c r="X785" s="316" t="s">
        <v>793</v>
      </c>
      <c r="Y785" s="317" t="str">
        <f>VLOOKUP(HelpMe[[#This Row],[Technician]],Technicians[#All],3,FALSE)</f>
        <v>RAK Ceramics</v>
      </c>
      <c r="Z785" s="228" t="str">
        <f>VLOOKUP(HelpMe[[#This Row],[Technician]],Technicians[#All],2,FALSE)</f>
        <v>SAP Basis</v>
      </c>
      <c r="AA785" s="233" t="str">
        <f>IF((TEXT("Oct 28, 2024 00:00 AM","mmm dd, yyyy hh:mm") - HelpMe[[#This Row],[Updated Created Date]])&gt;0, "Yes","No")</f>
        <v>No</v>
      </c>
      <c r="AB785" s="230">
        <f ca="1">HelpMe[[#This Row],[Updated Resolved Time]]-HelpMe[[#This Row],[Updated Created Date]]</f>
        <v>1.7131944444481633</v>
      </c>
      <c r="AC785" s="231">
        <f>YEAR(HelpMe[[#This Row],[Updated Created Date]])</f>
        <v>2024</v>
      </c>
      <c r="AD785" s="228">
        <f>WEEKNUM(HelpMe[[#This Row],[Updated Created Date]])</f>
        <v>44</v>
      </c>
      <c r="AE785" s="228" t="str">
        <f>_xlfn.CONCAT(HelpMe[[#This Row],[Year]],"-W",HelpMe[[#This Row],[Week'#]])</f>
        <v>2024-W44</v>
      </c>
      <c r="AF785" s="228" t="str">
        <f>IFERROR(VLOOKUP(HelpMe[[#This Row],[ID]],CGTracker[#All],13,FALSE),"No CG Status Found")</f>
        <v>No CG Status Found</v>
      </c>
      <c r="AG785" s="228">
        <f>MONTH(HelpMe[[#This Row],[Updated Created Date]])</f>
        <v>10</v>
      </c>
      <c r="AH785" s="228" t="str">
        <f>_xlfn.CONCAT(HelpMe[[#This Row],[Year]],"-M",HelpMe[[#This Row],[Month]])</f>
        <v>2024-M10</v>
      </c>
      <c r="AI785" s="228" t="str">
        <f ca="1">IF(HelpMe[[#This Row],[Age]]&lt;2,"Less than 2",IF(HelpMe[[#This Row],[Age]]&lt;5,"From 2 to 5",IF(HelpMe[[#This Row],[Age]]&lt;10,"From 5 to 10","More than 10")))</f>
        <v>Less than 2</v>
      </c>
      <c r="AJ7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45593.77847222222</v>
      </c>
      <c r="AK7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45595.491666666669</v>
      </c>
    </row>
    <row r="786" spans="1:37" ht="13.5" customHeight="1">
      <c r="A786" s="235">
        <v>4000004421</v>
      </c>
      <c r="B786" s="228" t="s">
        <v>117</v>
      </c>
      <c r="C786" s="228" t="s">
        <v>795</v>
      </c>
      <c r="D786" s="228" t="s">
        <v>5747</v>
      </c>
      <c r="E786" s="228" t="s">
        <v>3978</v>
      </c>
      <c r="F786" s="228" t="s">
        <v>881</v>
      </c>
      <c r="G786" s="228" t="s">
        <v>882</v>
      </c>
      <c r="H786" s="228" t="s">
        <v>403</v>
      </c>
      <c r="I786" s="233" t="s">
        <v>5748</v>
      </c>
      <c r="J786" s="228" t="s">
        <v>5749</v>
      </c>
      <c r="K786" s="228" t="s">
        <v>890</v>
      </c>
      <c r="L786" s="228" t="s">
        <v>4990</v>
      </c>
      <c r="M786" s="228" t="s">
        <v>933</v>
      </c>
      <c r="N786" s="228" t="s">
        <v>1024</v>
      </c>
      <c r="O786" s="228" t="s">
        <v>850</v>
      </c>
      <c r="P786" s="233" t="s">
        <v>4990</v>
      </c>
      <c r="Q786" s="228" t="s">
        <v>795</v>
      </c>
      <c r="R786" s="233" t="s">
        <v>5750</v>
      </c>
      <c r="S786" s="228" t="s">
        <v>5751</v>
      </c>
      <c r="T786" s="228" t="s">
        <v>5752</v>
      </c>
      <c r="U786" s="228" t="s">
        <v>890</v>
      </c>
      <c r="V786" s="228" t="s">
        <v>855</v>
      </c>
      <c r="W786" s="228" t="s">
        <v>938</v>
      </c>
      <c r="X786" s="316" t="s">
        <v>878</v>
      </c>
      <c r="Y786" s="317" t="str">
        <f>VLOOKUP(HelpMe[[#This Row],[Technician]],Technicians[#All],3,FALSE)</f>
        <v>RAK Ceramics</v>
      </c>
      <c r="Z786" s="228" t="str">
        <f>VLOOKUP(HelpMe[[#This Row],[Technician]],Technicians[#All],2,FALSE)</f>
        <v>SAP Basis</v>
      </c>
      <c r="AA786" s="233" t="str">
        <f>IF((TEXT("Oct 28, 2024 00:00 AM","mmm dd, yyyy hh:mm") - HelpMe[[#This Row],[Updated Created Date]])&gt;0, "Yes","No")</f>
        <v>Yes</v>
      </c>
      <c r="AB786" s="230">
        <f ca="1">HelpMe[[#This Row],[Updated Resolved Time]]-HelpMe[[#This Row],[Updated Created Date]]</f>
        <v>9.2166666666671517</v>
      </c>
      <c r="AC786" s="231">
        <f>YEAR(HelpMe[[#This Row],[Updated Created Date]])</f>
        <v>2024</v>
      </c>
      <c r="AD786" s="228">
        <f>WEEKNUM(HelpMe[[#This Row],[Updated Created Date]])</f>
        <v>43</v>
      </c>
      <c r="AE786" s="228" t="str">
        <f>_xlfn.CONCAT(HelpMe[[#This Row],[Year]],"-W",HelpMe[[#This Row],[Week'#]])</f>
        <v>2024-W43</v>
      </c>
      <c r="AF786" s="228" t="str">
        <f>IFERROR(VLOOKUP(HelpMe[[#This Row],[ID]],CGTracker[#All],13,FALSE),"No CG Status Found")</f>
        <v>No CG Status Found</v>
      </c>
      <c r="AG786" s="228">
        <f>MONTH(HelpMe[[#This Row],[Updated Created Date]])</f>
        <v>10</v>
      </c>
      <c r="AH786" s="228" t="str">
        <f>_xlfn.CONCAT(HelpMe[[#This Row],[Year]],"-M",HelpMe[[#This Row],[Month]])</f>
        <v>2024-M10</v>
      </c>
      <c r="AI786" s="228" t="str">
        <f ca="1">IF(HelpMe[[#This Row],[Age]]&lt;2,"Less than 2",IF(HelpMe[[#This Row],[Age]]&lt;5,"From 2 to 5",IF(HelpMe[[#This Row],[Age]]&lt;10,"From 5 to 10","More than 10")))</f>
        <v>From 5 to 10</v>
      </c>
      <c r="AJ7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45591.563194444447</v>
      </c>
      <c r="AK7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45600.779861111114</v>
      </c>
    </row>
    <row r="787" spans="1:37" ht="13.5" customHeight="1">
      <c r="A787" s="235">
        <v>4000004427</v>
      </c>
      <c r="B787" s="228" t="s">
        <v>117</v>
      </c>
      <c r="C787" s="228" t="s">
        <v>795</v>
      </c>
      <c r="D787" s="228" t="s">
        <v>5753</v>
      </c>
      <c r="E787" s="228" t="s">
        <v>5486</v>
      </c>
      <c r="F787" s="228" t="s">
        <v>3586</v>
      </c>
      <c r="G787" s="228" t="s">
        <v>1055</v>
      </c>
      <c r="H787" s="228" t="s">
        <v>268</v>
      </c>
      <c r="I787" s="233" t="s">
        <v>5754</v>
      </c>
      <c r="J787" s="228" t="s">
        <v>5755</v>
      </c>
      <c r="K787" s="228" t="s">
        <v>846</v>
      </c>
      <c r="L787" s="228" t="s">
        <v>855</v>
      </c>
      <c r="M787" s="228" t="s">
        <v>933</v>
      </c>
      <c r="N787" s="228" t="s">
        <v>5756</v>
      </c>
      <c r="O787" s="228" t="s">
        <v>850</v>
      </c>
      <c r="P787" s="233" t="s">
        <v>5757</v>
      </c>
      <c r="Q787" s="228" t="s">
        <v>795</v>
      </c>
      <c r="R787" s="233" t="s">
        <v>855</v>
      </c>
      <c r="S787" s="228" t="s">
        <v>5758</v>
      </c>
      <c r="T787" s="228" t="s">
        <v>5759</v>
      </c>
      <c r="U787" s="228" t="s">
        <v>846</v>
      </c>
      <c r="V787" s="228" t="s">
        <v>855</v>
      </c>
      <c r="W787" s="228" t="s">
        <v>869</v>
      </c>
      <c r="X787" s="316" t="s">
        <v>904</v>
      </c>
      <c r="Y787" s="317" t="str">
        <f>VLOOKUP(HelpMe[[#This Row],[Technician]],Technicians[#All],3,FALSE)</f>
        <v>Capgemini</v>
      </c>
      <c r="Z787" s="228" t="str">
        <f>VLOOKUP(HelpMe[[#This Row],[Technician]],Technicians[#All],2,FALSE)</f>
        <v>SAP PP</v>
      </c>
      <c r="AA787" s="233" t="str">
        <f>IF((TEXT("Oct 28, 2024 00:00 AM","mmm dd, yyyy hh:mm") - HelpMe[[#This Row],[Updated Created Date]])&gt;0, "Yes","No")</f>
        <v>Yes</v>
      </c>
      <c r="AB787" s="230">
        <f ca="1">HelpMe[[#This Row],[Updated Resolved Time]]-HelpMe[[#This Row],[Updated Created Date]]</f>
        <v>61.207518171293486</v>
      </c>
      <c r="AC787" s="231">
        <f>YEAR(HelpMe[[#This Row],[Updated Created Date]])</f>
        <v>2024</v>
      </c>
      <c r="AD787" s="228">
        <f>WEEKNUM(HelpMe[[#This Row],[Updated Created Date]])</f>
        <v>44</v>
      </c>
      <c r="AE787" s="228" t="str">
        <f>_xlfn.CONCAT(HelpMe[[#This Row],[Year]],"-W",HelpMe[[#This Row],[Week'#]])</f>
        <v>2024-W44</v>
      </c>
      <c r="AF787" s="228" t="str">
        <f>IFERROR(VLOOKUP(HelpMe[[#This Row],[ID]],CGTracker[#All],13,FALSE),"No CG Status Found")</f>
        <v>Pending RAK Ceramics Action</v>
      </c>
      <c r="AG787" s="228">
        <f>MONTH(HelpMe[[#This Row],[Updated Created Date]])</f>
        <v>10</v>
      </c>
      <c r="AH787" s="228" t="str">
        <f>_xlfn.CONCAT(HelpMe[[#This Row],[Year]],"-M",HelpMe[[#This Row],[Month]])</f>
        <v>2024-M10</v>
      </c>
      <c r="AI787" s="228" t="str">
        <f ca="1">IF(HelpMe[[#This Row],[Age]]&lt;2,"Less than 2",IF(HelpMe[[#This Row],[Age]]&lt;5,"From 2 to 5",IF(HelpMe[[#This Row],[Age]]&lt;10,"From 5 to 10","More than 10")))</f>
        <v>More than 10</v>
      </c>
      <c r="AJ7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45592.55</v>
      </c>
      <c r="AK7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88" spans="1:37" ht="13.5" customHeight="1">
      <c r="A788" s="235">
        <v>4000004447</v>
      </c>
      <c r="B788" s="228" t="s">
        <v>117</v>
      </c>
      <c r="C788" s="228" t="s">
        <v>841</v>
      </c>
      <c r="D788" s="228" t="s">
        <v>5760</v>
      </c>
      <c r="E788" s="228" t="s">
        <v>5761</v>
      </c>
      <c r="F788" s="228" t="s">
        <v>881</v>
      </c>
      <c r="G788" s="228" t="s">
        <v>882</v>
      </c>
      <c r="H788" s="228" t="s">
        <v>403</v>
      </c>
      <c r="I788" s="233" t="s">
        <v>5762</v>
      </c>
      <c r="J788" s="228" t="s">
        <v>5763</v>
      </c>
      <c r="K788" s="228" t="s">
        <v>890</v>
      </c>
      <c r="L788" s="228" t="s">
        <v>5764</v>
      </c>
      <c r="M788" s="228" t="s">
        <v>5765</v>
      </c>
      <c r="N788" s="228" t="s">
        <v>899</v>
      </c>
      <c r="O788" s="228" t="s">
        <v>850</v>
      </c>
      <c r="P788" s="233" t="s">
        <v>5740</v>
      </c>
      <c r="Q788" s="228" t="s">
        <v>841</v>
      </c>
      <c r="R788" s="233" t="s">
        <v>5766</v>
      </c>
      <c r="S788" s="228" t="s">
        <v>5766</v>
      </c>
      <c r="T788" s="228" t="s">
        <v>919</v>
      </c>
      <c r="U788" s="228" t="s">
        <v>890</v>
      </c>
      <c r="V788" s="228" t="s">
        <v>855</v>
      </c>
      <c r="W788" s="228" t="s">
        <v>938</v>
      </c>
      <c r="X788" s="316" t="s">
        <v>904</v>
      </c>
      <c r="Y788" s="317" t="str">
        <f>VLOOKUP(HelpMe[[#This Row],[Technician]],Technicians[#All],3,FALSE)</f>
        <v>RAK Ceramics</v>
      </c>
      <c r="Z788" s="228" t="str">
        <f>VLOOKUP(HelpMe[[#This Row],[Technician]],Technicians[#All],2,FALSE)</f>
        <v>SAP Basis</v>
      </c>
      <c r="AA788" s="233" t="str">
        <f>IF((TEXT("Oct 28, 2024 00:00 AM","mmm dd, yyyy hh:mm") - HelpMe[[#This Row],[Updated Created Date]])&gt;0, "Yes","No")</f>
        <v>No</v>
      </c>
      <c r="AB788" s="230">
        <f ca="1">HelpMe[[#This Row],[Updated Resolved Time]]-HelpMe[[#This Row],[Updated Created Date]]</f>
        <v>0.12708333333284827</v>
      </c>
      <c r="AC788" s="231">
        <f>YEAR(HelpMe[[#This Row],[Updated Created Date]])</f>
        <v>2024</v>
      </c>
      <c r="AD788" s="228">
        <f>WEEKNUM(HelpMe[[#This Row],[Updated Created Date]])</f>
        <v>44</v>
      </c>
      <c r="AE788" s="228" t="str">
        <f>_xlfn.CONCAT(HelpMe[[#This Row],[Year]],"-W",HelpMe[[#This Row],[Week'#]])</f>
        <v>2024-W44</v>
      </c>
      <c r="AF788" s="228" t="str">
        <f>IFERROR(VLOOKUP(HelpMe[[#This Row],[ID]],CGTracker[#All],13,FALSE),"No CG Status Found")</f>
        <v>No CG Status Found</v>
      </c>
      <c r="AG788" s="228">
        <f>MONTH(HelpMe[[#This Row],[Updated Created Date]])</f>
        <v>10</v>
      </c>
      <c r="AH788" s="228" t="str">
        <f>_xlfn.CONCAT(HelpMe[[#This Row],[Year]],"-M",HelpMe[[#This Row],[Month]])</f>
        <v>2024-M10</v>
      </c>
      <c r="AI788" s="228" t="str">
        <f ca="1">IF(HelpMe[[#This Row],[Age]]&lt;2,"Less than 2",IF(HelpMe[[#This Row],[Age]]&lt;5,"From 2 to 5",IF(HelpMe[[#This Row],[Age]]&lt;10,"From 5 to 10","More than 10")))</f>
        <v>Less than 2</v>
      </c>
      <c r="AJ7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45593.593055555553</v>
      </c>
      <c r="AK7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45593.720138888886</v>
      </c>
    </row>
    <row r="789" spans="1:37" ht="13.5" customHeight="1">
      <c r="A789" s="235">
        <v>4000004446</v>
      </c>
      <c r="B789" s="228" t="s">
        <v>117</v>
      </c>
      <c r="C789" s="228" t="s">
        <v>795</v>
      </c>
      <c r="D789" s="228" t="s">
        <v>5767</v>
      </c>
      <c r="E789" s="228" t="s">
        <v>880</v>
      </c>
      <c r="F789" s="228" t="s">
        <v>881</v>
      </c>
      <c r="G789" s="228" t="s">
        <v>882</v>
      </c>
      <c r="H789" s="228" t="s">
        <v>403</v>
      </c>
      <c r="I789" s="233" t="s">
        <v>5768</v>
      </c>
      <c r="J789" s="228" t="s">
        <v>5769</v>
      </c>
      <c r="K789" s="228" t="s">
        <v>846</v>
      </c>
      <c r="L789" s="228" t="s">
        <v>5639</v>
      </c>
      <c r="M789" s="228" t="s">
        <v>880</v>
      </c>
      <c r="N789" s="228" t="s">
        <v>886</v>
      </c>
      <c r="O789" s="228" t="s">
        <v>850</v>
      </c>
      <c r="P789" s="233" t="s">
        <v>5639</v>
      </c>
      <c r="Q789" s="228" t="s">
        <v>795</v>
      </c>
      <c r="R789" s="233" t="s">
        <v>5770</v>
      </c>
      <c r="S789" s="228" t="s">
        <v>5770</v>
      </c>
      <c r="T789" s="228" t="s">
        <v>5771</v>
      </c>
      <c r="U789" s="228" t="s">
        <v>890</v>
      </c>
      <c r="V789" s="228" t="s">
        <v>855</v>
      </c>
      <c r="W789" s="228" t="s">
        <v>869</v>
      </c>
      <c r="X789" s="316" t="s">
        <v>891</v>
      </c>
      <c r="Y789" s="317" t="str">
        <f>VLOOKUP(HelpMe[[#This Row],[Technician]],Technicians[#All],3,FALSE)</f>
        <v>RAK Ceramics</v>
      </c>
      <c r="Z789" s="228" t="str">
        <f>VLOOKUP(HelpMe[[#This Row],[Technician]],Technicians[#All],2,FALSE)</f>
        <v>SAP Basis</v>
      </c>
      <c r="AA789" s="233" t="str">
        <f>IF((TEXT("Oct 28, 2024 00:00 AM","mmm dd, yyyy hh:mm") - HelpMe[[#This Row],[Updated Created Date]])&gt;0, "Yes","No")</f>
        <v>No</v>
      </c>
      <c r="AB789" s="230">
        <f ca="1">HelpMe[[#This Row],[Updated Resolved Time]]-HelpMe[[#This Row],[Updated Created Date]]</f>
        <v>0.13819444444379769</v>
      </c>
      <c r="AC789" s="231">
        <f>YEAR(HelpMe[[#This Row],[Updated Created Date]])</f>
        <v>2024</v>
      </c>
      <c r="AD789" s="228">
        <f>WEEKNUM(HelpMe[[#This Row],[Updated Created Date]])</f>
        <v>44</v>
      </c>
      <c r="AE789" s="228" t="str">
        <f>_xlfn.CONCAT(HelpMe[[#This Row],[Year]],"-W",HelpMe[[#This Row],[Week'#]])</f>
        <v>2024-W44</v>
      </c>
      <c r="AF789" s="228" t="str">
        <f>IFERROR(VLOOKUP(HelpMe[[#This Row],[ID]],CGTracker[#All],13,FALSE),"No CG Status Found")</f>
        <v>No CG Status Found</v>
      </c>
      <c r="AG789" s="228">
        <f>MONTH(HelpMe[[#This Row],[Updated Created Date]])</f>
        <v>10</v>
      </c>
      <c r="AH789" s="228" t="str">
        <f>_xlfn.CONCAT(HelpMe[[#This Row],[Year]],"-M",HelpMe[[#This Row],[Month]])</f>
        <v>2024-M10</v>
      </c>
      <c r="AI789" s="228" t="str">
        <f ca="1">IF(HelpMe[[#This Row],[Age]]&lt;2,"Less than 2",IF(HelpMe[[#This Row],[Age]]&lt;5,"From 2 to 5",IF(HelpMe[[#This Row],[Age]]&lt;10,"From 5 to 10","More than 10")))</f>
        <v>Less than 2</v>
      </c>
      <c r="AJ7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45593.574305555558</v>
      </c>
      <c r="AK7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45593.712500000001</v>
      </c>
    </row>
    <row r="790" spans="1:37" ht="13.5" customHeight="1">
      <c r="A790" s="235">
        <v>4000004448</v>
      </c>
      <c r="B790" s="228" t="s">
        <v>117</v>
      </c>
      <c r="C790" s="228" t="s">
        <v>795</v>
      </c>
      <c r="D790" s="228" t="s">
        <v>5772</v>
      </c>
      <c r="E790" s="228" t="s">
        <v>880</v>
      </c>
      <c r="F790" s="228" t="s">
        <v>881</v>
      </c>
      <c r="G790" s="228" t="s">
        <v>882</v>
      </c>
      <c r="H790" s="228" t="s">
        <v>403</v>
      </c>
      <c r="I790" s="233" t="s">
        <v>5773</v>
      </c>
      <c r="J790" s="228" t="s">
        <v>5774</v>
      </c>
      <c r="K790" s="228" t="s">
        <v>846</v>
      </c>
      <c r="L790" s="228" t="s">
        <v>5639</v>
      </c>
      <c r="M790" s="228" t="s">
        <v>880</v>
      </c>
      <c r="N790" s="228" t="s">
        <v>886</v>
      </c>
      <c r="O790" s="228" t="s">
        <v>850</v>
      </c>
      <c r="P790" s="233" t="s">
        <v>5639</v>
      </c>
      <c r="Q790" s="228" t="s">
        <v>795</v>
      </c>
      <c r="R790" s="233" t="s">
        <v>5775</v>
      </c>
      <c r="S790" s="228" t="s">
        <v>5775</v>
      </c>
      <c r="T790" s="228" t="s">
        <v>5776</v>
      </c>
      <c r="U790" s="228" t="s">
        <v>890</v>
      </c>
      <c r="V790" s="228" t="s">
        <v>855</v>
      </c>
      <c r="W790" s="228" t="s">
        <v>869</v>
      </c>
      <c r="X790" s="316" t="s">
        <v>891</v>
      </c>
      <c r="Y790" s="317" t="str">
        <f>VLOOKUP(HelpMe[[#This Row],[Technician]],Technicians[#All],3,FALSE)</f>
        <v>RAK Ceramics</v>
      </c>
      <c r="Z790" s="228" t="str">
        <f>VLOOKUP(HelpMe[[#This Row],[Technician]],Technicians[#All],2,FALSE)</f>
        <v>SAP Basis</v>
      </c>
      <c r="AA790" s="233" t="str">
        <f>IF((TEXT("Oct 28, 2024 00:00 AM","mmm dd, yyyy hh:mm") - HelpMe[[#This Row],[Updated Created Date]])&gt;0, "Yes","No")</f>
        <v>No</v>
      </c>
      <c r="AB790" s="230">
        <f ca="1">HelpMe[[#This Row],[Updated Resolved Time]]-HelpMe[[#This Row],[Updated Created Date]]</f>
        <v>0.11319444444961846</v>
      </c>
      <c r="AC790" s="231">
        <f>YEAR(HelpMe[[#This Row],[Updated Created Date]])</f>
        <v>2024</v>
      </c>
      <c r="AD790" s="228">
        <f>WEEKNUM(HelpMe[[#This Row],[Updated Created Date]])</f>
        <v>44</v>
      </c>
      <c r="AE790" s="228" t="str">
        <f>_xlfn.CONCAT(HelpMe[[#This Row],[Year]],"-W",HelpMe[[#This Row],[Week'#]])</f>
        <v>2024-W44</v>
      </c>
      <c r="AF790" s="228" t="str">
        <f>IFERROR(VLOOKUP(HelpMe[[#This Row],[ID]],CGTracker[#All],13,FALSE),"No CG Status Found")</f>
        <v>No CG Status Found</v>
      </c>
      <c r="AG790" s="228">
        <f>MONTH(HelpMe[[#This Row],[Updated Created Date]])</f>
        <v>10</v>
      </c>
      <c r="AH790" s="228" t="str">
        <f>_xlfn.CONCAT(HelpMe[[#This Row],[Year]],"-M",HelpMe[[#This Row],[Month]])</f>
        <v>2024-M10</v>
      </c>
      <c r="AI790" s="228" t="str">
        <f ca="1">IF(HelpMe[[#This Row],[Age]]&lt;2,"Less than 2",IF(HelpMe[[#This Row],[Age]]&lt;5,"From 2 to 5",IF(HelpMe[[#This Row],[Age]]&lt;10,"From 5 to 10","More than 10")))</f>
        <v>Less than 2</v>
      </c>
      <c r="AJ7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45593.595138888886</v>
      </c>
      <c r="AK7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45593.708333333336</v>
      </c>
    </row>
    <row r="791" spans="1:37" ht="13.5" customHeight="1">
      <c r="A791" s="235">
        <v>4000004457</v>
      </c>
      <c r="B791" s="228" t="s">
        <v>117</v>
      </c>
      <c r="C791" s="228" t="s">
        <v>795</v>
      </c>
      <c r="D791" s="228" t="s">
        <v>5777</v>
      </c>
      <c r="E791" s="228" t="s">
        <v>5761</v>
      </c>
      <c r="F791" s="228" t="s">
        <v>881</v>
      </c>
      <c r="G791" s="228" t="s">
        <v>882</v>
      </c>
      <c r="H791" s="228" t="s">
        <v>403</v>
      </c>
      <c r="I791" s="233" t="s">
        <v>5778</v>
      </c>
      <c r="J791" s="228" t="s">
        <v>5779</v>
      </c>
      <c r="K791" s="228" t="s">
        <v>846</v>
      </c>
      <c r="L791" s="228" t="s">
        <v>5780</v>
      </c>
      <c r="M791" s="228" t="s">
        <v>933</v>
      </c>
      <c r="N791" s="228" t="s">
        <v>899</v>
      </c>
      <c r="O791" s="228" t="s">
        <v>850</v>
      </c>
      <c r="P791" s="233" t="s">
        <v>5780</v>
      </c>
      <c r="Q791" s="228" t="s">
        <v>795</v>
      </c>
      <c r="R791" s="233" t="s">
        <v>5781</v>
      </c>
      <c r="S791" s="228" t="s">
        <v>5781</v>
      </c>
      <c r="T791" s="228" t="s">
        <v>5782</v>
      </c>
      <c r="U791" s="228" t="s">
        <v>890</v>
      </c>
      <c r="V791" s="228" t="s">
        <v>855</v>
      </c>
      <c r="W791" s="228" t="s">
        <v>869</v>
      </c>
      <c r="X791" s="316" t="s">
        <v>904</v>
      </c>
      <c r="Y791" s="317" t="str">
        <f>VLOOKUP(HelpMe[[#This Row],[Technician]],Technicians[#All],3,FALSE)</f>
        <v>RAK Ceramics</v>
      </c>
      <c r="Z791" s="228" t="str">
        <f>VLOOKUP(HelpMe[[#This Row],[Technician]],Technicians[#All],2,FALSE)</f>
        <v>SAP Basis</v>
      </c>
      <c r="AA791" s="233" t="str">
        <f>IF((TEXT("Oct 28, 2024 00:00 AM","mmm dd, yyyy hh:mm") - HelpMe[[#This Row],[Updated Created Date]])&gt;0, "Yes","No")</f>
        <v>No</v>
      </c>
      <c r="AB791" s="230">
        <f ca="1">HelpMe[[#This Row],[Updated Resolved Time]]-HelpMe[[#This Row],[Updated Created Date]]</f>
        <v>0.77708333333430346</v>
      </c>
      <c r="AC791" s="231">
        <f>YEAR(HelpMe[[#This Row],[Updated Created Date]])</f>
        <v>2024</v>
      </c>
      <c r="AD791" s="228">
        <f>WEEKNUM(HelpMe[[#This Row],[Updated Created Date]])</f>
        <v>44</v>
      </c>
      <c r="AE791" s="228" t="str">
        <f>_xlfn.CONCAT(HelpMe[[#This Row],[Year]],"-W",HelpMe[[#This Row],[Week'#]])</f>
        <v>2024-W44</v>
      </c>
      <c r="AF791" s="228" t="str">
        <f>IFERROR(VLOOKUP(HelpMe[[#This Row],[ID]],CGTracker[#All],13,FALSE),"No CG Status Found")</f>
        <v>No CG Status Found</v>
      </c>
      <c r="AG791" s="228">
        <f>MONTH(HelpMe[[#This Row],[Updated Created Date]])</f>
        <v>10</v>
      </c>
      <c r="AH791" s="228" t="str">
        <f>_xlfn.CONCAT(HelpMe[[#This Row],[Year]],"-M",HelpMe[[#This Row],[Month]])</f>
        <v>2024-M10</v>
      </c>
      <c r="AI791" s="228" t="str">
        <f ca="1">IF(HelpMe[[#This Row],[Age]]&lt;2,"Less than 2",IF(HelpMe[[#This Row],[Age]]&lt;5,"From 2 to 5",IF(HelpMe[[#This Row],[Age]]&lt;10,"From 5 to 10","More than 10")))</f>
        <v>Less than 2</v>
      </c>
      <c r="AJ7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45593.703472222223</v>
      </c>
      <c r="AK7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45594.480555555558</v>
      </c>
    </row>
    <row r="792" spans="1:37" ht="13.5" customHeight="1">
      <c r="A792" s="235">
        <v>4000004461</v>
      </c>
      <c r="B792" s="228" t="s">
        <v>117</v>
      </c>
      <c r="C792" s="228" t="s">
        <v>795</v>
      </c>
      <c r="D792" s="228" t="s">
        <v>5783</v>
      </c>
      <c r="E792" s="228" t="s">
        <v>5784</v>
      </c>
      <c r="F792" s="228" t="s">
        <v>881</v>
      </c>
      <c r="G792" s="228" t="s">
        <v>882</v>
      </c>
      <c r="H792" s="228" t="s">
        <v>403</v>
      </c>
      <c r="I792" s="233" t="s">
        <v>5785</v>
      </c>
      <c r="J792" s="228" t="s">
        <v>5786</v>
      </c>
      <c r="K792" s="228" t="s">
        <v>890</v>
      </c>
      <c r="L792" s="228" t="s">
        <v>3883</v>
      </c>
      <c r="M792" s="228" t="s">
        <v>933</v>
      </c>
      <c r="N792" s="228" t="s">
        <v>945</v>
      </c>
      <c r="O792" s="228" t="s">
        <v>850</v>
      </c>
      <c r="P792" s="233" t="s">
        <v>3883</v>
      </c>
      <c r="Q792" s="228" t="s">
        <v>795</v>
      </c>
      <c r="R792" s="233" t="s">
        <v>5787</v>
      </c>
      <c r="S792" s="228" t="s">
        <v>5788</v>
      </c>
      <c r="T792" s="228" t="s">
        <v>5789</v>
      </c>
      <c r="U792" s="228" t="s">
        <v>890</v>
      </c>
      <c r="V792" s="228" t="s">
        <v>855</v>
      </c>
      <c r="W792" s="228" t="s">
        <v>938</v>
      </c>
      <c r="X792" s="316" t="s">
        <v>793</v>
      </c>
      <c r="Y792" s="317" t="str">
        <f>VLOOKUP(HelpMe[[#This Row],[Technician]],Technicians[#All],3,FALSE)</f>
        <v>RAK Ceramics</v>
      </c>
      <c r="Z792" s="228" t="str">
        <f>VLOOKUP(HelpMe[[#This Row],[Technician]],Technicians[#All],2,FALSE)</f>
        <v>SAP Basis</v>
      </c>
      <c r="AA792" s="233" t="str">
        <f>IF((TEXT("Oct 28, 2024 00:00 AM","mmm dd, yyyy hh:mm") - HelpMe[[#This Row],[Updated Created Date]])&gt;0, "Yes","No")</f>
        <v>No</v>
      </c>
      <c r="AB792" s="230">
        <f ca="1">HelpMe[[#This Row],[Updated Resolved Time]]-HelpMe[[#This Row],[Updated Created Date]]</f>
        <v>7.0041666666656965</v>
      </c>
      <c r="AC792" s="231">
        <f>YEAR(HelpMe[[#This Row],[Updated Created Date]])</f>
        <v>2024</v>
      </c>
      <c r="AD792" s="228">
        <f>WEEKNUM(HelpMe[[#This Row],[Updated Created Date]])</f>
        <v>44</v>
      </c>
      <c r="AE792" s="228" t="str">
        <f>_xlfn.CONCAT(HelpMe[[#This Row],[Year]],"-W",HelpMe[[#This Row],[Week'#]])</f>
        <v>2024-W44</v>
      </c>
      <c r="AF792" s="228" t="str">
        <f>IFERROR(VLOOKUP(HelpMe[[#This Row],[ID]],CGTracker[#All],13,FALSE),"No CG Status Found")</f>
        <v>No CG Status Found</v>
      </c>
      <c r="AG792" s="228">
        <f>MONTH(HelpMe[[#This Row],[Updated Created Date]])</f>
        <v>10</v>
      </c>
      <c r="AH792" s="228" t="str">
        <f>_xlfn.CONCAT(HelpMe[[#This Row],[Year]],"-M",HelpMe[[#This Row],[Month]])</f>
        <v>2024-M10</v>
      </c>
      <c r="AI792" s="228" t="str">
        <f ca="1">IF(HelpMe[[#This Row],[Age]]&lt;2,"Less than 2",IF(HelpMe[[#This Row],[Age]]&lt;5,"From 2 to 5",IF(HelpMe[[#This Row],[Age]]&lt;10,"From 5 to 10","More than 10")))</f>
        <v>From 5 to 10</v>
      </c>
      <c r="AJ7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45593.790277777778</v>
      </c>
      <c r="AK7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45600.794444444444</v>
      </c>
    </row>
    <row r="793" spans="1:37" ht="13.5" customHeight="1">
      <c r="A793" s="235">
        <v>4000004473</v>
      </c>
      <c r="B793" s="228" t="s">
        <v>117</v>
      </c>
      <c r="C793" s="228" t="s">
        <v>892</v>
      </c>
      <c r="D793" s="228" t="s">
        <v>5790</v>
      </c>
      <c r="E793" s="228" t="s">
        <v>5791</v>
      </c>
      <c r="F793" s="228" t="s">
        <v>881</v>
      </c>
      <c r="G793" s="228" t="s">
        <v>882</v>
      </c>
      <c r="H793" s="228" t="s">
        <v>403</v>
      </c>
      <c r="I793" s="233" t="s">
        <v>5792</v>
      </c>
      <c r="J793" s="228" t="s">
        <v>5793</v>
      </c>
      <c r="K793" s="228" t="s">
        <v>890</v>
      </c>
      <c r="L793" s="228" t="s">
        <v>1554</v>
      </c>
      <c r="M793" s="228" t="s">
        <v>5791</v>
      </c>
      <c r="N793" s="228" t="s">
        <v>1082</v>
      </c>
      <c r="O793" s="228" t="s">
        <v>850</v>
      </c>
      <c r="P793" s="233" t="s">
        <v>1554</v>
      </c>
      <c r="Q793" s="228" t="s">
        <v>795</v>
      </c>
      <c r="R793" s="233" t="s">
        <v>5794</v>
      </c>
      <c r="S793" s="228" t="s">
        <v>5794</v>
      </c>
      <c r="T793" s="228" t="s">
        <v>5795</v>
      </c>
      <c r="U793" s="228" t="s">
        <v>890</v>
      </c>
      <c r="V793" s="228" t="s">
        <v>855</v>
      </c>
      <c r="W793" s="228" t="s">
        <v>938</v>
      </c>
      <c r="X793" s="316" t="s">
        <v>793</v>
      </c>
      <c r="Y793" s="317" t="str">
        <f>VLOOKUP(HelpMe[[#This Row],[Technician]],Technicians[#All],3,FALSE)</f>
        <v>RAK Ceramics</v>
      </c>
      <c r="Z793" s="228" t="str">
        <f>VLOOKUP(HelpMe[[#This Row],[Technician]],Technicians[#All],2,FALSE)</f>
        <v>SAP Basis</v>
      </c>
      <c r="AA793" s="233" t="str">
        <f>IF((TEXT("Oct 28, 2024 00:00 AM","mmm dd, yyyy hh:mm") - HelpMe[[#This Row],[Updated Created Date]])&gt;0, "Yes","No")</f>
        <v>No</v>
      </c>
      <c r="AB793" s="230">
        <f ca="1">HelpMe[[#This Row],[Updated Resolved Time]]-HelpMe[[#This Row],[Updated Created Date]]</f>
        <v>3.2562499999985448</v>
      </c>
      <c r="AC793" s="231">
        <f>YEAR(HelpMe[[#This Row],[Updated Created Date]])</f>
        <v>2024</v>
      </c>
      <c r="AD793" s="228">
        <f>WEEKNUM(HelpMe[[#This Row],[Updated Created Date]])</f>
        <v>44</v>
      </c>
      <c r="AE793" s="228" t="str">
        <f>_xlfn.CONCAT(HelpMe[[#This Row],[Year]],"-W",HelpMe[[#This Row],[Week'#]])</f>
        <v>2024-W44</v>
      </c>
      <c r="AF793" s="228" t="str">
        <f>IFERROR(VLOOKUP(HelpMe[[#This Row],[ID]],CGTracker[#All],13,FALSE),"No CG Status Found")</f>
        <v>No CG Status Found</v>
      </c>
      <c r="AG793" s="228">
        <f>MONTH(HelpMe[[#This Row],[Updated Created Date]])</f>
        <v>10</v>
      </c>
      <c r="AH793" s="228" t="str">
        <f>_xlfn.CONCAT(HelpMe[[#This Row],[Year]],"-M",HelpMe[[#This Row],[Month]])</f>
        <v>2024-M10</v>
      </c>
      <c r="AI793" s="228" t="str">
        <f ca="1">IF(HelpMe[[#This Row],[Age]]&lt;2,"Less than 2",IF(HelpMe[[#This Row],[Age]]&lt;5,"From 2 to 5",IF(HelpMe[[#This Row],[Age]]&lt;10,"From 5 to 10","More than 10")))</f>
        <v>From 2 to 5</v>
      </c>
      <c r="AJ7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45594.513888888891</v>
      </c>
      <c r="AK7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45597.770138888889</v>
      </c>
    </row>
    <row r="794" spans="1:37" ht="13.5" customHeight="1">
      <c r="A794" s="235">
        <v>4000004496</v>
      </c>
      <c r="B794" s="228" t="s">
        <v>117</v>
      </c>
      <c r="C794" s="228" t="s">
        <v>795</v>
      </c>
      <c r="D794" s="228" t="s">
        <v>5796</v>
      </c>
      <c r="E794" s="228" t="s">
        <v>5797</v>
      </c>
      <c r="F794" s="228" t="s">
        <v>223</v>
      </c>
      <c r="G794" s="228" t="s">
        <v>1743</v>
      </c>
      <c r="H794" s="228" t="s">
        <v>268</v>
      </c>
      <c r="I794" s="233" t="s">
        <v>5798</v>
      </c>
      <c r="J794" s="228" t="s">
        <v>919</v>
      </c>
      <c r="K794" s="228" t="s">
        <v>846</v>
      </c>
      <c r="L794" s="228" t="s">
        <v>855</v>
      </c>
      <c r="M794" s="228" t="s">
        <v>933</v>
      </c>
      <c r="N794" s="228" t="s">
        <v>924</v>
      </c>
      <c r="O794" s="228" t="s">
        <v>855</v>
      </c>
      <c r="P794" s="233" t="s">
        <v>5799</v>
      </c>
      <c r="Q794" s="228" t="s">
        <v>855</v>
      </c>
      <c r="R794" s="233" t="s">
        <v>855</v>
      </c>
      <c r="S794" s="228" t="s">
        <v>855</v>
      </c>
      <c r="T794" s="228" t="s">
        <v>919</v>
      </c>
      <c r="U794" s="228" t="s">
        <v>846</v>
      </c>
      <c r="V794" s="228" t="s">
        <v>855</v>
      </c>
      <c r="W794" s="228" t="s">
        <v>869</v>
      </c>
      <c r="X794" s="316" t="s">
        <v>793</v>
      </c>
      <c r="Y794" s="317" t="str">
        <f>VLOOKUP(HelpMe[[#This Row],[Technician]],Technicians[#All],3,FALSE)</f>
        <v>Capgemini</v>
      </c>
      <c r="Z794" s="228" t="str">
        <f>VLOOKUP(HelpMe[[#This Row],[Technician]],Technicians[#All],2,FALSE)</f>
        <v>SAP HCM</v>
      </c>
      <c r="AA794" s="233" t="str">
        <f>IF((TEXT("Oct 28, 2024 00:00 AM","mmm dd, yyyy hh:mm") - HelpMe[[#This Row],[Updated Created Date]])&gt;0, "Yes","No")</f>
        <v>No</v>
      </c>
      <c r="AB794" s="230">
        <f ca="1">HelpMe[[#This Row],[Updated Resolved Time]]-HelpMe[[#This Row],[Updated Created Date]]</f>
        <v>59.006823726849689</v>
      </c>
      <c r="AC794" s="231">
        <f>YEAR(HelpMe[[#This Row],[Updated Created Date]])</f>
        <v>2024</v>
      </c>
      <c r="AD794" s="228">
        <f>WEEKNUM(HelpMe[[#This Row],[Updated Created Date]])</f>
        <v>44</v>
      </c>
      <c r="AE794" s="228" t="str">
        <f>_xlfn.CONCAT(HelpMe[[#This Row],[Year]],"-W",HelpMe[[#This Row],[Week'#]])</f>
        <v>2024-W44</v>
      </c>
      <c r="AF794" s="228" t="str">
        <f>IFERROR(VLOOKUP(HelpMe[[#This Row],[ID]],CGTracker[#All],13,FALSE),"No CG Status Found")</f>
        <v>Under Requirements Gathering</v>
      </c>
      <c r="AG794" s="228">
        <f>MONTH(HelpMe[[#This Row],[Updated Created Date]])</f>
        <v>10</v>
      </c>
      <c r="AH794" s="228" t="str">
        <f>_xlfn.CONCAT(HelpMe[[#This Row],[Year]],"-M",HelpMe[[#This Row],[Month]])</f>
        <v>2024-M10</v>
      </c>
      <c r="AI794" s="228" t="str">
        <f ca="1">IF(HelpMe[[#This Row],[Age]]&lt;2,"Less than 2",IF(HelpMe[[#This Row],[Age]]&lt;5,"From 2 to 5",IF(HelpMe[[#This Row],[Age]]&lt;10,"From 5 to 10","More than 10")))</f>
        <v>More than 10</v>
      </c>
      <c r="AJ7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45594.750694444447</v>
      </c>
      <c r="AK7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95" spans="1:37" ht="13.5" customHeight="1">
      <c r="A795" s="235">
        <v>4000004497</v>
      </c>
      <c r="B795" s="228" t="s">
        <v>156</v>
      </c>
      <c r="C795" s="228" t="s">
        <v>1035</v>
      </c>
      <c r="D795" s="228" t="s">
        <v>5800</v>
      </c>
      <c r="E795" s="228" t="s">
        <v>3006</v>
      </c>
      <c r="F795" s="228" t="s">
        <v>881</v>
      </c>
      <c r="G795" s="228" t="s">
        <v>882</v>
      </c>
      <c r="H795" s="228" t="s">
        <v>131</v>
      </c>
      <c r="I795" s="233" t="s">
        <v>5801</v>
      </c>
      <c r="J795" s="228" t="s">
        <v>5802</v>
      </c>
      <c r="K795" s="228" t="s">
        <v>846</v>
      </c>
      <c r="L795" s="228" t="s">
        <v>855</v>
      </c>
      <c r="M795" s="228" t="s">
        <v>3006</v>
      </c>
      <c r="N795" s="228" t="s">
        <v>3010</v>
      </c>
      <c r="O795" s="228" t="s">
        <v>850</v>
      </c>
      <c r="P795" s="233" t="s">
        <v>5803</v>
      </c>
      <c r="Q795" s="228" t="s">
        <v>892</v>
      </c>
      <c r="R795" s="233" t="s">
        <v>855</v>
      </c>
      <c r="S795" s="228" t="s">
        <v>5604</v>
      </c>
      <c r="T795" s="228" t="s">
        <v>5804</v>
      </c>
      <c r="U795" s="228" t="s">
        <v>855</v>
      </c>
      <c r="V795" s="228" t="s">
        <v>855</v>
      </c>
      <c r="W795" s="228" t="s">
        <v>869</v>
      </c>
      <c r="X795" s="316" t="s">
        <v>904</v>
      </c>
      <c r="Y795" s="317" t="str">
        <f>VLOOKUP(HelpMe[[#This Row],[Technician]],Technicians[#All],3,FALSE)</f>
        <v>RAK Ceramics</v>
      </c>
      <c r="Z795" s="228" t="str">
        <f>VLOOKUP(HelpMe[[#This Row],[Technician]],Technicians[#All],2,FALSE)</f>
        <v>SAP Basis</v>
      </c>
      <c r="AA795" s="233" t="str">
        <f>IF((TEXT("Oct 28, 2024 00:00 AM","mmm dd, yyyy hh:mm") - HelpMe[[#This Row],[Updated Created Date]])&gt;0, "Yes","No")</f>
        <v>No</v>
      </c>
      <c r="AB795" s="230">
        <f ca="1">HelpMe[[#This Row],[Updated Resolved Time]]-HelpMe[[#This Row],[Updated Created Date]]</f>
        <v>58.986684837960638</v>
      </c>
      <c r="AC795" s="231">
        <f>YEAR(HelpMe[[#This Row],[Updated Created Date]])</f>
        <v>2024</v>
      </c>
      <c r="AD795" s="228">
        <f>WEEKNUM(HelpMe[[#This Row],[Updated Created Date]])</f>
        <v>44</v>
      </c>
      <c r="AE795" s="228" t="str">
        <f>_xlfn.CONCAT(HelpMe[[#This Row],[Year]],"-W",HelpMe[[#This Row],[Week'#]])</f>
        <v>2024-W44</v>
      </c>
      <c r="AF795" s="228" t="str">
        <f>IFERROR(VLOOKUP(HelpMe[[#This Row],[ID]],CGTracker[#All],13,FALSE),"No CG Status Found")</f>
        <v>No CG Status Found</v>
      </c>
      <c r="AG795" s="228">
        <f>MONTH(HelpMe[[#This Row],[Updated Created Date]])</f>
        <v>10</v>
      </c>
      <c r="AH795" s="228" t="str">
        <f>_xlfn.CONCAT(HelpMe[[#This Row],[Year]],"-M",HelpMe[[#This Row],[Month]])</f>
        <v>2024-M10</v>
      </c>
      <c r="AI795" s="228" t="str">
        <f ca="1">IF(HelpMe[[#This Row],[Age]]&lt;2,"Less than 2",IF(HelpMe[[#This Row],[Age]]&lt;5,"From 2 to 5",IF(HelpMe[[#This Row],[Age]]&lt;10,"From 5 to 10","More than 10")))</f>
        <v>More than 10</v>
      </c>
      <c r="AJ7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45594.770833333336</v>
      </c>
      <c r="AK7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96" spans="1:37" ht="13.5" customHeight="1">
      <c r="A796" s="235">
        <v>4000004509</v>
      </c>
      <c r="B796" s="228" t="s">
        <v>117</v>
      </c>
      <c r="C796" s="228" t="s">
        <v>795</v>
      </c>
      <c r="D796" s="228" t="s">
        <v>5805</v>
      </c>
      <c r="E796" s="228" t="s">
        <v>5806</v>
      </c>
      <c r="F796" s="228" t="s">
        <v>881</v>
      </c>
      <c r="G796" s="228" t="s">
        <v>882</v>
      </c>
      <c r="H796" s="228" t="s">
        <v>403</v>
      </c>
      <c r="I796" s="233" t="s">
        <v>5807</v>
      </c>
      <c r="J796" s="228" t="s">
        <v>5808</v>
      </c>
      <c r="K796" s="228" t="s">
        <v>890</v>
      </c>
      <c r="L796" s="228" t="s">
        <v>5505</v>
      </c>
      <c r="M796" s="228" t="s">
        <v>933</v>
      </c>
      <c r="N796" s="228" t="s">
        <v>1004</v>
      </c>
      <c r="O796" s="228" t="s">
        <v>850</v>
      </c>
      <c r="P796" s="233" t="s">
        <v>5505</v>
      </c>
      <c r="Q796" s="228" t="s">
        <v>795</v>
      </c>
      <c r="R796" s="233" t="s">
        <v>5809</v>
      </c>
      <c r="S796" s="228" t="s">
        <v>5809</v>
      </c>
      <c r="T796" s="228" t="s">
        <v>5810</v>
      </c>
      <c r="U796" s="228" t="s">
        <v>890</v>
      </c>
      <c r="V796" s="228" t="s">
        <v>855</v>
      </c>
      <c r="W796" s="228" t="s">
        <v>938</v>
      </c>
      <c r="X796" s="316" t="s">
        <v>793</v>
      </c>
      <c r="Y796" s="317" t="str">
        <f>VLOOKUP(HelpMe[[#This Row],[Technician]],Technicians[#All],3,FALSE)</f>
        <v>RAK Ceramics</v>
      </c>
      <c r="Z796" s="228" t="str">
        <f>VLOOKUP(HelpMe[[#This Row],[Technician]],Technicians[#All],2,FALSE)</f>
        <v>SAP Basis</v>
      </c>
      <c r="AA796" s="233" t="str">
        <f>IF((TEXT("Oct 28, 2024 00:00 AM","mmm dd, yyyy hh:mm") - HelpMe[[#This Row],[Updated Created Date]])&gt;0, "Yes","No")</f>
        <v>No</v>
      </c>
      <c r="AB796" s="230">
        <f ca="1">HelpMe[[#This Row],[Updated Resolved Time]]-HelpMe[[#This Row],[Updated Created Date]]</f>
        <v>1.2500000004365575E-2</v>
      </c>
      <c r="AC796" s="231">
        <f>YEAR(HelpMe[[#This Row],[Updated Created Date]])</f>
        <v>2024</v>
      </c>
      <c r="AD796" s="228">
        <f>WEEKNUM(HelpMe[[#This Row],[Updated Created Date]])</f>
        <v>44</v>
      </c>
      <c r="AE796" s="228" t="str">
        <f>_xlfn.CONCAT(HelpMe[[#This Row],[Year]],"-W",HelpMe[[#This Row],[Week'#]])</f>
        <v>2024-W44</v>
      </c>
      <c r="AF796" s="228" t="str">
        <f>IFERROR(VLOOKUP(HelpMe[[#This Row],[ID]],CGTracker[#All],13,FALSE),"No CG Status Found")</f>
        <v>No CG Status Found</v>
      </c>
      <c r="AG796" s="228">
        <f>MONTH(HelpMe[[#This Row],[Updated Created Date]])</f>
        <v>10</v>
      </c>
      <c r="AH796" s="228" t="str">
        <f>_xlfn.CONCAT(HelpMe[[#This Row],[Year]],"-M",HelpMe[[#This Row],[Month]])</f>
        <v>2024-M10</v>
      </c>
      <c r="AI796" s="228" t="str">
        <f ca="1">IF(HelpMe[[#This Row],[Age]]&lt;2,"Less than 2",IF(HelpMe[[#This Row],[Age]]&lt;5,"From 2 to 5",IF(HelpMe[[#This Row],[Age]]&lt;10,"From 5 to 10","More than 10")))</f>
        <v>Less than 2</v>
      </c>
      <c r="AJ7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45595.484027777777</v>
      </c>
      <c r="AK7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45595.496527777781</v>
      </c>
    </row>
    <row r="797" spans="1:37" ht="13.5" customHeight="1">
      <c r="A797" s="235">
        <v>4000004513</v>
      </c>
      <c r="B797" s="228" t="s">
        <v>156</v>
      </c>
      <c r="C797" s="228" t="s">
        <v>795</v>
      </c>
      <c r="D797" s="228" t="s">
        <v>5811</v>
      </c>
      <c r="E797" s="228" t="s">
        <v>5812</v>
      </c>
      <c r="F797" s="228" t="s">
        <v>742</v>
      </c>
      <c r="G797" s="228" t="s">
        <v>516</v>
      </c>
      <c r="H797" s="228" t="s">
        <v>131</v>
      </c>
      <c r="I797" s="233" t="s">
        <v>5813</v>
      </c>
      <c r="J797" s="228" t="s">
        <v>5814</v>
      </c>
      <c r="K797" s="228" t="s">
        <v>846</v>
      </c>
      <c r="L797" s="228" t="s">
        <v>855</v>
      </c>
      <c r="M797" s="228" t="s">
        <v>933</v>
      </c>
      <c r="N797" s="228" t="s">
        <v>863</v>
      </c>
      <c r="O797" s="228" t="s">
        <v>917</v>
      </c>
      <c r="P797" s="233" t="s">
        <v>5815</v>
      </c>
      <c r="Q797" s="228" t="s">
        <v>795</v>
      </c>
      <c r="R797" s="233" t="s">
        <v>855</v>
      </c>
      <c r="S797" s="228" t="s">
        <v>855</v>
      </c>
      <c r="T797" s="228" t="s">
        <v>5816</v>
      </c>
      <c r="U797" s="228" t="s">
        <v>855</v>
      </c>
      <c r="V797" s="228" t="s">
        <v>855</v>
      </c>
      <c r="W797" s="228" t="s">
        <v>869</v>
      </c>
      <c r="X797" s="316" t="s">
        <v>793</v>
      </c>
      <c r="Y797" s="317" t="str">
        <f>VLOOKUP(HelpMe[[#This Row],[Technician]],Technicians[#All],3,FALSE)</f>
        <v>RAK Ceramics</v>
      </c>
      <c r="Z797" s="228" t="str">
        <f>VLOOKUP(HelpMe[[#This Row],[Technician]],Technicians[#All],2,FALSE)</f>
        <v>SAP SD</v>
      </c>
      <c r="AA797" s="233" t="str">
        <f>IF((TEXT("Oct 28, 2024 00:00 AM","mmm dd, yyyy hh:mm") - HelpMe[[#This Row],[Updated Created Date]])&gt;0, "Yes","No")</f>
        <v>No</v>
      </c>
      <c r="AB797" s="230">
        <f ca="1">HelpMe[[#This Row],[Updated Resolved Time]]-HelpMe[[#This Row],[Updated Created Date]]</f>
        <v>58.199184837962093</v>
      </c>
      <c r="AC797" s="231">
        <f>YEAR(HelpMe[[#This Row],[Updated Created Date]])</f>
        <v>2024</v>
      </c>
      <c r="AD797" s="228">
        <f>WEEKNUM(HelpMe[[#This Row],[Updated Created Date]])</f>
        <v>44</v>
      </c>
      <c r="AE797" s="228" t="str">
        <f>_xlfn.CONCAT(HelpMe[[#This Row],[Year]],"-W",HelpMe[[#This Row],[Week'#]])</f>
        <v>2024-W44</v>
      </c>
      <c r="AF797" s="228" t="str">
        <f>IFERROR(VLOOKUP(HelpMe[[#This Row],[ID]],CGTracker[#All],13,FALSE),"No CG Status Found")</f>
        <v>Cancelled</v>
      </c>
      <c r="AG797" s="228">
        <f>MONTH(HelpMe[[#This Row],[Updated Created Date]])</f>
        <v>10</v>
      </c>
      <c r="AH797" s="228" t="str">
        <f>_xlfn.CONCAT(HelpMe[[#This Row],[Year]],"-M",HelpMe[[#This Row],[Month]])</f>
        <v>2024-M10</v>
      </c>
      <c r="AI797" s="228" t="str">
        <f ca="1">IF(HelpMe[[#This Row],[Age]]&lt;2,"Less than 2",IF(HelpMe[[#This Row],[Age]]&lt;5,"From 2 to 5",IF(HelpMe[[#This Row],[Age]]&lt;10,"From 5 to 10","More than 10")))</f>
        <v>More than 10</v>
      </c>
      <c r="AJ7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45595.558333333334</v>
      </c>
      <c r="AK7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798" spans="1:37" ht="13.5" customHeight="1">
      <c r="A798" s="235">
        <v>4000004515</v>
      </c>
      <c r="B798" s="228" t="s">
        <v>156</v>
      </c>
      <c r="C798" s="228" t="s">
        <v>795</v>
      </c>
      <c r="D798" s="228" t="s">
        <v>5817</v>
      </c>
      <c r="E798" s="228" t="s">
        <v>2959</v>
      </c>
      <c r="F798" s="228" t="s">
        <v>518</v>
      </c>
      <c r="G798" s="228" t="s">
        <v>516</v>
      </c>
      <c r="H798" s="228" t="s">
        <v>403</v>
      </c>
      <c r="I798" s="233" t="s">
        <v>5818</v>
      </c>
      <c r="J798" s="228" t="s">
        <v>5819</v>
      </c>
      <c r="K798" s="228" t="s">
        <v>846</v>
      </c>
      <c r="L798" s="228" t="s">
        <v>5108</v>
      </c>
      <c r="M798" s="228" t="s">
        <v>933</v>
      </c>
      <c r="N798" s="228" t="s">
        <v>863</v>
      </c>
      <c r="O798" s="228" t="s">
        <v>850</v>
      </c>
      <c r="P798" s="233" t="s">
        <v>5108</v>
      </c>
      <c r="Q798" s="228" t="s">
        <v>795</v>
      </c>
      <c r="R798" s="233" t="s">
        <v>5820</v>
      </c>
      <c r="S798" s="228" t="s">
        <v>5821</v>
      </c>
      <c r="T798" s="228" t="s">
        <v>5822</v>
      </c>
      <c r="U798" s="228" t="s">
        <v>855</v>
      </c>
      <c r="V798" s="228" t="s">
        <v>855</v>
      </c>
      <c r="W798" s="228" t="s">
        <v>869</v>
      </c>
      <c r="X798" s="316" t="s">
        <v>793</v>
      </c>
      <c r="Y798" s="317" t="str">
        <f>VLOOKUP(HelpMe[[#This Row],[Technician]],Technicians[#All],3,FALSE)</f>
        <v>Capgemini</v>
      </c>
      <c r="Z798" s="228" t="str">
        <f>VLOOKUP(HelpMe[[#This Row],[Technician]],Technicians[#All],2,FALSE)</f>
        <v>SAP SD</v>
      </c>
      <c r="AA798" s="233" t="str">
        <f>IF((TEXT("Oct 28, 2024 00:00 AM","mmm dd, yyyy hh:mm") - HelpMe[[#This Row],[Updated Created Date]])&gt;0, "Yes","No")</f>
        <v>No</v>
      </c>
      <c r="AB798" s="230">
        <f ca="1">HelpMe[[#This Row],[Updated Resolved Time]]-HelpMe[[#This Row],[Updated Created Date]]</f>
        <v>8.9291666666686069</v>
      </c>
      <c r="AC798" s="231">
        <f>YEAR(HelpMe[[#This Row],[Updated Created Date]])</f>
        <v>2024</v>
      </c>
      <c r="AD798" s="228">
        <f>WEEKNUM(HelpMe[[#This Row],[Updated Created Date]])</f>
        <v>44</v>
      </c>
      <c r="AE798" s="228" t="str">
        <f>_xlfn.CONCAT(HelpMe[[#This Row],[Year]],"-W",HelpMe[[#This Row],[Week'#]])</f>
        <v>2024-W44</v>
      </c>
      <c r="AF798" s="228" t="str">
        <f>IFERROR(VLOOKUP(HelpMe[[#This Row],[ID]],CGTracker[#All],13,FALSE),"No CG Status Found")</f>
        <v>Resolved</v>
      </c>
      <c r="AG798" s="228">
        <f>MONTH(HelpMe[[#This Row],[Updated Created Date]])</f>
        <v>10</v>
      </c>
      <c r="AH798" s="228" t="str">
        <f>_xlfn.CONCAT(HelpMe[[#This Row],[Year]],"-M",HelpMe[[#This Row],[Month]])</f>
        <v>2024-M10</v>
      </c>
      <c r="AI798" s="228" t="str">
        <f ca="1">IF(HelpMe[[#This Row],[Age]]&lt;2,"Less than 2",IF(HelpMe[[#This Row],[Age]]&lt;5,"From 2 to 5",IF(HelpMe[[#This Row],[Age]]&lt;10,"From 5 to 10","More than 10")))</f>
        <v>From 5 to 10</v>
      </c>
      <c r="AJ7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45595.582638888889</v>
      </c>
      <c r="AK7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45604.511805555558</v>
      </c>
    </row>
    <row r="799" spans="1:37" ht="13.5" customHeight="1">
      <c r="A799" s="235">
        <v>4000004507</v>
      </c>
      <c r="B799" s="228" t="s">
        <v>156</v>
      </c>
      <c r="C799" s="228" t="s">
        <v>1035</v>
      </c>
      <c r="D799" s="228" t="s">
        <v>5823</v>
      </c>
      <c r="E799" s="228" t="s">
        <v>2860</v>
      </c>
      <c r="F799" s="228" t="s">
        <v>881</v>
      </c>
      <c r="G799" s="228" t="s">
        <v>882</v>
      </c>
      <c r="H799" s="228" t="s">
        <v>403</v>
      </c>
      <c r="I799" s="233" t="s">
        <v>5824</v>
      </c>
      <c r="J799" s="228" t="s">
        <v>5825</v>
      </c>
      <c r="K799" s="228" t="s">
        <v>846</v>
      </c>
      <c r="L799" s="228" t="s">
        <v>5505</v>
      </c>
      <c r="M799" s="228" t="s">
        <v>2860</v>
      </c>
      <c r="N799" s="228" t="s">
        <v>1004</v>
      </c>
      <c r="O799" s="228" t="s">
        <v>850</v>
      </c>
      <c r="P799" s="233" t="s">
        <v>5505</v>
      </c>
      <c r="Q799" s="228" t="s">
        <v>892</v>
      </c>
      <c r="R799" s="233" t="s">
        <v>5506</v>
      </c>
      <c r="S799" s="228" t="s">
        <v>5506</v>
      </c>
      <c r="T799" s="228" t="s">
        <v>5826</v>
      </c>
      <c r="U799" s="228" t="s">
        <v>855</v>
      </c>
      <c r="V799" s="228" t="s">
        <v>855</v>
      </c>
      <c r="W799" s="228" t="s">
        <v>857</v>
      </c>
      <c r="X799" s="316" t="s">
        <v>793</v>
      </c>
      <c r="Y799" s="317" t="str">
        <f>VLOOKUP(HelpMe[[#This Row],[Technician]],Technicians[#All],3,FALSE)</f>
        <v>RAK Ceramics</v>
      </c>
      <c r="Z799" s="228" t="str">
        <f>VLOOKUP(HelpMe[[#This Row],[Technician]],Technicians[#All],2,FALSE)</f>
        <v>SAP Basis</v>
      </c>
      <c r="AA799" s="233" t="str">
        <f>IF((TEXT("Oct 28, 2024 00:00 AM","mmm dd, yyyy hh:mm") - HelpMe[[#This Row],[Updated Created Date]])&gt;0, "Yes","No")</f>
        <v>No</v>
      </c>
      <c r="AB799" s="230">
        <f ca="1">HelpMe[[#This Row],[Updated Resolved Time]]-HelpMe[[#This Row],[Updated Created Date]]</f>
        <v>1.8055555556202307E-2</v>
      </c>
      <c r="AC799" s="231">
        <f>YEAR(HelpMe[[#This Row],[Updated Created Date]])</f>
        <v>2024</v>
      </c>
      <c r="AD799" s="228">
        <f>WEEKNUM(HelpMe[[#This Row],[Updated Created Date]])</f>
        <v>44</v>
      </c>
      <c r="AE799" s="228" t="str">
        <f>_xlfn.CONCAT(HelpMe[[#This Row],[Year]],"-W",HelpMe[[#This Row],[Week'#]])</f>
        <v>2024-W44</v>
      </c>
      <c r="AF799" s="228" t="str">
        <f>IFERROR(VLOOKUP(HelpMe[[#This Row],[ID]],CGTracker[#All],13,FALSE),"No CG Status Found")</f>
        <v>No CG Status Found</v>
      </c>
      <c r="AG799" s="228">
        <f>MONTH(HelpMe[[#This Row],[Updated Created Date]])</f>
        <v>10</v>
      </c>
      <c r="AH799" s="228" t="str">
        <f>_xlfn.CONCAT(HelpMe[[#This Row],[Year]],"-M",HelpMe[[#This Row],[Month]])</f>
        <v>2024-M10</v>
      </c>
      <c r="AI799" s="228" t="str">
        <f ca="1">IF(HelpMe[[#This Row],[Age]]&lt;2,"Less than 2",IF(HelpMe[[#This Row],[Age]]&lt;5,"From 2 to 5",IF(HelpMe[[#This Row],[Age]]&lt;10,"From 5 to 10","More than 10")))</f>
        <v>Less than 2</v>
      </c>
      <c r="AJ7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45595.481249999997</v>
      </c>
      <c r="AK7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45595.499305555553</v>
      </c>
    </row>
    <row r="800" spans="1:37" ht="13.5" customHeight="1">
      <c r="A800" s="235">
        <v>4000004512</v>
      </c>
      <c r="B800" s="228" t="s">
        <v>117</v>
      </c>
      <c r="C800" s="228" t="s">
        <v>795</v>
      </c>
      <c r="D800" s="228" t="s">
        <v>5827</v>
      </c>
      <c r="E800" s="228" t="s">
        <v>5828</v>
      </c>
      <c r="F800" s="228" t="s">
        <v>881</v>
      </c>
      <c r="G800" s="228" t="s">
        <v>882</v>
      </c>
      <c r="H800" s="228" t="s">
        <v>403</v>
      </c>
      <c r="I800" s="233" t="s">
        <v>5829</v>
      </c>
      <c r="J800" s="228" t="s">
        <v>5830</v>
      </c>
      <c r="K800" s="228" t="s">
        <v>890</v>
      </c>
      <c r="L800" s="228" t="s">
        <v>5831</v>
      </c>
      <c r="M800" s="228" t="s">
        <v>5828</v>
      </c>
      <c r="N800" s="228" t="s">
        <v>1240</v>
      </c>
      <c r="O800" s="228" t="s">
        <v>850</v>
      </c>
      <c r="P800" s="233" t="s">
        <v>5831</v>
      </c>
      <c r="Q800" s="228" t="s">
        <v>795</v>
      </c>
      <c r="R800" s="233" t="s">
        <v>5832</v>
      </c>
      <c r="S800" s="228" t="s">
        <v>5832</v>
      </c>
      <c r="T800" s="228" t="s">
        <v>5833</v>
      </c>
      <c r="U800" s="228" t="s">
        <v>890</v>
      </c>
      <c r="V800" s="228" t="s">
        <v>855</v>
      </c>
      <c r="W800" s="228" t="s">
        <v>938</v>
      </c>
      <c r="X800" s="316" t="s">
        <v>793</v>
      </c>
      <c r="Y800" s="317" t="str">
        <f>VLOOKUP(HelpMe[[#This Row],[Technician]],Technicians[#All],3,FALSE)</f>
        <v>RAK Ceramics</v>
      </c>
      <c r="Z800" s="228" t="str">
        <f>VLOOKUP(HelpMe[[#This Row],[Technician]],Technicians[#All],2,FALSE)</f>
        <v>SAP Basis</v>
      </c>
      <c r="AA800" s="233" t="str">
        <f>IF((TEXT("Oct 28, 2024 00:00 AM","mmm dd, yyyy hh:mm") - HelpMe[[#This Row],[Updated Created Date]])&gt;0, "Yes","No")</f>
        <v>No</v>
      </c>
      <c r="AB800" s="230">
        <f ca="1">HelpMe[[#This Row],[Updated Resolved Time]]-HelpMe[[#This Row],[Updated Created Date]]</f>
        <v>6.9284722222218988</v>
      </c>
      <c r="AC800" s="231">
        <f>YEAR(HelpMe[[#This Row],[Updated Created Date]])</f>
        <v>2024</v>
      </c>
      <c r="AD800" s="228">
        <f>WEEKNUM(HelpMe[[#This Row],[Updated Created Date]])</f>
        <v>44</v>
      </c>
      <c r="AE800" s="228" t="str">
        <f>_xlfn.CONCAT(HelpMe[[#This Row],[Year]],"-W",HelpMe[[#This Row],[Week'#]])</f>
        <v>2024-W44</v>
      </c>
      <c r="AF800" s="228" t="str">
        <f>IFERROR(VLOOKUP(HelpMe[[#This Row],[ID]],CGTracker[#All],13,FALSE),"No CG Status Found")</f>
        <v>No CG Status Found</v>
      </c>
      <c r="AG800" s="228">
        <f>MONTH(HelpMe[[#This Row],[Updated Created Date]])</f>
        <v>10</v>
      </c>
      <c r="AH800" s="228" t="str">
        <f>_xlfn.CONCAT(HelpMe[[#This Row],[Year]],"-M",HelpMe[[#This Row],[Month]])</f>
        <v>2024-M10</v>
      </c>
      <c r="AI800" s="228" t="str">
        <f ca="1">IF(HelpMe[[#This Row],[Age]]&lt;2,"Less than 2",IF(HelpMe[[#This Row],[Age]]&lt;5,"From 2 to 5",IF(HelpMe[[#This Row],[Age]]&lt;10,"From 5 to 10","More than 10")))</f>
        <v>From 5 to 10</v>
      </c>
      <c r="AJ8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45595.555555555555</v>
      </c>
      <c r="AK8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45602.484027777777</v>
      </c>
    </row>
    <row r="801" spans="1:37" ht="13.5" customHeight="1">
      <c r="A801" s="235">
        <v>4000004526</v>
      </c>
      <c r="B801" s="228" t="s">
        <v>156</v>
      </c>
      <c r="C801" s="228" t="s">
        <v>795</v>
      </c>
      <c r="D801" s="228" t="s">
        <v>5834</v>
      </c>
      <c r="E801" s="228" t="s">
        <v>1377</v>
      </c>
      <c r="F801" s="228" t="s">
        <v>881</v>
      </c>
      <c r="G801" s="228" t="s">
        <v>882</v>
      </c>
      <c r="H801" s="228" t="s">
        <v>403</v>
      </c>
      <c r="I801" s="233" t="s">
        <v>5835</v>
      </c>
      <c r="J801" s="228" t="s">
        <v>5836</v>
      </c>
      <c r="K801" s="228" t="s">
        <v>846</v>
      </c>
      <c r="L801" s="228" t="s">
        <v>5837</v>
      </c>
      <c r="M801" s="228" t="s">
        <v>933</v>
      </c>
      <c r="N801" s="228" t="s">
        <v>1381</v>
      </c>
      <c r="O801" s="228" t="s">
        <v>850</v>
      </c>
      <c r="P801" s="233" t="s">
        <v>5837</v>
      </c>
      <c r="Q801" s="228" t="s">
        <v>795</v>
      </c>
      <c r="R801" s="233" t="s">
        <v>5838</v>
      </c>
      <c r="S801" s="228" t="s">
        <v>5838</v>
      </c>
      <c r="T801" s="228" t="s">
        <v>5839</v>
      </c>
      <c r="U801" s="228" t="s">
        <v>855</v>
      </c>
      <c r="V801" s="228" t="s">
        <v>855</v>
      </c>
      <c r="W801" s="228" t="s">
        <v>869</v>
      </c>
      <c r="X801" s="316" t="s">
        <v>793</v>
      </c>
      <c r="Y801" s="317" t="str">
        <f>VLOOKUP(HelpMe[[#This Row],[Technician]],Technicians[#All],3,FALSE)</f>
        <v>RAK Ceramics</v>
      </c>
      <c r="Z801" s="228" t="str">
        <f>VLOOKUP(HelpMe[[#This Row],[Technician]],Technicians[#All],2,FALSE)</f>
        <v>SAP Basis</v>
      </c>
      <c r="AA801" s="233" t="str">
        <f>IF((TEXT("Oct 28, 2024 00:00 AM","mmm dd, yyyy hh:mm") - HelpMe[[#This Row],[Updated Created Date]])&gt;0, "Yes","No")</f>
        <v>No</v>
      </c>
      <c r="AB801" s="230">
        <f ca="1">HelpMe[[#This Row],[Updated Resolved Time]]-HelpMe[[#This Row],[Updated Created Date]]</f>
        <v>1.0506944444496185</v>
      </c>
      <c r="AC801" s="231">
        <f>YEAR(HelpMe[[#This Row],[Updated Created Date]])</f>
        <v>2024</v>
      </c>
      <c r="AD801" s="228">
        <f>WEEKNUM(HelpMe[[#This Row],[Updated Created Date]])</f>
        <v>44</v>
      </c>
      <c r="AE801" s="228" t="str">
        <f>_xlfn.CONCAT(HelpMe[[#This Row],[Year]],"-W",HelpMe[[#This Row],[Week'#]])</f>
        <v>2024-W44</v>
      </c>
      <c r="AF801" s="228" t="str">
        <f>IFERROR(VLOOKUP(HelpMe[[#This Row],[ID]],CGTracker[#All],13,FALSE),"No CG Status Found")</f>
        <v>No CG Status Found</v>
      </c>
      <c r="AG801" s="228">
        <f>MONTH(HelpMe[[#This Row],[Updated Created Date]])</f>
        <v>10</v>
      </c>
      <c r="AH801" s="228" t="str">
        <f>_xlfn.CONCAT(HelpMe[[#This Row],[Year]],"-M",HelpMe[[#This Row],[Month]])</f>
        <v>2024-M10</v>
      </c>
      <c r="AI801" s="228" t="str">
        <f ca="1">IF(HelpMe[[#This Row],[Age]]&lt;2,"Less than 2",IF(HelpMe[[#This Row],[Age]]&lt;5,"From 2 to 5",IF(HelpMe[[#This Row],[Age]]&lt;10,"From 5 to 10","More than 10")))</f>
        <v>Less than 2</v>
      </c>
      <c r="AJ8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45595.738194444442</v>
      </c>
      <c r="AK8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45596.788888888892</v>
      </c>
    </row>
    <row r="802" spans="1:37" ht="13.5" customHeight="1">
      <c r="A802" s="235">
        <v>4000004540</v>
      </c>
      <c r="B802" s="228" t="s">
        <v>117</v>
      </c>
      <c r="C802" s="228" t="s">
        <v>841</v>
      </c>
      <c r="D802" s="228" t="s">
        <v>5840</v>
      </c>
      <c r="E802" s="228" t="s">
        <v>2291</v>
      </c>
      <c r="F802" s="228" t="s">
        <v>881</v>
      </c>
      <c r="G802" s="228" t="s">
        <v>882</v>
      </c>
      <c r="H802" s="228" t="s">
        <v>403</v>
      </c>
      <c r="I802" s="233" t="s">
        <v>5841</v>
      </c>
      <c r="J802" s="228" t="s">
        <v>5842</v>
      </c>
      <c r="K802" s="228" t="s">
        <v>890</v>
      </c>
      <c r="L802" s="228" t="s">
        <v>5837</v>
      </c>
      <c r="M802" s="228" t="s">
        <v>933</v>
      </c>
      <c r="N802" s="228" t="s">
        <v>4977</v>
      </c>
      <c r="O802" s="228" t="s">
        <v>850</v>
      </c>
      <c r="P802" s="233" t="s">
        <v>5843</v>
      </c>
      <c r="Q802" s="228" t="s">
        <v>841</v>
      </c>
      <c r="R802" s="233" t="s">
        <v>5844</v>
      </c>
      <c r="S802" s="228" t="s">
        <v>5844</v>
      </c>
      <c r="T802" s="228" t="s">
        <v>5845</v>
      </c>
      <c r="U802" s="228" t="s">
        <v>890</v>
      </c>
      <c r="V802" s="228" t="s">
        <v>855</v>
      </c>
      <c r="W802" s="228" t="s">
        <v>938</v>
      </c>
      <c r="X802" s="316" t="s">
        <v>904</v>
      </c>
      <c r="Y802" s="317" t="str">
        <f>VLOOKUP(HelpMe[[#This Row],[Technician]],Technicians[#All],3,FALSE)</f>
        <v>RAK Ceramics</v>
      </c>
      <c r="Z802" s="228" t="str">
        <f>VLOOKUP(HelpMe[[#This Row],[Technician]],Technicians[#All],2,FALSE)</f>
        <v>SAP Basis</v>
      </c>
      <c r="AA802" s="233" t="str">
        <f>IF((TEXT("Oct 28, 2024 00:00 AM","mmm dd, yyyy hh:mm") - HelpMe[[#This Row],[Updated Created Date]])&gt;0, "Yes","No")</f>
        <v>No</v>
      </c>
      <c r="AB802" s="230">
        <f ca="1">HelpMe[[#This Row],[Updated Resolved Time]]-HelpMe[[#This Row],[Updated Created Date]]</f>
        <v>0.31597222221898846</v>
      </c>
      <c r="AC802" s="231">
        <f>YEAR(HelpMe[[#This Row],[Updated Created Date]])</f>
        <v>2024</v>
      </c>
      <c r="AD802" s="228">
        <f>WEEKNUM(HelpMe[[#This Row],[Updated Created Date]])</f>
        <v>44</v>
      </c>
      <c r="AE802" s="228" t="str">
        <f>_xlfn.CONCAT(HelpMe[[#This Row],[Year]],"-W",HelpMe[[#This Row],[Week'#]])</f>
        <v>2024-W44</v>
      </c>
      <c r="AF802" s="228" t="str">
        <f>IFERROR(VLOOKUP(HelpMe[[#This Row],[ID]],CGTracker[#All],13,FALSE),"No CG Status Found")</f>
        <v>No CG Status Found</v>
      </c>
      <c r="AG802" s="228">
        <f>MONTH(HelpMe[[#This Row],[Updated Created Date]])</f>
        <v>10</v>
      </c>
      <c r="AH802" s="228" t="str">
        <f>_xlfn.CONCAT(HelpMe[[#This Row],[Year]],"-M",HelpMe[[#This Row],[Month]])</f>
        <v>2024-M10</v>
      </c>
      <c r="AI802" s="228" t="str">
        <f ca="1">IF(HelpMe[[#This Row],[Age]]&lt;2,"Less than 2",IF(HelpMe[[#This Row],[Age]]&lt;5,"From 2 to 5",IF(HelpMe[[#This Row],[Age]]&lt;10,"From 5 to 10","More than 10")))</f>
        <v>Less than 2</v>
      </c>
      <c r="AJ8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45596.486805555556</v>
      </c>
      <c r="AK8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45596.802777777775</v>
      </c>
    </row>
    <row r="803" spans="1:37" ht="13.5" customHeight="1">
      <c r="A803" s="235">
        <v>4000004563</v>
      </c>
      <c r="B803" s="228" t="s">
        <v>156</v>
      </c>
      <c r="C803" s="228" t="s">
        <v>795</v>
      </c>
      <c r="D803" s="228" t="s">
        <v>355</v>
      </c>
      <c r="E803" s="228" t="s">
        <v>1046</v>
      </c>
      <c r="F803" s="228" t="s">
        <v>4550</v>
      </c>
      <c r="G803" s="228" t="s">
        <v>516</v>
      </c>
      <c r="H803" s="228" t="s">
        <v>403</v>
      </c>
      <c r="I803" s="233" t="s">
        <v>5846</v>
      </c>
      <c r="J803" s="228" t="s">
        <v>5847</v>
      </c>
      <c r="K803" s="228" t="s">
        <v>846</v>
      </c>
      <c r="L803" s="228" t="s">
        <v>5848</v>
      </c>
      <c r="M803" s="228" t="s">
        <v>933</v>
      </c>
      <c r="N803" s="228" t="s">
        <v>863</v>
      </c>
      <c r="O803" s="228" t="s">
        <v>850</v>
      </c>
      <c r="P803" s="233" t="s">
        <v>5848</v>
      </c>
      <c r="Q803" s="228" t="s">
        <v>795</v>
      </c>
      <c r="R803" s="233" t="s">
        <v>5849</v>
      </c>
      <c r="S803" s="228" t="s">
        <v>5850</v>
      </c>
      <c r="T803" s="228" t="s">
        <v>5851</v>
      </c>
      <c r="U803" s="228" t="s">
        <v>855</v>
      </c>
      <c r="V803" s="228" t="s">
        <v>5852</v>
      </c>
      <c r="W803" s="228" t="s">
        <v>869</v>
      </c>
      <c r="X803" s="316" t="s">
        <v>793</v>
      </c>
      <c r="Y803" s="317" t="str">
        <f>VLOOKUP(HelpMe[[#This Row],[Technician]],Technicians[#All],3,FALSE)</f>
        <v>Capgemini</v>
      </c>
      <c r="Z803" s="228" t="str">
        <f>VLOOKUP(HelpMe[[#This Row],[Technician]],Technicians[#All],2,FALSE)</f>
        <v>Management</v>
      </c>
      <c r="AA803" s="233" t="str">
        <f>IF((TEXT("Oct 28, 2024 00:00 AM","mmm dd, yyyy hh:mm") - HelpMe[[#This Row],[Updated Created Date]])&gt;0, "Yes","No")</f>
        <v>No</v>
      </c>
      <c r="AB803" s="230">
        <f ca="1">HelpMe[[#This Row],[Updated Resolved Time]]-HelpMe[[#This Row],[Updated Created Date]]</f>
        <v>3.1118055555562023</v>
      </c>
      <c r="AC803" s="231">
        <f>YEAR(HelpMe[[#This Row],[Updated Created Date]])</f>
        <v>2024</v>
      </c>
      <c r="AD803" s="228">
        <f>WEEKNUM(HelpMe[[#This Row],[Updated Created Date]])</f>
        <v>44</v>
      </c>
      <c r="AE803" s="228" t="str">
        <f>_xlfn.CONCAT(HelpMe[[#This Row],[Year]],"-W",HelpMe[[#This Row],[Week'#]])</f>
        <v>2024-W44</v>
      </c>
      <c r="AF803" s="228" t="str">
        <f>IFERROR(VLOOKUP(HelpMe[[#This Row],[ID]],CGTracker[#All],13,FALSE),"No CG Status Found")</f>
        <v>Resolved</v>
      </c>
      <c r="AG803" s="228">
        <f>MONTH(HelpMe[[#This Row],[Updated Created Date]])</f>
        <v>11</v>
      </c>
      <c r="AH803" s="228" t="str">
        <f>_xlfn.CONCAT(HelpMe[[#This Row],[Year]],"-M",HelpMe[[#This Row],[Month]])</f>
        <v>2024-M11</v>
      </c>
      <c r="AI803" s="228" t="str">
        <f ca="1">IF(HelpMe[[#This Row],[Age]]&lt;2,"Less than 2",IF(HelpMe[[#This Row],[Age]]&lt;5,"From 2 to 5",IF(HelpMe[[#This Row],[Age]]&lt;10,"From 5 to 10","More than 10")))</f>
        <v>From 2 to 5</v>
      </c>
      <c r="AJ8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45597.449305555558</v>
      </c>
      <c r="AK8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45600.561111111114</v>
      </c>
    </row>
    <row r="804" spans="1:37" ht="13.5" customHeight="1">
      <c r="A804" s="235">
        <v>4000004569</v>
      </c>
      <c r="B804" s="228" t="s">
        <v>117</v>
      </c>
      <c r="C804" s="228" t="s">
        <v>1035</v>
      </c>
      <c r="D804" s="228" t="s">
        <v>5853</v>
      </c>
      <c r="E804" s="228" t="s">
        <v>4469</v>
      </c>
      <c r="F804" s="228" t="s">
        <v>881</v>
      </c>
      <c r="G804" s="228" t="s">
        <v>882</v>
      </c>
      <c r="H804" s="228" t="s">
        <v>403</v>
      </c>
      <c r="I804" s="233" t="s">
        <v>5854</v>
      </c>
      <c r="J804" s="228" t="s">
        <v>5855</v>
      </c>
      <c r="K804" s="228" t="s">
        <v>890</v>
      </c>
      <c r="L804" s="228" t="s">
        <v>5179</v>
      </c>
      <c r="M804" s="228" t="s">
        <v>4469</v>
      </c>
      <c r="N804" s="228" t="s">
        <v>1156</v>
      </c>
      <c r="O804" s="228" t="s">
        <v>850</v>
      </c>
      <c r="P804" s="233" t="s">
        <v>5179</v>
      </c>
      <c r="Q804" s="228" t="s">
        <v>892</v>
      </c>
      <c r="R804" s="233" t="s">
        <v>5856</v>
      </c>
      <c r="S804" s="228" t="s">
        <v>5857</v>
      </c>
      <c r="T804" s="228" t="s">
        <v>5858</v>
      </c>
      <c r="U804" s="228" t="s">
        <v>890</v>
      </c>
      <c r="V804" s="228" t="s">
        <v>855</v>
      </c>
      <c r="W804" s="228" t="s">
        <v>938</v>
      </c>
      <c r="X804" s="316" t="s">
        <v>793</v>
      </c>
      <c r="Y804" s="317" t="str">
        <f>VLOOKUP(HelpMe[[#This Row],[Technician]],Technicians[#All],3,FALSE)</f>
        <v>RAK Ceramics</v>
      </c>
      <c r="Z804" s="228" t="str">
        <f>VLOOKUP(HelpMe[[#This Row],[Technician]],Technicians[#All],2,FALSE)</f>
        <v>SAP Basis</v>
      </c>
      <c r="AA804" s="233" t="str">
        <f>IF((TEXT("Oct 28, 2024 00:00 AM","mmm dd, yyyy hh:mm") - HelpMe[[#This Row],[Updated Created Date]])&gt;0, "Yes","No")</f>
        <v>No</v>
      </c>
      <c r="AB804" s="230">
        <f ca="1">HelpMe[[#This Row],[Updated Resolved Time]]-HelpMe[[#This Row],[Updated Created Date]]</f>
        <v>12.295138888890506</v>
      </c>
      <c r="AC804" s="231">
        <f>YEAR(HelpMe[[#This Row],[Updated Created Date]])</f>
        <v>2024</v>
      </c>
      <c r="AD804" s="228">
        <f>WEEKNUM(HelpMe[[#This Row],[Updated Created Date]])</f>
        <v>44</v>
      </c>
      <c r="AE804" s="228" t="str">
        <f>_xlfn.CONCAT(HelpMe[[#This Row],[Year]],"-W",HelpMe[[#This Row],[Week'#]])</f>
        <v>2024-W44</v>
      </c>
      <c r="AF804" s="228" t="str">
        <f>IFERROR(VLOOKUP(HelpMe[[#This Row],[ID]],CGTracker[#All],13,FALSE),"No CG Status Found")</f>
        <v>No CG Status Found</v>
      </c>
      <c r="AG804" s="228">
        <f>MONTH(HelpMe[[#This Row],[Updated Created Date]])</f>
        <v>11</v>
      </c>
      <c r="AH804" s="228" t="str">
        <f>_xlfn.CONCAT(HelpMe[[#This Row],[Year]],"-M",HelpMe[[#This Row],[Month]])</f>
        <v>2024-M11</v>
      </c>
      <c r="AI804" s="228" t="str">
        <f ca="1">IF(HelpMe[[#This Row],[Age]]&lt;2,"Less than 2",IF(HelpMe[[#This Row],[Age]]&lt;5,"From 2 to 5",IF(HelpMe[[#This Row],[Age]]&lt;10,"From 5 to 10","More than 10")))</f>
        <v>More than 10</v>
      </c>
      <c r="AJ8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45597.490277777775</v>
      </c>
      <c r="AK8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45609.785416666666</v>
      </c>
    </row>
    <row r="805" spans="1:37" ht="13.5" customHeight="1">
      <c r="A805" s="235">
        <v>4000004528</v>
      </c>
      <c r="B805" s="228" t="s">
        <v>117</v>
      </c>
      <c r="C805" s="228" t="s">
        <v>892</v>
      </c>
      <c r="D805" s="228" t="s">
        <v>5859</v>
      </c>
      <c r="E805" s="228" t="s">
        <v>3131</v>
      </c>
      <c r="F805" s="228" t="s">
        <v>881</v>
      </c>
      <c r="G805" s="228" t="s">
        <v>882</v>
      </c>
      <c r="H805" s="228" t="s">
        <v>403</v>
      </c>
      <c r="I805" s="233" t="s">
        <v>5860</v>
      </c>
      <c r="J805" s="228" t="s">
        <v>5861</v>
      </c>
      <c r="K805" s="228" t="s">
        <v>890</v>
      </c>
      <c r="L805" s="228" t="s">
        <v>5837</v>
      </c>
      <c r="M805" s="228" t="s">
        <v>3131</v>
      </c>
      <c r="N805" s="228" t="s">
        <v>3134</v>
      </c>
      <c r="O805" s="228" t="s">
        <v>850</v>
      </c>
      <c r="P805" s="233" t="s">
        <v>5837</v>
      </c>
      <c r="Q805" s="228" t="s">
        <v>795</v>
      </c>
      <c r="R805" s="233" t="s">
        <v>5862</v>
      </c>
      <c r="S805" s="228" t="s">
        <v>5862</v>
      </c>
      <c r="T805" s="228" t="s">
        <v>5863</v>
      </c>
      <c r="U805" s="228" t="s">
        <v>890</v>
      </c>
      <c r="V805" s="228" t="s">
        <v>855</v>
      </c>
      <c r="W805" s="228" t="s">
        <v>938</v>
      </c>
      <c r="X805" s="316" t="s">
        <v>793</v>
      </c>
      <c r="Y805" s="317" t="str">
        <f>VLOOKUP(HelpMe[[#This Row],[Technician]],Technicians[#All],3,FALSE)</f>
        <v>RAK Ceramics</v>
      </c>
      <c r="Z805" s="228" t="str">
        <f>VLOOKUP(HelpMe[[#This Row],[Technician]],Technicians[#All],2,FALSE)</f>
        <v>SAP Basis</v>
      </c>
      <c r="AA805" s="233" t="str">
        <f>IF((TEXT("Oct 28, 2024 00:00 AM","mmm dd, yyyy hh:mm") - HelpMe[[#This Row],[Updated Created Date]])&gt;0, "Yes","No")</f>
        <v>No</v>
      </c>
      <c r="AB805" s="230">
        <f ca="1">HelpMe[[#This Row],[Updated Resolved Time]]-HelpMe[[#This Row],[Updated Created Date]]</f>
        <v>0.99652777778101154</v>
      </c>
      <c r="AC805" s="231">
        <f>YEAR(HelpMe[[#This Row],[Updated Created Date]])</f>
        <v>2024</v>
      </c>
      <c r="AD805" s="228">
        <f>WEEKNUM(HelpMe[[#This Row],[Updated Created Date]])</f>
        <v>44</v>
      </c>
      <c r="AE805" s="228" t="str">
        <f>_xlfn.CONCAT(HelpMe[[#This Row],[Year]],"-W",HelpMe[[#This Row],[Week'#]])</f>
        <v>2024-W44</v>
      </c>
      <c r="AF805" s="228" t="str">
        <f>IFERROR(VLOOKUP(HelpMe[[#This Row],[ID]],CGTracker[#All],13,FALSE),"No CG Status Found")</f>
        <v>No CG Status Found</v>
      </c>
      <c r="AG805" s="228">
        <f>MONTH(HelpMe[[#This Row],[Updated Created Date]])</f>
        <v>10</v>
      </c>
      <c r="AH805" s="228" t="str">
        <f>_xlfn.CONCAT(HelpMe[[#This Row],[Year]],"-M",HelpMe[[#This Row],[Month]])</f>
        <v>2024-M10</v>
      </c>
      <c r="AI805" s="228" t="str">
        <f ca="1">IF(HelpMe[[#This Row],[Age]]&lt;2,"Less than 2",IF(HelpMe[[#This Row],[Age]]&lt;5,"From 2 to 5",IF(HelpMe[[#This Row],[Age]]&lt;10,"From 5 to 10","More than 10")))</f>
        <v>Less than 2</v>
      </c>
      <c r="AJ8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45595.790277777778</v>
      </c>
      <c r="AK8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45596.786805555559</v>
      </c>
    </row>
    <row r="806" spans="1:37" ht="13.5" customHeight="1">
      <c r="A806" s="235">
        <v>4000004529</v>
      </c>
      <c r="B806" s="228" t="s">
        <v>117</v>
      </c>
      <c r="C806" s="228" t="s">
        <v>892</v>
      </c>
      <c r="D806" s="228" t="s">
        <v>5864</v>
      </c>
      <c r="E806" s="228" t="s">
        <v>3131</v>
      </c>
      <c r="F806" s="228" t="s">
        <v>881</v>
      </c>
      <c r="G806" s="228" t="s">
        <v>882</v>
      </c>
      <c r="H806" s="228" t="s">
        <v>403</v>
      </c>
      <c r="I806" s="233" t="s">
        <v>5865</v>
      </c>
      <c r="J806" s="228" t="s">
        <v>5866</v>
      </c>
      <c r="K806" s="228" t="s">
        <v>890</v>
      </c>
      <c r="L806" s="228" t="s">
        <v>5837</v>
      </c>
      <c r="M806" s="228" t="s">
        <v>3131</v>
      </c>
      <c r="N806" s="228" t="s">
        <v>3134</v>
      </c>
      <c r="O806" s="228" t="s">
        <v>850</v>
      </c>
      <c r="P806" s="233" t="s">
        <v>5837</v>
      </c>
      <c r="Q806" s="228" t="s">
        <v>795</v>
      </c>
      <c r="R806" s="233" t="s">
        <v>5867</v>
      </c>
      <c r="S806" s="228" t="s">
        <v>5867</v>
      </c>
      <c r="T806" s="228" t="s">
        <v>5868</v>
      </c>
      <c r="U806" s="228" t="s">
        <v>890</v>
      </c>
      <c r="V806" s="228" t="s">
        <v>855</v>
      </c>
      <c r="W806" s="228" t="s">
        <v>938</v>
      </c>
      <c r="X806" s="316" t="s">
        <v>793</v>
      </c>
      <c r="Y806" s="317" t="str">
        <f>VLOOKUP(HelpMe[[#This Row],[Technician]],Technicians[#All],3,FALSE)</f>
        <v>RAK Ceramics</v>
      </c>
      <c r="Z806" s="228" t="str">
        <f>VLOOKUP(HelpMe[[#This Row],[Technician]],Technicians[#All],2,FALSE)</f>
        <v>SAP Basis</v>
      </c>
      <c r="AA806" s="233" t="str">
        <f>IF((TEXT("Oct 28, 2024 00:00 AM","mmm dd, yyyy hh:mm") - HelpMe[[#This Row],[Updated Created Date]])&gt;0, "Yes","No")</f>
        <v>No</v>
      </c>
      <c r="AB806" s="230">
        <f ca="1">HelpMe[[#This Row],[Updated Resolved Time]]-HelpMe[[#This Row],[Updated Created Date]]</f>
        <v>0.99305555555474712</v>
      </c>
      <c r="AC806" s="231">
        <f>YEAR(HelpMe[[#This Row],[Updated Created Date]])</f>
        <v>2024</v>
      </c>
      <c r="AD806" s="228">
        <f>WEEKNUM(HelpMe[[#This Row],[Updated Created Date]])</f>
        <v>44</v>
      </c>
      <c r="AE806" s="228" t="str">
        <f>_xlfn.CONCAT(HelpMe[[#This Row],[Year]],"-W",HelpMe[[#This Row],[Week'#]])</f>
        <v>2024-W44</v>
      </c>
      <c r="AF806" s="228" t="str">
        <f>IFERROR(VLOOKUP(HelpMe[[#This Row],[ID]],CGTracker[#All],13,FALSE),"No CG Status Found")</f>
        <v>No CG Status Found</v>
      </c>
      <c r="AG806" s="228">
        <f>MONTH(HelpMe[[#This Row],[Updated Created Date]])</f>
        <v>10</v>
      </c>
      <c r="AH806" s="228" t="str">
        <f>_xlfn.CONCAT(HelpMe[[#This Row],[Year]],"-M",HelpMe[[#This Row],[Month]])</f>
        <v>2024-M10</v>
      </c>
      <c r="AI806" s="228" t="str">
        <f ca="1">IF(HelpMe[[#This Row],[Age]]&lt;2,"Less than 2",IF(HelpMe[[#This Row],[Age]]&lt;5,"From 2 to 5",IF(HelpMe[[#This Row],[Age]]&lt;10,"From 5 to 10","More than 10")))</f>
        <v>Less than 2</v>
      </c>
      <c r="AJ8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45595.794444444444</v>
      </c>
      <c r="AK8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45596.787499999999</v>
      </c>
    </row>
    <row r="807" spans="1:37" ht="13.5" customHeight="1">
      <c r="A807" s="235">
        <v>4000004530</v>
      </c>
      <c r="B807" s="228" t="s">
        <v>117</v>
      </c>
      <c r="C807" s="228" t="s">
        <v>892</v>
      </c>
      <c r="D807" s="228" t="s">
        <v>5869</v>
      </c>
      <c r="E807" s="228" t="s">
        <v>4894</v>
      </c>
      <c r="F807" s="228" t="s">
        <v>518</v>
      </c>
      <c r="G807" s="228" t="s">
        <v>516</v>
      </c>
      <c r="H807" s="228" t="s">
        <v>403</v>
      </c>
      <c r="I807" s="233" t="s">
        <v>5870</v>
      </c>
      <c r="J807" s="228" t="s">
        <v>5871</v>
      </c>
      <c r="K807" s="228" t="s">
        <v>846</v>
      </c>
      <c r="L807" s="228" t="s">
        <v>5872</v>
      </c>
      <c r="M807" s="228" t="s">
        <v>1010</v>
      </c>
      <c r="N807" s="228" t="s">
        <v>924</v>
      </c>
      <c r="O807" s="228" t="s">
        <v>917</v>
      </c>
      <c r="P807" s="233" t="s">
        <v>5872</v>
      </c>
      <c r="Q807" s="228" t="s">
        <v>892</v>
      </c>
      <c r="R807" s="233" t="s">
        <v>5873</v>
      </c>
      <c r="S807" s="228" t="s">
        <v>5873</v>
      </c>
      <c r="T807" s="228" t="s">
        <v>5874</v>
      </c>
      <c r="U807" s="228" t="s">
        <v>846</v>
      </c>
      <c r="V807" s="228" t="s">
        <v>5875</v>
      </c>
      <c r="W807" s="228" t="s">
        <v>869</v>
      </c>
      <c r="X807" s="316" t="s">
        <v>878</v>
      </c>
      <c r="Y807" s="317" t="str">
        <f>VLOOKUP(HelpMe[[#This Row],[Technician]],Technicians[#All],3,FALSE)</f>
        <v>Capgemini</v>
      </c>
      <c r="Z807" s="228" t="str">
        <f>VLOOKUP(HelpMe[[#This Row],[Technician]],Technicians[#All],2,FALSE)</f>
        <v>SAP SD</v>
      </c>
      <c r="AA807" s="233" t="str">
        <f>IF((TEXT("Oct 28, 2024 00:00 AM","mmm dd, yyyy hh:mm") - HelpMe[[#This Row],[Updated Created Date]])&gt;0, "Yes","No")</f>
        <v>No</v>
      </c>
      <c r="AB807" s="230">
        <f ca="1">HelpMe[[#This Row],[Updated Resolved Time]]-HelpMe[[#This Row],[Updated Created Date]]</f>
        <v>25.615277777775191</v>
      </c>
      <c r="AC807" s="231">
        <f>YEAR(HelpMe[[#This Row],[Updated Created Date]])</f>
        <v>2024</v>
      </c>
      <c r="AD807" s="228">
        <f>WEEKNUM(HelpMe[[#This Row],[Updated Created Date]])</f>
        <v>44</v>
      </c>
      <c r="AE807" s="228" t="str">
        <f>_xlfn.CONCAT(HelpMe[[#This Row],[Year]],"-W",HelpMe[[#This Row],[Week'#]])</f>
        <v>2024-W44</v>
      </c>
      <c r="AF807" s="228" t="str">
        <f>IFERROR(VLOOKUP(HelpMe[[#This Row],[ID]],CGTracker[#All],13,FALSE),"No CG Status Found")</f>
        <v>Completed</v>
      </c>
      <c r="AG807" s="228">
        <f>MONTH(HelpMe[[#This Row],[Updated Created Date]])</f>
        <v>10</v>
      </c>
      <c r="AH807" s="228" t="str">
        <f>_xlfn.CONCAT(HelpMe[[#This Row],[Year]],"-M",HelpMe[[#This Row],[Month]])</f>
        <v>2024-M10</v>
      </c>
      <c r="AI807" s="228" t="str">
        <f ca="1">IF(HelpMe[[#This Row],[Age]]&lt;2,"Less than 2",IF(HelpMe[[#This Row],[Age]]&lt;5,"From 2 to 5",IF(HelpMe[[#This Row],[Age]]&lt;10,"From 5 to 10","More than 10")))</f>
        <v>More than 10</v>
      </c>
      <c r="AJ8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45595.831250000003</v>
      </c>
      <c r="AK8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45621.446527777778</v>
      </c>
    </row>
    <row r="808" spans="1:37" ht="13.5" customHeight="1">
      <c r="A808" s="235">
        <v>4000004570</v>
      </c>
      <c r="B808" s="228" t="s">
        <v>156</v>
      </c>
      <c r="C808" s="228" t="s">
        <v>892</v>
      </c>
      <c r="D808" s="228" t="s">
        <v>5876</v>
      </c>
      <c r="E808" s="228" t="s">
        <v>5877</v>
      </c>
      <c r="F808" s="228" t="s">
        <v>881</v>
      </c>
      <c r="G808" s="228" t="s">
        <v>882</v>
      </c>
      <c r="H808" s="228" t="s">
        <v>403</v>
      </c>
      <c r="I808" s="233" t="s">
        <v>5878</v>
      </c>
      <c r="J808" s="228" t="s">
        <v>5879</v>
      </c>
      <c r="K808" s="228" t="s">
        <v>890</v>
      </c>
      <c r="L808" s="228" t="s">
        <v>5880</v>
      </c>
      <c r="M808" s="228" t="s">
        <v>5877</v>
      </c>
      <c r="N808" s="228" t="s">
        <v>1240</v>
      </c>
      <c r="O808" s="228" t="s">
        <v>850</v>
      </c>
      <c r="P808" s="233" t="s">
        <v>5880</v>
      </c>
      <c r="Q808" s="228" t="s">
        <v>795</v>
      </c>
      <c r="R808" s="233" t="s">
        <v>5881</v>
      </c>
      <c r="S808" s="228" t="s">
        <v>5881</v>
      </c>
      <c r="T808" s="228" t="s">
        <v>5882</v>
      </c>
      <c r="U808" s="228" t="s">
        <v>855</v>
      </c>
      <c r="V808" s="228" t="s">
        <v>855</v>
      </c>
      <c r="W808" s="228" t="s">
        <v>938</v>
      </c>
      <c r="X808" s="316" t="s">
        <v>793</v>
      </c>
      <c r="Y808" s="317" t="str">
        <f>VLOOKUP(HelpMe[[#This Row],[Technician]],Technicians[#All],3,FALSE)</f>
        <v>RAK Ceramics</v>
      </c>
      <c r="Z808" s="228" t="str">
        <f>VLOOKUP(HelpMe[[#This Row],[Technician]],Technicians[#All],2,FALSE)</f>
        <v>SAP Basis</v>
      </c>
      <c r="AA808" s="233" t="str">
        <f>IF((TEXT("Oct 28, 2024 00:00 AM","mmm dd, yyyy hh:mm") - HelpMe[[#This Row],[Updated Created Date]])&gt;0, "Yes","No")</f>
        <v>No</v>
      </c>
      <c r="AB808" s="230">
        <f ca="1">HelpMe[[#This Row],[Updated Resolved Time]]-HelpMe[[#This Row],[Updated Created Date]]</f>
        <v>9.0277777781011537E-2</v>
      </c>
      <c r="AC808" s="231">
        <f>YEAR(HelpMe[[#This Row],[Updated Created Date]])</f>
        <v>2024</v>
      </c>
      <c r="AD808" s="228">
        <f>WEEKNUM(HelpMe[[#This Row],[Updated Created Date]])</f>
        <v>44</v>
      </c>
      <c r="AE808" s="228" t="str">
        <f>_xlfn.CONCAT(HelpMe[[#This Row],[Year]],"-W",HelpMe[[#This Row],[Week'#]])</f>
        <v>2024-W44</v>
      </c>
      <c r="AF808" s="228" t="str">
        <f>IFERROR(VLOOKUP(HelpMe[[#This Row],[ID]],CGTracker[#All],13,FALSE),"No CG Status Found")</f>
        <v>No CG Status Found</v>
      </c>
      <c r="AG808" s="228">
        <f>MONTH(HelpMe[[#This Row],[Updated Created Date]])</f>
        <v>11</v>
      </c>
      <c r="AH808" s="228" t="str">
        <f>_xlfn.CONCAT(HelpMe[[#This Row],[Year]],"-M",HelpMe[[#This Row],[Month]])</f>
        <v>2024-M11</v>
      </c>
      <c r="AI808" s="228" t="str">
        <f ca="1">IF(HelpMe[[#This Row],[Age]]&lt;2,"Less than 2",IF(HelpMe[[#This Row],[Age]]&lt;5,"From 2 to 5",IF(HelpMe[[#This Row],[Age]]&lt;10,"From 5 to 10","More than 10")))</f>
        <v>Less than 2</v>
      </c>
      <c r="AJ8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45597.494444444441</v>
      </c>
      <c r="AK8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45597.584722222222</v>
      </c>
    </row>
    <row r="809" spans="1:37" ht="13.5" customHeight="1">
      <c r="A809" s="235">
        <v>4000004582</v>
      </c>
      <c r="B809" s="228" t="s">
        <v>117</v>
      </c>
      <c r="C809" s="228" t="s">
        <v>795</v>
      </c>
      <c r="D809" s="228" t="s">
        <v>305</v>
      </c>
      <c r="E809" s="228" t="s">
        <v>2061</v>
      </c>
      <c r="F809" s="228" t="s">
        <v>2232</v>
      </c>
      <c r="G809" s="228" t="s">
        <v>941</v>
      </c>
      <c r="H809" s="228" t="s">
        <v>746</v>
      </c>
      <c r="I809" s="233" t="s">
        <v>5883</v>
      </c>
      <c r="J809" s="228" t="s">
        <v>5884</v>
      </c>
      <c r="K809" s="228" t="s">
        <v>846</v>
      </c>
      <c r="L809" s="228" t="s">
        <v>855</v>
      </c>
      <c r="M809" s="228" t="s">
        <v>2061</v>
      </c>
      <c r="N809" s="228" t="s">
        <v>924</v>
      </c>
      <c r="O809" s="228" t="s">
        <v>850</v>
      </c>
      <c r="P809" s="233" t="s">
        <v>5885</v>
      </c>
      <c r="Q809" s="228" t="s">
        <v>795</v>
      </c>
      <c r="R809" s="233" t="s">
        <v>855</v>
      </c>
      <c r="S809" s="228" t="s">
        <v>855</v>
      </c>
      <c r="T809" s="228" t="s">
        <v>5886</v>
      </c>
      <c r="U809" s="228" t="s">
        <v>846</v>
      </c>
      <c r="V809" s="228" t="s">
        <v>5887</v>
      </c>
      <c r="W809" s="228" t="s">
        <v>869</v>
      </c>
      <c r="X809" s="316" t="s">
        <v>793</v>
      </c>
      <c r="Y809" s="317" t="str">
        <f>VLOOKUP(HelpMe[[#This Row],[Technician]],Technicians[#All],3,FALSE)</f>
        <v>Capgemini</v>
      </c>
      <c r="Z809" s="228" t="str">
        <f>VLOOKUP(HelpMe[[#This Row],[Technician]],Technicians[#All],2,FALSE)</f>
        <v>SAP MM</v>
      </c>
      <c r="AA809" s="233" t="str">
        <f>IF((TEXT("Oct 28, 2024 00:00 AM","mmm dd, yyyy hh:mm") - HelpMe[[#This Row],[Updated Created Date]])&gt;0, "Yes","No")</f>
        <v>No</v>
      </c>
      <c r="AB809" s="230">
        <f ca="1">HelpMe[[#This Row],[Updated Resolved Time]]-HelpMe[[#This Row],[Updated Created Date]]</f>
        <v>56.084601504626335</v>
      </c>
      <c r="AC809" s="231">
        <f>YEAR(HelpMe[[#This Row],[Updated Created Date]])</f>
        <v>2024</v>
      </c>
      <c r="AD809" s="228">
        <f>WEEKNUM(HelpMe[[#This Row],[Updated Created Date]])</f>
        <v>44</v>
      </c>
      <c r="AE809" s="228" t="str">
        <f>_xlfn.CONCAT(HelpMe[[#This Row],[Year]],"-W",HelpMe[[#This Row],[Week'#]])</f>
        <v>2024-W44</v>
      </c>
      <c r="AF809" s="228" t="str">
        <f>IFERROR(VLOOKUP(HelpMe[[#This Row],[ID]],CGTracker[#All],13,FALSE),"No CG Status Found")</f>
        <v>Pending RAK Ceramics Action</v>
      </c>
      <c r="AG809" s="228">
        <f>MONTH(HelpMe[[#This Row],[Updated Created Date]])</f>
        <v>11</v>
      </c>
      <c r="AH809" s="228" t="str">
        <f>_xlfn.CONCAT(HelpMe[[#This Row],[Year]],"-M",HelpMe[[#This Row],[Month]])</f>
        <v>2024-M11</v>
      </c>
      <c r="AI809" s="228" t="str">
        <f ca="1">IF(HelpMe[[#This Row],[Age]]&lt;2,"Less than 2",IF(HelpMe[[#This Row],[Age]]&lt;5,"From 2 to 5",IF(HelpMe[[#This Row],[Age]]&lt;10,"From 5 to 10","More than 10")))</f>
        <v>More than 10</v>
      </c>
      <c r="AJ8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45597.67291666667</v>
      </c>
      <c r="AK8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10" spans="1:37" ht="13.5" customHeight="1">
      <c r="A810" s="235">
        <v>4000004589</v>
      </c>
      <c r="B810" s="228" t="s">
        <v>117</v>
      </c>
      <c r="C810" s="228" t="s">
        <v>795</v>
      </c>
      <c r="D810" s="228" t="s">
        <v>5888</v>
      </c>
      <c r="E810" s="228" t="s">
        <v>1670</v>
      </c>
      <c r="F810" s="228" t="s">
        <v>881</v>
      </c>
      <c r="G810" s="228" t="s">
        <v>882</v>
      </c>
      <c r="H810" s="228" t="s">
        <v>403</v>
      </c>
      <c r="I810" s="233" t="s">
        <v>5794</v>
      </c>
      <c r="J810" s="228" t="s">
        <v>5889</v>
      </c>
      <c r="K810" s="228" t="s">
        <v>846</v>
      </c>
      <c r="L810" s="228" t="s">
        <v>4990</v>
      </c>
      <c r="M810" s="228" t="s">
        <v>1670</v>
      </c>
      <c r="N810" s="228" t="s">
        <v>5890</v>
      </c>
      <c r="O810" s="228" t="s">
        <v>850</v>
      </c>
      <c r="P810" s="233" t="s">
        <v>4990</v>
      </c>
      <c r="Q810" s="228" t="s">
        <v>795</v>
      </c>
      <c r="R810" s="233" t="s">
        <v>3025</v>
      </c>
      <c r="S810" s="228" t="s">
        <v>3025</v>
      </c>
      <c r="T810" s="228" t="s">
        <v>5891</v>
      </c>
      <c r="U810" s="228" t="s">
        <v>890</v>
      </c>
      <c r="V810" s="228" t="s">
        <v>855</v>
      </c>
      <c r="W810" s="228" t="s">
        <v>869</v>
      </c>
      <c r="X810" s="316" t="s">
        <v>793</v>
      </c>
      <c r="Y810" s="317" t="str">
        <f>VLOOKUP(HelpMe[[#This Row],[Technician]],Technicians[#All],3,FALSE)</f>
        <v>RAK Ceramics</v>
      </c>
      <c r="Z810" s="228" t="str">
        <f>VLOOKUP(HelpMe[[#This Row],[Technician]],Technicians[#All],2,FALSE)</f>
        <v>SAP Basis</v>
      </c>
      <c r="AA810" s="233" t="str">
        <f>IF((TEXT("Oct 28, 2024 00:00 AM","mmm dd, yyyy hh:mm") - HelpMe[[#This Row],[Updated Created Date]])&gt;0, "Yes","No")</f>
        <v>No</v>
      </c>
      <c r="AB810" s="230">
        <f ca="1">HelpMe[[#This Row],[Updated Resolved Time]]-HelpMe[[#This Row],[Updated Created Date]]</f>
        <v>3.0111111111109494</v>
      </c>
      <c r="AC810" s="231">
        <f>YEAR(HelpMe[[#This Row],[Updated Created Date]])</f>
        <v>2024</v>
      </c>
      <c r="AD810" s="228">
        <f>WEEKNUM(HelpMe[[#This Row],[Updated Created Date]])</f>
        <v>44</v>
      </c>
      <c r="AE810" s="228" t="str">
        <f>_xlfn.CONCAT(HelpMe[[#This Row],[Year]],"-W",HelpMe[[#This Row],[Week'#]])</f>
        <v>2024-W44</v>
      </c>
      <c r="AF810" s="228" t="str">
        <f>IFERROR(VLOOKUP(HelpMe[[#This Row],[ID]],CGTracker[#All],13,FALSE),"No CG Status Found")</f>
        <v>No CG Status Found</v>
      </c>
      <c r="AG810" s="228">
        <f>MONTH(HelpMe[[#This Row],[Updated Created Date]])</f>
        <v>11</v>
      </c>
      <c r="AH810" s="228" t="str">
        <f>_xlfn.CONCAT(HelpMe[[#This Row],[Year]],"-M",HelpMe[[#This Row],[Month]])</f>
        <v>2024-M11</v>
      </c>
      <c r="AI810" s="228" t="str">
        <f ca="1">IF(HelpMe[[#This Row],[Age]]&lt;2,"Less than 2",IF(HelpMe[[#This Row],[Age]]&lt;5,"From 2 to 5",IF(HelpMe[[#This Row],[Age]]&lt;10,"From 5 to 10","More than 10")))</f>
        <v>From 2 to 5</v>
      </c>
      <c r="AJ8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45597.770138888889</v>
      </c>
      <c r="AK8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45600.78125</v>
      </c>
    </row>
    <row r="811" spans="1:37" ht="13.5" customHeight="1">
      <c r="A811" s="235">
        <v>4000004584</v>
      </c>
      <c r="B811" s="228" t="s">
        <v>156</v>
      </c>
      <c r="C811" s="228" t="s">
        <v>841</v>
      </c>
      <c r="D811" s="228" t="s">
        <v>139</v>
      </c>
      <c r="E811" s="228" t="s">
        <v>2172</v>
      </c>
      <c r="F811" s="228" t="s">
        <v>518</v>
      </c>
      <c r="G811" s="228" t="s">
        <v>516</v>
      </c>
      <c r="H811" s="228" t="s">
        <v>403</v>
      </c>
      <c r="I811" s="233" t="s">
        <v>5892</v>
      </c>
      <c r="J811" s="228" t="s">
        <v>5893</v>
      </c>
      <c r="K811" s="228" t="s">
        <v>846</v>
      </c>
      <c r="L811" s="228" t="s">
        <v>4175</v>
      </c>
      <c r="M811" s="228" t="s">
        <v>5894</v>
      </c>
      <c r="N811" s="228" t="s">
        <v>1666</v>
      </c>
      <c r="O811" s="228" t="s">
        <v>850</v>
      </c>
      <c r="P811" s="233" t="s">
        <v>4175</v>
      </c>
      <c r="Q811" s="228" t="s">
        <v>841</v>
      </c>
      <c r="R811" s="233" t="s">
        <v>5895</v>
      </c>
      <c r="S811" s="228" t="s">
        <v>5896</v>
      </c>
      <c r="T811" s="228" t="s">
        <v>5897</v>
      </c>
      <c r="U811" s="228" t="s">
        <v>855</v>
      </c>
      <c r="V811" s="228" t="s">
        <v>855</v>
      </c>
      <c r="W811" s="228" t="s">
        <v>869</v>
      </c>
      <c r="X811" s="316" t="s">
        <v>2176</v>
      </c>
      <c r="Y811" s="317" t="str">
        <f>VLOOKUP(HelpMe[[#This Row],[Technician]],Technicians[#All],3,FALSE)</f>
        <v>Capgemini</v>
      </c>
      <c r="Z811" s="228" t="str">
        <f>VLOOKUP(HelpMe[[#This Row],[Technician]],Technicians[#All],2,FALSE)</f>
        <v>SAP SD</v>
      </c>
      <c r="AA811" s="233" t="str">
        <f>IF((TEXT("Oct 28, 2024 00:00 AM","mmm dd, yyyy hh:mm") - HelpMe[[#This Row],[Updated Created Date]])&gt;0, "Yes","No")</f>
        <v>No</v>
      </c>
      <c r="AB811" s="230">
        <f ca="1">HelpMe[[#This Row],[Updated Resolved Time]]-HelpMe[[#This Row],[Updated Created Date]]</f>
        <v>47.806944444448163</v>
      </c>
      <c r="AC811" s="231">
        <f>YEAR(HelpMe[[#This Row],[Updated Created Date]])</f>
        <v>2024</v>
      </c>
      <c r="AD811" s="228">
        <f>WEEKNUM(HelpMe[[#This Row],[Updated Created Date]])</f>
        <v>44</v>
      </c>
      <c r="AE811" s="228" t="str">
        <f>_xlfn.CONCAT(HelpMe[[#This Row],[Year]],"-W",HelpMe[[#This Row],[Week'#]])</f>
        <v>2024-W44</v>
      </c>
      <c r="AF811" s="228" t="str">
        <f>IFERROR(VLOOKUP(HelpMe[[#This Row],[ID]],CGTracker[#All],13,FALSE),"No CG Status Found")</f>
        <v>Resolved</v>
      </c>
      <c r="AG811" s="228">
        <f>MONTH(HelpMe[[#This Row],[Updated Created Date]])</f>
        <v>11</v>
      </c>
      <c r="AH811" s="228" t="str">
        <f>_xlfn.CONCAT(HelpMe[[#This Row],[Year]],"-M",HelpMe[[#This Row],[Month]])</f>
        <v>2024-M11</v>
      </c>
      <c r="AI811" s="228" t="str">
        <f ca="1">IF(HelpMe[[#This Row],[Age]]&lt;2,"Less than 2",IF(HelpMe[[#This Row],[Age]]&lt;5,"From 2 to 5",IF(HelpMe[[#This Row],[Age]]&lt;10,"From 5 to 10","More than 10")))</f>
        <v>More than 10</v>
      </c>
      <c r="AJ8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45597.675694444442</v>
      </c>
      <c r="AK8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45645.482638888891</v>
      </c>
    </row>
    <row r="812" spans="1:37" ht="13.5" customHeight="1">
      <c r="A812" s="235">
        <v>4000004588</v>
      </c>
      <c r="B812" s="228" t="s">
        <v>156</v>
      </c>
      <c r="C812" s="228" t="s">
        <v>841</v>
      </c>
      <c r="D812" s="228" t="s">
        <v>5898</v>
      </c>
      <c r="E812" s="228" t="s">
        <v>3131</v>
      </c>
      <c r="F812" s="228" t="s">
        <v>881</v>
      </c>
      <c r="G812" s="228" t="s">
        <v>882</v>
      </c>
      <c r="H812" s="228" t="s">
        <v>403</v>
      </c>
      <c r="I812" s="233" t="s">
        <v>5899</v>
      </c>
      <c r="J812" s="228" t="s">
        <v>5900</v>
      </c>
      <c r="K812" s="228" t="s">
        <v>890</v>
      </c>
      <c r="L812" s="228" t="s">
        <v>5901</v>
      </c>
      <c r="M812" s="228" t="s">
        <v>933</v>
      </c>
      <c r="N812" s="228" t="s">
        <v>3134</v>
      </c>
      <c r="O812" s="228" t="s">
        <v>850</v>
      </c>
      <c r="P812" s="233" t="s">
        <v>5901</v>
      </c>
      <c r="Q812" s="228" t="s">
        <v>841</v>
      </c>
      <c r="R812" s="233" t="s">
        <v>5902</v>
      </c>
      <c r="S812" s="228" t="s">
        <v>1803</v>
      </c>
      <c r="T812" s="228" t="s">
        <v>2478</v>
      </c>
      <c r="U812" s="228" t="s">
        <v>855</v>
      </c>
      <c r="V812" s="228" t="s">
        <v>855</v>
      </c>
      <c r="W812" s="228" t="s">
        <v>938</v>
      </c>
      <c r="X812" s="316" t="s">
        <v>793</v>
      </c>
      <c r="Y812" s="317" t="str">
        <f>VLOOKUP(HelpMe[[#This Row],[Technician]],Technicians[#All],3,FALSE)</f>
        <v>RAK Ceramics</v>
      </c>
      <c r="Z812" s="228" t="str">
        <f>VLOOKUP(HelpMe[[#This Row],[Technician]],Technicians[#All],2,FALSE)</f>
        <v>SAP Basis</v>
      </c>
      <c r="AA812" s="233" t="str">
        <f>IF((TEXT("Oct 28, 2024 00:00 AM","mmm dd, yyyy hh:mm") - HelpMe[[#This Row],[Updated Created Date]])&gt;0, "Yes","No")</f>
        <v>No</v>
      </c>
      <c r="AB812" s="230">
        <f ca="1">HelpMe[[#This Row],[Updated Resolved Time]]-HelpMe[[#This Row],[Updated Created Date]]</f>
        <v>16.978472222217533</v>
      </c>
      <c r="AC812" s="231">
        <f>YEAR(HelpMe[[#This Row],[Updated Created Date]])</f>
        <v>2024</v>
      </c>
      <c r="AD812" s="228">
        <f>WEEKNUM(HelpMe[[#This Row],[Updated Created Date]])</f>
        <v>44</v>
      </c>
      <c r="AE812" s="228" t="str">
        <f>_xlfn.CONCAT(HelpMe[[#This Row],[Year]],"-W",HelpMe[[#This Row],[Week'#]])</f>
        <v>2024-W44</v>
      </c>
      <c r="AF812" s="228" t="str">
        <f>IFERROR(VLOOKUP(HelpMe[[#This Row],[ID]],CGTracker[#All],13,FALSE),"No CG Status Found")</f>
        <v>No CG Status Found</v>
      </c>
      <c r="AG812" s="228">
        <f>MONTH(HelpMe[[#This Row],[Updated Created Date]])</f>
        <v>11</v>
      </c>
      <c r="AH812" s="228" t="str">
        <f>_xlfn.CONCAT(HelpMe[[#This Row],[Year]],"-M",HelpMe[[#This Row],[Month]])</f>
        <v>2024-M11</v>
      </c>
      <c r="AI812" s="228" t="str">
        <f ca="1">IF(HelpMe[[#This Row],[Age]]&lt;2,"Less than 2",IF(HelpMe[[#This Row],[Age]]&lt;5,"From 2 to 5",IF(HelpMe[[#This Row],[Age]]&lt;10,"From 5 to 10","More than 10")))</f>
        <v>More than 10</v>
      </c>
      <c r="AJ8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45597.73541666667</v>
      </c>
      <c r="AK8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45614.713888888888</v>
      </c>
    </row>
    <row r="813" spans="1:37" ht="13.5" customHeight="1">
      <c r="A813" s="235">
        <v>4000004601</v>
      </c>
      <c r="B813" s="228" t="s">
        <v>156</v>
      </c>
      <c r="C813" s="228" t="s">
        <v>795</v>
      </c>
      <c r="D813" s="228" t="s">
        <v>5903</v>
      </c>
      <c r="E813" s="228" t="s">
        <v>3006</v>
      </c>
      <c r="F813" s="228" t="s">
        <v>3586</v>
      </c>
      <c r="G813" s="228" t="s">
        <v>941</v>
      </c>
      <c r="H813" s="228" t="s">
        <v>403</v>
      </c>
      <c r="I813" s="233" t="s">
        <v>5904</v>
      </c>
      <c r="J813" s="228" t="s">
        <v>5905</v>
      </c>
      <c r="K813" s="228" t="s">
        <v>846</v>
      </c>
      <c r="L813" s="228" t="s">
        <v>5906</v>
      </c>
      <c r="M813" s="228" t="s">
        <v>3006</v>
      </c>
      <c r="N813" s="228" t="s">
        <v>5907</v>
      </c>
      <c r="O813" s="228" t="s">
        <v>850</v>
      </c>
      <c r="P813" s="233" t="s">
        <v>5908</v>
      </c>
      <c r="Q813" s="228" t="s">
        <v>795</v>
      </c>
      <c r="R813" s="233" t="s">
        <v>5909</v>
      </c>
      <c r="S813" s="228" t="s">
        <v>5909</v>
      </c>
      <c r="T813" s="228" t="s">
        <v>5910</v>
      </c>
      <c r="U813" s="228" t="s">
        <v>855</v>
      </c>
      <c r="V813" s="228" t="s">
        <v>855</v>
      </c>
      <c r="W813" s="228" t="s">
        <v>869</v>
      </c>
      <c r="X813" s="316" t="s">
        <v>904</v>
      </c>
      <c r="Y813" s="317" t="str">
        <f>VLOOKUP(HelpMe[[#This Row],[Technician]],Technicians[#All],3,FALSE)</f>
        <v>Capgemini</v>
      </c>
      <c r="Z813" s="228" t="str">
        <f>VLOOKUP(HelpMe[[#This Row],[Technician]],Technicians[#All],2,FALSE)</f>
        <v>SAP PP</v>
      </c>
      <c r="AA813" s="233" t="str">
        <f>IF((TEXT("Oct 28, 2024 00:00 AM","mmm dd, yyyy hh:mm") - HelpMe[[#This Row],[Updated Created Date]])&gt;0, "Yes","No")</f>
        <v>No</v>
      </c>
      <c r="AB813" s="230">
        <f ca="1">HelpMe[[#This Row],[Updated Resolved Time]]-HelpMe[[#This Row],[Updated Created Date]]</f>
        <v>4.1465277777751908</v>
      </c>
      <c r="AC813" s="231">
        <f>YEAR(HelpMe[[#This Row],[Updated Created Date]])</f>
        <v>2024</v>
      </c>
      <c r="AD813" s="228">
        <f>WEEKNUM(HelpMe[[#This Row],[Updated Created Date]])</f>
        <v>44</v>
      </c>
      <c r="AE813" s="228" t="str">
        <f>_xlfn.CONCAT(HelpMe[[#This Row],[Year]],"-W",HelpMe[[#This Row],[Week'#]])</f>
        <v>2024-W44</v>
      </c>
      <c r="AF813" s="228" t="str">
        <f>IFERROR(VLOOKUP(HelpMe[[#This Row],[ID]],CGTracker[#All],13,FALSE),"No CG Status Found")</f>
        <v>Resolved</v>
      </c>
      <c r="AG813" s="228">
        <f>MONTH(HelpMe[[#This Row],[Updated Created Date]])</f>
        <v>11</v>
      </c>
      <c r="AH813" s="228" t="str">
        <f>_xlfn.CONCAT(HelpMe[[#This Row],[Year]],"-M",HelpMe[[#This Row],[Month]])</f>
        <v>2024-M11</v>
      </c>
      <c r="AI813" s="228" t="str">
        <f ca="1">IF(HelpMe[[#This Row],[Age]]&lt;2,"Less than 2",IF(HelpMe[[#This Row],[Age]]&lt;5,"From 2 to 5",IF(HelpMe[[#This Row],[Age]]&lt;10,"From 5 to 10","More than 10")))</f>
        <v>From 2 to 5</v>
      </c>
      <c r="AJ8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45598.425000000003</v>
      </c>
      <c r="AK8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45602.571527777778</v>
      </c>
    </row>
    <row r="814" spans="1:37" ht="13.5" customHeight="1">
      <c r="A814" s="235">
        <v>4000004618</v>
      </c>
      <c r="B814" s="228" t="s">
        <v>117</v>
      </c>
      <c r="C814" s="228" t="s">
        <v>1035</v>
      </c>
      <c r="D814" s="228" t="s">
        <v>5911</v>
      </c>
      <c r="E814" s="228" t="s">
        <v>5318</v>
      </c>
      <c r="F814" s="228" t="s">
        <v>881</v>
      </c>
      <c r="G814" s="228" t="s">
        <v>882</v>
      </c>
      <c r="H814" s="228" t="s">
        <v>403</v>
      </c>
      <c r="I814" s="233" t="s">
        <v>5912</v>
      </c>
      <c r="J814" s="228" t="s">
        <v>5913</v>
      </c>
      <c r="K814" s="228" t="s">
        <v>890</v>
      </c>
      <c r="L814" s="228" t="s">
        <v>5710</v>
      </c>
      <c r="M814" s="228" t="s">
        <v>5318</v>
      </c>
      <c r="N814" s="228" t="s">
        <v>1188</v>
      </c>
      <c r="O814" s="228" t="s">
        <v>850</v>
      </c>
      <c r="P814" s="233" t="s">
        <v>5710</v>
      </c>
      <c r="Q814" s="228" t="s">
        <v>892</v>
      </c>
      <c r="R814" s="233" t="s">
        <v>5914</v>
      </c>
      <c r="S814" s="228" t="s">
        <v>5915</v>
      </c>
      <c r="T814" s="228" t="s">
        <v>5916</v>
      </c>
      <c r="U814" s="228" t="s">
        <v>890</v>
      </c>
      <c r="V814" s="228" t="s">
        <v>855</v>
      </c>
      <c r="W814" s="228" t="s">
        <v>938</v>
      </c>
      <c r="X814" s="316" t="s">
        <v>793</v>
      </c>
      <c r="Y814" s="317" t="str">
        <f>VLOOKUP(HelpMe[[#This Row],[Technician]],Technicians[#All],3,FALSE)</f>
        <v>RAK Ceramics</v>
      </c>
      <c r="Z814" s="228" t="str">
        <f>VLOOKUP(HelpMe[[#This Row],[Technician]],Technicians[#All],2,FALSE)</f>
        <v>SAP Basis</v>
      </c>
      <c r="AA814" s="233" t="str">
        <f>IF((TEXT("Oct 28, 2024 00:00 AM","mmm dd, yyyy hh:mm") - HelpMe[[#This Row],[Updated Created Date]])&gt;0, "Yes","No")</f>
        <v>No</v>
      </c>
      <c r="AB814" s="230">
        <f ca="1">HelpMe[[#This Row],[Updated Resolved Time]]-HelpMe[[#This Row],[Updated Created Date]]</f>
        <v>1.1979166666642413</v>
      </c>
      <c r="AC814" s="231">
        <f>YEAR(HelpMe[[#This Row],[Updated Created Date]])</f>
        <v>2024</v>
      </c>
      <c r="AD814" s="228">
        <f>WEEKNUM(HelpMe[[#This Row],[Updated Created Date]])</f>
        <v>45</v>
      </c>
      <c r="AE814" s="228" t="str">
        <f>_xlfn.CONCAT(HelpMe[[#This Row],[Year]],"-W",HelpMe[[#This Row],[Week'#]])</f>
        <v>2024-W45</v>
      </c>
      <c r="AF814" s="228" t="str">
        <f>IFERROR(VLOOKUP(HelpMe[[#This Row],[ID]],CGTracker[#All],13,FALSE),"No CG Status Found")</f>
        <v>No CG Status Found</v>
      </c>
      <c r="AG814" s="228">
        <f>MONTH(HelpMe[[#This Row],[Updated Created Date]])</f>
        <v>11</v>
      </c>
      <c r="AH814" s="228" t="str">
        <f>_xlfn.CONCAT(HelpMe[[#This Row],[Year]],"-M",HelpMe[[#This Row],[Month]])</f>
        <v>2024-M11</v>
      </c>
      <c r="AI814" s="228" t="str">
        <f ca="1">IF(HelpMe[[#This Row],[Age]]&lt;2,"Less than 2",IF(HelpMe[[#This Row],[Age]]&lt;5,"From 2 to 5",IF(HelpMe[[#This Row],[Age]]&lt;10,"From 5 to 10","More than 10")))</f>
        <v>Less than 2</v>
      </c>
      <c r="AJ8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45600.484027777777</v>
      </c>
      <c r="AK8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45601.681944444441</v>
      </c>
    </row>
    <row r="815" spans="1:37" ht="13.5" customHeight="1">
      <c r="A815" s="235">
        <v>4000004655</v>
      </c>
      <c r="B815" s="228" t="s">
        <v>156</v>
      </c>
      <c r="C815" s="228" t="s">
        <v>795</v>
      </c>
      <c r="D815" s="228" t="s">
        <v>5917</v>
      </c>
      <c r="E815" s="228" t="s">
        <v>1506</v>
      </c>
      <c r="F815" s="228" t="s">
        <v>2232</v>
      </c>
      <c r="G815" s="228" t="s">
        <v>941</v>
      </c>
      <c r="H815" s="228" t="s">
        <v>403</v>
      </c>
      <c r="I815" s="233" t="s">
        <v>3621</v>
      </c>
      <c r="J815" s="228" t="s">
        <v>5918</v>
      </c>
      <c r="K815" s="228" t="s">
        <v>846</v>
      </c>
      <c r="L815" s="228" t="s">
        <v>5919</v>
      </c>
      <c r="M815" s="228" t="s">
        <v>1506</v>
      </c>
      <c r="N815" s="228" t="s">
        <v>1122</v>
      </c>
      <c r="O815" s="228" t="s">
        <v>917</v>
      </c>
      <c r="P815" s="233" t="s">
        <v>5919</v>
      </c>
      <c r="Q815" s="228" t="s">
        <v>795</v>
      </c>
      <c r="R815" s="233" t="s">
        <v>5920</v>
      </c>
      <c r="S815" s="228" t="s">
        <v>5921</v>
      </c>
      <c r="T815" s="228" t="s">
        <v>5922</v>
      </c>
      <c r="U815" s="228" t="s">
        <v>855</v>
      </c>
      <c r="V815" s="228" t="s">
        <v>855</v>
      </c>
      <c r="W815" s="228" t="s">
        <v>869</v>
      </c>
      <c r="X815" s="316" t="s">
        <v>793</v>
      </c>
      <c r="Y815" s="317" t="str">
        <f>VLOOKUP(HelpMe[[#This Row],[Technician]],Technicians[#All],3,FALSE)</f>
        <v>Capgemini</v>
      </c>
      <c r="Z815" s="228" t="str">
        <f>VLOOKUP(HelpMe[[#This Row],[Technician]],Technicians[#All],2,FALSE)</f>
        <v>SAP MM</v>
      </c>
      <c r="AA815" s="233" t="str">
        <f>IF((TEXT("Oct 28, 2024 00:00 AM","mmm dd, yyyy hh:mm") - HelpMe[[#This Row],[Updated Created Date]])&gt;0, "Yes","No")</f>
        <v>No</v>
      </c>
      <c r="AB815" s="230">
        <f ca="1">HelpMe[[#This Row],[Updated Resolved Time]]-HelpMe[[#This Row],[Updated Created Date]]</f>
        <v>24.89375000000291</v>
      </c>
      <c r="AC815" s="231">
        <f>YEAR(HelpMe[[#This Row],[Updated Created Date]])</f>
        <v>2024</v>
      </c>
      <c r="AD815" s="228">
        <f>WEEKNUM(HelpMe[[#This Row],[Updated Created Date]])</f>
        <v>45</v>
      </c>
      <c r="AE815" s="228" t="str">
        <f>_xlfn.CONCAT(HelpMe[[#This Row],[Year]],"-W",HelpMe[[#This Row],[Week'#]])</f>
        <v>2024-W45</v>
      </c>
      <c r="AF815" s="228" t="str">
        <f>IFERROR(VLOOKUP(HelpMe[[#This Row],[ID]],CGTracker[#All],13,FALSE),"No CG Status Found")</f>
        <v>Resolved</v>
      </c>
      <c r="AG815" s="228">
        <f>MONTH(HelpMe[[#This Row],[Updated Created Date]])</f>
        <v>11</v>
      </c>
      <c r="AH815" s="228" t="str">
        <f>_xlfn.CONCAT(HelpMe[[#This Row],[Year]],"-M",HelpMe[[#This Row],[Month]])</f>
        <v>2024-M11</v>
      </c>
      <c r="AI815" s="228" t="str">
        <f ca="1">IF(HelpMe[[#This Row],[Age]]&lt;2,"Less than 2",IF(HelpMe[[#This Row],[Age]]&lt;5,"From 2 to 5",IF(HelpMe[[#This Row],[Age]]&lt;10,"From 5 to 10","More than 10")))</f>
        <v>More than 10</v>
      </c>
      <c r="AJ8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45600.780555555553</v>
      </c>
      <c r="AK8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45625.674305555556</v>
      </c>
    </row>
    <row r="816" spans="1:37" ht="13.5" customHeight="1">
      <c r="A816" s="235">
        <v>4000004658</v>
      </c>
      <c r="B816" s="228" t="s">
        <v>156</v>
      </c>
      <c r="C816" s="228" t="s">
        <v>892</v>
      </c>
      <c r="D816" s="228" t="s">
        <v>5923</v>
      </c>
      <c r="E816" s="228" t="s">
        <v>5761</v>
      </c>
      <c r="F816" s="228" t="s">
        <v>881</v>
      </c>
      <c r="G816" s="228" t="s">
        <v>882</v>
      </c>
      <c r="H816" s="228" t="s">
        <v>403</v>
      </c>
      <c r="I816" s="233" t="s">
        <v>5924</v>
      </c>
      <c r="J816" s="228" t="s">
        <v>5925</v>
      </c>
      <c r="K816" s="228" t="s">
        <v>846</v>
      </c>
      <c r="L816" s="228" t="s">
        <v>5926</v>
      </c>
      <c r="M816" s="228" t="s">
        <v>933</v>
      </c>
      <c r="N816" s="228" t="s">
        <v>899</v>
      </c>
      <c r="O816" s="228" t="s">
        <v>917</v>
      </c>
      <c r="P816" s="233" t="s">
        <v>5926</v>
      </c>
      <c r="Q816" s="228" t="s">
        <v>892</v>
      </c>
      <c r="R816" s="233" t="s">
        <v>5927</v>
      </c>
      <c r="S816" s="228" t="s">
        <v>5928</v>
      </c>
      <c r="T816" s="228" t="s">
        <v>5929</v>
      </c>
      <c r="U816" s="228" t="s">
        <v>855</v>
      </c>
      <c r="V816" s="228" t="s">
        <v>855</v>
      </c>
      <c r="W816" s="228" t="s">
        <v>869</v>
      </c>
      <c r="X816" s="316" t="s">
        <v>904</v>
      </c>
      <c r="Y816" s="317" t="str">
        <f>VLOOKUP(HelpMe[[#This Row],[Technician]],Technicians[#All],3,FALSE)</f>
        <v>RAK Ceramics</v>
      </c>
      <c r="Z816" s="228" t="str">
        <f>VLOOKUP(HelpMe[[#This Row],[Technician]],Technicians[#All],2,FALSE)</f>
        <v>SAP Basis</v>
      </c>
      <c r="AA816" s="233" t="str">
        <f>IF((TEXT("Oct 28, 2024 00:00 AM","mmm dd, yyyy hh:mm") - HelpMe[[#This Row],[Updated Created Date]])&gt;0, "Yes","No")</f>
        <v>No</v>
      </c>
      <c r="AB816" s="230">
        <f ca="1">HelpMe[[#This Row],[Updated Resolved Time]]-HelpMe[[#This Row],[Updated Created Date]]</f>
        <v>0.15277777778101154</v>
      </c>
      <c r="AC816" s="231">
        <f>YEAR(HelpMe[[#This Row],[Updated Created Date]])</f>
        <v>2024</v>
      </c>
      <c r="AD816" s="228">
        <f>WEEKNUM(HelpMe[[#This Row],[Updated Created Date]])</f>
        <v>45</v>
      </c>
      <c r="AE816" s="228" t="str">
        <f>_xlfn.CONCAT(HelpMe[[#This Row],[Year]],"-W",HelpMe[[#This Row],[Week'#]])</f>
        <v>2024-W45</v>
      </c>
      <c r="AF816" s="228" t="str">
        <f>IFERROR(VLOOKUP(HelpMe[[#This Row],[ID]],CGTracker[#All],13,FALSE),"No CG Status Found")</f>
        <v>No CG Status Found</v>
      </c>
      <c r="AG816" s="228">
        <f>MONTH(HelpMe[[#This Row],[Updated Created Date]])</f>
        <v>11</v>
      </c>
      <c r="AH816" s="228" t="str">
        <f>_xlfn.CONCAT(HelpMe[[#This Row],[Year]],"-M",HelpMe[[#This Row],[Month]])</f>
        <v>2024-M11</v>
      </c>
      <c r="AI816" s="228" t="str">
        <f ca="1">IF(HelpMe[[#This Row],[Age]]&lt;2,"Less than 2",IF(HelpMe[[#This Row],[Age]]&lt;5,"From 2 to 5",IF(HelpMe[[#This Row],[Age]]&lt;10,"From 5 to 10","More than 10")))</f>
        <v>Less than 2</v>
      </c>
      <c r="AJ8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45601.428472222222</v>
      </c>
      <c r="AK8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45601.581250000003</v>
      </c>
    </row>
    <row r="817" spans="1:37" ht="13.5" customHeight="1">
      <c r="A817" s="235">
        <v>4000004663</v>
      </c>
      <c r="B817" s="228" t="s">
        <v>156</v>
      </c>
      <c r="C817" s="228" t="s">
        <v>892</v>
      </c>
      <c r="D817" s="228" t="s">
        <v>5930</v>
      </c>
      <c r="E817" s="228" t="s">
        <v>2024</v>
      </c>
      <c r="F817" s="228" t="s">
        <v>518</v>
      </c>
      <c r="G817" s="228" t="s">
        <v>516</v>
      </c>
      <c r="H817" s="228" t="s">
        <v>403</v>
      </c>
      <c r="I817" s="233" t="s">
        <v>5931</v>
      </c>
      <c r="J817" s="228" t="s">
        <v>5932</v>
      </c>
      <c r="K817" s="228" t="s">
        <v>846</v>
      </c>
      <c r="L817" s="228" t="s">
        <v>5698</v>
      </c>
      <c r="M817" s="228" t="s">
        <v>933</v>
      </c>
      <c r="N817" s="228" t="s">
        <v>1004</v>
      </c>
      <c r="O817" s="228" t="s">
        <v>917</v>
      </c>
      <c r="P817" s="233" t="s">
        <v>5698</v>
      </c>
      <c r="Q817" s="228" t="s">
        <v>892</v>
      </c>
      <c r="R817" s="233" t="s">
        <v>5933</v>
      </c>
      <c r="S817" s="228" t="s">
        <v>5933</v>
      </c>
      <c r="T817" s="228" t="s">
        <v>5934</v>
      </c>
      <c r="U817" s="228" t="s">
        <v>855</v>
      </c>
      <c r="V817" s="228" t="s">
        <v>855</v>
      </c>
      <c r="W817" s="228" t="s">
        <v>869</v>
      </c>
      <c r="X817" s="316" t="s">
        <v>793</v>
      </c>
      <c r="Y817" s="317" t="str">
        <f>VLOOKUP(HelpMe[[#This Row],[Technician]],Technicians[#All],3,FALSE)</f>
        <v>Capgemini</v>
      </c>
      <c r="Z817" s="228" t="str">
        <f>VLOOKUP(HelpMe[[#This Row],[Technician]],Technicians[#All],2,FALSE)</f>
        <v>SAP SD</v>
      </c>
      <c r="AA817" s="233" t="str">
        <f>IF((TEXT("Oct 28, 2024 00:00 AM","mmm dd, yyyy hh:mm") - HelpMe[[#This Row],[Updated Created Date]])&gt;0, "Yes","No")</f>
        <v>No</v>
      </c>
      <c r="AB817" s="230">
        <f ca="1">HelpMe[[#This Row],[Updated Resolved Time]]-HelpMe[[#This Row],[Updated Created Date]]</f>
        <v>0.31458333333284827</v>
      </c>
      <c r="AC817" s="231">
        <f>YEAR(HelpMe[[#This Row],[Updated Created Date]])</f>
        <v>2024</v>
      </c>
      <c r="AD817" s="228">
        <f>WEEKNUM(HelpMe[[#This Row],[Updated Created Date]])</f>
        <v>45</v>
      </c>
      <c r="AE817" s="228" t="str">
        <f>_xlfn.CONCAT(HelpMe[[#This Row],[Year]],"-W",HelpMe[[#This Row],[Week'#]])</f>
        <v>2024-W45</v>
      </c>
      <c r="AF817" s="228" t="str">
        <f>IFERROR(VLOOKUP(HelpMe[[#This Row],[ID]],CGTracker[#All],13,FALSE),"No CG Status Found")</f>
        <v>Resolved</v>
      </c>
      <c r="AG817" s="228">
        <f>MONTH(HelpMe[[#This Row],[Updated Created Date]])</f>
        <v>11</v>
      </c>
      <c r="AH817" s="228" t="str">
        <f>_xlfn.CONCAT(HelpMe[[#This Row],[Year]],"-M",HelpMe[[#This Row],[Month]])</f>
        <v>2024-M11</v>
      </c>
      <c r="AI817" s="228" t="str">
        <f ca="1">IF(HelpMe[[#This Row],[Age]]&lt;2,"Less than 2",IF(HelpMe[[#This Row],[Age]]&lt;5,"From 2 to 5",IF(HelpMe[[#This Row],[Age]]&lt;10,"From 5 to 10","More than 10")))</f>
        <v>Less than 2</v>
      </c>
      <c r="AJ8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45601.467361111114</v>
      </c>
      <c r="AK8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45601.781944444447</v>
      </c>
    </row>
    <row r="818" spans="1:37" ht="13.5" customHeight="1">
      <c r="A818" s="235">
        <v>4000004610</v>
      </c>
      <c r="B818" s="228" t="s">
        <v>117</v>
      </c>
      <c r="C818" s="228" t="s">
        <v>795</v>
      </c>
      <c r="D818" s="228" t="s">
        <v>5935</v>
      </c>
      <c r="E818" s="228" t="s">
        <v>5936</v>
      </c>
      <c r="F818" s="228" t="s">
        <v>881</v>
      </c>
      <c r="G818" s="228" t="s">
        <v>882</v>
      </c>
      <c r="H818" s="228" t="s">
        <v>403</v>
      </c>
      <c r="I818" s="233" t="s">
        <v>5937</v>
      </c>
      <c r="J818" s="228" t="s">
        <v>5938</v>
      </c>
      <c r="K818" s="228" t="s">
        <v>890</v>
      </c>
      <c r="L818" s="228" t="s">
        <v>4990</v>
      </c>
      <c r="M818" s="228" t="s">
        <v>933</v>
      </c>
      <c r="N818" s="228" t="s">
        <v>5756</v>
      </c>
      <c r="O818" s="228" t="s">
        <v>850</v>
      </c>
      <c r="P818" s="233" t="s">
        <v>4990</v>
      </c>
      <c r="Q818" s="228" t="s">
        <v>795</v>
      </c>
      <c r="R818" s="233" t="s">
        <v>1554</v>
      </c>
      <c r="S818" s="228" t="s">
        <v>1554</v>
      </c>
      <c r="T818" s="228" t="s">
        <v>5939</v>
      </c>
      <c r="U818" s="228" t="s">
        <v>890</v>
      </c>
      <c r="V818" s="228" t="s">
        <v>855</v>
      </c>
      <c r="W818" s="228" t="s">
        <v>938</v>
      </c>
      <c r="X818" s="316" t="s">
        <v>904</v>
      </c>
      <c r="Y818" s="317" t="str">
        <f>VLOOKUP(HelpMe[[#This Row],[Technician]],Technicians[#All],3,FALSE)</f>
        <v>RAK Ceramics</v>
      </c>
      <c r="Z818" s="228" t="str">
        <f>VLOOKUP(HelpMe[[#This Row],[Technician]],Technicians[#All],2,FALSE)</f>
        <v>SAP Basis</v>
      </c>
      <c r="AA818" s="233" t="str">
        <f>IF((TEXT("Oct 28, 2024 00:00 AM","mmm dd, yyyy hh:mm") - HelpMe[[#This Row],[Updated Created Date]])&gt;0, "Yes","No")</f>
        <v>No</v>
      </c>
      <c r="AB818" s="230">
        <f ca="1">HelpMe[[#This Row],[Updated Resolved Time]]-HelpMe[[#This Row],[Updated Created Date]]</f>
        <v>1.1395833333299379</v>
      </c>
      <c r="AC818" s="231">
        <f>YEAR(HelpMe[[#This Row],[Updated Created Date]])</f>
        <v>2024</v>
      </c>
      <c r="AD818" s="228">
        <f>WEEKNUM(HelpMe[[#This Row],[Updated Created Date]])</f>
        <v>45</v>
      </c>
      <c r="AE818" s="228" t="str">
        <f>_xlfn.CONCAT(HelpMe[[#This Row],[Year]],"-W",HelpMe[[#This Row],[Week'#]])</f>
        <v>2024-W45</v>
      </c>
      <c r="AF818" s="228" t="str">
        <f>IFERROR(VLOOKUP(HelpMe[[#This Row],[ID]],CGTracker[#All],13,FALSE),"No CG Status Found")</f>
        <v>No CG Status Found</v>
      </c>
      <c r="AG818" s="228">
        <f>MONTH(HelpMe[[#This Row],[Updated Created Date]])</f>
        <v>11</v>
      </c>
      <c r="AH818" s="228" t="str">
        <f>_xlfn.CONCAT(HelpMe[[#This Row],[Year]],"-M",HelpMe[[#This Row],[Month]])</f>
        <v>2024-M11</v>
      </c>
      <c r="AI818" s="228" t="str">
        <f ca="1">IF(HelpMe[[#This Row],[Age]]&lt;2,"Less than 2",IF(HelpMe[[#This Row],[Age]]&lt;5,"From 2 to 5",IF(HelpMe[[#This Row],[Age]]&lt;10,"From 5 to 10","More than 10")))</f>
        <v>Less than 2</v>
      </c>
      <c r="AJ8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45599.645138888889</v>
      </c>
      <c r="AK8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45600.784722222219</v>
      </c>
    </row>
    <row r="819" spans="1:37" ht="13.5" customHeight="1">
      <c r="A819" s="235">
        <v>4000004620</v>
      </c>
      <c r="B819" s="228" t="s">
        <v>156</v>
      </c>
      <c r="C819" s="228" t="s">
        <v>795</v>
      </c>
      <c r="D819" s="228" t="s">
        <v>5940</v>
      </c>
      <c r="E819" s="228" t="s">
        <v>5941</v>
      </c>
      <c r="F819" s="228" t="s">
        <v>881</v>
      </c>
      <c r="G819" s="228" t="s">
        <v>882</v>
      </c>
      <c r="H819" s="228" t="s">
        <v>403</v>
      </c>
      <c r="I819" s="233" t="s">
        <v>5942</v>
      </c>
      <c r="J819" s="228" t="s">
        <v>5943</v>
      </c>
      <c r="K819" s="228" t="s">
        <v>890</v>
      </c>
      <c r="L819" s="228" t="s">
        <v>4990</v>
      </c>
      <c r="M819" s="228" t="s">
        <v>933</v>
      </c>
      <c r="N819" s="228" t="s">
        <v>924</v>
      </c>
      <c r="O819" s="228" t="s">
        <v>850</v>
      </c>
      <c r="P819" s="233" t="s">
        <v>4990</v>
      </c>
      <c r="Q819" s="228" t="s">
        <v>795</v>
      </c>
      <c r="R819" s="233" t="s">
        <v>1554</v>
      </c>
      <c r="S819" s="228" t="s">
        <v>1554</v>
      </c>
      <c r="T819" s="228" t="s">
        <v>5944</v>
      </c>
      <c r="U819" s="228" t="s">
        <v>855</v>
      </c>
      <c r="V819" s="228" t="s">
        <v>855</v>
      </c>
      <c r="W819" s="228" t="s">
        <v>938</v>
      </c>
      <c r="X819" s="316" t="s">
        <v>793</v>
      </c>
      <c r="Y819" s="317" t="str">
        <f>VLOOKUP(HelpMe[[#This Row],[Technician]],Technicians[#All],3,FALSE)</f>
        <v>RAK Ceramics</v>
      </c>
      <c r="Z819" s="228" t="str">
        <f>VLOOKUP(HelpMe[[#This Row],[Technician]],Technicians[#All],2,FALSE)</f>
        <v>SAP Basis</v>
      </c>
      <c r="AA819" s="233" t="str">
        <f>IF((TEXT("Oct 28, 2024 00:00 AM","mmm dd, yyyy hh:mm") - HelpMe[[#This Row],[Updated Created Date]])&gt;0, "Yes","No")</f>
        <v>No</v>
      </c>
      <c r="AB819" s="230">
        <f ca="1">HelpMe[[#This Row],[Updated Resolved Time]]-HelpMe[[#This Row],[Updated Created Date]]</f>
        <v>0.28194444443943212</v>
      </c>
      <c r="AC819" s="231">
        <f>YEAR(HelpMe[[#This Row],[Updated Created Date]])</f>
        <v>2024</v>
      </c>
      <c r="AD819" s="228">
        <f>WEEKNUM(HelpMe[[#This Row],[Updated Created Date]])</f>
        <v>45</v>
      </c>
      <c r="AE819" s="228" t="str">
        <f>_xlfn.CONCAT(HelpMe[[#This Row],[Year]],"-W",HelpMe[[#This Row],[Week'#]])</f>
        <v>2024-W45</v>
      </c>
      <c r="AF819" s="228" t="str">
        <f>IFERROR(VLOOKUP(HelpMe[[#This Row],[ID]],CGTracker[#All],13,FALSE),"No CG Status Found")</f>
        <v>No CG Status Found</v>
      </c>
      <c r="AG819" s="228">
        <f>MONTH(HelpMe[[#This Row],[Updated Created Date]])</f>
        <v>11</v>
      </c>
      <c r="AH819" s="228" t="str">
        <f>_xlfn.CONCAT(HelpMe[[#This Row],[Year]],"-M",HelpMe[[#This Row],[Month]])</f>
        <v>2024-M11</v>
      </c>
      <c r="AI819" s="228" t="str">
        <f ca="1">IF(HelpMe[[#This Row],[Age]]&lt;2,"Less than 2",IF(HelpMe[[#This Row],[Age]]&lt;5,"From 2 to 5",IF(HelpMe[[#This Row],[Age]]&lt;10,"From 5 to 10","More than 10")))</f>
        <v>Less than 2</v>
      </c>
      <c r="AJ8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45600.50277777778</v>
      </c>
      <c r="AK8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45600.784722222219</v>
      </c>
    </row>
    <row r="820" spans="1:37" ht="13.5" customHeight="1">
      <c r="A820" s="235">
        <v>4000004647</v>
      </c>
      <c r="B820" s="228" t="s">
        <v>156</v>
      </c>
      <c r="C820" s="228" t="s">
        <v>795</v>
      </c>
      <c r="D820" s="228" t="s">
        <v>5945</v>
      </c>
      <c r="E820" s="228" t="s">
        <v>921</v>
      </c>
      <c r="F820" s="228" t="s">
        <v>603</v>
      </c>
      <c r="G820" s="228" t="s">
        <v>860</v>
      </c>
      <c r="H820" s="228" t="s">
        <v>746</v>
      </c>
      <c r="I820" s="233" t="s">
        <v>5946</v>
      </c>
      <c r="J820" s="228" t="s">
        <v>5947</v>
      </c>
      <c r="K820" s="228" t="s">
        <v>846</v>
      </c>
      <c r="L820" s="228" t="s">
        <v>855</v>
      </c>
      <c r="M820" s="228" t="s">
        <v>933</v>
      </c>
      <c r="N820" s="228" t="s">
        <v>924</v>
      </c>
      <c r="O820" s="228" t="s">
        <v>850</v>
      </c>
      <c r="P820" s="233" t="s">
        <v>5948</v>
      </c>
      <c r="Q820" s="228" t="s">
        <v>795</v>
      </c>
      <c r="R820" s="233" t="s">
        <v>855</v>
      </c>
      <c r="S820" s="228" t="s">
        <v>5949</v>
      </c>
      <c r="T820" s="228" t="s">
        <v>4799</v>
      </c>
      <c r="U820" s="228" t="s">
        <v>855</v>
      </c>
      <c r="V820" s="228" t="s">
        <v>855</v>
      </c>
      <c r="W820" s="228" t="s">
        <v>869</v>
      </c>
      <c r="X820" s="316" t="s">
        <v>793</v>
      </c>
      <c r="Y820" s="317" t="str">
        <f>VLOOKUP(HelpMe[[#This Row],[Technician]],Technicians[#All],3,FALSE)</f>
        <v>RAK Ceramics</v>
      </c>
      <c r="Z820" s="228" t="str">
        <f>VLOOKUP(HelpMe[[#This Row],[Technician]],Technicians[#All],2,FALSE)</f>
        <v>SAP ABAP</v>
      </c>
      <c r="AA820" s="233" t="str">
        <f>IF((TEXT("Oct 28, 2024 00:00 AM","mmm dd, yyyy hh:mm") - HelpMe[[#This Row],[Updated Created Date]])&gt;0, "Yes","No")</f>
        <v>No</v>
      </c>
      <c r="AB820" s="230">
        <f ca="1">HelpMe[[#This Row],[Updated Resolved Time]]-HelpMe[[#This Row],[Updated Created Date]]</f>
        <v>53.058907060185447</v>
      </c>
      <c r="AC820" s="231">
        <f>YEAR(HelpMe[[#This Row],[Updated Created Date]])</f>
        <v>2024</v>
      </c>
      <c r="AD820" s="228">
        <f>WEEKNUM(HelpMe[[#This Row],[Updated Created Date]])</f>
        <v>45</v>
      </c>
      <c r="AE820" s="228" t="str">
        <f>_xlfn.CONCAT(HelpMe[[#This Row],[Year]],"-W",HelpMe[[#This Row],[Week'#]])</f>
        <v>2024-W45</v>
      </c>
      <c r="AF820" s="228" t="str">
        <f>IFERROR(VLOOKUP(HelpMe[[#This Row],[ID]],CGTracker[#All],13,FALSE),"No CG Status Found")</f>
        <v>Pending RAK Ceramics Action</v>
      </c>
      <c r="AG820" s="228">
        <f>MONTH(HelpMe[[#This Row],[Updated Created Date]])</f>
        <v>11</v>
      </c>
      <c r="AH820" s="228" t="str">
        <f>_xlfn.CONCAT(HelpMe[[#This Row],[Year]],"-M",HelpMe[[#This Row],[Month]])</f>
        <v>2024-M11</v>
      </c>
      <c r="AI820" s="228" t="str">
        <f ca="1">IF(HelpMe[[#This Row],[Age]]&lt;2,"Less than 2",IF(HelpMe[[#This Row],[Age]]&lt;5,"From 2 to 5",IF(HelpMe[[#This Row],[Age]]&lt;10,"From 5 to 10","More than 10")))</f>
        <v>More than 10</v>
      </c>
      <c r="AJ8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45600.698611111111</v>
      </c>
      <c r="AK8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21" spans="1:37" ht="13.5" customHeight="1">
      <c r="A821" s="235">
        <v>4000004609</v>
      </c>
      <c r="B821" s="228" t="s">
        <v>156</v>
      </c>
      <c r="C821" s="228" t="s">
        <v>892</v>
      </c>
      <c r="D821" s="228" t="s">
        <v>5950</v>
      </c>
      <c r="E821" s="228" t="s">
        <v>3006</v>
      </c>
      <c r="F821" s="228" t="s">
        <v>3586</v>
      </c>
      <c r="G821" s="228" t="s">
        <v>895</v>
      </c>
      <c r="H821" s="228" t="s">
        <v>268</v>
      </c>
      <c r="I821" s="233" t="s">
        <v>5951</v>
      </c>
      <c r="J821" s="228" t="s">
        <v>5952</v>
      </c>
      <c r="K821" s="228" t="s">
        <v>846</v>
      </c>
      <c r="L821" s="228" t="s">
        <v>855</v>
      </c>
      <c r="M821" s="228" t="s">
        <v>3006</v>
      </c>
      <c r="N821" s="228" t="s">
        <v>5907</v>
      </c>
      <c r="O821" s="228" t="s">
        <v>1015</v>
      </c>
      <c r="P821" s="233" t="s">
        <v>5953</v>
      </c>
      <c r="Q821" s="228" t="s">
        <v>892</v>
      </c>
      <c r="R821" s="233" t="s">
        <v>855</v>
      </c>
      <c r="S821" s="228" t="s">
        <v>1241</v>
      </c>
      <c r="T821" s="228" t="s">
        <v>5954</v>
      </c>
      <c r="U821" s="228" t="s">
        <v>855</v>
      </c>
      <c r="V821" s="228" t="s">
        <v>855</v>
      </c>
      <c r="W821" s="228" t="s">
        <v>869</v>
      </c>
      <c r="X821" s="316" t="s">
        <v>904</v>
      </c>
      <c r="Y821" s="317" t="str">
        <f>VLOOKUP(HelpMe[[#This Row],[Technician]],Technicians[#All],3,FALSE)</f>
        <v>Capgemini</v>
      </c>
      <c r="Z821" s="228" t="str">
        <f>VLOOKUP(HelpMe[[#This Row],[Technician]],Technicians[#All],2,FALSE)</f>
        <v>SAP PP</v>
      </c>
      <c r="AA821" s="233" t="str">
        <f>IF((TEXT("Oct 28, 2024 00:00 AM","mmm dd, yyyy hh:mm") - HelpMe[[#This Row],[Updated Created Date]])&gt;0, "Yes","No")</f>
        <v>No</v>
      </c>
      <c r="AB821" s="230">
        <f ca="1">HelpMe[[#This Row],[Updated Resolved Time]]-HelpMe[[#This Row],[Updated Created Date]]</f>
        <v>54.1596015046307</v>
      </c>
      <c r="AC821" s="231">
        <f>YEAR(HelpMe[[#This Row],[Updated Created Date]])</f>
        <v>2024</v>
      </c>
      <c r="AD821" s="228">
        <f>WEEKNUM(HelpMe[[#This Row],[Updated Created Date]])</f>
        <v>45</v>
      </c>
      <c r="AE821" s="228" t="str">
        <f>_xlfn.CONCAT(HelpMe[[#This Row],[Year]],"-W",HelpMe[[#This Row],[Week'#]])</f>
        <v>2024-W45</v>
      </c>
      <c r="AF821" s="228" t="str">
        <f>IFERROR(VLOOKUP(HelpMe[[#This Row],[ID]],CGTracker[#All],13,FALSE),"No CG Status Found")</f>
        <v>Pending RAK Ceramics Action</v>
      </c>
      <c r="AG821" s="228">
        <f>MONTH(HelpMe[[#This Row],[Updated Created Date]])</f>
        <v>11</v>
      </c>
      <c r="AH821" s="228" t="str">
        <f>_xlfn.CONCAT(HelpMe[[#This Row],[Year]],"-M",HelpMe[[#This Row],[Month]])</f>
        <v>2024-M11</v>
      </c>
      <c r="AI821" s="228" t="str">
        <f ca="1">IF(HelpMe[[#This Row],[Age]]&lt;2,"Less than 2",IF(HelpMe[[#This Row],[Age]]&lt;5,"From 2 to 5",IF(HelpMe[[#This Row],[Age]]&lt;10,"From 5 to 10","More than 10")))</f>
        <v>More than 10</v>
      </c>
      <c r="AJ8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45599.597916666666</v>
      </c>
      <c r="AK8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22" spans="1:37" ht="13.5" customHeight="1">
      <c r="A822" s="235">
        <v>4000004639</v>
      </c>
      <c r="B822" s="228" t="s">
        <v>117</v>
      </c>
      <c r="C822" s="228" t="s">
        <v>892</v>
      </c>
      <c r="D822" s="228" t="s">
        <v>5955</v>
      </c>
      <c r="E822" s="228" t="s">
        <v>3131</v>
      </c>
      <c r="F822" s="228" t="s">
        <v>881</v>
      </c>
      <c r="G822" s="228" t="s">
        <v>882</v>
      </c>
      <c r="H822" s="228" t="s">
        <v>403</v>
      </c>
      <c r="I822" s="233" t="s">
        <v>5956</v>
      </c>
      <c r="J822" s="228" t="s">
        <v>5957</v>
      </c>
      <c r="K822" s="228" t="s">
        <v>890</v>
      </c>
      <c r="L822" s="228" t="s">
        <v>4990</v>
      </c>
      <c r="M822" s="228" t="s">
        <v>3131</v>
      </c>
      <c r="N822" s="228" t="s">
        <v>3134</v>
      </c>
      <c r="O822" s="228" t="s">
        <v>850</v>
      </c>
      <c r="P822" s="233" t="s">
        <v>4990</v>
      </c>
      <c r="Q822" s="228" t="s">
        <v>795</v>
      </c>
      <c r="R822" s="233" t="s">
        <v>5958</v>
      </c>
      <c r="S822" s="228" t="s">
        <v>5958</v>
      </c>
      <c r="T822" s="228" t="s">
        <v>5959</v>
      </c>
      <c r="U822" s="228" t="s">
        <v>890</v>
      </c>
      <c r="V822" s="228" t="s">
        <v>855</v>
      </c>
      <c r="W822" s="228" t="s">
        <v>938</v>
      </c>
      <c r="X822" s="316" t="s">
        <v>793</v>
      </c>
      <c r="Y822" s="317" t="str">
        <f>VLOOKUP(HelpMe[[#This Row],[Technician]],Technicians[#All],3,FALSE)</f>
        <v>RAK Ceramics</v>
      </c>
      <c r="Z822" s="228" t="str">
        <f>VLOOKUP(HelpMe[[#This Row],[Technician]],Technicians[#All],2,FALSE)</f>
        <v>SAP Basis</v>
      </c>
      <c r="AA822" s="233" t="str">
        <f>IF((TEXT("Oct 28, 2024 00:00 AM","mmm dd, yyyy hh:mm") - HelpMe[[#This Row],[Updated Created Date]])&gt;0, "Yes","No")</f>
        <v>No</v>
      </c>
      <c r="AB822" s="230">
        <f ca="1">HelpMe[[#This Row],[Updated Resolved Time]]-HelpMe[[#This Row],[Updated Created Date]]</f>
        <v>0.12708333333284827</v>
      </c>
      <c r="AC822" s="231">
        <f>YEAR(HelpMe[[#This Row],[Updated Created Date]])</f>
        <v>2024</v>
      </c>
      <c r="AD822" s="228">
        <f>WEEKNUM(HelpMe[[#This Row],[Updated Created Date]])</f>
        <v>45</v>
      </c>
      <c r="AE822" s="228" t="str">
        <f>_xlfn.CONCAT(HelpMe[[#This Row],[Year]],"-W",HelpMe[[#This Row],[Week'#]])</f>
        <v>2024-W45</v>
      </c>
      <c r="AF822" s="228" t="str">
        <f>IFERROR(VLOOKUP(HelpMe[[#This Row],[ID]],CGTracker[#All],13,FALSE),"No CG Status Found")</f>
        <v>No CG Status Found</v>
      </c>
      <c r="AG822" s="228">
        <f>MONTH(HelpMe[[#This Row],[Updated Created Date]])</f>
        <v>11</v>
      </c>
      <c r="AH822" s="228" t="str">
        <f>_xlfn.CONCAT(HelpMe[[#This Row],[Year]],"-M",HelpMe[[#This Row],[Month]])</f>
        <v>2024-M11</v>
      </c>
      <c r="AI822" s="228" t="str">
        <f ca="1">IF(HelpMe[[#This Row],[Age]]&lt;2,"Less than 2",IF(HelpMe[[#This Row],[Age]]&lt;5,"From 2 to 5",IF(HelpMe[[#This Row],[Age]]&lt;10,"From 5 to 10","More than 10")))</f>
        <v>Less than 2</v>
      </c>
      <c r="AJ8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45600.658333333333</v>
      </c>
      <c r="AK8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45600.785416666666</v>
      </c>
    </row>
    <row r="823" spans="1:37" ht="13.5" customHeight="1">
      <c r="A823" s="235">
        <v>4000004652</v>
      </c>
      <c r="B823" s="228" t="s">
        <v>117</v>
      </c>
      <c r="C823" s="228" t="s">
        <v>1035</v>
      </c>
      <c r="D823" s="228" t="s">
        <v>5960</v>
      </c>
      <c r="E823" s="228" t="s">
        <v>1111</v>
      </c>
      <c r="F823" s="228" t="s">
        <v>881</v>
      </c>
      <c r="G823" s="228" t="s">
        <v>882</v>
      </c>
      <c r="H823" s="228" t="s">
        <v>403</v>
      </c>
      <c r="I823" s="233" t="s">
        <v>5961</v>
      </c>
      <c r="J823" s="228" t="s">
        <v>5962</v>
      </c>
      <c r="K823" s="228" t="s">
        <v>890</v>
      </c>
      <c r="L823" s="228" t="s">
        <v>5963</v>
      </c>
      <c r="M823" s="228" t="s">
        <v>1111</v>
      </c>
      <c r="N823" s="228" t="s">
        <v>5964</v>
      </c>
      <c r="O823" s="228" t="s">
        <v>850</v>
      </c>
      <c r="P823" s="233" t="s">
        <v>5963</v>
      </c>
      <c r="Q823" s="228" t="s">
        <v>892</v>
      </c>
      <c r="R823" s="233" t="s">
        <v>5965</v>
      </c>
      <c r="S823" s="228" t="s">
        <v>5965</v>
      </c>
      <c r="T823" s="228" t="s">
        <v>5966</v>
      </c>
      <c r="U823" s="228" t="s">
        <v>890</v>
      </c>
      <c r="V823" s="228" t="s">
        <v>855</v>
      </c>
      <c r="W823" s="228" t="s">
        <v>938</v>
      </c>
      <c r="X823" s="316" t="s">
        <v>793</v>
      </c>
      <c r="Y823" s="317" t="str">
        <f>VLOOKUP(HelpMe[[#This Row],[Technician]],Technicians[#All],3,FALSE)</f>
        <v>RAK Ceramics</v>
      </c>
      <c r="Z823" s="228" t="str">
        <f>VLOOKUP(HelpMe[[#This Row],[Technician]],Technicians[#All],2,FALSE)</f>
        <v>SAP Basis</v>
      </c>
      <c r="AA823" s="233" t="str">
        <f>IF((TEXT("Oct 28, 2024 00:00 AM","mmm dd, yyyy hh:mm") - HelpMe[[#This Row],[Updated Created Date]])&gt;0, "Yes","No")</f>
        <v>No</v>
      </c>
      <c r="AB823" s="230">
        <f ca="1">HelpMe[[#This Row],[Updated Resolved Time]]-HelpMe[[#This Row],[Updated Created Date]]</f>
        <v>20.909722222226264</v>
      </c>
      <c r="AC823" s="231">
        <f>YEAR(HelpMe[[#This Row],[Updated Created Date]])</f>
        <v>2024</v>
      </c>
      <c r="AD823" s="228">
        <f>WEEKNUM(HelpMe[[#This Row],[Updated Created Date]])</f>
        <v>45</v>
      </c>
      <c r="AE823" s="228" t="str">
        <f>_xlfn.CONCAT(HelpMe[[#This Row],[Year]],"-W",HelpMe[[#This Row],[Week'#]])</f>
        <v>2024-W45</v>
      </c>
      <c r="AF823" s="228" t="str">
        <f>IFERROR(VLOOKUP(HelpMe[[#This Row],[ID]],CGTracker[#All],13,FALSE),"No CG Status Found")</f>
        <v>No CG Status Found</v>
      </c>
      <c r="AG823" s="228">
        <f>MONTH(HelpMe[[#This Row],[Updated Created Date]])</f>
        <v>11</v>
      </c>
      <c r="AH823" s="228" t="str">
        <f>_xlfn.CONCAT(HelpMe[[#This Row],[Year]],"-M",HelpMe[[#This Row],[Month]])</f>
        <v>2024-M11</v>
      </c>
      <c r="AI823" s="228" t="str">
        <f ca="1">IF(HelpMe[[#This Row],[Age]]&lt;2,"Less than 2",IF(HelpMe[[#This Row],[Age]]&lt;5,"From 2 to 5",IF(HelpMe[[#This Row],[Age]]&lt;10,"From 5 to 10","More than 10")))</f>
        <v>More than 10</v>
      </c>
      <c r="AJ8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45600.760416666664</v>
      </c>
      <c r="AK8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45621.670138888891</v>
      </c>
    </row>
    <row r="824" spans="1:37" ht="13.5" customHeight="1">
      <c r="A824" s="235">
        <v>4000004668</v>
      </c>
      <c r="B824" s="228" t="s">
        <v>156</v>
      </c>
      <c r="C824" s="228" t="s">
        <v>795</v>
      </c>
      <c r="D824" s="228" t="s">
        <v>5967</v>
      </c>
      <c r="E824" s="228" t="s">
        <v>5968</v>
      </c>
      <c r="F824" s="228" t="s">
        <v>2232</v>
      </c>
      <c r="G824" s="228" t="s">
        <v>941</v>
      </c>
      <c r="H824" s="228" t="s">
        <v>403</v>
      </c>
      <c r="I824" s="233" t="s">
        <v>5969</v>
      </c>
      <c r="J824" s="228" t="s">
        <v>5970</v>
      </c>
      <c r="K824" s="228" t="s">
        <v>846</v>
      </c>
      <c r="L824" s="228" t="s">
        <v>5179</v>
      </c>
      <c r="M824" s="228" t="s">
        <v>933</v>
      </c>
      <c r="N824" s="228" t="s">
        <v>5971</v>
      </c>
      <c r="O824" s="228" t="s">
        <v>850</v>
      </c>
      <c r="P824" s="233" t="s">
        <v>5179</v>
      </c>
      <c r="Q824" s="228" t="s">
        <v>795</v>
      </c>
      <c r="R824" s="233" t="s">
        <v>5972</v>
      </c>
      <c r="S824" s="228" t="s">
        <v>5973</v>
      </c>
      <c r="T824" s="228" t="s">
        <v>5974</v>
      </c>
      <c r="U824" s="228" t="s">
        <v>855</v>
      </c>
      <c r="V824" s="228" t="s">
        <v>855</v>
      </c>
      <c r="W824" s="228" t="s">
        <v>869</v>
      </c>
      <c r="X824" s="316" t="s">
        <v>793</v>
      </c>
      <c r="Y824" s="317" t="str">
        <f>VLOOKUP(HelpMe[[#This Row],[Technician]],Technicians[#All],3,FALSE)</f>
        <v>Capgemini</v>
      </c>
      <c r="Z824" s="228" t="str">
        <f>VLOOKUP(HelpMe[[#This Row],[Technician]],Technicians[#All],2,FALSE)</f>
        <v>SAP MM</v>
      </c>
      <c r="AA824" s="233" t="str">
        <f>IF((TEXT("Oct 28, 2024 00:00 AM","mmm dd, yyyy hh:mm") - HelpMe[[#This Row],[Updated Created Date]])&gt;0, "Yes","No")</f>
        <v>No</v>
      </c>
      <c r="AB824" s="230">
        <f ca="1">HelpMe[[#This Row],[Updated Resolved Time]]-HelpMe[[#This Row],[Updated Created Date]]</f>
        <v>8.2472222222204437</v>
      </c>
      <c r="AC824" s="231">
        <f>YEAR(HelpMe[[#This Row],[Updated Created Date]])</f>
        <v>2024</v>
      </c>
      <c r="AD824" s="228">
        <f>WEEKNUM(HelpMe[[#This Row],[Updated Created Date]])</f>
        <v>45</v>
      </c>
      <c r="AE824" s="228" t="str">
        <f>_xlfn.CONCAT(HelpMe[[#This Row],[Year]],"-W",HelpMe[[#This Row],[Week'#]])</f>
        <v>2024-W45</v>
      </c>
      <c r="AF824" s="228" t="str">
        <f>IFERROR(VLOOKUP(HelpMe[[#This Row],[ID]],CGTracker[#All],13,FALSE),"No CG Status Found")</f>
        <v>Resolved</v>
      </c>
      <c r="AG824" s="228">
        <f>MONTH(HelpMe[[#This Row],[Updated Created Date]])</f>
        <v>11</v>
      </c>
      <c r="AH824" s="228" t="str">
        <f>_xlfn.CONCAT(HelpMe[[#This Row],[Year]],"-M",HelpMe[[#This Row],[Month]])</f>
        <v>2024-M11</v>
      </c>
      <c r="AI824" s="228" t="str">
        <f ca="1">IF(HelpMe[[#This Row],[Age]]&lt;2,"Less than 2",IF(HelpMe[[#This Row],[Age]]&lt;5,"From 2 to 5",IF(HelpMe[[#This Row],[Age]]&lt;10,"From 5 to 10","More than 10")))</f>
        <v>From 5 to 10</v>
      </c>
      <c r="AJ8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45601.526388888888</v>
      </c>
      <c r="AK8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45609.773611111108</v>
      </c>
    </row>
    <row r="825" spans="1:37" ht="13.5" customHeight="1">
      <c r="A825" s="235">
        <v>4000004679</v>
      </c>
      <c r="B825" s="228" t="s">
        <v>156</v>
      </c>
      <c r="C825" s="228" t="s">
        <v>795</v>
      </c>
      <c r="D825" s="228" t="s">
        <v>5975</v>
      </c>
      <c r="E825" s="228" t="s">
        <v>5976</v>
      </c>
      <c r="F825" s="228" t="s">
        <v>518</v>
      </c>
      <c r="G825" s="228" t="s">
        <v>516</v>
      </c>
      <c r="H825" s="228" t="s">
        <v>403</v>
      </c>
      <c r="I825" s="233" t="s">
        <v>5977</v>
      </c>
      <c r="J825" s="228" t="s">
        <v>5978</v>
      </c>
      <c r="K825" s="228" t="s">
        <v>846</v>
      </c>
      <c r="L825" s="228" t="s">
        <v>5979</v>
      </c>
      <c r="M825" s="228" t="s">
        <v>933</v>
      </c>
      <c r="N825" s="228" t="s">
        <v>1024</v>
      </c>
      <c r="O825" s="228" t="s">
        <v>850</v>
      </c>
      <c r="P825" s="233" t="s">
        <v>5980</v>
      </c>
      <c r="Q825" s="228" t="s">
        <v>795</v>
      </c>
      <c r="R825" s="233" t="s">
        <v>5981</v>
      </c>
      <c r="S825" s="228" t="s">
        <v>5982</v>
      </c>
      <c r="T825" s="228" t="s">
        <v>5983</v>
      </c>
      <c r="U825" s="228" t="s">
        <v>855</v>
      </c>
      <c r="V825" s="228" t="s">
        <v>855</v>
      </c>
      <c r="W825" s="228" t="s">
        <v>869</v>
      </c>
      <c r="X825" s="316" t="s">
        <v>793</v>
      </c>
      <c r="Y825" s="317" t="str">
        <f>VLOOKUP(HelpMe[[#This Row],[Technician]],Technicians[#All],3,FALSE)</f>
        <v>Capgemini</v>
      </c>
      <c r="Z825" s="228" t="str">
        <f>VLOOKUP(HelpMe[[#This Row],[Technician]],Technicians[#All],2,FALSE)</f>
        <v>SAP SD</v>
      </c>
      <c r="AA825" s="233" t="str">
        <f>IF((TEXT("Oct 28, 2024 00:00 AM","mmm dd, yyyy hh:mm") - HelpMe[[#This Row],[Updated Created Date]])&gt;0, "Yes","No")</f>
        <v>No</v>
      </c>
      <c r="AB825" s="230">
        <f ca="1">HelpMe[[#This Row],[Updated Resolved Time]]-HelpMe[[#This Row],[Updated Created Date]]</f>
        <v>13.902083333327028</v>
      </c>
      <c r="AC825" s="231">
        <f>YEAR(HelpMe[[#This Row],[Updated Created Date]])</f>
        <v>2024</v>
      </c>
      <c r="AD825" s="228">
        <f>WEEKNUM(HelpMe[[#This Row],[Updated Created Date]])</f>
        <v>45</v>
      </c>
      <c r="AE825" s="228" t="str">
        <f>_xlfn.CONCAT(HelpMe[[#This Row],[Year]],"-W",HelpMe[[#This Row],[Week'#]])</f>
        <v>2024-W45</v>
      </c>
      <c r="AF825" s="228" t="str">
        <f>IFERROR(VLOOKUP(HelpMe[[#This Row],[ID]],CGTracker[#All],13,FALSE),"No CG Status Found")</f>
        <v>Resolved</v>
      </c>
      <c r="AG825" s="228">
        <f>MONTH(HelpMe[[#This Row],[Updated Created Date]])</f>
        <v>11</v>
      </c>
      <c r="AH825" s="228" t="str">
        <f>_xlfn.CONCAT(HelpMe[[#This Row],[Year]],"-M",HelpMe[[#This Row],[Month]])</f>
        <v>2024-M11</v>
      </c>
      <c r="AI825" s="228" t="str">
        <f ca="1">IF(HelpMe[[#This Row],[Age]]&lt;2,"Less than 2",IF(HelpMe[[#This Row],[Age]]&lt;5,"From 2 to 5",IF(HelpMe[[#This Row],[Age]]&lt;10,"From 5 to 10","More than 10")))</f>
        <v>More than 10</v>
      </c>
      <c r="AJ8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45601.559027777781</v>
      </c>
      <c r="AK8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45615.461111111108</v>
      </c>
    </row>
    <row r="826" spans="1:37" ht="13.5" customHeight="1">
      <c r="A826" s="235">
        <v>4000004684</v>
      </c>
      <c r="B826" s="228" t="s">
        <v>117</v>
      </c>
      <c r="C826" s="228" t="s">
        <v>795</v>
      </c>
      <c r="D826" s="228" t="s">
        <v>5984</v>
      </c>
      <c r="E826" s="228" t="s">
        <v>1712</v>
      </c>
      <c r="F826" s="228" t="s">
        <v>881</v>
      </c>
      <c r="G826" s="228" t="s">
        <v>882</v>
      </c>
      <c r="H826" s="228" t="s">
        <v>403</v>
      </c>
      <c r="I826" s="233" t="s">
        <v>5985</v>
      </c>
      <c r="J826" s="228" t="s">
        <v>5986</v>
      </c>
      <c r="K826" s="228" t="s">
        <v>890</v>
      </c>
      <c r="L826" s="228" t="s">
        <v>5179</v>
      </c>
      <c r="M826" s="228" t="s">
        <v>933</v>
      </c>
      <c r="N826" s="228" t="s">
        <v>874</v>
      </c>
      <c r="O826" s="228" t="s">
        <v>850</v>
      </c>
      <c r="P826" s="233" t="s">
        <v>5179</v>
      </c>
      <c r="Q826" s="228" t="s">
        <v>795</v>
      </c>
      <c r="R826" s="233" t="s">
        <v>5987</v>
      </c>
      <c r="S826" s="228" t="s">
        <v>5987</v>
      </c>
      <c r="T826" s="228" t="s">
        <v>5988</v>
      </c>
      <c r="U826" s="228" t="s">
        <v>890</v>
      </c>
      <c r="V826" s="228" t="s">
        <v>855</v>
      </c>
      <c r="W826" s="228" t="s">
        <v>938</v>
      </c>
      <c r="X826" s="316" t="s">
        <v>878</v>
      </c>
      <c r="Y826" s="317" t="str">
        <f>VLOOKUP(HelpMe[[#This Row],[Technician]],Technicians[#All],3,FALSE)</f>
        <v>RAK Ceramics</v>
      </c>
      <c r="Z826" s="228" t="str">
        <f>VLOOKUP(HelpMe[[#This Row],[Technician]],Technicians[#All],2,FALSE)</f>
        <v>SAP Basis</v>
      </c>
      <c r="AA826" s="233" t="str">
        <f>IF((TEXT("Oct 28, 2024 00:00 AM","mmm dd, yyyy hh:mm") - HelpMe[[#This Row],[Updated Created Date]])&gt;0, "Yes","No")</f>
        <v>No</v>
      </c>
      <c r="AB826" s="230">
        <f ca="1">HelpMe[[#This Row],[Updated Resolved Time]]-HelpMe[[#This Row],[Updated Created Date]]</f>
        <v>8.1750000000029104</v>
      </c>
      <c r="AC826" s="231">
        <f>YEAR(HelpMe[[#This Row],[Updated Created Date]])</f>
        <v>2024</v>
      </c>
      <c r="AD826" s="228">
        <f>WEEKNUM(HelpMe[[#This Row],[Updated Created Date]])</f>
        <v>45</v>
      </c>
      <c r="AE826" s="228" t="str">
        <f>_xlfn.CONCAT(HelpMe[[#This Row],[Year]],"-W",HelpMe[[#This Row],[Week'#]])</f>
        <v>2024-W45</v>
      </c>
      <c r="AF826" s="228" t="str">
        <f>IFERROR(VLOOKUP(HelpMe[[#This Row],[ID]],CGTracker[#All],13,FALSE),"No CG Status Found")</f>
        <v>No CG Status Found</v>
      </c>
      <c r="AG826" s="228">
        <f>MONTH(HelpMe[[#This Row],[Updated Created Date]])</f>
        <v>11</v>
      </c>
      <c r="AH826" s="228" t="str">
        <f>_xlfn.CONCAT(HelpMe[[#This Row],[Year]],"-M",HelpMe[[#This Row],[Month]])</f>
        <v>2024-M11</v>
      </c>
      <c r="AI826" s="228" t="str">
        <f ca="1">IF(HelpMe[[#This Row],[Age]]&lt;2,"Less than 2",IF(HelpMe[[#This Row],[Age]]&lt;5,"From 2 to 5",IF(HelpMe[[#This Row],[Age]]&lt;10,"From 5 to 10","More than 10")))</f>
        <v>From 5 to 10</v>
      </c>
      <c r="AJ8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45601.591666666667</v>
      </c>
      <c r="AK8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45609.76666666667</v>
      </c>
    </row>
    <row r="827" spans="1:37" ht="13.5" customHeight="1">
      <c r="A827" s="235">
        <v>4000004685</v>
      </c>
      <c r="B827" s="228" t="s">
        <v>156</v>
      </c>
      <c r="C827" s="228" t="s">
        <v>795</v>
      </c>
      <c r="D827" s="228" t="s">
        <v>5989</v>
      </c>
      <c r="E827" s="228" t="s">
        <v>603</v>
      </c>
      <c r="F827" s="228" t="s">
        <v>518</v>
      </c>
      <c r="G827" s="228" t="s">
        <v>516</v>
      </c>
      <c r="H827" s="228" t="s">
        <v>403</v>
      </c>
      <c r="I827" s="233" t="s">
        <v>5990</v>
      </c>
      <c r="J827" s="228" t="s">
        <v>5991</v>
      </c>
      <c r="K827" s="228" t="s">
        <v>846</v>
      </c>
      <c r="L827" s="228" t="s">
        <v>5698</v>
      </c>
      <c r="M827" s="228" t="s">
        <v>933</v>
      </c>
      <c r="N827" s="228" t="s">
        <v>1555</v>
      </c>
      <c r="O827" s="228" t="s">
        <v>850</v>
      </c>
      <c r="P827" s="233" t="s">
        <v>5698</v>
      </c>
      <c r="Q827" s="228" t="s">
        <v>795</v>
      </c>
      <c r="R827" s="233" t="s">
        <v>5992</v>
      </c>
      <c r="S827" s="228" t="s">
        <v>5992</v>
      </c>
      <c r="T827" s="228" t="s">
        <v>5993</v>
      </c>
      <c r="U827" s="228" t="s">
        <v>855</v>
      </c>
      <c r="V827" s="228" t="s">
        <v>855</v>
      </c>
      <c r="W827" s="228" t="s">
        <v>869</v>
      </c>
      <c r="X827" s="316" t="s">
        <v>793</v>
      </c>
      <c r="Y827" s="317" t="str">
        <f>VLOOKUP(HelpMe[[#This Row],[Technician]],Technicians[#All],3,FALSE)</f>
        <v>Capgemini</v>
      </c>
      <c r="Z827" s="228" t="str">
        <f>VLOOKUP(HelpMe[[#This Row],[Technician]],Technicians[#All],2,FALSE)</f>
        <v>SAP SD</v>
      </c>
      <c r="AA827" s="233" t="str">
        <f>IF((TEXT("Oct 28, 2024 00:00 AM","mmm dd, yyyy hh:mm") - HelpMe[[#This Row],[Updated Created Date]])&gt;0, "Yes","No")</f>
        <v>No</v>
      </c>
      <c r="AB827" s="230">
        <f ca="1">HelpMe[[#This Row],[Updated Resolved Time]]-HelpMe[[#This Row],[Updated Created Date]]</f>
        <v>0.1875</v>
      </c>
      <c r="AC827" s="231">
        <f>YEAR(HelpMe[[#This Row],[Updated Created Date]])</f>
        <v>2024</v>
      </c>
      <c r="AD827" s="228">
        <f>WEEKNUM(HelpMe[[#This Row],[Updated Created Date]])</f>
        <v>45</v>
      </c>
      <c r="AE827" s="228" t="str">
        <f>_xlfn.CONCAT(HelpMe[[#This Row],[Year]],"-W",HelpMe[[#This Row],[Week'#]])</f>
        <v>2024-W45</v>
      </c>
      <c r="AF827" s="228" t="str">
        <f>IFERROR(VLOOKUP(HelpMe[[#This Row],[ID]],CGTracker[#All],13,FALSE),"No CG Status Found")</f>
        <v>Resolved</v>
      </c>
      <c r="AG827" s="228">
        <f>MONTH(HelpMe[[#This Row],[Updated Created Date]])</f>
        <v>11</v>
      </c>
      <c r="AH827" s="228" t="str">
        <f>_xlfn.CONCAT(HelpMe[[#This Row],[Year]],"-M",HelpMe[[#This Row],[Month]])</f>
        <v>2024-M11</v>
      </c>
      <c r="AI827" s="228" t="str">
        <f ca="1">IF(HelpMe[[#This Row],[Age]]&lt;2,"Less than 2",IF(HelpMe[[#This Row],[Age]]&lt;5,"From 2 to 5",IF(HelpMe[[#This Row],[Age]]&lt;10,"From 5 to 10","More than 10")))</f>
        <v>Less than 2</v>
      </c>
      <c r="AJ8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45601.59375</v>
      </c>
      <c r="AK8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45601.78125</v>
      </c>
    </row>
    <row r="828" spans="1:37" ht="13.5" customHeight="1">
      <c r="A828" s="235">
        <v>4000004705</v>
      </c>
      <c r="B828" s="228" t="s">
        <v>117</v>
      </c>
      <c r="C828" s="228" t="s">
        <v>892</v>
      </c>
      <c r="D828" s="228" t="s">
        <v>5994</v>
      </c>
      <c r="E828" s="228" t="s">
        <v>2717</v>
      </c>
      <c r="F828" s="228" t="s">
        <v>881</v>
      </c>
      <c r="G828" s="228" t="s">
        <v>882</v>
      </c>
      <c r="H828" s="228" t="s">
        <v>403</v>
      </c>
      <c r="I828" s="233" t="s">
        <v>5995</v>
      </c>
      <c r="J828" s="228" t="s">
        <v>5996</v>
      </c>
      <c r="K828" s="228" t="s">
        <v>890</v>
      </c>
      <c r="L828" s="228" t="s">
        <v>5997</v>
      </c>
      <c r="M828" s="228" t="s">
        <v>2717</v>
      </c>
      <c r="N828" s="228" t="s">
        <v>2721</v>
      </c>
      <c r="O828" s="228" t="s">
        <v>850</v>
      </c>
      <c r="P828" s="233" t="s">
        <v>5997</v>
      </c>
      <c r="Q828" s="228" t="s">
        <v>795</v>
      </c>
      <c r="R828" s="233" t="s">
        <v>5998</v>
      </c>
      <c r="S828" s="228" t="s">
        <v>5999</v>
      </c>
      <c r="T828" s="228" t="s">
        <v>6000</v>
      </c>
      <c r="U828" s="228" t="s">
        <v>890</v>
      </c>
      <c r="V828" s="228" t="s">
        <v>855</v>
      </c>
      <c r="W828" s="228" t="s">
        <v>938</v>
      </c>
      <c r="X828" s="316" t="s">
        <v>793</v>
      </c>
      <c r="Y828" s="317" t="str">
        <f>VLOOKUP(HelpMe[[#This Row],[Technician]],Technicians[#All],3,FALSE)</f>
        <v>RAK Ceramics</v>
      </c>
      <c r="Z828" s="228" t="str">
        <f>VLOOKUP(HelpMe[[#This Row],[Technician]],Technicians[#All],2,FALSE)</f>
        <v>SAP Basis</v>
      </c>
      <c r="AA828" s="233" t="str">
        <f>IF((TEXT("Oct 28, 2024 00:00 AM","mmm dd, yyyy hh:mm") - HelpMe[[#This Row],[Updated Created Date]])&gt;0, "Yes","No")</f>
        <v>No</v>
      </c>
      <c r="AB828" s="230">
        <f ca="1">HelpMe[[#This Row],[Updated Resolved Time]]-HelpMe[[#This Row],[Updated Created Date]]</f>
        <v>1.7868055555518367</v>
      </c>
      <c r="AC828" s="231">
        <f>YEAR(HelpMe[[#This Row],[Updated Created Date]])</f>
        <v>2024</v>
      </c>
      <c r="AD828" s="228">
        <f>WEEKNUM(HelpMe[[#This Row],[Updated Created Date]])</f>
        <v>45</v>
      </c>
      <c r="AE828" s="228" t="str">
        <f>_xlfn.CONCAT(HelpMe[[#This Row],[Year]],"-W",HelpMe[[#This Row],[Week'#]])</f>
        <v>2024-W45</v>
      </c>
      <c r="AF828" s="228" t="str">
        <f>IFERROR(VLOOKUP(HelpMe[[#This Row],[ID]],CGTracker[#All],13,FALSE),"No CG Status Found")</f>
        <v>No CG Status Found</v>
      </c>
      <c r="AG828" s="228">
        <f>MONTH(HelpMe[[#This Row],[Updated Created Date]])</f>
        <v>11</v>
      </c>
      <c r="AH828" s="228" t="str">
        <f>_xlfn.CONCAT(HelpMe[[#This Row],[Year]],"-M",HelpMe[[#This Row],[Month]])</f>
        <v>2024-M11</v>
      </c>
      <c r="AI828" s="228" t="str">
        <f ca="1">IF(HelpMe[[#This Row],[Age]]&lt;2,"Less than 2",IF(HelpMe[[#This Row],[Age]]&lt;5,"From 2 to 5",IF(HelpMe[[#This Row],[Age]]&lt;10,"From 5 to 10","More than 10")))</f>
        <v>Less than 2</v>
      </c>
      <c r="AJ8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45601.741666666669</v>
      </c>
      <c r="AK8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45603.52847222222</v>
      </c>
    </row>
    <row r="829" spans="1:37" ht="13.5" customHeight="1">
      <c r="A829" s="235">
        <v>4000004723</v>
      </c>
      <c r="B829" s="228" t="s">
        <v>156</v>
      </c>
      <c r="C829" s="228" t="s">
        <v>795</v>
      </c>
      <c r="D829" s="228" t="s">
        <v>6001</v>
      </c>
      <c r="E829" s="228" t="s">
        <v>5052</v>
      </c>
      <c r="F829" s="228" t="s">
        <v>2387</v>
      </c>
      <c r="G829" s="228" t="s">
        <v>1011</v>
      </c>
      <c r="H829" s="228" t="s">
        <v>403</v>
      </c>
      <c r="I829" s="233" t="s">
        <v>6002</v>
      </c>
      <c r="J829" s="228" t="s">
        <v>6003</v>
      </c>
      <c r="K829" s="228" t="s">
        <v>846</v>
      </c>
      <c r="L829" s="228" t="s">
        <v>4784</v>
      </c>
      <c r="M829" s="228" t="s">
        <v>933</v>
      </c>
      <c r="N829" s="228" t="s">
        <v>886</v>
      </c>
      <c r="O829" s="228" t="s">
        <v>850</v>
      </c>
      <c r="P829" s="233" t="s">
        <v>4784</v>
      </c>
      <c r="Q829" s="228" t="s">
        <v>795</v>
      </c>
      <c r="R829" s="233" t="s">
        <v>6004</v>
      </c>
      <c r="S829" s="228" t="s">
        <v>6004</v>
      </c>
      <c r="T829" s="228" t="s">
        <v>6005</v>
      </c>
      <c r="U829" s="228" t="s">
        <v>855</v>
      </c>
      <c r="V829" s="228" t="s">
        <v>855</v>
      </c>
      <c r="W829" s="228" t="s">
        <v>869</v>
      </c>
      <c r="X829" s="316" t="s">
        <v>904</v>
      </c>
      <c r="Y829" s="317" t="str">
        <f>VLOOKUP(HelpMe[[#This Row],[Technician]],Technicians[#All],3,FALSE)</f>
        <v>Capgemini</v>
      </c>
      <c r="Z829" s="228" t="str">
        <f>VLOOKUP(HelpMe[[#This Row],[Technician]],Technicians[#All],2,FALSE)</f>
        <v>SAP FICO</v>
      </c>
      <c r="AA829" s="233" t="str">
        <f>IF((TEXT("Oct 28, 2024 00:00 AM","mmm dd, yyyy hh:mm") - HelpMe[[#This Row],[Updated Created Date]])&gt;0, "Yes","No")</f>
        <v>No</v>
      </c>
      <c r="AB829" s="230">
        <f ca="1">HelpMe[[#This Row],[Updated Resolved Time]]-HelpMe[[#This Row],[Updated Created Date]]</f>
        <v>1.0687499999985448</v>
      </c>
      <c r="AC829" s="231">
        <f>YEAR(HelpMe[[#This Row],[Updated Created Date]])</f>
        <v>2024</v>
      </c>
      <c r="AD829" s="228">
        <f>WEEKNUM(HelpMe[[#This Row],[Updated Created Date]])</f>
        <v>45</v>
      </c>
      <c r="AE829" s="228" t="str">
        <f>_xlfn.CONCAT(HelpMe[[#This Row],[Year]],"-W",HelpMe[[#This Row],[Week'#]])</f>
        <v>2024-W45</v>
      </c>
      <c r="AF829" s="228" t="str">
        <f>IFERROR(VLOOKUP(HelpMe[[#This Row],[ID]],CGTracker[#All],13,FALSE),"No CG Status Found")</f>
        <v>Resolved</v>
      </c>
      <c r="AG829" s="228">
        <f>MONTH(HelpMe[[#This Row],[Updated Created Date]])</f>
        <v>11</v>
      </c>
      <c r="AH829" s="228" t="str">
        <f>_xlfn.CONCAT(HelpMe[[#This Row],[Year]],"-M",HelpMe[[#This Row],[Month]])</f>
        <v>2024-M11</v>
      </c>
      <c r="AI829" s="228" t="str">
        <f ca="1">IF(HelpMe[[#This Row],[Age]]&lt;2,"Less than 2",IF(HelpMe[[#This Row],[Age]]&lt;5,"From 2 to 5",IF(HelpMe[[#This Row],[Age]]&lt;10,"From 5 to 10","More than 10")))</f>
        <v>Less than 2</v>
      </c>
      <c r="AJ8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45602.529166666667</v>
      </c>
      <c r="AK8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45603.597916666666</v>
      </c>
    </row>
    <row r="830" spans="1:37" ht="13.5" customHeight="1">
      <c r="A830" s="235">
        <v>4000004725</v>
      </c>
      <c r="B830" s="228" t="s">
        <v>156</v>
      </c>
      <c r="C830" s="228" t="s">
        <v>795</v>
      </c>
      <c r="D830" s="228" t="s">
        <v>6006</v>
      </c>
      <c r="E830" s="228" t="s">
        <v>6007</v>
      </c>
      <c r="F830" s="228" t="s">
        <v>518</v>
      </c>
      <c r="G830" s="228" t="s">
        <v>516</v>
      </c>
      <c r="H830" s="228" t="s">
        <v>403</v>
      </c>
      <c r="I830" s="233" t="s">
        <v>6008</v>
      </c>
      <c r="J830" s="228" t="s">
        <v>6009</v>
      </c>
      <c r="K830" s="228" t="s">
        <v>846</v>
      </c>
      <c r="L830" s="228" t="s">
        <v>6010</v>
      </c>
      <c r="M830" s="228" t="s">
        <v>933</v>
      </c>
      <c r="N830" s="228" t="s">
        <v>1004</v>
      </c>
      <c r="O830" s="228" t="s">
        <v>850</v>
      </c>
      <c r="P830" s="233" t="s">
        <v>6010</v>
      </c>
      <c r="Q830" s="228" t="s">
        <v>795</v>
      </c>
      <c r="R830" s="233" t="s">
        <v>6011</v>
      </c>
      <c r="S830" s="228" t="s">
        <v>6012</v>
      </c>
      <c r="T830" s="228" t="s">
        <v>6013</v>
      </c>
      <c r="U830" s="228" t="s">
        <v>855</v>
      </c>
      <c r="V830" s="228" t="s">
        <v>855</v>
      </c>
      <c r="W830" s="228" t="s">
        <v>869</v>
      </c>
      <c r="X830" s="316" t="s">
        <v>793</v>
      </c>
      <c r="Y830" s="317" t="str">
        <f>VLOOKUP(HelpMe[[#This Row],[Technician]],Technicians[#All],3,FALSE)</f>
        <v>Capgemini</v>
      </c>
      <c r="Z830" s="228" t="str">
        <f>VLOOKUP(HelpMe[[#This Row],[Technician]],Technicians[#All],2,FALSE)</f>
        <v>SAP SD</v>
      </c>
      <c r="AA830" s="233" t="str">
        <f>IF((TEXT("Oct 28, 2024 00:00 AM","mmm dd, yyyy hh:mm") - HelpMe[[#This Row],[Updated Created Date]])&gt;0, "Yes","No")</f>
        <v>No</v>
      </c>
      <c r="AB830" s="230">
        <f ca="1">HelpMe[[#This Row],[Updated Resolved Time]]-HelpMe[[#This Row],[Updated Created Date]]</f>
        <v>2.1055555555576575</v>
      </c>
      <c r="AC830" s="231">
        <f>YEAR(HelpMe[[#This Row],[Updated Created Date]])</f>
        <v>2024</v>
      </c>
      <c r="AD830" s="228">
        <f>WEEKNUM(HelpMe[[#This Row],[Updated Created Date]])</f>
        <v>45</v>
      </c>
      <c r="AE830" s="228" t="str">
        <f>_xlfn.CONCAT(HelpMe[[#This Row],[Year]],"-W",HelpMe[[#This Row],[Week'#]])</f>
        <v>2024-W45</v>
      </c>
      <c r="AF830" s="228" t="str">
        <f>IFERROR(VLOOKUP(HelpMe[[#This Row],[ID]],CGTracker[#All],13,FALSE),"No CG Status Found")</f>
        <v>Resolved</v>
      </c>
      <c r="AG830" s="228">
        <f>MONTH(HelpMe[[#This Row],[Updated Created Date]])</f>
        <v>11</v>
      </c>
      <c r="AH830" s="228" t="str">
        <f>_xlfn.CONCAT(HelpMe[[#This Row],[Year]],"-M",HelpMe[[#This Row],[Month]])</f>
        <v>2024-M11</v>
      </c>
      <c r="AI830" s="228" t="str">
        <f ca="1">IF(HelpMe[[#This Row],[Age]]&lt;2,"Less than 2",IF(HelpMe[[#This Row],[Age]]&lt;5,"From 2 to 5",IF(HelpMe[[#This Row],[Age]]&lt;10,"From 5 to 10","More than 10")))</f>
        <v>From 2 to 5</v>
      </c>
      <c r="AJ8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45602.543749999997</v>
      </c>
      <c r="AK8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45604.649305555555</v>
      </c>
    </row>
    <row r="831" spans="1:37" ht="13.5" customHeight="1">
      <c r="A831" s="235">
        <v>4000004770</v>
      </c>
      <c r="B831" s="228" t="s">
        <v>156</v>
      </c>
      <c r="C831" s="228" t="s">
        <v>892</v>
      </c>
      <c r="D831" s="228" t="s">
        <v>317</v>
      </c>
      <c r="E831" s="228" t="s">
        <v>4121</v>
      </c>
      <c r="F831" s="228" t="s">
        <v>2232</v>
      </c>
      <c r="G831" s="228" t="s">
        <v>941</v>
      </c>
      <c r="H831" s="228" t="s">
        <v>403</v>
      </c>
      <c r="I831" s="233" t="s">
        <v>6014</v>
      </c>
      <c r="J831" s="228" t="s">
        <v>6015</v>
      </c>
      <c r="K831" s="228" t="s">
        <v>846</v>
      </c>
      <c r="L831" s="228" t="s">
        <v>6016</v>
      </c>
      <c r="M831" s="228" t="s">
        <v>4121</v>
      </c>
      <c r="N831" s="228" t="s">
        <v>924</v>
      </c>
      <c r="O831" s="228" t="s">
        <v>850</v>
      </c>
      <c r="P831" s="233" t="s">
        <v>6016</v>
      </c>
      <c r="Q831" s="228" t="s">
        <v>795</v>
      </c>
      <c r="R831" s="233" t="s">
        <v>6017</v>
      </c>
      <c r="S831" s="228" t="s">
        <v>6017</v>
      </c>
      <c r="T831" s="228" t="s">
        <v>6018</v>
      </c>
      <c r="U831" s="228" t="s">
        <v>855</v>
      </c>
      <c r="V831" s="228" t="s">
        <v>855</v>
      </c>
      <c r="W831" s="228" t="s">
        <v>869</v>
      </c>
      <c r="X831" s="316" t="s">
        <v>878</v>
      </c>
      <c r="Y831" s="317" t="str">
        <f>VLOOKUP(HelpMe[[#This Row],[Technician]],Technicians[#All],3,FALSE)</f>
        <v>Capgemini</v>
      </c>
      <c r="Z831" s="228" t="str">
        <f>VLOOKUP(HelpMe[[#This Row],[Technician]],Technicians[#All],2,FALSE)</f>
        <v>SAP MM</v>
      </c>
      <c r="AA831" s="233" t="str">
        <f>IF((TEXT("Oct 28, 2024 00:00 AM","mmm dd, yyyy hh:mm") - HelpMe[[#This Row],[Updated Created Date]])&gt;0, "Yes","No")</f>
        <v>No</v>
      </c>
      <c r="AB831" s="230">
        <f ca="1">HelpMe[[#This Row],[Updated Resolved Time]]-HelpMe[[#This Row],[Updated Created Date]]</f>
        <v>3.8958333333284827</v>
      </c>
      <c r="AC831" s="231">
        <f>YEAR(HelpMe[[#This Row],[Updated Created Date]])</f>
        <v>2024</v>
      </c>
      <c r="AD831" s="228">
        <f>WEEKNUM(HelpMe[[#This Row],[Updated Created Date]])</f>
        <v>45</v>
      </c>
      <c r="AE831" s="228" t="str">
        <f>_xlfn.CONCAT(HelpMe[[#This Row],[Year]],"-W",HelpMe[[#This Row],[Week'#]])</f>
        <v>2024-W45</v>
      </c>
      <c r="AF831" s="228" t="str">
        <f>IFERROR(VLOOKUP(HelpMe[[#This Row],[ID]],CGTracker[#All],13,FALSE),"No CG Status Found")</f>
        <v>Resolved</v>
      </c>
      <c r="AG831" s="228">
        <f>MONTH(HelpMe[[#This Row],[Updated Created Date]])</f>
        <v>11</v>
      </c>
      <c r="AH831" s="228" t="str">
        <f>_xlfn.CONCAT(HelpMe[[#This Row],[Year]],"-M",HelpMe[[#This Row],[Month]])</f>
        <v>2024-M11</v>
      </c>
      <c r="AI831" s="228" t="str">
        <f ca="1">IF(HelpMe[[#This Row],[Age]]&lt;2,"Less than 2",IF(HelpMe[[#This Row],[Age]]&lt;5,"From 2 to 5",IF(HelpMe[[#This Row],[Age]]&lt;10,"From 5 to 10","More than 10")))</f>
        <v>From 2 to 5</v>
      </c>
      <c r="AJ8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45603.592361111114</v>
      </c>
      <c r="AK8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45607.488194444442</v>
      </c>
    </row>
    <row r="832" spans="1:37" ht="13.5" customHeight="1">
      <c r="A832" s="235">
        <v>4000004744</v>
      </c>
      <c r="B832" s="228" t="s">
        <v>117</v>
      </c>
      <c r="C832" s="228" t="s">
        <v>1035</v>
      </c>
      <c r="D832" s="228" t="s">
        <v>6019</v>
      </c>
      <c r="E832" s="228" t="s">
        <v>1053</v>
      </c>
      <c r="F832" s="228" t="s">
        <v>881</v>
      </c>
      <c r="G832" s="228" t="s">
        <v>882</v>
      </c>
      <c r="H832" s="228" t="s">
        <v>403</v>
      </c>
      <c r="I832" s="233" t="s">
        <v>6020</v>
      </c>
      <c r="J832" s="228" t="s">
        <v>6021</v>
      </c>
      <c r="K832" s="228" t="s">
        <v>890</v>
      </c>
      <c r="L832" s="228" t="s">
        <v>3248</v>
      </c>
      <c r="M832" s="228" t="s">
        <v>1053</v>
      </c>
      <c r="N832" s="228" t="s">
        <v>924</v>
      </c>
      <c r="O832" s="228" t="s">
        <v>850</v>
      </c>
      <c r="P832" s="233" t="s">
        <v>3248</v>
      </c>
      <c r="Q832" s="228" t="s">
        <v>892</v>
      </c>
      <c r="R832" s="233" t="s">
        <v>6022</v>
      </c>
      <c r="S832" s="228" t="s">
        <v>6022</v>
      </c>
      <c r="T832" s="228" t="s">
        <v>6023</v>
      </c>
      <c r="U832" s="228" t="s">
        <v>890</v>
      </c>
      <c r="V832" s="228" t="s">
        <v>855</v>
      </c>
      <c r="W832" s="228" t="s">
        <v>938</v>
      </c>
      <c r="X832" s="316" t="s">
        <v>793</v>
      </c>
      <c r="Y832" s="317" t="str">
        <f>VLOOKUP(HelpMe[[#This Row],[Technician]],Technicians[#All],3,FALSE)</f>
        <v>RAK Ceramics</v>
      </c>
      <c r="Z832" s="228" t="str">
        <f>VLOOKUP(HelpMe[[#This Row],[Technician]],Technicians[#All],2,FALSE)</f>
        <v>SAP Basis</v>
      </c>
      <c r="AA832" s="233" t="str">
        <f>IF((TEXT("Oct 28, 2024 00:00 AM","mmm dd, yyyy hh:mm") - HelpMe[[#This Row],[Updated Created Date]])&gt;0, "Yes","No")</f>
        <v>No</v>
      </c>
      <c r="AB832" s="230">
        <f ca="1">HelpMe[[#This Row],[Updated Resolved Time]]-HelpMe[[#This Row],[Updated Created Date]]</f>
        <v>7.8479166666656965</v>
      </c>
      <c r="AC832" s="231">
        <f>YEAR(HelpMe[[#This Row],[Updated Created Date]])</f>
        <v>2024</v>
      </c>
      <c r="AD832" s="228">
        <f>WEEKNUM(HelpMe[[#This Row],[Updated Created Date]])</f>
        <v>45</v>
      </c>
      <c r="AE832" s="228" t="str">
        <f>_xlfn.CONCAT(HelpMe[[#This Row],[Year]],"-W",HelpMe[[#This Row],[Week'#]])</f>
        <v>2024-W45</v>
      </c>
      <c r="AF832" s="228" t="str">
        <f>IFERROR(VLOOKUP(HelpMe[[#This Row],[ID]],CGTracker[#All],13,FALSE),"No CG Status Found")</f>
        <v>No CG Status Found</v>
      </c>
      <c r="AG832" s="228">
        <f>MONTH(HelpMe[[#This Row],[Updated Created Date]])</f>
        <v>11</v>
      </c>
      <c r="AH832" s="228" t="str">
        <f>_xlfn.CONCAT(HelpMe[[#This Row],[Year]],"-M",HelpMe[[#This Row],[Month]])</f>
        <v>2024-M11</v>
      </c>
      <c r="AI832" s="228" t="str">
        <f ca="1">IF(HelpMe[[#This Row],[Age]]&lt;2,"Less than 2",IF(HelpMe[[#This Row],[Age]]&lt;5,"From 2 to 5",IF(HelpMe[[#This Row],[Age]]&lt;10,"From 5 to 10","More than 10")))</f>
        <v>From 5 to 10</v>
      </c>
      <c r="AJ8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45602.720833333333</v>
      </c>
      <c r="AK8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45610.568749999999</v>
      </c>
    </row>
    <row r="833" spans="1:37" ht="13.5" customHeight="1">
      <c r="A833" s="235">
        <v>4000004730</v>
      </c>
      <c r="B833" s="228" t="s">
        <v>117</v>
      </c>
      <c r="C833" s="228" t="s">
        <v>1035</v>
      </c>
      <c r="D833" s="228" t="s">
        <v>6024</v>
      </c>
      <c r="E833" s="228" t="s">
        <v>859</v>
      </c>
      <c r="F833" s="228" t="s">
        <v>881</v>
      </c>
      <c r="G833" s="228" t="s">
        <v>882</v>
      </c>
      <c r="H833" s="228" t="s">
        <v>403</v>
      </c>
      <c r="I833" s="233" t="s">
        <v>6025</v>
      </c>
      <c r="J833" s="228" t="s">
        <v>6026</v>
      </c>
      <c r="K833" s="228" t="s">
        <v>890</v>
      </c>
      <c r="L833" s="228" t="s">
        <v>6027</v>
      </c>
      <c r="M833" s="228" t="s">
        <v>859</v>
      </c>
      <c r="N833" s="228" t="s">
        <v>5109</v>
      </c>
      <c r="O833" s="228" t="s">
        <v>850</v>
      </c>
      <c r="P833" s="233" t="s">
        <v>6027</v>
      </c>
      <c r="Q833" s="228" t="s">
        <v>892</v>
      </c>
      <c r="R833" s="233" t="s">
        <v>6028</v>
      </c>
      <c r="S833" s="228" t="s">
        <v>6028</v>
      </c>
      <c r="T833" s="228" t="s">
        <v>6029</v>
      </c>
      <c r="U833" s="228" t="s">
        <v>890</v>
      </c>
      <c r="V833" s="228" t="s">
        <v>855</v>
      </c>
      <c r="W833" s="228" t="s">
        <v>938</v>
      </c>
      <c r="X833" s="316" t="s">
        <v>793</v>
      </c>
      <c r="Y833" s="317" t="str">
        <f>VLOOKUP(HelpMe[[#This Row],[Technician]],Technicians[#All],3,FALSE)</f>
        <v>RAK Ceramics</v>
      </c>
      <c r="Z833" s="228" t="str">
        <f>VLOOKUP(HelpMe[[#This Row],[Technician]],Technicians[#All],2,FALSE)</f>
        <v>SAP Basis</v>
      </c>
      <c r="AA833" s="233" t="str">
        <f>IF((TEXT("Oct 28, 2024 00:00 AM","mmm dd, yyyy hh:mm") - HelpMe[[#This Row],[Updated Created Date]])&gt;0, "Yes","No")</f>
        <v>No</v>
      </c>
      <c r="AB833" s="230">
        <f ca="1">HelpMe[[#This Row],[Updated Resolved Time]]-HelpMe[[#This Row],[Updated Created Date]]</f>
        <v>2.1104166666627862</v>
      </c>
      <c r="AC833" s="231">
        <f>YEAR(HelpMe[[#This Row],[Updated Created Date]])</f>
        <v>2024</v>
      </c>
      <c r="AD833" s="228">
        <f>WEEKNUM(HelpMe[[#This Row],[Updated Created Date]])</f>
        <v>45</v>
      </c>
      <c r="AE833" s="228" t="str">
        <f>_xlfn.CONCAT(HelpMe[[#This Row],[Year]],"-W",HelpMe[[#This Row],[Week'#]])</f>
        <v>2024-W45</v>
      </c>
      <c r="AF833" s="228" t="str">
        <f>IFERROR(VLOOKUP(HelpMe[[#This Row],[ID]],CGTracker[#All],13,FALSE),"No CG Status Found")</f>
        <v>No CG Status Found</v>
      </c>
      <c r="AG833" s="228">
        <f>MONTH(HelpMe[[#This Row],[Updated Created Date]])</f>
        <v>11</v>
      </c>
      <c r="AH833" s="228" t="str">
        <f>_xlfn.CONCAT(HelpMe[[#This Row],[Year]],"-M",HelpMe[[#This Row],[Month]])</f>
        <v>2024-M11</v>
      </c>
      <c r="AI833" s="228" t="str">
        <f ca="1">IF(HelpMe[[#This Row],[Age]]&lt;2,"Less than 2",IF(HelpMe[[#This Row],[Age]]&lt;5,"From 2 to 5",IF(HelpMe[[#This Row],[Age]]&lt;10,"From 5 to 10","More than 10")))</f>
        <v>From 2 to 5</v>
      </c>
      <c r="AJ8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45602.594444444447</v>
      </c>
      <c r="AK8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45604.704861111109</v>
      </c>
    </row>
    <row r="834" spans="1:37" ht="13.5" customHeight="1">
      <c r="A834" s="235">
        <v>4000004753</v>
      </c>
      <c r="B834" s="228" t="s">
        <v>156</v>
      </c>
      <c r="C834" s="228" t="s">
        <v>1035</v>
      </c>
      <c r="D834" s="228" t="s">
        <v>725</v>
      </c>
      <c r="E834" s="228" t="s">
        <v>5761</v>
      </c>
      <c r="F834" s="228" t="s">
        <v>2387</v>
      </c>
      <c r="G834" s="228" t="s">
        <v>1011</v>
      </c>
      <c r="H834" s="228" t="s">
        <v>403</v>
      </c>
      <c r="I834" s="233" t="s">
        <v>6030</v>
      </c>
      <c r="J834" s="228" t="s">
        <v>6031</v>
      </c>
      <c r="K834" s="228" t="s">
        <v>846</v>
      </c>
      <c r="L834" s="228" t="s">
        <v>4784</v>
      </c>
      <c r="M834" s="228" t="s">
        <v>5761</v>
      </c>
      <c r="N834" s="228" t="s">
        <v>899</v>
      </c>
      <c r="O834" s="228" t="s">
        <v>917</v>
      </c>
      <c r="P834" s="233" t="s">
        <v>4784</v>
      </c>
      <c r="Q834" s="228" t="s">
        <v>892</v>
      </c>
      <c r="R834" s="233" t="s">
        <v>6032</v>
      </c>
      <c r="S834" s="228" t="s">
        <v>6032</v>
      </c>
      <c r="T834" s="228" t="s">
        <v>6033</v>
      </c>
      <c r="U834" s="228" t="s">
        <v>855</v>
      </c>
      <c r="V834" s="228" t="s">
        <v>855</v>
      </c>
      <c r="W834" s="228" t="s">
        <v>869</v>
      </c>
      <c r="X834" s="316" t="s">
        <v>904</v>
      </c>
      <c r="Y834" s="317" t="str">
        <f>VLOOKUP(HelpMe[[#This Row],[Technician]],Technicians[#All],3,FALSE)</f>
        <v>Capgemini</v>
      </c>
      <c r="Z834" s="228" t="str">
        <f>VLOOKUP(HelpMe[[#This Row],[Technician]],Technicians[#All],2,FALSE)</f>
        <v>SAP FICO</v>
      </c>
      <c r="AA834" s="233" t="str">
        <f>IF((TEXT("Oct 28, 2024 00:00 AM","mmm dd, yyyy hh:mm") - HelpMe[[#This Row],[Updated Created Date]])&gt;0, "Yes","No")</f>
        <v>No</v>
      </c>
      <c r="AB834" s="230">
        <f ca="1">HelpMe[[#This Row],[Updated Resolved Time]]-HelpMe[[#This Row],[Updated Created Date]]</f>
        <v>0.22222222222626442</v>
      </c>
      <c r="AC834" s="231">
        <f>YEAR(HelpMe[[#This Row],[Updated Created Date]])</f>
        <v>2024</v>
      </c>
      <c r="AD834" s="228">
        <f>WEEKNUM(HelpMe[[#This Row],[Updated Created Date]])</f>
        <v>45</v>
      </c>
      <c r="AE834" s="228" t="str">
        <f>_xlfn.CONCAT(HelpMe[[#This Row],[Year]],"-W",HelpMe[[#This Row],[Week'#]])</f>
        <v>2024-W45</v>
      </c>
      <c r="AF834" s="228" t="str">
        <f>IFERROR(VLOOKUP(HelpMe[[#This Row],[ID]],CGTracker[#All],13,FALSE),"No CG Status Found")</f>
        <v>Resolved</v>
      </c>
      <c r="AG834" s="228">
        <f>MONTH(HelpMe[[#This Row],[Updated Created Date]])</f>
        <v>11</v>
      </c>
      <c r="AH834" s="228" t="str">
        <f>_xlfn.CONCAT(HelpMe[[#This Row],[Year]],"-M",HelpMe[[#This Row],[Month]])</f>
        <v>2024-M11</v>
      </c>
      <c r="AI834" s="228" t="str">
        <f ca="1">IF(HelpMe[[#This Row],[Age]]&lt;2,"Less than 2",IF(HelpMe[[#This Row],[Age]]&lt;5,"From 2 to 5",IF(HelpMe[[#This Row],[Age]]&lt;10,"From 5 to 10","More than 10")))</f>
        <v>Less than 2</v>
      </c>
      <c r="AJ8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45603.378472222219</v>
      </c>
      <c r="AK8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45603.600694444445</v>
      </c>
    </row>
    <row r="835" spans="1:37" ht="13.5" customHeight="1">
      <c r="A835" s="235">
        <v>4000004756</v>
      </c>
      <c r="B835" s="228" t="s">
        <v>156</v>
      </c>
      <c r="C835" s="228" t="s">
        <v>795</v>
      </c>
      <c r="D835" s="228" t="s">
        <v>6034</v>
      </c>
      <c r="E835" s="228" t="s">
        <v>6035</v>
      </c>
      <c r="F835" s="228" t="s">
        <v>518</v>
      </c>
      <c r="G835" s="228" t="s">
        <v>516</v>
      </c>
      <c r="H835" s="228" t="s">
        <v>746</v>
      </c>
      <c r="I835" s="233" t="s">
        <v>6036</v>
      </c>
      <c r="J835" s="228" t="s">
        <v>6037</v>
      </c>
      <c r="K835" s="228" t="s">
        <v>846</v>
      </c>
      <c r="L835" s="228" t="s">
        <v>855</v>
      </c>
      <c r="M835" s="228" t="s">
        <v>933</v>
      </c>
      <c r="N835" s="228" t="s">
        <v>6038</v>
      </c>
      <c r="O835" s="228" t="s">
        <v>917</v>
      </c>
      <c r="P835" s="233" t="s">
        <v>6039</v>
      </c>
      <c r="Q835" s="228" t="s">
        <v>795</v>
      </c>
      <c r="R835" s="233" t="s">
        <v>855</v>
      </c>
      <c r="S835" s="228" t="s">
        <v>6040</v>
      </c>
      <c r="T835" s="228" t="s">
        <v>6041</v>
      </c>
      <c r="U835" s="228" t="s">
        <v>855</v>
      </c>
      <c r="V835" s="228" t="s">
        <v>855</v>
      </c>
      <c r="W835" s="228" t="s">
        <v>869</v>
      </c>
      <c r="X835" s="316" t="s">
        <v>793</v>
      </c>
      <c r="Y835" s="317" t="str">
        <f>VLOOKUP(HelpMe[[#This Row],[Technician]],Technicians[#All],3,FALSE)</f>
        <v>Capgemini</v>
      </c>
      <c r="Z835" s="228" t="str">
        <f>VLOOKUP(HelpMe[[#This Row],[Technician]],Technicians[#All],2,FALSE)</f>
        <v>SAP SD</v>
      </c>
      <c r="AA835" s="233" t="str">
        <f>IF((TEXT("Oct 28, 2024 00:00 AM","mmm dd, yyyy hh:mm") - HelpMe[[#This Row],[Updated Created Date]])&gt;0, "Yes","No")</f>
        <v>No</v>
      </c>
      <c r="AB835" s="230">
        <f ca="1">HelpMe[[#This Row],[Updated Resolved Time]]-HelpMe[[#This Row],[Updated Created Date]]</f>
        <v>50.291545949075953</v>
      </c>
      <c r="AC835" s="231">
        <f>YEAR(HelpMe[[#This Row],[Updated Created Date]])</f>
        <v>2024</v>
      </c>
      <c r="AD835" s="228">
        <f>WEEKNUM(HelpMe[[#This Row],[Updated Created Date]])</f>
        <v>45</v>
      </c>
      <c r="AE835" s="228" t="str">
        <f>_xlfn.CONCAT(HelpMe[[#This Row],[Year]],"-W",HelpMe[[#This Row],[Week'#]])</f>
        <v>2024-W45</v>
      </c>
      <c r="AF835" s="228" t="str">
        <f>IFERROR(VLOOKUP(HelpMe[[#This Row],[ID]],CGTracker[#All],13,FALSE),"No CG Status Found")</f>
        <v>Pending RAK Ceramics Action</v>
      </c>
      <c r="AG835" s="228">
        <f>MONTH(HelpMe[[#This Row],[Updated Created Date]])</f>
        <v>11</v>
      </c>
      <c r="AH835" s="228" t="str">
        <f>_xlfn.CONCAT(HelpMe[[#This Row],[Year]],"-M",HelpMe[[#This Row],[Month]])</f>
        <v>2024-M11</v>
      </c>
      <c r="AI835" s="228" t="str">
        <f ca="1">IF(HelpMe[[#This Row],[Age]]&lt;2,"Less than 2",IF(HelpMe[[#This Row],[Age]]&lt;5,"From 2 to 5",IF(HelpMe[[#This Row],[Age]]&lt;10,"From 5 to 10","More than 10")))</f>
        <v>More than 10</v>
      </c>
      <c r="AJ8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45603.46597222222</v>
      </c>
      <c r="AK8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36" spans="1:37" ht="13.5" customHeight="1">
      <c r="A836" s="235">
        <v>4000004757</v>
      </c>
      <c r="B836" s="228" t="s">
        <v>117</v>
      </c>
      <c r="C836" s="228" t="s">
        <v>795</v>
      </c>
      <c r="D836" s="228" t="s">
        <v>6042</v>
      </c>
      <c r="E836" s="228" t="s">
        <v>6043</v>
      </c>
      <c r="F836" s="228" t="s">
        <v>881</v>
      </c>
      <c r="G836" s="228" t="s">
        <v>882</v>
      </c>
      <c r="H836" s="228" t="s">
        <v>403</v>
      </c>
      <c r="I836" s="233" t="s">
        <v>6044</v>
      </c>
      <c r="J836" s="228" t="s">
        <v>6045</v>
      </c>
      <c r="K836" s="228" t="s">
        <v>890</v>
      </c>
      <c r="L836" s="228" t="s">
        <v>6046</v>
      </c>
      <c r="M836" s="228" t="s">
        <v>933</v>
      </c>
      <c r="N836" s="228" t="s">
        <v>6047</v>
      </c>
      <c r="O836" s="228" t="s">
        <v>850</v>
      </c>
      <c r="P836" s="233" t="s">
        <v>6046</v>
      </c>
      <c r="Q836" s="228" t="s">
        <v>795</v>
      </c>
      <c r="R836" s="233" t="s">
        <v>6048</v>
      </c>
      <c r="S836" s="228" t="s">
        <v>6048</v>
      </c>
      <c r="T836" s="228" t="s">
        <v>6049</v>
      </c>
      <c r="U836" s="228" t="s">
        <v>890</v>
      </c>
      <c r="V836" s="228" t="s">
        <v>855</v>
      </c>
      <c r="W836" s="228" t="s">
        <v>938</v>
      </c>
      <c r="X836" s="316" t="s">
        <v>904</v>
      </c>
      <c r="Y836" s="317" t="str">
        <f>VLOOKUP(HelpMe[[#This Row],[Technician]],Technicians[#All],3,FALSE)</f>
        <v>RAK Ceramics</v>
      </c>
      <c r="Z836" s="228" t="str">
        <f>VLOOKUP(HelpMe[[#This Row],[Technician]],Technicians[#All],2,FALSE)</f>
        <v>SAP Basis</v>
      </c>
      <c r="AA836" s="233" t="str">
        <f>IF((TEXT("Oct 28, 2024 00:00 AM","mmm dd, yyyy hh:mm") - HelpMe[[#This Row],[Updated Created Date]])&gt;0, "Yes","No")</f>
        <v>No</v>
      </c>
      <c r="AB836" s="230">
        <f ca="1">HelpMe[[#This Row],[Updated Resolved Time]]-HelpMe[[#This Row],[Updated Created Date]]</f>
        <v>12.231944444443798</v>
      </c>
      <c r="AC836" s="231">
        <f>YEAR(HelpMe[[#This Row],[Updated Created Date]])</f>
        <v>2024</v>
      </c>
      <c r="AD836" s="228">
        <f>WEEKNUM(HelpMe[[#This Row],[Updated Created Date]])</f>
        <v>45</v>
      </c>
      <c r="AE836" s="228" t="str">
        <f>_xlfn.CONCAT(HelpMe[[#This Row],[Year]],"-W",HelpMe[[#This Row],[Week'#]])</f>
        <v>2024-W45</v>
      </c>
      <c r="AF836" s="228" t="str">
        <f>IFERROR(VLOOKUP(HelpMe[[#This Row],[ID]],CGTracker[#All],13,FALSE),"No CG Status Found")</f>
        <v>No CG Status Found</v>
      </c>
      <c r="AG836" s="228">
        <f>MONTH(HelpMe[[#This Row],[Updated Created Date]])</f>
        <v>11</v>
      </c>
      <c r="AH836" s="228" t="str">
        <f>_xlfn.CONCAT(HelpMe[[#This Row],[Year]],"-M",HelpMe[[#This Row],[Month]])</f>
        <v>2024-M11</v>
      </c>
      <c r="AI836" s="228" t="str">
        <f ca="1">IF(HelpMe[[#This Row],[Age]]&lt;2,"Less than 2",IF(HelpMe[[#This Row],[Age]]&lt;5,"From 2 to 5",IF(HelpMe[[#This Row],[Age]]&lt;10,"From 5 to 10","More than 10")))</f>
        <v>More than 10</v>
      </c>
      <c r="AJ8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45603.468055555553</v>
      </c>
      <c r="AK8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45615.7</v>
      </c>
    </row>
    <row r="837" spans="1:37" ht="13.5" customHeight="1">
      <c r="A837" s="235">
        <v>4000004759</v>
      </c>
      <c r="B837" s="228" t="s">
        <v>117</v>
      </c>
      <c r="C837" s="228" t="s">
        <v>795</v>
      </c>
      <c r="D837" s="228" t="s">
        <v>6050</v>
      </c>
      <c r="E837" s="228" t="s">
        <v>5761</v>
      </c>
      <c r="F837" s="228" t="s">
        <v>881</v>
      </c>
      <c r="G837" s="228" t="s">
        <v>882</v>
      </c>
      <c r="H837" s="228" t="s">
        <v>403</v>
      </c>
      <c r="I837" s="233" t="s">
        <v>6051</v>
      </c>
      <c r="J837" s="228" t="s">
        <v>6052</v>
      </c>
      <c r="K837" s="228" t="s">
        <v>890</v>
      </c>
      <c r="L837" s="228" t="s">
        <v>5997</v>
      </c>
      <c r="M837" s="228" t="s">
        <v>933</v>
      </c>
      <c r="N837" s="228" t="s">
        <v>899</v>
      </c>
      <c r="O837" s="228" t="s">
        <v>850</v>
      </c>
      <c r="P837" s="233" t="s">
        <v>5997</v>
      </c>
      <c r="Q837" s="228" t="s">
        <v>795</v>
      </c>
      <c r="R837" s="233" t="s">
        <v>6053</v>
      </c>
      <c r="S837" s="228" t="s">
        <v>6054</v>
      </c>
      <c r="T837" s="228" t="s">
        <v>6055</v>
      </c>
      <c r="U837" s="228" t="s">
        <v>890</v>
      </c>
      <c r="V837" s="228" t="s">
        <v>855</v>
      </c>
      <c r="W837" s="228" t="s">
        <v>938</v>
      </c>
      <c r="X837" s="316" t="s">
        <v>904</v>
      </c>
      <c r="Y837" s="317" t="str">
        <f>VLOOKUP(HelpMe[[#This Row],[Technician]],Technicians[#All],3,FALSE)</f>
        <v>RAK Ceramics</v>
      </c>
      <c r="Z837" s="228" t="str">
        <f>VLOOKUP(HelpMe[[#This Row],[Technician]],Technicians[#All],2,FALSE)</f>
        <v>SAP Basis</v>
      </c>
      <c r="AA837" s="233" t="str">
        <f>IF((TEXT("Oct 28, 2024 00:00 AM","mmm dd, yyyy hh:mm") - HelpMe[[#This Row],[Updated Created Date]])&gt;0, "Yes","No")</f>
        <v>No</v>
      </c>
      <c r="AB837" s="230">
        <f ca="1">HelpMe[[#This Row],[Updated Resolved Time]]-HelpMe[[#This Row],[Updated Created Date]]</f>
        <v>5.5555555554747116E-2</v>
      </c>
      <c r="AC837" s="231">
        <f>YEAR(HelpMe[[#This Row],[Updated Created Date]])</f>
        <v>2024</v>
      </c>
      <c r="AD837" s="228">
        <f>WEEKNUM(HelpMe[[#This Row],[Updated Created Date]])</f>
        <v>45</v>
      </c>
      <c r="AE837" s="228" t="str">
        <f>_xlfn.CONCAT(HelpMe[[#This Row],[Year]],"-W",HelpMe[[#This Row],[Week'#]])</f>
        <v>2024-W45</v>
      </c>
      <c r="AF837" s="228" t="str">
        <f>IFERROR(VLOOKUP(HelpMe[[#This Row],[ID]],CGTracker[#All],13,FALSE),"No CG Status Found")</f>
        <v>No CG Status Found</v>
      </c>
      <c r="AG837" s="228">
        <f>MONTH(HelpMe[[#This Row],[Updated Created Date]])</f>
        <v>11</v>
      </c>
      <c r="AH837" s="228" t="str">
        <f>_xlfn.CONCAT(HelpMe[[#This Row],[Year]],"-M",HelpMe[[#This Row],[Month]])</f>
        <v>2024-M11</v>
      </c>
      <c r="AI837" s="228" t="str">
        <f ca="1">IF(HelpMe[[#This Row],[Age]]&lt;2,"Less than 2",IF(HelpMe[[#This Row],[Age]]&lt;5,"From 2 to 5",IF(HelpMe[[#This Row],[Age]]&lt;10,"From 5 to 10","More than 10")))</f>
        <v>Less than 2</v>
      </c>
      <c r="AJ8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45603.479166666664</v>
      </c>
      <c r="AK8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45603.534722222219</v>
      </c>
    </row>
    <row r="838" spans="1:37" ht="13.5" customHeight="1">
      <c r="A838" s="235">
        <v>4000004766</v>
      </c>
      <c r="B838" s="228" t="s">
        <v>117</v>
      </c>
      <c r="C838" s="228" t="s">
        <v>795</v>
      </c>
      <c r="D838" s="228" t="s">
        <v>6056</v>
      </c>
      <c r="E838" s="228" t="s">
        <v>2191</v>
      </c>
      <c r="F838" s="228" t="s">
        <v>2232</v>
      </c>
      <c r="G838" s="228" t="s">
        <v>941</v>
      </c>
      <c r="H838" s="228" t="s">
        <v>40</v>
      </c>
      <c r="I838" s="233" t="s">
        <v>6055</v>
      </c>
      <c r="J838" s="228" t="s">
        <v>6057</v>
      </c>
      <c r="K838" s="228" t="s">
        <v>846</v>
      </c>
      <c r="L838" s="228" t="s">
        <v>855</v>
      </c>
      <c r="M838" s="228" t="s">
        <v>933</v>
      </c>
      <c r="N838" s="228" t="s">
        <v>2139</v>
      </c>
      <c r="O838" s="228" t="s">
        <v>850</v>
      </c>
      <c r="P838" s="233" t="s">
        <v>6058</v>
      </c>
      <c r="Q838" s="228" t="s">
        <v>795</v>
      </c>
      <c r="R838" s="233" t="s">
        <v>6058</v>
      </c>
      <c r="S838" s="228" t="s">
        <v>6058</v>
      </c>
      <c r="T838" s="228" t="s">
        <v>6059</v>
      </c>
      <c r="U838" s="228" t="s">
        <v>846</v>
      </c>
      <c r="V838" s="228" t="s">
        <v>855</v>
      </c>
      <c r="W838" s="228" t="s">
        <v>869</v>
      </c>
      <c r="X838" s="316" t="s">
        <v>793</v>
      </c>
      <c r="Y838" s="317" t="str">
        <f>VLOOKUP(HelpMe[[#This Row],[Technician]],Technicians[#All],3,FALSE)</f>
        <v>Capgemini</v>
      </c>
      <c r="Z838" s="228" t="str">
        <f>VLOOKUP(HelpMe[[#This Row],[Technician]],Technicians[#All],2,FALSE)</f>
        <v>SAP MM</v>
      </c>
      <c r="AA838" s="233" t="str">
        <f>IF((TEXT("Oct 28, 2024 00:00 AM","mmm dd, yyyy hh:mm") - HelpMe[[#This Row],[Updated Created Date]])&gt;0, "Yes","No")</f>
        <v>No</v>
      </c>
      <c r="AB838" s="230">
        <f ca="1">HelpMe[[#This Row],[Updated Resolved Time]]-HelpMe[[#This Row],[Updated Created Date]]</f>
        <v>46.047916666670062</v>
      </c>
      <c r="AC838" s="231">
        <f>YEAR(HelpMe[[#This Row],[Updated Created Date]])</f>
        <v>2024</v>
      </c>
      <c r="AD838" s="228">
        <f>WEEKNUM(HelpMe[[#This Row],[Updated Created Date]])</f>
        <v>45</v>
      </c>
      <c r="AE838" s="228" t="str">
        <f>_xlfn.CONCAT(HelpMe[[#This Row],[Year]],"-W",HelpMe[[#This Row],[Week'#]])</f>
        <v>2024-W45</v>
      </c>
      <c r="AF838" s="228" t="str">
        <f>IFERROR(VLOOKUP(HelpMe[[#This Row],[ID]],CGTracker[#All],13,FALSE),"No CG Status Found")</f>
        <v>Completed</v>
      </c>
      <c r="AG838" s="228">
        <f>MONTH(HelpMe[[#This Row],[Updated Created Date]])</f>
        <v>11</v>
      </c>
      <c r="AH838" s="228" t="str">
        <f>_xlfn.CONCAT(HelpMe[[#This Row],[Year]],"-M",HelpMe[[#This Row],[Month]])</f>
        <v>2024-M11</v>
      </c>
      <c r="AI838" s="228" t="str">
        <f ca="1">IF(HelpMe[[#This Row],[Age]]&lt;2,"Less than 2",IF(HelpMe[[#This Row],[Age]]&lt;5,"From 2 to 5",IF(HelpMe[[#This Row],[Age]]&lt;10,"From 5 to 10","More than 10")))</f>
        <v>More than 10</v>
      </c>
      <c r="AJ8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45603.5625</v>
      </c>
      <c r="AK8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45649.61041666667</v>
      </c>
    </row>
    <row r="839" spans="1:37" ht="13.5" customHeight="1">
      <c r="A839" s="235">
        <v>4000004773</v>
      </c>
      <c r="B839" s="228" t="s">
        <v>117</v>
      </c>
      <c r="C839" s="228" t="s">
        <v>795</v>
      </c>
      <c r="D839" s="228" t="s">
        <v>6060</v>
      </c>
      <c r="E839" s="228" t="s">
        <v>1176</v>
      </c>
      <c r="F839" s="228" t="s">
        <v>881</v>
      </c>
      <c r="G839" s="228" t="s">
        <v>882</v>
      </c>
      <c r="H839" s="228" t="s">
        <v>403</v>
      </c>
      <c r="I839" s="233" t="s">
        <v>6061</v>
      </c>
      <c r="J839" s="228" t="s">
        <v>6062</v>
      </c>
      <c r="K839" s="228" t="s">
        <v>890</v>
      </c>
      <c r="L839" s="228" t="s">
        <v>5179</v>
      </c>
      <c r="M839" s="228" t="s">
        <v>933</v>
      </c>
      <c r="N839" s="228" t="s">
        <v>1811</v>
      </c>
      <c r="O839" s="228" t="s">
        <v>850</v>
      </c>
      <c r="P839" s="233" t="s">
        <v>5179</v>
      </c>
      <c r="Q839" s="228" t="s">
        <v>795</v>
      </c>
      <c r="R839" s="233" t="s">
        <v>6063</v>
      </c>
      <c r="S839" s="228" t="s">
        <v>6063</v>
      </c>
      <c r="T839" s="228" t="s">
        <v>6064</v>
      </c>
      <c r="U839" s="228" t="s">
        <v>890</v>
      </c>
      <c r="V839" s="228" t="s">
        <v>855</v>
      </c>
      <c r="W839" s="228" t="s">
        <v>938</v>
      </c>
      <c r="X839" s="316" t="s">
        <v>878</v>
      </c>
      <c r="Y839" s="317" t="str">
        <f>VLOOKUP(HelpMe[[#This Row],[Technician]],Technicians[#All],3,FALSE)</f>
        <v>RAK Ceramics</v>
      </c>
      <c r="Z839" s="228" t="str">
        <f>VLOOKUP(HelpMe[[#This Row],[Technician]],Technicians[#All],2,FALSE)</f>
        <v>SAP Basis</v>
      </c>
      <c r="AA839" s="233" t="str">
        <f>IF((TEXT("Oct 28, 2024 00:00 AM","mmm dd, yyyy hh:mm") - HelpMe[[#This Row],[Updated Created Date]])&gt;0, "Yes","No")</f>
        <v>No</v>
      </c>
      <c r="AB839" s="230">
        <f ca="1">HelpMe[[#This Row],[Updated Resolved Time]]-HelpMe[[#This Row],[Updated Created Date]]</f>
        <v>6.1076388888905058</v>
      </c>
      <c r="AC839" s="231">
        <f>YEAR(HelpMe[[#This Row],[Updated Created Date]])</f>
        <v>2024</v>
      </c>
      <c r="AD839" s="228">
        <f>WEEKNUM(HelpMe[[#This Row],[Updated Created Date]])</f>
        <v>45</v>
      </c>
      <c r="AE839" s="228" t="str">
        <f>_xlfn.CONCAT(HelpMe[[#This Row],[Year]],"-W",HelpMe[[#This Row],[Week'#]])</f>
        <v>2024-W45</v>
      </c>
      <c r="AF839" s="228" t="str">
        <f>IFERROR(VLOOKUP(HelpMe[[#This Row],[ID]],CGTracker[#All],13,FALSE),"No CG Status Found")</f>
        <v>No CG Status Found</v>
      </c>
      <c r="AG839" s="228">
        <f>MONTH(HelpMe[[#This Row],[Updated Created Date]])</f>
        <v>11</v>
      </c>
      <c r="AH839" s="228" t="str">
        <f>_xlfn.CONCAT(HelpMe[[#This Row],[Year]],"-M",HelpMe[[#This Row],[Month]])</f>
        <v>2024-M11</v>
      </c>
      <c r="AI839" s="228" t="str">
        <f ca="1">IF(HelpMe[[#This Row],[Age]]&lt;2,"Less than 2",IF(HelpMe[[#This Row],[Age]]&lt;5,"From 2 to 5",IF(HelpMe[[#This Row],[Age]]&lt;10,"From 5 to 10","More than 10")))</f>
        <v>From 5 to 10</v>
      </c>
      <c r="AJ8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45603.679861111108</v>
      </c>
      <c r="AK8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45609.787499999999</v>
      </c>
    </row>
    <row r="840" spans="1:37" ht="13.5" customHeight="1">
      <c r="A840" s="235">
        <v>4000004760</v>
      </c>
      <c r="B840" s="228" t="s">
        <v>117</v>
      </c>
      <c r="C840" s="228" t="s">
        <v>892</v>
      </c>
      <c r="D840" s="228" t="s">
        <v>6065</v>
      </c>
      <c r="E840" s="228" t="s">
        <v>6066</v>
      </c>
      <c r="F840" s="228" t="s">
        <v>881</v>
      </c>
      <c r="G840" s="228" t="s">
        <v>882</v>
      </c>
      <c r="H840" s="228" t="s">
        <v>403</v>
      </c>
      <c r="I840" s="233" t="s">
        <v>6051</v>
      </c>
      <c r="J840" s="228" t="s">
        <v>6067</v>
      </c>
      <c r="K840" s="228" t="s">
        <v>890</v>
      </c>
      <c r="L840" s="228" t="s">
        <v>6068</v>
      </c>
      <c r="M840" s="228" t="s">
        <v>6066</v>
      </c>
      <c r="N840" s="228" t="s">
        <v>3040</v>
      </c>
      <c r="O840" s="228" t="s">
        <v>850</v>
      </c>
      <c r="P840" s="233" t="s">
        <v>6068</v>
      </c>
      <c r="Q840" s="228" t="s">
        <v>795</v>
      </c>
      <c r="R840" s="233" t="s">
        <v>6069</v>
      </c>
      <c r="S840" s="228" t="s">
        <v>6070</v>
      </c>
      <c r="T840" s="228" t="s">
        <v>6055</v>
      </c>
      <c r="U840" s="228" t="s">
        <v>890</v>
      </c>
      <c r="V840" s="228" t="s">
        <v>855</v>
      </c>
      <c r="W840" s="228" t="s">
        <v>938</v>
      </c>
      <c r="X840" s="316" t="s">
        <v>878</v>
      </c>
      <c r="Y840" s="317" t="str">
        <f>VLOOKUP(HelpMe[[#This Row],[Technician]],Technicians[#All],3,FALSE)</f>
        <v>RAK Ceramics</v>
      </c>
      <c r="Z840" s="228" t="str">
        <f>VLOOKUP(HelpMe[[#This Row],[Technician]],Technicians[#All],2,FALSE)</f>
        <v>SAP Basis</v>
      </c>
      <c r="AA840" s="233" t="str">
        <f>IF((TEXT("Oct 28, 2024 00:00 AM","mmm dd, yyyy hh:mm") - HelpMe[[#This Row],[Updated Created Date]])&gt;0, "Yes","No")</f>
        <v>No</v>
      </c>
      <c r="AB840" s="230">
        <f ca="1">HelpMe[[#This Row],[Updated Resolved Time]]-HelpMe[[#This Row],[Updated Created Date]]</f>
        <v>14.318750000005821</v>
      </c>
      <c r="AC840" s="231">
        <f>YEAR(HelpMe[[#This Row],[Updated Created Date]])</f>
        <v>2024</v>
      </c>
      <c r="AD840" s="228">
        <f>WEEKNUM(HelpMe[[#This Row],[Updated Created Date]])</f>
        <v>45</v>
      </c>
      <c r="AE840" s="228" t="str">
        <f>_xlfn.CONCAT(HelpMe[[#This Row],[Year]],"-W",HelpMe[[#This Row],[Week'#]])</f>
        <v>2024-W45</v>
      </c>
      <c r="AF840" s="228" t="str">
        <f>IFERROR(VLOOKUP(HelpMe[[#This Row],[ID]],CGTracker[#All],13,FALSE),"No CG Status Found")</f>
        <v>No CG Status Found</v>
      </c>
      <c r="AG840" s="228">
        <f>MONTH(HelpMe[[#This Row],[Updated Created Date]])</f>
        <v>11</v>
      </c>
      <c r="AH840" s="228" t="str">
        <f>_xlfn.CONCAT(HelpMe[[#This Row],[Year]],"-M",HelpMe[[#This Row],[Month]])</f>
        <v>2024-M11</v>
      </c>
      <c r="AI840" s="228" t="str">
        <f ca="1">IF(HelpMe[[#This Row],[Age]]&lt;2,"Less than 2",IF(HelpMe[[#This Row],[Age]]&lt;5,"From 2 to 5",IF(HelpMe[[#This Row],[Age]]&lt;10,"From 5 to 10","More than 10")))</f>
        <v>More than 10</v>
      </c>
      <c r="AJ8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45603.479166666664</v>
      </c>
      <c r="AK8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45617.79791666667</v>
      </c>
    </row>
    <row r="841" spans="1:37" ht="13.5" customHeight="1">
      <c r="A841" s="235">
        <v>4000004783</v>
      </c>
      <c r="B841" s="228" t="s">
        <v>117</v>
      </c>
      <c r="C841" s="228" t="s">
        <v>892</v>
      </c>
      <c r="D841" s="228" t="s">
        <v>6071</v>
      </c>
      <c r="E841" s="228" t="s">
        <v>2305</v>
      </c>
      <c r="F841" s="228" t="s">
        <v>881</v>
      </c>
      <c r="G841" s="228" t="s">
        <v>882</v>
      </c>
      <c r="H841" s="228" t="s">
        <v>403</v>
      </c>
      <c r="I841" s="233" t="s">
        <v>6072</v>
      </c>
      <c r="J841" s="228" t="s">
        <v>6073</v>
      </c>
      <c r="K841" s="228" t="s">
        <v>846</v>
      </c>
      <c r="L841" s="228" t="s">
        <v>6074</v>
      </c>
      <c r="M841" s="228" t="s">
        <v>2305</v>
      </c>
      <c r="N841" s="228" t="s">
        <v>2900</v>
      </c>
      <c r="O841" s="228" t="s">
        <v>850</v>
      </c>
      <c r="P841" s="233" t="s">
        <v>6074</v>
      </c>
      <c r="Q841" s="228" t="s">
        <v>795</v>
      </c>
      <c r="R841" s="233" t="s">
        <v>6075</v>
      </c>
      <c r="S841" s="228" t="s">
        <v>6076</v>
      </c>
      <c r="T841" s="228" t="s">
        <v>6077</v>
      </c>
      <c r="U841" s="228" t="s">
        <v>890</v>
      </c>
      <c r="V841" s="228" t="s">
        <v>855</v>
      </c>
      <c r="W841" s="228" t="s">
        <v>869</v>
      </c>
      <c r="X841" s="316" t="s">
        <v>793</v>
      </c>
      <c r="Y841" s="317" t="str">
        <f>VLOOKUP(HelpMe[[#This Row],[Technician]],Technicians[#All],3,FALSE)</f>
        <v>RAK Ceramics</v>
      </c>
      <c r="Z841" s="228" t="str">
        <f>VLOOKUP(HelpMe[[#This Row],[Technician]],Technicians[#All],2,FALSE)</f>
        <v>SAP Basis</v>
      </c>
      <c r="AA841" s="233" t="str">
        <f>IF((TEXT("Oct 28, 2024 00:00 AM","mmm dd, yyyy hh:mm") - HelpMe[[#This Row],[Updated Created Date]])&gt;0, "Yes","No")</f>
        <v>No</v>
      </c>
      <c r="AB841" s="230">
        <f ca="1">HelpMe[[#This Row],[Updated Resolved Time]]-HelpMe[[#This Row],[Updated Created Date]]</f>
        <v>7.8930555555562023</v>
      </c>
      <c r="AC841" s="231">
        <f>YEAR(HelpMe[[#This Row],[Updated Created Date]])</f>
        <v>2024</v>
      </c>
      <c r="AD841" s="228">
        <f>WEEKNUM(HelpMe[[#This Row],[Updated Created Date]])</f>
        <v>45</v>
      </c>
      <c r="AE841" s="228" t="str">
        <f>_xlfn.CONCAT(HelpMe[[#This Row],[Year]],"-W",HelpMe[[#This Row],[Week'#]])</f>
        <v>2024-W45</v>
      </c>
      <c r="AF841" s="228" t="str">
        <f>IFERROR(VLOOKUP(HelpMe[[#This Row],[ID]],CGTracker[#All],13,FALSE),"No CG Status Found")</f>
        <v>No CG Status Found</v>
      </c>
      <c r="AG841" s="228">
        <f>MONTH(HelpMe[[#This Row],[Updated Created Date]])</f>
        <v>11</v>
      </c>
      <c r="AH841" s="228" t="str">
        <f>_xlfn.CONCAT(HelpMe[[#This Row],[Year]],"-M",HelpMe[[#This Row],[Month]])</f>
        <v>2024-M11</v>
      </c>
      <c r="AI841" s="228" t="str">
        <f ca="1">IF(HelpMe[[#This Row],[Age]]&lt;2,"Less than 2",IF(HelpMe[[#This Row],[Age]]&lt;5,"From 2 to 5",IF(HelpMe[[#This Row],[Age]]&lt;10,"From 5 to 10","More than 10")))</f>
        <v>From 5 to 10</v>
      </c>
      <c r="AJ8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45603.763888888891</v>
      </c>
      <c r="AK8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45611.656944444447</v>
      </c>
    </row>
    <row r="842" spans="1:37" ht="13.5" customHeight="1">
      <c r="A842" s="235">
        <v>4000004782</v>
      </c>
      <c r="B842" s="228" t="s">
        <v>117</v>
      </c>
      <c r="C842" s="228" t="s">
        <v>795</v>
      </c>
      <c r="D842" s="228" t="s">
        <v>713</v>
      </c>
      <c r="E842" s="228" t="s">
        <v>1506</v>
      </c>
      <c r="F842" s="228" t="s">
        <v>2232</v>
      </c>
      <c r="G842" s="228" t="s">
        <v>941</v>
      </c>
      <c r="H842" s="228" t="s">
        <v>746</v>
      </c>
      <c r="I842" s="233" t="s">
        <v>6078</v>
      </c>
      <c r="J842" s="228" t="s">
        <v>6079</v>
      </c>
      <c r="K842" s="228" t="s">
        <v>846</v>
      </c>
      <c r="L842" s="228" t="s">
        <v>855</v>
      </c>
      <c r="M842" s="228" t="s">
        <v>1506</v>
      </c>
      <c r="N842" s="228" t="s">
        <v>1122</v>
      </c>
      <c r="O842" s="228" t="s">
        <v>850</v>
      </c>
      <c r="P842" s="233" t="s">
        <v>6080</v>
      </c>
      <c r="Q842" s="228" t="s">
        <v>795</v>
      </c>
      <c r="R842" s="233" t="s">
        <v>855</v>
      </c>
      <c r="S842" s="228" t="s">
        <v>6081</v>
      </c>
      <c r="T842" s="228" t="s">
        <v>6082</v>
      </c>
      <c r="U842" s="228" t="s">
        <v>846</v>
      </c>
      <c r="V842" s="228" t="s">
        <v>6083</v>
      </c>
      <c r="W842" s="228" t="s">
        <v>869</v>
      </c>
      <c r="X842" s="316" t="s">
        <v>793</v>
      </c>
      <c r="Y842" s="317" t="str">
        <f>VLOOKUP(HelpMe[[#This Row],[Technician]],Technicians[#All],3,FALSE)</f>
        <v>Capgemini</v>
      </c>
      <c r="Z842" s="228" t="str">
        <f>VLOOKUP(HelpMe[[#This Row],[Technician]],Technicians[#All],2,FALSE)</f>
        <v>SAP MM</v>
      </c>
      <c r="AA842" s="233" t="str">
        <f>IF((TEXT("Oct 28, 2024 00:00 AM","mmm dd, yyyy hh:mm") - HelpMe[[#This Row],[Updated Created Date]])&gt;0, "Yes","No")</f>
        <v>No</v>
      </c>
      <c r="AB842" s="230">
        <f ca="1">HelpMe[[#This Row],[Updated Resolved Time]]-HelpMe[[#This Row],[Updated Created Date]]</f>
        <v>50.009601504629245</v>
      </c>
      <c r="AC842" s="231">
        <f>YEAR(HelpMe[[#This Row],[Updated Created Date]])</f>
        <v>2024</v>
      </c>
      <c r="AD842" s="228">
        <f>WEEKNUM(HelpMe[[#This Row],[Updated Created Date]])</f>
        <v>45</v>
      </c>
      <c r="AE842" s="228" t="str">
        <f>_xlfn.CONCAT(HelpMe[[#This Row],[Year]],"-W",HelpMe[[#This Row],[Week'#]])</f>
        <v>2024-W45</v>
      </c>
      <c r="AF842" s="228" t="str">
        <f>IFERROR(VLOOKUP(HelpMe[[#This Row],[ID]],CGTracker[#All],13,FALSE),"No CG Status Found")</f>
        <v>Under UAT</v>
      </c>
      <c r="AG842" s="228">
        <f>MONTH(HelpMe[[#This Row],[Updated Created Date]])</f>
        <v>11</v>
      </c>
      <c r="AH842" s="228" t="str">
        <f>_xlfn.CONCAT(HelpMe[[#This Row],[Year]],"-M",HelpMe[[#This Row],[Month]])</f>
        <v>2024-M11</v>
      </c>
      <c r="AI842" s="228" t="str">
        <f ca="1">IF(HelpMe[[#This Row],[Age]]&lt;2,"Less than 2",IF(HelpMe[[#This Row],[Age]]&lt;5,"From 2 to 5",IF(HelpMe[[#This Row],[Age]]&lt;10,"From 5 to 10","More than 10")))</f>
        <v>More than 10</v>
      </c>
      <c r="AJ8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45603.747916666667</v>
      </c>
      <c r="AK8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43" spans="1:37" ht="13.5" customHeight="1">
      <c r="A843" s="235">
        <v>4000004812</v>
      </c>
      <c r="B843" s="228" t="s">
        <v>156</v>
      </c>
      <c r="C843" s="228" t="s">
        <v>892</v>
      </c>
      <c r="D843" s="228" t="s">
        <v>217</v>
      </c>
      <c r="E843" s="228" t="s">
        <v>1053</v>
      </c>
      <c r="F843" s="228" t="s">
        <v>3586</v>
      </c>
      <c r="G843" s="228" t="s">
        <v>1055</v>
      </c>
      <c r="H843" s="228" t="s">
        <v>403</v>
      </c>
      <c r="I843" s="233" t="s">
        <v>6084</v>
      </c>
      <c r="J843" s="228" t="s">
        <v>6085</v>
      </c>
      <c r="K843" s="228" t="s">
        <v>846</v>
      </c>
      <c r="L843" s="228" t="s">
        <v>6086</v>
      </c>
      <c r="M843" s="228" t="s">
        <v>1053</v>
      </c>
      <c r="N843" s="228" t="s">
        <v>924</v>
      </c>
      <c r="O843" s="228" t="s">
        <v>850</v>
      </c>
      <c r="P843" s="233" t="s">
        <v>6086</v>
      </c>
      <c r="Q843" s="228" t="s">
        <v>795</v>
      </c>
      <c r="R843" s="233" t="s">
        <v>6087</v>
      </c>
      <c r="S843" s="228" t="s">
        <v>6088</v>
      </c>
      <c r="T843" s="228" t="s">
        <v>6089</v>
      </c>
      <c r="U843" s="228" t="s">
        <v>855</v>
      </c>
      <c r="V843" s="228" t="s">
        <v>855</v>
      </c>
      <c r="W843" s="228" t="s">
        <v>869</v>
      </c>
      <c r="X843" s="316" t="s">
        <v>793</v>
      </c>
      <c r="Y843" s="317" t="str">
        <f>VLOOKUP(HelpMe[[#This Row],[Technician]],Technicians[#All],3,FALSE)</f>
        <v>Capgemini</v>
      </c>
      <c r="Z843" s="228" t="str">
        <f>VLOOKUP(HelpMe[[#This Row],[Technician]],Technicians[#All],2,FALSE)</f>
        <v>SAP PP</v>
      </c>
      <c r="AA843" s="233" t="str">
        <f>IF((TEXT("Oct 28, 2024 00:00 AM","mmm dd, yyyy hh:mm") - HelpMe[[#This Row],[Updated Created Date]])&gt;0, "Yes","No")</f>
        <v>No</v>
      </c>
      <c r="AB843" s="230">
        <f ca="1">HelpMe[[#This Row],[Updated Resolved Time]]-HelpMe[[#This Row],[Updated Created Date]]</f>
        <v>0.25208333333284827</v>
      </c>
      <c r="AC843" s="231">
        <f>YEAR(HelpMe[[#This Row],[Updated Created Date]])</f>
        <v>2024</v>
      </c>
      <c r="AD843" s="228">
        <f>WEEKNUM(HelpMe[[#This Row],[Updated Created Date]])</f>
        <v>45</v>
      </c>
      <c r="AE843" s="228" t="str">
        <f>_xlfn.CONCAT(HelpMe[[#This Row],[Year]],"-W",HelpMe[[#This Row],[Week'#]])</f>
        <v>2024-W45</v>
      </c>
      <c r="AF843" s="228" t="str">
        <f>IFERROR(VLOOKUP(HelpMe[[#This Row],[ID]],CGTracker[#All],13,FALSE),"No CG Status Found")</f>
        <v>Resolved</v>
      </c>
      <c r="AG843" s="228">
        <f>MONTH(HelpMe[[#This Row],[Updated Created Date]])</f>
        <v>11</v>
      </c>
      <c r="AH843" s="228" t="str">
        <f>_xlfn.CONCAT(HelpMe[[#This Row],[Year]],"-M",HelpMe[[#This Row],[Month]])</f>
        <v>2024-M11</v>
      </c>
      <c r="AI843" s="228" t="str">
        <f ca="1">IF(HelpMe[[#This Row],[Age]]&lt;2,"Less than 2",IF(HelpMe[[#This Row],[Age]]&lt;5,"From 2 to 5",IF(HelpMe[[#This Row],[Age]]&lt;10,"From 5 to 10","More than 10")))</f>
        <v>Less than 2</v>
      </c>
      <c r="AJ8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45604.496527777781</v>
      </c>
      <c r="AK8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45604.748611111114</v>
      </c>
    </row>
    <row r="844" spans="1:37" ht="13.5" customHeight="1">
      <c r="A844" s="235">
        <v>4000004896</v>
      </c>
      <c r="B844" s="228" t="s">
        <v>117</v>
      </c>
      <c r="C844" s="228" t="s">
        <v>1035</v>
      </c>
      <c r="D844" s="228" t="s">
        <v>6090</v>
      </c>
      <c r="E844" s="228" t="s">
        <v>1877</v>
      </c>
      <c r="F844" s="228" t="s">
        <v>881</v>
      </c>
      <c r="G844" s="228" t="s">
        <v>882</v>
      </c>
      <c r="H844" s="228" t="s">
        <v>403</v>
      </c>
      <c r="I844" s="233" t="s">
        <v>6091</v>
      </c>
      <c r="J844" s="228" t="s">
        <v>6092</v>
      </c>
      <c r="K844" s="228" t="s">
        <v>890</v>
      </c>
      <c r="L844" s="228" t="s">
        <v>6093</v>
      </c>
      <c r="M844" s="228" t="s">
        <v>1877</v>
      </c>
      <c r="N844" s="228" t="s">
        <v>1666</v>
      </c>
      <c r="O844" s="228" t="s">
        <v>850</v>
      </c>
      <c r="P844" s="233" t="s">
        <v>6093</v>
      </c>
      <c r="Q844" s="228" t="s">
        <v>892</v>
      </c>
      <c r="R844" s="233" t="s">
        <v>6094</v>
      </c>
      <c r="S844" s="228" t="s">
        <v>6095</v>
      </c>
      <c r="T844" s="228" t="s">
        <v>6096</v>
      </c>
      <c r="U844" s="228" t="s">
        <v>890</v>
      </c>
      <c r="V844" s="228" t="s">
        <v>855</v>
      </c>
      <c r="W844" s="228" t="s">
        <v>938</v>
      </c>
      <c r="X844" s="316" t="s">
        <v>793</v>
      </c>
      <c r="Y844" s="317" t="str">
        <f>VLOOKUP(HelpMe[[#This Row],[Technician]],Technicians[#All],3,FALSE)</f>
        <v>RAK Ceramics</v>
      </c>
      <c r="Z844" s="228" t="str">
        <f>VLOOKUP(HelpMe[[#This Row],[Technician]],Technicians[#All],2,FALSE)</f>
        <v>SAP Basis</v>
      </c>
      <c r="AA844" s="233" t="str">
        <f>IF((TEXT("Oct 28, 2024 00:00 AM","mmm dd, yyyy hh:mm") - HelpMe[[#This Row],[Updated Created Date]])&gt;0, "Yes","No")</f>
        <v>No</v>
      </c>
      <c r="AB844" s="230">
        <f ca="1">HelpMe[[#This Row],[Updated Resolved Time]]-HelpMe[[#This Row],[Updated Created Date]]</f>
        <v>3.7847222222189885</v>
      </c>
      <c r="AC844" s="231">
        <f>YEAR(HelpMe[[#This Row],[Updated Created Date]])</f>
        <v>2024</v>
      </c>
      <c r="AD844" s="228">
        <f>WEEKNUM(HelpMe[[#This Row],[Updated Created Date]])</f>
        <v>46</v>
      </c>
      <c r="AE844" s="228" t="str">
        <f>_xlfn.CONCAT(HelpMe[[#This Row],[Year]],"-W",HelpMe[[#This Row],[Week'#]])</f>
        <v>2024-W46</v>
      </c>
      <c r="AF844" s="228" t="str">
        <f>IFERROR(VLOOKUP(HelpMe[[#This Row],[ID]],CGTracker[#All],13,FALSE),"No CG Status Found")</f>
        <v>No CG Status Found</v>
      </c>
      <c r="AG844" s="228">
        <f>MONTH(HelpMe[[#This Row],[Updated Created Date]])</f>
        <v>11</v>
      </c>
      <c r="AH844" s="228" t="str">
        <f>_xlfn.CONCAT(HelpMe[[#This Row],[Year]],"-M",HelpMe[[#This Row],[Month]])</f>
        <v>2024-M11</v>
      </c>
      <c r="AI844" s="228" t="str">
        <f ca="1">IF(HelpMe[[#This Row],[Age]]&lt;2,"Less than 2",IF(HelpMe[[#This Row],[Age]]&lt;5,"From 2 to 5",IF(HelpMe[[#This Row],[Age]]&lt;10,"From 5 to 10","More than 10")))</f>
        <v>From 2 to 5</v>
      </c>
      <c r="AJ8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45607.672222222223</v>
      </c>
      <c r="AK8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45611.456944444442</v>
      </c>
    </row>
    <row r="845" spans="1:37" ht="13.5" customHeight="1">
      <c r="A845" s="235">
        <v>4000004873</v>
      </c>
      <c r="B845" s="228" t="s">
        <v>117</v>
      </c>
      <c r="C845" s="228" t="s">
        <v>795</v>
      </c>
      <c r="D845" s="228" t="s">
        <v>6097</v>
      </c>
      <c r="E845" s="228" t="s">
        <v>2252</v>
      </c>
      <c r="F845" s="228" t="s">
        <v>881</v>
      </c>
      <c r="G845" s="228" t="s">
        <v>882</v>
      </c>
      <c r="H845" s="228" t="s">
        <v>403</v>
      </c>
      <c r="I845" s="233" t="s">
        <v>6098</v>
      </c>
      <c r="J845" s="228" t="s">
        <v>6099</v>
      </c>
      <c r="K845" s="228" t="s">
        <v>890</v>
      </c>
      <c r="L845" s="228" t="s">
        <v>5179</v>
      </c>
      <c r="M845" s="228" t="s">
        <v>2252</v>
      </c>
      <c r="N845" s="228" t="s">
        <v>1240</v>
      </c>
      <c r="O845" s="228" t="s">
        <v>850</v>
      </c>
      <c r="P845" s="233" t="s">
        <v>5179</v>
      </c>
      <c r="Q845" s="228" t="s">
        <v>795</v>
      </c>
      <c r="R845" s="233" t="s">
        <v>6100</v>
      </c>
      <c r="S845" s="228" t="s">
        <v>6100</v>
      </c>
      <c r="T845" s="228" t="s">
        <v>6101</v>
      </c>
      <c r="U845" s="228" t="s">
        <v>890</v>
      </c>
      <c r="V845" s="228" t="s">
        <v>855</v>
      </c>
      <c r="W845" s="228" t="s">
        <v>938</v>
      </c>
      <c r="X845" s="316" t="s">
        <v>793</v>
      </c>
      <c r="Y845" s="317" t="str">
        <f>VLOOKUP(HelpMe[[#This Row],[Technician]],Technicians[#All],3,FALSE)</f>
        <v>RAK Ceramics</v>
      </c>
      <c r="Z845" s="228" t="str">
        <f>VLOOKUP(HelpMe[[#This Row],[Technician]],Technicians[#All],2,FALSE)</f>
        <v>SAP Basis</v>
      </c>
      <c r="AA845" s="233" t="str">
        <f>IF((TEXT("Oct 28, 2024 00:00 AM","mmm dd, yyyy hh:mm") - HelpMe[[#This Row],[Updated Created Date]])&gt;0, "Yes","No")</f>
        <v>No</v>
      </c>
      <c r="AB845" s="230">
        <f ca="1">HelpMe[[#This Row],[Updated Resolved Time]]-HelpMe[[#This Row],[Updated Created Date]]</f>
        <v>2.297222222223354</v>
      </c>
      <c r="AC845" s="231">
        <f>YEAR(HelpMe[[#This Row],[Updated Created Date]])</f>
        <v>2024</v>
      </c>
      <c r="AD845" s="228">
        <f>WEEKNUM(HelpMe[[#This Row],[Updated Created Date]])</f>
        <v>46</v>
      </c>
      <c r="AE845" s="228" t="str">
        <f>_xlfn.CONCAT(HelpMe[[#This Row],[Year]],"-W",HelpMe[[#This Row],[Week'#]])</f>
        <v>2024-W46</v>
      </c>
      <c r="AF845" s="228" t="str">
        <f>IFERROR(VLOOKUP(HelpMe[[#This Row],[ID]],CGTracker[#All],13,FALSE),"No CG Status Found")</f>
        <v>No CG Status Found</v>
      </c>
      <c r="AG845" s="228">
        <f>MONTH(HelpMe[[#This Row],[Updated Created Date]])</f>
        <v>11</v>
      </c>
      <c r="AH845" s="228" t="str">
        <f>_xlfn.CONCAT(HelpMe[[#This Row],[Year]],"-M",HelpMe[[#This Row],[Month]])</f>
        <v>2024-M11</v>
      </c>
      <c r="AI845" s="228" t="str">
        <f ca="1">IF(HelpMe[[#This Row],[Age]]&lt;2,"Less than 2",IF(HelpMe[[#This Row],[Age]]&lt;5,"From 2 to 5",IF(HelpMe[[#This Row],[Age]]&lt;10,"From 5 to 10","More than 10")))</f>
        <v>From 2 to 5</v>
      </c>
      <c r="AJ8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45607.491666666669</v>
      </c>
      <c r="AK8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45609.788888888892</v>
      </c>
    </row>
    <row r="846" spans="1:37" ht="13.5" customHeight="1">
      <c r="A846" s="235">
        <v>4000004879</v>
      </c>
      <c r="B846" s="228" t="s">
        <v>156</v>
      </c>
      <c r="C846" s="228" t="s">
        <v>1035</v>
      </c>
      <c r="D846" s="228" t="s">
        <v>6102</v>
      </c>
      <c r="E846" s="228" t="s">
        <v>2226</v>
      </c>
      <c r="F846" s="228" t="s">
        <v>881</v>
      </c>
      <c r="G846" s="228" t="s">
        <v>882</v>
      </c>
      <c r="H846" s="228" t="s">
        <v>403</v>
      </c>
      <c r="I846" s="233" t="s">
        <v>6103</v>
      </c>
      <c r="J846" s="228" t="s">
        <v>6104</v>
      </c>
      <c r="K846" s="228" t="s">
        <v>846</v>
      </c>
      <c r="L846" s="228" t="s">
        <v>6105</v>
      </c>
      <c r="M846" s="228" t="s">
        <v>2226</v>
      </c>
      <c r="N846" s="228" t="s">
        <v>1098</v>
      </c>
      <c r="O846" s="228" t="s">
        <v>917</v>
      </c>
      <c r="P846" s="233" t="s">
        <v>6105</v>
      </c>
      <c r="Q846" s="228" t="s">
        <v>892</v>
      </c>
      <c r="R846" s="233" t="s">
        <v>6106</v>
      </c>
      <c r="S846" s="228" t="s">
        <v>6107</v>
      </c>
      <c r="T846" s="228" t="s">
        <v>6108</v>
      </c>
      <c r="U846" s="228" t="s">
        <v>855</v>
      </c>
      <c r="V846" s="228" t="s">
        <v>855</v>
      </c>
      <c r="W846" s="228" t="s">
        <v>869</v>
      </c>
      <c r="X846" s="316" t="s">
        <v>793</v>
      </c>
      <c r="Y846" s="317" t="str">
        <f>VLOOKUP(HelpMe[[#This Row],[Technician]],Technicians[#All],3,FALSE)</f>
        <v>RAK Ceramics</v>
      </c>
      <c r="Z846" s="228" t="str">
        <f>VLOOKUP(HelpMe[[#This Row],[Technician]],Technicians[#All],2,FALSE)</f>
        <v>SAP Basis</v>
      </c>
      <c r="AA846" s="233" t="str">
        <f>IF((TEXT("Oct 28, 2024 00:00 AM","mmm dd, yyyy hh:mm") - HelpMe[[#This Row],[Updated Created Date]])&gt;0, "Yes","No")</f>
        <v>No</v>
      </c>
      <c r="AB846" s="230">
        <f ca="1">HelpMe[[#This Row],[Updated Resolved Time]]-HelpMe[[#This Row],[Updated Created Date]]</f>
        <v>2.7777777781011537E-2</v>
      </c>
      <c r="AC846" s="231">
        <f>YEAR(HelpMe[[#This Row],[Updated Created Date]])</f>
        <v>2024</v>
      </c>
      <c r="AD846" s="228">
        <f>WEEKNUM(HelpMe[[#This Row],[Updated Created Date]])</f>
        <v>46</v>
      </c>
      <c r="AE846" s="228" t="str">
        <f>_xlfn.CONCAT(HelpMe[[#This Row],[Year]],"-W",HelpMe[[#This Row],[Week'#]])</f>
        <v>2024-W46</v>
      </c>
      <c r="AF846" s="228" t="str">
        <f>IFERROR(VLOOKUP(HelpMe[[#This Row],[ID]],CGTracker[#All],13,FALSE),"No CG Status Found")</f>
        <v>No CG Status Found</v>
      </c>
      <c r="AG846" s="228">
        <f>MONTH(HelpMe[[#This Row],[Updated Created Date]])</f>
        <v>11</v>
      </c>
      <c r="AH846" s="228" t="str">
        <f>_xlfn.CONCAT(HelpMe[[#This Row],[Year]],"-M",HelpMe[[#This Row],[Month]])</f>
        <v>2024-M11</v>
      </c>
      <c r="AI846" s="228" t="str">
        <f ca="1">IF(HelpMe[[#This Row],[Age]]&lt;2,"Less than 2",IF(HelpMe[[#This Row],[Age]]&lt;5,"From 2 to 5",IF(HelpMe[[#This Row],[Age]]&lt;10,"From 5 to 10","More than 10")))</f>
        <v>Less than 2</v>
      </c>
      <c r="AJ8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45607.534722222219</v>
      </c>
      <c r="AK8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45607.5625</v>
      </c>
    </row>
    <row r="847" spans="1:37" ht="13.5" customHeight="1">
      <c r="A847" s="235">
        <v>4000004821</v>
      </c>
      <c r="B847" s="228" t="s">
        <v>117</v>
      </c>
      <c r="C847" s="228" t="s">
        <v>892</v>
      </c>
      <c r="D847" s="228" t="s">
        <v>6109</v>
      </c>
      <c r="E847" s="228" t="s">
        <v>1119</v>
      </c>
      <c r="F847" s="228" t="s">
        <v>2232</v>
      </c>
      <c r="G847" s="228" t="s">
        <v>941</v>
      </c>
      <c r="H847" s="228" t="s">
        <v>6110</v>
      </c>
      <c r="I847" s="233" t="s">
        <v>6089</v>
      </c>
      <c r="J847" s="228" t="s">
        <v>6111</v>
      </c>
      <c r="K847" s="228" t="s">
        <v>846</v>
      </c>
      <c r="L847" s="228" t="s">
        <v>855</v>
      </c>
      <c r="M847" s="228" t="s">
        <v>1119</v>
      </c>
      <c r="N847" s="228" t="s">
        <v>1122</v>
      </c>
      <c r="O847" s="228" t="s">
        <v>850</v>
      </c>
      <c r="P847" s="233" t="s">
        <v>6112</v>
      </c>
      <c r="Q847" s="228" t="s">
        <v>795</v>
      </c>
      <c r="R847" s="233" t="s">
        <v>855</v>
      </c>
      <c r="S847" s="228" t="s">
        <v>855</v>
      </c>
      <c r="T847" s="228" t="s">
        <v>6113</v>
      </c>
      <c r="U847" s="228" t="s">
        <v>846</v>
      </c>
      <c r="V847" s="228" t="s">
        <v>855</v>
      </c>
      <c r="W847" s="228" t="s">
        <v>869</v>
      </c>
      <c r="X847" s="316" t="s">
        <v>878</v>
      </c>
      <c r="Y847" s="317" t="str">
        <f>VLOOKUP(HelpMe[[#This Row],[Technician]],Technicians[#All],3,FALSE)</f>
        <v>Capgemini</v>
      </c>
      <c r="Z847" s="228" t="str">
        <f>VLOOKUP(HelpMe[[#This Row],[Technician]],Technicians[#All],2,FALSE)</f>
        <v>SAP MM</v>
      </c>
      <c r="AA847" s="233" t="str">
        <f>IF((TEXT("Oct 28, 2024 00:00 AM","mmm dd, yyyy hh:mm") - HelpMe[[#This Row],[Updated Created Date]])&gt;0, "Yes","No")</f>
        <v>No</v>
      </c>
      <c r="AB847" s="230">
        <f ca="1">HelpMe[[#This Row],[Updated Resolved Time]]-HelpMe[[#This Row],[Updated Created Date]]</f>
        <v>49.177657060186903</v>
      </c>
      <c r="AC847" s="231">
        <f>YEAR(HelpMe[[#This Row],[Updated Created Date]])</f>
        <v>2024</v>
      </c>
      <c r="AD847" s="228">
        <f>WEEKNUM(HelpMe[[#This Row],[Updated Created Date]])</f>
        <v>45</v>
      </c>
      <c r="AE847" s="228" t="str">
        <f>_xlfn.CONCAT(HelpMe[[#This Row],[Year]],"-W",HelpMe[[#This Row],[Week'#]])</f>
        <v>2024-W45</v>
      </c>
      <c r="AF847" s="228" t="str">
        <f>IFERROR(VLOOKUP(HelpMe[[#This Row],[ID]],CGTracker[#All],13,FALSE),"No CG Status Found")</f>
        <v>Under Requirements Gathering</v>
      </c>
      <c r="AG847" s="228">
        <f>MONTH(HelpMe[[#This Row],[Updated Created Date]])</f>
        <v>11</v>
      </c>
      <c r="AH847" s="228" t="str">
        <f>_xlfn.CONCAT(HelpMe[[#This Row],[Year]],"-M",HelpMe[[#This Row],[Month]])</f>
        <v>2024-M11</v>
      </c>
      <c r="AI847" s="228" t="str">
        <f ca="1">IF(HelpMe[[#This Row],[Age]]&lt;2,"Less than 2",IF(HelpMe[[#This Row],[Age]]&lt;5,"From 2 to 5",IF(HelpMe[[#This Row],[Age]]&lt;10,"From 5 to 10","More than 10")))</f>
        <v>More than 10</v>
      </c>
      <c r="AJ8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45604.579861111109</v>
      </c>
      <c r="AK8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48" spans="1:37" ht="13.5" customHeight="1">
      <c r="A848" s="235">
        <v>4000004862</v>
      </c>
      <c r="B848" s="228" t="s">
        <v>117</v>
      </c>
      <c r="C848" s="228" t="s">
        <v>892</v>
      </c>
      <c r="D848" s="228" t="s">
        <v>6114</v>
      </c>
      <c r="E848" s="228" t="s">
        <v>3549</v>
      </c>
      <c r="F848" s="228" t="s">
        <v>881</v>
      </c>
      <c r="G848" s="228" t="s">
        <v>882</v>
      </c>
      <c r="H848" s="228" t="s">
        <v>403</v>
      </c>
      <c r="I848" s="233" t="s">
        <v>6115</v>
      </c>
      <c r="J848" s="228" t="s">
        <v>6116</v>
      </c>
      <c r="K848" s="228" t="s">
        <v>890</v>
      </c>
      <c r="L848" s="228" t="s">
        <v>6105</v>
      </c>
      <c r="M848" s="228" t="s">
        <v>3549</v>
      </c>
      <c r="N848" s="228" t="s">
        <v>1381</v>
      </c>
      <c r="O848" s="228" t="s">
        <v>850</v>
      </c>
      <c r="P848" s="233" t="s">
        <v>6105</v>
      </c>
      <c r="Q848" s="228" t="s">
        <v>795</v>
      </c>
      <c r="R848" s="233" t="s">
        <v>6117</v>
      </c>
      <c r="S848" s="228" t="s">
        <v>6117</v>
      </c>
      <c r="T848" s="228" t="s">
        <v>6118</v>
      </c>
      <c r="U848" s="228" t="s">
        <v>890</v>
      </c>
      <c r="V848" s="228" t="s">
        <v>855</v>
      </c>
      <c r="W848" s="228" t="s">
        <v>938</v>
      </c>
      <c r="X848" s="316" t="s">
        <v>793</v>
      </c>
      <c r="Y848" s="317" t="str">
        <f>VLOOKUP(HelpMe[[#This Row],[Technician]],Technicians[#All],3,FALSE)</f>
        <v>RAK Ceramics</v>
      </c>
      <c r="Z848" s="228" t="str">
        <f>VLOOKUP(HelpMe[[#This Row],[Technician]],Technicians[#All],2,FALSE)</f>
        <v>SAP Basis</v>
      </c>
      <c r="AA848" s="233" t="str">
        <f>IF((TEXT("Oct 28, 2024 00:00 AM","mmm dd, yyyy hh:mm") - HelpMe[[#This Row],[Updated Created Date]])&gt;0, "Yes","No")</f>
        <v>No</v>
      </c>
      <c r="AB848" s="230">
        <f ca="1">HelpMe[[#This Row],[Updated Resolved Time]]-HelpMe[[#This Row],[Updated Created Date]]</f>
        <v>0.12152777778101154</v>
      </c>
      <c r="AC848" s="231">
        <f>YEAR(HelpMe[[#This Row],[Updated Created Date]])</f>
        <v>2024</v>
      </c>
      <c r="AD848" s="228">
        <f>WEEKNUM(HelpMe[[#This Row],[Updated Created Date]])</f>
        <v>46</v>
      </c>
      <c r="AE848" s="228" t="str">
        <f>_xlfn.CONCAT(HelpMe[[#This Row],[Year]],"-W",HelpMe[[#This Row],[Week'#]])</f>
        <v>2024-W46</v>
      </c>
      <c r="AF848" s="228" t="str">
        <f>IFERROR(VLOOKUP(HelpMe[[#This Row],[ID]],CGTracker[#All],13,FALSE),"No CG Status Found")</f>
        <v>No CG Status Found</v>
      </c>
      <c r="AG848" s="228">
        <f>MONTH(HelpMe[[#This Row],[Updated Created Date]])</f>
        <v>11</v>
      </c>
      <c r="AH848" s="228" t="str">
        <f>_xlfn.CONCAT(HelpMe[[#This Row],[Year]],"-M",HelpMe[[#This Row],[Month]])</f>
        <v>2024-M11</v>
      </c>
      <c r="AI848" s="228" t="str">
        <f ca="1">IF(HelpMe[[#This Row],[Age]]&lt;2,"Less than 2",IF(HelpMe[[#This Row],[Age]]&lt;5,"From 2 to 5",IF(HelpMe[[#This Row],[Age]]&lt;10,"From 5 to 10","More than 10")))</f>
        <v>Less than 2</v>
      </c>
      <c r="AJ8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45607.428472222222</v>
      </c>
      <c r="AK8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45607.55</v>
      </c>
    </row>
    <row r="849" spans="1:37" ht="13.5" customHeight="1">
      <c r="A849" s="235">
        <v>4000004904</v>
      </c>
      <c r="B849" s="228" t="s">
        <v>117</v>
      </c>
      <c r="C849" s="228" t="s">
        <v>892</v>
      </c>
      <c r="D849" s="228" t="s">
        <v>6119</v>
      </c>
      <c r="E849" s="228" t="s">
        <v>4121</v>
      </c>
      <c r="F849" s="228" t="s">
        <v>2232</v>
      </c>
      <c r="G849" s="228" t="s">
        <v>941</v>
      </c>
      <c r="H849" s="228" t="s">
        <v>746</v>
      </c>
      <c r="I849" s="233" t="s">
        <v>6120</v>
      </c>
      <c r="J849" s="228" t="s">
        <v>6121</v>
      </c>
      <c r="K849" s="228" t="s">
        <v>846</v>
      </c>
      <c r="L849" s="228" t="s">
        <v>855</v>
      </c>
      <c r="M849" s="228" t="s">
        <v>4121</v>
      </c>
      <c r="N849" s="228" t="s">
        <v>924</v>
      </c>
      <c r="O849" s="228" t="s">
        <v>850</v>
      </c>
      <c r="P849" s="233" t="s">
        <v>6122</v>
      </c>
      <c r="Q849" s="228" t="s">
        <v>795</v>
      </c>
      <c r="R849" s="233" t="s">
        <v>855</v>
      </c>
      <c r="S849" s="228" t="s">
        <v>6123</v>
      </c>
      <c r="T849" s="228" t="s">
        <v>6124</v>
      </c>
      <c r="U849" s="228" t="s">
        <v>846</v>
      </c>
      <c r="V849" s="228" t="s">
        <v>6125</v>
      </c>
      <c r="W849" s="228" t="s">
        <v>869</v>
      </c>
      <c r="X849" s="316" t="s">
        <v>878</v>
      </c>
      <c r="Y849" s="317" t="str">
        <f>VLOOKUP(HelpMe[[#This Row],[Technician]],Technicians[#All],3,FALSE)</f>
        <v>Capgemini</v>
      </c>
      <c r="Z849" s="228" t="str">
        <f>VLOOKUP(HelpMe[[#This Row],[Technician]],Technicians[#All],2,FALSE)</f>
        <v>SAP MM</v>
      </c>
      <c r="AA849" s="233" t="str">
        <f>IF((TEXT("Oct 28, 2024 00:00 AM","mmm dd, yyyy hh:mm") - HelpMe[[#This Row],[Updated Created Date]])&gt;0, "Yes","No")</f>
        <v>No</v>
      </c>
      <c r="AB849" s="230">
        <f ca="1">HelpMe[[#This Row],[Updated Resolved Time]]-HelpMe[[#This Row],[Updated Created Date]]</f>
        <v>45.286684837963548</v>
      </c>
      <c r="AC849" s="231">
        <f>YEAR(HelpMe[[#This Row],[Updated Created Date]])</f>
        <v>2024</v>
      </c>
      <c r="AD849" s="228">
        <f>WEEKNUM(HelpMe[[#This Row],[Updated Created Date]])</f>
        <v>46</v>
      </c>
      <c r="AE849" s="228" t="str">
        <f>_xlfn.CONCAT(HelpMe[[#This Row],[Year]],"-W",HelpMe[[#This Row],[Week'#]])</f>
        <v>2024-W46</v>
      </c>
      <c r="AF849" s="228" t="str">
        <f>IFERROR(VLOOKUP(HelpMe[[#This Row],[ID]],CGTracker[#All],13,FALSE),"No CG Status Found")</f>
        <v>Under UAT</v>
      </c>
      <c r="AG849" s="228">
        <f>MONTH(HelpMe[[#This Row],[Updated Created Date]])</f>
        <v>11</v>
      </c>
      <c r="AH849" s="228" t="str">
        <f>_xlfn.CONCAT(HelpMe[[#This Row],[Year]],"-M",HelpMe[[#This Row],[Month]])</f>
        <v>2024-M11</v>
      </c>
      <c r="AI849" s="228" t="str">
        <f ca="1">IF(HelpMe[[#This Row],[Age]]&lt;2,"Less than 2",IF(HelpMe[[#This Row],[Age]]&lt;5,"From 2 to 5",IF(HelpMe[[#This Row],[Age]]&lt;10,"From 5 to 10","More than 10")))</f>
        <v>More than 10</v>
      </c>
      <c r="AJ8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45608.470833333333</v>
      </c>
      <c r="AK8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50" spans="1:37" ht="13.5" customHeight="1">
      <c r="A850" s="235">
        <v>4000004871</v>
      </c>
      <c r="B850" s="228" t="s">
        <v>156</v>
      </c>
      <c r="C850" s="228" t="s">
        <v>795</v>
      </c>
      <c r="D850" s="228" t="s">
        <v>6126</v>
      </c>
      <c r="E850" s="228" t="s">
        <v>1506</v>
      </c>
      <c r="F850" s="228" t="s">
        <v>2232</v>
      </c>
      <c r="G850" s="228" t="s">
        <v>941</v>
      </c>
      <c r="H850" s="228" t="s">
        <v>403</v>
      </c>
      <c r="I850" s="233" t="s">
        <v>6127</v>
      </c>
      <c r="J850" s="228" t="s">
        <v>6128</v>
      </c>
      <c r="K850" s="228" t="s">
        <v>846</v>
      </c>
      <c r="L850" s="228" t="s">
        <v>6129</v>
      </c>
      <c r="M850" s="228" t="s">
        <v>1506</v>
      </c>
      <c r="N850" s="228" t="s">
        <v>1122</v>
      </c>
      <c r="O850" s="228" t="s">
        <v>850</v>
      </c>
      <c r="P850" s="233" t="s">
        <v>6129</v>
      </c>
      <c r="Q850" s="228" t="s">
        <v>795</v>
      </c>
      <c r="R850" s="233" t="s">
        <v>6130</v>
      </c>
      <c r="S850" s="228" t="s">
        <v>6130</v>
      </c>
      <c r="T850" s="228" t="s">
        <v>6057</v>
      </c>
      <c r="U850" s="228" t="s">
        <v>855</v>
      </c>
      <c r="V850" s="228" t="s">
        <v>855</v>
      </c>
      <c r="W850" s="228" t="s">
        <v>869</v>
      </c>
      <c r="X850" s="316" t="s">
        <v>793</v>
      </c>
      <c r="Y850" s="317" t="str">
        <f>VLOOKUP(HelpMe[[#This Row],[Technician]],Technicians[#All],3,FALSE)</f>
        <v>Capgemini</v>
      </c>
      <c r="Z850" s="228" t="str">
        <f>VLOOKUP(HelpMe[[#This Row],[Technician]],Technicians[#All],2,FALSE)</f>
        <v>SAP MM</v>
      </c>
      <c r="AA850" s="233" t="str">
        <f>IF((TEXT("Oct 28, 2024 00:00 AM","mmm dd, yyyy hh:mm") - HelpMe[[#This Row],[Updated Created Date]])&gt;0, "Yes","No")</f>
        <v>No</v>
      </c>
      <c r="AB850" s="230">
        <f ca="1">HelpMe[[#This Row],[Updated Resolved Time]]-HelpMe[[#This Row],[Updated Created Date]]</f>
        <v>2.2534722222262644</v>
      </c>
      <c r="AC850" s="231">
        <f>YEAR(HelpMe[[#This Row],[Updated Created Date]])</f>
        <v>2024</v>
      </c>
      <c r="AD850" s="228">
        <f>WEEKNUM(HelpMe[[#This Row],[Updated Created Date]])</f>
        <v>46</v>
      </c>
      <c r="AE850" s="228" t="str">
        <f>_xlfn.CONCAT(HelpMe[[#This Row],[Year]],"-W",HelpMe[[#This Row],[Week'#]])</f>
        <v>2024-W46</v>
      </c>
      <c r="AF850" s="228" t="str">
        <f>IFERROR(VLOOKUP(HelpMe[[#This Row],[ID]],CGTracker[#All],13,FALSE),"No CG Status Found")</f>
        <v>Resolved</v>
      </c>
      <c r="AG850" s="228">
        <f>MONTH(HelpMe[[#This Row],[Updated Created Date]])</f>
        <v>11</v>
      </c>
      <c r="AH850" s="228" t="str">
        <f>_xlfn.CONCAT(HelpMe[[#This Row],[Year]],"-M",HelpMe[[#This Row],[Month]])</f>
        <v>2024-M11</v>
      </c>
      <c r="AI850" s="228" t="str">
        <f ca="1">IF(HelpMe[[#This Row],[Age]]&lt;2,"Less than 2",IF(HelpMe[[#This Row],[Age]]&lt;5,"From 2 to 5",IF(HelpMe[[#This Row],[Age]]&lt;10,"From 5 to 10","More than 10")))</f>
        <v>From 2 to 5</v>
      </c>
      <c r="AJ8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45607.481944444444</v>
      </c>
      <c r="AK8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45609.73541666667</v>
      </c>
    </row>
    <row r="851" spans="1:37" ht="13.5" customHeight="1">
      <c r="A851" s="235">
        <v>4000004815</v>
      </c>
      <c r="B851" s="228" t="s">
        <v>117</v>
      </c>
      <c r="C851" s="228" t="s">
        <v>892</v>
      </c>
      <c r="D851" s="228" t="s">
        <v>6131</v>
      </c>
      <c r="E851" s="228" t="s">
        <v>1211</v>
      </c>
      <c r="F851" s="228" t="s">
        <v>881</v>
      </c>
      <c r="G851" s="228" t="s">
        <v>882</v>
      </c>
      <c r="H851" s="228" t="s">
        <v>403</v>
      </c>
      <c r="I851" s="233" t="s">
        <v>6088</v>
      </c>
      <c r="J851" s="228" t="s">
        <v>6132</v>
      </c>
      <c r="K851" s="228" t="s">
        <v>890</v>
      </c>
      <c r="L851" s="228" t="s">
        <v>6133</v>
      </c>
      <c r="M851" s="228" t="s">
        <v>1211</v>
      </c>
      <c r="N851" s="228" t="s">
        <v>924</v>
      </c>
      <c r="O851" s="228" t="s">
        <v>850</v>
      </c>
      <c r="P851" s="233" t="s">
        <v>6133</v>
      </c>
      <c r="Q851" s="228" t="s">
        <v>795</v>
      </c>
      <c r="R851" s="233" t="s">
        <v>6134</v>
      </c>
      <c r="S851" s="228" t="s">
        <v>6134</v>
      </c>
      <c r="T851" s="228" t="s">
        <v>6135</v>
      </c>
      <c r="U851" s="228" t="s">
        <v>890</v>
      </c>
      <c r="V851" s="228" t="s">
        <v>855</v>
      </c>
      <c r="W851" s="228" t="s">
        <v>938</v>
      </c>
      <c r="X851" s="316" t="s">
        <v>878</v>
      </c>
      <c r="Y851" s="317" t="str">
        <f>VLOOKUP(HelpMe[[#This Row],[Technician]],Technicians[#All],3,FALSE)</f>
        <v>RAK Ceramics</v>
      </c>
      <c r="Z851" s="228" t="str">
        <f>VLOOKUP(HelpMe[[#This Row],[Technician]],Technicians[#All],2,FALSE)</f>
        <v>SAP Basis</v>
      </c>
      <c r="AA851" s="233" t="str">
        <f>IF((TEXT("Oct 28, 2024 00:00 AM","mmm dd, yyyy hh:mm") - HelpMe[[#This Row],[Updated Created Date]])&gt;0, "Yes","No")</f>
        <v>No</v>
      </c>
      <c r="AB851" s="230">
        <f ca="1">HelpMe[[#This Row],[Updated Resolved Time]]-HelpMe[[#This Row],[Updated Created Date]]</f>
        <v>0.16527777777810115</v>
      </c>
      <c r="AC851" s="231">
        <f>YEAR(HelpMe[[#This Row],[Updated Created Date]])</f>
        <v>2024</v>
      </c>
      <c r="AD851" s="228">
        <f>WEEKNUM(HelpMe[[#This Row],[Updated Created Date]])</f>
        <v>45</v>
      </c>
      <c r="AE851" s="228" t="str">
        <f>_xlfn.CONCAT(HelpMe[[#This Row],[Year]],"-W",HelpMe[[#This Row],[Week'#]])</f>
        <v>2024-W45</v>
      </c>
      <c r="AF851" s="228" t="str">
        <f>IFERROR(VLOOKUP(HelpMe[[#This Row],[ID]],CGTracker[#All],13,FALSE),"No CG Status Found")</f>
        <v>No CG Status Found</v>
      </c>
      <c r="AG851" s="228">
        <f>MONTH(HelpMe[[#This Row],[Updated Created Date]])</f>
        <v>11</v>
      </c>
      <c r="AH851" s="228" t="str">
        <f>_xlfn.CONCAT(HelpMe[[#This Row],[Year]],"-M",HelpMe[[#This Row],[Month]])</f>
        <v>2024-M11</v>
      </c>
      <c r="AI851" s="228" t="str">
        <f ca="1">IF(HelpMe[[#This Row],[Age]]&lt;2,"Less than 2",IF(HelpMe[[#This Row],[Age]]&lt;5,"From 2 to 5",IF(HelpMe[[#This Row],[Age]]&lt;10,"From 5 to 10","More than 10")))</f>
        <v>Less than 2</v>
      </c>
      <c r="AJ8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45604.529166666667</v>
      </c>
      <c r="AK8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45604.694444444445</v>
      </c>
    </row>
    <row r="852" spans="1:37" ht="13.5" customHeight="1">
      <c r="A852" s="235">
        <v>4000004870</v>
      </c>
      <c r="B852" s="228" t="s">
        <v>117</v>
      </c>
      <c r="C852" s="228" t="s">
        <v>1035</v>
      </c>
      <c r="D852" s="228" t="s">
        <v>6136</v>
      </c>
      <c r="E852" s="228" t="s">
        <v>5202</v>
      </c>
      <c r="F852" s="228" t="s">
        <v>881</v>
      </c>
      <c r="G852" s="228" t="s">
        <v>882</v>
      </c>
      <c r="H852" s="228" t="s">
        <v>403</v>
      </c>
      <c r="I852" s="233" t="s">
        <v>6127</v>
      </c>
      <c r="J852" s="228" t="s">
        <v>6137</v>
      </c>
      <c r="K852" s="228" t="s">
        <v>890</v>
      </c>
      <c r="L852" s="228" t="s">
        <v>6138</v>
      </c>
      <c r="M852" s="228" t="s">
        <v>5202</v>
      </c>
      <c r="N852" s="228" t="s">
        <v>1446</v>
      </c>
      <c r="O852" s="228" t="s">
        <v>850</v>
      </c>
      <c r="P852" s="233" t="s">
        <v>6138</v>
      </c>
      <c r="Q852" s="228" t="s">
        <v>892</v>
      </c>
      <c r="R852" s="233" t="s">
        <v>6139</v>
      </c>
      <c r="S852" s="228" t="s">
        <v>6140</v>
      </c>
      <c r="T852" s="228" t="s">
        <v>6141</v>
      </c>
      <c r="U852" s="228" t="s">
        <v>890</v>
      </c>
      <c r="V852" s="228" t="s">
        <v>855</v>
      </c>
      <c r="W852" s="228" t="s">
        <v>938</v>
      </c>
      <c r="X852" s="316" t="s">
        <v>878</v>
      </c>
      <c r="Y852" s="317" t="str">
        <f>VLOOKUP(HelpMe[[#This Row],[Technician]],Technicians[#All],3,FALSE)</f>
        <v>RAK Ceramics</v>
      </c>
      <c r="Z852" s="228" t="str">
        <f>VLOOKUP(HelpMe[[#This Row],[Technician]],Technicians[#All],2,FALSE)</f>
        <v>SAP Basis</v>
      </c>
      <c r="AA852" s="233" t="str">
        <f>IF((TEXT("Oct 28, 2024 00:00 AM","mmm dd, yyyy hh:mm") - HelpMe[[#This Row],[Updated Created Date]])&gt;0, "Yes","No")</f>
        <v>No</v>
      </c>
      <c r="AB852" s="230">
        <f ca="1">HelpMe[[#This Row],[Updated Resolved Time]]-HelpMe[[#This Row],[Updated Created Date]]</f>
        <v>2.3090277777810115</v>
      </c>
      <c r="AC852" s="231">
        <f>YEAR(HelpMe[[#This Row],[Updated Created Date]])</f>
        <v>2024</v>
      </c>
      <c r="AD852" s="228">
        <f>WEEKNUM(HelpMe[[#This Row],[Updated Created Date]])</f>
        <v>46</v>
      </c>
      <c r="AE852" s="228" t="str">
        <f>_xlfn.CONCAT(HelpMe[[#This Row],[Year]],"-W",HelpMe[[#This Row],[Week'#]])</f>
        <v>2024-W46</v>
      </c>
      <c r="AF852" s="228" t="str">
        <f>IFERROR(VLOOKUP(HelpMe[[#This Row],[ID]],CGTracker[#All],13,FALSE),"No CG Status Found")</f>
        <v>No CG Status Found</v>
      </c>
      <c r="AG852" s="228">
        <f>MONTH(HelpMe[[#This Row],[Updated Created Date]])</f>
        <v>11</v>
      </c>
      <c r="AH852" s="228" t="str">
        <f>_xlfn.CONCAT(HelpMe[[#This Row],[Year]],"-M",HelpMe[[#This Row],[Month]])</f>
        <v>2024-M11</v>
      </c>
      <c r="AI852" s="228" t="str">
        <f ca="1">IF(HelpMe[[#This Row],[Age]]&lt;2,"Less than 2",IF(HelpMe[[#This Row],[Age]]&lt;5,"From 2 to 5",IF(HelpMe[[#This Row],[Age]]&lt;10,"From 5 to 10","More than 10")))</f>
        <v>From 2 to 5</v>
      </c>
      <c r="AJ8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45607.481944444444</v>
      </c>
      <c r="AK8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45609.790972222225</v>
      </c>
    </row>
    <row r="853" spans="1:37" ht="13.5" customHeight="1">
      <c r="A853" s="235">
        <v>4000004866</v>
      </c>
      <c r="B853" s="228" t="s">
        <v>117</v>
      </c>
      <c r="C853" s="228" t="s">
        <v>795</v>
      </c>
      <c r="D853" s="228" t="s">
        <v>6142</v>
      </c>
      <c r="E853" s="228" t="s">
        <v>6143</v>
      </c>
      <c r="F853" s="228" t="s">
        <v>5000</v>
      </c>
      <c r="G853" s="228" t="s">
        <v>941</v>
      </c>
      <c r="H853" s="228" t="s">
        <v>268</v>
      </c>
      <c r="I853" s="233" t="s">
        <v>6144</v>
      </c>
      <c r="J853" s="228" t="s">
        <v>6145</v>
      </c>
      <c r="K853" s="228" t="s">
        <v>846</v>
      </c>
      <c r="L853" s="228" t="s">
        <v>855</v>
      </c>
      <c r="M853" s="228" t="s">
        <v>2448</v>
      </c>
      <c r="N853" s="228" t="s">
        <v>6146</v>
      </c>
      <c r="O853" s="228" t="s">
        <v>850</v>
      </c>
      <c r="P853" s="233" t="s">
        <v>6147</v>
      </c>
      <c r="Q853" s="228" t="s">
        <v>795</v>
      </c>
      <c r="R853" s="233" t="s">
        <v>855</v>
      </c>
      <c r="S853" s="228" t="s">
        <v>855</v>
      </c>
      <c r="T853" s="228" t="s">
        <v>6148</v>
      </c>
      <c r="U853" s="228" t="s">
        <v>846</v>
      </c>
      <c r="V853" s="228" t="s">
        <v>6149</v>
      </c>
      <c r="W853" s="228" t="s">
        <v>869</v>
      </c>
      <c r="X853" s="316" t="s">
        <v>793</v>
      </c>
      <c r="Y853" s="317" t="str">
        <f>VLOOKUP(HelpMe[[#This Row],[Technician]],Technicians[#All],3,FALSE)</f>
        <v>RAK Ceramics</v>
      </c>
      <c r="Z853" s="228" t="str">
        <f>VLOOKUP(HelpMe[[#This Row],[Technician]],Technicians[#All],2,FALSE)</f>
        <v>SAP MM</v>
      </c>
      <c r="AA853" s="233" t="str">
        <f>IF((TEXT("Oct 28, 2024 00:00 AM","mmm dd, yyyy hh:mm") - HelpMe[[#This Row],[Updated Created Date]])&gt;0, "Yes","No")</f>
        <v>No</v>
      </c>
      <c r="AB853" s="230">
        <f ca="1">HelpMe[[#This Row],[Updated Resolved Time]]-HelpMe[[#This Row],[Updated Created Date]]</f>
        <v>46.297795949074498</v>
      </c>
      <c r="AC853" s="231">
        <f>YEAR(HelpMe[[#This Row],[Updated Created Date]])</f>
        <v>2024</v>
      </c>
      <c r="AD853" s="228">
        <f>WEEKNUM(HelpMe[[#This Row],[Updated Created Date]])</f>
        <v>46</v>
      </c>
      <c r="AE853" s="228" t="str">
        <f>_xlfn.CONCAT(HelpMe[[#This Row],[Year]],"-W",HelpMe[[#This Row],[Week'#]])</f>
        <v>2024-W46</v>
      </c>
      <c r="AF853" s="228" t="str">
        <f>IFERROR(VLOOKUP(HelpMe[[#This Row],[ID]],CGTracker[#All],13,FALSE),"No CG Status Found")</f>
        <v>No CG Status Found</v>
      </c>
      <c r="AG853" s="228">
        <f>MONTH(HelpMe[[#This Row],[Updated Created Date]])</f>
        <v>11</v>
      </c>
      <c r="AH853" s="228" t="str">
        <f>_xlfn.CONCAT(HelpMe[[#This Row],[Year]],"-M",HelpMe[[#This Row],[Month]])</f>
        <v>2024-M11</v>
      </c>
      <c r="AI853" s="228" t="str">
        <f ca="1">IF(HelpMe[[#This Row],[Age]]&lt;2,"Less than 2",IF(HelpMe[[#This Row],[Age]]&lt;5,"From 2 to 5",IF(HelpMe[[#This Row],[Age]]&lt;10,"From 5 to 10","More than 10")))</f>
        <v>More than 10</v>
      </c>
      <c r="AJ8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45607.459722222222</v>
      </c>
      <c r="AK8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54" spans="1:37" ht="13.5" customHeight="1">
      <c r="A854" s="235">
        <v>4000004844</v>
      </c>
      <c r="B854" s="228" t="s">
        <v>156</v>
      </c>
      <c r="C854" s="228" t="s">
        <v>795</v>
      </c>
      <c r="D854" s="228" t="s">
        <v>6150</v>
      </c>
      <c r="E854" s="228" t="s">
        <v>1512</v>
      </c>
      <c r="F854" s="228" t="s">
        <v>223</v>
      </c>
      <c r="G854" s="228" t="s">
        <v>895</v>
      </c>
      <c r="H854" s="228" t="s">
        <v>268</v>
      </c>
      <c r="I854" s="233" t="s">
        <v>6151</v>
      </c>
      <c r="J854" s="228" t="s">
        <v>6116</v>
      </c>
      <c r="K854" s="228" t="s">
        <v>846</v>
      </c>
      <c r="L854" s="228" t="s">
        <v>855</v>
      </c>
      <c r="M854" s="228" t="s">
        <v>933</v>
      </c>
      <c r="N854" s="228" t="s">
        <v>1516</v>
      </c>
      <c r="O854" s="228" t="s">
        <v>850</v>
      </c>
      <c r="P854" s="233" t="s">
        <v>6152</v>
      </c>
      <c r="Q854" s="228" t="s">
        <v>795</v>
      </c>
      <c r="R854" s="233" t="s">
        <v>855</v>
      </c>
      <c r="S854" s="228" t="s">
        <v>6153</v>
      </c>
      <c r="T854" s="228" t="s">
        <v>6118</v>
      </c>
      <c r="U854" s="228" t="s">
        <v>855</v>
      </c>
      <c r="V854" s="228" t="s">
        <v>6154</v>
      </c>
      <c r="W854" s="228" t="s">
        <v>869</v>
      </c>
      <c r="X854" s="316" t="s">
        <v>793</v>
      </c>
      <c r="Y854" s="317" t="str">
        <f>VLOOKUP(HelpMe[[#This Row],[Technician]],Technicians[#All],3,FALSE)</f>
        <v>Capgemini</v>
      </c>
      <c r="Z854" s="228" t="str">
        <f>VLOOKUP(HelpMe[[#This Row],[Technician]],Technicians[#All],2,FALSE)</f>
        <v>SAP HCM</v>
      </c>
      <c r="AA854" s="233" t="str">
        <f>IF((TEXT("Oct 28, 2024 00:00 AM","mmm dd, yyyy hh:mm") - HelpMe[[#This Row],[Updated Created Date]])&gt;0, "Yes","No")</f>
        <v>No</v>
      </c>
      <c r="AB854" s="230">
        <f ca="1">HelpMe[[#This Row],[Updated Resolved Time]]-HelpMe[[#This Row],[Updated Created Date]]</f>
        <v>48.913073726849689</v>
      </c>
      <c r="AC854" s="231">
        <f>YEAR(HelpMe[[#This Row],[Updated Created Date]])</f>
        <v>2024</v>
      </c>
      <c r="AD854" s="228">
        <f>WEEKNUM(HelpMe[[#This Row],[Updated Created Date]])</f>
        <v>45</v>
      </c>
      <c r="AE854" s="228" t="str">
        <f>_xlfn.CONCAT(HelpMe[[#This Row],[Year]],"-W",HelpMe[[#This Row],[Week'#]])</f>
        <v>2024-W45</v>
      </c>
      <c r="AF854" s="228" t="str">
        <f>IFERROR(VLOOKUP(HelpMe[[#This Row],[ID]],CGTracker[#All],13,FALSE),"No CG Status Found")</f>
        <v>Pending Bug Fix</v>
      </c>
      <c r="AG854" s="228">
        <f>MONTH(HelpMe[[#This Row],[Updated Created Date]])</f>
        <v>11</v>
      </c>
      <c r="AH854" s="228" t="str">
        <f>_xlfn.CONCAT(HelpMe[[#This Row],[Year]],"-M",HelpMe[[#This Row],[Month]])</f>
        <v>2024-M11</v>
      </c>
      <c r="AI854" s="228" t="str">
        <f ca="1">IF(HelpMe[[#This Row],[Age]]&lt;2,"Less than 2",IF(HelpMe[[#This Row],[Age]]&lt;5,"From 2 to 5",IF(HelpMe[[#This Row],[Age]]&lt;10,"From 5 to 10","More than 10")))</f>
        <v>More than 10</v>
      </c>
      <c r="AJ8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45604.844444444447</v>
      </c>
      <c r="AK8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55" spans="1:37" ht="13.5" customHeight="1">
      <c r="A855" s="235">
        <v>4000004857</v>
      </c>
      <c r="B855" s="228" t="s">
        <v>117</v>
      </c>
      <c r="C855" s="228" t="s">
        <v>795</v>
      </c>
      <c r="D855" s="228" t="s">
        <v>6155</v>
      </c>
      <c r="E855" s="228" t="s">
        <v>6156</v>
      </c>
      <c r="F855" s="228" t="s">
        <v>881</v>
      </c>
      <c r="G855" s="228" t="s">
        <v>882</v>
      </c>
      <c r="H855" s="228" t="s">
        <v>268</v>
      </c>
      <c r="I855" s="233" t="s">
        <v>6157</v>
      </c>
      <c r="J855" s="228" t="s">
        <v>6085</v>
      </c>
      <c r="K855" s="228" t="s">
        <v>890</v>
      </c>
      <c r="L855" s="228" t="s">
        <v>855</v>
      </c>
      <c r="M855" s="228" t="s">
        <v>933</v>
      </c>
      <c r="N855" s="228" t="s">
        <v>1024</v>
      </c>
      <c r="O855" s="228" t="s">
        <v>850</v>
      </c>
      <c r="P855" s="233" t="s">
        <v>6158</v>
      </c>
      <c r="Q855" s="228" t="s">
        <v>795</v>
      </c>
      <c r="R855" s="233" t="s">
        <v>855</v>
      </c>
      <c r="S855" s="228" t="s">
        <v>6159</v>
      </c>
      <c r="T855" s="228" t="s">
        <v>6160</v>
      </c>
      <c r="U855" s="228" t="s">
        <v>890</v>
      </c>
      <c r="V855" s="228" t="s">
        <v>855</v>
      </c>
      <c r="W855" s="228" t="s">
        <v>938</v>
      </c>
      <c r="X855" s="316" t="s">
        <v>984</v>
      </c>
      <c r="Y855" s="317" t="str">
        <f>VLOOKUP(HelpMe[[#This Row],[Technician]],Technicians[#All],3,FALSE)</f>
        <v>RAK Ceramics</v>
      </c>
      <c r="Z855" s="228" t="str">
        <f>VLOOKUP(HelpMe[[#This Row],[Technician]],Technicians[#All],2,FALSE)</f>
        <v>SAP Basis</v>
      </c>
      <c r="AA855" s="233" t="str">
        <f>IF((TEXT("Oct 28, 2024 00:00 AM","mmm dd, yyyy hh:mm") - HelpMe[[#This Row],[Updated Created Date]])&gt;0, "Yes","No")</f>
        <v>No</v>
      </c>
      <c r="AB855" s="230">
        <f ca="1">HelpMe[[#This Row],[Updated Resolved Time]]-HelpMe[[#This Row],[Updated Created Date]]</f>
        <v>47.260990393515385</v>
      </c>
      <c r="AC855" s="231">
        <f>YEAR(HelpMe[[#This Row],[Updated Created Date]])</f>
        <v>2024</v>
      </c>
      <c r="AD855" s="228">
        <f>WEEKNUM(HelpMe[[#This Row],[Updated Created Date]])</f>
        <v>46</v>
      </c>
      <c r="AE855" s="228" t="str">
        <f>_xlfn.CONCAT(HelpMe[[#This Row],[Year]],"-W",HelpMe[[#This Row],[Week'#]])</f>
        <v>2024-W46</v>
      </c>
      <c r="AF855" s="228" t="str">
        <f>IFERROR(VLOOKUP(HelpMe[[#This Row],[ID]],CGTracker[#All],13,FALSE),"No CG Status Found")</f>
        <v>No CG Status Found</v>
      </c>
      <c r="AG855" s="228">
        <f>MONTH(HelpMe[[#This Row],[Updated Created Date]])</f>
        <v>11</v>
      </c>
      <c r="AH855" s="228" t="str">
        <f>_xlfn.CONCAT(HelpMe[[#This Row],[Year]],"-M",HelpMe[[#This Row],[Month]])</f>
        <v>2024-M11</v>
      </c>
      <c r="AI855" s="228" t="str">
        <f ca="1">IF(HelpMe[[#This Row],[Age]]&lt;2,"Less than 2",IF(HelpMe[[#This Row],[Age]]&lt;5,"From 2 to 5",IF(HelpMe[[#This Row],[Age]]&lt;10,"From 5 to 10","More than 10")))</f>
        <v>More than 10</v>
      </c>
      <c r="AJ8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45606.496527777781</v>
      </c>
      <c r="AK8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56" spans="1:37" ht="13.5" customHeight="1">
      <c r="A856" s="235">
        <v>4000004860</v>
      </c>
      <c r="B856" s="228" t="s">
        <v>156</v>
      </c>
      <c r="C856" s="228" t="s">
        <v>795</v>
      </c>
      <c r="D856" s="228" t="s">
        <v>327</v>
      </c>
      <c r="E856" s="228" t="s">
        <v>6161</v>
      </c>
      <c r="F856" s="228" t="s">
        <v>518</v>
      </c>
      <c r="G856" s="228" t="s">
        <v>516</v>
      </c>
      <c r="H856" s="228" t="s">
        <v>403</v>
      </c>
      <c r="I856" s="233" t="s">
        <v>6162</v>
      </c>
      <c r="J856" s="228" t="s">
        <v>6163</v>
      </c>
      <c r="K856" s="228" t="s">
        <v>846</v>
      </c>
      <c r="L856" s="228" t="s">
        <v>6164</v>
      </c>
      <c r="M856" s="228" t="s">
        <v>933</v>
      </c>
      <c r="N856" s="228" t="s">
        <v>916</v>
      </c>
      <c r="O856" s="228" t="s">
        <v>850</v>
      </c>
      <c r="P856" s="233" t="s">
        <v>6164</v>
      </c>
      <c r="Q856" s="228" t="s">
        <v>795</v>
      </c>
      <c r="R856" s="233" t="s">
        <v>6165</v>
      </c>
      <c r="S856" s="228" t="s">
        <v>6165</v>
      </c>
      <c r="T856" s="228" t="s">
        <v>6166</v>
      </c>
      <c r="U856" s="228" t="s">
        <v>855</v>
      </c>
      <c r="V856" s="228" t="s">
        <v>855</v>
      </c>
      <c r="W856" s="228" t="s">
        <v>869</v>
      </c>
      <c r="X856" s="316" t="s">
        <v>904</v>
      </c>
      <c r="Y856" s="317" t="str">
        <f>VLOOKUP(HelpMe[[#This Row],[Technician]],Technicians[#All],3,FALSE)</f>
        <v>Capgemini</v>
      </c>
      <c r="Z856" s="228" t="str">
        <f>VLOOKUP(HelpMe[[#This Row],[Technician]],Technicians[#All],2,FALSE)</f>
        <v>SAP SD</v>
      </c>
      <c r="AA856" s="233" t="str">
        <f>IF((TEXT("Oct 28, 2024 00:00 AM","mmm dd, yyyy hh:mm") - HelpMe[[#This Row],[Updated Created Date]])&gt;0, "Yes","No")</f>
        <v>No</v>
      </c>
      <c r="AB856" s="230">
        <f ca="1">HelpMe[[#This Row],[Updated Resolved Time]]-HelpMe[[#This Row],[Updated Created Date]]</f>
        <v>2.077777777776646</v>
      </c>
      <c r="AC856" s="231">
        <f>YEAR(HelpMe[[#This Row],[Updated Created Date]])</f>
        <v>2024</v>
      </c>
      <c r="AD856" s="228">
        <f>WEEKNUM(HelpMe[[#This Row],[Updated Created Date]])</f>
        <v>46</v>
      </c>
      <c r="AE856" s="228" t="str">
        <f>_xlfn.CONCAT(HelpMe[[#This Row],[Year]],"-W",HelpMe[[#This Row],[Week'#]])</f>
        <v>2024-W46</v>
      </c>
      <c r="AF856" s="228" t="str">
        <f>IFERROR(VLOOKUP(HelpMe[[#This Row],[ID]],CGTracker[#All],13,FALSE),"No CG Status Found")</f>
        <v>Resolved</v>
      </c>
      <c r="AG856" s="228">
        <f>MONTH(HelpMe[[#This Row],[Updated Created Date]])</f>
        <v>11</v>
      </c>
      <c r="AH856" s="228" t="str">
        <f>_xlfn.CONCAT(HelpMe[[#This Row],[Year]],"-M",HelpMe[[#This Row],[Month]])</f>
        <v>2024-M11</v>
      </c>
      <c r="AI856" s="228" t="str">
        <f ca="1">IF(HelpMe[[#This Row],[Age]]&lt;2,"Less than 2",IF(HelpMe[[#This Row],[Age]]&lt;5,"From 2 to 5",IF(HelpMe[[#This Row],[Age]]&lt;10,"From 5 to 10","More than 10")))</f>
        <v>From 2 to 5</v>
      </c>
      <c r="AJ8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45606.6</v>
      </c>
      <c r="AK8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45608.677777777775</v>
      </c>
    </row>
    <row r="857" spans="1:37" ht="13.5" customHeight="1">
      <c r="A857" s="235">
        <v>4000004898</v>
      </c>
      <c r="B857" s="228" t="s">
        <v>156</v>
      </c>
      <c r="C857" s="228" t="s">
        <v>795</v>
      </c>
      <c r="D857" s="228" t="s">
        <v>332</v>
      </c>
      <c r="E857" s="228" t="s">
        <v>1506</v>
      </c>
      <c r="F857" s="228" t="s">
        <v>5000</v>
      </c>
      <c r="G857" s="228" t="s">
        <v>941</v>
      </c>
      <c r="H857" s="228" t="s">
        <v>403</v>
      </c>
      <c r="I857" s="233" t="s">
        <v>6167</v>
      </c>
      <c r="J857" s="228" t="s">
        <v>6168</v>
      </c>
      <c r="K857" s="228" t="s">
        <v>846</v>
      </c>
      <c r="L857" s="228" t="s">
        <v>6169</v>
      </c>
      <c r="M857" s="228" t="s">
        <v>1506</v>
      </c>
      <c r="N857" s="228" t="s">
        <v>1122</v>
      </c>
      <c r="O857" s="228" t="s">
        <v>850</v>
      </c>
      <c r="P857" s="233" t="s">
        <v>6169</v>
      </c>
      <c r="Q857" s="228" t="s">
        <v>795</v>
      </c>
      <c r="R857" s="233" t="s">
        <v>6170</v>
      </c>
      <c r="S857" s="228" t="s">
        <v>6170</v>
      </c>
      <c r="T857" s="228" t="s">
        <v>6171</v>
      </c>
      <c r="U857" s="228" t="s">
        <v>855</v>
      </c>
      <c r="V857" s="228" t="s">
        <v>855</v>
      </c>
      <c r="W857" s="228" t="s">
        <v>869</v>
      </c>
      <c r="X857" s="316" t="s">
        <v>793</v>
      </c>
      <c r="Y857" s="317" t="str">
        <f>VLOOKUP(HelpMe[[#This Row],[Technician]],Technicians[#All],3,FALSE)</f>
        <v>RAK Ceramics</v>
      </c>
      <c r="Z857" s="228" t="str">
        <f>VLOOKUP(HelpMe[[#This Row],[Technician]],Technicians[#All],2,FALSE)</f>
        <v>SAP MM</v>
      </c>
      <c r="AA857" s="233" t="str">
        <f>IF((TEXT("Oct 28, 2024 00:00 AM","mmm dd, yyyy hh:mm") - HelpMe[[#This Row],[Updated Created Date]])&gt;0, "Yes","No")</f>
        <v>No</v>
      </c>
      <c r="AB857" s="230">
        <f ca="1">HelpMe[[#This Row],[Updated Resolved Time]]-HelpMe[[#This Row],[Updated Created Date]]</f>
        <v>8.9895833333357587</v>
      </c>
      <c r="AC857" s="231">
        <f>YEAR(HelpMe[[#This Row],[Updated Created Date]])</f>
        <v>2024</v>
      </c>
      <c r="AD857" s="228">
        <f>WEEKNUM(HelpMe[[#This Row],[Updated Created Date]])</f>
        <v>46</v>
      </c>
      <c r="AE857" s="228" t="str">
        <f>_xlfn.CONCAT(HelpMe[[#This Row],[Year]],"-W",HelpMe[[#This Row],[Week'#]])</f>
        <v>2024-W46</v>
      </c>
      <c r="AF857" s="228" t="str">
        <f>IFERROR(VLOOKUP(HelpMe[[#This Row],[ID]],CGTracker[#All],13,FALSE),"No CG Status Found")</f>
        <v>Resolved</v>
      </c>
      <c r="AG857" s="228">
        <f>MONTH(HelpMe[[#This Row],[Updated Created Date]])</f>
        <v>11</v>
      </c>
      <c r="AH857" s="228" t="str">
        <f>_xlfn.CONCAT(HelpMe[[#This Row],[Year]],"-M",HelpMe[[#This Row],[Month]])</f>
        <v>2024-M11</v>
      </c>
      <c r="AI857" s="228" t="str">
        <f ca="1">IF(HelpMe[[#This Row],[Age]]&lt;2,"Less than 2",IF(HelpMe[[#This Row],[Age]]&lt;5,"From 2 to 5",IF(HelpMe[[#This Row],[Age]]&lt;10,"From 5 to 10","More than 10")))</f>
        <v>From 5 to 10</v>
      </c>
      <c r="AJ8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45607.707638888889</v>
      </c>
      <c r="AK8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45616.697222222225</v>
      </c>
    </row>
    <row r="858" spans="1:37" ht="13.5" customHeight="1">
      <c r="A858" s="235">
        <v>4000004887</v>
      </c>
      <c r="B858" s="228" t="s">
        <v>117</v>
      </c>
      <c r="C858" s="228" t="s">
        <v>841</v>
      </c>
      <c r="D858" s="228" t="s">
        <v>6172</v>
      </c>
      <c r="E858" s="228" t="s">
        <v>1054</v>
      </c>
      <c r="F858" s="228" t="s">
        <v>1054</v>
      </c>
      <c r="G858" s="228" t="s">
        <v>1055</v>
      </c>
      <c r="H858" s="228" t="s">
        <v>268</v>
      </c>
      <c r="I858" s="233" t="s">
        <v>6173</v>
      </c>
      <c r="J858" s="228" t="s">
        <v>6174</v>
      </c>
      <c r="K858" s="228" t="s">
        <v>846</v>
      </c>
      <c r="L858" s="228" t="s">
        <v>855</v>
      </c>
      <c r="M858" s="228" t="s">
        <v>1054</v>
      </c>
      <c r="N858" s="228" t="s">
        <v>886</v>
      </c>
      <c r="O858" s="228" t="s">
        <v>850</v>
      </c>
      <c r="P858" s="233" t="s">
        <v>6175</v>
      </c>
      <c r="Q858" s="228" t="s">
        <v>841</v>
      </c>
      <c r="R858" s="233" t="s">
        <v>855</v>
      </c>
      <c r="S858" s="228" t="s">
        <v>855</v>
      </c>
      <c r="T858" s="228" t="s">
        <v>6176</v>
      </c>
      <c r="U858" s="228" t="s">
        <v>846</v>
      </c>
      <c r="V858" s="228" t="s">
        <v>6177</v>
      </c>
      <c r="W858" s="228" t="s">
        <v>869</v>
      </c>
      <c r="X858" s="316" t="s">
        <v>793</v>
      </c>
      <c r="Y858" s="317" t="str">
        <f>VLOOKUP(HelpMe[[#This Row],[Technician]],Technicians[#All],3,FALSE)</f>
        <v>RAK Ceramics</v>
      </c>
      <c r="Z858" s="228" t="str">
        <f>VLOOKUP(HelpMe[[#This Row],[Technician]],Technicians[#All],2,FALSE)</f>
        <v>SAP PP</v>
      </c>
      <c r="AA858" s="233" t="str">
        <f>IF((TEXT("Oct 28, 2024 00:00 AM","mmm dd, yyyy hh:mm") - HelpMe[[#This Row],[Updated Created Date]])&gt;0, "Yes","No")</f>
        <v>No</v>
      </c>
      <c r="AB858" s="230">
        <f ca="1">HelpMe[[#This Row],[Updated Resolved Time]]-HelpMe[[#This Row],[Updated Created Date]]</f>
        <v>46.192934837963548</v>
      </c>
      <c r="AC858" s="231">
        <f>YEAR(HelpMe[[#This Row],[Updated Created Date]])</f>
        <v>2024</v>
      </c>
      <c r="AD858" s="228">
        <f>WEEKNUM(HelpMe[[#This Row],[Updated Created Date]])</f>
        <v>46</v>
      </c>
      <c r="AE858" s="228" t="str">
        <f>_xlfn.CONCAT(HelpMe[[#This Row],[Year]],"-W",HelpMe[[#This Row],[Week'#]])</f>
        <v>2024-W46</v>
      </c>
      <c r="AF858" s="228" t="str">
        <f>IFERROR(VLOOKUP(HelpMe[[#This Row],[ID]],CGTracker[#All],13,FALSE),"No CG Status Found")</f>
        <v>Pending RAK Ceramics Action</v>
      </c>
      <c r="AG858" s="228">
        <f>MONTH(HelpMe[[#This Row],[Updated Created Date]])</f>
        <v>11</v>
      </c>
      <c r="AH858" s="228" t="str">
        <f>_xlfn.CONCAT(HelpMe[[#This Row],[Year]],"-M",HelpMe[[#This Row],[Month]])</f>
        <v>2024-M11</v>
      </c>
      <c r="AI858" s="228" t="str">
        <f ca="1">IF(HelpMe[[#This Row],[Age]]&lt;2,"Less than 2",IF(HelpMe[[#This Row],[Age]]&lt;5,"From 2 to 5",IF(HelpMe[[#This Row],[Age]]&lt;10,"From 5 to 10","More than 10")))</f>
        <v>More than 10</v>
      </c>
      <c r="AJ8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45607.564583333333</v>
      </c>
      <c r="AK8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59" spans="1:37" ht="13.5" customHeight="1">
      <c r="A859" s="235">
        <v>4000004906</v>
      </c>
      <c r="B859" s="228" t="s">
        <v>117</v>
      </c>
      <c r="C859" s="228" t="s">
        <v>795</v>
      </c>
      <c r="D859" s="228" t="s">
        <v>6178</v>
      </c>
      <c r="E859" s="228" t="s">
        <v>6179</v>
      </c>
      <c r="F859" s="228" t="s">
        <v>2232</v>
      </c>
      <c r="G859" s="228" t="s">
        <v>941</v>
      </c>
      <c r="H859" s="228" t="s">
        <v>403</v>
      </c>
      <c r="I859" s="233" t="s">
        <v>6180</v>
      </c>
      <c r="J859" s="228" t="s">
        <v>6181</v>
      </c>
      <c r="K859" s="228" t="s">
        <v>846</v>
      </c>
      <c r="L859" s="228" t="s">
        <v>6182</v>
      </c>
      <c r="M859" s="228" t="s">
        <v>933</v>
      </c>
      <c r="N859" s="228" t="s">
        <v>916</v>
      </c>
      <c r="O859" s="228" t="s">
        <v>850</v>
      </c>
      <c r="P859" s="233" t="s">
        <v>6182</v>
      </c>
      <c r="Q859" s="228" t="s">
        <v>795</v>
      </c>
      <c r="R859" s="233" t="s">
        <v>6183</v>
      </c>
      <c r="S859" s="228" t="s">
        <v>6184</v>
      </c>
      <c r="T859" s="228" t="s">
        <v>6185</v>
      </c>
      <c r="U859" s="228" t="s">
        <v>846</v>
      </c>
      <c r="V859" s="228" t="s">
        <v>6186</v>
      </c>
      <c r="W859" s="228" t="s">
        <v>869</v>
      </c>
      <c r="X859" s="316" t="s">
        <v>904</v>
      </c>
      <c r="Y859" s="317" t="str">
        <f>VLOOKUP(HelpMe[[#This Row],[Technician]],Technicians[#All],3,FALSE)</f>
        <v>Capgemini</v>
      </c>
      <c r="Z859" s="228" t="str">
        <f>VLOOKUP(HelpMe[[#This Row],[Technician]],Technicians[#All],2,FALSE)</f>
        <v>SAP MM</v>
      </c>
      <c r="AA859" s="233" t="str">
        <f>IF((TEXT("Oct 28, 2024 00:00 AM","mmm dd, yyyy hh:mm") - HelpMe[[#This Row],[Updated Created Date]])&gt;0, "Yes","No")</f>
        <v>No</v>
      </c>
      <c r="AB859" s="230">
        <f ca="1">HelpMe[[#This Row],[Updated Resolved Time]]-HelpMe[[#This Row],[Updated Created Date]]</f>
        <v>41.054166666661331</v>
      </c>
      <c r="AC859" s="231">
        <f>YEAR(HelpMe[[#This Row],[Updated Created Date]])</f>
        <v>2024</v>
      </c>
      <c r="AD859" s="228">
        <f>WEEKNUM(HelpMe[[#This Row],[Updated Created Date]])</f>
        <v>46</v>
      </c>
      <c r="AE859" s="228" t="str">
        <f>_xlfn.CONCAT(HelpMe[[#This Row],[Year]],"-W",HelpMe[[#This Row],[Week'#]])</f>
        <v>2024-W46</v>
      </c>
      <c r="AF859" s="228" t="str">
        <f>IFERROR(VLOOKUP(HelpMe[[#This Row],[ID]],CGTracker[#All],13,FALSE),"No CG Status Found")</f>
        <v>Completed</v>
      </c>
      <c r="AG859" s="228">
        <f>MONTH(HelpMe[[#This Row],[Updated Created Date]])</f>
        <v>11</v>
      </c>
      <c r="AH859" s="228" t="str">
        <f>_xlfn.CONCAT(HelpMe[[#This Row],[Year]],"-M",HelpMe[[#This Row],[Month]])</f>
        <v>2024-M11</v>
      </c>
      <c r="AI859" s="228" t="str">
        <f ca="1">IF(HelpMe[[#This Row],[Age]]&lt;2,"Less than 2",IF(HelpMe[[#This Row],[Age]]&lt;5,"From 2 to 5",IF(HelpMe[[#This Row],[Age]]&lt;10,"From 5 to 10","More than 10")))</f>
        <v>More than 10</v>
      </c>
      <c r="AJ8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45608.487500000003</v>
      </c>
      <c r="AK8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45649.541666666664</v>
      </c>
    </row>
    <row r="860" spans="1:37" ht="13.5" customHeight="1">
      <c r="A860" s="235">
        <v>4000004917</v>
      </c>
      <c r="B860" s="228" t="s">
        <v>117</v>
      </c>
      <c r="C860" s="228" t="s">
        <v>841</v>
      </c>
      <c r="D860" s="228" t="s">
        <v>6187</v>
      </c>
      <c r="E860" s="228" t="s">
        <v>2291</v>
      </c>
      <c r="F860" s="228" t="s">
        <v>881</v>
      </c>
      <c r="G860" s="228" t="s">
        <v>882</v>
      </c>
      <c r="H860" s="228" t="s">
        <v>403</v>
      </c>
      <c r="I860" s="233" t="s">
        <v>6188</v>
      </c>
      <c r="J860" s="228" t="s">
        <v>6189</v>
      </c>
      <c r="K860" s="228" t="s">
        <v>890</v>
      </c>
      <c r="L860" s="228" t="s">
        <v>3966</v>
      </c>
      <c r="M860" s="228" t="s">
        <v>933</v>
      </c>
      <c r="N860" s="228" t="s">
        <v>4977</v>
      </c>
      <c r="O860" s="228" t="s">
        <v>850</v>
      </c>
      <c r="P860" s="233" t="s">
        <v>3966</v>
      </c>
      <c r="Q860" s="228" t="s">
        <v>841</v>
      </c>
      <c r="R860" s="233" t="s">
        <v>6190</v>
      </c>
      <c r="S860" s="228" t="s">
        <v>6191</v>
      </c>
      <c r="T860" s="228" t="s">
        <v>6192</v>
      </c>
      <c r="U860" s="228" t="s">
        <v>890</v>
      </c>
      <c r="V860" s="228" t="s">
        <v>855</v>
      </c>
      <c r="W860" s="228" t="s">
        <v>938</v>
      </c>
      <c r="X860" s="316" t="s">
        <v>904</v>
      </c>
      <c r="Y860" s="317" t="str">
        <f>VLOOKUP(HelpMe[[#This Row],[Technician]],Technicians[#All],3,FALSE)</f>
        <v>RAK Ceramics</v>
      </c>
      <c r="Z860" s="228" t="str">
        <f>VLOOKUP(HelpMe[[#This Row],[Technician]],Technicians[#All],2,FALSE)</f>
        <v>SAP Basis</v>
      </c>
      <c r="AA860" s="233" t="str">
        <f>IF((TEXT("Oct 28, 2024 00:00 AM","mmm dd, yyyy hh:mm") - HelpMe[[#This Row],[Updated Created Date]])&gt;0, "Yes","No")</f>
        <v>No</v>
      </c>
      <c r="AB860" s="230">
        <f ca="1">HelpMe[[#This Row],[Updated Resolved Time]]-HelpMe[[#This Row],[Updated Created Date]]</f>
        <v>16.090277777773736</v>
      </c>
      <c r="AC860" s="231">
        <f>YEAR(HelpMe[[#This Row],[Updated Created Date]])</f>
        <v>2024</v>
      </c>
      <c r="AD860" s="228">
        <f>WEEKNUM(HelpMe[[#This Row],[Updated Created Date]])</f>
        <v>46</v>
      </c>
      <c r="AE860" s="228" t="str">
        <f>_xlfn.CONCAT(HelpMe[[#This Row],[Year]],"-W",HelpMe[[#This Row],[Week'#]])</f>
        <v>2024-W46</v>
      </c>
      <c r="AF860" s="228" t="str">
        <f>IFERROR(VLOOKUP(HelpMe[[#This Row],[ID]],CGTracker[#All],13,FALSE),"No CG Status Found")</f>
        <v>No CG Status Found</v>
      </c>
      <c r="AG860" s="228">
        <f>MONTH(HelpMe[[#This Row],[Updated Created Date]])</f>
        <v>11</v>
      </c>
      <c r="AH860" s="228" t="str">
        <f>_xlfn.CONCAT(HelpMe[[#This Row],[Year]],"-M",HelpMe[[#This Row],[Month]])</f>
        <v>2024-M11</v>
      </c>
      <c r="AI860" s="228" t="str">
        <f ca="1">IF(HelpMe[[#This Row],[Age]]&lt;2,"Less than 2",IF(HelpMe[[#This Row],[Age]]&lt;5,"From 2 to 5",IF(HelpMe[[#This Row],[Age]]&lt;10,"From 5 to 10","More than 10")))</f>
        <v>More than 10</v>
      </c>
      <c r="AJ8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45608.583333333336</v>
      </c>
      <c r="AK8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45624.673611111109</v>
      </c>
    </row>
    <row r="861" spans="1:37" ht="13.5" customHeight="1">
      <c r="A861" s="235">
        <v>4000004919</v>
      </c>
      <c r="B861" s="228" t="s">
        <v>156</v>
      </c>
      <c r="C861" s="228" t="s">
        <v>795</v>
      </c>
      <c r="D861" s="228" t="s">
        <v>6193</v>
      </c>
      <c r="E861" s="228" t="s">
        <v>2283</v>
      </c>
      <c r="F861" s="228" t="s">
        <v>742</v>
      </c>
      <c r="G861" s="228" t="s">
        <v>941</v>
      </c>
      <c r="H861" s="228" t="s">
        <v>268</v>
      </c>
      <c r="I861" s="233" t="s">
        <v>6194</v>
      </c>
      <c r="J861" s="228" t="s">
        <v>6195</v>
      </c>
      <c r="K861" s="228" t="s">
        <v>846</v>
      </c>
      <c r="L861" s="228" t="s">
        <v>855</v>
      </c>
      <c r="M861" s="228" t="s">
        <v>933</v>
      </c>
      <c r="N861" s="228" t="s">
        <v>6196</v>
      </c>
      <c r="O861" s="228" t="s">
        <v>850</v>
      </c>
      <c r="P861" s="233" t="s">
        <v>6197</v>
      </c>
      <c r="Q861" s="228" t="s">
        <v>795</v>
      </c>
      <c r="R861" s="233" t="s">
        <v>855</v>
      </c>
      <c r="S861" s="228" t="s">
        <v>6197</v>
      </c>
      <c r="T861" s="228" t="s">
        <v>6198</v>
      </c>
      <c r="U861" s="228" t="s">
        <v>855</v>
      </c>
      <c r="V861" s="228" t="s">
        <v>855</v>
      </c>
      <c r="W861" s="228" t="s">
        <v>869</v>
      </c>
      <c r="X861" s="316" t="s">
        <v>793</v>
      </c>
      <c r="Y861" s="317" t="str">
        <f>VLOOKUP(HelpMe[[#This Row],[Technician]],Technicians[#All],3,FALSE)</f>
        <v>RAK Ceramics</v>
      </c>
      <c r="Z861" s="228" t="str">
        <f>VLOOKUP(HelpMe[[#This Row],[Technician]],Technicians[#All],2,FALSE)</f>
        <v>SAP SD</v>
      </c>
      <c r="AA861" s="233" t="str">
        <f>IF((TEXT("Oct 28, 2024 00:00 AM","mmm dd, yyyy hh:mm") - HelpMe[[#This Row],[Updated Created Date]])&gt;0, "Yes","No")</f>
        <v>No</v>
      </c>
      <c r="AB861" s="230">
        <f ca="1">HelpMe[[#This Row],[Updated Resolved Time]]-HelpMe[[#This Row],[Updated Created Date]]</f>
        <v>45.13946261574165</v>
      </c>
      <c r="AC861" s="231">
        <f>YEAR(HelpMe[[#This Row],[Updated Created Date]])</f>
        <v>2024</v>
      </c>
      <c r="AD861" s="228">
        <f>WEEKNUM(HelpMe[[#This Row],[Updated Created Date]])</f>
        <v>46</v>
      </c>
      <c r="AE861" s="228" t="str">
        <f>_xlfn.CONCAT(HelpMe[[#This Row],[Year]],"-W",HelpMe[[#This Row],[Week'#]])</f>
        <v>2024-W46</v>
      </c>
      <c r="AF861" s="228" t="str">
        <f>IFERROR(VLOOKUP(HelpMe[[#This Row],[ID]],CGTracker[#All],13,FALSE),"No CG Status Found")</f>
        <v>No CG Status Found</v>
      </c>
      <c r="AG861" s="228">
        <f>MONTH(HelpMe[[#This Row],[Updated Created Date]])</f>
        <v>11</v>
      </c>
      <c r="AH861" s="228" t="str">
        <f>_xlfn.CONCAT(HelpMe[[#This Row],[Year]],"-M",HelpMe[[#This Row],[Month]])</f>
        <v>2024-M11</v>
      </c>
      <c r="AI861" s="228" t="str">
        <f ca="1">IF(HelpMe[[#This Row],[Age]]&lt;2,"Less than 2",IF(HelpMe[[#This Row],[Age]]&lt;5,"From 2 to 5",IF(HelpMe[[#This Row],[Age]]&lt;10,"From 5 to 10","More than 10")))</f>
        <v>More than 10</v>
      </c>
      <c r="AJ8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45608.618055555555</v>
      </c>
      <c r="AK8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62" spans="1:37" ht="13.5" customHeight="1">
      <c r="A862" s="235">
        <v>4000004924</v>
      </c>
      <c r="B862" s="228" t="s">
        <v>156</v>
      </c>
      <c r="C862" s="228" t="s">
        <v>795</v>
      </c>
      <c r="D862" s="228" t="s">
        <v>6199</v>
      </c>
      <c r="E862" s="228" t="s">
        <v>6200</v>
      </c>
      <c r="F862" s="228" t="s">
        <v>881</v>
      </c>
      <c r="G862" s="228" t="s">
        <v>882</v>
      </c>
      <c r="H862" s="228" t="s">
        <v>403</v>
      </c>
      <c r="I862" s="233" t="s">
        <v>6201</v>
      </c>
      <c r="J862" s="228" t="s">
        <v>6202</v>
      </c>
      <c r="K862" s="228" t="s">
        <v>846</v>
      </c>
      <c r="L862" s="228" t="s">
        <v>6203</v>
      </c>
      <c r="M862" s="228" t="s">
        <v>933</v>
      </c>
      <c r="N862" s="228" t="s">
        <v>1666</v>
      </c>
      <c r="O862" s="228" t="s">
        <v>850</v>
      </c>
      <c r="P862" s="233" t="s">
        <v>6203</v>
      </c>
      <c r="Q862" s="228" t="s">
        <v>795</v>
      </c>
      <c r="R862" s="233" t="s">
        <v>6204</v>
      </c>
      <c r="S862" s="228" t="s">
        <v>6205</v>
      </c>
      <c r="T862" s="228" t="s">
        <v>6206</v>
      </c>
      <c r="U862" s="228" t="s">
        <v>855</v>
      </c>
      <c r="V862" s="228" t="s">
        <v>855</v>
      </c>
      <c r="W862" s="228" t="s">
        <v>869</v>
      </c>
      <c r="X862" s="316" t="s">
        <v>984</v>
      </c>
      <c r="Y862" s="317" t="str">
        <f>VLOOKUP(HelpMe[[#This Row],[Technician]],Technicians[#All],3,FALSE)</f>
        <v>RAK Ceramics</v>
      </c>
      <c r="Z862" s="228" t="str">
        <f>VLOOKUP(HelpMe[[#This Row],[Technician]],Technicians[#All],2,FALSE)</f>
        <v>SAP Basis</v>
      </c>
      <c r="AA862" s="233" t="str">
        <f>IF((TEXT("Oct 28, 2024 00:00 AM","mmm dd, yyyy hh:mm") - HelpMe[[#This Row],[Updated Created Date]])&gt;0, "Yes","No")</f>
        <v>No</v>
      </c>
      <c r="AB862" s="230">
        <f ca="1">HelpMe[[#This Row],[Updated Resolved Time]]-HelpMe[[#This Row],[Updated Created Date]]</f>
        <v>2.7937499999970896</v>
      </c>
      <c r="AC862" s="231">
        <f>YEAR(HelpMe[[#This Row],[Updated Created Date]])</f>
        <v>2024</v>
      </c>
      <c r="AD862" s="228">
        <f>WEEKNUM(HelpMe[[#This Row],[Updated Created Date]])</f>
        <v>46</v>
      </c>
      <c r="AE862" s="228" t="str">
        <f>_xlfn.CONCAT(HelpMe[[#This Row],[Year]],"-W",HelpMe[[#This Row],[Week'#]])</f>
        <v>2024-W46</v>
      </c>
      <c r="AF862" s="228" t="str">
        <f>IFERROR(VLOOKUP(HelpMe[[#This Row],[ID]],CGTracker[#All],13,FALSE),"No CG Status Found")</f>
        <v>No CG Status Found</v>
      </c>
      <c r="AG862" s="228">
        <f>MONTH(HelpMe[[#This Row],[Updated Created Date]])</f>
        <v>11</v>
      </c>
      <c r="AH862" s="228" t="str">
        <f>_xlfn.CONCAT(HelpMe[[#This Row],[Year]],"-M",HelpMe[[#This Row],[Month]])</f>
        <v>2024-M11</v>
      </c>
      <c r="AI862" s="228" t="str">
        <f ca="1">IF(HelpMe[[#This Row],[Age]]&lt;2,"Less than 2",IF(HelpMe[[#This Row],[Age]]&lt;5,"From 2 to 5",IF(HelpMe[[#This Row],[Age]]&lt;10,"From 5 to 10","More than 10")))</f>
        <v>From 2 to 5</v>
      </c>
      <c r="AJ8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45608.661805555559</v>
      </c>
      <c r="AK8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45611.455555555556</v>
      </c>
    </row>
    <row r="863" spans="1:37" ht="13.5" customHeight="1">
      <c r="A863" s="235">
        <v>4000004938</v>
      </c>
      <c r="B863" s="228" t="s">
        <v>117</v>
      </c>
      <c r="C863" s="228" t="s">
        <v>795</v>
      </c>
      <c r="D863" s="228" t="s">
        <v>6207</v>
      </c>
      <c r="E863" s="228" t="s">
        <v>6208</v>
      </c>
      <c r="F863" s="228" t="s">
        <v>881</v>
      </c>
      <c r="G863" s="228" t="s">
        <v>882</v>
      </c>
      <c r="H863" s="228" t="s">
        <v>403</v>
      </c>
      <c r="I863" s="233" t="s">
        <v>6209</v>
      </c>
      <c r="J863" s="228" t="s">
        <v>6210</v>
      </c>
      <c r="K863" s="228" t="s">
        <v>890</v>
      </c>
      <c r="L863" s="228" t="s">
        <v>6211</v>
      </c>
      <c r="M863" s="228" t="s">
        <v>933</v>
      </c>
      <c r="N863" s="228" t="s">
        <v>1004</v>
      </c>
      <c r="O863" s="228" t="s">
        <v>850</v>
      </c>
      <c r="P863" s="233" t="s">
        <v>6211</v>
      </c>
      <c r="Q863" s="228" t="s">
        <v>795</v>
      </c>
      <c r="R863" s="233" t="s">
        <v>6212</v>
      </c>
      <c r="S863" s="228" t="s">
        <v>6213</v>
      </c>
      <c r="T863" s="228" t="s">
        <v>6214</v>
      </c>
      <c r="U863" s="228" t="s">
        <v>890</v>
      </c>
      <c r="V863" s="228" t="s">
        <v>855</v>
      </c>
      <c r="W863" s="228" t="s">
        <v>938</v>
      </c>
      <c r="X863" s="316" t="s">
        <v>793</v>
      </c>
      <c r="Y863" s="317" t="str">
        <f>VLOOKUP(HelpMe[[#This Row],[Technician]],Technicians[#All],3,FALSE)</f>
        <v>RAK Ceramics</v>
      </c>
      <c r="Z863" s="228" t="str">
        <f>VLOOKUP(HelpMe[[#This Row],[Technician]],Technicians[#All],2,FALSE)</f>
        <v>SAP Basis</v>
      </c>
      <c r="AA863" s="233" t="str">
        <f>IF((TEXT("Oct 28, 2024 00:00 AM","mmm dd, yyyy hh:mm") - HelpMe[[#This Row],[Updated Created Date]])&gt;0, "Yes","No")</f>
        <v>No</v>
      </c>
      <c r="AB863" s="230">
        <f ca="1">HelpMe[[#This Row],[Updated Resolved Time]]-HelpMe[[#This Row],[Updated Created Date]]</f>
        <v>6.7909722222248092</v>
      </c>
      <c r="AC863" s="231">
        <f>YEAR(HelpMe[[#This Row],[Updated Created Date]])</f>
        <v>2024</v>
      </c>
      <c r="AD863" s="228">
        <f>WEEKNUM(HelpMe[[#This Row],[Updated Created Date]])</f>
        <v>46</v>
      </c>
      <c r="AE863" s="228" t="str">
        <f>_xlfn.CONCAT(HelpMe[[#This Row],[Year]],"-W",HelpMe[[#This Row],[Week'#]])</f>
        <v>2024-W46</v>
      </c>
      <c r="AF863" s="228" t="str">
        <f>IFERROR(VLOOKUP(HelpMe[[#This Row],[ID]],CGTracker[#All],13,FALSE),"No CG Status Found")</f>
        <v>No CG Status Found</v>
      </c>
      <c r="AG863" s="228">
        <f>MONTH(HelpMe[[#This Row],[Updated Created Date]])</f>
        <v>11</v>
      </c>
      <c r="AH863" s="228" t="str">
        <f>_xlfn.CONCAT(HelpMe[[#This Row],[Year]],"-M",HelpMe[[#This Row],[Month]])</f>
        <v>2024-M11</v>
      </c>
      <c r="AI863" s="228" t="str">
        <f ca="1">IF(HelpMe[[#This Row],[Age]]&lt;2,"Less than 2",IF(HelpMe[[#This Row],[Age]]&lt;5,"From 2 to 5",IF(HelpMe[[#This Row],[Age]]&lt;10,"From 5 to 10","More than 10")))</f>
        <v>From 5 to 10</v>
      </c>
      <c r="AJ8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45608.749305555553</v>
      </c>
      <c r="AK8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45615.540277777778</v>
      </c>
    </row>
    <row r="864" spans="1:37" ht="13.5" customHeight="1">
      <c r="A864" s="235">
        <v>4000004947</v>
      </c>
      <c r="B864" s="228" t="s">
        <v>117</v>
      </c>
      <c r="C864" s="228" t="s">
        <v>841</v>
      </c>
      <c r="D864" s="228" t="s">
        <v>502</v>
      </c>
      <c r="E864" s="228" t="s">
        <v>4894</v>
      </c>
      <c r="F864" s="228" t="s">
        <v>2387</v>
      </c>
      <c r="G864" s="228" t="s">
        <v>895</v>
      </c>
      <c r="H864" s="228" t="s">
        <v>268</v>
      </c>
      <c r="I864" s="233" t="s">
        <v>6215</v>
      </c>
      <c r="J864" s="228" t="s">
        <v>919</v>
      </c>
      <c r="K864" s="228" t="s">
        <v>846</v>
      </c>
      <c r="L864" s="228" t="s">
        <v>855</v>
      </c>
      <c r="M864" s="228" t="s">
        <v>933</v>
      </c>
      <c r="N864" s="228" t="s">
        <v>924</v>
      </c>
      <c r="O864" s="228" t="s">
        <v>855</v>
      </c>
      <c r="P864" s="233" t="s">
        <v>6216</v>
      </c>
      <c r="Q864" s="228" t="s">
        <v>855</v>
      </c>
      <c r="R864" s="233" t="s">
        <v>855</v>
      </c>
      <c r="S864" s="228" t="s">
        <v>6217</v>
      </c>
      <c r="T864" s="228" t="s">
        <v>919</v>
      </c>
      <c r="U864" s="228" t="s">
        <v>846</v>
      </c>
      <c r="V864" s="228" t="s">
        <v>855</v>
      </c>
      <c r="W864" s="228" t="s">
        <v>869</v>
      </c>
      <c r="X864" s="316" t="s">
        <v>878</v>
      </c>
      <c r="Y864" s="317" t="str">
        <f>VLOOKUP(HelpMe[[#This Row],[Technician]],Technicians[#All],3,FALSE)</f>
        <v>Capgemini</v>
      </c>
      <c r="Z864" s="228" t="str">
        <f>VLOOKUP(HelpMe[[#This Row],[Technician]],Technicians[#All],2,FALSE)</f>
        <v>SAP FICO</v>
      </c>
      <c r="AA864" s="233" t="str">
        <f>IF((TEXT("Oct 28, 2024 00:00 AM","mmm dd, yyyy hh:mm") - HelpMe[[#This Row],[Updated Created Date]])&gt;0, "Yes","No")</f>
        <v>No</v>
      </c>
      <c r="AB864" s="230">
        <f ca="1">HelpMe[[#This Row],[Updated Resolved Time]]-HelpMe[[#This Row],[Updated Created Date]]</f>
        <v>44.904045949071588</v>
      </c>
      <c r="AC864" s="231">
        <f>YEAR(HelpMe[[#This Row],[Updated Created Date]])</f>
        <v>2024</v>
      </c>
      <c r="AD864" s="228">
        <f>WEEKNUM(HelpMe[[#This Row],[Updated Created Date]])</f>
        <v>46</v>
      </c>
      <c r="AE864" s="228" t="str">
        <f>_xlfn.CONCAT(HelpMe[[#This Row],[Year]],"-W",HelpMe[[#This Row],[Week'#]])</f>
        <v>2024-W46</v>
      </c>
      <c r="AF864" s="228" t="str">
        <f>IFERROR(VLOOKUP(HelpMe[[#This Row],[ID]],CGTracker[#All],13,FALSE),"No CG Status Found")</f>
        <v>Under Development</v>
      </c>
      <c r="AG864" s="228">
        <f>MONTH(HelpMe[[#This Row],[Updated Created Date]])</f>
        <v>11</v>
      </c>
      <c r="AH864" s="228" t="str">
        <f>_xlfn.CONCAT(HelpMe[[#This Row],[Year]],"-M",HelpMe[[#This Row],[Month]])</f>
        <v>2024-M11</v>
      </c>
      <c r="AI864" s="228" t="str">
        <f ca="1">IF(HelpMe[[#This Row],[Age]]&lt;2,"Less than 2",IF(HelpMe[[#This Row],[Age]]&lt;5,"From 2 to 5",IF(HelpMe[[#This Row],[Age]]&lt;10,"From 5 to 10","More than 10")))</f>
        <v>More than 10</v>
      </c>
      <c r="AJ8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45608.853472222225</v>
      </c>
      <c r="AK8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65" spans="1:37" ht="13.5" customHeight="1">
      <c r="A865" s="235">
        <v>4000004909</v>
      </c>
      <c r="B865" s="228" t="s">
        <v>156</v>
      </c>
      <c r="C865" s="228" t="s">
        <v>892</v>
      </c>
      <c r="D865" s="228" t="s">
        <v>357</v>
      </c>
      <c r="E865" s="228" t="s">
        <v>6218</v>
      </c>
      <c r="F865" s="228" t="s">
        <v>5000</v>
      </c>
      <c r="G865" s="228" t="s">
        <v>941</v>
      </c>
      <c r="H865" s="228" t="s">
        <v>403</v>
      </c>
      <c r="I865" s="233" t="s">
        <v>6219</v>
      </c>
      <c r="J865" s="228" t="s">
        <v>6220</v>
      </c>
      <c r="K865" s="228" t="s">
        <v>846</v>
      </c>
      <c r="L865" s="228" t="s">
        <v>6221</v>
      </c>
      <c r="M865" s="228" t="s">
        <v>2448</v>
      </c>
      <c r="N865" s="228" t="s">
        <v>1446</v>
      </c>
      <c r="O865" s="228" t="s">
        <v>1015</v>
      </c>
      <c r="P865" s="233" t="s">
        <v>6221</v>
      </c>
      <c r="Q865" s="228" t="s">
        <v>892</v>
      </c>
      <c r="R865" s="233" t="s">
        <v>6222</v>
      </c>
      <c r="S865" s="228" t="s">
        <v>6223</v>
      </c>
      <c r="T865" s="228" t="s">
        <v>6185</v>
      </c>
      <c r="U865" s="228" t="s">
        <v>855</v>
      </c>
      <c r="V865" s="228" t="s">
        <v>6224</v>
      </c>
      <c r="W865" s="228" t="s">
        <v>869</v>
      </c>
      <c r="X865" s="316" t="s">
        <v>793</v>
      </c>
      <c r="Y865" s="317" t="str">
        <f>VLOOKUP(HelpMe[[#This Row],[Technician]],Technicians[#All],3,FALSE)</f>
        <v>RAK Ceramics</v>
      </c>
      <c r="Z865" s="228" t="str">
        <f>VLOOKUP(HelpMe[[#This Row],[Technician]],Technicians[#All],2,FALSE)</f>
        <v>SAP MM</v>
      </c>
      <c r="AA865" s="233" t="str">
        <f>IF((TEXT("Oct 28, 2024 00:00 AM","mmm dd, yyyy hh:mm") - HelpMe[[#This Row],[Updated Created Date]])&gt;0, "Yes","No")</f>
        <v>No</v>
      </c>
      <c r="AB865" s="230">
        <f ca="1">HelpMe[[#This Row],[Updated Resolved Time]]-HelpMe[[#This Row],[Updated Created Date]]</f>
        <v>29.26249999999709</v>
      </c>
      <c r="AC865" s="231">
        <f>YEAR(HelpMe[[#This Row],[Updated Created Date]])</f>
        <v>2024</v>
      </c>
      <c r="AD865" s="228">
        <f>WEEKNUM(HelpMe[[#This Row],[Updated Created Date]])</f>
        <v>46</v>
      </c>
      <c r="AE865" s="228" t="str">
        <f>_xlfn.CONCAT(HelpMe[[#This Row],[Year]],"-W",HelpMe[[#This Row],[Week'#]])</f>
        <v>2024-W46</v>
      </c>
      <c r="AF865" s="228" t="str">
        <f>IFERROR(VLOOKUP(HelpMe[[#This Row],[ID]],CGTracker[#All],13,FALSE),"No CG Status Found")</f>
        <v>Resolved</v>
      </c>
      <c r="AG865" s="228">
        <f>MONTH(HelpMe[[#This Row],[Updated Created Date]])</f>
        <v>11</v>
      </c>
      <c r="AH865" s="228" t="str">
        <f>_xlfn.CONCAT(HelpMe[[#This Row],[Year]],"-M",HelpMe[[#This Row],[Month]])</f>
        <v>2024-M11</v>
      </c>
      <c r="AI865" s="228" t="str">
        <f ca="1">IF(HelpMe[[#This Row],[Age]]&lt;2,"Less than 2",IF(HelpMe[[#This Row],[Age]]&lt;5,"From 2 to 5",IF(HelpMe[[#This Row],[Age]]&lt;10,"From 5 to 10","More than 10")))</f>
        <v>More than 10</v>
      </c>
      <c r="AJ8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45608.529166666667</v>
      </c>
      <c r="AK8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45637.791666666664</v>
      </c>
    </row>
    <row r="866" spans="1:37" ht="13.5" customHeight="1">
      <c r="A866" s="235">
        <v>4000004936</v>
      </c>
      <c r="B866" s="228" t="s">
        <v>117</v>
      </c>
      <c r="C866" s="228" t="s">
        <v>892</v>
      </c>
      <c r="D866" s="228" t="s">
        <v>6225</v>
      </c>
      <c r="E866" s="228" t="s">
        <v>1434</v>
      </c>
      <c r="F866" s="228" t="s">
        <v>518</v>
      </c>
      <c r="G866" s="228" t="s">
        <v>516</v>
      </c>
      <c r="H866" s="228" t="s">
        <v>403</v>
      </c>
      <c r="I866" s="233" t="s">
        <v>6226</v>
      </c>
      <c r="J866" s="228" t="s">
        <v>6227</v>
      </c>
      <c r="K866" s="228" t="s">
        <v>846</v>
      </c>
      <c r="L866" s="228" t="s">
        <v>6228</v>
      </c>
      <c r="M866" s="228" t="s">
        <v>1434</v>
      </c>
      <c r="N866" s="228" t="s">
        <v>5971</v>
      </c>
      <c r="O866" s="228" t="s">
        <v>1015</v>
      </c>
      <c r="P866" s="233" t="s">
        <v>6228</v>
      </c>
      <c r="Q866" s="228" t="s">
        <v>892</v>
      </c>
      <c r="R866" s="233" t="s">
        <v>6229</v>
      </c>
      <c r="S866" s="228" t="s">
        <v>6229</v>
      </c>
      <c r="T866" s="228" t="s">
        <v>6230</v>
      </c>
      <c r="U866" s="228" t="s">
        <v>846</v>
      </c>
      <c r="V866" s="228" t="s">
        <v>6231</v>
      </c>
      <c r="W866" s="228" t="s">
        <v>1544</v>
      </c>
      <c r="X866" s="316" t="s">
        <v>793</v>
      </c>
      <c r="Y866" s="317" t="str">
        <f>VLOOKUP(HelpMe[[#This Row],[Technician]],Technicians[#All],3,FALSE)</f>
        <v>Capgemini</v>
      </c>
      <c r="Z866" s="228" t="str">
        <f>VLOOKUP(HelpMe[[#This Row],[Technician]],Technicians[#All],2,FALSE)</f>
        <v>SAP SD</v>
      </c>
      <c r="AA866" s="233" t="str">
        <f>IF((TEXT("Oct 28, 2024 00:00 AM","mmm dd, yyyy hh:mm") - HelpMe[[#This Row],[Updated Created Date]])&gt;0, "Yes","No")</f>
        <v>No</v>
      </c>
      <c r="AB866" s="230">
        <f ca="1">HelpMe[[#This Row],[Updated Resolved Time]]-HelpMe[[#This Row],[Updated Created Date]]</f>
        <v>20.775000000001455</v>
      </c>
      <c r="AC866" s="231">
        <f>YEAR(HelpMe[[#This Row],[Updated Created Date]])</f>
        <v>2024</v>
      </c>
      <c r="AD866" s="228">
        <f>WEEKNUM(HelpMe[[#This Row],[Updated Created Date]])</f>
        <v>46</v>
      </c>
      <c r="AE866" s="228" t="str">
        <f>_xlfn.CONCAT(HelpMe[[#This Row],[Year]],"-W",HelpMe[[#This Row],[Week'#]])</f>
        <v>2024-W46</v>
      </c>
      <c r="AF866" s="228" t="str">
        <f>IFERROR(VLOOKUP(HelpMe[[#This Row],[ID]],CGTracker[#All],13,FALSE),"No CG Status Found")</f>
        <v>Completed</v>
      </c>
      <c r="AG866" s="228">
        <f>MONTH(HelpMe[[#This Row],[Updated Created Date]])</f>
        <v>11</v>
      </c>
      <c r="AH866" s="228" t="str">
        <f>_xlfn.CONCAT(HelpMe[[#This Row],[Year]],"-M",HelpMe[[#This Row],[Month]])</f>
        <v>2024-M11</v>
      </c>
      <c r="AI866" s="228" t="str">
        <f ca="1">IF(HelpMe[[#This Row],[Age]]&lt;2,"Less than 2",IF(HelpMe[[#This Row],[Age]]&lt;5,"From 2 to 5",IF(HelpMe[[#This Row],[Age]]&lt;10,"From 5 to 10","More than 10")))</f>
        <v>More than 10</v>
      </c>
      <c r="AJ8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45608.743055555555</v>
      </c>
      <c r="AK8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45629.518055555556</v>
      </c>
    </row>
    <row r="867" spans="1:37" ht="13.5" customHeight="1">
      <c r="A867" s="235">
        <v>4000004916</v>
      </c>
      <c r="B867" s="228" t="s">
        <v>117</v>
      </c>
      <c r="C867" s="228" t="s">
        <v>795</v>
      </c>
      <c r="D867" s="228" t="s">
        <v>6232</v>
      </c>
      <c r="E867" s="228" t="s">
        <v>5828</v>
      </c>
      <c r="F867" s="228" t="s">
        <v>881</v>
      </c>
      <c r="G867" s="228" t="s">
        <v>882</v>
      </c>
      <c r="H867" s="228" t="s">
        <v>403</v>
      </c>
      <c r="I867" s="233" t="s">
        <v>6233</v>
      </c>
      <c r="J867" s="228" t="s">
        <v>6234</v>
      </c>
      <c r="K867" s="228" t="s">
        <v>890</v>
      </c>
      <c r="L867" s="228" t="s">
        <v>5179</v>
      </c>
      <c r="M867" s="228" t="s">
        <v>5828</v>
      </c>
      <c r="N867" s="228" t="s">
        <v>1240</v>
      </c>
      <c r="O867" s="228" t="s">
        <v>850</v>
      </c>
      <c r="P867" s="233" t="s">
        <v>5179</v>
      </c>
      <c r="Q867" s="228" t="s">
        <v>795</v>
      </c>
      <c r="R867" s="233" t="s">
        <v>6235</v>
      </c>
      <c r="S867" s="228" t="s">
        <v>6235</v>
      </c>
      <c r="T867" s="228" t="s">
        <v>6236</v>
      </c>
      <c r="U867" s="228" t="s">
        <v>890</v>
      </c>
      <c r="V867" s="228" t="s">
        <v>855</v>
      </c>
      <c r="W867" s="228" t="s">
        <v>938</v>
      </c>
      <c r="X867" s="316" t="s">
        <v>793</v>
      </c>
      <c r="Y867" s="317" t="str">
        <f>VLOOKUP(HelpMe[[#This Row],[Technician]],Technicians[#All],3,FALSE)</f>
        <v>RAK Ceramics</v>
      </c>
      <c r="Z867" s="228" t="str">
        <f>VLOOKUP(HelpMe[[#This Row],[Technician]],Technicians[#All],2,FALSE)</f>
        <v>SAP Basis</v>
      </c>
      <c r="AA867" s="233" t="str">
        <f>IF((TEXT("Oct 28, 2024 00:00 AM","mmm dd, yyyy hh:mm") - HelpMe[[#This Row],[Updated Created Date]])&gt;0, "Yes","No")</f>
        <v>No</v>
      </c>
      <c r="AB867" s="230">
        <f ca="1">HelpMe[[#This Row],[Updated Resolved Time]]-HelpMe[[#This Row],[Updated Created Date]]</f>
        <v>1.1895833333328483</v>
      </c>
      <c r="AC867" s="231">
        <f>YEAR(HelpMe[[#This Row],[Updated Created Date]])</f>
        <v>2024</v>
      </c>
      <c r="AD867" s="228">
        <f>WEEKNUM(HelpMe[[#This Row],[Updated Created Date]])</f>
        <v>46</v>
      </c>
      <c r="AE867" s="228" t="str">
        <f>_xlfn.CONCAT(HelpMe[[#This Row],[Year]],"-W",HelpMe[[#This Row],[Week'#]])</f>
        <v>2024-W46</v>
      </c>
      <c r="AF867" s="228" t="str">
        <f>IFERROR(VLOOKUP(HelpMe[[#This Row],[ID]],CGTracker[#All],13,FALSE),"No CG Status Found")</f>
        <v>No CG Status Found</v>
      </c>
      <c r="AG867" s="228">
        <f>MONTH(HelpMe[[#This Row],[Updated Created Date]])</f>
        <v>11</v>
      </c>
      <c r="AH867" s="228" t="str">
        <f>_xlfn.CONCAT(HelpMe[[#This Row],[Year]],"-M",HelpMe[[#This Row],[Month]])</f>
        <v>2024-M11</v>
      </c>
      <c r="AI867" s="228" t="str">
        <f ca="1">IF(HelpMe[[#This Row],[Age]]&lt;2,"Less than 2",IF(HelpMe[[#This Row],[Age]]&lt;5,"From 2 to 5",IF(HelpMe[[#This Row],[Age]]&lt;10,"From 5 to 10","More than 10")))</f>
        <v>Less than 2</v>
      </c>
      <c r="AJ8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45608.576388888891</v>
      </c>
      <c r="AK8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45609.765972222223</v>
      </c>
    </row>
    <row r="868" spans="1:37" ht="13.5" customHeight="1">
      <c r="A868" s="235">
        <v>4000004946</v>
      </c>
      <c r="B868" s="228" t="s">
        <v>117</v>
      </c>
      <c r="C868" s="228" t="s">
        <v>892</v>
      </c>
      <c r="D868" s="228" t="s">
        <v>6237</v>
      </c>
      <c r="E868" s="228" t="s">
        <v>880</v>
      </c>
      <c r="F868" s="228" t="s">
        <v>518</v>
      </c>
      <c r="G868" s="228" t="s">
        <v>516</v>
      </c>
      <c r="H868" s="228" t="s">
        <v>403</v>
      </c>
      <c r="I868" s="233" t="s">
        <v>6238</v>
      </c>
      <c r="J868" s="228" t="s">
        <v>6239</v>
      </c>
      <c r="K868" s="228" t="s">
        <v>846</v>
      </c>
      <c r="L868" s="228" t="s">
        <v>3910</v>
      </c>
      <c r="M868" s="228" t="s">
        <v>880</v>
      </c>
      <c r="N868" s="228" t="s">
        <v>886</v>
      </c>
      <c r="O868" s="228" t="s">
        <v>850</v>
      </c>
      <c r="P868" s="233" t="s">
        <v>3910</v>
      </c>
      <c r="Q868" s="228" t="s">
        <v>795</v>
      </c>
      <c r="R868" s="233" t="s">
        <v>6240</v>
      </c>
      <c r="S868" s="228" t="s">
        <v>6241</v>
      </c>
      <c r="T868" s="228" t="s">
        <v>6242</v>
      </c>
      <c r="U868" s="228" t="s">
        <v>846</v>
      </c>
      <c r="V868" s="228" t="s">
        <v>6243</v>
      </c>
      <c r="W868" s="228" t="s">
        <v>869</v>
      </c>
      <c r="X868" s="316" t="s">
        <v>891</v>
      </c>
      <c r="Y868" s="317" t="str">
        <f>VLOOKUP(HelpMe[[#This Row],[Technician]],Technicians[#All],3,FALSE)</f>
        <v>Capgemini</v>
      </c>
      <c r="Z868" s="228" t="str">
        <f>VLOOKUP(HelpMe[[#This Row],[Technician]],Technicians[#All],2,FALSE)</f>
        <v>SAP SD</v>
      </c>
      <c r="AA868" s="233" t="str">
        <f>IF((TEXT("Oct 28, 2024 00:00 AM","mmm dd, yyyy hh:mm") - HelpMe[[#This Row],[Updated Created Date]])&gt;0, "Yes","No")</f>
        <v>No</v>
      </c>
      <c r="AB868" s="230">
        <f ca="1">HelpMe[[#This Row],[Updated Resolved Time]]-HelpMe[[#This Row],[Updated Created Date]]</f>
        <v>35.651388888887595</v>
      </c>
      <c r="AC868" s="231">
        <f>YEAR(HelpMe[[#This Row],[Updated Created Date]])</f>
        <v>2024</v>
      </c>
      <c r="AD868" s="228">
        <f>WEEKNUM(HelpMe[[#This Row],[Updated Created Date]])</f>
        <v>46</v>
      </c>
      <c r="AE868" s="228" t="str">
        <f>_xlfn.CONCAT(HelpMe[[#This Row],[Year]],"-W",HelpMe[[#This Row],[Week'#]])</f>
        <v>2024-W46</v>
      </c>
      <c r="AF868" s="228" t="str">
        <f>IFERROR(VLOOKUP(HelpMe[[#This Row],[ID]],CGTracker[#All],13,FALSE),"No CG Status Found")</f>
        <v>Completed</v>
      </c>
      <c r="AG868" s="228">
        <f>MONTH(HelpMe[[#This Row],[Updated Created Date]])</f>
        <v>11</v>
      </c>
      <c r="AH868" s="228" t="str">
        <f>_xlfn.CONCAT(HelpMe[[#This Row],[Year]],"-M",HelpMe[[#This Row],[Month]])</f>
        <v>2024-M11</v>
      </c>
      <c r="AI868" s="228" t="str">
        <f ca="1">IF(HelpMe[[#This Row],[Age]]&lt;2,"Less than 2",IF(HelpMe[[#This Row],[Age]]&lt;5,"From 2 to 5",IF(HelpMe[[#This Row],[Age]]&lt;10,"From 5 to 10","More than 10")))</f>
        <v>More than 10</v>
      </c>
      <c r="AJ8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45608.823611111111</v>
      </c>
      <c r="AK8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45644.474999999999</v>
      </c>
    </row>
    <row r="869" spans="1:37" ht="13.5" customHeight="1">
      <c r="A869" s="235">
        <v>4000004942</v>
      </c>
      <c r="B869" s="228" t="s">
        <v>117</v>
      </c>
      <c r="C869" s="228" t="s">
        <v>795</v>
      </c>
      <c r="D869" s="228" t="s">
        <v>6244</v>
      </c>
      <c r="E869" s="228" t="s">
        <v>6245</v>
      </c>
      <c r="F869" s="228" t="s">
        <v>881</v>
      </c>
      <c r="G869" s="228" t="s">
        <v>882</v>
      </c>
      <c r="H869" s="228" t="s">
        <v>268</v>
      </c>
      <c r="I869" s="233" t="s">
        <v>6246</v>
      </c>
      <c r="J869" s="228" t="s">
        <v>919</v>
      </c>
      <c r="K869" s="228" t="s">
        <v>890</v>
      </c>
      <c r="L869" s="228" t="s">
        <v>855</v>
      </c>
      <c r="M869" s="228" t="s">
        <v>6245</v>
      </c>
      <c r="N869" s="228" t="s">
        <v>6247</v>
      </c>
      <c r="O869" s="228" t="s">
        <v>855</v>
      </c>
      <c r="P869" s="233" t="s">
        <v>6248</v>
      </c>
      <c r="Q869" s="228" t="s">
        <v>855</v>
      </c>
      <c r="R869" s="233" t="s">
        <v>855</v>
      </c>
      <c r="S869" s="228" t="s">
        <v>855</v>
      </c>
      <c r="T869" s="228" t="s">
        <v>919</v>
      </c>
      <c r="U869" s="228" t="s">
        <v>890</v>
      </c>
      <c r="V869" s="228" t="s">
        <v>855</v>
      </c>
      <c r="W869" s="228" t="s">
        <v>938</v>
      </c>
      <c r="X869" s="316" t="s">
        <v>793</v>
      </c>
      <c r="Y869" s="317" t="str">
        <f>VLOOKUP(HelpMe[[#This Row],[Technician]],Technicians[#All],3,FALSE)</f>
        <v>RAK Ceramics</v>
      </c>
      <c r="Z869" s="228" t="str">
        <f>VLOOKUP(HelpMe[[#This Row],[Technician]],Technicians[#All],2,FALSE)</f>
        <v>SAP Basis</v>
      </c>
      <c r="AA869" s="233" t="str">
        <f>IF((TEXT("Oct 28, 2024 00:00 AM","mmm dd, yyyy hh:mm") - HelpMe[[#This Row],[Updated Created Date]])&gt;0, "Yes","No")</f>
        <v>No</v>
      </c>
      <c r="AB869" s="230">
        <f ca="1">HelpMe[[#This Row],[Updated Resolved Time]]-HelpMe[[#This Row],[Updated Created Date]]</f>
        <v>44.965157060185447</v>
      </c>
      <c r="AC869" s="231">
        <f>YEAR(HelpMe[[#This Row],[Updated Created Date]])</f>
        <v>2024</v>
      </c>
      <c r="AD869" s="228">
        <f>WEEKNUM(HelpMe[[#This Row],[Updated Created Date]])</f>
        <v>46</v>
      </c>
      <c r="AE869" s="228" t="str">
        <f>_xlfn.CONCAT(HelpMe[[#This Row],[Year]],"-W",HelpMe[[#This Row],[Week'#]])</f>
        <v>2024-W46</v>
      </c>
      <c r="AF869" s="228" t="str">
        <f>IFERROR(VLOOKUP(HelpMe[[#This Row],[ID]],CGTracker[#All],13,FALSE),"No CG Status Found")</f>
        <v>No CG Status Found</v>
      </c>
      <c r="AG869" s="228">
        <f>MONTH(HelpMe[[#This Row],[Updated Created Date]])</f>
        <v>11</v>
      </c>
      <c r="AH869" s="228" t="str">
        <f>_xlfn.CONCAT(HelpMe[[#This Row],[Year]],"-M",HelpMe[[#This Row],[Month]])</f>
        <v>2024-M11</v>
      </c>
      <c r="AI869" s="228" t="str">
        <f ca="1">IF(HelpMe[[#This Row],[Age]]&lt;2,"Less than 2",IF(HelpMe[[#This Row],[Age]]&lt;5,"From 2 to 5",IF(HelpMe[[#This Row],[Age]]&lt;10,"From 5 to 10","More than 10")))</f>
        <v>More than 10</v>
      </c>
      <c r="AJ8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45608.792361111111</v>
      </c>
      <c r="AK8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70" spans="1:37" ht="13.5" customHeight="1">
      <c r="A870" s="235">
        <v>4000004956</v>
      </c>
      <c r="B870" s="228" t="s">
        <v>117</v>
      </c>
      <c r="C870" s="228" t="s">
        <v>795</v>
      </c>
      <c r="D870" s="228" t="s">
        <v>6249</v>
      </c>
      <c r="E870" s="228" t="s">
        <v>6250</v>
      </c>
      <c r="F870" s="228" t="s">
        <v>881</v>
      </c>
      <c r="G870" s="228" t="s">
        <v>882</v>
      </c>
      <c r="H870" s="228" t="s">
        <v>403</v>
      </c>
      <c r="I870" s="233" t="s">
        <v>6251</v>
      </c>
      <c r="J870" s="228" t="s">
        <v>6252</v>
      </c>
      <c r="K870" s="228" t="s">
        <v>890</v>
      </c>
      <c r="L870" s="228" t="s">
        <v>6138</v>
      </c>
      <c r="M870" s="228" t="s">
        <v>6250</v>
      </c>
      <c r="N870" s="228" t="s">
        <v>1381</v>
      </c>
      <c r="O870" s="228" t="s">
        <v>850</v>
      </c>
      <c r="P870" s="233" t="s">
        <v>6138</v>
      </c>
      <c r="Q870" s="228" t="s">
        <v>795</v>
      </c>
      <c r="R870" s="233" t="s">
        <v>6253</v>
      </c>
      <c r="S870" s="228" t="s">
        <v>6253</v>
      </c>
      <c r="T870" s="228" t="s">
        <v>6254</v>
      </c>
      <c r="U870" s="228" t="s">
        <v>890</v>
      </c>
      <c r="V870" s="228" t="s">
        <v>855</v>
      </c>
      <c r="W870" s="228" t="s">
        <v>938</v>
      </c>
      <c r="X870" s="316" t="s">
        <v>793</v>
      </c>
      <c r="Y870" s="317" t="str">
        <f>VLOOKUP(HelpMe[[#This Row],[Technician]],Technicians[#All],3,FALSE)</f>
        <v>RAK Ceramics</v>
      </c>
      <c r="Z870" s="228" t="str">
        <f>VLOOKUP(HelpMe[[#This Row],[Technician]],Technicians[#All],2,FALSE)</f>
        <v>SAP Basis</v>
      </c>
      <c r="AA870" s="233" t="str">
        <f>IF((TEXT("Oct 28, 2024 00:00 AM","mmm dd, yyyy hh:mm") - HelpMe[[#This Row],[Updated Created Date]])&gt;0, "Yes","No")</f>
        <v>No</v>
      </c>
      <c r="AB870" s="230">
        <f ca="1">HelpMe[[#This Row],[Updated Resolved Time]]-HelpMe[[#This Row],[Updated Created Date]]</f>
        <v>0.34097222222044365</v>
      </c>
      <c r="AC870" s="231">
        <f>YEAR(HelpMe[[#This Row],[Updated Created Date]])</f>
        <v>2024</v>
      </c>
      <c r="AD870" s="228">
        <f>WEEKNUM(HelpMe[[#This Row],[Updated Created Date]])</f>
        <v>46</v>
      </c>
      <c r="AE870" s="228" t="str">
        <f>_xlfn.CONCAT(HelpMe[[#This Row],[Year]],"-W",HelpMe[[#This Row],[Week'#]])</f>
        <v>2024-W46</v>
      </c>
      <c r="AF870" s="228" t="str">
        <f>IFERROR(VLOOKUP(HelpMe[[#This Row],[ID]],CGTracker[#All],13,FALSE),"No CG Status Found")</f>
        <v>No CG Status Found</v>
      </c>
      <c r="AG870" s="228">
        <f>MONTH(HelpMe[[#This Row],[Updated Created Date]])</f>
        <v>11</v>
      </c>
      <c r="AH870" s="228" t="str">
        <f>_xlfn.CONCAT(HelpMe[[#This Row],[Year]],"-M",HelpMe[[#This Row],[Month]])</f>
        <v>2024-M11</v>
      </c>
      <c r="AI870" s="228" t="str">
        <f ca="1">IF(HelpMe[[#This Row],[Age]]&lt;2,"Less than 2",IF(HelpMe[[#This Row],[Age]]&lt;5,"From 2 to 5",IF(HelpMe[[#This Row],[Age]]&lt;10,"From 5 to 10","More than 10")))</f>
        <v>Less than 2</v>
      </c>
      <c r="AJ8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45609.450694444444</v>
      </c>
      <c r="AK8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45609.791666666664</v>
      </c>
    </row>
    <row r="871" spans="1:37" ht="13.5" customHeight="1">
      <c r="A871" s="235">
        <v>4000004959</v>
      </c>
      <c r="B871" s="228" t="s">
        <v>156</v>
      </c>
      <c r="C871" s="228" t="s">
        <v>1035</v>
      </c>
      <c r="D871" s="228" t="s">
        <v>348</v>
      </c>
      <c r="E871" s="228" t="s">
        <v>2226</v>
      </c>
      <c r="F871" s="228" t="s">
        <v>2232</v>
      </c>
      <c r="G871" s="228" t="s">
        <v>941</v>
      </c>
      <c r="H871" s="228" t="s">
        <v>403</v>
      </c>
      <c r="I871" s="233" t="s">
        <v>6255</v>
      </c>
      <c r="J871" s="228" t="s">
        <v>6256</v>
      </c>
      <c r="K871" s="228" t="s">
        <v>846</v>
      </c>
      <c r="L871" s="228" t="s">
        <v>6257</v>
      </c>
      <c r="M871" s="228" t="s">
        <v>2226</v>
      </c>
      <c r="N871" s="228" t="s">
        <v>1098</v>
      </c>
      <c r="O871" s="228" t="s">
        <v>850</v>
      </c>
      <c r="P871" s="233" t="s">
        <v>6257</v>
      </c>
      <c r="Q871" s="228" t="s">
        <v>892</v>
      </c>
      <c r="R871" s="233" t="s">
        <v>6258</v>
      </c>
      <c r="S871" s="228" t="s">
        <v>6259</v>
      </c>
      <c r="T871" s="228" t="s">
        <v>6260</v>
      </c>
      <c r="U871" s="228" t="s">
        <v>855</v>
      </c>
      <c r="V871" s="228" t="s">
        <v>6261</v>
      </c>
      <c r="W871" s="228" t="s">
        <v>869</v>
      </c>
      <c r="X871" s="316" t="s">
        <v>793</v>
      </c>
      <c r="Y871" s="317" t="str">
        <f>VLOOKUP(HelpMe[[#This Row],[Technician]],Technicians[#All],3,FALSE)</f>
        <v>Capgemini</v>
      </c>
      <c r="Z871" s="228" t="str">
        <f>VLOOKUP(HelpMe[[#This Row],[Technician]],Technicians[#All],2,FALSE)</f>
        <v>SAP MM</v>
      </c>
      <c r="AA871" s="233" t="str">
        <f>IF((TEXT("Oct 28, 2024 00:00 AM","mmm dd, yyyy hh:mm") - HelpMe[[#This Row],[Updated Created Date]])&gt;0, "Yes","No")</f>
        <v>No</v>
      </c>
      <c r="AB871" s="230">
        <f ca="1">HelpMe[[#This Row],[Updated Resolved Time]]-HelpMe[[#This Row],[Updated Created Date]]</f>
        <v>1.3173611111124046</v>
      </c>
      <c r="AC871" s="231">
        <f>YEAR(HelpMe[[#This Row],[Updated Created Date]])</f>
        <v>2024</v>
      </c>
      <c r="AD871" s="228">
        <f>WEEKNUM(HelpMe[[#This Row],[Updated Created Date]])</f>
        <v>46</v>
      </c>
      <c r="AE871" s="228" t="str">
        <f>_xlfn.CONCAT(HelpMe[[#This Row],[Year]],"-W",HelpMe[[#This Row],[Week'#]])</f>
        <v>2024-W46</v>
      </c>
      <c r="AF871" s="228" t="str">
        <f>IFERROR(VLOOKUP(HelpMe[[#This Row],[ID]],CGTracker[#All],13,FALSE),"No CG Status Found")</f>
        <v>Resolved</v>
      </c>
      <c r="AG871" s="228">
        <f>MONTH(HelpMe[[#This Row],[Updated Created Date]])</f>
        <v>11</v>
      </c>
      <c r="AH871" s="228" t="str">
        <f>_xlfn.CONCAT(HelpMe[[#This Row],[Year]],"-M",HelpMe[[#This Row],[Month]])</f>
        <v>2024-M11</v>
      </c>
      <c r="AI871" s="228" t="str">
        <f ca="1">IF(HelpMe[[#This Row],[Age]]&lt;2,"Less than 2",IF(HelpMe[[#This Row],[Age]]&lt;5,"From 2 to 5",IF(HelpMe[[#This Row],[Age]]&lt;10,"From 5 to 10","More than 10")))</f>
        <v>Less than 2</v>
      </c>
      <c r="AJ8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45609.461111111108</v>
      </c>
      <c r="AK8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45610.77847222222</v>
      </c>
    </row>
    <row r="872" spans="1:37" ht="13.5" customHeight="1">
      <c r="A872" s="235">
        <v>4000004982</v>
      </c>
      <c r="B872" s="228" t="s">
        <v>156</v>
      </c>
      <c r="C872" s="228" t="s">
        <v>1035</v>
      </c>
      <c r="D872" s="228" t="s">
        <v>6262</v>
      </c>
      <c r="E872" s="228" t="s">
        <v>2017</v>
      </c>
      <c r="F872" s="228" t="s">
        <v>603</v>
      </c>
      <c r="G872" s="228" t="s">
        <v>860</v>
      </c>
      <c r="H872" s="228" t="s">
        <v>746</v>
      </c>
      <c r="I872" s="233" t="s">
        <v>6263</v>
      </c>
      <c r="J872" s="228" t="s">
        <v>6264</v>
      </c>
      <c r="K872" s="228" t="s">
        <v>846</v>
      </c>
      <c r="L872" s="228" t="s">
        <v>855</v>
      </c>
      <c r="M872" s="228" t="s">
        <v>2017</v>
      </c>
      <c r="N872" s="228" t="s">
        <v>1024</v>
      </c>
      <c r="O872" s="228" t="s">
        <v>850</v>
      </c>
      <c r="P872" s="233" t="s">
        <v>6265</v>
      </c>
      <c r="Q872" s="228" t="s">
        <v>892</v>
      </c>
      <c r="R872" s="233" t="s">
        <v>855</v>
      </c>
      <c r="S872" s="228" t="s">
        <v>6266</v>
      </c>
      <c r="T872" s="228" t="s">
        <v>6267</v>
      </c>
      <c r="U872" s="228" t="s">
        <v>855</v>
      </c>
      <c r="V872" s="228" t="s">
        <v>6268</v>
      </c>
      <c r="W872" s="228" t="s">
        <v>1544</v>
      </c>
      <c r="X872" s="316" t="s">
        <v>793</v>
      </c>
      <c r="Y872" s="317" t="str">
        <f>VLOOKUP(HelpMe[[#This Row],[Technician]],Technicians[#All],3,FALSE)</f>
        <v>RAK Ceramics</v>
      </c>
      <c r="Z872" s="228" t="str">
        <f>VLOOKUP(HelpMe[[#This Row],[Technician]],Technicians[#All],2,FALSE)</f>
        <v>SAP ABAP</v>
      </c>
      <c r="AA872" s="233" t="str">
        <f>IF((TEXT("Oct 28, 2024 00:00 AM","mmm dd, yyyy hh:mm") - HelpMe[[#This Row],[Updated Created Date]])&gt;0, "Yes","No")</f>
        <v>No</v>
      </c>
      <c r="AB872" s="230">
        <f ca="1">HelpMe[[#This Row],[Updated Resolved Time]]-HelpMe[[#This Row],[Updated Created Date]]</f>
        <v>44.036684837963548</v>
      </c>
      <c r="AC872" s="231">
        <f>YEAR(HelpMe[[#This Row],[Updated Created Date]])</f>
        <v>2024</v>
      </c>
      <c r="AD872" s="228">
        <f>WEEKNUM(HelpMe[[#This Row],[Updated Created Date]])</f>
        <v>46</v>
      </c>
      <c r="AE872" s="228" t="str">
        <f>_xlfn.CONCAT(HelpMe[[#This Row],[Year]],"-W",HelpMe[[#This Row],[Week'#]])</f>
        <v>2024-W46</v>
      </c>
      <c r="AF872" s="228" t="str">
        <f>IFERROR(VLOOKUP(HelpMe[[#This Row],[ID]],CGTracker[#All],13,FALSE),"No CG Status Found")</f>
        <v>No CG Status Found</v>
      </c>
      <c r="AG872" s="228">
        <f>MONTH(HelpMe[[#This Row],[Updated Created Date]])</f>
        <v>11</v>
      </c>
      <c r="AH872" s="228" t="str">
        <f>_xlfn.CONCAT(HelpMe[[#This Row],[Year]],"-M",HelpMe[[#This Row],[Month]])</f>
        <v>2024-M11</v>
      </c>
      <c r="AI872" s="228" t="str">
        <f ca="1">IF(HelpMe[[#This Row],[Age]]&lt;2,"Less than 2",IF(HelpMe[[#This Row],[Age]]&lt;5,"From 2 to 5",IF(HelpMe[[#This Row],[Age]]&lt;10,"From 5 to 10","More than 10")))</f>
        <v>More than 10</v>
      </c>
      <c r="AJ8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45609.720833333333</v>
      </c>
      <c r="AK8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73" spans="1:37" ht="13.5" customHeight="1">
      <c r="A873" s="235">
        <v>4000004968</v>
      </c>
      <c r="B873" s="228" t="s">
        <v>156</v>
      </c>
      <c r="C873" s="228" t="s">
        <v>892</v>
      </c>
      <c r="D873" s="228" t="s">
        <v>6269</v>
      </c>
      <c r="E873" s="228" t="s">
        <v>6250</v>
      </c>
      <c r="F873" s="228" t="s">
        <v>2387</v>
      </c>
      <c r="G873" s="228" t="s">
        <v>1011</v>
      </c>
      <c r="H873" s="228" t="s">
        <v>403</v>
      </c>
      <c r="I873" s="233" t="s">
        <v>6270</v>
      </c>
      <c r="J873" s="228" t="s">
        <v>6271</v>
      </c>
      <c r="K873" s="228" t="s">
        <v>846</v>
      </c>
      <c r="L873" s="228" t="s">
        <v>6272</v>
      </c>
      <c r="M873" s="228" t="s">
        <v>6250</v>
      </c>
      <c r="N873" s="228" t="s">
        <v>1381</v>
      </c>
      <c r="O873" s="228" t="s">
        <v>850</v>
      </c>
      <c r="P873" s="233" t="s">
        <v>6272</v>
      </c>
      <c r="Q873" s="228" t="s">
        <v>795</v>
      </c>
      <c r="R873" s="233" t="s">
        <v>6273</v>
      </c>
      <c r="S873" s="228" t="s">
        <v>6274</v>
      </c>
      <c r="T873" s="228" t="s">
        <v>6275</v>
      </c>
      <c r="U873" s="228" t="s">
        <v>855</v>
      </c>
      <c r="V873" s="228" t="s">
        <v>6276</v>
      </c>
      <c r="W873" s="228" t="s">
        <v>869</v>
      </c>
      <c r="X873" s="316" t="s">
        <v>793</v>
      </c>
      <c r="Y873" s="317" t="str">
        <f>VLOOKUP(HelpMe[[#This Row],[Technician]],Technicians[#All],3,FALSE)</f>
        <v>Capgemini</v>
      </c>
      <c r="Z873" s="228" t="str">
        <f>VLOOKUP(HelpMe[[#This Row],[Technician]],Technicians[#All],2,FALSE)</f>
        <v>SAP FICO</v>
      </c>
      <c r="AA873" s="233" t="str">
        <f>IF((TEXT("Oct 28, 2024 00:00 AM","mmm dd, yyyy hh:mm") - HelpMe[[#This Row],[Updated Created Date]])&gt;0, "Yes","No")</f>
        <v>No</v>
      </c>
      <c r="AB873" s="230">
        <f ca="1">HelpMe[[#This Row],[Updated Resolved Time]]-HelpMe[[#This Row],[Updated Created Date]]</f>
        <v>16.234027777776646</v>
      </c>
      <c r="AC873" s="231">
        <f>YEAR(HelpMe[[#This Row],[Updated Created Date]])</f>
        <v>2024</v>
      </c>
      <c r="AD873" s="228">
        <f>WEEKNUM(HelpMe[[#This Row],[Updated Created Date]])</f>
        <v>46</v>
      </c>
      <c r="AE873" s="228" t="str">
        <f>_xlfn.CONCAT(HelpMe[[#This Row],[Year]],"-W",HelpMe[[#This Row],[Week'#]])</f>
        <v>2024-W46</v>
      </c>
      <c r="AF873" s="228" t="str">
        <f>IFERROR(VLOOKUP(HelpMe[[#This Row],[ID]],CGTracker[#All],13,FALSE),"No CG Status Found")</f>
        <v>Resolved</v>
      </c>
      <c r="AG873" s="228">
        <f>MONTH(HelpMe[[#This Row],[Updated Created Date]])</f>
        <v>11</v>
      </c>
      <c r="AH873" s="228" t="str">
        <f>_xlfn.CONCAT(HelpMe[[#This Row],[Year]],"-M",HelpMe[[#This Row],[Month]])</f>
        <v>2024-M11</v>
      </c>
      <c r="AI873" s="228" t="str">
        <f ca="1">IF(HelpMe[[#This Row],[Age]]&lt;2,"Less than 2",IF(HelpMe[[#This Row],[Age]]&lt;5,"From 2 to 5",IF(HelpMe[[#This Row],[Age]]&lt;10,"From 5 to 10","More than 10")))</f>
        <v>More than 10</v>
      </c>
      <c r="AJ8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45609.529861111114</v>
      </c>
      <c r="AK8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45625.763888888891</v>
      </c>
    </row>
    <row r="874" spans="1:37" ht="13.5" customHeight="1">
      <c r="A874" s="235">
        <v>4000004978</v>
      </c>
      <c r="B874" s="228" t="s">
        <v>117</v>
      </c>
      <c r="C874" s="228" t="s">
        <v>841</v>
      </c>
      <c r="D874" s="228" t="s">
        <v>6277</v>
      </c>
      <c r="E874" s="228" t="s">
        <v>1054</v>
      </c>
      <c r="F874" s="228" t="s">
        <v>1054</v>
      </c>
      <c r="G874" s="228" t="s">
        <v>1055</v>
      </c>
      <c r="H874" s="228" t="s">
        <v>268</v>
      </c>
      <c r="I874" s="233" t="s">
        <v>6278</v>
      </c>
      <c r="J874" s="228" t="s">
        <v>6279</v>
      </c>
      <c r="K874" s="228" t="s">
        <v>846</v>
      </c>
      <c r="L874" s="228" t="s">
        <v>855</v>
      </c>
      <c r="M874" s="228" t="s">
        <v>1054</v>
      </c>
      <c r="N874" s="228" t="s">
        <v>886</v>
      </c>
      <c r="O874" s="228" t="s">
        <v>850</v>
      </c>
      <c r="P874" s="233" t="s">
        <v>6280</v>
      </c>
      <c r="Q874" s="228" t="s">
        <v>841</v>
      </c>
      <c r="R874" s="233" t="s">
        <v>855</v>
      </c>
      <c r="S874" s="228" t="s">
        <v>855</v>
      </c>
      <c r="T874" s="228" t="s">
        <v>6281</v>
      </c>
      <c r="U874" s="228" t="s">
        <v>846</v>
      </c>
      <c r="V874" s="228" t="s">
        <v>6282</v>
      </c>
      <c r="W874" s="228" t="s">
        <v>869</v>
      </c>
      <c r="X874" s="316" t="s">
        <v>793</v>
      </c>
      <c r="Y874" s="317" t="str">
        <f>VLOOKUP(HelpMe[[#This Row],[Technician]],Technicians[#All],3,FALSE)</f>
        <v>RAK Ceramics</v>
      </c>
      <c r="Z874" s="228" t="str">
        <f>VLOOKUP(HelpMe[[#This Row],[Technician]],Technicians[#All],2,FALSE)</f>
        <v>SAP PP</v>
      </c>
      <c r="AA874" s="233" t="str">
        <f>IF((TEXT("Oct 28, 2024 00:00 AM","mmm dd, yyyy hh:mm") - HelpMe[[#This Row],[Updated Created Date]])&gt;0, "Yes","No")</f>
        <v>No</v>
      </c>
      <c r="AB874" s="230">
        <f ca="1">HelpMe[[#This Row],[Updated Resolved Time]]-HelpMe[[#This Row],[Updated Created Date]]</f>
        <v>44.074879282408801</v>
      </c>
      <c r="AC874" s="231">
        <f>YEAR(HelpMe[[#This Row],[Updated Created Date]])</f>
        <v>2024</v>
      </c>
      <c r="AD874" s="228">
        <f>WEEKNUM(HelpMe[[#This Row],[Updated Created Date]])</f>
        <v>46</v>
      </c>
      <c r="AE874" s="228" t="str">
        <f>_xlfn.CONCAT(HelpMe[[#This Row],[Year]],"-W",HelpMe[[#This Row],[Week'#]])</f>
        <v>2024-W46</v>
      </c>
      <c r="AF874" s="228" t="str">
        <f>IFERROR(VLOOKUP(HelpMe[[#This Row],[ID]],CGTracker[#All],13,FALSE),"No CG Status Found")</f>
        <v>Pending RAK Ceramics Action</v>
      </c>
      <c r="AG874" s="228">
        <f>MONTH(HelpMe[[#This Row],[Updated Created Date]])</f>
        <v>11</v>
      </c>
      <c r="AH874" s="228" t="str">
        <f>_xlfn.CONCAT(HelpMe[[#This Row],[Year]],"-M",HelpMe[[#This Row],[Month]])</f>
        <v>2024-M11</v>
      </c>
      <c r="AI874" s="228" t="str">
        <f ca="1">IF(HelpMe[[#This Row],[Age]]&lt;2,"Less than 2",IF(HelpMe[[#This Row],[Age]]&lt;5,"From 2 to 5",IF(HelpMe[[#This Row],[Age]]&lt;10,"From 5 to 10","More than 10")))</f>
        <v>More than 10</v>
      </c>
      <c r="AJ8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45609.682638888888</v>
      </c>
      <c r="AK8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75" spans="1:37" ht="13.5" customHeight="1">
      <c r="A875" s="235">
        <v>4000004969</v>
      </c>
      <c r="B875" s="228" t="s">
        <v>117</v>
      </c>
      <c r="C875" s="228" t="s">
        <v>1035</v>
      </c>
      <c r="D875" s="228" t="s">
        <v>6283</v>
      </c>
      <c r="E875" s="228" t="s">
        <v>1046</v>
      </c>
      <c r="F875" s="228" t="s">
        <v>881</v>
      </c>
      <c r="G875" s="228" t="s">
        <v>882</v>
      </c>
      <c r="H875" s="228" t="s">
        <v>403</v>
      </c>
      <c r="I875" s="233" t="s">
        <v>6284</v>
      </c>
      <c r="J875" s="228" t="s">
        <v>6285</v>
      </c>
      <c r="K875" s="228" t="s">
        <v>890</v>
      </c>
      <c r="L875" s="228" t="s">
        <v>6286</v>
      </c>
      <c r="M875" s="228" t="s">
        <v>1046</v>
      </c>
      <c r="N875" s="228" t="s">
        <v>5971</v>
      </c>
      <c r="O875" s="228" t="s">
        <v>850</v>
      </c>
      <c r="P875" s="233" t="s">
        <v>6286</v>
      </c>
      <c r="Q875" s="228" t="s">
        <v>892</v>
      </c>
      <c r="R875" s="233" t="s">
        <v>6287</v>
      </c>
      <c r="S875" s="228" t="s">
        <v>6287</v>
      </c>
      <c r="T875" s="228" t="s">
        <v>6288</v>
      </c>
      <c r="U875" s="228" t="s">
        <v>890</v>
      </c>
      <c r="V875" s="228" t="s">
        <v>855</v>
      </c>
      <c r="W875" s="228" t="s">
        <v>938</v>
      </c>
      <c r="X875" s="316" t="s">
        <v>793</v>
      </c>
      <c r="Y875" s="317" t="str">
        <f>VLOOKUP(HelpMe[[#This Row],[Technician]],Technicians[#All],3,FALSE)</f>
        <v>RAK Ceramics</v>
      </c>
      <c r="Z875" s="228" t="str">
        <f>VLOOKUP(HelpMe[[#This Row],[Technician]],Technicians[#All],2,FALSE)</f>
        <v>SAP Basis</v>
      </c>
      <c r="AA875" s="233" t="str">
        <f>IF((TEXT("Oct 28, 2024 00:00 AM","mmm dd, yyyy hh:mm") - HelpMe[[#This Row],[Updated Created Date]])&gt;0, "Yes","No")</f>
        <v>No</v>
      </c>
      <c r="AB875" s="230">
        <f ca="1">HelpMe[[#This Row],[Updated Resolved Time]]-HelpMe[[#This Row],[Updated Created Date]]</f>
        <v>21.933333333334303</v>
      </c>
      <c r="AC875" s="231">
        <f>YEAR(HelpMe[[#This Row],[Updated Created Date]])</f>
        <v>2024</v>
      </c>
      <c r="AD875" s="228">
        <f>WEEKNUM(HelpMe[[#This Row],[Updated Created Date]])</f>
        <v>46</v>
      </c>
      <c r="AE875" s="228" t="str">
        <f>_xlfn.CONCAT(HelpMe[[#This Row],[Year]],"-W",HelpMe[[#This Row],[Week'#]])</f>
        <v>2024-W46</v>
      </c>
      <c r="AF875" s="228" t="str">
        <f>IFERROR(VLOOKUP(HelpMe[[#This Row],[ID]],CGTracker[#All],13,FALSE),"No CG Status Found")</f>
        <v>No CG Status Found</v>
      </c>
      <c r="AG875" s="228">
        <f>MONTH(HelpMe[[#This Row],[Updated Created Date]])</f>
        <v>11</v>
      </c>
      <c r="AH875" s="228" t="str">
        <f>_xlfn.CONCAT(HelpMe[[#This Row],[Year]],"-M",HelpMe[[#This Row],[Month]])</f>
        <v>2024-M11</v>
      </c>
      <c r="AI875" s="228" t="str">
        <f ca="1">IF(HelpMe[[#This Row],[Age]]&lt;2,"Less than 2",IF(HelpMe[[#This Row],[Age]]&lt;5,"From 2 to 5",IF(HelpMe[[#This Row],[Age]]&lt;10,"From 5 to 10","More than 10")))</f>
        <v>More than 10</v>
      </c>
      <c r="AJ8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45609.568749999999</v>
      </c>
      <c r="AK8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45631.502083333333</v>
      </c>
    </row>
    <row r="876" spans="1:37" ht="13.5" customHeight="1">
      <c r="A876" s="235">
        <v>4000004977</v>
      </c>
      <c r="B876" s="228" t="s">
        <v>117</v>
      </c>
      <c r="C876" s="228" t="s">
        <v>841</v>
      </c>
      <c r="D876" s="228" t="s">
        <v>505</v>
      </c>
      <c r="E876" s="228" t="s">
        <v>6289</v>
      </c>
      <c r="F876" s="228" t="s">
        <v>2387</v>
      </c>
      <c r="G876" s="228" t="s">
        <v>1011</v>
      </c>
      <c r="H876" s="228" t="s">
        <v>268</v>
      </c>
      <c r="I876" s="233" t="s">
        <v>6290</v>
      </c>
      <c r="J876" s="228" t="s">
        <v>6291</v>
      </c>
      <c r="K876" s="228" t="s">
        <v>846</v>
      </c>
      <c r="L876" s="228" t="s">
        <v>855</v>
      </c>
      <c r="M876" s="228" t="s">
        <v>6289</v>
      </c>
      <c r="N876" s="228" t="s">
        <v>924</v>
      </c>
      <c r="O876" s="228" t="s">
        <v>850</v>
      </c>
      <c r="P876" s="233" t="s">
        <v>6292</v>
      </c>
      <c r="Q876" s="228" t="s">
        <v>841</v>
      </c>
      <c r="R876" s="233" t="s">
        <v>855</v>
      </c>
      <c r="S876" s="228" t="s">
        <v>6293</v>
      </c>
      <c r="T876" s="228" t="s">
        <v>6294</v>
      </c>
      <c r="U876" s="228" t="s">
        <v>846</v>
      </c>
      <c r="V876" s="228" t="s">
        <v>6295</v>
      </c>
      <c r="W876" s="228" t="s">
        <v>869</v>
      </c>
      <c r="X876" s="316" t="s">
        <v>793</v>
      </c>
      <c r="Y876" s="317" t="str">
        <f>VLOOKUP(HelpMe[[#This Row],[Technician]],Technicians[#All],3,FALSE)</f>
        <v>Capgemini</v>
      </c>
      <c r="Z876" s="228" t="str">
        <f>VLOOKUP(HelpMe[[#This Row],[Technician]],Technicians[#All],2,FALSE)</f>
        <v>SAP FICO</v>
      </c>
      <c r="AA876" s="233" t="str">
        <f>IF((TEXT("Oct 28, 2024 00:00 AM","mmm dd, yyyy hh:mm") - HelpMe[[#This Row],[Updated Created Date]])&gt;0, "Yes","No")</f>
        <v>No</v>
      </c>
      <c r="AB876" s="230">
        <f ca="1">HelpMe[[#This Row],[Updated Resolved Time]]-HelpMe[[#This Row],[Updated Created Date]]</f>
        <v>44.084601504626335</v>
      </c>
      <c r="AC876" s="231">
        <f>YEAR(HelpMe[[#This Row],[Updated Created Date]])</f>
        <v>2024</v>
      </c>
      <c r="AD876" s="228">
        <f>WEEKNUM(HelpMe[[#This Row],[Updated Created Date]])</f>
        <v>46</v>
      </c>
      <c r="AE876" s="228" t="str">
        <f>_xlfn.CONCAT(HelpMe[[#This Row],[Year]],"-W",HelpMe[[#This Row],[Week'#]])</f>
        <v>2024-W46</v>
      </c>
      <c r="AF876" s="228" t="str">
        <f>IFERROR(VLOOKUP(HelpMe[[#This Row],[ID]],CGTracker[#All],13,FALSE),"No CG Status Found")</f>
        <v>Completed</v>
      </c>
      <c r="AG876" s="228">
        <f>MONTH(HelpMe[[#This Row],[Updated Created Date]])</f>
        <v>11</v>
      </c>
      <c r="AH876" s="228" t="str">
        <f>_xlfn.CONCAT(HelpMe[[#This Row],[Year]],"-M",HelpMe[[#This Row],[Month]])</f>
        <v>2024-M11</v>
      </c>
      <c r="AI876" s="228" t="str">
        <f ca="1">IF(HelpMe[[#This Row],[Age]]&lt;2,"Less than 2",IF(HelpMe[[#This Row],[Age]]&lt;5,"From 2 to 5",IF(HelpMe[[#This Row],[Age]]&lt;10,"From 5 to 10","More than 10")))</f>
        <v>More than 10</v>
      </c>
      <c r="AJ8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45609.67291666667</v>
      </c>
      <c r="AK8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77" spans="1:37" ht="13.5" customHeight="1">
      <c r="A877" s="235">
        <v>4000004984</v>
      </c>
      <c r="B877" s="228" t="s">
        <v>117</v>
      </c>
      <c r="C877" s="228" t="s">
        <v>1035</v>
      </c>
      <c r="D877" s="228" t="s">
        <v>6296</v>
      </c>
      <c r="E877" s="228" t="s">
        <v>6297</v>
      </c>
      <c r="F877" s="228" t="s">
        <v>881</v>
      </c>
      <c r="G877" s="228" t="s">
        <v>882</v>
      </c>
      <c r="H877" s="228" t="s">
        <v>403</v>
      </c>
      <c r="I877" s="233" t="s">
        <v>6298</v>
      </c>
      <c r="J877" s="228" t="s">
        <v>6299</v>
      </c>
      <c r="K877" s="228" t="s">
        <v>890</v>
      </c>
      <c r="L877" s="228" t="s">
        <v>6300</v>
      </c>
      <c r="M877" s="228" t="s">
        <v>6297</v>
      </c>
      <c r="N877" s="228" t="s">
        <v>1188</v>
      </c>
      <c r="O877" s="228" t="s">
        <v>850</v>
      </c>
      <c r="P877" s="233" t="s">
        <v>6300</v>
      </c>
      <c r="Q877" s="228" t="s">
        <v>892</v>
      </c>
      <c r="R877" s="233" t="s">
        <v>6301</v>
      </c>
      <c r="S877" s="228" t="s">
        <v>6302</v>
      </c>
      <c r="T877" s="228" t="s">
        <v>6303</v>
      </c>
      <c r="U877" s="228" t="s">
        <v>890</v>
      </c>
      <c r="V877" s="228" t="s">
        <v>855</v>
      </c>
      <c r="W877" s="228" t="s">
        <v>938</v>
      </c>
      <c r="X877" s="316" t="s">
        <v>793</v>
      </c>
      <c r="Y877" s="317" t="str">
        <f>VLOOKUP(HelpMe[[#This Row],[Technician]],Technicians[#All],3,FALSE)</f>
        <v>RAK Ceramics</v>
      </c>
      <c r="Z877" s="228" t="str">
        <f>VLOOKUP(HelpMe[[#This Row],[Technician]],Technicians[#All],2,FALSE)</f>
        <v>SAP Basis</v>
      </c>
      <c r="AA877" s="233" t="str">
        <f>IF((TEXT("Oct 28, 2024 00:00 AM","mmm dd, yyyy hh:mm") - HelpMe[[#This Row],[Updated Created Date]])&gt;0, "Yes","No")</f>
        <v>No</v>
      </c>
      <c r="AB877" s="230">
        <f ca="1">HelpMe[[#This Row],[Updated Resolved Time]]-HelpMe[[#This Row],[Updated Created Date]]</f>
        <v>4.9347222222277196</v>
      </c>
      <c r="AC877" s="231">
        <f>YEAR(HelpMe[[#This Row],[Updated Created Date]])</f>
        <v>2024</v>
      </c>
      <c r="AD877" s="228">
        <f>WEEKNUM(HelpMe[[#This Row],[Updated Created Date]])</f>
        <v>46</v>
      </c>
      <c r="AE877" s="228" t="str">
        <f>_xlfn.CONCAT(HelpMe[[#This Row],[Year]],"-W",HelpMe[[#This Row],[Week'#]])</f>
        <v>2024-W46</v>
      </c>
      <c r="AF877" s="228" t="str">
        <f>IFERROR(VLOOKUP(HelpMe[[#This Row],[ID]],CGTracker[#All],13,FALSE),"No CG Status Found")</f>
        <v>No CG Status Found</v>
      </c>
      <c r="AG877" s="228">
        <f>MONTH(HelpMe[[#This Row],[Updated Created Date]])</f>
        <v>11</v>
      </c>
      <c r="AH877" s="228" t="str">
        <f>_xlfn.CONCAT(HelpMe[[#This Row],[Year]],"-M",HelpMe[[#This Row],[Month]])</f>
        <v>2024-M11</v>
      </c>
      <c r="AI877" s="228" t="str">
        <f ca="1">IF(HelpMe[[#This Row],[Age]]&lt;2,"Less than 2",IF(HelpMe[[#This Row],[Age]]&lt;5,"From 2 to 5",IF(HelpMe[[#This Row],[Age]]&lt;10,"From 5 to 10","More than 10")))</f>
        <v>From 2 to 5</v>
      </c>
      <c r="AJ8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45609.744444444441</v>
      </c>
      <c r="AK8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45614.679166666669</v>
      </c>
    </row>
    <row r="878" spans="1:37" ht="13.5" customHeight="1">
      <c r="A878" s="235">
        <v>4000004994</v>
      </c>
      <c r="B878" s="228" t="s">
        <v>117</v>
      </c>
      <c r="C878" s="228" t="s">
        <v>795</v>
      </c>
      <c r="D878" s="228" t="s">
        <v>6304</v>
      </c>
      <c r="E878" s="228" t="s">
        <v>6297</v>
      </c>
      <c r="F878" s="228" t="s">
        <v>881</v>
      </c>
      <c r="G878" s="228" t="s">
        <v>882</v>
      </c>
      <c r="H878" s="228" t="s">
        <v>403</v>
      </c>
      <c r="I878" s="233" t="s">
        <v>6305</v>
      </c>
      <c r="J878" s="228" t="s">
        <v>6306</v>
      </c>
      <c r="K878" s="228" t="s">
        <v>890</v>
      </c>
      <c r="L878" s="228" t="s">
        <v>3248</v>
      </c>
      <c r="M878" s="228" t="s">
        <v>933</v>
      </c>
      <c r="N878" s="228" t="s">
        <v>1188</v>
      </c>
      <c r="O878" s="228" t="s">
        <v>850</v>
      </c>
      <c r="P878" s="233" t="s">
        <v>3248</v>
      </c>
      <c r="Q878" s="228" t="s">
        <v>795</v>
      </c>
      <c r="R878" s="233" t="s">
        <v>6307</v>
      </c>
      <c r="S878" s="228" t="s">
        <v>6307</v>
      </c>
      <c r="T878" s="228" t="s">
        <v>6308</v>
      </c>
      <c r="U878" s="228" t="s">
        <v>890</v>
      </c>
      <c r="V878" s="228" t="s">
        <v>855</v>
      </c>
      <c r="W878" s="228" t="s">
        <v>938</v>
      </c>
      <c r="X878" s="316" t="s">
        <v>793</v>
      </c>
      <c r="Y878" s="317" t="str">
        <f>VLOOKUP(HelpMe[[#This Row],[Technician]],Technicians[#All],3,FALSE)</f>
        <v>RAK Ceramics</v>
      </c>
      <c r="Z878" s="228" t="str">
        <f>VLOOKUP(HelpMe[[#This Row],[Technician]],Technicians[#All],2,FALSE)</f>
        <v>SAP Basis</v>
      </c>
      <c r="AA878" s="233" t="str">
        <f>IF((TEXT("Oct 28, 2024 00:00 AM","mmm dd, yyyy hh:mm") - HelpMe[[#This Row],[Updated Created Date]])&gt;0, "Yes","No")</f>
        <v>No</v>
      </c>
      <c r="AB878" s="230">
        <f ca="1">HelpMe[[#This Row],[Updated Resolved Time]]-HelpMe[[#This Row],[Updated Created Date]]</f>
        <v>9.4444444439432118E-2</v>
      </c>
      <c r="AC878" s="231">
        <f>YEAR(HelpMe[[#This Row],[Updated Created Date]])</f>
        <v>2024</v>
      </c>
      <c r="AD878" s="228">
        <f>WEEKNUM(HelpMe[[#This Row],[Updated Created Date]])</f>
        <v>46</v>
      </c>
      <c r="AE878" s="228" t="str">
        <f>_xlfn.CONCAT(HelpMe[[#This Row],[Year]],"-W",HelpMe[[#This Row],[Week'#]])</f>
        <v>2024-W46</v>
      </c>
      <c r="AF878" s="228" t="str">
        <f>IFERROR(VLOOKUP(HelpMe[[#This Row],[ID]],CGTracker[#All],13,FALSE),"No CG Status Found")</f>
        <v>No CG Status Found</v>
      </c>
      <c r="AG878" s="228">
        <f>MONTH(HelpMe[[#This Row],[Updated Created Date]])</f>
        <v>11</v>
      </c>
      <c r="AH878" s="228" t="str">
        <f>_xlfn.CONCAT(HelpMe[[#This Row],[Year]],"-M",HelpMe[[#This Row],[Month]])</f>
        <v>2024-M11</v>
      </c>
      <c r="AI878" s="228" t="str">
        <f ca="1">IF(HelpMe[[#This Row],[Age]]&lt;2,"Less than 2",IF(HelpMe[[#This Row],[Age]]&lt;5,"From 2 to 5",IF(HelpMe[[#This Row],[Age]]&lt;10,"From 5 to 10","More than 10")))</f>
        <v>Less than 2</v>
      </c>
      <c r="AJ8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45610.47152777778</v>
      </c>
      <c r="AK8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45610.565972222219</v>
      </c>
    </row>
    <row r="879" spans="1:37" ht="13.5" customHeight="1">
      <c r="A879" s="235">
        <v>4000005011</v>
      </c>
      <c r="B879" s="228" t="s">
        <v>156</v>
      </c>
      <c r="C879" s="228" t="s">
        <v>795</v>
      </c>
      <c r="D879" s="228" t="s">
        <v>6309</v>
      </c>
      <c r="E879" s="228" t="s">
        <v>6310</v>
      </c>
      <c r="F879" s="228" t="s">
        <v>518</v>
      </c>
      <c r="G879" s="228" t="s">
        <v>516</v>
      </c>
      <c r="H879" s="228" t="s">
        <v>403</v>
      </c>
      <c r="I879" s="233" t="s">
        <v>6311</v>
      </c>
      <c r="J879" s="228" t="s">
        <v>6312</v>
      </c>
      <c r="K879" s="228" t="s">
        <v>846</v>
      </c>
      <c r="L879" s="228" t="s">
        <v>6313</v>
      </c>
      <c r="M879" s="228" t="s">
        <v>933</v>
      </c>
      <c r="N879" s="228" t="s">
        <v>1024</v>
      </c>
      <c r="O879" s="228" t="s">
        <v>850</v>
      </c>
      <c r="P879" s="233" t="s">
        <v>6313</v>
      </c>
      <c r="Q879" s="228" t="s">
        <v>795</v>
      </c>
      <c r="R879" s="233" t="s">
        <v>6314</v>
      </c>
      <c r="S879" s="228" t="s">
        <v>6315</v>
      </c>
      <c r="T879" s="228" t="s">
        <v>6316</v>
      </c>
      <c r="U879" s="228" t="s">
        <v>855</v>
      </c>
      <c r="V879" s="228" t="s">
        <v>6317</v>
      </c>
      <c r="W879" s="228" t="s">
        <v>869</v>
      </c>
      <c r="X879" s="316" t="s">
        <v>793</v>
      </c>
      <c r="Y879" s="317" t="str">
        <f>VLOOKUP(HelpMe[[#This Row],[Technician]],Technicians[#All],3,FALSE)</f>
        <v>Capgemini</v>
      </c>
      <c r="Z879" s="228" t="str">
        <f>VLOOKUP(HelpMe[[#This Row],[Technician]],Technicians[#All],2,FALSE)</f>
        <v>SAP SD</v>
      </c>
      <c r="AA879" s="233" t="str">
        <f>IF((TEXT("Oct 28, 2024 00:00 AM","mmm dd, yyyy hh:mm") - HelpMe[[#This Row],[Updated Created Date]])&gt;0, "Yes","No")</f>
        <v>No</v>
      </c>
      <c r="AB879" s="230">
        <f ca="1">HelpMe[[#This Row],[Updated Resolved Time]]-HelpMe[[#This Row],[Updated Created Date]]</f>
        <v>12.064583333332848</v>
      </c>
      <c r="AC879" s="231">
        <f>YEAR(HelpMe[[#This Row],[Updated Created Date]])</f>
        <v>2024</v>
      </c>
      <c r="AD879" s="228">
        <f>WEEKNUM(HelpMe[[#This Row],[Updated Created Date]])</f>
        <v>46</v>
      </c>
      <c r="AE879" s="228" t="str">
        <f>_xlfn.CONCAT(HelpMe[[#This Row],[Year]],"-W",HelpMe[[#This Row],[Week'#]])</f>
        <v>2024-W46</v>
      </c>
      <c r="AF879" s="228" t="str">
        <f>IFERROR(VLOOKUP(HelpMe[[#This Row],[ID]],CGTracker[#All],13,FALSE),"No CG Status Found")</f>
        <v>Resolved</v>
      </c>
      <c r="AG879" s="228">
        <f>MONTH(HelpMe[[#This Row],[Updated Created Date]])</f>
        <v>11</v>
      </c>
      <c r="AH879" s="228" t="str">
        <f>_xlfn.CONCAT(HelpMe[[#This Row],[Year]],"-M",HelpMe[[#This Row],[Month]])</f>
        <v>2024-M11</v>
      </c>
      <c r="AI879" s="228" t="str">
        <f ca="1">IF(HelpMe[[#This Row],[Age]]&lt;2,"Less than 2",IF(HelpMe[[#This Row],[Age]]&lt;5,"From 2 to 5",IF(HelpMe[[#This Row],[Age]]&lt;10,"From 5 to 10","More than 10")))</f>
        <v>More than 10</v>
      </c>
      <c r="AJ8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45610.569444444445</v>
      </c>
      <c r="AK8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45622.634027777778</v>
      </c>
    </row>
    <row r="880" spans="1:37" ht="13.5" customHeight="1">
      <c r="A880" s="235">
        <v>4000004995</v>
      </c>
      <c r="B880" s="228" t="s">
        <v>117</v>
      </c>
      <c r="C880" s="228" t="s">
        <v>795</v>
      </c>
      <c r="D880" s="228" t="s">
        <v>6318</v>
      </c>
      <c r="E880" s="228" t="s">
        <v>6319</v>
      </c>
      <c r="F880" s="228" t="s">
        <v>881</v>
      </c>
      <c r="G880" s="228" t="s">
        <v>882</v>
      </c>
      <c r="H880" s="228" t="s">
        <v>403</v>
      </c>
      <c r="I880" s="233" t="s">
        <v>6305</v>
      </c>
      <c r="J880" s="228" t="s">
        <v>6320</v>
      </c>
      <c r="K880" s="228" t="s">
        <v>890</v>
      </c>
      <c r="L880" s="228" t="s">
        <v>6321</v>
      </c>
      <c r="M880" s="228" t="s">
        <v>6319</v>
      </c>
      <c r="N880" s="228" t="s">
        <v>1666</v>
      </c>
      <c r="O880" s="228" t="s">
        <v>850</v>
      </c>
      <c r="P880" s="233" t="s">
        <v>6321</v>
      </c>
      <c r="Q880" s="228" t="s">
        <v>795</v>
      </c>
      <c r="R880" s="233" t="s">
        <v>6322</v>
      </c>
      <c r="S880" s="228" t="s">
        <v>6323</v>
      </c>
      <c r="T880" s="228" t="s">
        <v>919</v>
      </c>
      <c r="U880" s="228" t="s">
        <v>890</v>
      </c>
      <c r="V880" s="228" t="s">
        <v>855</v>
      </c>
      <c r="W880" s="228" t="s">
        <v>938</v>
      </c>
      <c r="X880" s="316" t="s">
        <v>793</v>
      </c>
      <c r="Y880" s="317" t="str">
        <f>VLOOKUP(HelpMe[[#This Row],[Technician]],Technicians[#All],3,FALSE)</f>
        <v>RAK Ceramics</v>
      </c>
      <c r="Z880" s="228" t="str">
        <f>VLOOKUP(HelpMe[[#This Row],[Technician]],Technicians[#All],2,FALSE)</f>
        <v>SAP Basis</v>
      </c>
      <c r="AA880" s="233" t="str">
        <f>IF((TEXT("Oct 28, 2024 00:00 AM","mmm dd, yyyy hh:mm") - HelpMe[[#This Row],[Updated Created Date]])&gt;0, "Yes","No")</f>
        <v>No</v>
      </c>
      <c r="AB880" s="230">
        <f ca="1">HelpMe[[#This Row],[Updated Resolved Time]]-HelpMe[[#This Row],[Updated Created Date]]</f>
        <v>1.1916666666656965</v>
      </c>
      <c r="AC880" s="231">
        <f>YEAR(HelpMe[[#This Row],[Updated Created Date]])</f>
        <v>2024</v>
      </c>
      <c r="AD880" s="228">
        <f>WEEKNUM(HelpMe[[#This Row],[Updated Created Date]])</f>
        <v>46</v>
      </c>
      <c r="AE880" s="228" t="str">
        <f>_xlfn.CONCAT(HelpMe[[#This Row],[Year]],"-W",HelpMe[[#This Row],[Week'#]])</f>
        <v>2024-W46</v>
      </c>
      <c r="AF880" s="228" t="str">
        <f>IFERROR(VLOOKUP(HelpMe[[#This Row],[ID]],CGTracker[#All],13,FALSE),"No CG Status Found")</f>
        <v>No CG Status Found</v>
      </c>
      <c r="AG880" s="228">
        <f>MONTH(HelpMe[[#This Row],[Updated Created Date]])</f>
        <v>11</v>
      </c>
      <c r="AH880" s="228" t="str">
        <f>_xlfn.CONCAT(HelpMe[[#This Row],[Year]],"-M",HelpMe[[#This Row],[Month]])</f>
        <v>2024-M11</v>
      </c>
      <c r="AI880" s="228" t="str">
        <f ca="1">IF(HelpMe[[#This Row],[Age]]&lt;2,"Less than 2",IF(HelpMe[[#This Row],[Age]]&lt;5,"From 2 to 5",IF(HelpMe[[#This Row],[Age]]&lt;10,"From 5 to 10","More than 10")))</f>
        <v>Less than 2</v>
      </c>
      <c r="AJ8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45610.47152777778</v>
      </c>
      <c r="AK8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45611.663194444445</v>
      </c>
    </row>
    <row r="881" spans="1:37" ht="13.5" customHeight="1">
      <c r="A881" s="235">
        <v>4000005008</v>
      </c>
      <c r="B881" s="228" t="s">
        <v>117</v>
      </c>
      <c r="C881" s="228" t="s">
        <v>892</v>
      </c>
      <c r="D881" s="228" t="s">
        <v>6324</v>
      </c>
      <c r="E881" s="228" t="s">
        <v>1363</v>
      </c>
      <c r="F881" s="228" t="s">
        <v>3586</v>
      </c>
      <c r="G881" s="228" t="s">
        <v>2076</v>
      </c>
      <c r="H881" s="228" t="s">
        <v>268</v>
      </c>
      <c r="I881" s="233" t="s">
        <v>6325</v>
      </c>
      <c r="J881" s="228" t="s">
        <v>919</v>
      </c>
      <c r="K881" s="228" t="s">
        <v>846</v>
      </c>
      <c r="L881" s="228" t="s">
        <v>855</v>
      </c>
      <c r="M881" s="228" t="s">
        <v>1363</v>
      </c>
      <c r="N881" s="228" t="s">
        <v>934</v>
      </c>
      <c r="O881" s="228" t="s">
        <v>855</v>
      </c>
      <c r="P881" s="233" t="s">
        <v>6326</v>
      </c>
      <c r="Q881" s="228" t="s">
        <v>855</v>
      </c>
      <c r="R881" s="233" t="s">
        <v>855</v>
      </c>
      <c r="S881" s="228" t="s">
        <v>855</v>
      </c>
      <c r="T881" s="228" t="s">
        <v>919</v>
      </c>
      <c r="U881" s="228" t="s">
        <v>846</v>
      </c>
      <c r="V881" s="228" t="s">
        <v>6327</v>
      </c>
      <c r="W881" s="228" t="s">
        <v>869</v>
      </c>
      <c r="X881" s="316" t="s">
        <v>793</v>
      </c>
      <c r="Y881" s="317" t="str">
        <f>VLOOKUP(HelpMe[[#This Row],[Technician]],Technicians[#All],3,FALSE)</f>
        <v>Capgemini</v>
      </c>
      <c r="Z881" s="228" t="str">
        <f>VLOOKUP(HelpMe[[#This Row],[Technician]],Technicians[#All],2,FALSE)</f>
        <v>SAP PP</v>
      </c>
      <c r="AA881" s="233" t="str">
        <f>IF((TEXT("Oct 28, 2024 00:00 AM","mmm dd, yyyy hh:mm") - HelpMe[[#This Row],[Updated Created Date]])&gt;0, "Yes","No")</f>
        <v>No</v>
      </c>
      <c r="AB881" s="230">
        <f ca="1">HelpMe[[#This Row],[Updated Resolved Time]]-HelpMe[[#This Row],[Updated Created Date]]</f>
        <v>43.198490393515385</v>
      </c>
      <c r="AC881" s="231">
        <f>YEAR(HelpMe[[#This Row],[Updated Created Date]])</f>
        <v>2024</v>
      </c>
      <c r="AD881" s="228">
        <f>WEEKNUM(HelpMe[[#This Row],[Updated Created Date]])</f>
        <v>46</v>
      </c>
      <c r="AE881" s="228" t="str">
        <f>_xlfn.CONCAT(HelpMe[[#This Row],[Year]],"-W",HelpMe[[#This Row],[Week'#]])</f>
        <v>2024-W46</v>
      </c>
      <c r="AF881" s="228" t="str">
        <f>IFERROR(VLOOKUP(HelpMe[[#This Row],[ID]],CGTracker[#All],13,FALSE),"No CG Status Found")</f>
        <v>Under Analysis</v>
      </c>
      <c r="AG881" s="228">
        <f>MONTH(HelpMe[[#This Row],[Updated Created Date]])</f>
        <v>11</v>
      </c>
      <c r="AH881" s="228" t="str">
        <f>_xlfn.CONCAT(HelpMe[[#This Row],[Year]],"-M",HelpMe[[#This Row],[Month]])</f>
        <v>2024-M11</v>
      </c>
      <c r="AI881" s="228" t="str">
        <f ca="1">IF(HelpMe[[#This Row],[Age]]&lt;2,"Less than 2",IF(HelpMe[[#This Row],[Age]]&lt;5,"From 2 to 5",IF(HelpMe[[#This Row],[Age]]&lt;10,"From 5 to 10","More than 10")))</f>
        <v>More than 10</v>
      </c>
      <c r="AJ8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45610.559027777781</v>
      </c>
      <c r="AK8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82" spans="1:37" ht="13.5" customHeight="1">
      <c r="A882" s="235">
        <v>4000005009</v>
      </c>
      <c r="B882" s="228" t="s">
        <v>117</v>
      </c>
      <c r="C882" s="228" t="s">
        <v>795</v>
      </c>
      <c r="D882" s="228" t="s">
        <v>6328</v>
      </c>
      <c r="E882" s="228" t="s">
        <v>2840</v>
      </c>
      <c r="F882" s="228" t="s">
        <v>881</v>
      </c>
      <c r="G882" s="228" t="s">
        <v>882</v>
      </c>
      <c r="H882" s="228" t="s">
        <v>403</v>
      </c>
      <c r="I882" s="233" t="s">
        <v>6329</v>
      </c>
      <c r="J882" s="228" t="s">
        <v>6330</v>
      </c>
      <c r="K882" s="228" t="s">
        <v>890</v>
      </c>
      <c r="L882" s="228" t="s">
        <v>5901</v>
      </c>
      <c r="M882" s="228" t="s">
        <v>2840</v>
      </c>
      <c r="N882" s="228" t="s">
        <v>1555</v>
      </c>
      <c r="O882" s="228" t="s">
        <v>850</v>
      </c>
      <c r="P882" s="233" t="s">
        <v>5901</v>
      </c>
      <c r="Q882" s="228" t="s">
        <v>795</v>
      </c>
      <c r="R882" s="233" t="s">
        <v>6331</v>
      </c>
      <c r="S882" s="228" t="s">
        <v>6332</v>
      </c>
      <c r="T882" s="228" t="s">
        <v>6333</v>
      </c>
      <c r="U882" s="228" t="s">
        <v>890</v>
      </c>
      <c r="V882" s="228" t="s">
        <v>855</v>
      </c>
      <c r="W882" s="228" t="s">
        <v>938</v>
      </c>
      <c r="X882" s="316" t="s">
        <v>793</v>
      </c>
      <c r="Y882" s="317" t="str">
        <f>VLOOKUP(HelpMe[[#This Row],[Technician]],Technicians[#All],3,FALSE)</f>
        <v>RAK Ceramics</v>
      </c>
      <c r="Z882" s="228" t="str">
        <f>VLOOKUP(HelpMe[[#This Row],[Technician]],Technicians[#All],2,FALSE)</f>
        <v>SAP Basis</v>
      </c>
      <c r="AA882" s="233" t="str">
        <f>IF((TEXT("Oct 28, 2024 00:00 AM","mmm dd, yyyy hh:mm") - HelpMe[[#This Row],[Updated Created Date]])&gt;0, "Yes","No")</f>
        <v>No</v>
      </c>
      <c r="AB882" s="230">
        <f ca="1">HelpMe[[#This Row],[Updated Resolved Time]]-HelpMe[[#This Row],[Updated Created Date]]</f>
        <v>4.1437499999956344</v>
      </c>
      <c r="AC882" s="231">
        <f>YEAR(HelpMe[[#This Row],[Updated Created Date]])</f>
        <v>2024</v>
      </c>
      <c r="AD882" s="228">
        <f>WEEKNUM(HelpMe[[#This Row],[Updated Created Date]])</f>
        <v>46</v>
      </c>
      <c r="AE882" s="228" t="str">
        <f>_xlfn.CONCAT(HelpMe[[#This Row],[Year]],"-W",HelpMe[[#This Row],[Week'#]])</f>
        <v>2024-W46</v>
      </c>
      <c r="AF882" s="228" t="str">
        <f>IFERROR(VLOOKUP(HelpMe[[#This Row],[ID]],CGTracker[#All],13,FALSE),"No CG Status Found")</f>
        <v>No CG Status Found</v>
      </c>
      <c r="AG882" s="228">
        <f>MONTH(HelpMe[[#This Row],[Updated Created Date]])</f>
        <v>11</v>
      </c>
      <c r="AH882" s="228" t="str">
        <f>_xlfn.CONCAT(HelpMe[[#This Row],[Year]],"-M",HelpMe[[#This Row],[Month]])</f>
        <v>2024-M11</v>
      </c>
      <c r="AI882" s="228" t="str">
        <f ca="1">IF(HelpMe[[#This Row],[Age]]&lt;2,"Less than 2",IF(HelpMe[[#This Row],[Age]]&lt;5,"From 2 to 5",IF(HelpMe[[#This Row],[Age]]&lt;10,"From 5 to 10","More than 10")))</f>
        <v>From 2 to 5</v>
      </c>
      <c r="AJ8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45610.568055555559</v>
      </c>
      <c r="AK8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45614.711805555555</v>
      </c>
    </row>
    <row r="883" spans="1:37" ht="13.5" customHeight="1">
      <c r="A883" s="235">
        <v>4000005023</v>
      </c>
      <c r="B883" s="228" t="s">
        <v>117</v>
      </c>
      <c r="C883" s="228" t="s">
        <v>795</v>
      </c>
      <c r="D883" s="228" t="s">
        <v>6334</v>
      </c>
      <c r="E883" s="228" t="s">
        <v>959</v>
      </c>
      <c r="F883" s="228" t="s">
        <v>881</v>
      </c>
      <c r="G883" s="228" t="s">
        <v>882</v>
      </c>
      <c r="H883" s="228" t="s">
        <v>403</v>
      </c>
      <c r="I883" s="233" t="s">
        <v>6335</v>
      </c>
      <c r="J883" s="228" t="s">
        <v>6336</v>
      </c>
      <c r="K883" s="228" t="s">
        <v>890</v>
      </c>
      <c r="L883" s="228" t="s">
        <v>6074</v>
      </c>
      <c r="M883" s="228" t="s">
        <v>933</v>
      </c>
      <c r="N883" s="228" t="s">
        <v>963</v>
      </c>
      <c r="O883" s="228" t="s">
        <v>850</v>
      </c>
      <c r="P883" s="233" t="s">
        <v>6074</v>
      </c>
      <c r="Q883" s="228" t="s">
        <v>795</v>
      </c>
      <c r="R883" s="233" t="s">
        <v>6337</v>
      </c>
      <c r="S883" s="228" t="s">
        <v>6338</v>
      </c>
      <c r="T883" s="228" t="s">
        <v>6339</v>
      </c>
      <c r="U883" s="228" t="s">
        <v>890</v>
      </c>
      <c r="V883" s="228" t="s">
        <v>855</v>
      </c>
      <c r="W883" s="228" t="s">
        <v>938</v>
      </c>
      <c r="X883" s="316" t="s">
        <v>793</v>
      </c>
      <c r="Y883" s="317" t="str">
        <f>VLOOKUP(HelpMe[[#This Row],[Technician]],Technicians[#All],3,FALSE)</f>
        <v>RAK Ceramics</v>
      </c>
      <c r="Z883" s="228" t="str">
        <f>VLOOKUP(HelpMe[[#This Row],[Technician]],Technicians[#All],2,FALSE)</f>
        <v>SAP Basis</v>
      </c>
      <c r="AA883" s="233" t="str">
        <f>IF((TEXT("Oct 28, 2024 00:00 AM","mmm dd, yyyy hh:mm") - HelpMe[[#This Row],[Updated Created Date]])&gt;0, "Yes","No")</f>
        <v>No</v>
      </c>
      <c r="AB883" s="230">
        <f ca="1">HelpMe[[#This Row],[Updated Resolved Time]]-HelpMe[[#This Row],[Updated Created Date]]</f>
        <v>0.87291666666715173</v>
      </c>
      <c r="AC883" s="231">
        <f>YEAR(HelpMe[[#This Row],[Updated Created Date]])</f>
        <v>2024</v>
      </c>
      <c r="AD883" s="228">
        <f>WEEKNUM(HelpMe[[#This Row],[Updated Created Date]])</f>
        <v>46</v>
      </c>
      <c r="AE883" s="228" t="str">
        <f>_xlfn.CONCAT(HelpMe[[#This Row],[Year]],"-W",HelpMe[[#This Row],[Week'#]])</f>
        <v>2024-W46</v>
      </c>
      <c r="AF883" s="228" t="str">
        <f>IFERROR(VLOOKUP(HelpMe[[#This Row],[ID]],CGTracker[#All],13,FALSE),"No CG Status Found")</f>
        <v>No CG Status Found</v>
      </c>
      <c r="AG883" s="228">
        <f>MONTH(HelpMe[[#This Row],[Updated Created Date]])</f>
        <v>11</v>
      </c>
      <c r="AH883" s="228" t="str">
        <f>_xlfn.CONCAT(HelpMe[[#This Row],[Year]],"-M",HelpMe[[#This Row],[Month]])</f>
        <v>2024-M11</v>
      </c>
      <c r="AI883" s="228" t="str">
        <f ca="1">IF(HelpMe[[#This Row],[Age]]&lt;2,"Less than 2",IF(HelpMe[[#This Row],[Age]]&lt;5,"From 2 to 5",IF(HelpMe[[#This Row],[Age]]&lt;10,"From 5 to 10","More than 10")))</f>
        <v>Less than 2</v>
      </c>
      <c r="AJ8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45610.781944444447</v>
      </c>
      <c r="AK8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45611.654861111114</v>
      </c>
    </row>
    <row r="884" spans="1:37" ht="13.5" customHeight="1">
      <c r="A884" s="235">
        <v>4000005033</v>
      </c>
      <c r="B884" s="228" t="s">
        <v>117</v>
      </c>
      <c r="C884" s="228" t="s">
        <v>892</v>
      </c>
      <c r="D884" s="228" t="s">
        <v>6340</v>
      </c>
      <c r="E884" s="228" t="s">
        <v>880</v>
      </c>
      <c r="F884" s="228" t="s">
        <v>881</v>
      </c>
      <c r="G884" s="228" t="s">
        <v>882</v>
      </c>
      <c r="H884" s="228" t="s">
        <v>403</v>
      </c>
      <c r="I884" s="233" t="s">
        <v>6341</v>
      </c>
      <c r="J884" s="228" t="s">
        <v>6342</v>
      </c>
      <c r="K884" s="228" t="s">
        <v>890</v>
      </c>
      <c r="L884" s="228" t="s">
        <v>6074</v>
      </c>
      <c r="M884" s="228" t="s">
        <v>880</v>
      </c>
      <c r="N884" s="228" t="s">
        <v>886</v>
      </c>
      <c r="O884" s="228" t="s">
        <v>850</v>
      </c>
      <c r="P884" s="233" t="s">
        <v>6074</v>
      </c>
      <c r="Q884" s="228" t="s">
        <v>795</v>
      </c>
      <c r="R884" s="233" t="s">
        <v>6343</v>
      </c>
      <c r="S884" s="228" t="s">
        <v>6344</v>
      </c>
      <c r="T884" s="228" t="s">
        <v>6345</v>
      </c>
      <c r="U884" s="228" t="s">
        <v>890</v>
      </c>
      <c r="V884" s="228" t="s">
        <v>855</v>
      </c>
      <c r="W884" s="228" t="s">
        <v>938</v>
      </c>
      <c r="X884" s="316" t="s">
        <v>891</v>
      </c>
      <c r="Y884" s="317" t="str">
        <f>VLOOKUP(HelpMe[[#This Row],[Technician]],Technicians[#All],3,FALSE)</f>
        <v>RAK Ceramics</v>
      </c>
      <c r="Z884" s="228" t="str">
        <f>VLOOKUP(HelpMe[[#This Row],[Technician]],Technicians[#All],2,FALSE)</f>
        <v>SAP Basis</v>
      </c>
      <c r="AA884" s="233" t="str">
        <f>IF((TEXT("Oct 28, 2024 00:00 AM","mmm dd, yyyy hh:mm") - HelpMe[[#This Row],[Updated Created Date]])&gt;0, "Yes","No")</f>
        <v>No</v>
      </c>
      <c r="AB884" s="230">
        <f ca="1">HelpMe[[#This Row],[Updated Resolved Time]]-HelpMe[[#This Row],[Updated Created Date]]</f>
        <v>0.81041666666715173</v>
      </c>
      <c r="AC884" s="231">
        <f>YEAR(HelpMe[[#This Row],[Updated Created Date]])</f>
        <v>2024</v>
      </c>
      <c r="AD884" s="228">
        <f>WEEKNUM(HelpMe[[#This Row],[Updated Created Date]])</f>
        <v>46</v>
      </c>
      <c r="AE884" s="228" t="str">
        <f>_xlfn.CONCAT(HelpMe[[#This Row],[Year]],"-W",HelpMe[[#This Row],[Week'#]])</f>
        <v>2024-W46</v>
      </c>
      <c r="AF884" s="228" t="str">
        <f>IFERROR(VLOOKUP(HelpMe[[#This Row],[ID]],CGTracker[#All],13,FALSE),"No CG Status Found")</f>
        <v>No CG Status Found</v>
      </c>
      <c r="AG884" s="228">
        <f>MONTH(HelpMe[[#This Row],[Updated Created Date]])</f>
        <v>11</v>
      </c>
      <c r="AH884" s="228" t="str">
        <f>_xlfn.CONCAT(HelpMe[[#This Row],[Year]],"-M",HelpMe[[#This Row],[Month]])</f>
        <v>2024-M11</v>
      </c>
      <c r="AI884" s="228" t="str">
        <f ca="1">IF(HelpMe[[#This Row],[Age]]&lt;2,"Less than 2",IF(HelpMe[[#This Row],[Age]]&lt;5,"From 2 to 5",IF(HelpMe[[#This Row],[Age]]&lt;10,"From 5 to 10","More than 10")))</f>
        <v>Less than 2</v>
      </c>
      <c r="AJ8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45610.841666666667</v>
      </c>
      <c r="AK8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45611.652083333334</v>
      </c>
    </row>
    <row r="885" spans="1:37" ht="13.5" customHeight="1">
      <c r="A885" s="235">
        <v>4000005042</v>
      </c>
      <c r="B885" s="228" t="s">
        <v>117</v>
      </c>
      <c r="C885" s="228" t="s">
        <v>795</v>
      </c>
      <c r="D885" s="228" t="s">
        <v>6346</v>
      </c>
      <c r="E885" s="228" t="s">
        <v>6347</v>
      </c>
      <c r="F885" s="228" t="s">
        <v>881</v>
      </c>
      <c r="G885" s="228" t="s">
        <v>882</v>
      </c>
      <c r="H885" s="228" t="s">
        <v>403</v>
      </c>
      <c r="I885" s="233" t="s">
        <v>6348</v>
      </c>
      <c r="J885" s="228" t="s">
        <v>6349</v>
      </c>
      <c r="K885" s="228" t="s">
        <v>890</v>
      </c>
      <c r="L885" s="228" t="s">
        <v>6074</v>
      </c>
      <c r="M885" s="228" t="s">
        <v>933</v>
      </c>
      <c r="N885" s="228" t="s">
        <v>1041</v>
      </c>
      <c r="O885" s="228" t="s">
        <v>850</v>
      </c>
      <c r="P885" s="233" t="s">
        <v>6074</v>
      </c>
      <c r="Q885" s="228" t="s">
        <v>795</v>
      </c>
      <c r="R885" s="233" t="s">
        <v>6350</v>
      </c>
      <c r="S885" s="228" t="s">
        <v>6350</v>
      </c>
      <c r="T885" s="228" t="s">
        <v>6351</v>
      </c>
      <c r="U885" s="228" t="s">
        <v>890</v>
      </c>
      <c r="V885" s="228" t="s">
        <v>855</v>
      </c>
      <c r="W885" s="228" t="s">
        <v>938</v>
      </c>
      <c r="X885" s="316" t="s">
        <v>793</v>
      </c>
      <c r="Y885" s="317" t="str">
        <f>VLOOKUP(HelpMe[[#This Row],[Technician]],Technicians[#All],3,FALSE)</f>
        <v>RAK Ceramics</v>
      </c>
      <c r="Z885" s="228" t="str">
        <f>VLOOKUP(HelpMe[[#This Row],[Technician]],Technicians[#All],2,FALSE)</f>
        <v>SAP Basis</v>
      </c>
      <c r="AA885" s="233" t="str">
        <f>IF((TEXT("Oct 28, 2024 00:00 AM","mmm dd, yyyy hh:mm") - HelpMe[[#This Row],[Updated Created Date]])&gt;0, "Yes","No")</f>
        <v>No</v>
      </c>
      <c r="AB885" s="230">
        <f ca="1">HelpMe[[#This Row],[Updated Resolved Time]]-HelpMe[[#This Row],[Updated Created Date]]</f>
        <v>0.13819444444379769</v>
      </c>
      <c r="AC885" s="231">
        <f>YEAR(HelpMe[[#This Row],[Updated Created Date]])</f>
        <v>2024</v>
      </c>
      <c r="AD885" s="228">
        <f>WEEKNUM(HelpMe[[#This Row],[Updated Created Date]])</f>
        <v>46</v>
      </c>
      <c r="AE885" s="228" t="str">
        <f>_xlfn.CONCAT(HelpMe[[#This Row],[Year]],"-W",HelpMe[[#This Row],[Week'#]])</f>
        <v>2024-W46</v>
      </c>
      <c r="AF885" s="228" t="str">
        <f>IFERROR(VLOOKUP(HelpMe[[#This Row],[ID]],CGTracker[#All],13,FALSE),"No CG Status Found")</f>
        <v>No CG Status Found</v>
      </c>
      <c r="AG885" s="228">
        <f>MONTH(HelpMe[[#This Row],[Updated Created Date]])</f>
        <v>11</v>
      </c>
      <c r="AH885" s="228" t="str">
        <f>_xlfn.CONCAT(HelpMe[[#This Row],[Year]],"-M",HelpMe[[#This Row],[Month]])</f>
        <v>2024-M11</v>
      </c>
      <c r="AI885" s="228" t="str">
        <f ca="1">IF(HelpMe[[#This Row],[Age]]&lt;2,"Less than 2",IF(HelpMe[[#This Row],[Age]]&lt;5,"From 2 to 5",IF(HelpMe[[#This Row],[Age]]&lt;10,"From 5 to 10","More than 10")))</f>
        <v>Less than 2</v>
      </c>
      <c r="AJ8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45611.515277777777</v>
      </c>
      <c r="AK8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45611.65347222222</v>
      </c>
    </row>
    <row r="886" spans="1:37" ht="13.5" customHeight="1">
      <c r="A886" s="235">
        <v>4000005049</v>
      </c>
      <c r="B886" s="228" t="s">
        <v>156</v>
      </c>
      <c r="C886" s="228" t="s">
        <v>795</v>
      </c>
      <c r="D886" s="228" t="s">
        <v>6352</v>
      </c>
      <c r="E886" s="228" t="s">
        <v>6353</v>
      </c>
      <c r="F886" s="228" t="s">
        <v>603</v>
      </c>
      <c r="G886" s="228" t="s">
        <v>860</v>
      </c>
      <c r="H886" s="228" t="s">
        <v>268</v>
      </c>
      <c r="I886" s="233" t="s">
        <v>6354</v>
      </c>
      <c r="J886" s="228" t="s">
        <v>6355</v>
      </c>
      <c r="K886" s="228" t="s">
        <v>6356</v>
      </c>
      <c r="L886" s="228" t="s">
        <v>855</v>
      </c>
      <c r="M886" s="228" t="s">
        <v>933</v>
      </c>
      <c r="N886" s="228" t="s">
        <v>5971</v>
      </c>
      <c r="O886" s="228" t="s">
        <v>850</v>
      </c>
      <c r="P886" s="233" t="s">
        <v>6357</v>
      </c>
      <c r="Q886" s="228" t="s">
        <v>795</v>
      </c>
      <c r="R886" s="233" t="s">
        <v>855</v>
      </c>
      <c r="S886" s="228" t="s">
        <v>6358</v>
      </c>
      <c r="T886" s="228" t="s">
        <v>6359</v>
      </c>
      <c r="U886" s="228" t="s">
        <v>855</v>
      </c>
      <c r="V886" s="228" t="s">
        <v>855</v>
      </c>
      <c r="W886" s="228" t="s">
        <v>6360</v>
      </c>
      <c r="X886" s="316" t="s">
        <v>793</v>
      </c>
      <c r="Y886" s="317" t="str">
        <f>VLOOKUP(HelpMe[[#This Row],[Technician]],Technicians[#All],3,FALSE)</f>
        <v>RAK Ceramics</v>
      </c>
      <c r="Z886" s="228" t="str">
        <f>VLOOKUP(HelpMe[[#This Row],[Technician]],Technicians[#All],2,FALSE)</f>
        <v>SAP ABAP</v>
      </c>
      <c r="AA886" s="233" t="str">
        <f>IF((TEXT("Oct 28, 2024 00:00 AM","mmm dd, yyyy hh:mm") - HelpMe[[#This Row],[Updated Created Date]])&gt;0, "Yes","No")</f>
        <v>No</v>
      </c>
      <c r="AB886" s="230">
        <f ca="1">HelpMe[[#This Row],[Updated Resolved Time]]-HelpMe[[#This Row],[Updated Created Date]]</f>
        <v>42.194323726849689</v>
      </c>
      <c r="AC886" s="231">
        <f>YEAR(HelpMe[[#This Row],[Updated Created Date]])</f>
        <v>2024</v>
      </c>
      <c r="AD886" s="228">
        <f>WEEKNUM(HelpMe[[#This Row],[Updated Created Date]])</f>
        <v>46</v>
      </c>
      <c r="AE886" s="228" t="str">
        <f>_xlfn.CONCAT(HelpMe[[#This Row],[Year]],"-W",HelpMe[[#This Row],[Week'#]])</f>
        <v>2024-W46</v>
      </c>
      <c r="AF886" s="228" t="str">
        <f>IFERROR(VLOOKUP(HelpMe[[#This Row],[ID]],CGTracker[#All],13,FALSE),"No CG Status Found")</f>
        <v>No CG Status Found</v>
      </c>
      <c r="AG886" s="228">
        <f>MONTH(HelpMe[[#This Row],[Updated Created Date]])</f>
        <v>11</v>
      </c>
      <c r="AH886" s="228" t="str">
        <f>_xlfn.CONCAT(HelpMe[[#This Row],[Year]],"-M",HelpMe[[#This Row],[Month]])</f>
        <v>2024-M11</v>
      </c>
      <c r="AI886" s="228" t="str">
        <f ca="1">IF(HelpMe[[#This Row],[Age]]&lt;2,"Less than 2",IF(HelpMe[[#This Row],[Age]]&lt;5,"From 2 to 5",IF(HelpMe[[#This Row],[Age]]&lt;10,"From 5 to 10","More than 10")))</f>
        <v>More than 10</v>
      </c>
      <c r="AJ8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45611.563194444447</v>
      </c>
      <c r="AK8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87" spans="1:37" ht="13.5" customHeight="1">
      <c r="A887" s="235">
        <v>4000005075</v>
      </c>
      <c r="B887" s="228" t="s">
        <v>117</v>
      </c>
      <c r="C887" s="228" t="s">
        <v>841</v>
      </c>
      <c r="D887" s="228" t="s">
        <v>6361</v>
      </c>
      <c r="E887" s="228" t="s">
        <v>6362</v>
      </c>
      <c r="F887" s="228" t="s">
        <v>1054</v>
      </c>
      <c r="G887" s="228" t="s">
        <v>1055</v>
      </c>
      <c r="H887" s="228" t="s">
        <v>268</v>
      </c>
      <c r="I887" s="233" t="s">
        <v>6363</v>
      </c>
      <c r="J887" s="228" t="s">
        <v>919</v>
      </c>
      <c r="K887" s="228" t="s">
        <v>846</v>
      </c>
      <c r="L887" s="228" t="s">
        <v>855</v>
      </c>
      <c r="M887" s="228" t="s">
        <v>933</v>
      </c>
      <c r="N887" s="228" t="s">
        <v>5907</v>
      </c>
      <c r="O887" s="228" t="s">
        <v>855</v>
      </c>
      <c r="P887" s="233" t="s">
        <v>6364</v>
      </c>
      <c r="Q887" s="228" t="s">
        <v>855</v>
      </c>
      <c r="R887" s="233" t="s">
        <v>855</v>
      </c>
      <c r="S887" s="228" t="s">
        <v>6364</v>
      </c>
      <c r="T887" s="228" t="s">
        <v>919</v>
      </c>
      <c r="U887" s="228" t="s">
        <v>846</v>
      </c>
      <c r="V887" s="228" t="s">
        <v>855</v>
      </c>
      <c r="W887" s="228" t="s">
        <v>869</v>
      </c>
      <c r="X887" s="316" t="s">
        <v>904</v>
      </c>
      <c r="Y887" s="317" t="str">
        <f>VLOOKUP(HelpMe[[#This Row],[Technician]],Technicians[#All],3,FALSE)</f>
        <v>RAK Ceramics</v>
      </c>
      <c r="Z887" s="228" t="str">
        <f>VLOOKUP(HelpMe[[#This Row],[Technician]],Technicians[#All],2,FALSE)</f>
        <v>SAP PP</v>
      </c>
      <c r="AA887" s="233" t="str">
        <f>IF((TEXT("Oct 28, 2024 00:00 AM","mmm dd, yyyy hh:mm") - HelpMe[[#This Row],[Updated Created Date]])&gt;0, "Yes","No")</f>
        <v>No</v>
      </c>
      <c r="AB887" s="230">
        <f ca="1">HelpMe[[#This Row],[Updated Resolved Time]]-HelpMe[[#This Row],[Updated Created Date]]</f>
        <v>41.331823726854054</v>
      </c>
      <c r="AC887" s="231">
        <f>YEAR(HelpMe[[#This Row],[Updated Created Date]])</f>
        <v>2024</v>
      </c>
      <c r="AD887" s="228">
        <f>WEEKNUM(HelpMe[[#This Row],[Updated Created Date]])</f>
        <v>46</v>
      </c>
      <c r="AE887" s="228" t="str">
        <f>_xlfn.CONCAT(HelpMe[[#This Row],[Year]],"-W",HelpMe[[#This Row],[Week'#]])</f>
        <v>2024-W46</v>
      </c>
      <c r="AF887" s="228" t="str">
        <f>IFERROR(VLOOKUP(HelpMe[[#This Row],[ID]],CGTracker[#All],13,FALSE),"No CG Status Found")</f>
        <v>No CG Status Found</v>
      </c>
      <c r="AG887" s="228">
        <f>MONTH(HelpMe[[#This Row],[Updated Created Date]])</f>
        <v>11</v>
      </c>
      <c r="AH887" s="228" t="str">
        <f>_xlfn.CONCAT(HelpMe[[#This Row],[Year]],"-M",HelpMe[[#This Row],[Month]])</f>
        <v>2024-M11</v>
      </c>
      <c r="AI887" s="228" t="str">
        <f ca="1">IF(HelpMe[[#This Row],[Age]]&lt;2,"Less than 2",IF(HelpMe[[#This Row],[Age]]&lt;5,"From 2 to 5",IF(HelpMe[[#This Row],[Age]]&lt;10,"From 5 to 10","More than 10")))</f>
        <v>More than 10</v>
      </c>
      <c r="AJ8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45612.425694444442</v>
      </c>
      <c r="AK8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888" spans="1:37" ht="13.5" customHeight="1">
      <c r="A888" s="235">
        <v>4000005081</v>
      </c>
      <c r="B888" s="228" t="s">
        <v>117</v>
      </c>
      <c r="C888" s="228" t="s">
        <v>841</v>
      </c>
      <c r="D888" s="228" t="s">
        <v>6365</v>
      </c>
      <c r="E888" s="228" t="s">
        <v>6366</v>
      </c>
      <c r="F888" s="228" t="s">
        <v>881</v>
      </c>
      <c r="G888" s="228" t="s">
        <v>882</v>
      </c>
      <c r="H888" s="228" t="s">
        <v>403</v>
      </c>
      <c r="I888" s="233" t="s">
        <v>6367</v>
      </c>
      <c r="J888" s="228" t="s">
        <v>6368</v>
      </c>
      <c r="K888" s="228" t="s">
        <v>890</v>
      </c>
      <c r="L888" s="228" t="s">
        <v>6369</v>
      </c>
      <c r="M888" s="228" t="s">
        <v>933</v>
      </c>
      <c r="N888" s="228" t="s">
        <v>1024</v>
      </c>
      <c r="O888" s="228" t="s">
        <v>850</v>
      </c>
      <c r="P888" s="233" t="s">
        <v>6369</v>
      </c>
      <c r="Q888" s="228" t="s">
        <v>841</v>
      </c>
      <c r="R888" s="233" t="s">
        <v>6370</v>
      </c>
      <c r="S888" s="228" t="s">
        <v>6370</v>
      </c>
      <c r="T888" s="228" t="s">
        <v>6371</v>
      </c>
      <c r="U888" s="228" t="s">
        <v>890</v>
      </c>
      <c r="V888" s="228" t="s">
        <v>855</v>
      </c>
      <c r="W888" s="228" t="s">
        <v>938</v>
      </c>
      <c r="X888" s="316" t="s">
        <v>793</v>
      </c>
      <c r="Y888" s="317" t="str">
        <f>VLOOKUP(HelpMe[[#This Row],[Technician]],Technicians[#All],3,FALSE)</f>
        <v>RAK Ceramics</v>
      </c>
      <c r="Z888" s="228" t="str">
        <f>VLOOKUP(HelpMe[[#This Row],[Technician]],Technicians[#All],2,FALSE)</f>
        <v>SAP Basis</v>
      </c>
      <c r="AA888" s="233" t="str">
        <f>IF((TEXT("Oct 28, 2024 00:00 AM","mmm dd, yyyy hh:mm") - HelpMe[[#This Row],[Updated Created Date]])&gt;0, "Yes","No")</f>
        <v>No</v>
      </c>
      <c r="AB888" s="230">
        <f ca="1">HelpMe[[#This Row],[Updated Resolved Time]]-HelpMe[[#This Row],[Updated Created Date]]</f>
        <v>2.1895833333328483</v>
      </c>
      <c r="AC888" s="231">
        <f>YEAR(HelpMe[[#This Row],[Updated Created Date]])</f>
        <v>2024</v>
      </c>
      <c r="AD888" s="228">
        <f>WEEKNUM(HelpMe[[#This Row],[Updated Created Date]])</f>
        <v>46</v>
      </c>
      <c r="AE888" s="228" t="str">
        <f>_xlfn.CONCAT(HelpMe[[#This Row],[Year]],"-W",HelpMe[[#This Row],[Week'#]])</f>
        <v>2024-W46</v>
      </c>
      <c r="AF888" s="228" t="str">
        <f>IFERROR(VLOOKUP(HelpMe[[#This Row],[ID]],CGTracker[#All],13,FALSE),"No CG Status Found")</f>
        <v>No CG Status Found</v>
      </c>
      <c r="AG888" s="228">
        <f>MONTH(HelpMe[[#This Row],[Updated Created Date]])</f>
        <v>11</v>
      </c>
      <c r="AH888" s="228" t="str">
        <f>_xlfn.CONCAT(HelpMe[[#This Row],[Year]],"-M",HelpMe[[#This Row],[Month]])</f>
        <v>2024-M11</v>
      </c>
      <c r="AI888" s="228" t="str">
        <f ca="1">IF(HelpMe[[#This Row],[Age]]&lt;2,"Less than 2",IF(HelpMe[[#This Row],[Age]]&lt;5,"From 2 to 5",IF(HelpMe[[#This Row],[Age]]&lt;10,"From 5 to 10","More than 10")))</f>
        <v>From 2 to 5</v>
      </c>
      <c r="AJ8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45612.472916666666</v>
      </c>
      <c r="AK8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45614.662499999999</v>
      </c>
    </row>
    <row r="889" spans="1:37" ht="13.5" customHeight="1">
      <c r="A889" s="235">
        <v>4000005092</v>
      </c>
      <c r="B889" s="228" t="s">
        <v>117</v>
      </c>
      <c r="C889" s="228" t="s">
        <v>841</v>
      </c>
      <c r="D889" s="228" t="s">
        <v>6372</v>
      </c>
      <c r="E889" s="228" t="s">
        <v>2226</v>
      </c>
      <c r="F889" s="228" t="s">
        <v>881</v>
      </c>
      <c r="G889" s="228" t="s">
        <v>882</v>
      </c>
      <c r="H889" s="228" t="s">
        <v>403</v>
      </c>
      <c r="I889" s="233" t="s">
        <v>6373</v>
      </c>
      <c r="J889" s="228" t="s">
        <v>6368</v>
      </c>
      <c r="K889" s="228" t="s">
        <v>890</v>
      </c>
      <c r="L889" s="228" t="s">
        <v>6374</v>
      </c>
      <c r="M889" s="228" t="s">
        <v>933</v>
      </c>
      <c r="N889" s="228" t="s">
        <v>6375</v>
      </c>
      <c r="O889" s="228" t="s">
        <v>850</v>
      </c>
      <c r="P889" s="233" t="s">
        <v>6374</v>
      </c>
      <c r="Q889" s="228" t="s">
        <v>841</v>
      </c>
      <c r="R889" s="233" t="s">
        <v>6376</v>
      </c>
      <c r="S889" s="228" t="s">
        <v>6376</v>
      </c>
      <c r="T889" s="228" t="s">
        <v>6371</v>
      </c>
      <c r="U889" s="228" t="s">
        <v>890</v>
      </c>
      <c r="V889" s="228" t="s">
        <v>855</v>
      </c>
      <c r="W889" s="228" t="s">
        <v>938</v>
      </c>
      <c r="X889" s="316" t="s">
        <v>793</v>
      </c>
      <c r="Y889" s="317" t="str">
        <f>VLOOKUP(HelpMe[[#This Row],[Technician]],Technicians[#All],3,FALSE)</f>
        <v>RAK Ceramics</v>
      </c>
      <c r="Z889" s="228" t="str">
        <f>VLOOKUP(HelpMe[[#This Row],[Technician]],Technicians[#All],2,FALSE)</f>
        <v>SAP Basis</v>
      </c>
      <c r="AA889" s="233" t="str">
        <f>IF((TEXT("Oct 28, 2024 00:00 AM","mmm dd, yyyy hh:mm") - HelpMe[[#This Row],[Updated Created Date]])&gt;0, "Yes","No")</f>
        <v>No</v>
      </c>
      <c r="AB889" s="230">
        <f ca="1">HelpMe[[#This Row],[Updated Resolved Time]]-HelpMe[[#This Row],[Updated Created Date]]</f>
        <v>4.8340277777751908</v>
      </c>
      <c r="AC889" s="231">
        <f>YEAR(HelpMe[[#This Row],[Updated Created Date]])</f>
        <v>2024</v>
      </c>
      <c r="AD889" s="228">
        <f>WEEKNUM(HelpMe[[#This Row],[Updated Created Date]])</f>
        <v>46</v>
      </c>
      <c r="AE889" s="228" t="str">
        <f>_xlfn.CONCAT(HelpMe[[#This Row],[Year]],"-W",HelpMe[[#This Row],[Week'#]])</f>
        <v>2024-W46</v>
      </c>
      <c r="AF889" s="228" t="str">
        <f>IFERROR(VLOOKUP(HelpMe[[#This Row],[ID]],CGTracker[#All],13,FALSE),"No CG Status Found")</f>
        <v>No CG Status Found</v>
      </c>
      <c r="AG889" s="228">
        <f>MONTH(HelpMe[[#This Row],[Updated Created Date]])</f>
        <v>11</v>
      </c>
      <c r="AH889" s="228" t="str">
        <f>_xlfn.CONCAT(HelpMe[[#This Row],[Year]],"-M",HelpMe[[#This Row],[Month]])</f>
        <v>2024-M11</v>
      </c>
      <c r="AI889" s="228" t="str">
        <f ca="1">IF(HelpMe[[#This Row],[Age]]&lt;2,"Less than 2",IF(HelpMe[[#This Row],[Age]]&lt;5,"From 2 to 5",IF(HelpMe[[#This Row],[Age]]&lt;10,"From 5 to 10","More than 10")))</f>
        <v>From 2 to 5</v>
      </c>
      <c r="AJ8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45612.826388888891</v>
      </c>
      <c r="AK8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45617.660416666666</v>
      </c>
    </row>
    <row r="890" spans="1:37" ht="13.5" customHeight="1">
      <c r="A890" s="235">
        <v>4000005094</v>
      </c>
      <c r="B890" s="228" t="s">
        <v>117</v>
      </c>
      <c r="C890" s="228" t="s">
        <v>841</v>
      </c>
      <c r="D890" s="228" t="s">
        <v>6377</v>
      </c>
      <c r="E890" s="228" t="s">
        <v>4964</v>
      </c>
      <c r="F890" s="228" t="s">
        <v>881</v>
      </c>
      <c r="G890" s="228" t="s">
        <v>882</v>
      </c>
      <c r="H890" s="228" t="s">
        <v>403</v>
      </c>
      <c r="I890" s="233" t="s">
        <v>6378</v>
      </c>
      <c r="J890" s="228" t="s">
        <v>6379</v>
      </c>
      <c r="K890" s="228" t="s">
        <v>890</v>
      </c>
      <c r="L890" s="228" t="s">
        <v>6380</v>
      </c>
      <c r="M890" s="228" t="s">
        <v>933</v>
      </c>
      <c r="N890" s="228" t="s">
        <v>899</v>
      </c>
      <c r="O890" s="228" t="s">
        <v>850</v>
      </c>
      <c r="P890" s="233" t="s">
        <v>6380</v>
      </c>
      <c r="Q890" s="228" t="s">
        <v>841</v>
      </c>
      <c r="R890" s="233" t="s">
        <v>6381</v>
      </c>
      <c r="S890" s="228" t="s">
        <v>6381</v>
      </c>
      <c r="T890" s="228" t="s">
        <v>6382</v>
      </c>
      <c r="U890" s="228" t="s">
        <v>890</v>
      </c>
      <c r="V890" s="228" t="s">
        <v>855</v>
      </c>
      <c r="W890" s="228" t="s">
        <v>938</v>
      </c>
      <c r="X890" s="316" t="s">
        <v>904</v>
      </c>
      <c r="Y890" s="317" t="str">
        <f>VLOOKUP(HelpMe[[#This Row],[Technician]],Technicians[#All],3,FALSE)</f>
        <v>RAK Ceramics</v>
      </c>
      <c r="Z890" s="228" t="str">
        <f>VLOOKUP(HelpMe[[#This Row],[Technician]],Technicians[#All],2,FALSE)</f>
        <v>SAP Basis</v>
      </c>
      <c r="AA890" s="233" t="str">
        <f>IF((TEXT("Oct 28, 2024 00:00 AM","mmm dd, yyyy hh:mm") - HelpMe[[#This Row],[Updated Created Date]])&gt;0, "Yes","No")</f>
        <v>No</v>
      </c>
      <c r="AB890" s="230">
        <f ca="1">HelpMe[[#This Row],[Updated Resolved Time]]-HelpMe[[#This Row],[Updated Created Date]]</f>
        <v>10.190277777779556</v>
      </c>
      <c r="AC890" s="231">
        <f>YEAR(HelpMe[[#This Row],[Updated Created Date]])</f>
        <v>2024</v>
      </c>
      <c r="AD890" s="228">
        <f>WEEKNUM(HelpMe[[#This Row],[Updated Created Date]])</f>
        <v>47</v>
      </c>
      <c r="AE890" s="228" t="str">
        <f>_xlfn.CONCAT(HelpMe[[#This Row],[Year]],"-W",HelpMe[[#This Row],[Week'#]])</f>
        <v>2024-W47</v>
      </c>
      <c r="AF890" s="228" t="str">
        <f>IFERROR(VLOOKUP(HelpMe[[#This Row],[ID]],CGTracker[#All],13,FALSE),"No CG Status Found")</f>
        <v>No CG Status Found</v>
      </c>
      <c r="AG890" s="228">
        <f>MONTH(HelpMe[[#This Row],[Updated Created Date]])</f>
        <v>11</v>
      </c>
      <c r="AH890" s="228" t="str">
        <f>_xlfn.CONCAT(HelpMe[[#This Row],[Year]],"-M",HelpMe[[#This Row],[Month]])</f>
        <v>2024-M11</v>
      </c>
      <c r="AI890" s="228" t="str">
        <f ca="1">IF(HelpMe[[#This Row],[Age]]&lt;2,"Less than 2",IF(HelpMe[[#This Row],[Age]]&lt;5,"From 2 to 5",IF(HelpMe[[#This Row],[Age]]&lt;10,"From 5 to 10","More than 10")))</f>
        <v>More than 10</v>
      </c>
      <c r="AJ8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45613.414583333331</v>
      </c>
      <c r="AK8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45623.604861111111</v>
      </c>
    </row>
    <row r="891" spans="1:37" ht="13.5" customHeight="1">
      <c r="A891" s="235">
        <v>4000005035</v>
      </c>
      <c r="B891" s="228" t="s">
        <v>117</v>
      </c>
      <c r="C891" s="228" t="s">
        <v>892</v>
      </c>
      <c r="D891" s="228" t="s">
        <v>6383</v>
      </c>
      <c r="E891" s="228" t="s">
        <v>1322</v>
      </c>
      <c r="F891" s="228" t="s">
        <v>881</v>
      </c>
      <c r="G891" s="228" t="s">
        <v>882</v>
      </c>
      <c r="H891" s="228" t="s">
        <v>403</v>
      </c>
      <c r="I891" s="233" t="s">
        <v>6384</v>
      </c>
      <c r="J891" s="228" t="s">
        <v>6385</v>
      </c>
      <c r="K891" s="228" t="s">
        <v>890</v>
      </c>
      <c r="L891" s="228" t="s">
        <v>6386</v>
      </c>
      <c r="M891" s="228" t="s">
        <v>1322</v>
      </c>
      <c r="N891" s="228" t="s">
        <v>1240</v>
      </c>
      <c r="O891" s="228" t="s">
        <v>850</v>
      </c>
      <c r="P891" s="233" t="s">
        <v>6386</v>
      </c>
      <c r="Q891" s="228" t="s">
        <v>795</v>
      </c>
      <c r="R891" s="233" t="s">
        <v>6387</v>
      </c>
      <c r="S891" s="228" t="s">
        <v>6387</v>
      </c>
      <c r="T891" s="228" t="s">
        <v>6388</v>
      </c>
      <c r="U891" s="228" t="s">
        <v>890</v>
      </c>
      <c r="V891" s="228" t="s">
        <v>855</v>
      </c>
      <c r="W891" s="228" t="s">
        <v>938</v>
      </c>
      <c r="X891" s="316" t="s">
        <v>793</v>
      </c>
      <c r="Y891" s="317" t="str">
        <f>VLOOKUP(HelpMe[[#This Row],[Technician]],Technicians[#All],3,FALSE)</f>
        <v>RAK Ceramics</v>
      </c>
      <c r="Z891" s="228" t="str">
        <f>VLOOKUP(HelpMe[[#This Row],[Technician]],Technicians[#All],2,FALSE)</f>
        <v>SAP Basis</v>
      </c>
      <c r="AA891" s="233" t="str">
        <f>IF((TEXT("Oct 28, 2024 00:00 AM","mmm dd, yyyy hh:mm") - HelpMe[[#This Row],[Updated Created Date]])&gt;0, "Yes","No")</f>
        <v>No</v>
      </c>
      <c r="AB891" s="230">
        <f ca="1">HelpMe[[#This Row],[Updated Resolved Time]]-HelpMe[[#This Row],[Updated Created Date]]</f>
        <v>6.3840277777781012</v>
      </c>
      <c r="AC891" s="231">
        <f>YEAR(HelpMe[[#This Row],[Updated Created Date]])</f>
        <v>2024</v>
      </c>
      <c r="AD891" s="228">
        <f>WEEKNUM(HelpMe[[#This Row],[Updated Created Date]])</f>
        <v>46</v>
      </c>
      <c r="AE891" s="228" t="str">
        <f>_xlfn.CONCAT(HelpMe[[#This Row],[Year]],"-W",HelpMe[[#This Row],[Week'#]])</f>
        <v>2024-W46</v>
      </c>
      <c r="AF891" s="228" t="str">
        <f>IFERROR(VLOOKUP(HelpMe[[#This Row],[ID]],CGTracker[#All],13,FALSE),"No CG Status Found")</f>
        <v>No CG Status Found</v>
      </c>
      <c r="AG891" s="228">
        <f>MONTH(HelpMe[[#This Row],[Updated Created Date]])</f>
        <v>11</v>
      </c>
      <c r="AH891" s="228" t="str">
        <f>_xlfn.CONCAT(HelpMe[[#This Row],[Year]],"-M",HelpMe[[#This Row],[Month]])</f>
        <v>2024-M11</v>
      </c>
      <c r="AI891" s="228" t="str">
        <f ca="1">IF(HelpMe[[#This Row],[Age]]&lt;2,"Less than 2",IF(HelpMe[[#This Row],[Age]]&lt;5,"From 2 to 5",IF(HelpMe[[#This Row],[Age]]&lt;10,"From 5 to 10","More than 10")))</f>
        <v>From 5 to 10</v>
      </c>
      <c r="AJ8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45611.415972222225</v>
      </c>
      <c r="AK8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v>
      </c>
    </row>
    <row r="892" spans="1:37" ht="13.5" customHeight="1">
      <c r="A892" s="235">
        <v>4000005047</v>
      </c>
      <c r="B892" s="228" t="s">
        <v>156</v>
      </c>
      <c r="C892" s="228" t="s">
        <v>795</v>
      </c>
      <c r="D892" s="228" t="s">
        <v>6389</v>
      </c>
      <c r="E892" s="228" t="s">
        <v>6390</v>
      </c>
      <c r="F892" s="228" t="s">
        <v>881</v>
      </c>
      <c r="G892" s="228" t="s">
        <v>882</v>
      </c>
      <c r="H892" s="228" t="s">
        <v>403</v>
      </c>
      <c r="I892" s="233" t="s">
        <v>6391</v>
      </c>
      <c r="J892" s="228" t="s">
        <v>6392</v>
      </c>
      <c r="K892" s="228" t="s">
        <v>890</v>
      </c>
      <c r="L892" s="228" t="s">
        <v>6393</v>
      </c>
      <c r="M892" s="228" t="s">
        <v>6390</v>
      </c>
      <c r="N892" s="228" t="s">
        <v>6394</v>
      </c>
      <c r="O892" s="228" t="s">
        <v>850</v>
      </c>
      <c r="P892" s="233" t="s">
        <v>6393</v>
      </c>
      <c r="Q892" s="228" t="s">
        <v>795</v>
      </c>
      <c r="R892" s="233" t="s">
        <v>6395</v>
      </c>
      <c r="S892" s="228" t="s">
        <v>6395</v>
      </c>
      <c r="T892" s="228" t="s">
        <v>6396</v>
      </c>
      <c r="U892" s="228" t="s">
        <v>855</v>
      </c>
      <c r="V892" s="228" t="s">
        <v>855</v>
      </c>
      <c r="W892" s="228" t="s">
        <v>938</v>
      </c>
      <c r="X892" s="316" t="s">
        <v>793</v>
      </c>
      <c r="Y892" s="317" t="str">
        <f>VLOOKUP(HelpMe[[#This Row],[Technician]],Technicians[#All],3,FALSE)</f>
        <v>RAK Ceramics</v>
      </c>
      <c r="Z892" s="228" t="str">
        <f>VLOOKUP(HelpMe[[#This Row],[Technician]],Technicians[#All],2,FALSE)</f>
        <v>SAP Basis</v>
      </c>
      <c r="AA892" s="233" t="str">
        <f>IF((TEXT("Oct 28, 2024 00:00 AM","mmm dd, yyyy hh:mm") - HelpMe[[#This Row],[Updated Created Date]])&gt;0, "Yes","No")</f>
        <v>No</v>
      </c>
      <c r="AB892" s="230">
        <f ca="1">HelpMe[[#This Row],[Updated Resolved Time]]-HelpMe[[#This Row],[Updated Created Date]]</f>
        <v>0.20763888888905058</v>
      </c>
      <c r="AC892" s="231">
        <f>YEAR(HelpMe[[#This Row],[Updated Created Date]])</f>
        <v>2024</v>
      </c>
      <c r="AD892" s="228">
        <f>WEEKNUM(HelpMe[[#This Row],[Updated Created Date]])</f>
        <v>46</v>
      </c>
      <c r="AE892" s="228" t="str">
        <f>_xlfn.CONCAT(HelpMe[[#This Row],[Year]],"-W",HelpMe[[#This Row],[Week'#]])</f>
        <v>2024-W46</v>
      </c>
      <c r="AF892" s="228" t="str">
        <f>IFERROR(VLOOKUP(HelpMe[[#This Row],[ID]],CGTracker[#All],13,FALSE),"No CG Status Found")</f>
        <v>No CG Status Found</v>
      </c>
      <c r="AG892" s="228">
        <f>MONTH(HelpMe[[#This Row],[Updated Created Date]])</f>
        <v>11</v>
      </c>
      <c r="AH892" s="228" t="str">
        <f>_xlfn.CONCAT(HelpMe[[#This Row],[Year]],"-M",HelpMe[[#This Row],[Month]])</f>
        <v>2024-M11</v>
      </c>
      <c r="AI892" s="228" t="str">
        <f ca="1">IF(HelpMe[[#This Row],[Age]]&lt;2,"Less than 2",IF(HelpMe[[#This Row],[Age]]&lt;5,"From 2 to 5",IF(HelpMe[[#This Row],[Age]]&lt;10,"From 5 to 10","More than 10")))</f>
        <v>Less than 2</v>
      </c>
      <c r="AJ8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45611.556250000001</v>
      </c>
      <c r="AK8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45611.763888888891</v>
      </c>
    </row>
    <row r="893" spans="1:37" ht="13.5" customHeight="1">
      <c r="A893" s="235">
        <v>4000005123</v>
      </c>
      <c r="B893" s="228" t="s">
        <v>156</v>
      </c>
      <c r="C893" s="228" t="s">
        <v>795</v>
      </c>
      <c r="D893" s="228" t="s">
        <v>433</v>
      </c>
      <c r="E893" s="228" t="s">
        <v>3044</v>
      </c>
      <c r="F893" s="228" t="s">
        <v>518</v>
      </c>
      <c r="G893" s="228" t="s">
        <v>516</v>
      </c>
      <c r="H893" s="228" t="s">
        <v>403</v>
      </c>
      <c r="I893" s="233" t="s">
        <v>6397</v>
      </c>
      <c r="J893" s="228" t="s">
        <v>6398</v>
      </c>
      <c r="K893" s="228" t="s">
        <v>846</v>
      </c>
      <c r="L893" s="228" t="s">
        <v>6399</v>
      </c>
      <c r="M893" s="228" t="s">
        <v>3044</v>
      </c>
      <c r="N893" s="228" t="s">
        <v>1024</v>
      </c>
      <c r="O893" s="228" t="s">
        <v>850</v>
      </c>
      <c r="P893" s="233" t="s">
        <v>6399</v>
      </c>
      <c r="Q893" s="228" t="s">
        <v>795</v>
      </c>
      <c r="R893" s="233" t="s">
        <v>6400</v>
      </c>
      <c r="S893" s="228" t="s">
        <v>6400</v>
      </c>
      <c r="T893" s="228" t="s">
        <v>6401</v>
      </c>
      <c r="U893" s="228" t="s">
        <v>855</v>
      </c>
      <c r="V893" s="228" t="s">
        <v>855</v>
      </c>
      <c r="W893" s="228" t="s">
        <v>869</v>
      </c>
      <c r="X893" s="316" t="s">
        <v>793</v>
      </c>
      <c r="Y893" s="317" t="str">
        <f>VLOOKUP(HelpMe[[#This Row],[Technician]],Technicians[#All],3,FALSE)</f>
        <v>Capgemini</v>
      </c>
      <c r="Z893" s="228" t="str">
        <f>VLOOKUP(HelpMe[[#This Row],[Technician]],Technicians[#All],2,FALSE)</f>
        <v>SAP SD</v>
      </c>
      <c r="AA893" s="233" t="str">
        <f>IF((TEXT("Oct 28, 2024 00:00 AM","mmm dd, yyyy hh:mm") - HelpMe[[#This Row],[Updated Created Date]])&gt;0, "Yes","No")</f>
        <v>No</v>
      </c>
      <c r="AB893" s="230">
        <f ca="1">HelpMe[[#This Row],[Updated Resolved Time]]-HelpMe[[#This Row],[Updated Created Date]]</f>
        <v>7.1604166666656965</v>
      </c>
      <c r="AC893" s="231">
        <f>YEAR(HelpMe[[#This Row],[Updated Created Date]])</f>
        <v>2024</v>
      </c>
      <c r="AD893" s="228">
        <f>WEEKNUM(HelpMe[[#This Row],[Updated Created Date]])</f>
        <v>47</v>
      </c>
      <c r="AE893" s="228" t="str">
        <f>_xlfn.CONCAT(HelpMe[[#This Row],[Year]],"-W",HelpMe[[#This Row],[Week'#]])</f>
        <v>2024-W47</v>
      </c>
      <c r="AF893" s="228" t="str">
        <f>IFERROR(VLOOKUP(HelpMe[[#This Row],[ID]],CGTracker[#All],13,FALSE),"No CG Status Found")</f>
        <v>Resolved</v>
      </c>
      <c r="AG893" s="228">
        <f>MONTH(HelpMe[[#This Row],[Updated Created Date]])</f>
        <v>11</v>
      </c>
      <c r="AH893" s="228" t="str">
        <f>_xlfn.CONCAT(HelpMe[[#This Row],[Year]],"-M",HelpMe[[#This Row],[Month]])</f>
        <v>2024-M11</v>
      </c>
      <c r="AI893" s="228" t="str">
        <f ca="1">IF(HelpMe[[#This Row],[Age]]&lt;2,"Less than 2",IF(HelpMe[[#This Row],[Age]]&lt;5,"From 2 to 5",IF(HelpMe[[#This Row],[Age]]&lt;10,"From 5 to 10","More than 10")))</f>
        <v>From 5 to 10</v>
      </c>
      <c r="AJ8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45614.681250000001</v>
      </c>
      <c r="AK8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45621.841666666667</v>
      </c>
    </row>
    <row r="894" spans="1:37" ht="13.5" customHeight="1">
      <c r="A894" s="235">
        <v>4000005059</v>
      </c>
      <c r="B894" s="228" t="s">
        <v>117</v>
      </c>
      <c r="C894" s="228" t="s">
        <v>1035</v>
      </c>
      <c r="D894" s="228" t="s">
        <v>6402</v>
      </c>
      <c r="E894" s="228" t="s">
        <v>3083</v>
      </c>
      <c r="F894" s="228" t="s">
        <v>881</v>
      </c>
      <c r="G894" s="228" t="s">
        <v>882</v>
      </c>
      <c r="H894" s="228" t="s">
        <v>403</v>
      </c>
      <c r="I894" s="233" t="s">
        <v>6403</v>
      </c>
      <c r="J894" s="228" t="s">
        <v>6404</v>
      </c>
      <c r="K894" s="228" t="s">
        <v>890</v>
      </c>
      <c r="L894" s="228" t="s">
        <v>6300</v>
      </c>
      <c r="M894" s="228" t="s">
        <v>3083</v>
      </c>
      <c r="N894" s="228" t="s">
        <v>1004</v>
      </c>
      <c r="O894" s="228" t="s">
        <v>850</v>
      </c>
      <c r="P894" s="233" t="s">
        <v>6300</v>
      </c>
      <c r="Q894" s="228" t="s">
        <v>892</v>
      </c>
      <c r="R894" s="233" t="s">
        <v>6405</v>
      </c>
      <c r="S894" s="228" t="s">
        <v>6406</v>
      </c>
      <c r="T894" s="228" t="s">
        <v>6407</v>
      </c>
      <c r="U894" s="228" t="s">
        <v>890</v>
      </c>
      <c r="V894" s="228" t="s">
        <v>855</v>
      </c>
      <c r="W894" s="228" t="s">
        <v>938</v>
      </c>
      <c r="X894" s="316" t="s">
        <v>793</v>
      </c>
      <c r="Y894" s="317" t="str">
        <f>VLOOKUP(HelpMe[[#This Row],[Technician]],Technicians[#All],3,FALSE)</f>
        <v>RAK Ceramics</v>
      </c>
      <c r="Z894" s="228" t="str">
        <f>VLOOKUP(HelpMe[[#This Row],[Technician]],Technicians[#All],2,FALSE)</f>
        <v>SAP Basis</v>
      </c>
      <c r="AA894" s="233" t="str">
        <f>IF((TEXT("Oct 28, 2024 00:00 AM","mmm dd, yyyy hh:mm") - HelpMe[[#This Row],[Updated Created Date]])&gt;0, "Yes","No")</f>
        <v>No</v>
      </c>
      <c r="AB894" s="230">
        <f ca="1">HelpMe[[#This Row],[Updated Resolved Time]]-HelpMe[[#This Row],[Updated Created Date]]</f>
        <v>2.9520833333372138</v>
      </c>
      <c r="AC894" s="231">
        <f>YEAR(HelpMe[[#This Row],[Updated Created Date]])</f>
        <v>2024</v>
      </c>
      <c r="AD894" s="228">
        <f>WEEKNUM(HelpMe[[#This Row],[Updated Created Date]])</f>
        <v>46</v>
      </c>
      <c r="AE894" s="228" t="str">
        <f>_xlfn.CONCAT(HelpMe[[#This Row],[Year]],"-W",HelpMe[[#This Row],[Week'#]])</f>
        <v>2024-W46</v>
      </c>
      <c r="AF894" s="228" t="str">
        <f>IFERROR(VLOOKUP(HelpMe[[#This Row],[ID]],CGTracker[#All],13,FALSE),"No CG Status Found")</f>
        <v>No CG Status Found</v>
      </c>
      <c r="AG894" s="228">
        <f>MONTH(HelpMe[[#This Row],[Updated Created Date]])</f>
        <v>11</v>
      </c>
      <c r="AH894" s="228" t="str">
        <f>_xlfn.CONCAT(HelpMe[[#This Row],[Year]],"-M",HelpMe[[#This Row],[Month]])</f>
        <v>2024-M11</v>
      </c>
      <c r="AI894" s="228" t="str">
        <f ca="1">IF(HelpMe[[#This Row],[Age]]&lt;2,"Less than 2",IF(HelpMe[[#This Row],[Age]]&lt;5,"From 2 to 5",IF(HelpMe[[#This Row],[Age]]&lt;10,"From 5 to 10","More than 10")))</f>
        <v>From 2 to 5</v>
      </c>
      <c r="AJ8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45611.734027777777</v>
      </c>
      <c r="AK8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45614.686111111114</v>
      </c>
    </row>
    <row r="895" spans="1:37" ht="13.5" customHeight="1">
      <c r="A895" s="235">
        <v>4000005128</v>
      </c>
      <c r="B895" s="228" t="s">
        <v>156</v>
      </c>
      <c r="C895" s="228" t="s">
        <v>795</v>
      </c>
      <c r="D895" s="228" t="s">
        <v>442</v>
      </c>
      <c r="E895" s="228" t="s">
        <v>1506</v>
      </c>
      <c r="F895" s="228" t="s">
        <v>2232</v>
      </c>
      <c r="G895" s="228" t="s">
        <v>941</v>
      </c>
      <c r="H895" s="228" t="s">
        <v>403</v>
      </c>
      <c r="I895" s="233" t="s">
        <v>6408</v>
      </c>
      <c r="J895" s="228" t="s">
        <v>6409</v>
      </c>
      <c r="K895" s="228" t="s">
        <v>846</v>
      </c>
      <c r="L895" s="228" t="s">
        <v>6410</v>
      </c>
      <c r="M895" s="228" t="s">
        <v>1506</v>
      </c>
      <c r="N895" s="228" t="s">
        <v>6411</v>
      </c>
      <c r="O895" s="228" t="s">
        <v>850</v>
      </c>
      <c r="P895" s="233" t="s">
        <v>6410</v>
      </c>
      <c r="Q895" s="228" t="s">
        <v>795</v>
      </c>
      <c r="R895" s="233" t="s">
        <v>6412</v>
      </c>
      <c r="S895" s="228" t="s">
        <v>6412</v>
      </c>
      <c r="T895" s="228" t="s">
        <v>6413</v>
      </c>
      <c r="U895" s="228" t="s">
        <v>855</v>
      </c>
      <c r="V895" s="228" t="s">
        <v>855</v>
      </c>
      <c r="W895" s="228" t="s">
        <v>869</v>
      </c>
      <c r="X895" s="316" t="s">
        <v>793</v>
      </c>
      <c r="Y895" s="317" t="str">
        <f>VLOOKUP(HelpMe[[#This Row],[Technician]],Technicians[#All],3,FALSE)</f>
        <v>Capgemini</v>
      </c>
      <c r="Z895" s="228" t="str">
        <f>VLOOKUP(HelpMe[[#This Row],[Technician]],Technicians[#All],2,FALSE)</f>
        <v>SAP MM</v>
      </c>
      <c r="AA895" s="233" t="str">
        <f>IF((TEXT("Oct 28, 2024 00:00 AM","mmm dd, yyyy hh:mm") - HelpMe[[#This Row],[Updated Created Date]])&gt;0, "Yes","No")</f>
        <v>No</v>
      </c>
      <c r="AB895" s="230">
        <f ca="1">HelpMe[[#This Row],[Updated Resolved Time]]-HelpMe[[#This Row],[Updated Created Date]]</f>
        <v>10.713194444448163</v>
      </c>
      <c r="AC895" s="231">
        <f>YEAR(HelpMe[[#This Row],[Updated Created Date]])</f>
        <v>2024</v>
      </c>
      <c r="AD895" s="228">
        <f>WEEKNUM(HelpMe[[#This Row],[Updated Created Date]])</f>
        <v>47</v>
      </c>
      <c r="AE895" s="228" t="str">
        <f>_xlfn.CONCAT(HelpMe[[#This Row],[Year]],"-W",HelpMe[[#This Row],[Week'#]])</f>
        <v>2024-W47</v>
      </c>
      <c r="AF895" s="228" t="str">
        <f>IFERROR(VLOOKUP(HelpMe[[#This Row],[ID]],CGTracker[#All],13,FALSE),"No CG Status Found")</f>
        <v>Resolved</v>
      </c>
      <c r="AG895" s="228">
        <f>MONTH(HelpMe[[#This Row],[Updated Created Date]])</f>
        <v>11</v>
      </c>
      <c r="AH895" s="228" t="str">
        <f>_xlfn.CONCAT(HelpMe[[#This Row],[Year]],"-M",HelpMe[[#This Row],[Month]])</f>
        <v>2024-M11</v>
      </c>
      <c r="AI895" s="228" t="str">
        <f ca="1">IF(HelpMe[[#This Row],[Age]]&lt;2,"Less than 2",IF(HelpMe[[#This Row],[Age]]&lt;5,"From 2 to 5",IF(HelpMe[[#This Row],[Age]]&lt;10,"From 5 to 10","More than 10")))</f>
        <v>More than 10</v>
      </c>
      <c r="AJ8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45614.729861111111</v>
      </c>
      <c r="AK8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45625.443055555559</v>
      </c>
    </row>
    <row r="896" spans="1:37" ht="13.5" customHeight="1">
      <c r="A896" s="235">
        <v>4000005046</v>
      </c>
      <c r="B896" s="228" t="s">
        <v>117</v>
      </c>
      <c r="C896" s="228" t="s">
        <v>795</v>
      </c>
      <c r="D896" s="228" t="s">
        <v>6414</v>
      </c>
      <c r="E896" s="228" t="s">
        <v>3283</v>
      </c>
      <c r="F896" s="228" t="s">
        <v>881</v>
      </c>
      <c r="G896" s="228" t="s">
        <v>882</v>
      </c>
      <c r="H896" s="228" t="s">
        <v>403</v>
      </c>
      <c r="I896" s="233" t="s">
        <v>6391</v>
      </c>
      <c r="J896" s="228" t="s">
        <v>6392</v>
      </c>
      <c r="K896" s="228" t="s">
        <v>890</v>
      </c>
      <c r="L896" s="228" t="s">
        <v>6300</v>
      </c>
      <c r="M896" s="228" t="s">
        <v>3283</v>
      </c>
      <c r="N896" s="228" t="s">
        <v>1240</v>
      </c>
      <c r="O896" s="228" t="s">
        <v>850</v>
      </c>
      <c r="P896" s="233" t="s">
        <v>6300</v>
      </c>
      <c r="Q896" s="228" t="s">
        <v>795</v>
      </c>
      <c r="R896" s="233" t="s">
        <v>6415</v>
      </c>
      <c r="S896" s="228" t="s">
        <v>6416</v>
      </c>
      <c r="T896" s="228" t="s">
        <v>6396</v>
      </c>
      <c r="U896" s="228" t="s">
        <v>890</v>
      </c>
      <c r="V896" s="228" t="s">
        <v>855</v>
      </c>
      <c r="W896" s="228" t="s">
        <v>938</v>
      </c>
      <c r="X896" s="316" t="s">
        <v>793</v>
      </c>
      <c r="Y896" s="317" t="str">
        <f>VLOOKUP(HelpMe[[#This Row],[Technician]],Technicians[#All],3,FALSE)</f>
        <v>RAK Ceramics</v>
      </c>
      <c r="Z896" s="228" t="str">
        <f>VLOOKUP(HelpMe[[#This Row],[Technician]],Technicians[#All],2,FALSE)</f>
        <v>SAP Basis</v>
      </c>
      <c r="AA896" s="233" t="str">
        <f>IF((TEXT("Oct 28, 2024 00:00 AM","mmm dd, yyyy hh:mm") - HelpMe[[#This Row],[Updated Created Date]])&gt;0, "Yes","No")</f>
        <v>No</v>
      </c>
      <c r="AB896" s="230">
        <f ca="1">HelpMe[[#This Row],[Updated Resolved Time]]-HelpMe[[#This Row],[Updated Created Date]]</f>
        <v>3.1374999999970896</v>
      </c>
      <c r="AC896" s="231">
        <f>YEAR(HelpMe[[#This Row],[Updated Created Date]])</f>
        <v>2024</v>
      </c>
      <c r="AD896" s="228">
        <f>WEEKNUM(HelpMe[[#This Row],[Updated Created Date]])</f>
        <v>46</v>
      </c>
      <c r="AE896" s="228" t="str">
        <f>_xlfn.CONCAT(HelpMe[[#This Row],[Year]],"-W",HelpMe[[#This Row],[Week'#]])</f>
        <v>2024-W46</v>
      </c>
      <c r="AF896" s="228" t="str">
        <f>IFERROR(VLOOKUP(HelpMe[[#This Row],[ID]],CGTracker[#All],13,FALSE),"No CG Status Found")</f>
        <v>No CG Status Found</v>
      </c>
      <c r="AG896" s="228">
        <f>MONTH(HelpMe[[#This Row],[Updated Created Date]])</f>
        <v>11</v>
      </c>
      <c r="AH896" s="228" t="str">
        <f>_xlfn.CONCAT(HelpMe[[#This Row],[Year]],"-M",HelpMe[[#This Row],[Month]])</f>
        <v>2024-M11</v>
      </c>
      <c r="AI896" s="228" t="str">
        <f ca="1">IF(HelpMe[[#This Row],[Age]]&lt;2,"Less than 2",IF(HelpMe[[#This Row],[Age]]&lt;5,"From 2 to 5",IF(HelpMe[[#This Row],[Age]]&lt;10,"From 5 to 10","More than 10")))</f>
        <v>From 2 to 5</v>
      </c>
      <c r="AJ8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45611.556250000001</v>
      </c>
      <c r="AK8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45614.693749999999</v>
      </c>
    </row>
    <row r="897" spans="1:37" ht="13.5" customHeight="1">
      <c r="A897" s="235">
        <v>4000005084</v>
      </c>
      <c r="B897" s="228" t="s">
        <v>117</v>
      </c>
      <c r="C897" s="228" t="s">
        <v>795</v>
      </c>
      <c r="D897" s="228" t="s">
        <v>6417</v>
      </c>
      <c r="E897" s="228" t="s">
        <v>6418</v>
      </c>
      <c r="F897" s="228" t="s">
        <v>881</v>
      </c>
      <c r="G897" s="228" t="s">
        <v>882</v>
      </c>
      <c r="H897" s="228" t="s">
        <v>403</v>
      </c>
      <c r="I897" s="233" t="s">
        <v>6419</v>
      </c>
      <c r="J897" s="228" t="s">
        <v>6420</v>
      </c>
      <c r="K897" s="228" t="s">
        <v>890</v>
      </c>
      <c r="L897" s="228" t="s">
        <v>3966</v>
      </c>
      <c r="M897" s="228" t="s">
        <v>6418</v>
      </c>
      <c r="N897" s="228" t="s">
        <v>6421</v>
      </c>
      <c r="O897" s="228" t="s">
        <v>850</v>
      </c>
      <c r="P897" s="233" t="s">
        <v>3966</v>
      </c>
      <c r="Q897" s="228" t="s">
        <v>795</v>
      </c>
      <c r="R897" s="233" t="s">
        <v>6422</v>
      </c>
      <c r="S897" s="228" t="s">
        <v>6422</v>
      </c>
      <c r="T897" s="228" t="s">
        <v>6423</v>
      </c>
      <c r="U897" s="228" t="s">
        <v>890</v>
      </c>
      <c r="V897" s="228" t="s">
        <v>855</v>
      </c>
      <c r="W897" s="228" t="s">
        <v>938</v>
      </c>
      <c r="X897" s="316" t="s">
        <v>793</v>
      </c>
      <c r="Y897" s="317" t="str">
        <f>VLOOKUP(HelpMe[[#This Row],[Technician]],Technicians[#All],3,FALSE)</f>
        <v>RAK Ceramics</v>
      </c>
      <c r="Z897" s="228" t="str">
        <f>VLOOKUP(HelpMe[[#This Row],[Technician]],Technicians[#All],2,FALSE)</f>
        <v>SAP Basis</v>
      </c>
      <c r="AA897" s="233" t="str">
        <f>IF((TEXT("Oct 28, 2024 00:00 AM","mmm dd, yyyy hh:mm") - HelpMe[[#This Row],[Updated Created Date]])&gt;0, "Yes","No")</f>
        <v>No</v>
      </c>
      <c r="AB897" s="230">
        <f ca="1">HelpMe[[#This Row],[Updated Resolved Time]]-HelpMe[[#This Row],[Updated Created Date]]</f>
        <v>12.135416666664241</v>
      </c>
      <c r="AC897" s="231">
        <f>YEAR(HelpMe[[#This Row],[Updated Created Date]])</f>
        <v>2024</v>
      </c>
      <c r="AD897" s="228">
        <f>WEEKNUM(HelpMe[[#This Row],[Updated Created Date]])</f>
        <v>46</v>
      </c>
      <c r="AE897" s="228" t="str">
        <f>_xlfn.CONCAT(HelpMe[[#This Row],[Year]],"-W",HelpMe[[#This Row],[Week'#]])</f>
        <v>2024-W46</v>
      </c>
      <c r="AF897" s="228" t="str">
        <f>IFERROR(VLOOKUP(HelpMe[[#This Row],[ID]],CGTracker[#All],13,FALSE),"No CG Status Found")</f>
        <v>No CG Status Found</v>
      </c>
      <c r="AG897" s="228">
        <f>MONTH(HelpMe[[#This Row],[Updated Created Date]])</f>
        <v>11</v>
      </c>
      <c r="AH897" s="228" t="str">
        <f>_xlfn.CONCAT(HelpMe[[#This Row],[Year]],"-M",HelpMe[[#This Row],[Month]])</f>
        <v>2024-M11</v>
      </c>
      <c r="AI897" s="228" t="str">
        <f ca="1">IF(HelpMe[[#This Row],[Age]]&lt;2,"Less than 2",IF(HelpMe[[#This Row],[Age]]&lt;5,"From 2 to 5",IF(HelpMe[[#This Row],[Age]]&lt;10,"From 5 to 10","More than 10")))</f>
        <v>More than 10</v>
      </c>
      <c r="AJ8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45612.535416666666</v>
      </c>
      <c r="AK8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45624.67083333333</v>
      </c>
    </row>
    <row r="898" spans="1:37" ht="13.5" customHeight="1">
      <c r="A898" s="235">
        <v>4000005188</v>
      </c>
      <c r="B898" s="228" t="s">
        <v>117</v>
      </c>
      <c r="C898" s="228" t="s">
        <v>1035</v>
      </c>
      <c r="D898" s="228" t="s">
        <v>6424</v>
      </c>
      <c r="E898" s="228" t="s">
        <v>1377</v>
      </c>
      <c r="F898" s="228" t="s">
        <v>881</v>
      </c>
      <c r="G898" s="228" t="s">
        <v>882</v>
      </c>
      <c r="H898" s="228" t="s">
        <v>403</v>
      </c>
      <c r="I898" s="233" t="s">
        <v>6425</v>
      </c>
      <c r="J898" s="228" t="s">
        <v>6426</v>
      </c>
      <c r="K898" s="228" t="s">
        <v>890</v>
      </c>
      <c r="L898" s="228" t="s">
        <v>6386</v>
      </c>
      <c r="M898" s="228" t="s">
        <v>1377</v>
      </c>
      <c r="N898" s="228" t="s">
        <v>1381</v>
      </c>
      <c r="O898" s="228" t="s">
        <v>850</v>
      </c>
      <c r="P898" s="233" t="s">
        <v>6386</v>
      </c>
      <c r="Q898" s="228" t="s">
        <v>892</v>
      </c>
      <c r="R898" s="233" t="s">
        <v>6427</v>
      </c>
      <c r="S898" s="228" t="s">
        <v>6427</v>
      </c>
      <c r="T898" s="228" t="s">
        <v>6428</v>
      </c>
      <c r="U898" s="228" t="s">
        <v>890</v>
      </c>
      <c r="V898" s="228" t="s">
        <v>855</v>
      </c>
      <c r="W898" s="228" t="s">
        <v>938</v>
      </c>
      <c r="X898" s="316" t="s">
        <v>793</v>
      </c>
      <c r="Y898" s="317" t="str">
        <f>VLOOKUP(HelpMe[[#This Row],[Technician]],Technicians[#All],3,FALSE)</f>
        <v>RAK Ceramics</v>
      </c>
      <c r="Z898" s="228" t="str">
        <f>VLOOKUP(HelpMe[[#This Row],[Technician]],Technicians[#All],2,FALSE)</f>
        <v>SAP Basis</v>
      </c>
      <c r="AA898" s="233" t="str">
        <f>IF((TEXT("Oct 28, 2024 00:00 AM","mmm dd, yyyy hh:mm") - HelpMe[[#This Row],[Updated Created Date]])&gt;0, "Yes","No")</f>
        <v>No</v>
      </c>
      <c r="AB898" s="230">
        <f ca="1">HelpMe[[#This Row],[Updated Resolved Time]]-HelpMe[[#This Row],[Updated Created Date]]</f>
        <v>1.3013888888890506</v>
      </c>
      <c r="AC898" s="231">
        <f>YEAR(HelpMe[[#This Row],[Updated Created Date]])</f>
        <v>2024</v>
      </c>
      <c r="AD898" s="228">
        <f>WEEKNUM(HelpMe[[#This Row],[Updated Created Date]])</f>
        <v>47</v>
      </c>
      <c r="AE898" s="228" t="str">
        <f>_xlfn.CONCAT(HelpMe[[#This Row],[Year]],"-W",HelpMe[[#This Row],[Week'#]])</f>
        <v>2024-W47</v>
      </c>
      <c r="AF898" s="228" t="str">
        <f>IFERROR(VLOOKUP(HelpMe[[#This Row],[ID]],CGTracker[#All],13,FALSE),"No CG Status Found")</f>
        <v>No CG Status Found</v>
      </c>
      <c r="AG898" s="228">
        <f>MONTH(HelpMe[[#This Row],[Updated Created Date]])</f>
        <v>11</v>
      </c>
      <c r="AH898" s="228" t="str">
        <f>_xlfn.CONCAT(HelpMe[[#This Row],[Year]],"-M",HelpMe[[#This Row],[Month]])</f>
        <v>2024-M11</v>
      </c>
      <c r="AI898" s="228" t="str">
        <f ca="1">IF(HelpMe[[#This Row],[Age]]&lt;2,"Less than 2",IF(HelpMe[[#This Row],[Age]]&lt;5,"From 2 to 5",IF(HelpMe[[#This Row],[Age]]&lt;10,"From 5 to 10","More than 10")))</f>
        <v>Less than 2</v>
      </c>
      <c r="AJ8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45616.511805555558</v>
      </c>
      <c r="AK8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45617.813194444447</v>
      </c>
    </row>
    <row r="899" spans="1:37" ht="13.5" customHeight="1">
      <c r="A899" s="235">
        <v>4000005048</v>
      </c>
      <c r="B899" s="228" t="s">
        <v>117</v>
      </c>
      <c r="C899" s="228" t="s">
        <v>795</v>
      </c>
      <c r="D899" s="228" t="s">
        <v>6429</v>
      </c>
      <c r="E899" s="228" t="s">
        <v>6430</v>
      </c>
      <c r="F899" s="228" t="s">
        <v>881</v>
      </c>
      <c r="G899" s="228" t="s">
        <v>882</v>
      </c>
      <c r="H899" s="228" t="s">
        <v>403</v>
      </c>
      <c r="I899" s="233" t="s">
        <v>6431</v>
      </c>
      <c r="J899" s="228" t="s">
        <v>6432</v>
      </c>
      <c r="K899" s="228" t="s">
        <v>890</v>
      </c>
      <c r="L899" s="228" t="s">
        <v>6300</v>
      </c>
      <c r="M899" s="228" t="s">
        <v>6430</v>
      </c>
      <c r="N899" s="228" t="s">
        <v>1240</v>
      </c>
      <c r="O899" s="228" t="s">
        <v>850</v>
      </c>
      <c r="P899" s="233" t="s">
        <v>6300</v>
      </c>
      <c r="Q899" s="228" t="s">
        <v>795</v>
      </c>
      <c r="R899" s="233" t="s">
        <v>6433</v>
      </c>
      <c r="S899" s="228" t="s">
        <v>6074</v>
      </c>
      <c r="T899" s="228" t="s">
        <v>6434</v>
      </c>
      <c r="U899" s="228" t="s">
        <v>890</v>
      </c>
      <c r="V899" s="228" t="s">
        <v>855</v>
      </c>
      <c r="W899" s="228" t="s">
        <v>938</v>
      </c>
      <c r="X899" s="316" t="s">
        <v>793</v>
      </c>
      <c r="Y899" s="317" t="str">
        <f>VLOOKUP(HelpMe[[#This Row],[Technician]],Technicians[#All],3,FALSE)</f>
        <v>RAK Ceramics</v>
      </c>
      <c r="Z899" s="228" t="str">
        <f>VLOOKUP(HelpMe[[#This Row],[Technician]],Technicians[#All],2,FALSE)</f>
        <v>SAP Basis</v>
      </c>
      <c r="AA899" s="233" t="str">
        <f>IF((TEXT("Oct 28, 2024 00:00 AM","mmm dd, yyyy hh:mm") - HelpMe[[#This Row],[Updated Created Date]])&gt;0, "Yes","No")</f>
        <v>No</v>
      </c>
      <c r="AB899" s="230">
        <f ca="1">HelpMe[[#This Row],[Updated Resolved Time]]-HelpMe[[#This Row],[Updated Created Date]]</f>
        <v>3.1340277777781012</v>
      </c>
      <c r="AC899" s="231">
        <f>YEAR(HelpMe[[#This Row],[Updated Created Date]])</f>
        <v>2024</v>
      </c>
      <c r="AD899" s="228">
        <f>WEEKNUM(HelpMe[[#This Row],[Updated Created Date]])</f>
        <v>46</v>
      </c>
      <c r="AE899" s="228" t="str">
        <f>_xlfn.CONCAT(HelpMe[[#This Row],[Year]],"-W",HelpMe[[#This Row],[Week'#]])</f>
        <v>2024-W46</v>
      </c>
      <c r="AF899" s="228" t="str">
        <f>IFERROR(VLOOKUP(HelpMe[[#This Row],[ID]],CGTracker[#All],13,FALSE),"No CG Status Found")</f>
        <v>No CG Status Found</v>
      </c>
      <c r="AG899" s="228">
        <f>MONTH(HelpMe[[#This Row],[Updated Created Date]])</f>
        <v>11</v>
      </c>
      <c r="AH899" s="228" t="str">
        <f>_xlfn.CONCAT(HelpMe[[#This Row],[Year]],"-M",HelpMe[[#This Row],[Month]])</f>
        <v>2024-M11</v>
      </c>
      <c r="AI899" s="228" t="str">
        <f ca="1">IF(HelpMe[[#This Row],[Age]]&lt;2,"Less than 2",IF(HelpMe[[#This Row],[Age]]&lt;5,"From 2 to 5",IF(HelpMe[[#This Row],[Age]]&lt;10,"From 5 to 10","More than 10")))</f>
        <v>From 2 to 5</v>
      </c>
      <c r="AJ8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45611.5625</v>
      </c>
      <c r="AK8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45614.696527777778</v>
      </c>
    </row>
    <row r="900" spans="1:37" ht="13.5" customHeight="1">
      <c r="A900" s="235">
        <v>4000005096</v>
      </c>
      <c r="B900" s="228" t="s">
        <v>156</v>
      </c>
      <c r="C900" s="228" t="s">
        <v>1035</v>
      </c>
      <c r="D900" s="228" t="s">
        <v>389</v>
      </c>
      <c r="E900" s="228" t="s">
        <v>3006</v>
      </c>
      <c r="F900" s="228" t="s">
        <v>3586</v>
      </c>
      <c r="G900" s="228" t="s">
        <v>1055</v>
      </c>
      <c r="H900" s="228" t="s">
        <v>403</v>
      </c>
      <c r="I900" s="233" t="s">
        <v>6435</v>
      </c>
      <c r="J900" s="228" t="s">
        <v>6436</v>
      </c>
      <c r="K900" s="228" t="s">
        <v>846</v>
      </c>
      <c r="L900" s="228" t="s">
        <v>6369</v>
      </c>
      <c r="M900" s="228" t="s">
        <v>3006</v>
      </c>
      <c r="N900" s="228" t="s">
        <v>5907</v>
      </c>
      <c r="O900" s="228" t="s">
        <v>850</v>
      </c>
      <c r="P900" s="233" t="s">
        <v>6369</v>
      </c>
      <c r="Q900" s="228" t="s">
        <v>892</v>
      </c>
      <c r="R900" s="233" t="s">
        <v>6437</v>
      </c>
      <c r="S900" s="228" t="s">
        <v>6438</v>
      </c>
      <c r="T900" s="228" t="s">
        <v>6439</v>
      </c>
      <c r="U900" s="228" t="s">
        <v>855</v>
      </c>
      <c r="V900" s="228" t="s">
        <v>855</v>
      </c>
      <c r="W900" s="228" t="s">
        <v>869</v>
      </c>
      <c r="X900" s="316" t="s">
        <v>904</v>
      </c>
      <c r="Y900" s="317" t="str">
        <f>VLOOKUP(HelpMe[[#This Row],[Technician]],Technicians[#All],3,FALSE)</f>
        <v>Capgemini</v>
      </c>
      <c r="Z900" s="228" t="str">
        <f>VLOOKUP(HelpMe[[#This Row],[Technician]],Technicians[#All],2,FALSE)</f>
        <v>SAP PP</v>
      </c>
      <c r="AA900" s="233" t="str">
        <f>IF((TEXT("Oct 28, 2024 00:00 AM","mmm dd, yyyy hh:mm") - HelpMe[[#This Row],[Updated Created Date]])&gt;0, "Yes","No")</f>
        <v>No</v>
      </c>
      <c r="AB900" s="230">
        <f ca="1">HelpMe[[#This Row],[Updated Resolved Time]]-HelpMe[[#This Row],[Updated Created Date]]</f>
        <v>0.99236111110803904</v>
      </c>
      <c r="AC900" s="231">
        <f>YEAR(HelpMe[[#This Row],[Updated Created Date]])</f>
        <v>2024</v>
      </c>
      <c r="AD900" s="228">
        <f>WEEKNUM(HelpMe[[#This Row],[Updated Created Date]])</f>
        <v>47</v>
      </c>
      <c r="AE900" s="228" t="str">
        <f>_xlfn.CONCAT(HelpMe[[#This Row],[Year]],"-W",HelpMe[[#This Row],[Week'#]])</f>
        <v>2024-W47</v>
      </c>
      <c r="AF900" s="228" t="str">
        <f>IFERROR(VLOOKUP(HelpMe[[#This Row],[ID]],CGTracker[#All],13,FALSE),"No CG Status Found")</f>
        <v>Resolved</v>
      </c>
      <c r="AG900" s="228">
        <f>MONTH(HelpMe[[#This Row],[Updated Created Date]])</f>
        <v>11</v>
      </c>
      <c r="AH900" s="228" t="str">
        <f>_xlfn.CONCAT(HelpMe[[#This Row],[Year]],"-M",HelpMe[[#This Row],[Month]])</f>
        <v>2024-M11</v>
      </c>
      <c r="AI900" s="228" t="str">
        <f ca="1">IF(HelpMe[[#This Row],[Age]]&lt;2,"Less than 2",IF(HelpMe[[#This Row],[Age]]&lt;5,"From 2 to 5",IF(HelpMe[[#This Row],[Age]]&lt;10,"From 5 to 10","More than 10")))</f>
        <v>Less than 2</v>
      </c>
      <c r="AJ9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45613.636111111111</v>
      </c>
      <c r="AK9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45614.628472222219</v>
      </c>
    </row>
    <row r="901" spans="1:37" ht="13.5" customHeight="1">
      <c r="A901" s="235">
        <v>4000005061</v>
      </c>
      <c r="B901" s="228" t="s">
        <v>117</v>
      </c>
      <c r="C901" s="228" t="s">
        <v>892</v>
      </c>
      <c r="D901" s="228" t="s">
        <v>6440</v>
      </c>
      <c r="E901" s="228" t="s">
        <v>6441</v>
      </c>
      <c r="F901" s="228" t="s">
        <v>881</v>
      </c>
      <c r="G901" s="228" t="s">
        <v>882</v>
      </c>
      <c r="H901" s="228" t="s">
        <v>403</v>
      </c>
      <c r="I901" s="233" t="s">
        <v>6442</v>
      </c>
      <c r="J901" s="228" t="s">
        <v>6443</v>
      </c>
      <c r="K901" s="228" t="s">
        <v>890</v>
      </c>
      <c r="L901" s="228" t="s">
        <v>6300</v>
      </c>
      <c r="M901" s="228" t="s">
        <v>6441</v>
      </c>
      <c r="N901" s="228" t="s">
        <v>1240</v>
      </c>
      <c r="O901" s="228" t="s">
        <v>850</v>
      </c>
      <c r="P901" s="233" t="s">
        <v>6300</v>
      </c>
      <c r="Q901" s="228" t="s">
        <v>795</v>
      </c>
      <c r="R901" s="233" t="s">
        <v>6444</v>
      </c>
      <c r="S901" s="228" t="s">
        <v>6445</v>
      </c>
      <c r="T901" s="228" t="s">
        <v>6446</v>
      </c>
      <c r="U901" s="228" t="s">
        <v>890</v>
      </c>
      <c r="V901" s="228" t="s">
        <v>855</v>
      </c>
      <c r="W901" s="228" t="s">
        <v>938</v>
      </c>
      <c r="X901" s="316" t="s">
        <v>793</v>
      </c>
      <c r="Y901" s="317" t="str">
        <f>VLOOKUP(HelpMe[[#This Row],[Technician]],Technicians[#All],3,FALSE)</f>
        <v>RAK Ceramics</v>
      </c>
      <c r="Z901" s="228" t="str">
        <f>VLOOKUP(HelpMe[[#This Row],[Technician]],Technicians[#All],2,FALSE)</f>
        <v>SAP Basis</v>
      </c>
      <c r="AA901" s="233" t="str">
        <f>IF((TEXT("Oct 28, 2024 00:00 AM","mmm dd, yyyy hh:mm") - HelpMe[[#This Row],[Updated Created Date]])&gt;0, "Yes","No")</f>
        <v>No</v>
      </c>
      <c r="AB901" s="230">
        <f ca="1">HelpMe[[#This Row],[Updated Resolved Time]]-HelpMe[[#This Row],[Updated Created Date]]</f>
        <v>2.9465277777781012</v>
      </c>
      <c r="AC901" s="231">
        <f>YEAR(HelpMe[[#This Row],[Updated Created Date]])</f>
        <v>2024</v>
      </c>
      <c r="AD901" s="228">
        <f>WEEKNUM(HelpMe[[#This Row],[Updated Created Date]])</f>
        <v>46</v>
      </c>
      <c r="AE901" s="228" t="str">
        <f>_xlfn.CONCAT(HelpMe[[#This Row],[Year]],"-W",HelpMe[[#This Row],[Week'#]])</f>
        <v>2024-W46</v>
      </c>
      <c r="AF901" s="228" t="str">
        <f>IFERROR(VLOOKUP(HelpMe[[#This Row],[ID]],CGTracker[#All],13,FALSE),"No CG Status Found")</f>
        <v>No CG Status Found</v>
      </c>
      <c r="AG901" s="228">
        <f>MONTH(HelpMe[[#This Row],[Updated Created Date]])</f>
        <v>11</v>
      </c>
      <c r="AH901" s="228" t="str">
        <f>_xlfn.CONCAT(HelpMe[[#This Row],[Year]],"-M",HelpMe[[#This Row],[Month]])</f>
        <v>2024-M11</v>
      </c>
      <c r="AI901" s="228" t="str">
        <f ca="1">IF(HelpMe[[#This Row],[Age]]&lt;2,"Less than 2",IF(HelpMe[[#This Row],[Age]]&lt;5,"From 2 to 5",IF(HelpMe[[#This Row],[Age]]&lt;10,"From 5 to 10","More than 10")))</f>
        <v>From 2 to 5</v>
      </c>
      <c r="AJ9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45611.750694444447</v>
      </c>
      <c r="AK9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45614.697222222225</v>
      </c>
    </row>
    <row r="902" spans="1:37" ht="13.5" customHeight="1">
      <c r="A902" s="235">
        <v>4000005071</v>
      </c>
      <c r="B902" s="228" t="s">
        <v>117</v>
      </c>
      <c r="C902" s="228" t="s">
        <v>795</v>
      </c>
      <c r="D902" s="228" t="s">
        <v>6447</v>
      </c>
      <c r="E902" s="228" t="s">
        <v>6448</v>
      </c>
      <c r="F902" s="228" t="s">
        <v>881</v>
      </c>
      <c r="G902" s="228" t="s">
        <v>882</v>
      </c>
      <c r="H902" s="228" t="s">
        <v>403</v>
      </c>
      <c r="I902" s="233" t="s">
        <v>6449</v>
      </c>
      <c r="J902" s="228" t="s">
        <v>6420</v>
      </c>
      <c r="K902" s="228" t="s">
        <v>890</v>
      </c>
      <c r="L902" s="228" t="s">
        <v>6300</v>
      </c>
      <c r="M902" s="228" t="s">
        <v>6448</v>
      </c>
      <c r="N902" s="228" t="s">
        <v>1240</v>
      </c>
      <c r="O902" s="228" t="s">
        <v>850</v>
      </c>
      <c r="P902" s="233" t="s">
        <v>6300</v>
      </c>
      <c r="Q902" s="228" t="s">
        <v>795</v>
      </c>
      <c r="R902" s="233" t="s">
        <v>6450</v>
      </c>
      <c r="S902" s="228" t="s">
        <v>6451</v>
      </c>
      <c r="T902" s="228" t="s">
        <v>6423</v>
      </c>
      <c r="U902" s="228" t="s">
        <v>890</v>
      </c>
      <c r="V902" s="228" t="s">
        <v>855</v>
      </c>
      <c r="W902" s="228" t="s">
        <v>938</v>
      </c>
      <c r="X902" s="316" t="s">
        <v>793</v>
      </c>
      <c r="Y902" s="317" t="str">
        <f>VLOOKUP(HelpMe[[#This Row],[Technician]],Technicians[#All],3,FALSE)</f>
        <v>RAK Ceramics</v>
      </c>
      <c r="Z902" s="228" t="str">
        <f>VLOOKUP(HelpMe[[#This Row],[Technician]],Technicians[#All],2,FALSE)</f>
        <v>SAP Basis</v>
      </c>
      <c r="AA902" s="233" t="str">
        <f>IF((TEXT("Oct 28, 2024 00:00 AM","mmm dd, yyyy hh:mm") - HelpMe[[#This Row],[Updated Created Date]])&gt;0, "Yes","No")</f>
        <v>No</v>
      </c>
      <c r="AB902" s="230">
        <f ca="1">HelpMe[[#This Row],[Updated Resolved Time]]-HelpMe[[#This Row],[Updated Created Date]]</f>
        <v>2.8541666666715173</v>
      </c>
      <c r="AC902" s="231">
        <f>YEAR(HelpMe[[#This Row],[Updated Created Date]])</f>
        <v>2024</v>
      </c>
      <c r="AD902" s="228">
        <f>WEEKNUM(HelpMe[[#This Row],[Updated Created Date]])</f>
        <v>46</v>
      </c>
      <c r="AE902" s="228" t="str">
        <f>_xlfn.CONCAT(HelpMe[[#This Row],[Year]],"-W",HelpMe[[#This Row],[Week'#]])</f>
        <v>2024-W46</v>
      </c>
      <c r="AF902" s="228" t="str">
        <f>IFERROR(VLOOKUP(HelpMe[[#This Row],[ID]],CGTracker[#All],13,FALSE),"No CG Status Found")</f>
        <v>No CG Status Found</v>
      </c>
      <c r="AG902" s="228">
        <f>MONTH(HelpMe[[#This Row],[Updated Created Date]])</f>
        <v>11</v>
      </c>
      <c r="AH902" s="228" t="str">
        <f>_xlfn.CONCAT(HelpMe[[#This Row],[Year]],"-M",HelpMe[[#This Row],[Month]])</f>
        <v>2024-M11</v>
      </c>
      <c r="AI902" s="228" t="str">
        <f ca="1">IF(HelpMe[[#This Row],[Age]]&lt;2,"Less than 2",IF(HelpMe[[#This Row],[Age]]&lt;5,"From 2 to 5",IF(HelpMe[[#This Row],[Age]]&lt;10,"From 5 to 10","More than 10")))</f>
        <v>From 2 to 5</v>
      </c>
      <c r="AJ9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45611.84097222222</v>
      </c>
      <c r="AK9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45614.695138888892</v>
      </c>
    </row>
    <row r="903" spans="1:37" ht="13.5" customHeight="1">
      <c r="A903" s="235">
        <v>4000005070</v>
      </c>
      <c r="B903" s="228" t="s">
        <v>156</v>
      </c>
      <c r="C903" s="228" t="s">
        <v>892</v>
      </c>
      <c r="D903" s="228" t="s">
        <v>437</v>
      </c>
      <c r="E903" s="228" t="s">
        <v>6452</v>
      </c>
      <c r="F903" s="228" t="s">
        <v>518</v>
      </c>
      <c r="G903" s="228" t="s">
        <v>516</v>
      </c>
      <c r="H903" s="228" t="s">
        <v>403</v>
      </c>
      <c r="I903" s="233" t="s">
        <v>6453</v>
      </c>
      <c r="J903" s="228" t="s">
        <v>6385</v>
      </c>
      <c r="K903" s="228" t="s">
        <v>846</v>
      </c>
      <c r="L903" s="228" t="s">
        <v>6454</v>
      </c>
      <c r="M903" s="228" t="s">
        <v>6452</v>
      </c>
      <c r="N903" s="228" t="s">
        <v>1666</v>
      </c>
      <c r="O903" s="228" t="s">
        <v>850</v>
      </c>
      <c r="P903" s="233" t="s">
        <v>6454</v>
      </c>
      <c r="Q903" s="228" t="s">
        <v>795</v>
      </c>
      <c r="R903" s="233" t="s">
        <v>6455</v>
      </c>
      <c r="S903" s="228" t="s">
        <v>6455</v>
      </c>
      <c r="T903" s="228" t="s">
        <v>6456</v>
      </c>
      <c r="U903" s="228" t="s">
        <v>855</v>
      </c>
      <c r="V903" s="228" t="s">
        <v>855</v>
      </c>
      <c r="W903" s="228" t="s">
        <v>869</v>
      </c>
      <c r="X903" s="316" t="s">
        <v>878</v>
      </c>
      <c r="Y903" s="317" t="str">
        <f>VLOOKUP(HelpMe[[#This Row],[Technician]],Technicians[#All],3,FALSE)</f>
        <v>Capgemini</v>
      </c>
      <c r="Z903" s="228" t="str">
        <f>VLOOKUP(HelpMe[[#This Row],[Technician]],Technicians[#All],2,FALSE)</f>
        <v>SAP SD</v>
      </c>
      <c r="AA903" s="233" t="str">
        <f>IF((TEXT("Oct 28, 2024 00:00 AM","mmm dd, yyyy hh:mm") - HelpMe[[#This Row],[Updated Created Date]])&gt;0, "Yes","No")</f>
        <v>No</v>
      </c>
      <c r="AB903" s="230">
        <f ca="1">HelpMe[[#This Row],[Updated Resolved Time]]-HelpMe[[#This Row],[Updated Created Date]]</f>
        <v>5.6298611111124046</v>
      </c>
      <c r="AC903" s="231">
        <f>YEAR(HelpMe[[#This Row],[Updated Created Date]])</f>
        <v>2024</v>
      </c>
      <c r="AD903" s="228">
        <f>WEEKNUM(HelpMe[[#This Row],[Updated Created Date]])</f>
        <v>46</v>
      </c>
      <c r="AE903" s="228" t="str">
        <f>_xlfn.CONCAT(HelpMe[[#This Row],[Year]],"-W",HelpMe[[#This Row],[Week'#]])</f>
        <v>2024-W46</v>
      </c>
      <c r="AF903" s="228" t="str">
        <f>IFERROR(VLOOKUP(HelpMe[[#This Row],[ID]],CGTracker[#All],13,FALSE),"No CG Status Found")</f>
        <v>Resolved</v>
      </c>
      <c r="AG903" s="228">
        <f>MONTH(HelpMe[[#This Row],[Updated Created Date]])</f>
        <v>11</v>
      </c>
      <c r="AH903" s="228" t="str">
        <f>_xlfn.CONCAT(HelpMe[[#This Row],[Year]],"-M",HelpMe[[#This Row],[Month]])</f>
        <v>2024-M11</v>
      </c>
      <c r="AI903" s="228" t="str">
        <f ca="1">IF(HelpMe[[#This Row],[Age]]&lt;2,"Less than 2",IF(HelpMe[[#This Row],[Age]]&lt;5,"From 2 to 5",IF(HelpMe[[#This Row],[Age]]&lt;10,"From 5 to 10","More than 10")))</f>
        <v>From 5 to 10</v>
      </c>
      <c r="AJ9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45611.824999999997</v>
      </c>
      <c r="AK9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45617.454861111109</v>
      </c>
    </row>
    <row r="904" spans="1:37" ht="13.5" customHeight="1">
      <c r="A904" s="235">
        <v>4000005106</v>
      </c>
      <c r="B904" s="228" t="s">
        <v>117</v>
      </c>
      <c r="C904" s="228" t="s">
        <v>795</v>
      </c>
      <c r="D904" s="228" t="s">
        <v>6457</v>
      </c>
      <c r="E904" s="228" t="s">
        <v>2226</v>
      </c>
      <c r="F904" s="228" t="s">
        <v>603</v>
      </c>
      <c r="G904" s="228" t="s">
        <v>895</v>
      </c>
      <c r="H904" s="228" t="s">
        <v>746</v>
      </c>
      <c r="I904" s="233" t="s">
        <v>6458</v>
      </c>
      <c r="J904" s="228" t="s">
        <v>6459</v>
      </c>
      <c r="K904" s="228" t="s">
        <v>846</v>
      </c>
      <c r="L904" s="228" t="s">
        <v>855</v>
      </c>
      <c r="M904" s="228" t="s">
        <v>2226</v>
      </c>
      <c r="N904" s="228" t="s">
        <v>1098</v>
      </c>
      <c r="O904" s="228" t="s">
        <v>1123</v>
      </c>
      <c r="P904" s="233" t="s">
        <v>6460</v>
      </c>
      <c r="Q904" s="228" t="s">
        <v>892</v>
      </c>
      <c r="R904" s="233" t="s">
        <v>855</v>
      </c>
      <c r="S904" s="228" t="s">
        <v>855</v>
      </c>
      <c r="T904" s="228" t="s">
        <v>6461</v>
      </c>
      <c r="U904" s="228" t="s">
        <v>846</v>
      </c>
      <c r="V904" s="228" t="s">
        <v>855</v>
      </c>
      <c r="W904" s="228" t="s">
        <v>869</v>
      </c>
      <c r="X904" s="316" t="s">
        <v>793</v>
      </c>
      <c r="Y904" s="317" t="str">
        <f>VLOOKUP(HelpMe[[#This Row],[Technician]],Technicians[#All],3,FALSE)</f>
        <v>RAK Ceramics</v>
      </c>
      <c r="Z904" s="228" t="str">
        <f>VLOOKUP(HelpMe[[#This Row],[Technician]],Technicians[#All],2,FALSE)</f>
        <v>SAP ABAP</v>
      </c>
      <c r="AA904" s="233" t="str">
        <f>IF((TEXT("Oct 28, 2024 00:00 AM","mmm dd, yyyy hh:mm") - HelpMe[[#This Row],[Updated Created Date]])&gt;0, "Yes","No")</f>
        <v>No</v>
      </c>
      <c r="AB904" s="230">
        <f ca="1">HelpMe[[#This Row],[Updated Resolved Time]]-HelpMe[[#This Row],[Updated Created Date]]</f>
        <v>39.258212615743105</v>
      </c>
      <c r="AC904" s="231">
        <f>YEAR(HelpMe[[#This Row],[Updated Created Date]])</f>
        <v>2024</v>
      </c>
      <c r="AD904" s="228">
        <f>WEEKNUM(HelpMe[[#This Row],[Updated Created Date]])</f>
        <v>47</v>
      </c>
      <c r="AE904" s="228" t="str">
        <f>_xlfn.CONCAT(HelpMe[[#This Row],[Year]],"-W",HelpMe[[#This Row],[Week'#]])</f>
        <v>2024-W47</v>
      </c>
      <c r="AF904" s="228" t="str">
        <f>IFERROR(VLOOKUP(HelpMe[[#This Row],[ID]],CGTracker[#All],13,FALSE),"No CG Status Found")</f>
        <v>Pending RAK Ceramics Action</v>
      </c>
      <c r="AG904" s="228">
        <f>MONTH(HelpMe[[#This Row],[Updated Created Date]])</f>
        <v>11</v>
      </c>
      <c r="AH904" s="228" t="str">
        <f>_xlfn.CONCAT(HelpMe[[#This Row],[Year]],"-M",HelpMe[[#This Row],[Month]])</f>
        <v>2024-M11</v>
      </c>
      <c r="AI904" s="228" t="str">
        <f ca="1">IF(HelpMe[[#This Row],[Age]]&lt;2,"Less than 2",IF(HelpMe[[#This Row],[Age]]&lt;5,"From 2 to 5",IF(HelpMe[[#This Row],[Age]]&lt;10,"From 5 to 10","More than 10")))</f>
        <v>More than 10</v>
      </c>
      <c r="AJ9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45614.499305555553</v>
      </c>
      <c r="AK9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05" spans="1:37" ht="13.5" customHeight="1">
      <c r="A905" s="235">
        <v>4000005139</v>
      </c>
      <c r="B905" s="228" t="s">
        <v>117</v>
      </c>
      <c r="C905" s="228" t="s">
        <v>1035</v>
      </c>
      <c r="D905" s="228" t="s">
        <v>6462</v>
      </c>
      <c r="E905" s="228" t="s">
        <v>2566</v>
      </c>
      <c r="F905" s="228" t="s">
        <v>881</v>
      </c>
      <c r="G905" s="228" t="s">
        <v>882</v>
      </c>
      <c r="H905" s="228" t="s">
        <v>403</v>
      </c>
      <c r="I905" s="233" t="s">
        <v>6463</v>
      </c>
      <c r="J905" s="228" t="s">
        <v>6464</v>
      </c>
      <c r="K905" s="228" t="s">
        <v>890</v>
      </c>
      <c r="L905" s="228" t="s">
        <v>6211</v>
      </c>
      <c r="M905" s="228" t="s">
        <v>2566</v>
      </c>
      <c r="N905" s="228" t="s">
        <v>2570</v>
      </c>
      <c r="O905" s="228" t="s">
        <v>850</v>
      </c>
      <c r="P905" s="233" t="s">
        <v>6211</v>
      </c>
      <c r="Q905" s="228" t="s">
        <v>892</v>
      </c>
      <c r="R905" s="233" t="s">
        <v>6465</v>
      </c>
      <c r="S905" s="228" t="s">
        <v>6466</v>
      </c>
      <c r="T905" s="228" t="s">
        <v>6467</v>
      </c>
      <c r="U905" s="228" t="s">
        <v>890</v>
      </c>
      <c r="V905" s="228" t="s">
        <v>855</v>
      </c>
      <c r="W905" s="228" t="s">
        <v>938</v>
      </c>
      <c r="X905" s="316" t="s">
        <v>793</v>
      </c>
      <c r="Y905" s="317" t="str">
        <f>VLOOKUP(HelpMe[[#This Row],[Technician]],Technicians[#All],3,FALSE)</f>
        <v>RAK Ceramics</v>
      </c>
      <c r="Z905" s="228" t="str">
        <f>VLOOKUP(HelpMe[[#This Row],[Technician]],Technicians[#All],2,FALSE)</f>
        <v>SAP Basis</v>
      </c>
      <c r="AA905" s="233" t="str">
        <f>IF((TEXT("Oct 28, 2024 00:00 AM","mmm dd, yyyy hh:mm") - HelpMe[[#This Row],[Updated Created Date]])&gt;0, "Yes","No")</f>
        <v>No</v>
      </c>
      <c r="AB905" s="230">
        <f ca="1">HelpMe[[#This Row],[Updated Resolved Time]]-HelpMe[[#This Row],[Updated Created Date]]</f>
        <v>0.72708333333866904</v>
      </c>
      <c r="AC905" s="231">
        <f>YEAR(HelpMe[[#This Row],[Updated Created Date]])</f>
        <v>2024</v>
      </c>
      <c r="AD905" s="228">
        <f>WEEKNUM(HelpMe[[#This Row],[Updated Created Date]])</f>
        <v>47</v>
      </c>
      <c r="AE905" s="228" t="str">
        <f>_xlfn.CONCAT(HelpMe[[#This Row],[Year]],"-W",HelpMe[[#This Row],[Week'#]])</f>
        <v>2024-W47</v>
      </c>
      <c r="AF905" s="228" t="str">
        <f>IFERROR(VLOOKUP(HelpMe[[#This Row],[ID]],CGTracker[#All],13,FALSE),"No CG Status Found")</f>
        <v>No CG Status Found</v>
      </c>
      <c r="AG905" s="228">
        <f>MONTH(HelpMe[[#This Row],[Updated Created Date]])</f>
        <v>11</v>
      </c>
      <c r="AH905" s="228" t="str">
        <f>_xlfn.CONCAT(HelpMe[[#This Row],[Year]],"-M",HelpMe[[#This Row],[Month]])</f>
        <v>2024-M11</v>
      </c>
      <c r="AI905" s="228" t="str">
        <f ca="1">IF(HelpMe[[#This Row],[Age]]&lt;2,"Less than 2",IF(HelpMe[[#This Row],[Age]]&lt;5,"From 2 to 5",IF(HelpMe[[#This Row],[Age]]&lt;10,"From 5 to 10","More than 10")))</f>
        <v>Less than 2</v>
      </c>
      <c r="AJ9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45614.806944444441</v>
      </c>
      <c r="AK9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45615.53402777778</v>
      </c>
    </row>
    <row r="906" spans="1:37" ht="13.5" customHeight="1">
      <c r="A906" s="235">
        <v>4000005177</v>
      </c>
      <c r="B906" s="228" t="s">
        <v>117</v>
      </c>
      <c r="C906" s="228" t="s">
        <v>1035</v>
      </c>
      <c r="D906" s="228" t="s">
        <v>6468</v>
      </c>
      <c r="E906" s="228" t="s">
        <v>6469</v>
      </c>
      <c r="F906" s="228" t="s">
        <v>881</v>
      </c>
      <c r="G906" s="228" t="s">
        <v>882</v>
      </c>
      <c r="H906" s="228" t="s">
        <v>403</v>
      </c>
      <c r="I906" s="233" t="s">
        <v>6470</v>
      </c>
      <c r="J906" s="228" t="s">
        <v>6471</v>
      </c>
      <c r="K906" s="228" t="s">
        <v>890</v>
      </c>
      <c r="L906" s="228" t="s">
        <v>3966</v>
      </c>
      <c r="M906" s="228" t="s">
        <v>6469</v>
      </c>
      <c r="N906" s="228" t="s">
        <v>5699</v>
      </c>
      <c r="O906" s="228" t="s">
        <v>850</v>
      </c>
      <c r="P906" s="233" t="s">
        <v>3966</v>
      </c>
      <c r="Q906" s="228" t="s">
        <v>892</v>
      </c>
      <c r="R906" s="233" t="s">
        <v>6472</v>
      </c>
      <c r="S906" s="228" t="s">
        <v>6472</v>
      </c>
      <c r="T906" s="228" t="s">
        <v>6473</v>
      </c>
      <c r="U906" s="228" t="s">
        <v>890</v>
      </c>
      <c r="V906" s="228" t="s">
        <v>855</v>
      </c>
      <c r="W906" s="228" t="s">
        <v>938</v>
      </c>
      <c r="X906" s="316" t="s">
        <v>878</v>
      </c>
      <c r="Y906" s="317" t="str">
        <f>VLOOKUP(HelpMe[[#This Row],[Technician]],Technicians[#All],3,FALSE)</f>
        <v>RAK Ceramics</v>
      </c>
      <c r="Z906" s="228" t="str">
        <f>VLOOKUP(HelpMe[[#This Row],[Technician]],Technicians[#All],2,FALSE)</f>
        <v>SAP Basis</v>
      </c>
      <c r="AA906" s="233" t="str">
        <f>IF((TEXT("Oct 28, 2024 00:00 AM","mmm dd, yyyy hh:mm") - HelpMe[[#This Row],[Updated Created Date]])&gt;0, "Yes","No")</f>
        <v>No</v>
      </c>
      <c r="AB906" s="230">
        <f ca="1">HelpMe[[#This Row],[Updated Resolved Time]]-HelpMe[[#This Row],[Updated Created Date]]</f>
        <v>8.2222222222262644</v>
      </c>
      <c r="AC906" s="231">
        <f>YEAR(HelpMe[[#This Row],[Updated Created Date]])</f>
        <v>2024</v>
      </c>
      <c r="AD906" s="228">
        <f>WEEKNUM(HelpMe[[#This Row],[Updated Created Date]])</f>
        <v>47</v>
      </c>
      <c r="AE906" s="228" t="str">
        <f>_xlfn.CONCAT(HelpMe[[#This Row],[Year]],"-W",HelpMe[[#This Row],[Week'#]])</f>
        <v>2024-W47</v>
      </c>
      <c r="AF906" s="228" t="str">
        <f>IFERROR(VLOOKUP(HelpMe[[#This Row],[ID]],CGTracker[#All],13,FALSE),"No CG Status Found")</f>
        <v>No CG Status Found</v>
      </c>
      <c r="AG906" s="228">
        <f>MONTH(HelpMe[[#This Row],[Updated Created Date]])</f>
        <v>11</v>
      </c>
      <c r="AH906" s="228" t="str">
        <f>_xlfn.CONCAT(HelpMe[[#This Row],[Year]],"-M",HelpMe[[#This Row],[Month]])</f>
        <v>2024-M11</v>
      </c>
      <c r="AI906" s="228" t="str">
        <f ca="1">IF(HelpMe[[#This Row],[Age]]&lt;2,"Less than 2",IF(HelpMe[[#This Row],[Age]]&lt;5,"From 2 to 5",IF(HelpMe[[#This Row],[Age]]&lt;10,"From 5 to 10","More than 10")))</f>
        <v>From 5 to 10</v>
      </c>
      <c r="AJ9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45616.447916666664</v>
      </c>
      <c r="AK9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45624.670138888891</v>
      </c>
    </row>
    <row r="907" spans="1:37" ht="13.5" customHeight="1">
      <c r="A907" s="235">
        <v>4000005045</v>
      </c>
      <c r="B907" s="228" t="s">
        <v>117</v>
      </c>
      <c r="C907" s="228" t="s">
        <v>795</v>
      </c>
      <c r="D907" s="228" t="s">
        <v>6474</v>
      </c>
      <c r="E907" s="228" t="s">
        <v>6475</v>
      </c>
      <c r="F907" s="228" t="s">
        <v>881</v>
      </c>
      <c r="G907" s="228" t="s">
        <v>882</v>
      </c>
      <c r="H907" s="228" t="s">
        <v>403</v>
      </c>
      <c r="I907" s="233" t="s">
        <v>6476</v>
      </c>
      <c r="J907" s="228" t="s">
        <v>6212</v>
      </c>
      <c r="K907" s="228" t="s">
        <v>890</v>
      </c>
      <c r="L907" s="228" t="s">
        <v>6300</v>
      </c>
      <c r="M907" s="228" t="s">
        <v>6475</v>
      </c>
      <c r="N907" s="228" t="s">
        <v>1240</v>
      </c>
      <c r="O907" s="228" t="s">
        <v>850</v>
      </c>
      <c r="P907" s="233" t="s">
        <v>6300</v>
      </c>
      <c r="Q907" s="228" t="s">
        <v>795</v>
      </c>
      <c r="R907" s="233" t="s">
        <v>6477</v>
      </c>
      <c r="S907" s="228" t="s">
        <v>6477</v>
      </c>
      <c r="T907" s="228" t="s">
        <v>6478</v>
      </c>
      <c r="U907" s="228" t="s">
        <v>890</v>
      </c>
      <c r="V907" s="228" t="s">
        <v>855</v>
      </c>
      <c r="W907" s="228" t="s">
        <v>938</v>
      </c>
      <c r="X907" s="316" t="s">
        <v>793</v>
      </c>
      <c r="Y907" s="317" t="str">
        <f>VLOOKUP(HelpMe[[#This Row],[Technician]],Technicians[#All],3,FALSE)</f>
        <v>RAK Ceramics</v>
      </c>
      <c r="Z907" s="228" t="str">
        <f>VLOOKUP(HelpMe[[#This Row],[Technician]],Technicians[#All],2,FALSE)</f>
        <v>SAP Basis</v>
      </c>
      <c r="AA907" s="233" t="str">
        <f>IF((TEXT("Oct 28, 2024 00:00 AM","mmm dd, yyyy hh:mm") - HelpMe[[#This Row],[Updated Created Date]])&gt;0, "Yes","No")</f>
        <v>No</v>
      </c>
      <c r="AB907" s="230">
        <f ca="1">HelpMe[[#This Row],[Updated Resolved Time]]-HelpMe[[#This Row],[Updated Created Date]]</f>
        <v>3.1583333333328483</v>
      </c>
      <c r="AC907" s="231">
        <f>YEAR(HelpMe[[#This Row],[Updated Created Date]])</f>
        <v>2024</v>
      </c>
      <c r="AD907" s="228">
        <f>WEEKNUM(HelpMe[[#This Row],[Updated Created Date]])</f>
        <v>46</v>
      </c>
      <c r="AE907" s="228" t="str">
        <f>_xlfn.CONCAT(HelpMe[[#This Row],[Year]],"-W",HelpMe[[#This Row],[Week'#]])</f>
        <v>2024-W46</v>
      </c>
      <c r="AF907" s="228" t="str">
        <f>IFERROR(VLOOKUP(HelpMe[[#This Row],[ID]],CGTracker[#All],13,FALSE),"No CG Status Found")</f>
        <v>No CG Status Found</v>
      </c>
      <c r="AG907" s="228">
        <f>MONTH(HelpMe[[#This Row],[Updated Created Date]])</f>
        <v>11</v>
      </c>
      <c r="AH907" s="228" t="str">
        <f>_xlfn.CONCAT(HelpMe[[#This Row],[Year]],"-M",HelpMe[[#This Row],[Month]])</f>
        <v>2024-M11</v>
      </c>
      <c r="AI907" s="228" t="str">
        <f ca="1">IF(HelpMe[[#This Row],[Age]]&lt;2,"Less than 2",IF(HelpMe[[#This Row],[Age]]&lt;5,"From 2 to 5",IF(HelpMe[[#This Row],[Age]]&lt;10,"From 5 to 10","More than 10")))</f>
        <v>From 2 to 5</v>
      </c>
      <c r="AJ9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45611.540277777778</v>
      </c>
      <c r="AK9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45614.698611111111</v>
      </c>
    </row>
    <row r="908" spans="1:37" ht="13.5" customHeight="1">
      <c r="A908" s="235">
        <v>4000005119</v>
      </c>
      <c r="B908" s="228" t="s">
        <v>117</v>
      </c>
      <c r="C908" s="228" t="s">
        <v>795</v>
      </c>
      <c r="D908" s="228" t="s">
        <v>6479</v>
      </c>
      <c r="E908" s="228" t="s">
        <v>880</v>
      </c>
      <c r="F908" s="228" t="s">
        <v>881</v>
      </c>
      <c r="G908" s="228" t="s">
        <v>882</v>
      </c>
      <c r="H908" s="228" t="s">
        <v>403</v>
      </c>
      <c r="I908" s="233" t="s">
        <v>6480</v>
      </c>
      <c r="J908" s="228" t="s">
        <v>6481</v>
      </c>
      <c r="K908" s="228" t="s">
        <v>890</v>
      </c>
      <c r="L908" s="228" t="s">
        <v>6482</v>
      </c>
      <c r="M908" s="228" t="s">
        <v>880</v>
      </c>
      <c r="N908" s="228" t="s">
        <v>886</v>
      </c>
      <c r="O908" s="228" t="s">
        <v>850</v>
      </c>
      <c r="P908" s="233" t="s">
        <v>6482</v>
      </c>
      <c r="Q908" s="228" t="s">
        <v>795</v>
      </c>
      <c r="R908" s="233" t="s">
        <v>6483</v>
      </c>
      <c r="S908" s="228" t="s">
        <v>6483</v>
      </c>
      <c r="T908" s="228" t="s">
        <v>6484</v>
      </c>
      <c r="U908" s="228" t="s">
        <v>890</v>
      </c>
      <c r="V908" s="228" t="s">
        <v>855</v>
      </c>
      <c r="W908" s="228" t="s">
        <v>938</v>
      </c>
      <c r="X908" s="316" t="s">
        <v>891</v>
      </c>
      <c r="Y908" s="317" t="str">
        <f>VLOOKUP(HelpMe[[#This Row],[Technician]],Technicians[#All],3,FALSE)</f>
        <v>RAK Ceramics</v>
      </c>
      <c r="Z908" s="228" t="str">
        <f>VLOOKUP(HelpMe[[#This Row],[Technician]],Technicians[#All],2,FALSE)</f>
        <v>SAP Basis</v>
      </c>
      <c r="AA908" s="233" t="str">
        <f>IF((TEXT("Oct 28, 2024 00:00 AM","mmm dd, yyyy hh:mm") - HelpMe[[#This Row],[Updated Created Date]])&gt;0, "Yes","No")</f>
        <v>No</v>
      </c>
      <c r="AB908" s="230">
        <f ca="1">HelpMe[[#This Row],[Updated Resolved Time]]-HelpMe[[#This Row],[Updated Created Date]]</f>
        <v>0.94513888889196096</v>
      </c>
      <c r="AC908" s="231">
        <f>YEAR(HelpMe[[#This Row],[Updated Created Date]])</f>
        <v>2024</v>
      </c>
      <c r="AD908" s="228">
        <f>WEEKNUM(HelpMe[[#This Row],[Updated Created Date]])</f>
        <v>47</v>
      </c>
      <c r="AE908" s="228" t="str">
        <f>_xlfn.CONCAT(HelpMe[[#This Row],[Year]],"-W",HelpMe[[#This Row],[Week'#]])</f>
        <v>2024-W47</v>
      </c>
      <c r="AF908" s="228" t="str">
        <f>IFERROR(VLOOKUP(HelpMe[[#This Row],[ID]],CGTracker[#All],13,FALSE),"No CG Status Found")</f>
        <v>No CG Status Found</v>
      </c>
      <c r="AG908" s="228">
        <f>MONTH(HelpMe[[#This Row],[Updated Created Date]])</f>
        <v>11</v>
      </c>
      <c r="AH908" s="228" t="str">
        <f>_xlfn.CONCAT(HelpMe[[#This Row],[Year]],"-M",HelpMe[[#This Row],[Month]])</f>
        <v>2024-M11</v>
      </c>
      <c r="AI908" s="228" t="str">
        <f ca="1">IF(HelpMe[[#This Row],[Age]]&lt;2,"Less than 2",IF(HelpMe[[#This Row],[Age]]&lt;5,"From 2 to 5",IF(HelpMe[[#This Row],[Age]]&lt;10,"From 5 to 10","More than 10")))</f>
        <v>Less than 2</v>
      </c>
      <c r="AJ9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45614.597222222219</v>
      </c>
      <c r="AK9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45615.542361111111</v>
      </c>
    </row>
    <row r="909" spans="1:37" ht="13.5" customHeight="1">
      <c r="A909" s="235">
        <v>4000005146</v>
      </c>
      <c r="B909" s="228" t="s">
        <v>156</v>
      </c>
      <c r="C909" s="228" t="s">
        <v>795</v>
      </c>
      <c r="D909" s="228" t="s">
        <v>526</v>
      </c>
      <c r="E909" s="228" t="s">
        <v>2448</v>
      </c>
      <c r="F909" s="228" t="s">
        <v>6485</v>
      </c>
      <c r="G909" s="228" t="s">
        <v>882</v>
      </c>
      <c r="H909" s="228" t="s">
        <v>131</v>
      </c>
      <c r="I909" s="233" t="s">
        <v>6486</v>
      </c>
      <c r="J909" s="228" t="s">
        <v>6487</v>
      </c>
      <c r="K909" s="228" t="s">
        <v>846</v>
      </c>
      <c r="L909" s="228" t="s">
        <v>855</v>
      </c>
      <c r="M909" s="228" t="s">
        <v>2448</v>
      </c>
      <c r="N909" s="228" t="s">
        <v>1555</v>
      </c>
      <c r="O909" s="228" t="s">
        <v>850</v>
      </c>
      <c r="P909" s="233" t="s">
        <v>6488</v>
      </c>
      <c r="Q909" s="228" t="s">
        <v>795</v>
      </c>
      <c r="R909" s="233" t="s">
        <v>855</v>
      </c>
      <c r="S909" s="228" t="s">
        <v>855</v>
      </c>
      <c r="T909" s="228" t="s">
        <v>6489</v>
      </c>
      <c r="U909" s="228" t="s">
        <v>855</v>
      </c>
      <c r="V909" s="228" t="s">
        <v>855</v>
      </c>
      <c r="W909" s="228" t="s">
        <v>869</v>
      </c>
      <c r="X909" s="316" t="s">
        <v>793</v>
      </c>
      <c r="Y909" s="317" t="str">
        <f>VLOOKUP(HelpMe[[#This Row],[Technician]],Technicians[#All],3,FALSE)</f>
        <v>Capgemini</v>
      </c>
      <c r="Z909" s="228" t="str">
        <f>VLOOKUP(HelpMe[[#This Row],[Technician]],Technicians[#All],2,FALSE)</f>
        <v>Management</v>
      </c>
      <c r="AA909" s="233" t="str">
        <f>IF((TEXT("Oct 28, 2024 00:00 AM","mmm dd, yyyy hh:mm") - HelpMe[[#This Row],[Updated Created Date]])&gt;0, "Yes","No")</f>
        <v>No</v>
      </c>
      <c r="AB909" s="230">
        <f ca="1">HelpMe[[#This Row],[Updated Resolved Time]]-HelpMe[[#This Row],[Updated Created Date]]</f>
        <v>38.311684837965004</v>
      </c>
      <c r="AC909" s="231">
        <f>YEAR(HelpMe[[#This Row],[Updated Created Date]])</f>
        <v>2024</v>
      </c>
      <c r="AD909" s="228">
        <f>WEEKNUM(HelpMe[[#This Row],[Updated Created Date]])</f>
        <v>47</v>
      </c>
      <c r="AE909" s="228" t="str">
        <f>_xlfn.CONCAT(HelpMe[[#This Row],[Year]],"-W",HelpMe[[#This Row],[Week'#]])</f>
        <v>2024-W47</v>
      </c>
      <c r="AF909" s="228" t="str">
        <f>IFERROR(VLOOKUP(HelpMe[[#This Row],[ID]],CGTracker[#All],13,FALSE),"No CG Status Found")</f>
        <v>Cancelled</v>
      </c>
      <c r="AG909" s="228">
        <f>MONTH(HelpMe[[#This Row],[Updated Created Date]])</f>
        <v>11</v>
      </c>
      <c r="AH909" s="228" t="str">
        <f>_xlfn.CONCAT(HelpMe[[#This Row],[Year]],"-M",HelpMe[[#This Row],[Month]])</f>
        <v>2024-M11</v>
      </c>
      <c r="AI909" s="228" t="str">
        <f ca="1">IF(HelpMe[[#This Row],[Age]]&lt;2,"Less than 2",IF(HelpMe[[#This Row],[Age]]&lt;5,"From 2 to 5",IF(HelpMe[[#This Row],[Age]]&lt;10,"From 5 to 10","More than 10")))</f>
        <v>More than 10</v>
      </c>
      <c r="AJ9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45615.445833333331</v>
      </c>
      <c r="AK9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10" spans="1:37" ht="13.5" customHeight="1">
      <c r="A910" s="235">
        <v>4000005100</v>
      </c>
      <c r="B910" s="228" t="s">
        <v>156</v>
      </c>
      <c r="C910" s="228" t="s">
        <v>1035</v>
      </c>
      <c r="D910" s="228" t="s">
        <v>6490</v>
      </c>
      <c r="E910" s="228" t="s">
        <v>1322</v>
      </c>
      <c r="F910" s="228" t="s">
        <v>3586</v>
      </c>
      <c r="G910" s="228" t="s">
        <v>2076</v>
      </c>
      <c r="H910" s="228" t="s">
        <v>403</v>
      </c>
      <c r="I910" s="233" t="s">
        <v>6491</v>
      </c>
      <c r="J910" s="228" t="s">
        <v>6492</v>
      </c>
      <c r="K910" s="228" t="s">
        <v>846</v>
      </c>
      <c r="L910" s="228" t="s">
        <v>6493</v>
      </c>
      <c r="M910" s="228" t="s">
        <v>1322</v>
      </c>
      <c r="N910" s="228" t="s">
        <v>1240</v>
      </c>
      <c r="O910" s="228" t="s">
        <v>850</v>
      </c>
      <c r="P910" s="233" t="s">
        <v>6493</v>
      </c>
      <c r="Q910" s="228" t="s">
        <v>892</v>
      </c>
      <c r="R910" s="233" t="s">
        <v>6494</v>
      </c>
      <c r="S910" s="228" t="s">
        <v>6494</v>
      </c>
      <c r="T910" s="228" t="s">
        <v>6495</v>
      </c>
      <c r="U910" s="228" t="s">
        <v>855</v>
      </c>
      <c r="V910" s="228" t="s">
        <v>855</v>
      </c>
      <c r="W910" s="228" t="s">
        <v>869</v>
      </c>
      <c r="X910" s="316" t="s">
        <v>793</v>
      </c>
      <c r="Y910" s="317" t="str">
        <f>VLOOKUP(HelpMe[[#This Row],[Technician]],Technicians[#All],3,FALSE)</f>
        <v>Capgemini</v>
      </c>
      <c r="Z910" s="228" t="str">
        <f>VLOOKUP(HelpMe[[#This Row],[Technician]],Technicians[#All],2,FALSE)</f>
        <v>SAP PP</v>
      </c>
      <c r="AA910" s="233" t="str">
        <f>IF((TEXT("Oct 28, 2024 00:00 AM","mmm dd, yyyy hh:mm") - HelpMe[[#This Row],[Updated Created Date]])&gt;0, "Yes","No")</f>
        <v>No</v>
      </c>
      <c r="AB910" s="230">
        <f ca="1">HelpMe[[#This Row],[Updated Resolved Time]]-HelpMe[[#This Row],[Updated Created Date]]</f>
        <v>3.0180555555489263</v>
      </c>
      <c r="AC910" s="231">
        <f>YEAR(HelpMe[[#This Row],[Updated Created Date]])</f>
        <v>2024</v>
      </c>
      <c r="AD910" s="228">
        <f>WEEKNUM(HelpMe[[#This Row],[Updated Created Date]])</f>
        <v>47</v>
      </c>
      <c r="AE910" s="228" t="str">
        <f>_xlfn.CONCAT(HelpMe[[#This Row],[Year]],"-W",HelpMe[[#This Row],[Week'#]])</f>
        <v>2024-W47</v>
      </c>
      <c r="AF910" s="228" t="str">
        <f>IFERROR(VLOOKUP(HelpMe[[#This Row],[ID]],CGTracker[#All],13,FALSE),"No CG Status Found")</f>
        <v>Resolved</v>
      </c>
      <c r="AG910" s="228">
        <f>MONTH(HelpMe[[#This Row],[Updated Created Date]])</f>
        <v>11</v>
      </c>
      <c r="AH910" s="228" t="str">
        <f>_xlfn.CONCAT(HelpMe[[#This Row],[Year]],"-M",HelpMe[[#This Row],[Month]])</f>
        <v>2024-M11</v>
      </c>
      <c r="AI910" s="228" t="str">
        <f ca="1">IF(HelpMe[[#This Row],[Age]]&lt;2,"Less than 2",IF(HelpMe[[#This Row],[Age]]&lt;5,"From 2 to 5",IF(HelpMe[[#This Row],[Age]]&lt;10,"From 5 to 10","More than 10")))</f>
        <v>From 2 to 5</v>
      </c>
      <c r="AJ9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45614.465277777781</v>
      </c>
      <c r="AK9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45617.48333333333</v>
      </c>
    </row>
    <row r="911" spans="1:37" ht="13.5" customHeight="1">
      <c r="A911" s="235">
        <v>4000005105</v>
      </c>
      <c r="B911" s="228" t="s">
        <v>156</v>
      </c>
      <c r="C911" s="228" t="s">
        <v>795</v>
      </c>
      <c r="D911" s="228" t="s">
        <v>459</v>
      </c>
      <c r="E911" s="228" t="s">
        <v>6496</v>
      </c>
      <c r="F911" s="228" t="s">
        <v>2232</v>
      </c>
      <c r="G911" s="228" t="s">
        <v>941</v>
      </c>
      <c r="H911" s="228" t="s">
        <v>268</v>
      </c>
      <c r="I911" s="233" t="s">
        <v>6458</v>
      </c>
      <c r="J911" s="228" t="s">
        <v>6497</v>
      </c>
      <c r="K911" s="228" t="s">
        <v>846</v>
      </c>
      <c r="L911" s="228" t="s">
        <v>855</v>
      </c>
      <c r="M911" s="228" t="s">
        <v>933</v>
      </c>
      <c r="N911" s="228" t="s">
        <v>849</v>
      </c>
      <c r="O911" s="228" t="s">
        <v>917</v>
      </c>
      <c r="P911" s="233" t="s">
        <v>6498</v>
      </c>
      <c r="Q911" s="228" t="s">
        <v>795</v>
      </c>
      <c r="R911" s="233" t="s">
        <v>855</v>
      </c>
      <c r="S911" s="228" t="s">
        <v>6499</v>
      </c>
      <c r="T911" s="228" t="s">
        <v>6500</v>
      </c>
      <c r="U911" s="228" t="s">
        <v>855</v>
      </c>
      <c r="V911" s="228" t="s">
        <v>855</v>
      </c>
      <c r="W911" s="228" t="s">
        <v>869</v>
      </c>
      <c r="X911" s="316" t="s">
        <v>793</v>
      </c>
      <c r="Y911" s="317" t="str">
        <f>VLOOKUP(HelpMe[[#This Row],[Technician]],Technicians[#All],3,FALSE)</f>
        <v>Capgemini</v>
      </c>
      <c r="Z911" s="228" t="str">
        <f>VLOOKUP(HelpMe[[#This Row],[Technician]],Technicians[#All],2,FALSE)</f>
        <v>SAP MM</v>
      </c>
      <c r="AA911" s="233" t="str">
        <f>IF((TEXT("Oct 28, 2024 00:00 AM","mmm dd, yyyy hh:mm") - HelpMe[[#This Row],[Updated Created Date]])&gt;0, "Yes","No")</f>
        <v>No</v>
      </c>
      <c r="AB911" s="230">
        <f ca="1">HelpMe[[#This Row],[Updated Resolved Time]]-HelpMe[[#This Row],[Updated Created Date]]</f>
        <v>39.258212615743105</v>
      </c>
      <c r="AC911" s="231">
        <f>YEAR(HelpMe[[#This Row],[Updated Created Date]])</f>
        <v>2024</v>
      </c>
      <c r="AD911" s="228">
        <f>WEEKNUM(HelpMe[[#This Row],[Updated Created Date]])</f>
        <v>47</v>
      </c>
      <c r="AE911" s="228" t="str">
        <f>_xlfn.CONCAT(HelpMe[[#This Row],[Year]],"-W",HelpMe[[#This Row],[Week'#]])</f>
        <v>2024-W47</v>
      </c>
      <c r="AF911" s="228" t="str">
        <f>IFERROR(VLOOKUP(HelpMe[[#This Row],[ID]],CGTracker[#All],13,FALSE),"No CG Status Found")</f>
        <v>Pending User Confirmation</v>
      </c>
      <c r="AG911" s="228">
        <f>MONTH(HelpMe[[#This Row],[Updated Created Date]])</f>
        <v>11</v>
      </c>
      <c r="AH911" s="228" t="str">
        <f>_xlfn.CONCAT(HelpMe[[#This Row],[Year]],"-M",HelpMe[[#This Row],[Month]])</f>
        <v>2024-M11</v>
      </c>
      <c r="AI911" s="228" t="str">
        <f ca="1">IF(HelpMe[[#This Row],[Age]]&lt;2,"Less than 2",IF(HelpMe[[#This Row],[Age]]&lt;5,"From 2 to 5",IF(HelpMe[[#This Row],[Age]]&lt;10,"From 5 to 10","More than 10")))</f>
        <v>More than 10</v>
      </c>
      <c r="AJ9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45614.499305555553</v>
      </c>
      <c r="AK9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12" spans="1:37" ht="13.5" customHeight="1">
      <c r="A912" s="235">
        <v>4000005118</v>
      </c>
      <c r="B912" s="228" t="s">
        <v>156</v>
      </c>
      <c r="C912" s="228" t="s">
        <v>795</v>
      </c>
      <c r="D912" s="228" t="s">
        <v>381</v>
      </c>
      <c r="E912" s="228" t="s">
        <v>6501</v>
      </c>
      <c r="F912" s="228" t="s">
        <v>2232</v>
      </c>
      <c r="G912" s="228" t="s">
        <v>941</v>
      </c>
      <c r="H912" s="228" t="s">
        <v>746</v>
      </c>
      <c r="I912" s="233" t="s">
        <v>6502</v>
      </c>
      <c r="J912" s="228" t="s">
        <v>6503</v>
      </c>
      <c r="K912" s="228" t="s">
        <v>846</v>
      </c>
      <c r="L912" s="228" t="s">
        <v>855</v>
      </c>
      <c r="M912" s="228" t="s">
        <v>933</v>
      </c>
      <c r="N912" s="228" t="s">
        <v>6504</v>
      </c>
      <c r="O912" s="228" t="s">
        <v>850</v>
      </c>
      <c r="P912" s="233" t="s">
        <v>6505</v>
      </c>
      <c r="Q912" s="228" t="s">
        <v>795</v>
      </c>
      <c r="R912" s="233" t="s">
        <v>855</v>
      </c>
      <c r="S912" s="228" t="s">
        <v>855</v>
      </c>
      <c r="T912" s="228" t="s">
        <v>6506</v>
      </c>
      <c r="U912" s="228" t="s">
        <v>855</v>
      </c>
      <c r="V912" s="228" t="s">
        <v>855</v>
      </c>
      <c r="W912" s="228" t="s">
        <v>869</v>
      </c>
      <c r="X912" s="316" t="s">
        <v>793</v>
      </c>
      <c r="Y912" s="317" t="str">
        <f>VLOOKUP(HelpMe[[#This Row],[Technician]],Technicians[#All],3,FALSE)</f>
        <v>Capgemini</v>
      </c>
      <c r="Z912" s="228" t="str">
        <f>VLOOKUP(HelpMe[[#This Row],[Technician]],Technicians[#All],2,FALSE)</f>
        <v>SAP MM</v>
      </c>
      <c r="AA912" s="233" t="str">
        <f>IF((TEXT("Oct 28, 2024 00:00 AM","mmm dd, yyyy hh:mm") - HelpMe[[#This Row],[Updated Created Date]])&gt;0, "Yes","No")</f>
        <v>No</v>
      </c>
      <c r="AB912" s="230">
        <f ca="1">HelpMe[[#This Row],[Updated Resolved Time]]-HelpMe[[#This Row],[Updated Created Date]]</f>
        <v>39.19224039351684</v>
      </c>
      <c r="AC912" s="231">
        <f>YEAR(HelpMe[[#This Row],[Updated Created Date]])</f>
        <v>2024</v>
      </c>
      <c r="AD912" s="228">
        <f>WEEKNUM(HelpMe[[#This Row],[Updated Created Date]])</f>
        <v>47</v>
      </c>
      <c r="AE912" s="228" t="str">
        <f>_xlfn.CONCAT(HelpMe[[#This Row],[Year]],"-W",HelpMe[[#This Row],[Week'#]])</f>
        <v>2024-W47</v>
      </c>
      <c r="AF912" s="228" t="str">
        <f>IFERROR(VLOOKUP(HelpMe[[#This Row],[ID]],CGTracker[#All],13,FALSE),"No CG Status Found")</f>
        <v>Resolved</v>
      </c>
      <c r="AG912" s="228">
        <f>MONTH(HelpMe[[#This Row],[Updated Created Date]])</f>
        <v>11</v>
      </c>
      <c r="AH912" s="228" t="str">
        <f>_xlfn.CONCAT(HelpMe[[#This Row],[Year]],"-M",HelpMe[[#This Row],[Month]])</f>
        <v>2024-M11</v>
      </c>
      <c r="AI912" s="228" t="str">
        <f ca="1">IF(HelpMe[[#This Row],[Age]]&lt;2,"Less than 2",IF(HelpMe[[#This Row],[Age]]&lt;5,"From 2 to 5",IF(HelpMe[[#This Row],[Age]]&lt;10,"From 5 to 10","More than 10")))</f>
        <v>More than 10</v>
      </c>
      <c r="AJ9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45614.56527777778</v>
      </c>
      <c r="AK9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13" spans="1:37" ht="13.5" customHeight="1">
      <c r="A913" s="235">
        <v>4000005121</v>
      </c>
      <c r="B913" s="228" t="s">
        <v>156</v>
      </c>
      <c r="C913" s="228" t="s">
        <v>795</v>
      </c>
      <c r="D913" s="228" t="s">
        <v>6507</v>
      </c>
      <c r="E913" s="228" t="s">
        <v>3258</v>
      </c>
      <c r="F913" s="228" t="s">
        <v>2387</v>
      </c>
      <c r="G913" s="228" t="s">
        <v>1011</v>
      </c>
      <c r="H913" s="228" t="s">
        <v>403</v>
      </c>
      <c r="I913" s="233" t="s">
        <v>6508</v>
      </c>
      <c r="J913" s="228" t="s">
        <v>6509</v>
      </c>
      <c r="K913" s="228" t="s">
        <v>846</v>
      </c>
      <c r="L913" s="228" t="s">
        <v>6510</v>
      </c>
      <c r="M913" s="228" t="s">
        <v>933</v>
      </c>
      <c r="N913" s="228" t="s">
        <v>1240</v>
      </c>
      <c r="O913" s="228" t="s">
        <v>850</v>
      </c>
      <c r="P913" s="233" t="s">
        <v>6510</v>
      </c>
      <c r="Q913" s="228" t="s">
        <v>795</v>
      </c>
      <c r="R913" s="233" t="s">
        <v>6511</v>
      </c>
      <c r="S913" s="228" t="s">
        <v>6511</v>
      </c>
      <c r="T913" s="228" t="s">
        <v>6512</v>
      </c>
      <c r="U913" s="228" t="s">
        <v>855</v>
      </c>
      <c r="V913" s="228" t="s">
        <v>855</v>
      </c>
      <c r="W913" s="228" t="s">
        <v>869</v>
      </c>
      <c r="X913" s="316" t="s">
        <v>793</v>
      </c>
      <c r="Y913" s="317" t="str">
        <f>VLOOKUP(HelpMe[[#This Row],[Technician]],Technicians[#All],3,FALSE)</f>
        <v>Capgemini</v>
      </c>
      <c r="Z913" s="228" t="str">
        <f>VLOOKUP(HelpMe[[#This Row],[Technician]],Technicians[#All],2,FALSE)</f>
        <v>SAP FICO</v>
      </c>
      <c r="AA913" s="233" t="str">
        <f>IF((TEXT("Oct 28, 2024 00:00 AM","mmm dd, yyyy hh:mm") - HelpMe[[#This Row],[Updated Created Date]])&gt;0, "Yes","No")</f>
        <v>No</v>
      </c>
      <c r="AB913" s="230">
        <f ca="1">HelpMe[[#This Row],[Updated Resolved Time]]-HelpMe[[#This Row],[Updated Created Date]]</f>
        <v>14.970833333340124</v>
      </c>
      <c r="AC913" s="231">
        <f>YEAR(HelpMe[[#This Row],[Updated Created Date]])</f>
        <v>2024</v>
      </c>
      <c r="AD913" s="228">
        <f>WEEKNUM(HelpMe[[#This Row],[Updated Created Date]])</f>
        <v>47</v>
      </c>
      <c r="AE913" s="228" t="str">
        <f>_xlfn.CONCAT(HelpMe[[#This Row],[Year]],"-W",HelpMe[[#This Row],[Week'#]])</f>
        <v>2024-W47</v>
      </c>
      <c r="AF913" s="228" t="str">
        <f>IFERROR(VLOOKUP(HelpMe[[#This Row],[ID]],CGTracker[#All],13,FALSE),"No CG Status Found")</f>
        <v>Resolved</v>
      </c>
      <c r="AG913" s="228">
        <f>MONTH(HelpMe[[#This Row],[Updated Created Date]])</f>
        <v>11</v>
      </c>
      <c r="AH913" s="228" t="str">
        <f>_xlfn.CONCAT(HelpMe[[#This Row],[Year]],"-M",HelpMe[[#This Row],[Month]])</f>
        <v>2024-M11</v>
      </c>
      <c r="AI913" s="228" t="str">
        <f ca="1">IF(HelpMe[[#This Row],[Age]]&lt;2,"Less than 2",IF(HelpMe[[#This Row],[Age]]&lt;5,"From 2 to 5",IF(HelpMe[[#This Row],[Age]]&lt;10,"From 5 to 10","More than 10")))</f>
        <v>More than 10</v>
      </c>
      <c r="AJ9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45614.67083333333</v>
      </c>
      <c r="AK9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45629.64166666667</v>
      </c>
    </row>
    <row r="914" spans="1:37" ht="13.5" customHeight="1">
      <c r="A914" s="235">
        <v>4000005137</v>
      </c>
      <c r="B914" s="228" t="s">
        <v>156</v>
      </c>
      <c r="C914" s="228" t="s">
        <v>795</v>
      </c>
      <c r="D914" s="228" t="s">
        <v>6513</v>
      </c>
      <c r="E914" s="228" t="s">
        <v>1665</v>
      </c>
      <c r="F914" s="228" t="s">
        <v>2387</v>
      </c>
      <c r="G914" s="228" t="s">
        <v>1011</v>
      </c>
      <c r="H914" s="228" t="s">
        <v>403</v>
      </c>
      <c r="I914" s="233" t="s">
        <v>6514</v>
      </c>
      <c r="J914" s="228" t="s">
        <v>6515</v>
      </c>
      <c r="K914" s="228" t="s">
        <v>846</v>
      </c>
      <c r="L914" s="228" t="s">
        <v>6221</v>
      </c>
      <c r="M914" s="228" t="s">
        <v>933</v>
      </c>
      <c r="N914" s="228" t="s">
        <v>886</v>
      </c>
      <c r="O914" s="228" t="s">
        <v>850</v>
      </c>
      <c r="P914" s="233" t="s">
        <v>6221</v>
      </c>
      <c r="Q914" s="228" t="s">
        <v>795</v>
      </c>
      <c r="R914" s="233" t="s">
        <v>6516</v>
      </c>
      <c r="S914" s="228" t="s">
        <v>6516</v>
      </c>
      <c r="T914" s="228" t="s">
        <v>6517</v>
      </c>
      <c r="U914" s="228" t="s">
        <v>855</v>
      </c>
      <c r="V914" s="228" t="s">
        <v>855</v>
      </c>
      <c r="W914" s="228" t="s">
        <v>869</v>
      </c>
      <c r="X914" s="316" t="s">
        <v>793</v>
      </c>
      <c r="Y914" s="317" t="str">
        <f>VLOOKUP(HelpMe[[#This Row],[Technician]],Technicians[#All],3,FALSE)</f>
        <v>Capgemini</v>
      </c>
      <c r="Z914" s="228" t="str">
        <f>VLOOKUP(HelpMe[[#This Row],[Technician]],Technicians[#All],2,FALSE)</f>
        <v>SAP FICO</v>
      </c>
      <c r="AA914" s="233" t="str">
        <f>IF((TEXT("Oct 28, 2024 00:00 AM","mmm dd, yyyy hh:mm") - HelpMe[[#This Row],[Updated Created Date]])&gt;0, "Yes","No")</f>
        <v>No</v>
      </c>
      <c r="AB914" s="230">
        <f ca="1">HelpMe[[#This Row],[Updated Resolved Time]]-HelpMe[[#This Row],[Updated Created Date]]</f>
        <v>22.995138888894871</v>
      </c>
      <c r="AC914" s="231">
        <f>YEAR(HelpMe[[#This Row],[Updated Created Date]])</f>
        <v>2024</v>
      </c>
      <c r="AD914" s="228">
        <f>WEEKNUM(HelpMe[[#This Row],[Updated Created Date]])</f>
        <v>47</v>
      </c>
      <c r="AE914" s="228" t="str">
        <f>_xlfn.CONCAT(HelpMe[[#This Row],[Year]],"-W",HelpMe[[#This Row],[Week'#]])</f>
        <v>2024-W47</v>
      </c>
      <c r="AF914" s="228" t="str">
        <f>IFERROR(VLOOKUP(HelpMe[[#This Row],[ID]],CGTracker[#All],13,FALSE),"No CG Status Found")</f>
        <v>Resolved</v>
      </c>
      <c r="AG914" s="228">
        <f>MONTH(HelpMe[[#This Row],[Updated Created Date]])</f>
        <v>11</v>
      </c>
      <c r="AH914" s="228" t="str">
        <f>_xlfn.CONCAT(HelpMe[[#This Row],[Year]],"-M",HelpMe[[#This Row],[Month]])</f>
        <v>2024-M11</v>
      </c>
      <c r="AI914" s="228" t="str">
        <f ca="1">IF(HelpMe[[#This Row],[Age]]&lt;2,"Less than 2",IF(HelpMe[[#This Row],[Age]]&lt;5,"From 2 to 5",IF(HelpMe[[#This Row],[Age]]&lt;10,"From 5 to 10","More than 10")))</f>
        <v>More than 10</v>
      </c>
      <c r="AJ9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45614.802777777775</v>
      </c>
      <c r="AK9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45637.79791666667</v>
      </c>
    </row>
    <row r="915" spans="1:37" ht="13.5" customHeight="1">
      <c r="A915" s="235">
        <v>4000005143</v>
      </c>
      <c r="B915" s="228" t="s">
        <v>117</v>
      </c>
      <c r="C915" s="228" t="s">
        <v>795</v>
      </c>
      <c r="D915" s="228" t="s">
        <v>6518</v>
      </c>
      <c r="E915" s="228" t="s">
        <v>4894</v>
      </c>
      <c r="F915" s="228" t="s">
        <v>2413</v>
      </c>
      <c r="G915" s="228" t="s">
        <v>882</v>
      </c>
      <c r="H915" s="228" t="s">
        <v>403</v>
      </c>
      <c r="I915" s="233" t="s">
        <v>6519</v>
      </c>
      <c r="J915" s="228" t="s">
        <v>6520</v>
      </c>
      <c r="K915" s="228" t="s">
        <v>890</v>
      </c>
      <c r="L915" s="228" t="s">
        <v>6521</v>
      </c>
      <c r="M915" s="228" t="s">
        <v>933</v>
      </c>
      <c r="N915" s="228" t="s">
        <v>924</v>
      </c>
      <c r="O915" s="228" t="s">
        <v>850</v>
      </c>
      <c r="P915" s="233" t="s">
        <v>6521</v>
      </c>
      <c r="Q915" s="228" t="s">
        <v>795</v>
      </c>
      <c r="R915" s="233" t="s">
        <v>6459</v>
      </c>
      <c r="S915" s="228" t="s">
        <v>6459</v>
      </c>
      <c r="T915" s="228" t="s">
        <v>6522</v>
      </c>
      <c r="U915" s="228" t="s">
        <v>890</v>
      </c>
      <c r="V915" s="228" t="s">
        <v>855</v>
      </c>
      <c r="W915" s="228" t="s">
        <v>938</v>
      </c>
      <c r="X915" s="316" t="s">
        <v>878</v>
      </c>
      <c r="Y915" s="317" t="str">
        <f>VLOOKUP(HelpMe[[#This Row],[Technician]],Technicians[#All],3,FALSE)</f>
        <v>RAK Ceramics</v>
      </c>
      <c r="Z915" s="228" t="str">
        <f>VLOOKUP(HelpMe[[#This Row],[Technician]],Technicians[#All],2,FALSE)</f>
        <v>SAP Basis</v>
      </c>
      <c r="AA915" s="233" t="str">
        <f>IF((TEXT("Oct 28, 2024 00:00 AM","mmm dd, yyyy hh:mm") - HelpMe[[#This Row],[Updated Created Date]])&gt;0, "Yes","No")</f>
        <v>No</v>
      </c>
      <c r="AB915" s="230">
        <f ca="1">HelpMe[[#This Row],[Updated Resolved Time]]-HelpMe[[#This Row],[Updated Created Date]]</f>
        <v>3.8194444445252884E-2</v>
      </c>
      <c r="AC915" s="231">
        <f>YEAR(HelpMe[[#This Row],[Updated Created Date]])</f>
        <v>2024</v>
      </c>
      <c r="AD915" s="228">
        <f>WEEKNUM(HelpMe[[#This Row],[Updated Created Date]])</f>
        <v>47</v>
      </c>
      <c r="AE915" s="228" t="str">
        <f>_xlfn.CONCAT(HelpMe[[#This Row],[Year]],"-W",HelpMe[[#This Row],[Week'#]])</f>
        <v>2024-W47</v>
      </c>
      <c r="AF915" s="228" t="str">
        <f>IFERROR(VLOOKUP(HelpMe[[#This Row],[ID]],CGTracker[#All],13,FALSE),"No CG Status Found")</f>
        <v>No CG Status Found</v>
      </c>
      <c r="AG915" s="228">
        <f>MONTH(HelpMe[[#This Row],[Updated Created Date]])</f>
        <v>11</v>
      </c>
      <c r="AH915" s="228" t="str">
        <f>_xlfn.CONCAT(HelpMe[[#This Row],[Year]],"-M",HelpMe[[#This Row],[Month]])</f>
        <v>2024-M11</v>
      </c>
      <c r="AI915" s="228" t="str">
        <f ca="1">IF(HelpMe[[#This Row],[Age]]&lt;2,"Less than 2",IF(HelpMe[[#This Row],[Age]]&lt;5,"From 2 to 5",IF(HelpMe[[#This Row],[Age]]&lt;10,"From 5 to 10","More than 10")))</f>
        <v>Less than 2</v>
      </c>
      <c r="AJ9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45615.419444444444</v>
      </c>
      <c r="AK9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45615.457638888889</v>
      </c>
    </row>
    <row r="916" spans="1:37" ht="13.5" customHeight="1">
      <c r="A916" s="235">
        <v>4000005151</v>
      </c>
      <c r="B916" s="228" t="s">
        <v>117</v>
      </c>
      <c r="C916" s="228" t="s">
        <v>795</v>
      </c>
      <c r="D916" s="228" t="s">
        <v>6523</v>
      </c>
      <c r="E916" s="228" t="s">
        <v>5381</v>
      </c>
      <c r="F916" s="228" t="s">
        <v>881</v>
      </c>
      <c r="G916" s="228" t="s">
        <v>882</v>
      </c>
      <c r="H916" s="228" t="s">
        <v>403</v>
      </c>
      <c r="I916" s="233" t="s">
        <v>6524</v>
      </c>
      <c r="J916" s="228" t="s">
        <v>6525</v>
      </c>
      <c r="K916" s="228" t="s">
        <v>890</v>
      </c>
      <c r="L916" s="228" t="s">
        <v>6526</v>
      </c>
      <c r="M916" s="228" t="s">
        <v>5381</v>
      </c>
      <c r="N916" s="228" t="s">
        <v>863</v>
      </c>
      <c r="O916" s="228" t="s">
        <v>850</v>
      </c>
      <c r="P916" s="233" t="s">
        <v>6526</v>
      </c>
      <c r="Q916" s="228" t="s">
        <v>795</v>
      </c>
      <c r="R916" s="233" t="s">
        <v>6527</v>
      </c>
      <c r="S916" s="228" t="s">
        <v>6527</v>
      </c>
      <c r="T916" s="228" t="s">
        <v>6528</v>
      </c>
      <c r="U916" s="228" t="s">
        <v>890</v>
      </c>
      <c r="V916" s="228" t="s">
        <v>855</v>
      </c>
      <c r="W916" s="228" t="s">
        <v>938</v>
      </c>
      <c r="X916" s="316" t="s">
        <v>793</v>
      </c>
      <c r="Y916" s="317" t="str">
        <f>VLOOKUP(HelpMe[[#This Row],[Technician]],Technicians[#All],3,FALSE)</f>
        <v>RAK Ceramics</v>
      </c>
      <c r="Z916" s="228" t="str">
        <f>VLOOKUP(HelpMe[[#This Row],[Technician]],Technicians[#All],2,FALSE)</f>
        <v>SAP Basis</v>
      </c>
      <c r="AA916" s="233" t="str">
        <f>IF((TEXT("Oct 28, 2024 00:00 AM","mmm dd, yyyy hh:mm") - HelpMe[[#This Row],[Updated Created Date]])&gt;0, "Yes","No")</f>
        <v>No</v>
      </c>
      <c r="AB916" s="230">
        <f ca="1">HelpMe[[#This Row],[Updated Resolved Time]]-HelpMe[[#This Row],[Updated Created Date]]</f>
        <v>3.2125000000014552</v>
      </c>
      <c r="AC916" s="231">
        <f>YEAR(HelpMe[[#This Row],[Updated Created Date]])</f>
        <v>2024</v>
      </c>
      <c r="AD916" s="228">
        <f>WEEKNUM(HelpMe[[#This Row],[Updated Created Date]])</f>
        <v>47</v>
      </c>
      <c r="AE916" s="228" t="str">
        <f>_xlfn.CONCAT(HelpMe[[#This Row],[Year]],"-W",HelpMe[[#This Row],[Week'#]])</f>
        <v>2024-W47</v>
      </c>
      <c r="AF916" s="228" t="str">
        <f>IFERROR(VLOOKUP(HelpMe[[#This Row],[ID]],CGTracker[#All],13,FALSE),"No CG Status Found")</f>
        <v>No CG Status Found</v>
      </c>
      <c r="AG916" s="228">
        <f>MONTH(HelpMe[[#This Row],[Updated Created Date]])</f>
        <v>11</v>
      </c>
      <c r="AH916" s="228" t="str">
        <f>_xlfn.CONCAT(HelpMe[[#This Row],[Year]],"-M",HelpMe[[#This Row],[Month]])</f>
        <v>2024-M11</v>
      </c>
      <c r="AI916" s="228" t="str">
        <f ca="1">IF(HelpMe[[#This Row],[Age]]&lt;2,"Less than 2",IF(HelpMe[[#This Row],[Age]]&lt;5,"From 2 to 5",IF(HelpMe[[#This Row],[Age]]&lt;10,"From 5 to 10","More than 10")))</f>
        <v>From 2 to 5</v>
      </c>
      <c r="AJ9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45615.551388888889</v>
      </c>
      <c r="AK9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45618.763888888891</v>
      </c>
    </row>
    <row r="917" spans="1:37" ht="13.5" customHeight="1">
      <c r="A917" s="235">
        <v>4000005155</v>
      </c>
      <c r="B917" s="228" t="s">
        <v>117</v>
      </c>
      <c r="C917" s="228" t="s">
        <v>795</v>
      </c>
      <c r="D917" s="228" t="s">
        <v>6529</v>
      </c>
      <c r="E917" s="228" t="s">
        <v>6530</v>
      </c>
      <c r="F917" s="228" t="s">
        <v>881</v>
      </c>
      <c r="G917" s="228" t="s">
        <v>882</v>
      </c>
      <c r="H917" s="228" t="s">
        <v>403</v>
      </c>
      <c r="I917" s="233" t="s">
        <v>6531</v>
      </c>
      <c r="J917" s="228" t="s">
        <v>6532</v>
      </c>
      <c r="K917" s="228" t="s">
        <v>890</v>
      </c>
      <c r="L917" s="228" t="s">
        <v>6386</v>
      </c>
      <c r="M917" s="228" t="s">
        <v>933</v>
      </c>
      <c r="N917" s="228" t="s">
        <v>1156</v>
      </c>
      <c r="O917" s="228" t="s">
        <v>850</v>
      </c>
      <c r="P917" s="233" t="s">
        <v>6386</v>
      </c>
      <c r="Q917" s="228" t="s">
        <v>795</v>
      </c>
      <c r="R917" s="233" t="s">
        <v>6533</v>
      </c>
      <c r="S917" s="228" t="s">
        <v>6533</v>
      </c>
      <c r="T917" s="228" t="s">
        <v>6534</v>
      </c>
      <c r="U917" s="228" t="s">
        <v>890</v>
      </c>
      <c r="V917" s="228" t="s">
        <v>855</v>
      </c>
      <c r="W917" s="228" t="s">
        <v>938</v>
      </c>
      <c r="X917" s="316" t="s">
        <v>793</v>
      </c>
      <c r="Y917" s="317" t="str">
        <f>VLOOKUP(HelpMe[[#This Row],[Technician]],Technicians[#All],3,FALSE)</f>
        <v>RAK Ceramics</v>
      </c>
      <c r="Z917" s="228" t="str">
        <f>VLOOKUP(HelpMe[[#This Row],[Technician]],Technicians[#All],2,FALSE)</f>
        <v>SAP Basis</v>
      </c>
      <c r="AA917" s="233" t="str">
        <f>IF((TEXT("Oct 28, 2024 00:00 AM","mmm dd, yyyy hh:mm") - HelpMe[[#This Row],[Updated Created Date]])&gt;0, "Yes","No")</f>
        <v>No</v>
      </c>
      <c r="AB917" s="230">
        <f ca="1">HelpMe[[#This Row],[Updated Resolved Time]]-HelpMe[[#This Row],[Updated Created Date]]</f>
        <v>2.2215277777795563</v>
      </c>
      <c r="AC917" s="231">
        <f>YEAR(HelpMe[[#This Row],[Updated Created Date]])</f>
        <v>2024</v>
      </c>
      <c r="AD917" s="228">
        <f>WEEKNUM(HelpMe[[#This Row],[Updated Created Date]])</f>
        <v>47</v>
      </c>
      <c r="AE917" s="228" t="str">
        <f>_xlfn.CONCAT(HelpMe[[#This Row],[Year]],"-W",HelpMe[[#This Row],[Week'#]])</f>
        <v>2024-W47</v>
      </c>
      <c r="AF917" s="228" t="str">
        <f>IFERROR(VLOOKUP(HelpMe[[#This Row],[ID]],CGTracker[#All],13,FALSE),"No CG Status Found")</f>
        <v>No CG Status Found</v>
      </c>
      <c r="AG917" s="228">
        <f>MONTH(HelpMe[[#This Row],[Updated Created Date]])</f>
        <v>11</v>
      </c>
      <c r="AH917" s="228" t="str">
        <f>_xlfn.CONCAT(HelpMe[[#This Row],[Year]],"-M",HelpMe[[#This Row],[Month]])</f>
        <v>2024-M11</v>
      </c>
      <c r="AI917" s="228" t="str">
        <f ca="1">IF(HelpMe[[#This Row],[Age]]&lt;2,"Less than 2",IF(HelpMe[[#This Row],[Age]]&lt;5,"From 2 to 5",IF(HelpMe[[#This Row],[Age]]&lt;10,"From 5 to 10","More than 10")))</f>
        <v>From 2 to 5</v>
      </c>
      <c r="AJ9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45615.588194444441</v>
      </c>
      <c r="AK9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45617.80972222222</v>
      </c>
    </row>
    <row r="918" spans="1:37" ht="13.5" customHeight="1">
      <c r="A918" s="235">
        <v>4000005174</v>
      </c>
      <c r="B918" s="228" t="s">
        <v>156</v>
      </c>
      <c r="C918" s="228" t="s">
        <v>892</v>
      </c>
      <c r="D918" s="228" t="s">
        <v>6535</v>
      </c>
      <c r="E918" s="228" t="s">
        <v>5608</v>
      </c>
      <c r="F918" s="228" t="s">
        <v>603</v>
      </c>
      <c r="G918" s="228" t="s">
        <v>860</v>
      </c>
      <c r="H918" s="228" t="s">
        <v>403</v>
      </c>
      <c r="I918" s="233" t="s">
        <v>6536</v>
      </c>
      <c r="J918" s="228" t="s">
        <v>6537</v>
      </c>
      <c r="K918" s="228" t="s">
        <v>846</v>
      </c>
      <c r="L918" s="228" t="s">
        <v>6538</v>
      </c>
      <c r="M918" s="228" t="s">
        <v>933</v>
      </c>
      <c r="N918" s="228" t="s">
        <v>980</v>
      </c>
      <c r="O918" s="228" t="s">
        <v>917</v>
      </c>
      <c r="P918" s="233" t="s">
        <v>6539</v>
      </c>
      <c r="Q918" s="228" t="s">
        <v>892</v>
      </c>
      <c r="R918" s="233" t="s">
        <v>6540</v>
      </c>
      <c r="S918" s="228" t="s">
        <v>6540</v>
      </c>
      <c r="T918" s="228" t="s">
        <v>6541</v>
      </c>
      <c r="U918" s="228" t="s">
        <v>855</v>
      </c>
      <c r="V918" s="228" t="s">
        <v>855</v>
      </c>
      <c r="W918" s="228" t="s">
        <v>1544</v>
      </c>
      <c r="X918" s="316" t="s">
        <v>793</v>
      </c>
      <c r="Y918" s="317" t="str">
        <f>VLOOKUP(HelpMe[[#This Row],[Technician]],Technicians[#All],3,FALSE)</f>
        <v>RAK Ceramics</v>
      </c>
      <c r="Z918" s="228" t="str">
        <f>VLOOKUP(HelpMe[[#This Row],[Technician]],Technicians[#All],2,FALSE)</f>
        <v>SAP ABAP</v>
      </c>
      <c r="AA918" s="233" t="str">
        <f>IF((TEXT("Oct 28, 2024 00:00 AM","mmm dd, yyyy hh:mm") - HelpMe[[#This Row],[Updated Created Date]])&gt;0, "Yes","No")</f>
        <v>No</v>
      </c>
      <c r="AB918" s="230">
        <f ca="1">HelpMe[[#This Row],[Updated Resolved Time]]-HelpMe[[#This Row],[Updated Created Date]]</f>
        <v>0.15902777777228039</v>
      </c>
      <c r="AC918" s="231">
        <f>YEAR(HelpMe[[#This Row],[Updated Created Date]])</f>
        <v>2024</v>
      </c>
      <c r="AD918" s="228">
        <f>WEEKNUM(HelpMe[[#This Row],[Updated Created Date]])</f>
        <v>47</v>
      </c>
      <c r="AE918" s="228" t="str">
        <f>_xlfn.CONCAT(HelpMe[[#This Row],[Year]],"-W",HelpMe[[#This Row],[Week'#]])</f>
        <v>2024-W47</v>
      </c>
      <c r="AF918" s="228" t="str">
        <f>IFERROR(VLOOKUP(HelpMe[[#This Row],[ID]],CGTracker[#All],13,FALSE),"No CG Status Found")</f>
        <v>No CG Status Found</v>
      </c>
      <c r="AG918" s="228">
        <f>MONTH(HelpMe[[#This Row],[Updated Created Date]])</f>
        <v>11</v>
      </c>
      <c r="AH918" s="228" t="str">
        <f>_xlfn.CONCAT(HelpMe[[#This Row],[Year]],"-M",HelpMe[[#This Row],[Month]])</f>
        <v>2024-M11</v>
      </c>
      <c r="AI918" s="228" t="str">
        <f ca="1">IF(HelpMe[[#This Row],[Age]]&lt;2,"Less than 2",IF(HelpMe[[#This Row],[Age]]&lt;5,"From 2 to 5",IF(HelpMe[[#This Row],[Age]]&lt;10,"From 5 to 10","More than 10")))</f>
        <v>Less than 2</v>
      </c>
      <c r="AJ9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45615.842361111114</v>
      </c>
      <c r="AK9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45616.001388888886</v>
      </c>
    </row>
    <row r="919" spans="1:37" ht="13.5" customHeight="1">
      <c r="A919" s="235">
        <v>4000005239</v>
      </c>
      <c r="B919" s="228" t="s">
        <v>156</v>
      </c>
      <c r="C919" s="228" t="s">
        <v>795</v>
      </c>
      <c r="D919" s="228" t="s">
        <v>6542</v>
      </c>
      <c r="E919" s="228" t="s">
        <v>6143</v>
      </c>
      <c r="F919" s="228" t="s">
        <v>881</v>
      </c>
      <c r="G919" s="228" t="s">
        <v>882</v>
      </c>
      <c r="H919" s="228" t="s">
        <v>403</v>
      </c>
      <c r="I919" s="233" t="s">
        <v>6543</v>
      </c>
      <c r="J919" s="228" t="s">
        <v>6544</v>
      </c>
      <c r="K919" s="228" t="s">
        <v>846</v>
      </c>
      <c r="L919" s="228" t="s">
        <v>6545</v>
      </c>
      <c r="M919" s="228" t="s">
        <v>933</v>
      </c>
      <c r="N919" s="228" t="s">
        <v>6146</v>
      </c>
      <c r="O919" s="228" t="s">
        <v>850</v>
      </c>
      <c r="P919" s="233" t="s">
        <v>6545</v>
      </c>
      <c r="Q919" s="228" t="s">
        <v>795</v>
      </c>
      <c r="R919" s="233" t="s">
        <v>6546</v>
      </c>
      <c r="S919" s="228" t="s">
        <v>6546</v>
      </c>
      <c r="T919" s="228" t="s">
        <v>6547</v>
      </c>
      <c r="U919" s="228" t="s">
        <v>855</v>
      </c>
      <c r="V919" s="228" t="s">
        <v>855</v>
      </c>
      <c r="W919" s="228" t="s">
        <v>869</v>
      </c>
      <c r="X919" s="316" t="s">
        <v>793</v>
      </c>
      <c r="Y919" s="317" t="str">
        <f>VLOOKUP(HelpMe[[#This Row],[Technician]],Technicians[#All],3,FALSE)</f>
        <v>RAK Ceramics</v>
      </c>
      <c r="Z919" s="228" t="str">
        <f>VLOOKUP(HelpMe[[#This Row],[Technician]],Technicians[#All],2,FALSE)</f>
        <v>SAP Basis</v>
      </c>
      <c r="AA919" s="233" t="str">
        <f>IF((TEXT("Oct 28, 2024 00:00 AM","mmm dd, yyyy hh:mm") - HelpMe[[#This Row],[Updated Created Date]])&gt;0, "Yes","No")</f>
        <v>No</v>
      </c>
      <c r="AB919" s="230">
        <f ca="1">HelpMe[[#This Row],[Updated Resolved Time]]-HelpMe[[#This Row],[Updated Created Date]]</f>
        <v>5.148611111108039</v>
      </c>
      <c r="AC919" s="231">
        <f>YEAR(HelpMe[[#This Row],[Updated Created Date]])</f>
        <v>2024</v>
      </c>
      <c r="AD919" s="228">
        <f>WEEKNUM(HelpMe[[#This Row],[Updated Created Date]])</f>
        <v>47</v>
      </c>
      <c r="AE919" s="228" t="str">
        <f>_xlfn.CONCAT(HelpMe[[#This Row],[Year]],"-W",HelpMe[[#This Row],[Week'#]])</f>
        <v>2024-W47</v>
      </c>
      <c r="AF919" s="228" t="str">
        <f>IFERROR(VLOOKUP(HelpMe[[#This Row],[ID]],CGTracker[#All],13,FALSE),"No CG Status Found")</f>
        <v>No CG Status Found</v>
      </c>
      <c r="AG919" s="228">
        <f>MONTH(HelpMe[[#This Row],[Updated Created Date]])</f>
        <v>11</v>
      </c>
      <c r="AH919" s="228" t="str">
        <f>_xlfn.CONCAT(HelpMe[[#This Row],[Year]],"-M",HelpMe[[#This Row],[Month]])</f>
        <v>2024-M11</v>
      </c>
      <c r="AI919" s="228" t="str">
        <f ca="1">IF(HelpMe[[#This Row],[Age]]&lt;2,"Less than 2",IF(HelpMe[[#This Row],[Age]]&lt;5,"From 2 to 5",IF(HelpMe[[#This Row],[Age]]&lt;10,"From 5 to 10","More than 10")))</f>
        <v>From 5 to 10</v>
      </c>
      <c r="AJ9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45617.638888888891</v>
      </c>
      <c r="AK9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45622.787499999999</v>
      </c>
    </row>
    <row r="920" spans="1:37" ht="13.5" customHeight="1">
      <c r="A920" s="235">
        <v>4000005235</v>
      </c>
      <c r="B920" s="228" t="s">
        <v>117</v>
      </c>
      <c r="C920" s="228" t="s">
        <v>795</v>
      </c>
      <c r="D920" s="228" t="s">
        <v>6548</v>
      </c>
      <c r="E920" s="228" t="s">
        <v>880</v>
      </c>
      <c r="F920" s="228" t="s">
        <v>881</v>
      </c>
      <c r="G920" s="228" t="s">
        <v>882</v>
      </c>
      <c r="H920" s="228" t="s">
        <v>403</v>
      </c>
      <c r="I920" s="233" t="s">
        <v>6549</v>
      </c>
      <c r="J920" s="228" t="s">
        <v>6550</v>
      </c>
      <c r="K920" s="228" t="s">
        <v>890</v>
      </c>
      <c r="L920" s="228" t="s">
        <v>6386</v>
      </c>
      <c r="M920" s="228" t="s">
        <v>880</v>
      </c>
      <c r="N920" s="228" t="s">
        <v>886</v>
      </c>
      <c r="O920" s="228" t="s">
        <v>850</v>
      </c>
      <c r="P920" s="233" t="s">
        <v>6386</v>
      </c>
      <c r="Q920" s="228" t="s">
        <v>795</v>
      </c>
      <c r="R920" s="233" t="s">
        <v>6069</v>
      </c>
      <c r="S920" s="228" t="s">
        <v>6069</v>
      </c>
      <c r="T920" s="228" t="s">
        <v>6551</v>
      </c>
      <c r="U920" s="228" t="s">
        <v>890</v>
      </c>
      <c r="V920" s="228" t="s">
        <v>855</v>
      </c>
      <c r="W920" s="228" t="s">
        <v>938</v>
      </c>
      <c r="X920" s="316" t="s">
        <v>891</v>
      </c>
      <c r="Y920" s="317" t="str">
        <f>VLOOKUP(HelpMe[[#This Row],[Technician]],Technicians[#All],3,FALSE)</f>
        <v>RAK Ceramics</v>
      </c>
      <c r="Z920" s="228" t="str">
        <f>VLOOKUP(HelpMe[[#This Row],[Technician]],Technicians[#All],2,FALSE)</f>
        <v>SAP Basis</v>
      </c>
      <c r="AA920" s="233" t="str">
        <f>IF((TEXT("Oct 28, 2024 00:00 AM","mmm dd, yyyy hh:mm") - HelpMe[[#This Row],[Updated Created Date]])&gt;0, "Yes","No")</f>
        <v>No</v>
      </c>
      <c r="AB920" s="230">
        <f ca="1">HelpMe[[#This Row],[Updated Resolved Time]]-HelpMe[[#This Row],[Updated Created Date]]</f>
        <v>0.20208333333721384</v>
      </c>
      <c r="AC920" s="231">
        <f>YEAR(HelpMe[[#This Row],[Updated Created Date]])</f>
        <v>2024</v>
      </c>
      <c r="AD920" s="228">
        <f>WEEKNUM(HelpMe[[#This Row],[Updated Created Date]])</f>
        <v>47</v>
      </c>
      <c r="AE920" s="228" t="str">
        <f>_xlfn.CONCAT(HelpMe[[#This Row],[Year]],"-W",HelpMe[[#This Row],[Week'#]])</f>
        <v>2024-W47</v>
      </c>
      <c r="AF920" s="228" t="str">
        <f>IFERROR(VLOOKUP(HelpMe[[#This Row],[ID]],CGTracker[#All],13,FALSE),"No CG Status Found")</f>
        <v>No CG Status Found</v>
      </c>
      <c r="AG920" s="228">
        <f>MONTH(HelpMe[[#This Row],[Updated Created Date]])</f>
        <v>11</v>
      </c>
      <c r="AH920" s="228" t="str">
        <f>_xlfn.CONCAT(HelpMe[[#This Row],[Year]],"-M",HelpMe[[#This Row],[Month]])</f>
        <v>2024-M11</v>
      </c>
      <c r="AI920" s="228" t="str">
        <f ca="1">IF(HelpMe[[#This Row],[Age]]&lt;2,"Less than 2",IF(HelpMe[[#This Row],[Age]]&lt;5,"From 2 to 5",IF(HelpMe[[#This Row],[Age]]&lt;10,"From 5 to 10","More than 10")))</f>
        <v>Less than 2</v>
      </c>
      <c r="AJ9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45617.595833333333</v>
      </c>
      <c r="AK9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45617.79791666667</v>
      </c>
    </row>
    <row r="921" spans="1:37" ht="13.5" customHeight="1">
      <c r="A921" s="235">
        <v>4000005247</v>
      </c>
      <c r="B921" s="228" t="s">
        <v>117</v>
      </c>
      <c r="C921" s="228" t="s">
        <v>892</v>
      </c>
      <c r="D921" s="228" t="s">
        <v>635</v>
      </c>
      <c r="E921" s="228" t="s">
        <v>880</v>
      </c>
      <c r="F921" s="228" t="s">
        <v>2232</v>
      </c>
      <c r="G921" s="228" t="s">
        <v>941</v>
      </c>
      <c r="H921" s="228" t="s">
        <v>403</v>
      </c>
      <c r="I921" s="233" t="s">
        <v>6552</v>
      </c>
      <c r="J921" s="228" t="s">
        <v>6553</v>
      </c>
      <c r="K921" s="228" t="s">
        <v>846</v>
      </c>
      <c r="L921" s="228" t="s">
        <v>6554</v>
      </c>
      <c r="M921" s="228" t="s">
        <v>880</v>
      </c>
      <c r="N921" s="228" t="s">
        <v>886</v>
      </c>
      <c r="O921" s="228" t="s">
        <v>917</v>
      </c>
      <c r="P921" s="233" t="s">
        <v>6554</v>
      </c>
      <c r="Q921" s="228" t="s">
        <v>892</v>
      </c>
      <c r="R921" s="233" t="s">
        <v>6555</v>
      </c>
      <c r="S921" s="228" t="s">
        <v>6555</v>
      </c>
      <c r="T921" s="228" t="s">
        <v>6556</v>
      </c>
      <c r="U921" s="228" t="s">
        <v>846</v>
      </c>
      <c r="V921" s="228" t="s">
        <v>855</v>
      </c>
      <c r="W921" s="228" t="s">
        <v>869</v>
      </c>
      <c r="X921" s="316" t="s">
        <v>891</v>
      </c>
      <c r="Y921" s="317" t="str">
        <f>VLOOKUP(HelpMe[[#This Row],[Technician]],Technicians[#All],3,FALSE)</f>
        <v>Capgemini</v>
      </c>
      <c r="Z921" s="228" t="str">
        <f>VLOOKUP(HelpMe[[#This Row],[Technician]],Technicians[#All],2,FALSE)</f>
        <v>SAP MM</v>
      </c>
      <c r="AA921" s="233" t="str">
        <f>IF((TEXT("Oct 28, 2024 00:00 AM","mmm dd, yyyy hh:mm") - HelpMe[[#This Row],[Updated Created Date]])&gt;0, "Yes","No")</f>
        <v>No</v>
      </c>
      <c r="AB921" s="230">
        <f ca="1">HelpMe[[#This Row],[Updated Resolved Time]]-HelpMe[[#This Row],[Updated Created Date]]</f>
        <v>21.830555555556202</v>
      </c>
      <c r="AC921" s="231">
        <f>YEAR(HelpMe[[#This Row],[Updated Created Date]])</f>
        <v>2024</v>
      </c>
      <c r="AD921" s="228">
        <f>WEEKNUM(HelpMe[[#This Row],[Updated Created Date]])</f>
        <v>47</v>
      </c>
      <c r="AE921" s="228" t="str">
        <f>_xlfn.CONCAT(HelpMe[[#This Row],[Year]],"-W",HelpMe[[#This Row],[Week'#]])</f>
        <v>2024-W47</v>
      </c>
      <c r="AF921" s="228" t="str">
        <f>IFERROR(VLOOKUP(HelpMe[[#This Row],[ID]],CGTracker[#All],13,FALSE),"No CG Status Found")</f>
        <v>Completed</v>
      </c>
      <c r="AG921" s="228">
        <f>MONTH(HelpMe[[#This Row],[Updated Created Date]])</f>
        <v>11</v>
      </c>
      <c r="AH921" s="228" t="str">
        <f>_xlfn.CONCAT(HelpMe[[#This Row],[Year]],"-M",HelpMe[[#This Row],[Month]])</f>
        <v>2024-M11</v>
      </c>
      <c r="AI921" s="228" t="str">
        <f ca="1">IF(HelpMe[[#This Row],[Age]]&lt;2,"Less than 2",IF(HelpMe[[#This Row],[Age]]&lt;5,"From 2 to 5",IF(HelpMe[[#This Row],[Age]]&lt;10,"From 5 to 10","More than 10")))</f>
        <v>More than 10</v>
      </c>
      <c r="AJ9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45617.738888888889</v>
      </c>
      <c r="AK9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45639.569444444445</v>
      </c>
    </row>
    <row r="922" spans="1:37" ht="13.5" customHeight="1">
      <c r="A922" s="235">
        <v>4000005199</v>
      </c>
      <c r="B922" s="228" t="s">
        <v>117</v>
      </c>
      <c r="C922" s="228" t="s">
        <v>1035</v>
      </c>
      <c r="D922" s="228" t="s">
        <v>6557</v>
      </c>
      <c r="E922" s="228" t="s">
        <v>913</v>
      </c>
      <c r="F922" s="228" t="s">
        <v>881</v>
      </c>
      <c r="G922" s="228" t="s">
        <v>882</v>
      </c>
      <c r="H922" s="228" t="s">
        <v>403</v>
      </c>
      <c r="I922" s="233" t="s">
        <v>6558</v>
      </c>
      <c r="J922" s="228" t="s">
        <v>6559</v>
      </c>
      <c r="K922" s="228" t="s">
        <v>890</v>
      </c>
      <c r="L922" s="228" t="s">
        <v>6374</v>
      </c>
      <c r="M922" s="228" t="s">
        <v>913</v>
      </c>
      <c r="N922" s="228" t="s">
        <v>916</v>
      </c>
      <c r="O922" s="228" t="s">
        <v>850</v>
      </c>
      <c r="P922" s="233" t="s">
        <v>6374</v>
      </c>
      <c r="Q922" s="228" t="s">
        <v>892</v>
      </c>
      <c r="R922" s="233" t="s">
        <v>6560</v>
      </c>
      <c r="S922" s="228" t="s">
        <v>6560</v>
      </c>
      <c r="T922" s="228" t="s">
        <v>6561</v>
      </c>
      <c r="U922" s="228" t="s">
        <v>890</v>
      </c>
      <c r="V922" s="228" t="s">
        <v>855</v>
      </c>
      <c r="W922" s="228" t="s">
        <v>938</v>
      </c>
      <c r="X922" s="316" t="s">
        <v>878</v>
      </c>
      <c r="Y922" s="317" t="str">
        <f>VLOOKUP(HelpMe[[#This Row],[Technician]],Technicians[#All],3,FALSE)</f>
        <v>RAK Ceramics</v>
      </c>
      <c r="Z922" s="228" t="str">
        <f>VLOOKUP(HelpMe[[#This Row],[Technician]],Technicians[#All],2,FALSE)</f>
        <v>SAP Basis</v>
      </c>
      <c r="AA922" s="233" t="str">
        <f>IF((TEXT("Oct 28, 2024 00:00 AM","mmm dd, yyyy hh:mm") - HelpMe[[#This Row],[Updated Created Date]])&gt;0, "Yes","No")</f>
        <v>No</v>
      </c>
      <c r="AB922" s="230">
        <f ca="1">HelpMe[[#This Row],[Updated Resolved Time]]-HelpMe[[#This Row],[Updated Created Date]]</f>
        <v>1.0486111111167702</v>
      </c>
      <c r="AC922" s="231">
        <f>YEAR(HelpMe[[#This Row],[Updated Created Date]])</f>
        <v>2024</v>
      </c>
      <c r="AD922" s="228">
        <f>WEEKNUM(HelpMe[[#This Row],[Updated Created Date]])</f>
        <v>47</v>
      </c>
      <c r="AE922" s="228" t="str">
        <f>_xlfn.CONCAT(HelpMe[[#This Row],[Year]],"-W",HelpMe[[#This Row],[Week'#]])</f>
        <v>2024-W47</v>
      </c>
      <c r="AF922" s="228" t="str">
        <f>IFERROR(VLOOKUP(HelpMe[[#This Row],[ID]],CGTracker[#All],13,FALSE),"No CG Status Found")</f>
        <v>No CG Status Found</v>
      </c>
      <c r="AG922" s="228">
        <f>MONTH(HelpMe[[#This Row],[Updated Created Date]])</f>
        <v>11</v>
      </c>
      <c r="AH922" s="228" t="str">
        <f>_xlfn.CONCAT(HelpMe[[#This Row],[Year]],"-M",HelpMe[[#This Row],[Month]])</f>
        <v>2024-M11</v>
      </c>
      <c r="AI922" s="228" t="str">
        <f ca="1">IF(HelpMe[[#This Row],[Age]]&lt;2,"Less than 2",IF(HelpMe[[#This Row],[Age]]&lt;5,"From 2 to 5",IF(HelpMe[[#This Row],[Age]]&lt;10,"From 5 to 10","More than 10")))</f>
        <v>Less than 2</v>
      </c>
      <c r="AJ9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45616.615277777775</v>
      </c>
      <c r="AK9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45617.663888888892</v>
      </c>
    </row>
    <row r="923" spans="1:37" ht="13.5" customHeight="1">
      <c r="A923" s="235">
        <v>4000005209</v>
      </c>
      <c r="B923" s="228" t="s">
        <v>156</v>
      </c>
      <c r="C923" s="228" t="s">
        <v>892</v>
      </c>
      <c r="D923" s="228" t="s">
        <v>6562</v>
      </c>
      <c r="E923" s="228" t="s">
        <v>1363</v>
      </c>
      <c r="F923" s="228" t="s">
        <v>3586</v>
      </c>
      <c r="G923" s="228" t="s">
        <v>1055</v>
      </c>
      <c r="H923" s="228" t="s">
        <v>403</v>
      </c>
      <c r="I923" s="233" t="s">
        <v>6563</v>
      </c>
      <c r="J923" s="228" t="s">
        <v>6564</v>
      </c>
      <c r="K923" s="228" t="s">
        <v>846</v>
      </c>
      <c r="L923" s="228" t="s">
        <v>6565</v>
      </c>
      <c r="M923" s="228" t="s">
        <v>1363</v>
      </c>
      <c r="N923" s="228" t="s">
        <v>934</v>
      </c>
      <c r="O923" s="228" t="s">
        <v>850</v>
      </c>
      <c r="P923" s="233" t="s">
        <v>6565</v>
      </c>
      <c r="Q923" s="228" t="s">
        <v>795</v>
      </c>
      <c r="R923" s="233" t="s">
        <v>6566</v>
      </c>
      <c r="S923" s="228" t="s">
        <v>6566</v>
      </c>
      <c r="T923" s="228" t="s">
        <v>6567</v>
      </c>
      <c r="U923" s="228" t="s">
        <v>855</v>
      </c>
      <c r="V923" s="228" t="s">
        <v>855</v>
      </c>
      <c r="W923" s="228" t="s">
        <v>869</v>
      </c>
      <c r="X923" s="316" t="s">
        <v>793</v>
      </c>
      <c r="Y923" s="317" t="str">
        <f>VLOOKUP(HelpMe[[#This Row],[Technician]],Technicians[#All],3,FALSE)</f>
        <v>Capgemini</v>
      </c>
      <c r="Z923" s="228" t="str">
        <f>VLOOKUP(HelpMe[[#This Row],[Technician]],Technicians[#All],2,FALSE)</f>
        <v>SAP PP</v>
      </c>
      <c r="AA923" s="233" t="str">
        <f>IF((TEXT("Oct 28, 2024 00:00 AM","mmm dd, yyyy hh:mm") - HelpMe[[#This Row],[Updated Created Date]])&gt;0, "Yes","No")</f>
        <v>No</v>
      </c>
      <c r="AB923" s="230">
        <f ca="1">HelpMe[[#This Row],[Updated Resolved Time]]-HelpMe[[#This Row],[Updated Created Date]]</f>
        <v>1.0993055555518367</v>
      </c>
      <c r="AC923" s="231">
        <f>YEAR(HelpMe[[#This Row],[Updated Created Date]])</f>
        <v>2024</v>
      </c>
      <c r="AD923" s="228">
        <f>WEEKNUM(HelpMe[[#This Row],[Updated Created Date]])</f>
        <v>47</v>
      </c>
      <c r="AE923" s="228" t="str">
        <f>_xlfn.CONCAT(HelpMe[[#This Row],[Year]],"-W",HelpMe[[#This Row],[Week'#]])</f>
        <v>2024-W47</v>
      </c>
      <c r="AF923" s="228" t="str">
        <f>IFERROR(VLOOKUP(HelpMe[[#This Row],[ID]],CGTracker[#All],13,FALSE),"No CG Status Found")</f>
        <v>Resolved</v>
      </c>
      <c r="AG923" s="228">
        <f>MONTH(HelpMe[[#This Row],[Updated Created Date]])</f>
        <v>11</v>
      </c>
      <c r="AH923" s="228" t="str">
        <f>_xlfn.CONCAT(HelpMe[[#This Row],[Year]],"-M",HelpMe[[#This Row],[Month]])</f>
        <v>2024-M11</v>
      </c>
      <c r="AI923" s="228" t="str">
        <f ca="1">IF(HelpMe[[#This Row],[Age]]&lt;2,"Less than 2",IF(HelpMe[[#This Row],[Age]]&lt;5,"From 2 to 5",IF(HelpMe[[#This Row],[Age]]&lt;10,"From 5 to 10","More than 10")))</f>
        <v>Less than 2</v>
      </c>
      <c r="AJ9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45616.75277777778</v>
      </c>
      <c r="AK9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45617.852083333331</v>
      </c>
    </row>
    <row r="924" spans="1:37" ht="13.5" customHeight="1">
      <c r="A924" s="235">
        <v>4000005210</v>
      </c>
      <c r="B924" s="228" t="s">
        <v>117</v>
      </c>
      <c r="C924" s="228" t="s">
        <v>795</v>
      </c>
      <c r="D924" s="228" t="s">
        <v>6568</v>
      </c>
      <c r="E924" s="228" t="s">
        <v>880</v>
      </c>
      <c r="F924" s="228" t="s">
        <v>881</v>
      </c>
      <c r="G924" s="228" t="s">
        <v>882</v>
      </c>
      <c r="H924" s="228" t="s">
        <v>403</v>
      </c>
      <c r="I924" s="233" t="s">
        <v>6569</v>
      </c>
      <c r="J924" s="228" t="s">
        <v>6570</v>
      </c>
      <c r="K924" s="228" t="s">
        <v>890</v>
      </c>
      <c r="L924" s="228" t="s">
        <v>6571</v>
      </c>
      <c r="M924" s="228" t="s">
        <v>880</v>
      </c>
      <c r="N924" s="228" t="s">
        <v>886</v>
      </c>
      <c r="O924" s="228" t="s">
        <v>850</v>
      </c>
      <c r="P924" s="233" t="s">
        <v>6571</v>
      </c>
      <c r="Q924" s="228" t="s">
        <v>795</v>
      </c>
      <c r="R924" s="233" t="s">
        <v>6572</v>
      </c>
      <c r="S924" s="228" t="s">
        <v>6572</v>
      </c>
      <c r="T924" s="228" t="s">
        <v>6573</v>
      </c>
      <c r="U924" s="228" t="s">
        <v>890</v>
      </c>
      <c r="V924" s="228" t="s">
        <v>855</v>
      </c>
      <c r="W924" s="228" t="s">
        <v>938</v>
      </c>
      <c r="X924" s="316" t="s">
        <v>891</v>
      </c>
      <c r="Y924" s="317" t="str">
        <f>VLOOKUP(HelpMe[[#This Row],[Technician]],Technicians[#All],3,FALSE)</f>
        <v>RAK Ceramics</v>
      </c>
      <c r="Z924" s="228" t="str">
        <f>VLOOKUP(HelpMe[[#This Row],[Technician]],Technicians[#All],2,FALSE)</f>
        <v>SAP Basis</v>
      </c>
      <c r="AA924" s="233" t="str">
        <f>IF((TEXT("Oct 28, 2024 00:00 AM","mmm dd, yyyy hh:mm") - HelpMe[[#This Row],[Updated Created Date]])&gt;0, "Yes","No")</f>
        <v>No</v>
      </c>
      <c r="AB924" s="230">
        <f ca="1">HelpMe[[#This Row],[Updated Resolved Time]]-HelpMe[[#This Row],[Updated Created Date]]</f>
        <v>0.99652777777373558</v>
      </c>
      <c r="AC924" s="231">
        <f>YEAR(HelpMe[[#This Row],[Updated Created Date]])</f>
        <v>2024</v>
      </c>
      <c r="AD924" s="228">
        <f>WEEKNUM(HelpMe[[#This Row],[Updated Created Date]])</f>
        <v>47</v>
      </c>
      <c r="AE924" s="228" t="str">
        <f>_xlfn.CONCAT(HelpMe[[#This Row],[Year]],"-W",HelpMe[[#This Row],[Week'#]])</f>
        <v>2024-W47</v>
      </c>
      <c r="AF924" s="228" t="str">
        <f>IFERROR(VLOOKUP(HelpMe[[#This Row],[ID]],CGTracker[#All],13,FALSE),"No CG Status Found")</f>
        <v>No CG Status Found</v>
      </c>
      <c r="AG924" s="228">
        <f>MONTH(HelpMe[[#This Row],[Updated Created Date]])</f>
        <v>11</v>
      </c>
      <c r="AH924" s="228" t="str">
        <f>_xlfn.CONCAT(HelpMe[[#This Row],[Year]],"-M",HelpMe[[#This Row],[Month]])</f>
        <v>2024-M11</v>
      </c>
      <c r="AI924" s="228" t="str">
        <f ca="1">IF(HelpMe[[#This Row],[Age]]&lt;2,"Less than 2",IF(HelpMe[[#This Row],[Age]]&lt;5,"From 2 to 5",IF(HelpMe[[#This Row],[Age]]&lt;10,"From 5 to 10","More than 10")))</f>
        <v>Less than 2</v>
      </c>
      <c r="AJ9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45616.765972222223</v>
      </c>
      <c r="AK9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45617.762499999997</v>
      </c>
    </row>
    <row r="925" spans="1:37" ht="13.5" customHeight="1">
      <c r="A925" s="235">
        <v>4000005230</v>
      </c>
      <c r="B925" s="228" t="s">
        <v>156</v>
      </c>
      <c r="C925" s="228" t="s">
        <v>795</v>
      </c>
      <c r="D925" s="228" t="s">
        <v>6574</v>
      </c>
      <c r="E925" s="228" t="s">
        <v>959</v>
      </c>
      <c r="F925" s="228" t="s">
        <v>5000</v>
      </c>
      <c r="G925" s="228" t="s">
        <v>941</v>
      </c>
      <c r="H925" s="228" t="s">
        <v>403</v>
      </c>
      <c r="I925" s="233" t="s">
        <v>6575</v>
      </c>
      <c r="J925" s="228" t="s">
        <v>6576</v>
      </c>
      <c r="K925" s="228" t="s">
        <v>846</v>
      </c>
      <c r="L925" s="228" t="s">
        <v>6577</v>
      </c>
      <c r="M925" s="228" t="s">
        <v>959</v>
      </c>
      <c r="N925" s="228" t="s">
        <v>1381</v>
      </c>
      <c r="O925" s="228" t="s">
        <v>850</v>
      </c>
      <c r="P925" s="233" t="s">
        <v>6577</v>
      </c>
      <c r="Q925" s="228" t="s">
        <v>795</v>
      </c>
      <c r="R925" s="233" t="s">
        <v>6578</v>
      </c>
      <c r="S925" s="228" t="s">
        <v>6578</v>
      </c>
      <c r="T925" s="228" t="s">
        <v>6579</v>
      </c>
      <c r="U925" s="228" t="s">
        <v>855</v>
      </c>
      <c r="V925" s="228" t="s">
        <v>855</v>
      </c>
      <c r="W925" s="228" t="s">
        <v>869</v>
      </c>
      <c r="X925" s="316" t="s">
        <v>793</v>
      </c>
      <c r="Y925" s="317" t="str">
        <f>VLOOKUP(HelpMe[[#This Row],[Technician]],Technicians[#All],3,FALSE)</f>
        <v>RAK Ceramics</v>
      </c>
      <c r="Z925" s="228" t="str">
        <f>VLOOKUP(HelpMe[[#This Row],[Technician]],Technicians[#All],2,FALSE)</f>
        <v>SAP MM</v>
      </c>
      <c r="AA925" s="233" t="str">
        <f>IF((TEXT("Oct 28, 2024 00:00 AM","mmm dd, yyyy hh:mm") - HelpMe[[#This Row],[Updated Created Date]])&gt;0, "Yes","No")</f>
        <v>No</v>
      </c>
      <c r="AB925" s="230">
        <f ca="1">HelpMe[[#This Row],[Updated Resolved Time]]-HelpMe[[#This Row],[Updated Created Date]]</f>
        <v>1.1881944444394321</v>
      </c>
      <c r="AC925" s="231">
        <f>YEAR(HelpMe[[#This Row],[Updated Created Date]])</f>
        <v>2024</v>
      </c>
      <c r="AD925" s="228">
        <f>WEEKNUM(HelpMe[[#This Row],[Updated Created Date]])</f>
        <v>47</v>
      </c>
      <c r="AE925" s="228" t="str">
        <f>_xlfn.CONCAT(HelpMe[[#This Row],[Year]],"-W",HelpMe[[#This Row],[Week'#]])</f>
        <v>2024-W47</v>
      </c>
      <c r="AF925" s="228" t="str">
        <f>IFERROR(VLOOKUP(HelpMe[[#This Row],[ID]],CGTracker[#All],13,FALSE),"No CG Status Found")</f>
        <v>No CG Status Found</v>
      </c>
      <c r="AG925" s="228">
        <f>MONTH(HelpMe[[#This Row],[Updated Created Date]])</f>
        <v>11</v>
      </c>
      <c r="AH925" s="228" t="str">
        <f>_xlfn.CONCAT(HelpMe[[#This Row],[Year]],"-M",HelpMe[[#This Row],[Month]])</f>
        <v>2024-M11</v>
      </c>
      <c r="AI925" s="228" t="str">
        <f ca="1">IF(HelpMe[[#This Row],[Age]]&lt;2,"Less than 2",IF(HelpMe[[#This Row],[Age]]&lt;5,"From 2 to 5",IF(HelpMe[[#This Row],[Age]]&lt;10,"From 5 to 10","More than 10")))</f>
        <v>Less than 2</v>
      </c>
      <c r="AJ9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45617.559027777781</v>
      </c>
      <c r="AK9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45618.74722222222</v>
      </c>
    </row>
    <row r="926" spans="1:37" ht="13.5" customHeight="1">
      <c r="A926" s="235">
        <v>4000005246</v>
      </c>
      <c r="B926" s="228" t="s">
        <v>117</v>
      </c>
      <c r="C926" s="228" t="s">
        <v>795</v>
      </c>
      <c r="D926" s="228" t="s">
        <v>6580</v>
      </c>
      <c r="E926" s="228" t="s">
        <v>6581</v>
      </c>
      <c r="F926" s="228" t="s">
        <v>881</v>
      </c>
      <c r="G926" s="228" t="s">
        <v>882</v>
      </c>
      <c r="H926" s="228" t="s">
        <v>403</v>
      </c>
      <c r="I926" s="233" t="s">
        <v>6582</v>
      </c>
      <c r="J926" s="228" t="s">
        <v>6583</v>
      </c>
      <c r="K926" s="228" t="s">
        <v>890</v>
      </c>
      <c r="L926" s="228" t="s">
        <v>6286</v>
      </c>
      <c r="M926" s="228" t="s">
        <v>933</v>
      </c>
      <c r="N926" s="228" t="s">
        <v>2139</v>
      </c>
      <c r="O926" s="228" t="s">
        <v>850</v>
      </c>
      <c r="P926" s="233" t="s">
        <v>6584</v>
      </c>
      <c r="Q926" s="228" t="s">
        <v>795</v>
      </c>
      <c r="R926" s="233" t="s">
        <v>6585</v>
      </c>
      <c r="S926" s="228" t="s">
        <v>6585</v>
      </c>
      <c r="T926" s="228" t="s">
        <v>6586</v>
      </c>
      <c r="U926" s="228" t="s">
        <v>890</v>
      </c>
      <c r="V926" s="228" t="s">
        <v>855</v>
      </c>
      <c r="W926" s="228" t="s">
        <v>938</v>
      </c>
      <c r="X926" s="316" t="s">
        <v>793</v>
      </c>
      <c r="Y926" s="317" t="str">
        <f>VLOOKUP(HelpMe[[#This Row],[Technician]],Technicians[#All],3,FALSE)</f>
        <v>RAK Ceramics</v>
      </c>
      <c r="Z926" s="228" t="str">
        <f>VLOOKUP(HelpMe[[#This Row],[Technician]],Technicians[#All],2,FALSE)</f>
        <v>SAP Basis</v>
      </c>
      <c r="AA926" s="233" t="str">
        <f>IF((TEXT("Oct 28, 2024 00:00 AM","mmm dd, yyyy hh:mm") - HelpMe[[#This Row],[Updated Created Date]])&gt;0, "Yes","No")</f>
        <v>No</v>
      </c>
      <c r="AB926" s="230">
        <f ca="1">HelpMe[[#This Row],[Updated Resolved Time]]-HelpMe[[#This Row],[Updated Created Date]]</f>
        <v>13.778472222220444</v>
      </c>
      <c r="AC926" s="231">
        <f>YEAR(HelpMe[[#This Row],[Updated Created Date]])</f>
        <v>2024</v>
      </c>
      <c r="AD926" s="228">
        <f>WEEKNUM(HelpMe[[#This Row],[Updated Created Date]])</f>
        <v>47</v>
      </c>
      <c r="AE926" s="228" t="str">
        <f>_xlfn.CONCAT(HelpMe[[#This Row],[Year]],"-W",HelpMe[[#This Row],[Week'#]])</f>
        <v>2024-W47</v>
      </c>
      <c r="AF926" s="228" t="str">
        <f>IFERROR(VLOOKUP(HelpMe[[#This Row],[ID]],CGTracker[#All],13,FALSE),"No CG Status Found")</f>
        <v>No CG Status Found</v>
      </c>
      <c r="AG926" s="228">
        <f>MONTH(HelpMe[[#This Row],[Updated Created Date]])</f>
        <v>11</v>
      </c>
      <c r="AH926" s="228" t="str">
        <f>_xlfn.CONCAT(HelpMe[[#This Row],[Year]],"-M",HelpMe[[#This Row],[Month]])</f>
        <v>2024-M11</v>
      </c>
      <c r="AI926" s="228" t="str">
        <f ca="1">IF(HelpMe[[#This Row],[Age]]&lt;2,"Less than 2",IF(HelpMe[[#This Row],[Age]]&lt;5,"From 2 to 5",IF(HelpMe[[#This Row],[Age]]&lt;10,"From 5 to 10","More than 10")))</f>
        <v>More than 10</v>
      </c>
      <c r="AJ9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45617.715277777781</v>
      </c>
      <c r="AK9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45631.493750000001</v>
      </c>
    </row>
    <row r="927" spans="1:37" ht="13.5" customHeight="1">
      <c r="A927" s="235">
        <v>4000005261</v>
      </c>
      <c r="B927" s="228" t="s">
        <v>156</v>
      </c>
      <c r="C927" s="228" t="s">
        <v>795</v>
      </c>
      <c r="D927" s="228" t="s">
        <v>6587</v>
      </c>
      <c r="E927" s="228" t="s">
        <v>2185</v>
      </c>
      <c r="F927" s="228" t="s">
        <v>881</v>
      </c>
      <c r="G927" s="228" t="s">
        <v>882</v>
      </c>
      <c r="H927" s="228" t="s">
        <v>403</v>
      </c>
      <c r="I927" s="233" t="s">
        <v>6588</v>
      </c>
      <c r="J927" s="228" t="s">
        <v>6589</v>
      </c>
      <c r="K927" s="228" t="s">
        <v>846</v>
      </c>
      <c r="L927" s="228" t="s">
        <v>6539</v>
      </c>
      <c r="M927" s="228" t="s">
        <v>933</v>
      </c>
      <c r="N927" s="228" t="s">
        <v>886</v>
      </c>
      <c r="O927" s="228" t="s">
        <v>850</v>
      </c>
      <c r="P927" s="233" t="s">
        <v>6539</v>
      </c>
      <c r="Q927" s="228" t="s">
        <v>795</v>
      </c>
      <c r="R927" s="233" t="s">
        <v>6590</v>
      </c>
      <c r="S927" s="228" t="s">
        <v>6590</v>
      </c>
      <c r="T927" s="228" t="s">
        <v>6591</v>
      </c>
      <c r="U927" s="228" t="s">
        <v>855</v>
      </c>
      <c r="V927" s="228" t="s">
        <v>855</v>
      </c>
      <c r="W927" s="228" t="s">
        <v>869</v>
      </c>
      <c r="X927" s="316" t="s">
        <v>793</v>
      </c>
      <c r="Y927" s="317" t="str">
        <f>VLOOKUP(HelpMe[[#This Row],[Technician]],Technicians[#All],3,FALSE)</f>
        <v>RAK Ceramics</v>
      </c>
      <c r="Z927" s="228" t="str">
        <f>VLOOKUP(HelpMe[[#This Row],[Technician]],Technicians[#All],2,FALSE)</f>
        <v>SAP Basis</v>
      </c>
      <c r="AA927" s="233" t="str">
        <f>IF((TEXT("Oct 28, 2024 00:00 AM","mmm dd, yyyy hh:mm") - HelpMe[[#This Row],[Updated Created Date]])&gt;0, "Yes","No")</f>
        <v>No</v>
      </c>
      <c r="AB927" s="230">
        <f ca="1">HelpMe[[#This Row],[Updated Resolved Time]]-HelpMe[[#This Row],[Updated Created Date]]</f>
        <v>1.3888888890505768E-2</v>
      </c>
      <c r="AC927" s="231">
        <f>YEAR(HelpMe[[#This Row],[Updated Created Date]])</f>
        <v>2024</v>
      </c>
      <c r="AD927" s="228">
        <f>WEEKNUM(HelpMe[[#This Row],[Updated Created Date]])</f>
        <v>47</v>
      </c>
      <c r="AE927" s="228" t="str">
        <f>_xlfn.CONCAT(HelpMe[[#This Row],[Year]],"-W",HelpMe[[#This Row],[Week'#]])</f>
        <v>2024-W47</v>
      </c>
      <c r="AF927" s="228" t="str">
        <f>IFERROR(VLOOKUP(HelpMe[[#This Row],[ID]],CGTracker[#All],13,FALSE),"No CG Status Found")</f>
        <v>No CG Status Found</v>
      </c>
      <c r="AG927" s="228">
        <f>MONTH(HelpMe[[#This Row],[Updated Created Date]])</f>
        <v>11</v>
      </c>
      <c r="AH927" s="228" t="str">
        <f>_xlfn.CONCAT(HelpMe[[#This Row],[Year]],"-M",HelpMe[[#This Row],[Month]])</f>
        <v>2024-M11</v>
      </c>
      <c r="AI927" s="228" t="str">
        <f ca="1">IF(HelpMe[[#This Row],[Age]]&lt;2,"Less than 2",IF(HelpMe[[#This Row],[Age]]&lt;5,"From 2 to 5",IF(HelpMe[[#This Row],[Age]]&lt;10,"From 5 to 10","More than 10")))</f>
        <v>Less than 2</v>
      </c>
      <c r="AJ9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45618.523611111108</v>
      </c>
      <c r="AK9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45618.537499999999</v>
      </c>
    </row>
    <row r="928" spans="1:37" ht="13.5" customHeight="1">
      <c r="A928" s="235">
        <v>4000005264</v>
      </c>
      <c r="B928" s="228" t="s">
        <v>117</v>
      </c>
      <c r="C928" s="228" t="s">
        <v>795</v>
      </c>
      <c r="D928" s="228" t="s">
        <v>6592</v>
      </c>
      <c r="E928" s="228" t="s">
        <v>4098</v>
      </c>
      <c r="F928" s="228" t="s">
        <v>881</v>
      </c>
      <c r="G928" s="228" t="s">
        <v>882</v>
      </c>
      <c r="H928" s="228" t="s">
        <v>403</v>
      </c>
      <c r="I928" s="233" t="s">
        <v>6593</v>
      </c>
      <c r="J928" s="228" t="s">
        <v>6594</v>
      </c>
      <c r="K928" s="228" t="s">
        <v>846</v>
      </c>
      <c r="L928" s="228" t="s">
        <v>2306</v>
      </c>
      <c r="M928" s="228" t="s">
        <v>933</v>
      </c>
      <c r="N928" s="228" t="s">
        <v>1170</v>
      </c>
      <c r="O928" s="228" t="s">
        <v>850</v>
      </c>
      <c r="P928" s="233" t="s">
        <v>2306</v>
      </c>
      <c r="Q928" s="228" t="s">
        <v>795</v>
      </c>
      <c r="R928" s="233" t="s">
        <v>6595</v>
      </c>
      <c r="S928" s="228" t="s">
        <v>6595</v>
      </c>
      <c r="T928" s="228" t="s">
        <v>6596</v>
      </c>
      <c r="U928" s="228" t="s">
        <v>890</v>
      </c>
      <c r="V928" s="228" t="s">
        <v>855</v>
      </c>
      <c r="W928" s="228" t="s">
        <v>869</v>
      </c>
      <c r="X928" s="316" t="s">
        <v>793</v>
      </c>
      <c r="Y928" s="317" t="str">
        <f>VLOOKUP(HelpMe[[#This Row],[Technician]],Technicians[#All],3,FALSE)</f>
        <v>RAK Ceramics</v>
      </c>
      <c r="Z928" s="228" t="str">
        <f>VLOOKUP(HelpMe[[#This Row],[Technician]],Technicians[#All],2,FALSE)</f>
        <v>SAP Basis</v>
      </c>
      <c r="AA928" s="233" t="str">
        <f>IF((TEXT("Oct 28, 2024 00:00 AM","mmm dd, yyyy hh:mm") - HelpMe[[#This Row],[Updated Created Date]])&gt;0, "Yes","No")</f>
        <v>No</v>
      </c>
      <c r="AB928" s="230">
        <f ca="1">HelpMe[[#This Row],[Updated Resolved Time]]-HelpMe[[#This Row],[Updated Created Date]]</f>
        <v>20.165277777778101</v>
      </c>
      <c r="AC928" s="231">
        <f>YEAR(HelpMe[[#This Row],[Updated Created Date]])</f>
        <v>2024</v>
      </c>
      <c r="AD928" s="228">
        <f>WEEKNUM(HelpMe[[#This Row],[Updated Created Date]])</f>
        <v>47</v>
      </c>
      <c r="AE928" s="228" t="str">
        <f>_xlfn.CONCAT(HelpMe[[#This Row],[Year]],"-W",HelpMe[[#This Row],[Week'#]])</f>
        <v>2024-W47</v>
      </c>
      <c r="AF928" s="228" t="str">
        <f>IFERROR(VLOOKUP(HelpMe[[#This Row],[ID]],CGTracker[#All],13,FALSE),"No CG Status Found")</f>
        <v>No CG Status Found</v>
      </c>
      <c r="AG928" s="228">
        <f>MONTH(HelpMe[[#This Row],[Updated Created Date]])</f>
        <v>11</v>
      </c>
      <c r="AH928" s="228" t="str">
        <f>_xlfn.CONCAT(HelpMe[[#This Row],[Year]],"-M",HelpMe[[#This Row],[Month]])</f>
        <v>2024-M11</v>
      </c>
      <c r="AI928" s="228" t="str">
        <f ca="1">IF(HelpMe[[#This Row],[Age]]&lt;2,"Less than 2",IF(HelpMe[[#This Row],[Age]]&lt;5,"From 2 to 5",IF(HelpMe[[#This Row],[Age]]&lt;10,"From 5 to 10","More than 10")))</f>
        <v>More than 10</v>
      </c>
      <c r="AJ9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45618.538888888892</v>
      </c>
      <c r="AK9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45638.70416666667</v>
      </c>
    </row>
    <row r="929" spans="1:37" ht="13.5" customHeight="1">
      <c r="A929" s="235">
        <v>4000005307</v>
      </c>
      <c r="B929" s="228" t="s">
        <v>156</v>
      </c>
      <c r="C929" s="228" t="s">
        <v>795</v>
      </c>
      <c r="D929" s="228" t="s">
        <v>6597</v>
      </c>
      <c r="E929" s="228" t="s">
        <v>5968</v>
      </c>
      <c r="F929" s="228" t="s">
        <v>518</v>
      </c>
      <c r="G929" s="228" t="s">
        <v>516</v>
      </c>
      <c r="H929" s="228" t="s">
        <v>403</v>
      </c>
      <c r="I929" s="233" t="s">
        <v>6598</v>
      </c>
      <c r="J929" s="228" t="s">
        <v>6599</v>
      </c>
      <c r="K929" s="228" t="s">
        <v>846</v>
      </c>
      <c r="L929" s="228" t="s">
        <v>6600</v>
      </c>
      <c r="M929" s="228" t="s">
        <v>933</v>
      </c>
      <c r="N929" s="228" t="s">
        <v>5971</v>
      </c>
      <c r="O929" s="228" t="s">
        <v>917</v>
      </c>
      <c r="P929" s="233" t="s">
        <v>6600</v>
      </c>
      <c r="Q929" s="228" t="s">
        <v>795</v>
      </c>
      <c r="R929" s="233" t="s">
        <v>6601</v>
      </c>
      <c r="S929" s="228" t="s">
        <v>6602</v>
      </c>
      <c r="T929" s="228" t="s">
        <v>6603</v>
      </c>
      <c r="U929" s="228" t="s">
        <v>855</v>
      </c>
      <c r="V929" s="228" t="s">
        <v>855</v>
      </c>
      <c r="W929" s="228" t="s">
        <v>857</v>
      </c>
      <c r="X929" s="316" t="s">
        <v>793</v>
      </c>
      <c r="Y929" s="317" t="str">
        <f>VLOOKUP(HelpMe[[#This Row],[Technician]],Technicians[#All],3,FALSE)</f>
        <v>Capgemini</v>
      </c>
      <c r="Z929" s="228" t="str">
        <f>VLOOKUP(HelpMe[[#This Row],[Technician]],Technicians[#All],2,FALSE)</f>
        <v>SAP SD</v>
      </c>
      <c r="AA929" s="233" t="str">
        <f>IF((TEXT("Oct 28, 2024 00:00 AM","mmm dd, yyyy hh:mm") - HelpMe[[#This Row],[Updated Created Date]])&gt;0, "Yes","No")</f>
        <v>No</v>
      </c>
      <c r="AB929" s="230">
        <f ca="1">HelpMe[[#This Row],[Updated Resolved Time]]-HelpMe[[#This Row],[Updated Created Date]]</f>
        <v>9.0562500000014552</v>
      </c>
      <c r="AC929" s="231">
        <f>YEAR(HelpMe[[#This Row],[Updated Created Date]])</f>
        <v>2024</v>
      </c>
      <c r="AD929" s="228">
        <f>WEEKNUM(HelpMe[[#This Row],[Updated Created Date]])</f>
        <v>47</v>
      </c>
      <c r="AE929" s="228" t="str">
        <f>_xlfn.CONCAT(HelpMe[[#This Row],[Year]],"-W",HelpMe[[#This Row],[Week'#]])</f>
        <v>2024-W47</v>
      </c>
      <c r="AF929" s="228" t="str">
        <f>IFERROR(VLOOKUP(HelpMe[[#This Row],[ID]],CGTracker[#All],13,FALSE),"No CG Status Found")</f>
        <v>Resolved</v>
      </c>
      <c r="AG929" s="228">
        <f>MONTH(HelpMe[[#This Row],[Updated Created Date]])</f>
        <v>11</v>
      </c>
      <c r="AH929" s="228" t="str">
        <f>_xlfn.CONCAT(HelpMe[[#This Row],[Year]],"-M",HelpMe[[#This Row],[Month]])</f>
        <v>2024-M11</v>
      </c>
      <c r="AI929" s="228" t="str">
        <f ca="1">IF(HelpMe[[#This Row],[Age]]&lt;2,"Less than 2",IF(HelpMe[[#This Row],[Age]]&lt;5,"From 2 to 5",IF(HelpMe[[#This Row],[Age]]&lt;10,"From 5 to 10","More than 10")))</f>
        <v>From 5 to 10</v>
      </c>
      <c r="AJ9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45619.762499999997</v>
      </c>
      <c r="AK9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45628.818749999999</v>
      </c>
    </row>
    <row r="930" spans="1:37" ht="13.5" customHeight="1">
      <c r="A930" s="235">
        <v>4000005260</v>
      </c>
      <c r="B930" s="228" t="s">
        <v>156</v>
      </c>
      <c r="C930" s="228" t="s">
        <v>795</v>
      </c>
      <c r="D930" s="228" t="s">
        <v>6604</v>
      </c>
      <c r="E930" s="228" t="s">
        <v>1506</v>
      </c>
      <c r="F930" s="228" t="s">
        <v>5000</v>
      </c>
      <c r="G930" s="228" t="s">
        <v>941</v>
      </c>
      <c r="H930" s="228" t="s">
        <v>403</v>
      </c>
      <c r="I930" s="233" t="s">
        <v>6605</v>
      </c>
      <c r="J930" s="228" t="s">
        <v>6606</v>
      </c>
      <c r="K930" s="228" t="s">
        <v>846</v>
      </c>
      <c r="L930" s="228" t="s">
        <v>6607</v>
      </c>
      <c r="M930" s="228" t="s">
        <v>1506</v>
      </c>
      <c r="N930" s="228" t="s">
        <v>1122</v>
      </c>
      <c r="O930" s="228" t="s">
        <v>850</v>
      </c>
      <c r="P930" s="233" t="s">
        <v>6607</v>
      </c>
      <c r="Q930" s="228" t="s">
        <v>795</v>
      </c>
      <c r="R930" s="233" t="s">
        <v>6608</v>
      </c>
      <c r="S930" s="228" t="s">
        <v>6609</v>
      </c>
      <c r="T930" s="228" t="s">
        <v>6610</v>
      </c>
      <c r="U930" s="228" t="s">
        <v>855</v>
      </c>
      <c r="V930" s="228" t="s">
        <v>855</v>
      </c>
      <c r="W930" s="228" t="s">
        <v>869</v>
      </c>
      <c r="X930" s="316" t="s">
        <v>793</v>
      </c>
      <c r="Y930" s="317" t="str">
        <f>VLOOKUP(HelpMe[[#This Row],[Technician]],Technicians[#All],3,FALSE)</f>
        <v>RAK Ceramics</v>
      </c>
      <c r="Z930" s="228" t="str">
        <f>VLOOKUP(HelpMe[[#This Row],[Technician]],Technicians[#All],2,FALSE)</f>
        <v>SAP MM</v>
      </c>
      <c r="AA930" s="233" t="str">
        <f>IF((TEXT("Oct 28, 2024 00:00 AM","mmm dd, yyyy hh:mm") - HelpMe[[#This Row],[Updated Created Date]])&gt;0, "Yes","No")</f>
        <v>No</v>
      </c>
      <c r="AB930" s="230">
        <f ca="1">HelpMe[[#This Row],[Updated Resolved Time]]-HelpMe[[#This Row],[Updated Created Date]]</f>
        <v>3.2854166666656965</v>
      </c>
      <c r="AC930" s="231">
        <f>YEAR(HelpMe[[#This Row],[Updated Created Date]])</f>
        <v>2024</v>
      </c>
      <c r="AD930" s="228">
        <f>WEEKNUM(HelpMe[[#This Row],[Updated Created Date]])</f>
        <v>47</v>
      </c>
      <c r="AE930" s="228" t="str">
        <f>_xlfn.CONCAT(HelpMe[[#This Row],[Year]],"-W",HelpMe[[#This Row],[Week'#]])</f>
        <v>2024-W47</v>
      </c>
      <c r="AF930" s="228" t="str">
        <f>IFERROR(VLOOKUP(HelpMe[[#This Row],[ID]],CGTracker[#All],13,FALSE),"No CG Status Found")</f>
        <v>No CG Status Found</v>
      </c>
      <c r="AG930" s="228">
        <f>MONTH(HelpMe[[#This Row],[Updated Created Date]])</f>
        <v>11</v>
      </c>
      <c r="AH930" s="228" t="str">
        <f>_xlfn.CONCAT(HelpMe[[#This Row],[Year]],"-M",HelpMe[[#This Row],[Month]])</f>
        <v>2024-M11</v>
      </c>
      <c r="AI930" s="228" t="str">
        <f ca="1">IF(HelpMe[[#This Row],[Age]]&lt;2,"Less than 2",IF(HelpMe[[#This Row],[Age]]&lt;5,"From 2 to 5",IF(HelpMe[[#This Row],[Age]]&lt;10,"From 5 to 10","More than 10")))</f>
        <v>From 2 to 5</v>
      </c>
      <c r="AJ9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45618.520138888889</v>
      </c>
      <c r="AK9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45621.805555555555</v>
      </c>
    </row>
    <row r="931" spans="1:37" ht="13.5" customHeight="1">
      <c r="A931" s="235">
        <v>4000005249</v>
      </c>
      <c r="B931" s="228" t="s">
        <v>117</v>
      </c>
      <c r="C931" s="228" t="s">
        <v>795</v>
      </c>
      <c r="D931" s="228" t="s">
        <v>6611</v>
      </c>
      <c r="E931" s="228" t="s">
        <v>6612</v>
      </c>
      <c r="F931" s="228" t="s">
        <v>881</v>
      </c>
      <c r="G931" s="228" t="s">
        <v>882</v>
      </c>
      <c r="H931" s="228" t="s">
        <v>403</v>
      </c>
      <c r="I931" s="233" t="s">
        <v>6613</v>
      </c>
      <c r="J931" s="228" t="s">
        <v>6614</v>
      </c>
      <c r="K931" s="228" t="s">
        <v>890</v>
      </c>
      <c r="L931" s="228" t="s">
        <v>6615</v>
      </c>
      <c r="M931" s="228" t="s">
        <v>6612</v>
      </c>
      <c r="N931" s="228" t="s">
        <v>6616</v>
      </c>
      <c r="O931" s="228" t="s">
        <v>850</v>
      </c>
      <c r="P931" s="233" t="s">
        <v>6615</v>
      </c>
      <c r="Q931" s="228" t="s">
        <v>795</v>
      </c>
      <c r="R931" s="233" t="s">
        <v>6617</v>
      </c>
      <c r="S931" s="228" t="s">
        <v>6617</v>
      </c>
      <c r="T931" s="228" t="s">
        <v>6618</v>
      </c>
      <c r="U931" s="228" t="s">
        <v>890</v>
      </c>
      <c r="V931" s="228" t="s">
        <v>855</v>
      </c>
      <c r="W931" s="228" t="s">
        <v>938</v>
      </c>
      <c r="X931" s="316" t="s">
        <v>793</v>
      </c>
      <c r="Y931" s="317" t="str">
        <f>VLOOKUP(HelpMe[[#This Row],[Technician]],Technicians[#All],3,FALSE)</f>
        <v>RAK Ceramics</v>
      </c>
      <c r="Z931" s="228" t="str">
        <f>VLOOKUP(HelpMe[[#This Row],[Technician]],Technicians[#All],2,FALSE)</f>
        <v>SAP Basis</v>
      </c>
      <c r="AA931" s="233" t="str">
        <f>IF((TEXT("Oct 28, 2024 00:00 AM","mmm dd, yyyy hh:mm") - HelpMe[[#This Row],[Updated Created Date]])&gt;0, "Yes","No")</f>
        <v>No</v>
      </c>
      <c r="AB931" s="230">
        <f ca="1">HelpMe[[#This Row],[Updated Resolved Time]]-HelpMe[[#This Row],[Updated Created Date]]</f>
        <v>6.8458333333328483</v>
      </c>
      <c r="AC931" s="231">
        <f>YEAR(HelpMe[[#This Row],[Updated Created Date]])</f>
        <v>2024</v>
      </c>
      <c r="AD931" s="228">
        <f>WEEKNUM(HelpMe[[#This Row],[Updated Created Date]])</f>
        <v>47</v>
      </c>
      <c r="AE931" s="228" t="str">
        <f>_xlfn.CONCAT(HelpMe[[#This Row],[Year]],"-W",HelpMe[[#This Row],[Week'#]])</f>
        <v>2024-W47</v>
      </c>
      <c r="AF931" s="228" t="str">
        <f>IFERROR(VLOOKUP(HelpMe[[#This Row],[ID]],CGTracker[#All],13,FALSE),"No CG Status Found")</f>
        <v>No CG Status Found</v>
      </c>
      <c r="AG931" s="228">
        <f>MONTH(HelpMe[[#This Row],[Updated Created Date]])</f>
        <v>11</v>
      </c>
      <c r="AH931" s="228" t="str">
        <f>_xlfn.CONCAT(HelpMe[[#This Row],[Year]],"-M",HelpMe[[#This Row],[Month]])</f>
        <v>2024-M11</v>
      </c>
      <c r="AI931" s="228" t="str">
        <f ca="1">IF(HelpMe[[#This Row],[Age]]&lt;2,"Less than 2",IF(HelpMe[[#This Row],[Age]]&lt;5,"From 2 to 5",IF(HelpMe[[#This Row],[Age]]&lt;10,"From 5 to 10","More than 10")))</f>
        <v>From 5 to 10</v>
      </c>
      <c r="AJ9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45617.822222222225</v>
      </c>
      <c r="AK9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45624.668055555558</v>
      </c>
    </row>
    <row r="932" spans="1:37" ht="13.5" customHeight="1">
      <c r="A932" s="235">
        <v>4000005295</v>
      </c>
      <c r="B932" s="228" t="s">
        <v>117</v>
      </c>
      <c r="C932" s="228" t="s">
        <v>892</v>
      </c>
      <c r="D932" s="228" t="s">
        <v>6619</v>
      </c>
      <c r="E932" s="228" t="s">
        <v>6245</v>
      </c>
      <c r="F932" s="228" t="s">
        <v>881</v>
      </c>
      <c r="G932" s="228" t="s">
        <v>882</v>
      </c>
      <c r="H932" s="228" t="s">
        <v>403</v>
      </c>
      <c r="I932" s="233" t="s">
        <v>6620</v>
      </c>
      <c r="J932" s="228" t="s">
        <v>6621</v>
      </c>
      <c r="K932" s="228" t="s">
        <v>890</v>
      </c>
      <c r="L932" s="228" t="s">
        <v>3910</v>
      </c>
      <c r="M932" s="228" t="s">
        <v>6245</v>
      </c>
      <c r="N932" s="228" t="s">
        <v>6247</v>
      </c>
      <c r="O932" s="228" t="s">
        <v>850</v>
      </c>
      <c r="P932" s="233" t="s">
        <v>3910</v>
      </c>
      <c r="Q932" s="228" t="s">
        <v>795</v>
      </c>
      <c r="R932" s="233" t="s">
        <v>6622</v>
      </c>
      <c r="S932" s="228" t="s">
        <v>6622</v>
      </c>
      <c r="T932" s="228" t="s">
        <v>6623</v>
      </c>
      <c r="U932" s="228" t="s">
        <v>890</v>
      </c>
      <c r="V932" s="228" t="s">
        <v>855</v>
      </c>
      <c r="W932" s="228" t="s">
        <v>938</v>
      </c>
      <c r="X932" s="316" t="s">
        <v>793</v>
      </c>
      <c r="Y932" s="317" t="str">
        <f>VLOOKUP(HelpMe[[#This Row],[Technician]],Technicians[#All],3,FALSE)</f>
        <v>RAK Ceramics</v>
      </c>
      <c r="Z932" s="228" t="str">
        <f>VLOOKUP(HelpMe[[#This Row],[Technician]],Technicians[#All],2,FALSE)</f>
        <v>SAP Basis</v>
      </c>
      <c r="AA932" s="233" t="str">
        <f>IF((TEXT("Oct 28, 2024 00:00 AM","mmm dd, yyyy hh:mm") - HelpMe[[#This Row],[Updated Created Date]])&gt;0, "Yes","No")</f>
        <v>No</v>
      </c>
      <c r="AB932" s="230">
        <f ca="1">HelpMe[[#This Row],[Updated Resolved Time]]-HelpMe[[#This Row],[Updated Created Date]]</f>
        <v>25.729861111110949</v>
      </c>
      <c r="AC932" s="231">
        <f>YEAR(HelpMe[[#This Row],[Updated Created Date]])</f>
        <v>2024</v>
      </c>
      <c r="AD932" s="228">
        <f>WEEKNUM(HelpMe[[#This Row],[Updated Created Date]])</f>
        <v>47</v>
      </c>
      <c r="AE932" s="228" t="str">
        <f>_xlfn.CONCAT(HelpMe[[#This Row],[Year]],"-W",HelpMe[[#This Row],[Week'#]])</f>
        <v>2024-W47</v>
      </c>
      <c r="AF932" s="228" t="str">
        <f>IFERROR(VLOOKUP(HelpMe[[#This Row],[ID]],CGTracker[#All],13,FALSE),"No CG Status Found")</f>
        <v>No CG Status Found</v>
      </c>
      <c r="AG932" s="228">
        <f>MONTH(HelpMe[[#This Row],[Updated Created Date]])</f>
        <v>11</v>
      </c>
      <c r="AH932" s="228" t="str">
        <f>_xlfn.CONCAT(HelpMe[[#This Row],[Year]],"-M",HelpMe[[#This Row],[Month]])</f>
        <v>2024-M11</v>
      </c>
      <c r="AI932" s="228" t="str">
        <f ca="1">IF(HelpMe[[#This Row],[Age]]&lt;2,"Less than 2",IF(HelpMe[[#This Row],[Age]]&lt;5,"From 2 to 5",IF(HelpMe[[#This Row],[Age]]&lt;10,"From 5 to 10","More than 10")))</f>
        <v>More than 10</v>
      </c>
      <c r="AJ9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45618.774305555555</v>
      </c>
      <c r="AK9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45644.504166666666</v>
      </c>
    </row>
    <row r="933" spans="1:37" ht="13.5" customHeight="1">
      <c r="A933" s="235">
        <v>4000005299</v>
      </c>
      <c r="B933" s="228" t="s">
        <v>117</v>
      </c>
      <c r="C933" s="228" t="s">
        <v>1035</v>
      </c>
      <c r="D933" s="228" t="s">
        <v>6624</v>
      </c>
      <c r="E933" s="228" t="s">
        <v>6362</v>
      </c>
      <c r="F933" s="228" t="s">
        <v>881</v>
      </c>
      <c r="G933" s="228" t="s">
        <v>882</v>
      </c>
      <c r="H933" s="228" t="s">
        <v>403</v>
      </c>
      <c r="I933" s="233" t="s">
        <v>6625</v>
      </c>
      <c r="J933" s="228" t="s">
        <v>6626</v>
      </c>
      <c r="K933" s="228" t="s">
        <v>890</v>
      </c>
      <c r="L933" s="228" t="s">
        <v>4101</v>
      </c>
      <c r="M933" s="228" t="s">
        <v>6362</v>
      </c>
      <c r="N933" s="228" t="s">
        <v>5907</v>
      </c>
      <c r="O933" s="228" t="s">
        <v>850</v>
      </c>
      <c r="P933" s="233" t="s">
        <v>4101</v>
      </c>
      <c r="Q933" s="228" t="s">
        <v>892</v>
      </c>
      <c r="R933" s="233" t="s">
        <v>6627</v>
      </c>
      <c r="S933" s="228" t="s">
        <v>6627</v>
      </c>
      <c r="T933" s="228" t="s">
        <v>6628</v>
      </c>
      <c r="U933" s="228" t="s">
        <v>890</v>
      </c>
      <c r="V933" s="228" t="s">
        <v>855</v>
      </c>
      <c r="W933" s="228" t="s">
        <v>938</v>
      </c>
      <c r="X933" s="316" t="s">
        <v>904</v>
      </c>
      <c r="Y933" s="317" t="str">
        <f>VLOOKUP(HelpMe[[#This Row],[Technician]],Technicians[#All],3,FALSE)</f>
        <v>RAK Ceramics</v>
      </c>
      <c r="Z933" s="228" t="str">
        <f>VLOOKUP(HelpMe[[#This Row],[Technician]],Technicians[#All],2,FALSE)</f>
        <v>SAP Basis</v>
      </c>
      <c r="AA933" s="233" t="str">
        <f>IF((TEXT("Oct 28, 2024 00:00 AM","mmm dd, yyyy hh:mm") - HelpMe[[#This Row],[Updated Created Date]])&gt;0, "Yes","No")</f>
        <v>No</v>
      </c>
      <c r="AB933" s="230">
        <f ca="1">HelpMe[[#This Row],[Updated Resolved Time]]-HelpMe[[#This Row],[Updated Created Date]]</f>
        <v>12.087500000001455</v>
      </c>
      <c r="AC933" s="231">
        <f>YEAR(HelpMe[[#This Row],[Updated Created Date]])</f>
        <v>2024</v>
      </c>
      <c r="AD933" s="228">
        <f>WEEKNUM(HelpMe[[#This Row],[Updated Created Date]])</f>
        <v>47</v>
      </c>
      <c r="AE933" s="228" t="str">
        <f>_xlfn.CONCAT(HelpMe[[#This Row],[Year]],"-W",HelpMe[[#This Row],[Week'#]])</f>
        <v>2024-W47</v>
      </c>
      <c r="AF933" s="228" t="str">
        <f>IFERROR(VLOOKUP(HelpMe[[#This Row],[ID]],CGTracker[#All],13,FALSE),"No CG Status Found")</f>
        <v>No CG Status Found</v>
      </c>
      <c r="AG933" s="228">
        <f>MONTH(HelpMe[[#This Row],[Updated Created Date]])</f>
        <v>11</v>
      </c>
      <c r="AH933" s="228" t="str">
        <f>_xlfn.CONCAT(HelpMe[[#This Row],[Year]],"-M",HelpMe[[#This Row],[Month]])</f>
        <v>2024-M11</v>
      </c>
      <c r="AI933" s="228" t="str">
        <f ca="1">IF(HelpMe[[#This Row],[Age]]&lt;2,"Less than 2",IF(HelpMe[[#This Row],[Age]]&lt;5,"From 2 to 5",IF(HelpMe[[#This Row],[Age]]&lt;10,"From 5 to 10","More than 10")))</f>
        <v>More than 10</v>
      </c>
      <c r="AJ9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45619.419444444444</v>
      </c>
      <c r="AK9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45631.506944444445</v>
      </c>
    </row>
    <row r="934" spans="1:37" ht="13.5" customHeight="1">
      <c r="A934" s="235">
        <v>4000005335</v>
      </c>
      <c r="B934" s="228" t="s">
        <v>156</v>
      </c>
      <c r="C934" s="228" t="s">
        <v>795</v>
      </c>
      <c r="D934" s="228" t="s">
        <v>6629</v>
      </c>
      <c r="E934" s="228" t="s">
        <v>5486</v>
      </c>
      <c r="F934" s="228" t="s">
        <v>3586</v>
      </c>
      <c r="G934" s="228" t="s">
        <v>1055</v>
      </c>
      <c r="H934" s="228" t="s">
        <v>403</v>
      </c>
      <c r="I934" s="233" t="s">
        <v>6630</v>
      </c>
      <c r="J934" s="228" t="s">
        <v>6631</v>
      </c>
      <c r="K934" s="228" t="s">
        <v>846</v>
      </c>
      <c r="L934" s="228" t="s">
        <v>6632</v>
      </c>
      <c r="M934" s="228" t="s">
        <v>933</v>
      </c>
      <c r="N934" s="228" t="s">
        <v>3010</v>
      </c>
      <c r="O934" s="228" t="s">
        <v>850</v>
      </c>
      <c r="P934" s="233" t="s">
        <v>6632</v>
      </c>
      <c r="Q934" s="228" t="s">
        <v>795</v>
      </c>
      <c r="R934" s="233" t="s">
        <v>6633</v>
      </c>
      <c r="S934" s="228" t="s">
        <v>6634</v>
      </c>
      <c r="T934" s="228" t="s">
        <v>6635</v>
      </c>
      <c r="U934" s="228" t="s">
        <v>855</v>
      </c>
      <c r="V934" s="228" t="s">
        <v>855</v>
      </c>
      <c r="W934" s="228" t="s">
        <v>869</v>
      </c>
      <c r="X934" s="316" t="s">
        <v>904</v>
      </c>
      <c r="Y934" s="317" t="str">
        <f>VLOOKUP(HelpMe[[#This Row],[Technician]],Technicians[#All],3,FALSE)</f>
        <v>Capgemini</v>
      </c>
      <c r="Z934" s="228" t="str">
        <f>VLOOKUP(HelpMe[[#This Row],[Technician]],Technicians[#All],2,FALSE)</f>
        <v>SAP PP</v>
      </c>
      <c r="AA934" s="233" t="str">
        <f>IF((TEXT("Oct 28, 2024 00:00 AM","mmm dd, yyyy hh:mm") - HelpMe[[#This Row],[Updated Created Date]])&gt;0, "Yes","No")</f>
        <v>No</v>
      </c>
      <c r="AB934" s="230">
        <f ca="1">HelpMe[[#This Row],[Updated Resolved Time]]-HelpMe[[#This Row],[Updated Created Date]]</f>
        <v>8.977083333338669</v>
      </c>
      <c r="AC934" s="231">
        <f>YEAR(HelpMe[[#This Row],[Updated Created Date]])</f>
        <v>2024</v>
      </c>
      <c r="AD934" s="228">
        <f>WEEKNUM(HelpMe[[#This Row],[Updated Created Date]])</f>
        <v>48</v>
      </c>
      <c r="AE934" s="228" t="str">
        <f>_xlfn.CONCAT(HelpMe[[#This Row],[Year]],"-W",HelpMe[[#This Row],[Week'#]])</f>
        <v>2024-W48</v>
      </c>
      <c r="AF934" s="228" t="str">
        <f>IFERROR(VLOOKUP(HelpMe[[#This Row],[ID]],CGTracker[#All],13,FALSE),"No CG Status Found")</f>
        <v>Resolved</v>
      </c>
      <c r="AG934" s="228">
        <f>MONTH(HelpMe[[#This Row],[Updated Created Date]])</f>
        <v>11</v>
      </c>
      <c r="AH934" s="228" t="str">
        <f>_xlfn.CONCAT(HelpMe[[#This Row],[Year]],"-M",HelpMe[[#This Row],[Month]])</f>
        <v>2024-M11</v>
      </c>
      <c r="AI934" s="228" t="str">
        <f ca="1">IF(HelpMe[[#This Row],[Age]]&lt;2,"Less than 2",IF(HelpMe[[#This Row],[Age]]&lt;5,"From 2 to 5",IF(HelpMe[[#This Row],[Age]]&lt;10,"From 5 to 10","More than 10")))</f>
        <v>From 5 to 10</v>
      </c>
      <c r="AJ9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45621.519444444442</v>
      </c>
      <c r="AK9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45630.496527777781</v>
      </c>
    </row>
    <row r="935" spans="1:37" ht="13.5" customHeight="1">
      <c r="A935" s="235">
        <v>4000005339</v>
      </c>
      <c r="B935" s="228" t="s">
        <v>156</v>
      </c>
      <c r="C935" s="228" t="s">
        <v>795</v>
      </c>
      <c r="D935" s="228" t="s">
        <v>6636</v>
      </c>
      <c r="E935" s="228" t="s">
        <v>2017</v>
      </c>
      <c r="F935" s="228" t="s">
        <v>603</v>
      </c>
      <c r="G935" s="228" t="s">
        <v>860</v>
      </c>
      <c r="H935" s="228" t="s">
        <v>403</v>
      </c>
      <c r="I935" s="233" t="s">
        <v>6637</v>
      </c>
      <c r="J935" s="228" t="s">
        <v>6638</v>
      </c>
      <c r="K935" s="228" t="s">
        <v>846</v>
      </c>
      <c r="L935" s="228" t="s">
        <v>6639</v>
      </c>
      <c r="M935" s="228" t="s">
        <v>933</v>
      </c>
      <c r="N935" s="228" t="s">
        <v>1156</v>
      </c>
      <c r="O935" s="228" t="s">
        <v>850</v>
      </c>
      <c r="P935" s="233" t="s">
        <v>6639</v>
      </c>
      <c r="Q935" s="228" t="s">
        <v>795</v>
      </c>
      <c r="R935" s="233" t="s">
        <v>6640</v>
      </c>
      <c r="S935" s="228" t="s">
        <v>6640</v>
      </c>
      <c r="T935" s="228" t="s">
        <v>6641</v>
      </c>
      <c r="U935" s="228" t="s">
        <v>855</v>
      </c>
      <c r="V935" s="228" t="s">
        <v>855</v>
      </c>
      <c r="W935" s="228" t="s">
        <v>857</v>
      </c>
      <c r="X935" s="316" t="s">
        <v>793</v>
      </c>
      <c r="Y935" s="317" t="str">
        <f>VLOOKUP(HelpMe[[#This Row],[Technician]],Technicians[#All],3,FALSE)</f>
        <v>RAK Ceramics</v>
      </c>
      <c r="Z935" s="228" t="str">
        <f>VLOOKUP(HelpMe[[#This Row],[Technician]],Technicians[#All],2,FALSE)</f>
        <v>SAP ABAP</v>
      </c>
      <c r="AA935" s="233" t="str">
        <f>IF((TEXT("Oct 28, 2024 00:00 AM","mmm dd, yyyy hh:mm") - HelpMe[[#This Row],[Updated Created Date]])&gt;0, "Yes","No")</f>
        <v>No</v>
      </c>
      <c r="AB935" s="230">
        <f ca="1">HelpMe[[#This Row],[Updated Resolved Time]]-HelpMe[[#This Row],[Updated Created Date]]</f>
        <v>14.068749999998545</v>
      </c>
      <c r="AC935" s="231">
        <f>YEAR(HelpMe[[#This Row],[Updated Created Date]])</f>
        <v>2024</v>
      </c>
      <c r="AD935" s="228">
        <f>WEEKNUM(HelpMe[[#This Row],[Updated Created Date]])</f>
        <v>48</v>
      </c>
      <c r="AE935" s="228" t="str">
        <f>_xlfn.CONCAT(HelpMe[[#This Row],[Year]],"-W",HelpMe[[#This Row],[Week'#]])</f>
        <v>2024-W48</v>
      </c>
      <c r="AF935" s="228" t="str">
        <f>IFERROR(VLOOKUP(HelpMe[[#This Row],[ID]],CGTracker[#All],13,FALSE),"No CG Status Found")</f>
        <v>No CG Status Found</v>
      </c>
      <c r="AG935" s="228">
        <f>MONTH(HelpMe[[#This Row],[Updated Created Date]])</f>
        <v>11</v>
      </c>
      <c r="AH935" s="228" t="str">
        <f>_xlfn.CONCAT(HelpMe[[#This Row],[Year]],"-M",HelpMe[[#This Row],[Month]])</f>
        <v>2024-M11</v>
      </c>
      <c r="AI935" s="228" t="str">
        <f ca="1">IF(HelpMe[[#This Row],[Age]]&lt;2,"Less than 2",IF(HelpMe[[#This Row],[Age]]&lt;5,"From 2 to 5",IF(HelpMe[[#This Row],[Age]]&lt;10,"From 5 to 10","More than 10")))</f>
        <v>More than 10</v>
      </c>
      <c r="AJ9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45621.540277777778</v>
      </c>
      <c r="AK9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45635.609027777777</v>
      </c>
    </row>
    <row r="936" spans="1:37" ht="13.5" customHeight="1">
      <c r="A936" s="235">
        <v>4000005322</v>
      </c>
      <c r="B936" s="228" t="s">
        <v>117</v>
      </c>
      <c r="C936" s="228" t="s">
        <v>892</v>
      </c>
      <c r="D936" s="228" t="s">
        <v>6642</v>
      </c>
      <c r="E936" s="228" t="s">
        <v>913</v>
      </c>
      <c r="F936" s="228" t="s">
        <v>3586</v>
      </c>
      <c r="G936" s="228" t="s">
        <v>1055</v>
      </c>
      <c r="H936" s="228" t="s">
        <v>403</v>
      </c>
      <c r="I936" s="233" t="s">
        <v>6643</v>
      </c>
      <c r="J936" s="228" t="s">
        <v>6599</v>
      </c>
      <c r="K936" s="228" t="s">
        <v>846</v>
      </c>
      <c r="L936" s="228" t="s">
        <v>6644</v>
      </c>
      <c r="M936" s="228" t="s">
        <v>913</v>
      </c>
      <c r="N936" s="228" t="s">
        <v>916</v>
      </c>
      <c r="O936" s="228" t="s">
        <v>850</v>
      </c>
      <c r="P936" s="233" t="s">
        <v>6644</v>
      </c>
      <c r="Q936" s="228" t="s">
        <v>795</v>
      </c>
      <c r="R936" s="233" t="s">
        <v>6645</v>
      </c>
      <c r="S936" s="228" t="s">
        <v>6646</v>
      </c>
      <c r="T936" s="228" t="s">
        <v>6603</v>
      </c>
      <c r="U936" s="228" t="s">
        <v>846</v>
      </c>
      <c r="V936" s="228" t="s">
        <v>6647</v>
      </c>
      <c r="W936" s="228" t="s">
        <v>869</v>
      </c>
      <c r="X936" s="316" t="s">
        <v>878</v>
      </c>
      <c r="Y936" s="317" t="str">
        <f>VLOOKUP(HelpMe[[#This Row],[Technician]],Technicians[#All],3,FALSE)</f>
        <v>Capgemini</v>
      </c>
      <c r="Z936" s="228" t="str">
        <f>VLOOKUP(HelpMe[[#This Row],[Technician]],Technicians[#All],2,FALSE)</f>
        <v>SAP PP</v>
      </c>
      <c r="AA936" s="233" t="str">
        <f>IF((TEXT("Oct 28, 2024 00:00 AM","mmm dd, yyyy hh:mm") - HelpMe[[#This Row],[Updated Created Date]])&gt;0, "Yes","No")</f>
        <v>No</v>
      </c>
      <c r="AB936" s="230">
        <f ca="1">HelpMe[[#This Row],[Updated Resolved Time]]-HelpMe[[#This Row],[Updated Created Date]]</f>
        <v>16.057638888887595</v>
      </c>
      <c r="AC936" s="231">
        <f>YEAR(HelpMe[[#This Row],[Updated Created Date]])</f>
        <v>2024</v>
      </c>
      <c r="AD936" s="228">
        <f>WEEKNUM(HelpMe[[#This Row],[Updated Created Date]])</f>
        <v>48</v>
      </c>
      <c r="AE936" s="228" t="str">
        <f>_xlfn.CONCAT(HelpMe[[#This Row],[Year]],"-W",HelpMe[[#This Row],[Week'#]])</f>
        <v>2024-W48</v>
      </c>
      <c r="AF936" s="228" t="str">
        <f>IFERROR(VLOOKUP(HelpMe[[#This Row],[ID]],CGTracker[#All],13,FALSE),"No CG Status Found")</f>
        <v>Completed</v>
      </c>
      <c r="AG936" s="228">
        <f>MONTH(HelpMe[[#This Row],[Updated Created Date]])</f>
        <v>11</v>
      </c>
      <c r="AH936" s="228" t="str">
        <f>_xlfn.CONCAT(HelpMe[[#This Row],[Year]],"-M",HelpMe[[#This Row],[Month]])</f>
        <v>2024-M11</v>
      </c>
      <c r="AI936" s="228" t="str">
        <f ca="1">IF(HelpMe[[#This Row],[Age]]&lt;2,"Less than 2",IF(HelpMe[[#This Row],[Age]]&lt;5,"From 2 to 5",IF(HelpMe[[#This Row],[Age]]&lt;10,"From 5 to 10","More than 10")))</f>
        <v>More than 10</v>
      </c>
      <c r="AJ9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45621.4</v>
      </c>
      <c r="AK9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45637.457638888889</v>
      </c>
    </row>
    <row r="937" spans="1:37" ht="13.5" customHeight="1">
      <c r="A937" s="235">
        <v>4000005332</v>
      </c>
      <c r="B937" s="228" t="s">
        <v>156</v>
      </c>
      <c r="C937" s="228" t="s">
        <v>892</v>
      </c>
      <c r="D937" s="228" t="s">
        <v>6648</v>
      </c>
      <c r="E937" s="228" t="s">
        <v>1877</v>
      </c>
      <c r="F937" s="228" t="s">
        <v>2232</v>
      </c>
      <c r="G937" s="228" t="s">
        <v>941</v>
      </c>
      <c r="H937" s="228" t="s">
        <v>746</v>
      </c>
      <c r="I937" s="233" t="s">
        <v>6649</v>
      </c>
      <c r="J937" s="228" t="s">
        <v>6650</v>
      </c>
      <c r="K937" s="228" t="s">
        <v>846</v>
      </c>
      <c r="L937" s="228" t="s">
        <v>855</v>
      </c>
      <c r="M937" s="228" t="s">
        <v>1877</v>
      </c>
      <c r="N937" s="228" t="s">
        <v>1666</v>
      </c>
      <c r="O937" s="228" t="s">
        <v>850</v>
      </c>
      <c r="P937" s="233" t="s">
        <v>6651</v>
      </c>
      <c r="Q937" s="228" t="s">
        <v>795</v>
      </c>
      <c r="R937" s="233" t="s">
        <v>855</v>
      </c>
      <c r="S937" s="228" t="s">
        <v>6652</v>
      </c>
      <c r="T937" s="228" t="s">
        <v>6653</v>
      </c>
      <c r="U937" s="228" t="s">
        <v>855</v>
      </c>
      <c r="V937" s="228" t="s">
        <v>855</v>
      </c>
      <c r="W937" s="228" t="s">
        <v>869</v>
      </c>
      <c r="X937" s="316" t="s">
        <v>793</v>
      </c>
      <c r="Y937" s="317" t="str">
        <f>VLOOKUP(HelpMe[[#This Row],[Technician]],Technicians[#All],3,FALSE)</f>
        <v>Capgemini</v>
      </c>
      <c r="Z937" s="228" t="str">
        <f>VLOOKUP(HelpMe[[#This Row],[Technician]],Technicians[#All],2,FALSE)</f>
        <v>SAP MM</v>
      </c>
      <c r="AA937" s="233" t="str">
        <f>IF((TEXT("Oct 28, 2024 00:00 AM","mmm dd, yyyy hh:mm") - HelpMe[[#This Row],[Updated Created Date]])&gt;0, "Yes","No")</f>
        <v>No</v>
      </c>
      <c r="AB937" s="230">
        <f ca="1">HelpMe[[#This Row],[Updated Resolved Time]]-HelpMe[[#This Row],[Updated Created Date]]</f>
        <v>32.265157060188358</v>
      </c>
      <c r="AC937" s="231">
        <f>YEAR(HelpMe[[#This Row],[Updated Created Date]])</f>
        <v>2024</v>
      </c>
      <c r="AD937" s="228">
        <f>WEEKNUM(HelpMe[[#This Row],[Updated Created Date]])</f>
        <v>48</v>
      </c>
      <c r="AE937" s="228" t="str">
        <f>_xlfn.CONCAT(HelpMe[[#This Row],[Year]],"-W",HelpMe[[#This Row],[Week'#]])</f>
        <v>2024-W48</v>
      </c>
      <c r="AF937" s="228" t="str">
        <f>IFERROR(VLOOKUP(HelpMe[[#This Row],[ID]],CGTracker[#All],13,FALSE),"No CG Status Found")</f>
        <v>Pending User Confirmation</v>
      </c>
      <c r="AG937" s="228">
        <f>MONTH(HelpMe[[#This Row],[Updated Created Date]])</f>
        <v>11</v>
      </c>
      <c r="AH937" s="228" t="str">
        <f>_xlfn.CONCAT(HelpMe[[#This Row],[Year]],"-M",HelpMe[[#This Row],[Month]])</f>
        <v>2024-M11</v>
      </c>
      <c r="AI937" s="228" t="str">
        <f ca="1">IF(HelpMe[[#This Row],[Age]]&lt;2,"Less than 2",IF(HelpMe[[#This Row],[Age]]&lt;5,"From 2 to 5",IF(HelpMe[[#This Row],[Age]]&lt;10,"From 5 to 10","More than 10")))</f>
        <v>More than 10</v>
      </c>
      <c r="AJ9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45621.492361111108</v>
      </c>
      <c r="AK9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38" spans="1:37" ht="13.5" customHeight="1">
      <c r="A938" s="235">
        <v>4000005389</v>
      </c>
      <c r="B938" s="228" t="s">
        <v>117</v>
      </c>
      <c r="C938" s="228" t="s">
        <v>1035</v>
      </c>
      <c r="D938" s="228" t="s">
        <v>6654</v>
      </c>
      <c r="E938" s="228" t="s">
        <v>1072</v>
      </c>
      <c r="F938" s="228" t="s">
        <v>881</v>
      </c>
      <c r="G938" s="228" t="s">
        <v>882</v>
      </c>
      <c r="H938" s="228" t="s">
        <v>403</v>
      </c>
      <c r="I938" s="233" t="s">
        <v>6655</v>
      </c>
      <c r="J938" s="228" t="s">
        <v>6656</v>
      </c>
      <c r="K938" s="228" t="s">
        <v>890</v>
      </c>
      <c r="L938" s="228" t="s">
        <v>6657</v>
      </c>
      <c r="M938" s="228" t="s">
        <v>1072</v>
      </c>
      <c r="N938" s="228" t="s">
        <v>924</v>
      </c>
      <c r="O938" s="228" t="s">
        <v>850</v>
      </c>
      <c r="P938" s="233" t="s">
        <v>6657</v>
      </c>
      <c r="Q938" s="228" t="s">
        <v>892</v>
      </c>
      <c r="R938" s="233" t="s">
        <v>6658</v>
      </c>
      <c r="S938" s="228" t="s">
        <v>6658</v>
      </c>
      <c r="T938" s="228" t="s">
        <v>6659</v>
      </c>
      <c r="U938" s="228" t="s">
        <v>890</v>
      </c>
      <c r="V938" s="228" t="s">
        <v>855</v>
      </c>
      <c r="W938" s="228" t="s">
        <v>938</v>
      </c>
      <c r="X938" s="316" t="s">
        <v>793</v>
      </c>
      <c r="Y938" s="317" t="str">
        <f>VLOOKUP(HelpMe[[#This Row],[Technician]],Technicians[#All],3,FALSE)</f>
        <v>RAK Ceramics</v>
      </c>
      <c r="Z938" s="228" t="str">
        <f>VLOOKUP(HelpMe[[#This Row],[Technician]],Technicians[#All],2,FALSE)</f>
        <v>SAP Basis</v>
      </c>
      <c r="AA938" s="233" t="str">
        <f>IF((TEXT("Oct 28, 2024 00:00 AM","mmm dd, yyyy hh:mm") - HelpMe[[#This Row],[Updated Created Date]])&gt;0, "Yes","No")</f>
        <v>No</v>
      </c>
      <c r="AB938" s="230">
        <f ca="1">HelpMe[[#This Row],[Updated Resolved Time]]-HelpMe[[#This Row],[Updated Created Date]]</f>
        <v>7.4305555550381541E-2</v>
      </c>
      <c r="AC938" s="231">
        <f>YEAR(HelpMe[[#This Row],[Updated Created Date]])</f>
        <v>2024</v>
      </c>
      <c r="AD938" s="228">
        <f>WEEKNUM(HelpMe[[#This Row],[Updated Created Date]])</f>
        <v>48</v>
      </c>
      <c r="AE938" s="228" t="str">
        <f>_xlfn.CONCAT(HelpMe[[#This Row],[Year]],"-W",HelpMe[[#This Row],[Week'#]])</f>
        <v>2024-W48</v>
      </c>
      <c r="AF938" s="228" t="str">
        <f>IFERROR(VLOOKUP(HelpMe[[#This Row],[ID]],CGTracker[#All],13,FALSE),"No CG Status Found")</f>
        <v>No CG Status Found</v>
      </c>
      <c r="AG938" s="228">
        <f>MONTH(HelpMe[[#This Row],[Updated Created Date]])</f>
        <v>11</v>
      </c>
      <c r="AH938" s="228" t="str">
        <f>_xlfn.CONCAT(HelpMe[[#This Row],[Year]],"-M",HelpMe[[#This Row],[Month]])</f>
        <v>2024-M11</v>
      </c>
      <c r="AI938" s="228" t="str">
        <f ca="1">IF(HelpMe[[#This Row],[Age]]&lt;2,"Less than 2",IF(HelpMe[[#This Row],[Age]]&lt;5,"From 2 to 5",IF(HelpMe[[#This Row],[Age]]&lt;10,"From 5 to 10","More than 10")))</f>
        <v>Less than 2</v>
      </c>
      <c r="AJ9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45622.51666666667</v>
      </c>
      <c r="AK9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45622.59097222222</v>
      </c>
    </row>
    <row r="939" spans="1:37" ht="13.5" customHeight="1">
      <c r="A939" s="235">
        <v>4000005365</v>
      </c>
      <c r="B939" s="228" t="s">
        <v>156</v>
      </c>
      <c r="C939" s="228" t="s">
        <v>892</v>
      </c>
      <c r="D939" s="228" t="s">
        <v>6660</v>
      </c>
      <c r="E939" s="228" t="s">
        <v>2305</v>
      </c>
      <c r="F939" s="228" t="s">
        <v>742</v>
      </c>
      <c r="G939" s="228" t="s">
        <v>516</v>
      </c>
      <c r="H939" s="228" t="s">
        <v>268</v>
      </c>
      <c r="I939" s="233" t="s">
        <v>6661</v>
      </c>
      <c r="J939" s="228" t="s">
        <v>6662</v>
      </c>
      <c r="K939" s="228" t="s">
        <v>846</v>
      </c>
      <c r="L939" s="228" t="s">
        <v>855</v>
      </c>
      <c r="M939" s="228" t="s">
        <v>2305</v>
      </c>
      <c r="N939" s="228" t="s">
        <v>1170</v>
      </c>
      <c r="O939" s="228" t="s">
        <v>917</v>
      </c>
      <c r="P939" s="233" t="s">
        <v>6663</v>
      </c>
      <c r="Q939" s="228" t="s">
        <v>892</v>
      </c>
      <c r="R939" s="233" t="s">
        <v>855</v>
      </c>
      <c r="S939" s="228" t="s">
        <v>6664</v>
      </c>
      <c r="T939" s="228" t="s">
        <v>6665</v>
      </c>
      <c r="U939" s="228" t="s">
        <v>855</v>
      </c>
      <c r="V939" s="228" t="s">
        <v>855</v>
      </c>
      <c r="W939" s="228" t="s">
        <v>869</v>
      </c>
      <c r="X939" s="316" t="s">
        <v>793</v>
      </c>
      <c r="Y939" s="317" t="str">
        <f>VLOOKUP(HelpMe[[#This Row],[Technician]],Technicians[#All],3,FALSE)</f>
        <v>RAK Ceramics</v>
      </c>
      <c r="Z939" s="228" t="str">
        <f>VLOOKUP(HelpMe[[#This Row],[Technician]],Technicians[#All],2,FALSE)</f>
        <v>SAP SD</v>
      </c>
      <c r="AA939" s="233" t="str">
        <f>IF((TEXT("Oct 28, 2024 00:00 AM","mmm dd, yyyy hh:mm") - HelpMe[[#This Row],[Updated Created Date]])&gt;0, "Yes","No")</f>
        <v>No</v>
      </c>
      <c r="AB939" s="230">
        <f ca="1">HelpMe[[#This Row],[Updated Resolved Time]]-HelpMe[[#This Row],[Updated Created Date]]</f>
        <v>31.990157060186903</v>
      </c>
      <c r="AC939" s="231">
        <f>YEAR(HelpMe[[#This Row],[Updated Created Date]])</f>
        <v>2024</v>
      </c>
      <c r="AD939" s="228">
        <f>WEEKNUM(HelpMe[[#This Row],[Updated Created Date]])</f>
        <v>48</v>
      </c>
      <c r="AE939" s="228" t="str">
        <f>_xlfn.CONCAT(HelpMe[[#This Row],[Year]],"-W",HelpMe[[#This Row],[Week'#]])</f>
        <v>2024-W48</v>
      </c>
      <c r="AF939" s="228" t="str">
        <f>IFERROR(VLOOKUP(HelpMe[[#This Row],[ID]],CGTracker[#All],13,FALSE),"No CG Status Found")</f>
        <v>Pending RAK Ceramics Action</v>
      </c>
      <c r="AG939" s="228">
        <f>MONTH(HelpMe[[#This Row],[Updated Created Date]])</f>
        <v>11</v>
      </c>
      <c r="AH939" s="228" t="str">
        <f>_xlfn.CONCAT(HelpMe[[#This Row],[Year]],"-M",HelpMe[[#This Row],[Month]])</f>
        <v>2024-M11</v>
      </c>
      <c r="AI939" s="228" t="str">
        <f ca="1">IF(HelpMe[[#This Row],[Age]]&lt;2,"Less than 2",IF(HelpMe[[#This Row],[Age]]&lt;5,"From 2 to 5",IF(HelpMe[[#This Row],[Age]]&lt;10,"From 5 to 10","More than 10")))</f>
        <v>More than 10</v>
      </c>
      <c r="AJ9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45621.767361111109</v>
      </c>
      <c r="AK9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40" spans="1:37" ht="13.5" customHeight="1">
      <c r="A940" s="235">
        <v>4000005362</v>
      </c>
      <c r="B940" s="228" t="s">
        <v>117</v>
      </c>
      <c r="C940" s="228" t="s">
        <v>892</v>
      </c>
      <c r="D940" s="228" t="s">
        <v>517</v>
      </c>
      <c r="E940" s="228" t="s">
        <v>1791</v>
      </c>
      <c r="F940" s="228" t="s">
        <v>518</v>
      </c>
      <c r="G940" s="228" t="s">
        <v>516</v>
      </c>
      <c r="H940" s="228" t="s">
        <v>268</v>
      </c>
      <c r="I940" s="233" t="s">
        <v>6666</v>
      </c>
      <c r="J940" s="228" t="s">
        <v>919</v>
      </c>
      <c r="K940" s="228" t="s">
        <v>846</v>
      </c>
      <c r="L940" s="228" t="s">
        <v>855</v>
      </c>
      <c r="M940" s="228" t="s">
        <v>1791</v>
      </c>
      <c r="N940" s="228" t="s">
        <v>1666</v>
      </c>
      <c r="O940" s="228" t="s">
        <v>855</v>
      </c>
      <c r="P940" s="233" t="s">
        <v>6667</v>
      </c>
      <c r="Q940" s="228" t="s">
        <v>855</v>
      </c>
      <c r="R940" s="233" t="s">
        <v>855</v>
      </c>
      <c r="S940" s="228" t="s">
        <v>855</v>
      </c>
      <c r="T940" s="228" t="s">
        <v>919</v>
      </c>
      <c r="U940" s="228" t="s">
        <v>846</v>
      </c>
      <c r="V940" s="228" t="s">
        <v>855</v>
      </c>
      <c r="W940" s="228" t="s">
        <v>869</v>
      </c>
      <c r="X940" s="316" t="s">
        <v>793</v>
      </c>
      <c r="Y940" s="317" t="str">
        <f>VLOOKUP(HelpMe[[#This Row],[Technician]],Technicians[#All],3,FALSE)</f>
        <v>Capgemini</v>
      </c>
      <c r="Z940" s="228" t="str">
        <f>VLOOKUP(HelpMe[[#This Row],[Technician]],Technicians[#All],2,FALSE)</f>
        <v>SAP SD</v>
      </c>
      <c r="AA940" s="233" t="str">
        <f>IF((TEXT("Oct 28, 2024 00:00 AM","mmm dd, yyyy hh:mm") - HelpMe[[#This Row],[Updated Created Date]])&gt;0, "Yes","No")</f>
        <v>No</v>
      </c>
      <c r="AB940" s="230">
        <f ca="1">HelpMe[[#This Row],[Updated Resolved Time]]-HelpMe[[#This Row],[Updated Created Date]]</f>
        <v>32.024184837966459</v>
      </c>
      <c r="AC940" s="231">
        <f>YEAR(HelpMe[[#This Row],[Updated Created Date]])</f>
        <v>2024</v>
      </c>
      <c r="AD940" s="228">
        <f>WEEKNUM(HelpMe[[#This Row],[Updated Created Date]])</f>
        <v>48</v>
      </c>
      <c r="AE940" s="228" t="str">
        <f>_xlfn.CONCAT(HelpMe[[#This Row],[Year]],"-W",HelpMe[[#This Row],[Week'#]])</f>
        <v>2024-W48</v>
      </c>
      <c r="AF940" s="228" t="str">
        <f>IFERROR(VLOOKUP(HelpMe[[#This Row],[ID]],CGTracker[#All],13,FALSE),"No CG Status Found")</f>
        <v>Under Requirements Gathering</v>
      </c>
      <c r="AG940" s="228">
        <f>MONTH(HelpMe[[#This Row],[Updated Created Date]])</f>
        <v>11</v>
      </c>
      <c r="AH940" s="228" t="str">
        <f>_xlfn.CONCAT(HelpMe[[#This Row],[Year]],"-M",HelpMe[[#This Row],[Month]])</f>
        <v>2024-M11</v>
      </c>
      <c r="AI940" s="228" t="str">
        <f ca="1">IF(HelpMe[[#This Row],[Age]]&lt;2,"Less than 2",IF(HelpMe[[#This Row],[Age]]&lt;5,"From 2 to 5",IF(HelpMe[[#This Row],[Age]]&lt;10,"From 5 to 10","More than 10")))</f>
        <v>More than 10</v>
      </c>
      <c r="AJ9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45621.73333333333</v>
      </c>
      <c r="AK9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41" spans="1:37" ht="13.5" customHeight="1">
      <c r="A941" s="235">
        <v>4000005331</v>
      </c>
      <c r="B941" s="228" t="s">
        <v>156</v>
      </c>
      <c r="C941" s="228" t="s">
        <v>795</v>
      </c>
      <c r="D941" s="228" t="s">
        <v>6668</v>
      </c>
      <c r="E941" s="228" t="s">
        <v>3258</v>
      </c>
      <c r="F941" s="228" t="s">
        <v>881</v>
      </c>
      <c r="G941" s="228" t="s">
        <v>882</v>
      </c>
      <c r="H941" s="228" t="s">
        <v>403</v>
      </c>
      <c r="I941" s="233" t="s">
        <v>6669</v>
      </c>
      <c r="J941" s="228" t="s">
        <v>6670</v>
      </c>
      <c r="K941" s="228" t="s">
        <v>846</v>
      </c>
      <c r="L941" s="228" t="s">
        <v>5963</v>
      </c>
      <c r="M941" s="228" t="s">
        <v>3258</v>
      </c>
      <c r="N941" s="228" t="s">
        <v>6671</v>
      </c>
      <c r="O941" s="228" t="s">
        <v>850</v>
      </c>
      <c r="P941" s="233" t="s">
        <v>5963</v>
      </c>
      <c r="Q941" s="228" t="s">
        <v>795</v>
      </c>
      <c r="R941" s="233" t="s">
        <v>6672</v>
      </c>
      <c r="S941" s="228" t="s">
        <v>6673</v>
      </c>
      <c r="T941" s="228" t="s">
        <v>6674</v>
      </c>
      <c r="U941" s="228" t="s">
        <v>855</v>
      </c>
      <c r="V941" s="228" t="s">
        <v>855</v>
      </c>
      <c r="W941" s="228" t="s">
        <v>869</v>
      </c>
      <c r="X941" s="316" t="s">
        <v>793</v>
      </c>
      <c r="Y941" s="317" t="str">
        <f>VLOOKUP(HelpMe[[#This Row],[Technician]],Technicians[#All],3,FALSE)</f>
        <v>RAK Ceramics</v>
      </c>
      <c r="Z941" s="228" t="str">
        <f>VLOOKUP(HelpMe[[#This Row],[Technician]],Technicians[#All],2,FALSE)</f>
        <v>SAP Basis</v>
      </c>
      <c r="AA941" s="233" t="str">
        <f>IF((TEXT("Oct 28, 2024 00:00 AM","mmm dd, yyyy hh:mm") - HelpMe[[#This Row],[Updated Created Date]])&gt;0, "Yes","No")</f>
        <v>No</v>
      </c>
      <c r="AB941" s="230">
        <f ca="1">HelpMe[[#This Row],[Updated Resolved Time]]-HelpMe[[#This Row],[Updated Created Date]]</f>
        <v>0.18402777777373558</v>
      </c>
      <c r="AC941" s="231">
        <f>YEAR(HelpMe[[#This Row],[Updated Created Date]])</f>
        <v>2024</v>
      </c>
      <c r="AD941" s="228">
        <f>WEEKNUM(HelpMe[[#This Row],[Updated Created Date]])</f>
        <v>48</v>
      </c>
      <c r="AE941" s="228" t="str">
        <f>_xlfn.CONCAT(HelpMe[[#This Row],[Year]],"-W",HelpMe[[#This Row],[Week'#]])</f>
        <v>2024-W48</v>
      </c>
      <c r="AF941" s="228" t="str">
        <f>IFERROR(VLOOKUP(HelpMe[[#This Row],[ID]],CGTracker[#All],13,FALSE),"No CG Status Found")</f>
        <v>No CG Status Found</v>
      </c>
      <c r="AG941" s="228">
        <f>MONTH(HelpMe[[#This Row],[Updated Created Date]])</f>
        <v>11</v>
      </c>
      <c r="AH941" s="228" t="str">
        <f>_xlfn.CONCAT(HelpMe[[#This Row],[Year]],"-M",HelpMe[[#This Row],[Month]])</f>
        <v>2024-M11</v>
      </c>
      <c r="AI941" s="228" t="str">
        <f ca="1">IF(HelpMe[[#This Row],[Age]]&lt;2,"Less than 2",IF(HelpMe[[#This Row],[Age]]&lt;5,"From 2 to 5",IF(HelpMe[[#This Row],[Age]]&lt;10,"From 5 to 10","More than 10")))</f>
        <v>Less than 2</v>
      </c>
      <c r="AJ9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45621.486805555556</v>
      </c>
      <c r="AK9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45621.67083333333</v>
      </c>
    </row>
    <row r="942" spans="1:37" ht="13.5" customHeight="1">
      <c r="A942" s="235">
        <v>4000005363</v>
      </c>
      <c r="B942" s="228" t="s">
        <v>156</v>
      </c>
      <c r="C942" s="228" t="s">
        <v>1035</v>
      </c>
      <c r="D942" s="228" t="s">
        <v>97</v>
      </c>
      <c r="E942" s="228" t="s">
        <v>6675</v>
      </c>
      <c r="F942" s="228" t="s">
        <v>518</v>
      </c>
      <c r="G942" s="228" t="s">
        <v>516</v>
      </c>
      <c r="H942" s="228" t="s">
        <v>403</v>
      </c>
      <c r="I942" s="233" t="s">
        <v>6676</v>
      </c>
      <c r="J942" s="228" t="s">
        <v>6677</v>
      </c>
      <c r="K942" s="228" t="s">
        <v>846</v>
      </c>
      <c r="L942" s="228" t="s">
        <v>4586</v>
      </c>
      <c r="M942" s="228" t="s">
        <v>6675</v>
      </c>
      <c r="N942" s="228" t="s">
        <v>6678</v>
      </c>
      <c r="O942" s="228" t="s">
        <v>850</v>
      </c>
      <c r="P942" s="233" t="s">
        <v>4586</v>
      </c>
      <c r="Q942" s="228" t="s">
        <v>892</v>
      </c>
      <c r="R942" s="233" t="s">
        <v>6679</v>
      </c>
      <c r="S942" s="228" t="s">
        <v>6680</v>
      </c>
      <c r="T942" s="228" t="s">
        <v>6681</v>
      </c>
      <c r="U942" s="228" t="s">
        <v>855</v>
      </c>
      <c r="V942" s="228" t="s">
        <v>855</v>
      </c>
      <c r="W942" s="228" t="s">
        <v>869</v>
      </c>
      <c r="X942" s="316" t="s">
        <v>793</v>
      </c>
      <c r="Y942" s="317" t="str">
        <f>VLOOKUP(HelpMe[[#This Row],[Technician]],Technicians[#All],3,FALSE)</f>
        <v>Capgemini</v>
      </c>
      <c r="Z942" s="228" t="str">
        <f>VLOOKUP(HelpMe[[#This Row],[Technician]],Technicians[#All],2,FALSE)</f>
        <v>SAP SD</v>
      </c>
      <c r="AA942" s="233" t="str">
        <f>IF((TEXT("Oct 28, 2024 00:00 AM","mmm dd, yyyy hh:mm") - HelpMe[[#This Row],[Updated Created Date]])&gt;0, "Yes","No")</f>
        <v>No</v>
      </c>
      <c r="AB942" s="230">
        <f ca="1">HelpMe[[#This Row],[Updated Resolved Time]]-HelpMe[[#This Row],[Updated Created Date]]</f>
        <v>1.0638888888934162</v>
      </c>
      <c r="AC942" s="231">
        <f>YEAR(HelpMe[[#This Row],[Updated Created Date]])</f>
        <v>2024</v>
      </c>
      <c r="AD942" s="228">
        <f>WEEKNUM(HelpMe[[#This Row],[Updated Created Date]])</f>
        <v>48</v>
      </c>
      <c r="AE942" s="228" t="str">
        <f>_xlfn.CONCAT(HelpMe[[#This Row],[Year]],"-W",HelpMe[[#This Row],[Week'#]])</f>
        <v>2024-W48</v>
      </c>
      <c r="AF942" s="228" t="str">
        <f>IFERROR(VLOOKUP(HelpMe[[#This Row],[ID]],CGTracker[#All],13,FALSE),"No CG Status Found")</f>
        <v>Resolved</v>
      </c>
      <c r="AG942" s="228">
        <f>MONTH(HelpMe[[#This Row],[Updated Created Date]])</f>
        <v>11</v>
      </c>
      <c r="AH942" s="228" t="str">
        <f>_xlfn.CONCAT(HelpMe[[#This Row],[Year]],"-M",HelpMe[[#This Row],[Month]])</f>
        <v>2024-M11</v>
      </c>
      <c r="AI942" s="228" t="str">
        <f ca="1">IF(HelpMe[[#This Row],[Age]]&lt;2,"Less than 2",IF(HelpMe[[#This Row],[Age]]&lt;5,"From 2 to 5",IF(HelpMe[[#This Row],[Age]]&lt;10,"From 5 to 10","More than 10")))</f>
        <v>Less than 2</v>
      </c>
      <c r="AJ9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45621.736111111109</v>
      </c>
      <c r="AK9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45622.8</v>
      </c>
    </row>
    <row r="943" spans="1:37" ht="13.5" customHeight="1">
      <c r="A943" s="235">
        <v>4000005336</v>
      </c>
      <c r="B943" s="228" t="s">
        <v>156</v>
      </c>
      <c r="C943" s="228" t="s">
        <v>795</v>
      </c>
      <c r="D943" s="228" t="s">
        <v>597</v>
      </c>
      <c r="E943" s="228" t="s">
        <v>6682</v>
      </c>
      <c r="F943" s="228" t="s">
        <v>518</v>
      </c>
      <c r="G943" s="228" t="s">
        <v>941</v>
      </c>
      <c r="H943" s="228" t="s">
        <v>403</v>
      </c>
      <c r="I943" s="233" t="s">
        <v>6683</v>
      </c>
      <c r="J943" s="228" t="s">
        <v>6684</v>
      </c>
      <c r="K943" s="228" t="s">
        <v>846</v>
      </c>
      <c r="L943" s="228" t="s">
        <v>6685</v>
      </c>
      <c r="M943" s="228" t="s">
        <v>6682</v>
      </c>
      <c r="N943" s="228" t="s">
        <v>1024</v>
      </c>
      <c r="O943" s="228" t="s">
        <v>850</v>
      </c>
      <c r="P943" s="233" t="s">
        <v>6685</v>
      </c>
      <c r="Q943" s="228" t="s">
        <v>795</v>
      </c>
      <c r="R943" s="233" t="s">
        <v>6685</v>
      </c>
      <c r="S943" s="228" t="s">
        <v>6685</v>
      </c>
      <c r="T943" s="228" t="s">
        <v>6686</v>
      </c>
      <c r="U943" s="228" t="s">
        <v>855</v>
      </c>
      <c r="V943" s="228" t="s">
        <v>855</v>
      </c>
      <c r="W943" s="228" t="s">
        <v>869</v>
      </c>
      <c r="X943" s="316" t="s">
        <v>793</v>
      </c>
      <c r="Y943" s="317" t="str">
        <f>VLOOKUP(HelpMe[[#This Row],[Technician]],Technicians[#All],3,FALSE)</f>
        <v>Capgemini</v>
      </c>
      <c r="Z943" s="228" t="str">
        <f>VLOOKUP(HelpMe[[#This Row],[Technician]],Technicians[#All],2,FALSE)</f>
        <v>SAP SD</v>
      </c>
      <c r="AA943" s="233" t="str">
        <f>IF((TEXT("Oct 28, 2024 00:00 AM","mmm dd, yyyy hh:mm") - HelpMe[[#This Row],[Updated Created Date]])&gt;0, "Yes","No")</f>
        <v>No</v>
      </c>
      <c r="AB943" s="230">
        <f ca="1">HelpMe[[#This Row],[Updated Resolved Time]]-HelpMe[[#This Row],[Updated Created Date]]</f>
        <v>28.9375</v>
      </c>
      <c r="AC943" s="231">
        <f>YEAR(HelpMe[[#This Row],[Updated Created Date]])</f>
        <v>2024</v>
      </c>
      <c r="AD943" s="228">
        <f>WEEKNUM(HelpMe[[#This Row],[Updated Created Date]])</f>
        <v>48</v>
      </c>
      <c r="AE943" s="228" t="str">
        <f>_xlfn.CONCAT(HelpMe[[#This Row],[Year]],"-W",HelpMe[[#This Row],[Week'#]])</f>
        <v>2024-W48</v>
      </c>
      <c r="AF943" s="228" t="str">
        <f>IFERROR(VLOOKUP(HelpMe[[#This Row],[ID]],CGTracker[#All],13,FALSE),"No CG Status Found")</f>
        <v>Resolved</v>
      </c>
      <c r="AG943" s="228">
        <f>MONTH(HelpMe[[#This Row],[Updated Created Date]])</f>
        <v>11</v>
      </c>
      <c r="AH943" s="228" t="str">
        <f>_xlfn.CONCAT(HelpMe[[#This Row],[Year]],"-M",HelpMe[[#This Row],[Month]])</f>
        <v>2024-M11</v>
      </c>
      <c r="AI943" s="228" t="str">
        <f ca="1">IF(HelpMe[[#This Row],[Age]]&lt;2,"Less than 2",IF(HelpMe[[#This Row],[Age]]&lt;5,"From 2 to 5",IF(HelpMe[[#This Row],[Age]]&lt;10,"From 5 to 10","More than 10")))</f>
        <v>More than 10</v>
      </c>
      <c r="AJ9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45621.520138888889</v>
      </c>
      <c r="AK9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45650.457638888889</v>
      </c>
    </row>
    <row r="944" spans="1:37" ht="13.5" customHeight="1">
      <c r="A944" s="235">
        <v>4000005350</v>
      </c>
      <c r="B944" s="228" t="s">
        <v>156</v>
      </c>
      <c r="C944" s="228" t="s">
        <v>892</v>
      </c>
      <c r="D944" s="228" t="s">
        <v>6687</v>
      </c>
      <c r="E944" s="228" t="s">
        <v>2226</v>
      </c>
      <c r="F944" s="228" t="s">
        <v>1054</v>
      </c>
      <c r="G944" s="228" t="s">
        <v>1055</v>
      </c>
      <c r="H944" s="228" t="s">
        <v>746</v>
      </c>
      <c r="I944" s="233" t="s">
        <v>6688</v>
      </c>
      <c r="J944" s="228" t="s">
        <v>6689</v>
      </c>
      <c r="K944" s="228" t="s">
        <v>846</v>
      </c>
      <c r="L944" s="228" t="s">
        <v>855</v>
      </c>
      <c r="M944" s="228" t="s">
        <v>2226</v>
      </c>
      <c r="N944" s="228" t="s">
        <v>1098</v>
      </c>
      <c r="O944" s="228" t="s">
        <v>917</v>
      </c>
      <c r="P944" s="233" t="s">
        <v>6690</v>
      </c>
      <c r="Q944" s="228" t="s">
        <v>892</v>
      </c>
      <c r="R944" s="233" t="s">
        <v>855</v>
      </c>
      <c r="S944" s="228" t="s">
        <v>6691</v>
      </c>
      <c r="T944" s="228" t="s">
        <v>6692</v>
      </c>
      <c r="U944" s="228" t="s">
        <v>855</v>
      </c>
      <c r="V944" s="228" t="s">
        <v>6693</v>
      </c>
      <c r="W944" s="228" t="s">
        <v>869</v>
      </c>
      <c r="X944" s="316" t="s">
        <v>793</v>
      </c>
      <c r="Y944" s="317" t="str">
        <f>VLOOKUP(HelpMe[[#This Row],[Technician]],Technicians[#All],3,FALSE)</f>
        <v>RAK Ceramics</v>
      </c>
      <c r="Z944" s="228" t="str">
        <f>VLOOKUP(HelpMe[[#This Row],[Technician]],Technicians[#All],2,FALSE)</f>
        <v>SAP PP</v>
      </c>
      <c r="AA944" s="233" t="str">
        <f>IF((TEXT("Oct 28, 2024 00:00 AM","mmm dd, yyyy hh:mm") - HelpMe[[#This Row],[Updated Created Date]])&gt;0, "Yes","No")</f>
        <v>No</v>
      </c>
      <c r="AB944" s="230">
        <f ca="1">HelpMe[[#This Row],[Updated Resolved Time]]-HelpMe[[#This Row],[Updated Created Date]]</f>
        <v>32.070712615743105</v>
      </c>
      <c r="AC944" s="231">
        <f>YEAR(HelpMe[[#This Row],[Updated Created Date]])</f>
        <v>2024</v>
      </c>
      <c r="AD944" s="228">
        <f>WEEKNUM(HelpMe[[#This Row],[Updated Created Date]])</f>
        <v>48</v>
      </c>
      <c r="AE944" s="228" t="str">
        <f>_xlfn.CONCAT(HelpMe[[#This Row],[Year]],"-W",HelpMe[[#This Row],[Week'#]])</f>
        <v>2024-W48</v>
      </c>
      <c r="AF944" s="228" t="str">
        <f>IFERROR(VLOOKUP(HelpMe[[#This Row],[ID]],CGTracker[#All],13,FALSE),"No CG Status Found")</f>
        <v>Pending RAK Ceramics Action</v>
      </c>
      <c r="AG944" s="228">
        <f>MONTH(HelpMe[[#This Row],[Updated Created Date]])</f>
        <v>11</v>
      </c>
      <c r="AH944" s="228" t="str">
        <f>_xlfn.CONCAT(HelpMe[[#This Row],[Year]],"-M",HelpMe[[#This Row],[Month]])</f>
        <v>2024-M11</v>
      </c>
      <c r="AI944" s="228" t="str">
        <f ca="1">IF(HelpMe[[#This Row],[Age]]&lt;2,"Less than 2",IF(HelpMe[[#This Row],[Age]]&lt;5,"From 2 to 5",IF(HelpMe[[#This Row],[Age]]&lt;10,"From 5 to 10","More than 10")))</f>
        <v>More than 10</v>
      </c>
      <c r="AJ9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45621.686805555553</v>
      </c>
      <c r="AK9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45" spans="1:37" ht="13.5" customHeight="1">
      <c r="A945" s="235">
        <v>4000005383</v>
      </c>
      <c r="B945" s="228" t="s">
        <v>117</v>
      </c>
      <c r="C945" s="228" t="s">
        <v>795</v>
      </c>
      <c r="D945" s="228" t="s">
        <v>6694</v>
      </c>
      <c r="E945" s="228" t="s">
        <v>1712</v>
      </c>
      <c r="F945" s="228" t="s">
        <v>2387</v>
      </c>
      <c r="G945" s="228" t="s">
        <v>1011</v>
      </c>
      <c r="H945" s="228" t="s">
        <v>268</v>
      </c>
      <c r="I945" s="233" t="s">
        <v>6695</v>
      </c>
      <c r="J945" s="228" t="s">
        <v>919</v>
      </c>
      <c r="K945" s="228" t="s">
        <v>846</v>
      </c>
      <c r="L945" s="228" t="s">
        <v>855</v>
      </c>
      <c r="M945" s="228" t="s">
        <v>933</v>
      </c>
      <c r="N945" s="228" t="s">
        <v>874</v>
      </c>
      <c r="O945" s="228" t="s">
        <v>855</v>
      </c>
      <c r="P945" s="233" t="s">
        <v>6696</v>
      </c>
      <c r="Q945" s="228" t="s">
        <v>855</v>
      </c>
      <c r="R945" s="233" t="s">
        <v>855</v>
      </c>
      <c r="S945" s="228" t="s">
        <v>855</v>
      </c>
      <c r="T945" s="228" t="s">
        <v>919</v>
      </c>
      <c r="U945" s="228" t="s">
        <v>846</v>
      </c>
      <c r="V945" s="228" t="s">
        <v>6697</v>
      </c>
      <c r="W945" s="228" t="s">
        <v>869</v>
      </c>
      <c r="X945" s="316" t="s">
        <v>878</v>
      </c>
      <c r="Y945" s="317" t="str">
        <f>VLOOKUP(HelpMe[[#This Row],[Technician]],Technicians[#All],3,FALSE)</f>
        <v>Capgemini</v>
      </c>
      <c r="Z945" s="228" t="str">
        <f>VLOOKUP(HelpMe[[#This Row],[Technician]],Technicians[#All],2,FALSE)</f>
        <v>SAP FICO</v>
      </c>
      <c r="AA945" s="233" t="str">
        <f>IF((TEXT("Oct 28, 2024 00:00 AM","mmm dd, yyyy hh:mm") - HelpMe[[#This Row],[Updated Created Date]])&gt;0, "Yes","No")</f>
        <v>No</v>
      </c>
      <c r="AB945" s="230">
        <f ca="1">HelpMe[[#This Row],[Updated Resolved Time]]-HelpMe[[#This Row],[Updated Created Date]]</f>
        <v>31.26446261574165</v>
      </c>
      <c r="AC945" s="231">
        <f>YEAR(HelpMe[[#This Row],[Updated Created Date]])</f>
        <v>2024</v>
      </c>
      <c r="AD945" s="228">
        <f>WEEKNUM(HelpMe[[#This Row],[Updated Created Date]])</f>
        <v>48</v>
      </c>
      <c r="AE945" s="228" t="str">
        <f>_xlfn.CONCAT(HelpMe[[#This Row],[Year]],"-W",HelpMe[[#This Row],[Week'#]])</f>
        <v>2024-W48</v>
      </c>
      <c r="AF945" s="228" t="str">
        <f>IFERROR(VLOOKUP(HelpMe[[#This Row],[ID]],CGTracker[#All],13,FALSE),"No CG Status Found")</f>
        <v>Under Development</v>
      </c>
      <c r="AG945" s="228">
        <f>MONTH(HelpMe[[#This Row],[Updated Created Date]])</f>
        <v>11</v>
      </c>
      <c r="AH945" s="228" t="str">
        <f>_xlfn.CONCAT(HelpMe[[#This Row],[Year]],"-M",HelpMe[[#This Row],[Month]])</f>
        <v>2024-M11</v>
      </c>
      <c r="AI945" s="228" t="str">
        <f ca="1">IF(HelpMe[[#This Row],[Age]]&lt;2,"Less than 2",IF(HelpMe[[#This Row],[Age]]&lt;5,"From 2 to 5",IF(HelpMe[[#This Row],[Age]]&lt;10,"From 5 to 10","More than 10")))</f>
        <v>More than 10</v>
      </c>
      <c r="AJ9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45622.493055555555</v>
      </c>
      <c r="AK9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46" spans="1:37" ht="13.5" customHeight="1">
      <c r="A946" s="235">
        <v>4000005392</v>
      </c>
      <c r="B946" s="228" t="s">
        <v>156</v>
      </c>
      <c r="C946" s="228" t="s">
        <v>795</v>
      </c>
      <c r="D946" s="228" t="s">
        <v>6698</v>
      </c>
      <c r="E946" s="228" t="s">
        <v>1512</v>
      </c>
      <c r="F946" s="228" t="s">
        <v>881</v>
      </c>
      <c r="G946" s="228" t="s">
        <v>882</v>
      </c>
      <c r="H946" s="228" t="s">
        <v>403</v>
      </c>
      <c r="I946" s="233" t="s">
        <v>6699</v>
      </c>
      <c r="J946" s="228" t="s">
        <v>6700</v>
      </c>
      <c r="K946" s="228" t="s">
        <v>846</v>
      </c>
      <c r="L946" s="228" t="s">
        <v>6657</v>
      </c>
      <c r="M946" s="228" t="s">
        <v>933</v>
      </c>
      <c r="N946" s="228" t="s">
        <v>1516</v>
      </c>
      <c r="O946" s="228" t="s">
        <v>850</v>
      </c>
      <c r="P946" s="233" t="s">
        <v>6657</v>
      </c>
      <c r="Q946" s="228" t="s">
        <v>795</v>
      </c>
      <c r="R946" s="233" t="s">
        <v>6701</v>
      </c>
      <c r="S946" s="228" t="s">
        <v>6701</v>
      </c>
      <c r="T946" s="228" t="s">
        <v>6702</v>
      </c>
      <c r="U946" s="228" t="s">
        <v>855</v>
      </c>
      <c r="V946" s="228" t="s">
        <v>855</v>
      </c>
      <c r="W946" s="228" t="s">
        <v>869</v>
      </c>
      <c r="X946" s="316" t="s">
        <v>793</v>
      </c>
      <c r="Y946" s="317" t="str">
        <f>VLOOKUP(HelpMe[[#This Row],[Technician]],Technicians[#All],3,FALSE)</f>
        <v>RAK Ceramics</v>
      </c>
      <c r="Z946" s="228" t="str">
        <f>VLOOKUP(HelpMe[[#This Row],[Technician]],Technicians[#All],2,FALSE)</f>
        <v>SAP Basis</v>
      </c>
      <c r="AA946" s="233" t="str">
        <f>IF((TEXT("Oct 28, 2024 00:00 AM","mmm dd, yyyy hh:mm") - HelpMe[[#This Row],[Updated Created Date]])&gt;0, "Yes","No")</f>
        <v>No</v>
      </c>
      <c r="AB946" s="230">
        <f ca="1">HelpMe[[#This Row],[Updated Resolved Time]]-HelpMe[[#This Row],[Updated Created Date]]</f>
        <v>6.3888888893416151E-2</v>
      </c>
      <c r="AC946" s="231">
        <f>YEAR(HelpMe[[#This Row],[Updated Created Date]])</f>
        <v>2024</v>
      </c>
      <c r="AD946" s="228">
        <f>WEEKNUM(HelpMe[[#This Row],[Updated Created Date]])</f>
        <v>48</v>
      </c>
      <c r="AE946" s="228" t="str">
        <f>_xlfn.CONCAT(HelpMe[[#This Row],[Year]],"-W",HelpMe[[#This Row],[Week'#]])</f>
        <v>2024-W48</v>
      </c>
      <c r="AF946" s="228" t="str">
        <f>IFERROR(VLOOKUP(HelpMe[[#This Row],[ID]],CGTracker[#All],13,FALSE),"No CG Status Found")</f>
        <v>No CG Status Found</v>
      </c>
      <c r="AG946" s="228">
        <f>MONTH(HelpMe[[#This Row],[Updated Created Date]])</f>
        <v>11</v>
      </c>
      <c r="AH946" s="228" t="str">
        <f>_xlfn.CONCAT(HelpMe[[#This Row],[Year]],"-M",HelpMe[[#This Row],[Month]])</f>
        <v>2024-M11</v>
      </c>
      <c r="AI946" s="228" t="str">
        <f ca="1">IF(HelpMe[[#This Row],[Age]]&lt;2,"Less than 2",IF(HelpMe[[#This Row],[Age]]&lt;5,"From 2 to 5",IF(HelpMe[[#This Row],[Age]]&lt;10,"From 5 to 10","More than 10")))</f>
        <v>Less than 2</v>
      </c>
      <c r="AJ9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45622.525694444441</v>
      </c>
      <c r="AK9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45622.589583333334</v>
      </c>
    </row>
    <row r="947" spans="1:37" ht="13.5" customHeight="1">
      <c r="A947" s="235">
        <v>4000005415</v>
      </c>
      <c r="B947" s="228" t="s">
        <v>117</v>
      </c>
      <c r="C947" s="228" t="s">
        <v>795</v>
      </c>
      <c r="D947" s="228" t="s">
        <v>6703</v>
      </c>
      <c r="E947" s="228" t="s">
        <v>5761</v>
      </c>
      <c r="F947" s="228" t="s">
        <v>881</v>
      </c>
      <c r="G947" s="228" t="s">
        <v>882</v>
      </c>
      <c r="H947" s="228" t="s">
        <v>403</v>
      </c>
      <c r="I947" s="233" t="s">
        <v>6704</v>
      </c>
      <c r="J947" s="228" t="s">
        <v>6705</v>
      </c>
      <c r="K947" s="228" t="s">
        <v>890</v>
      </c>
      <c r="L947" s="228" t="s">
        <v>6706</v>
      </c>
      <c r="M947" s="228" t="s">
        <v>933</v>
      </c>
      <c r="N947" s="228" t="s">
        <v>899</v>
      </c>
      <c r="O947" s="228" t="s">
        <v>850</v>
      </c>
      <c r="P947" s="233" t="s">
        <v>6706</v>
      </c>
      <c r="Q947" s="228" t="s">
        <v>795</v>
      </c>
      <c r="R947" s="233" t="s">
        <v>6707</v>
      </c>
      <c r="S947" s="228" t="s">
        <v>6707</v>
      </c>
      <c r="T947" s="228" t="s">
        <v>6708</v>
      </c>
      <c r="U947" s="228" t="s">
        <v>890</v>
      </c>
      <c r="V947" s="228" t="s">
        <v>855</v>
      </c>
      <c r="W947" s="228" t="s">
        <v>938</v>
      </c>
      <c r="X947" s="316" t="s">
        <v>904</v>
      </c>
      <c r="Y947" s="317" t="str">
        <f>VLOOKUP(HelpMe[[#This Row],[Technician]],Technicians[#All],3,FALSE)</f>
        <v>RAK Ceramics</v>
      </c>
      <c r="Z947" s="228" t="str">
        <f>VLOOKUP(HelpMe[[#This Row],[Technician]],Technicians[#All],2,FALSE)</f>
        <v>SAP Basis</v>
      </c>
      <c r="AA947" s="233" t="str">
        <f>IF((TEXT("Oct 28, 2024 00:00 AM","mmm dd, yyyy hh:mm") - HelpMe[[#This Row],[Updated Created Date]])&gt;0, "Yes","No")</f>
        <v>No</v>
      </c>
      <c r="AB947" s="230">
        <f ca="1">HelpMe[[#This Row],[Updated Resolved Time]]-HelpMe[[#This Row],[Updated Created Date]]</f>
        <v>8.2777777777810115</v>
      </c>
      <c r="AC947" s="231">
        <f>YEAR(HelpMe[[#This Row],[Updated Created Date]])</f>
        <v>2024</v>
      </c>
      <c r="AD947" s="228">
        <f>WEEKNUM(HelpMe[[#This Row],[Updated Created Date]])</f>
        <v>48</v>
      </c>
      <c r="AE947" s="228" t="str">
        <f>_xlfn.CONCAT(HelpMe[[#This Row],[Year]],"-W",HelpMe[[#This Row],[Week'#]])</f>
        <v>2024-W48</v>
      </c>
      <c r="AF947" s="228" t="str">
        <f>IFERROR(VLOOKUP(HelpMe[[#This Row],[ID]],CGTracker[#All],13,FALSE),"No CG Status Found")</f>
        <v>No CG Status Found</v>
      </c>
      <c r="AG947" s="228">
        <f>MONTH(HelpMe[[#This Row],[Updated Created Date]])</f>
        <v>11</v>
      </c>
      <c r="AH947" s="228" t="str">
        <f>_xlfn.CONCAT(HelpMe[[#This Row],[Year]],"-M",HelpMe[[#This Row],[Month]])</f>
        <v>2024-M11</v>
      </c>
      <c r="AI947" s="228" t="str">
        <f ca="1">IF(HelpMe[[#This Row],[Age]]&lt;2,"Less than 2",IF(HelpMe[[#This Row],[Age]]&lt;5,"From 2 to 5",IF(HelpMe[[#This Row],[Age]]&lt;10,"From 5 to 10","More than 10")))</f>
        <v>From 5 to 10</v>
      </c>
      <c r="AJ9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45623.409722222219</v>
      </c>
      <c r="AK9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45631.6875</v>
      </c>
    </row>
    <row r="948" spans="1:37" ht="13.5" customHeight="1">
      <c r="A948" s="235">
        <v>4000005416</v>
      </c>
      <c r="B948" s="228" t="s">
        <v>117</v>
      </c>
      <c r="C948" s="228" t="s">
        <v>795</v>
      </c>
      <c r="D948" s="228" t="s">
        <v>6709</v>
      </c>
      <c r="E948" s="228" t="s">
        <v>4964</v>
      </c>
      <c r="F948" s="228" t="s">
        <v>881</v>
      </c>
      <c r="G948" s="228" t="s">
        <v>882</v>
      </c>
      <c r="H948" s="228" t="s">
        <v>403</v>
      </c>
      <c r="I948" s="233" t="s">
        <v>6710</v>
      </c>
      <c r="J948" s="228" t="s">
        <v>6705</v>
      </c>
      <c r="K948" s="228" t="s">
        <v>890</v>
      </c>
      <c r="L948" s="228" t="s">
        <v>6711</v>
      </c>
      <c r="M948" s="228" t="s">
        <v>933</v>
      </c>
      <c r="N948" s="228" t="s">
        <v>899</v>
      </c>
      <c r="O948" s="228" t="s">
        <v>850</v>
      </c>
      <c r="P948" s="233" t="s">
        <v>6711</v>
      </c>
      <c r="Q948" s="228" t="s">
        <v>795</v>
      </c>
      <c r="R948" s="233" t="s">
        <v>6712</v>
      </c>
      <c r="S948" s="228" t="s">
        <v>6712</v>
      </c>
      <c r="T948" s="228" t="s">
        <v>6708</v>
      </c>
      <c r="U948" s="228" t="s">
        <v>890</v>
      </c>
      <c r="V948" s="228" t="s">
        <v>855</v>
      </c>
      <c r="W948" s="228" t="s">
        <v>938</v>
      </c>
      <c r="X948" s="316" t="s">
        <v>904</v>
      </c>
      <c r="Y948" s="317" t="str">
        <f>VLOOKUP(HelpMe[[#This Row],[Technician]],Technicians[#All],3,FALSE)</f>
        <v>RAK Ceramics</v>
      </c>
      <c r="Z948" s="228" t="str">
        <f>VLOOKUP(HelpMe[[#This Row],[Technician]],Technicians[#All],2,FALSE)</f>
        <v>SAP Basis</v>
      </c>
      <c r="AA948" s="233" t="str">
        <f>IF((TEXT("Oct 28, 2024 00:00 AM","mmm dd, yyyy hh:mm") - HelpMe[[#This Row],[Updated Created Date]])&gt;0, "Yes","No")</f>
        <v>No</v>
      </c>
      <c r="AB948" s="230">
        <f ca="1">HelpMe[[#This Row],[Updated Resolved Time]]-HelpMe[[#This Row],[Updated Created Date]]</f>
        <v>8.2763888888875954</v>
      </c>
      <c r="AC948" s="231">
        <f>YEAR(HelpMe[[#This Row],[Updated Created Date]])</f>
        <v>2024</v>
      </c>
      <c r="AD948" s="228">
        <f>WEEKNUM(HelpMe[[#This Row],[Updated Created Date]])</f>
        <v>48</v>
      </c>
      <c r="AE948" s="228" t="str">
        <f>_xlfn.CONCAT(HelpMe[[#This Row],[Year]],"-W",HelpMe[[#This Row],[Week'#]])</f>
        <v>2024-W48</v>
      </c>
      <c r="AF948" s="228" t="str">
        <f>IFERROR(VLOOKUP(HelpMe[[#This Row],[ID]],CGTracker[#All],13,FALSE),"No CG Status Found")</f>
        <v>No CG Status Found</v>
      </c>
      <c r="AG948" s="228">
        <f>MONTH(HelpMe[[#This Row],[Updated Created Date]])</f>
        <v>11</v>
      </c>
      <c r="AH948" s="228" t="str">
        <f>_xlfn.CONCAT(HelpMe[[#This Row],[Year]],"-M",HelpMe[[#This Row],[Month]])</f>
        <v>2024-M11</v>
      </c>
      <c r="AI948" s="228" t="str">
        <f ca="1">IF(HelpMe[[#This Row],[Age]]&lt;2,"Less than 2",IF(HelpMe[[#This Row],[Age]]&lt;5,"From 2 to 5",IF(HelpMe[[#This Row],[Age]]&lt;10,"From 5 to 10","More than 10")))</f>
        <v>From 5 to 10</v>
      </c>
      <c r="AJ9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45623.411805555559</v>
      </c>
      <c r="AK9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45631.688194444447</v>
      </c>
    </row>
    <row r="949" spans="1:37" ht="13.5" customHeight="1">
      <c r="A949" s="235">
        <v>4000005421</v>
      </c>
      <c r="B949" s="228" t="s">
        <v>117</v>
      </c>
      <c r="C949" s="228" t="s">
        <v>795</v>
      </c>
      <c r="D949" s="228" t="s">
        <v>6713</v>
      </c>
      <c r="E949" s="228" t="s">
        <v>1512</v>
      </c>
      <c r="F949" s="228" t="s">
        <v>223</v>
      </c>
      <c r="G949" s="228" t="s">
        <v>1743</v>
      </c>
      <c r="H949" s="228" t="s">
        <v>746</v>
      </c>
      <c r="I949" s="233" t="s">
        <v>6714</v>
      </c>
      <c r="J949" s="228" t="s">
        <v>6715</v>
      </c>
      <c r="K949" s="228" t="s">
        <v>846</v>
      </c>
      <c r="L949" s="228" t="s">
        <v>855</v>
      </c>
      <c r="M949" s="228" t="s">
        <v>933</v>
      </c>
      <c r="N949" s="228" t="s">
        <v>1516</v>
      </c>
      <c r="O949" s="228" t="s">
        <v>850</v>
      </c>
      <c r="P949" s="233" t="s">
        <v>6716</v>
      </c>
      <c r="Q949" s="228" t="s">
        <v>795</v>
      </c>
      <c r="R949" s="233" t="s">
        <v>855</v>
      </c>
      <c r="S949" s="228" t="s">
        <v>6717</v>
      </c>
      <c r="T949" s="228" t="s">
        <v>6718</v>
      </c>
      <c r="U949" s="228" t="s">
        <v>846</v>
      </c>
      <c r="V949" s="228" t="s">
        <v>6719</v>
      </c>
      <c r="W949" s="228" t="s">
        <v>869</v>
      </c>
      <c r="X949" s="316" t="s">
        <v>793</v>
      </c>
      <c r="Y949" s="317" t="str">
        <f>VLOOKUP(HelpMe[[#This Row],[Technician]],Technicians[#All],3,FALSE)</f>
        <v>Capgemini</v>
      </c>
      <c r="Z949" s="228" t="str">
        <f>VLOOKUP(HelpMe[[#This Row],[Technician]],Technicians[#All],2,FALSE)</f>
        <v>SAP HCM</v>
      </c>
      <c r="AA949" s="233" t="str">
        <f>IF((TEXT("Oct 28, 2024 00:00 AM","mmm dd, yyyy hh:mm") - HelpMe[[#This Row],[Updated Created Date]])&gt;0, "Yes","No")</f>
        <v>No</v>
      </c>
      <c r="AB949" s="230">
        <f ca="1">HelpMe[[#This Row],[Updated Resolved Time]]-HelpMe[[#This Row],[Updated Created Date]]</f>
        <v>30.304740393519751</v>
      </c>
      <c r="AC949" s="231">
        <f>YEAR(HelpMe[[#This Row],[Updated Created Date]])</f>
        <v>2024</v>
      </c>
      <c r="AD949" s="228">
        <f>WEEKNUM(HelpMe[[#This Row],[Updated Created Date]])</f>
        <v>48</v>
      </c>
      <c r="AE949" s="228" t="str">
        <f>_xlfn.CONCAT(HelpMe[[#This Row],[Year]],"-W",HelpMe[[#This Row],[Week'#]])</f>
        <v>2024-W48</v>
      </c>
      <c r="AF949" s="228" t="str">
        <f>IFERROR(VLOOKUP(HelpMe[[#This Row],[ID]],CGTracker[#All],13,FALSE),"No CG Status Found")</f>
        <v>Under UAT</v>
      </c>
      <c r="AG949" s="228">
        <f>MONTH(HelpMe[[#This Row],[Updated Created Date]])</f>
        <v>11</v>
      </c>
      <c r="AH949" s="228" t="str">
        <f>_xlfn.CONCAT(HelpMe[[#This Row],[Year]],"-M",HelpMe[[#This Row],[Month]])</f>
        <v>2024-M11</v>
      </c>
      <c r="AI949" s="228" t="str">
        <f ca="1">IF(HelpMe[[#This Row],[Age]]&lt;2,"Less than 2",IF(HelpMe[[#This Row],[Age]]&lt;5,"From 2 to 5",IF(HelpMe[[#This Row],[Age]]&lt;10,"From 5 to 10","More than 10")))</f>
        <v>More than 10</v>
      </c>
      <c r="AJ9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45623.452777777777</v>
      </c>
      <c r="AK9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50" spans="1:37" ht="13.5" customHeight="1">
      <c r="A950" s="235">
        <v>4000005411</v>
      </c>
      <c r="B950" s="228" t="s">
        <v>117</v>
      </c>
      <c r="C950" s="228" t="s">
        <v>795</v>
      </c>
      <c r="D950" s="228" t="s">
        <v>6720</v>
      </c>
      <c r="E950" s="228" t="s">
        <v>6721</v>
      </c>
      <c r="F950" s="228" t="s">
        <v>881</v>
      </c>
      <c r="G950" s="228" t="s">
        <v>882</v>
      </c>
      <c r="H950" s="228" t="s">
        <v>40</v>
      </c>
      <c r="I950" s="233" t="s">
        <v>6722</v>
      </c>
      <c r="J950" s="228" t="s">
        <v>6723</v>
      </c>
      <c r="K950" s="228" t="s">
        <v>846</v>
      </c>
      <c r="L950" s="228" t="s">
        <v>855</v>
      </c>
      <c r="M950" s="228" t="s">
        <v>6721</v>
      </c>
      <c r="N950" s="228" t="s">
        <v>2139</v>
      </c>
      <c r="O950" s="228" t="s">
        <v>850</v>
      </c>
      <c r="P950" s="233" t="s">
        <v>6724</v>
      </c>
      <c r="Q950" s="228" t="s">
        <v>795</v>
      </c>
      <c r="R950" s="233" t="s">
        <v>6724</v>
      </c>
      <c r="S950" s="228" t="s">
        <v>6724</v>
      </c>
      <c r="T950" s="228" t="s">
        <v>6725</v>
      </c>
      <c r="U950" s="228" t="s">
        <v>890</v>
      </c>
      <c r="V950" s="228" t="s">
        <v>855</v>
      </c>
      <c r="W950" s="228" t="s">
        <v>857</v>
      </c>
      <c r="X950" s="316" t="s">
        <v>793</v>
      </c>
      <c r="Y950" s="317" t="str">
        <f>VLOOKUP(HelpMe[[#This Row],[Technician]],Technicians[#All],3,FALSE)</f>
        <v>RAK Ceramics</v>
      </c>
      <c r="Z950" s="228" t="str">
        <f>VLOOKUP(HelpMe[[#This Row],[Technician]],Technicians[#All],2,FALSE)</f>
        <v>SAP Basis</v>
      </c>
      <c r="AA950" s="233" t="str">
        <f>IF((TEXT("Oct 28, 2024 00:00 AM","mmm dd, yyyy hh:mm") - HelpMe[[#This Row],[Updated Created Date]])&gt;0, "Yes","No")</f>
        <v>No</v>
      </c>
      <c r="AB950" s="230">
        <f ca="1">HelpMe[[#This Row],[Updated Resolved Time]]-HelpMe[[#This Row],[Updated Created Date]]</f>
        <v>27.775000000001455</v>
      </c>
      <c r="AC950" s="231">
        <f>YEAR(HelpMe[[#This Row],[Updated Created Date]])</f>
        <v>2024</v>
      </c>
      <c r="AD950" s="228">
        <f>WEEKNUM(HelpMe[[#This Row],[Updated Created Date]])</f>
        <v>48</v>
      </c>
      <c r="AE950" s="228" t="str">
        <f>_xlfn.CONCAT(HelpMe[[#This Row],[Year]],"-W",HelpMe[[#This Row],[Week'#]])</f>
        <v>2024-W48</v>
      </c>
      <c r="AF950" s="228" t="str">
        <f>IFERROR(VLOOKUP(HelpMe[[#This Row],[ID]],CGTracker[#All],13,FALSE),"No CG Status Found")</f>
        <v>No CG Status Found</v>
      </c>
      <c r="AG950" s="228">
        <f>MONTH(HelpMe[[#This Row],[Updated Created Date]])</f>
        <v>11</v>
      </c>
      <c r="AH950" s="228" t="str">
        <f>_xlfn.CONCAT(HelpMe[[#This Row],[Year]],"-M",HelpMe[[#This Row],[Month]])</f>
        <v>2024-M11</v>
      </c>
      <c r="AI950" s="228" t="str">
        <f ca="1">IF(HelpMe[[#This Row],[Age]]&lt;2,"Less than 2",IF(HelpMe[[#This Row],[Age]]&lt;5,"From 2 to 5",IF(HelpMe[[#This Row],[Age]]&lt;10,"From 5 to 10","More than 10")))</f>
        <v>More than 10</v>
      </c>
      <c r="AJ9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45622.797222222223</v>
      </c>
      <c r="AK9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45650.572222222225</v>
      </c>
    </row>
    <row r="951" spans="1:37" ht="13.5" customHeight="1">
      <c r="A951" s="235">
        <v>4000005404</v>
      </c>
      <c r="B951" s="228" t="s">
        <v>117</v>
      </c>
      <c r="C951" s="228" t="s">
        <v>795</v>
      </c>
      <c r="D951" s="228" t="s">
        <v>6726</v>
      </c>
      <c r="E951" s="228" t="s">
        <v>2326</v>
      </c>
      <c r="F951" s="228" t="s">
        <v>881</v>
      </c>
      <c r="G951" s="228" t="s">
        <v>882</v>
      </c>
      <c r="H951" s="228" t="s">
        <v>403</v>
      </c>
      <c r="I951" s="233" t="s">
        <v>6727</v>
      </c>
      <c r="J951" s="228" t="s">
        <v>6728</v>
      </c>
      <c r="K951" s="228" t="s">
        <v>846</v>
      </c>
      <c r="L951" s="228" t="s">
        <v>6286</v>
      </c>
      <c r="M951" s="228" t="s">
        <v>2326</v>
      </c>
      <c r="N951" s="228" t="s">
        <v>963</v>
      </c>
      <c r="O951" s="228" t="s">
        <v>850</v>
      </c>
      <c r="P951" s="233" t="s">
        <v>6286</v>
      </c>
      <c r="Q951" s="228" t="s">
        <v>795</v>
      </c>
      <c r="R951" s="233" t="s">
        <v>6729</v>
      </c>
      <c r="S951" s="228" t="s">
        <v>6729</v>
      </c>
      <c r="T951" s="228" t="s">
        <v>6730</v>
      </c>
      <c r="U951" s="228" t="s">
        <v>890</v>
      </c>
      <c r="V951" s="228" t="s">
        <v>855</v>
      </c>
      <c r="W951" s="228" t="s">
        <v>869</v>
      </c>
      <c r="X951" s="316" t="s">
        <v>793</v>
      </c>
      <c r="Y951" s="317" t="str">
        <f>VLOOKUP(HelpMe[[#This Row],[Technician]],Technicians[#All],3,FALSE)</f>
        <v>RAK Ceramics</v>
      </c>
      <c r="Z951" s="228" t="str">
        <f>VLOOKUP(HelpMe[[#This Row],[Technician]],Technicians[#All],2,FALSE)</f>
        <v>SAP Basis</v>
      </c>
      <c r="AA951" s="233" t="str">
        <f>IF((TEXT("Oct 28, 2024 00:00 AM","mmm dd, yyyy hh:mm") - HelpMe[[#This Row],[Updated Created Date]])&gt;0, "Yes","No")</f>
        <v>No</v>
      </c>
      <c r="AB951" s="230">
        <f ca="1">HelpMe[[#This Row],[Updated Resolved Time]]-HelpMe[[#This Row],[Updated Created Date]]</f>
        <v>8.7631944444437977</v>
      </c>
      <c r="AC951" s="231">
        <f>YEAR(HelpMe[[#This Row],[Updated Created Date]])</f>
        <v>2024</v>
      </c>
      <c r="AD951" s="228">
        <f>WEEKNUM(HelpMe[[#This Row],[Updated Created Date]])</f>
        <v>48</v>
      </c>
      <c r="AE951" s="228" t="str">
        <f>_xlfn.CONCAT(HelpMe[[#This Row],[Year]],"-W",HelpMe[[#This Row],[Week'#]])</f>
        <v>2024-W48</v>
      </c>
      <c r="AF951" s="228" t="str">
        <f>IFERROR(VLOOKUP(HelpMe[[#This Row],[ID]],CGTracker[#All],13,FALSE),"No CG Status Found")</f>
        <v>No CG Status Found</v>
      </c>
      <c r="AG951" s="228">
        <f>MONTH(HelpMe[[#This Row],[Updated Created Date]])</f>
        <v>11</v>
      </c>
      <c r="AH951" s="228" t="str">
        <f>_xlfn.CONCAT(HelpMe[[#This Row],[Year]],"-M",HelpMe[[#This Row],[Month]])</f>
        <v>2024-M11</v>
      </c>
      <c r="AI951" s="228" t="str">
        <f ca="1">IF(HelpMe[[#This Row],[Age]]&lt;2,"Less than 2",IF(HelpMe[[#This Row],[Age]]&lt;5,"From 2 to 5",IF(HelpMe[[#This Row],[Age]]&lt;10,"From 5 to 10","More than 10")))</f>
        <v>From 5 to 10</v>
      </c>
      <c r="AJ9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45622.740972222222</v>
      </c>
      <c r="AK9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45631.504166666666</v>
      </c>
    </row>
    <row r="952" spans="1:37" ht="13.5" customHeight="1">
      <c r="A952" s="235">
        <v>4000005406</v>
      </c>
      <c r="B952" s="228" t="s">
        <v>117</v>
      </c>
      <c r="C952" s="228" t="s">
        <v>795</v>
      </c>
      <c r="D952" s="228" t="s">
        <v>6731</v>
      </c>
      <c r="E952" s="228" t="s">
        <v>6732</v>
      </c>
      <c r="F952" s="228" t="s">
        <v>881</v>
      </c>
      <c r="G952" s="228" t="s">
        <v>882</v>
      </c>
      <c r="H952" s="228" t="s">
        <v>403</v>
      </c>
      <c r="I952" s="233" t="s">
        <v>6733</v>
      </c>
      <c r="J952" s="228" t="s">
        <v>6734</v>
      </c>
      <c r="K952" s="228" t="s">
        <v>846</v>
      </c>
      <c r="L952" s="228" t="s">
        <v>6735</v>
      </c>
      <c r="M952" s="228" t="s">
        <v>6732</v>
      </c>
      <c r="N952" s="228" t="s">
        <v>2435</v>
      </c>
      <c r="O952" s="228" t="s">
        <v>850</v>
      </c>
      <c r="P952" s="233" t="s">
        <v>6735</v>
      </c>
      <c r="Q952" s="228" t="s">
        <v>795</v>
      </c>
      <c r="R952" s="233" t="s">
        <v>6736</v>
      </c>
      <c r="S952" s="228" t="s">
        <v>6736</v>
      </c>
      <c r="T952" s="228" t="s">
        <v>6737</v>
      </c>
      <c r="U952" s="228" t="s">
        <v>890</v>
      </c>
      <c r="V952" s="228" t="s">
        <v>855</v>
      </c>
      <c r="W952" s="228" t="s">
        <v>869</v>
      </c>
      <c r="X952" s="316" t="s">
        <v>793</v>
      </c>
      <c r="Y952" s="317" t="str">
        <f>VLOOKUP(HelpMe[[#This Row],[Technician]],Technicians[#All],3,FALSE)</f>
        <v>RAK Ceramics</v>
      </c>
      <c r="Z952" s="228" t="str">
        <f>VLOOKUP(HelpMe[[#This Row],[Technician]],Technicians[#All],2,FALSE)</f>
        <v>SAP Basis</v>
      </c>
      <c r="AA952" s="233" t="str">
        <f>IF((TEXT("Oct 28, 2024 00:00 AM","mmm dd, yyyy hh:mm") - HelpMe[[#This Row],[Updated Created Date]])&gt;0, "Yes","No")</f>
        <v>No</v>
      </c>
      <c r="AB952" s="230">
        <f ca="1">HelpMe[[#This Row],[Updated Resolved Time]]-HelpMe[[#This Row],[Updated Created Date]]</f>
        <v>15.947222222224809</v>
      </c>
      <c r="AC952" s="231">
        <f>YEAR(HelpMe[[#This Row],[Updated Created Date]])</f>
        <v>2024</v>
      </c>
      <c r="AD952" s="228">
        <f>WEEKNUM(HelpMe[[#This Row],[Updated Created Date]])</f>
        <v>48</v>
      </c>
      <c r="AE952" s="228" t="str">
        <f>_xlfn.CONCAT(HelpMe[[#This Row],[Year]],"-W",HelpMe[[#This Row],[Week'#]])</f>
        <v>2024-W48</v>
      </c>
      <c r="AF952" s="228" t="str">
        <f>IFERROR(VLOOKUP(HelpMe[[#This Row],[ID]],CGTracker[#All],13,FALSE),"No CG Status Found")</f>
        <v>No CG Status Found</v>
      </c>
      <c r="AG952" s="228">
        <f>MONTH(HelpMe[[#This Row],[Updated Created Date]])</f>
        <v>11</v>
      </c>
      <c r="AH952" s="228" t="str">
        <f>_xlfn.CONCAT(HelpMe[[#This Row],[Year]],"-M",HelpMe[[#This Row],[Month]])</f>
        <v>2024-M11</v>
      </c>
      <c r="AI952" s="228" t="str">
        <f ca="1">IF(HelpMe[[#This Row],[Age]]&lt;2,"Less than 2",IF(HelpMe[[#This Row],[Age]]&lt;5,"From 2 to 5",IF(HelpMe[[#This Row],[Age]]&lt;10,"From 5 to 10","More than 10")))</f>
        <v>More than 10</v>
      </c>
      <c r="AJ9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45622.751388888886</v>
      </c>
      <c r="AK9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45638.698611111111</v>
      </c>
    </row>
    <row r="953" spans="1:37" ht="13.5" customHeight="1">
      <c r="A953" s="235">
        <v>4000005399</v>
      </c>
      <c r="B953" s="228" t="s">
        <v>117</v>
      </c>
      <c r="C953" s="228" t="s">
        <v>795</v>
      </c>
      <c r="D953" s="228" t="s">
        <v>6738</v>
      </c>
      <c r="E953" s="228" t="s">
        <v>1574</v>
      </c>
      <c r="F953" s="228" t="s">
        <v>881</v>
      </c>
      <c r="G953" s="228" t="s">
        <v>882</v>
      </c>
      <c r="H953" s="228" t="s">
        <v>268</v>
      </c>
      <c r="I953" s="233" t="s">
        <v>6739</v>
      </c>
      <c r="J953" s="228" t="s">
        <v>6740</v>
      </c>
      <c r="K953" s="228" t="s">
        <v>890</v>
      </c>
      <c r="L953" s="228" t="s">
        <v>855</v>
      </c>
      <c r="M953" s="228" t="s">
        <v>1574</v>
      </c>
      <c r="N953" s="228" t="s">
        <v>6741</v>
      </c>
      <c r="O953" s="228" t="s">
        <v>850</v>
      </c>
      <c r="P953" s="233" t="s">
        <v>6742</v>
      </c>
      <c r="Q953" s="228" t="s">
        <v>795</v>
      </c>
      <c r="R953" s="233" t="s">
        <v>855</v>
      </c>
      <c r="S953" s="228" t="s">
        <v>6743</v>
      </c>
      <c r="T953" s="228" t="s">
        <v>6744</v>
      </c>
      <c r="U953" s="228" t="s">
        <v>890</v>
      </c>
      <c r="V953" s="228" t="s">
        <v>855</v>
      </c>
      <c r="W953" s="228" t="s">
        <v>938</v>
      </c>
      <c r="X953" s="316" t="s">
        <v>793</v>
      </c>
      <c r="Y953" s="317" t="str">
        <f>VLOOKUP(HelpMe[[#This Row],[Technician]],Technicians[#All],3,FALSE)</f>
        <v>RAK Ceramics</v>
      </c>
      <c r="Z953" s="228" t="str">
        <f>VLOOKUP(HelpMe[[#This Row],[Technician]],Technicians[#All],2,FALSE)</f>
        <v>SAP Basis</v>
      </c>
      <c r="AA953" s="233" t="str">
        <f>IF((TEXT("Oct 28, 2024 00:00 AM","mmm dd, yyyy hh:mm") - HelpMe[[#This Row],[Updated Created Date]])&gt;0, "Yes","No")</f>
        <v>No</v>
      </c>
      <c r="AB953" s="230">
        <f ca="1">HelpMe[[#This Row],[Updated Resolved Time]]-HelpMe[[#This Row],[Updated Created Date]]</f>
        <v>31.085990393519751</v>
      </c>
      <c r="AC953" s="231">
        <f>YEAR(HelpMe[[#This Row],[Updated Created Date]])</f>
        <v>2024</v>
      </c>
      <c r="AD953" s="228">
        <f>WEEKNUM(HelpMe[[#This Row],[Updated Created Date]])</f>
        <v>48</v>
      </c>
      <c r="AE953" s="228" t="str">
        <f>_xlfn.CONCAT(HelpMe[[#This Row],[Year]],"-W",HelpMe[[#This Row],[Week'#]])</f>
        <v>2024-W48</v>
      </c>
      <c r="AF953" s="228" t="str">
        <f>IFERROR(VLOOKUP(HelpMe[[#This Row],[ID]],CGTracker[#All],13,FALSE),"No CG Status Found")</f>
        <v>No CG Status Found</v>
      </c>
      <c r="AG953" s="228">
        <f>MONTH(HelpMe[[#This Row],[Updated Created Date]])</f>
        <v>11</v>
      </c>
      <c r="AH953" s="228" t="str">
        <f>_xlfn.CONCAT(HelpMe[[#This Row],[Year]],"-M",HelpMe[[#This Row],[Month]])</f>
        <v>2024-M11</v>
      </c>
      <c r="AI953" s="228" t="str">
        <f ca="1">IF(HelpMe[[#This Row],[Age]]&lt;2,"Less than 2",IF(HelpMe[[#This Row],[Age]]&lt;5,"From 2 to 5",IF(HelpMe[[#This Row],[Age]]&lt;10,"From 5 to 10","More than 10")))</f>
        <v>More than 10</v>
      </c>
      <c r="AJ9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45622.671527777777</v>
      </c>
      <c r="AK9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54" spans="1:37" ht="13.5" customHeight="1">
      <c r="A954" s="235">
        <v>4000005431</v>
      </c>
      <c r="B954" s="228" t="s">
        <v>156</v>
      </c>
      <c r="C954" s="228" t="s">
        <v>892</v>
      </c>
      <c r="D954" s="228" t="s">
        <v>6745</v>
      </c>
      <c r="E954" s="228" t="s">
        <v>2305</v>
      </c>
      <c r="F954" s="228" t="s">
        <v>518</v>
      </c>
      <c r="G954" s="228" t="s">
        <v>516</v>
      </c>
      <c r="H954" s="228" t="s">
        <v>746</v>
      </c>
      <c r="I954" s="233" t="s">
        <v>6746</v>
      </c>
      <c r="J954" s="228" t="s">
        <v>6747</v>
      </c>
      <c r="K954" s="228" t="s">
        <v>846</v>
      </c>
      <c r="L954" s="228" t="s">
        <v>855</v>
      </c>
      <c r="M954" s="228" t="s">
        <v>2305</v>
      </c>
      <c r="N954" s="228" t="s">
        <v>1170</v>
      </c>
      <c r="O954" s="228" t="s">
        <v>850</v>
      </c>
      <c r="P954" s="233" t="s">
        <v>6748</v>
      </c>
      <c r="Q954" s="228" t="s">
        <v>795</v>
      </c>
      <c r="R954" s="233" t="s">
        <v>855</v>
      </c>
      <c r="S954" s="228" t="s">
        <v>6749</v>
      </c>
      <c r="T954" s="228" t="s">
        <v>6750</v>
      </c>
      <c r="U954" s="228" t="s">
        <v>855</v>
      </c>
      <c r="V954" s="228" t="s">
        <v>855</v>
      </c>
      <c r="W954" s="228" t="s">
        <v>869</v>
      </c>
      <c r="X954" s="316" t="s">
        <v>793</v>
      </c>
      <c r="Y954" s="317" t="str">
        <f>VLOOKUP(HelpMe[[#This Row],[Technician]],Technicians[#All],3,FALSE)</f>
        <v>Capgemini</v>
      </c>
      <c r="Z954" s="228" t="str">
        <f>VLOOKUP(HelpMe[[#This Row],[Technician]],Technicians[#All],2,FALSE)</f>
        <v>SAP SD</v>
      </c>
      <c r="AA954" s="233" t="str">
        <f>IF((TEXT("Oct 28, 2024 00:00 AM","mmm dd, yyyy hh:mm") - HelpMe[[#This Row],[Updated Created Date]])&gt;0, "Yes","No")</f>
        <v>No</v>
      </c>
      <c r="AB954" s="230">
        <f ca="1">HelpMe[[#This Row],[Updated Resolved Time]]-HelpMe[[#This Row],[Updated Created Date]]</f>
        <v>30.182518171299307</v>
      </c>
      <c r="AC954" s="231">
        <f>YEAR(HelpMe[[#This Row],[Updated Created Date]])</f>
        <v>2024</v>
      </c>
      <c r="AD954" s="228">
        <f>WEEKNUM(HelpMe[[#This Row],[Updated Created Date]])</f>
        <v>48</v>
      </c>
      <c r="AE954" s="228" t="str">
        <f>_xlfn.CONCAT(HelpMe[[#This Row],[Year]],"-W",HelpMe[[#This Row],[Week'#]])</f>
        <v>2024-W48</v>
      </c>
      <c r="AF954" s="228" t="str">
        <f>IFERROR(VLOOKUP(HelpMe[[#This Row],[ID]],CGTracker[#All],13,FALSE),"No CG Status Found")</f>
        <v>Pending User Confirmation</v>
      </c>
      <c r="AG954" s="228">
        <f>MONTH(HelpMe[[#This Row],[Updated Created Date]])</f>
        <v>11</v>
      </c>
      <c r="AH954" s="228" t="str">
        <f>_xlfn.CONCAT(HelpMe[[#This Row],[Year]],"-M",HelpMe[[#This Row],[Month]])</f>
        <v>2024-M11</v>
      </c>
      <c r="AI954" s="228" t="str">
        <f ca="1">IF(HelpMe[[#This Row],[Age]]&lt;2,"Less than 2",IF(HelpMe[[#This Row],[Age]]&lt;5,"From 2 to 5",IF(HelpMe[[#This Row],[Age]]&lt;10,"From 5 to 10","More than 10")))</f>
        <v>More than 10</v>
      </c>
      <c r="AJ9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45623.574999999997</v>
      </c>
      <c r="AK9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55" spans="1:37" ht="13.5" customHeight="1">
      <c r="A955" s="235">
        <v>4000005435</v>
      </c>
      <c r="B955" s="228" t="s">
        <v>117</v>
      </c>
      <c r="C955" s="228" t="s">
        <v>795</v>
      </c>
      <c r="D955" s="228" t="s">
        <v>6751</v>
      </c>
      <c r="E955" s="228" t="s">
        <v>6752</v>
      </c>
      <c r="F955" s="228" t="s">
        <v>855</v>
      </c>
      <c r="G955" s="228" t="s">
        <v>860</v>
      </c>
      <c r="H955" s="228" t="s">
        <v>131</v>
      </c>
      <c r="I955" s="233" t="s">
        <v>6753</v>
      </c>
      <c r="J955" s="228" t="s">
        <v>6754</v>
      </c>
      <c r="K955" s="228" t="s">
        <v>846</v>
      </c>
      <c r="L955" s="228" t="s">
        <v>855</v>
      </c>
      <c r="M955" s="228" t="s">
        <v>933</v>
      </c>
      <c r="N955" s="228" t="s">
        <v>886</v>
      </c>
      <c r="O955" s="228" t="s">
        <v>850</v>
      </c>
      <c r="P955" s="233" t="s">
        <v>6755</v>
      </c>
      <c r="Q955" s="228" t="s">
        <v>795</v>
      </c>
      <c r="R955" s="233" t="s">
        <v>855</v>
      </c>
      <c r="S955" s="228" t="s">
        <v>855</v>
      </c>
      <c r="T955" s="228" t="s">
        <v>6756</v>
      </c>
      <c r="U955" s="228" t="s">
        <v>846</v>
      </c>
      <c r="V955" s="228" t="s">
        <v>855</v>
      </c>
      <c r="W955" s="228" t="s">
        <v>869</v>
      </c>
      <c r="X955" s="316" t="s">
        <v>793</v>
      </c>
      <c r="Y955" s="317" t="str">
        <f>VLOOKUP(HelpMe[[#This Row],[Technician]],Technicians[#All],3,FALSE)</f>
        <v>Unkown</v>
      </c>
      <c r="Z955" s="228" t="str">
        <f>VLOOKUP(HelpMe[[#This Row],[Technician]],Technicians[#All],2,FALSE)</f>
        <v>Unkown</v>
      </c>
      <c r="AA955" s="233" t="str">
        <f>IF((TEXT("Oct 28, 2024 00:00 AM","mmm dd, yyyy hh:mm") - HelpMe[[#This Row],[Updated Created Date]])&gt;0, "Yes","No")</f>
        <v>No</v>
      </c>
      <c r="AB955" s="230">
        <f ca="1">HelpMe[[#This Row],[Updated Resolved Time]]-HelpMe[[#This Row],[Updated Created Date]]</f>
        <v>30.122795949071588</v>
      </c>
      <c r="AC955" s="231">
        <f>YEAR(HelpMe[[#This Row],[Updated Created Date]])</f>
        <v>2024</v>
      </c>
      <c r="AD955" s="228">
        <f>WEEKNUM(HelpMe[[#This Row],[Updated Created Date]])</f>
        <v>48</v>
      </c>
      <c r="AE955" s="228" t="str">
        <f>_xlfn.CONCAT(HelpMe[[#This Row],[Year]],"-W",HelpMe[[#This Row],[Week'#]])</f>
        <v>2024-W48</v>
      </c>
      <c r="AF955" s="228" t="str">
        <f>IFERROR(VLOOKUP(HelpMe[[#This Row],[ID]],CGTracker[#All],13,FALSE),"No CG Status Found")</f>
        <v>No CG Status Found</v>
      </c>
      <c r="AG955" s="228">
        <f>MONTH(HelpMe[[#This Row],[Updated Created Date]])</f>
        <v>11</v>
      </c>
      <c r="AH955" s="228" t="str">
        <f>_xlfn.CONCAT(HelpMe[[#This Row],[Year]],"-M",HelpMe[[#This Row],[Month]])</f>
        <v>2024-M11</v>
      </c>
      <c r="AI955" s="228" t="str">
        <f ca="1">IF(HelpMe[[#This Row],[Age]]&lt;2,"Less than 2",IF(HelpMe[[#This Row],[Age]]&lt;5,"From 2 to 5",IF(HelpMe[[#This Row],[Age]]&lt;10,"From 5 to 10","More than 10")))</f>
        <v>More than 10</v>
      </c>
      <c r="AJ9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45623.634722222225</v>
      </c>
      <c r="AK9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56" spans="1:37" ht="13.5" customHeight="1">
      <c r="A956" s="235">
        <v>4000005436</v>
      </c>
      <c r="B956" s="228" t="s">
        <v>117</v>
      </c>
      <c r="C956" s="228" t="s">
        <v>892</v>
      </c>
      <c r="D956" s="228" t="s">
        <v>6757</v>
      </c>
      <c r="E956" s="228" t="s">
        <v>6758</v>
      </c>
      <c r="F956" s="228" t="s">
        <v>881</v>
      </c>
      <c r="G956" s="228" t="s">
        <v>882</v>
      </c>
      <c r="H956" s="228" t="s">
        <v>403</v>
      </c>
      <c r="I956" s="233" t="s">
        <v>6759</v>
      </c>
      <c r="J956" s="228" t="s">
        <v>6760</v>
      </c>
      <c r="K956" s="228" t="s">
        <v>890</v>
      </c>
      <c r="L956" s="228" t="s">
        <v>5489</v>
      </c>
      <c r="M956" s="228" t="s">
        <v>933</v>
      </c>
      <c r="N956" s="228" t="s">
        <v>924</v>
      </c>
      <c r="O956" s="228" t="s">
        <v>850</v>
      </c>
      <c r="P956" s="233" t="s">
        <v>5489</v>
      </c>
      <c r="Q956" s="228" t="s">
        <v>795</v>
      </c>
      <c r="R956" s="233" t="s">
        <v>6761</v>
      </c>
      <c r="S956" s="228" t="s">
        <v>6761</v>
      </c>
      <c r="T956" s="228" t="s">
        <v>6762</v>
      </c>
      <c r="U956" s="228" t="s">
        <v>890</v>
      </c>
      <c r="V956" s="228" t="s">
        <v>855</v>
      </c>
      <c r="W956" s="228" t="s">
        <v>938</v>
      </c>
      <c r="X956" s="316" t="s">
        <v>904</v>
      </c>
      <c r="Y956" s="317" t="str">
        <f>VLOOKUP(HelpMe[[#This Row],[Technician]],Technicians[#All],3,FALSE)</f>
        <v>RAK Ceramics</v>
      </c>
      <c r="Z956" s="228" t="str">
        <f>VLOOKUP(HelpMe[[#This Row],[Technician]],Technicians[#All],2,FALSE)</f>
        <v>SAP Basis</v>
      </c>
      <c r="AA956" s="233" t="str">
        <f>IF((TEXT("Oct 28, 2024 00:00 AM","mmm dd, yyyy hh:mm") - HelpMe[[#This Row],[Updated Created Date]])&gt;0, "Yes","No")</f>
        <v>No</v>
      </c>
      <c r="AB956" s="230">
        <f ca="1">HelpMe[[#This Row],[Updated Resolved Time]]-HelpMe[[#This Row],[Updated Created Date]]</f>
        <v>8.022916666661331</v>
      </c>
      <c r="AC956" s="231">
        <f>YEAR(HelpMe[[#This Row],[Updated Created Date]])</f>
        <v>2024</v>
      </c>
      <c r="AD956" s="228">
        <f>WEEKNUM(HelpMe[[#This Row],[Updated Created Date]])</f>
        <v>48</v>
      </c>
      <c r="AE956" s="228" t="str">
        <f>_xlfn.CONCAT(HelpMe[[#This Row],[Year]],"-W",HelpMe[[#This Row],[Week'#]])</f>
        <v>2024-W48</v>
      </c>
      <c r="AF956" s="228" t="str">
        <f>IFERROR(VLOOKUP(HelpMe[[#This Row],[ID]],CGTracker[#All],13,FALSE),"No CG Status Found")</f>
        <v>No CG Status Found</v>
      </c>
      <c r="AG956" s="228">
        <f>MONTH(HelpMe[[#This Row],[Updated Created Date]])</f>
        <v>11</v>
      </c>
      <c r="AH956" s="228" t="str">
        <f>_xlfn.CONCAT(HelpMe[[#This Row],[Year]],"-M",HelpMe[[#This Row],[Month]])</f>
        <v>2024-M11</v>
      </c>
      <c r="AI956" s="228" t="str">
        <f ca="1">IF(HelpMe[[#This Row],[Age]]&lt;2,"Less than 2",IF(HelpMe[[#This Row],[Age]]&lt;5,"From 2 to 5",IF(HelpMe[[#This Row],[Age]]&lt;10,"From 5 to 10","More than 10")))</f>
        <v>From 5 to 10</v>
      </c>
      <c r="AJ9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45623.636805555558</v>
      </c>
      <c r="AK9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45631.659722222219</v>
      </c>
    </row>
    <row r="957" spans="1:37" ht="13.5" customHeight="1">
      <c r="A957" s="235">
        <v>4000005445</v>
      </c>
      <c r="B957" s="228" t="s">
        <v>156</v>
      </c>
      <c r="C957" s="228" t="s">
        <v>795</v>
      </c>
      <c r="D957" s="228" t="s">
        <v>6763</v>
      </c>
      <c r="E957" s="228" t="s">
        <v>6764</v>
      </c>
      <c r="F957" s="228" t="s">
        <v>518</v>
      </c>
      <c r="G957" s="228" t="s">
        <v>516</v>
      </c>
      <c r="H957" s="228" t="s">
        <v>403</v>
      </c>
      <c r="I957" s="233" t="s">
        <v>6765</v>
      </c>
      <c r="J957" s="228" t="s">
        <v>6766</v>
      </c>
      <c r="K957" s="228" t="s">
        <v>846</v>
      </c>
      <c r="L957" s="228" t="s">
        <v>5229</v>
      </c>
      <c r="M957" s="228" t="s">
        <v>933</v>
      </c>
      <c r="N957" s="228" t="s">
        <v>886</v>
      </c>
      <c r="O957" s="228" t="s">
        <v>850</v>
      </c>
      <c r="P957" s="233" t="s">
        <v>5229</v>
      </c>
      <c r="Q957" s="228" t="s">
        <v>795</v>
      </c>
      <c r="R957" s="233" t="s">
        <v>6767</v>
      </c>
      <c r="S957" s="228" t="s">
        <v>6768</v>
      </c>
      <c r="T957" s="228" t="s">
        <v>6769</v>
      </c>
      <c r="U957" s="228" t="s">
        <v>855</v>
      </c>
      <c r="V957" s="228" t="s">
        <v>855</v>
      </c>
      <c r="W957" s="228" t="s">
        <v>857</v>
      </c>
      <c r="X957" s="316" t="s">
        <v>855</v>
      </c>
      <c r="Y957" s="317" t="str">
        <f>VLOOKUP(HelpMe[[#This Row],[Technician]],Technicians[#All],3,FALSE)</f>
        <v>Capgemini</v>
      </c>
      <c r="Z957" s="228" t="str">
        <f>VLOOKUP(HelpMe[[#This Row],[Technician]],Technicians[#All],2,FALSE)</f>
        <v>SAP SD</v>
      </c>
      <c r="AA957" s="233" t="str">
        <f>IF((TEXT("Oct 28, 2024 00:00 AM","mmm dd, yyyy hh:mm") - HelpMe[[#This Row],[Updated Created Date]])&gt;0, "Yes","No")</f>
        <v>No</v>
      </c>
      <c r="AB957" s="230">
        <f ca="1">HelpMe[[#This Row],[Updated Resolved Time]]-HelpMe[[#This Row],[Updated Created Date]]</f>
        <v>15.985416666662786</v>
      </c>
      <c r="AC957" s="231">
        <f>YEAR(HelpMe[[#This Row],[Updated Created Date]])</f>
        <v>2024</v>
      </c>
      <c r="AD957" s="228">
        <f>WEEKNUM(HelpMe[[#This Row],[Updated Created Date]])</f>
        <v>48</v>
      </c>
      <c r="AE957" s="228" t="str">
        <f>_xlfn.CONCAT(HelpMe[[#This Row],[Year]],"-W",HelpMe[[#This Row],[Week'#]])</f>
        <v>2024-W48</v>
      </c>
      <c r="AF957" s="228" t="str">
        <f>IFERROR(VLOOKUP(HelpMe[[#This Row],[ID]],CGTracker[#All],13,FALSE),"No CG Status Found")</f>
        <v>Resolved</v>
      </c>
      <c r="AG957" s="228">
        <f>MONTH(HelpMe[[#This Row],[Updated Created Date]])</f>
        <v>11</v>
      </c>
      <c r="AH957" s="228" t="str">
        <f>_xlfn.CONCAT(HelpMe[[#This Row],[Year]],"-M",HelpMe[[#This Row],[Month]])</f>
        <v>2024-M11</v>
      </c>
      <c r="AI957" s="228" t="str">
        <f ca="1">IF(HelpMe[[#This Row],[Age]]&lt;2,"Less than 2",IF(HelpMe[[#This Row],[Age]]&lt;5,"From 2 to 5",IF(HelpMe[[#This Row],[Age]]&lt;10,"From 5 to 10","More than 10")))</f>
        <v>More than 10</v>
      </c>
      <c r="AJ9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45623.76666666667</v>
      </c>
      <c r="AK9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45639.752083333333</v>
      </c>
    </row>
    <row r="958" spans="1:37" ht="13.5" customHeight="1">
      <c r="A958" s="235">
        <v>4000005458</v>
      </c>
      <c r="B958" s="228" t="s">
        <v>117</v>
      </c>
      <c r="C958" s="228" t="s">
        <v>795</v>
      </c>
      <c r="D958" s="228" t="s">
        <v>6770</v>
      </c>
      <c r="E958" s="228" t="s">
        <v>6771</v>
      </c>
      <c r="F958" s="228" t="s">
        <v>2232</v>
      </c>
      <c r="G958" s="228" t="s">
        <v>941</v>
      </c>
      <c r="H958" s="228" t="s">
        <v>403</v>
      </c>
      <c r="I958" s="233" t="s">
        <v>6772</v>
      </c>
      <c r="J958" s="228" t="s">
        <v>6773</v>
      </c>
      <c r="K958" s="228" t="s">
        <v>846</v>
      </c>
      <c r="L958" s="228" t="s">
        <v>6774</v>
      </c>
      <c r="M958" s="228" t="s">
        <v>6771</v>
      </c>
      <c r="N958" s="228" t="s">
        <v>5699</v>
      </c>
      <c r="O958" s="228" t="s">
        <v>850</v>
      </c>
      <c r="P958" s="233" t="s">
        <v>6774</v>
      </c>
      <c r="Q958" s="228" t="s">
        <v>795</v>
      </c>
      <c r="R958" s="233" t="s">
        <v>6775</v>
      </c>
      <c r="S958" s="228" t="s">
        <v>6776</v>
      </c>
      <c r="T958" s="228" t="s">
        <v>6777</v>
      </c>
      <c r="U958" s="228" t="s">
        <v>846</v>
      </c>
      <c r="V958" s="228" t="s">
        <v>855</v>
      </c>
      <c r="W958" s="228" t="s">
        <v>869</v>
      </c>
      <c r="X958" s="316" t="s">
        <v>878</v>
      </c>
      <c r="Y958" s="317" t="str">
        <f>VLOOKUP(HelpMe[[#This Row],[Technician]],Technicians[#All],3,FALSE)</f>
        <v>Capgemini</v>
      </c>
      <c r="Z958" s="228" t="str">
        <f>VLOOKUP(HelpMe[[#This Row],[Technician]],Technicians[#All],2,FALSE)</f>
        <v>SAP MM</v>
      </c>
      <c r="AA958" s="233" t="str">
        <f>IF((TEXT("Oct 28, 2024 00:00 AM","mmm dd, yyyy hh:mm") - HelpMe[[#This Row],[Updated Created Date]])&gt;0, "Yes","No")</f>
        <v>No</v>
      </c>
      <c r="AB958" s="230">
        <f ca="1">HelpMe[[#This Row],[Updated Resolved Time]]-HelpMe[[#This Row],[Updated Created Date]]</f>
        <v>22.348611111112405</v>
      </c>
      <c r="AC958" s="231">
        <f>YEAR(HelpMe[[#This Row],[Updated Created Date]])</f>
        <v>2024</v>
      </c>
      <c r="AD958" s="228">
        <f>WEEKNUM(HelpMe[[#This Row],[Updated Created Date]])</f>
        <v>48</v>
      </c>
      <c r="AE958" s="228" t="str">
        <f>_xlfn.CONCAT(HelpMe[[#This Row],[Year]],"-W",HelpMe[[#This Row],[Week'#]])</f>
        <v>2024-W48</v>
      </c>
      <c r="AF958" s="228" t="str">
        <f>IFERROR(VLOOKUP(HelpMe[[#This Row],[ID]],CGTracker[#All],13,FALSE),"No CG Status Found")</f>
        <v>Completed</v>
      </c>
      <c r="AG958" s="228">
        <f>MONTH(HelpMe[[#This Row],[Updated Created Date]])</f>
        <v>11</v>
      </c>
      <c r="AH958" s="228" t="str">
        <f>_xlfn.CONCAT(HelpMe[[#This Row],[Year]],"-M",HelpMe[[#This Row],[Month]])</f>
        <v>2024-M11</v>
      </c>
      <c r="AI958" s="228" t="str">
        <f ca="1">IF(HelpMe[[#This Row],[Age]]&lt;2,"Less than 2",IF(HelpMe[[#This Row],[Age]]&lt;5,"From 2 to 5",IF(HelpMe[[#This Row],[Age]]&lt;10,"From 5 to 10","More than 10")))</f>
        <v>More than 10</v>
      </c>
      <c r="AJ9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45624.433333333334</v>
      </c>
      <c r="AK9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45646.781944444447</v>
      </c>
    </row>
    <row r="959" spans="1:37" ht="13.5" customHeight="1">
      <c r="A959" s="235">
        <v>4000005461</v>
      </c>
      <c r="B959" s="228" t="s">
        <v>156</v>
      </c>
      <c r="C959" s="228" t="s">
        <v>892</v>
      </c>
      <c r="D959" s="228" t="s">
        <v>6778</v>
      </c>
      <c r="E959" s="228" t="s">
        <v>6779</v>
      </c>
      <c r="F959" s="228" t="s">
        <v>742</v>
      </c>
      <c r="G959" s="228" t="s">
        <v>516</v>
      </c>
      <c r="H959" s="228" t="s">
        <v>746</v>
      </c>
      <c r="I959" s="233" t="s">
        <v>6780</v>
      </c>
      <c r="J959" s="228" t="s">
        <v>6781</v>
      </c>
      <c r="K959" s="228" t="s">
        <v>846</v>
      </c>
      <c r="L959" s="228" t="s">
        <v>855</v>
      </c>
      <c r="M959" s="228" t="s">
        <v>6779</v>
      </c>
      <c r="N959" s="228" t="s">
        <v>2139</v>
      </c>
      <c r="O959" s="228" t="s">
        <v>850</v>
      </c>
      <c r="P959" s="233" t="s">
        <v>6782</v>
      </c>
      <c r="Q959" s="228" t="s">
        <v>795</v>
      </c>
      <c r="R959" s="233" t="s">
        <v>855</v>
      </c>
      <c r="S959" s="228" t="s">
        <v>6783</v>
      </c>
      <c r="T959" s="228" t="s">
        <v>6784</v>
      </c>
      <c r="U959" s="228" t="s">
        <v>855</v>
      </c>
      <c r="V959" s="228" t="s">
        <v>855</v>
      </c>
      <c r="W959" s="228" t="s">
        <v>857</v>
      </c>
      <c r="X959" s="316" t="s">
        <v>793</v>
      </c>
      <c r="Y959" s="317" t="str">
        <f>VLOOKUP(HelpMe[[#This Row],[Technician]],Technicians[#All],3,FALSE)</f>
        <v>RAK Ceramics</v>
      </c>
      <c r="Z959" s="228" t="str">
        <f>VLOOKUP(HelpMe[[#This Row],[Technician]],Technicians[#All],2,FALSE)</f>
        <v>SAP SD</v>
      </c>
      <c r="AA959" s="233" t="str">
        <f>IF((TEXT("Oct 28, 2024 00:00 AM","mmm dd, yyyy hh:mm") - HelpMe[[#This Row],[Updated Created Date]])&gt;0, "Yes","No")</f>
        <v>No</v>
      </c>
      <c r="AB959" s="230">
        <f ca="1">HelpMe[[#This Row],[Updated Resolved Time]]-HelpMe[[#This Row],[Updated Created Date]]</f>
        <v>29.260295949075953</v>
      </c>
      <c r="AC959" s="231">
        <f>YEAR(HelpMe[[#This Row],[Updated Created Date]])</f>
        <v>2024</v>
      </c>
      <c r="AD959" s="228">
        <f>WEEKNUM(HelpMe[[#This Row],[Updated Created Date]])</f>
        <v>48</v>
      </c>
      <c r="AE959" s="228" t="str">
        <f>_xlfn.CONCAT(HelpMe[[#This Row],[Year]],"-W",HelpMe[[#This Row],[Week'#]])</f>
        <v>2024-W48</v>
      </c>
      <c r="AF959" s="228" t="str">
        <f>IFERROR(VLOOKUP(HelpMe[[#This Row],[ID]],CGTracker[#All],13,FALSE),"No CG Status Found")</f>
        <v>Pending RAK Ceramics Action</v>
      </c>
      <c r="AG959" s="228">
        <f>MONTH(HelpMe[[#This Row],[Updated Created Date]])</f>
        <v>11</v>
      </c>
      <c r="AH959" s="228" t="str">
        <f>_xlfn.CONCAT(HelpMe[[#This Row],[Year]],"-M",HelpMe[[#This Row],[Month]])</f>
        <v>2024-M11</v>
      </c>
      <c r="AI959" s="228" t="str">
        <f ca="1">IF(HelpMe[[#This Row],[Age]]&lt;2,"Less than 2",IF(HelpMe[[#This Row],[Age]]&lt;5,"From 2 to 5",IF(HelpMe[[#This Row],[Age]]&lt;10,"From 5 to 10","More than 10")))</f>
        <v>More than 10</v>
      </c>
      <c r="AJ9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45624.49722222222</v>
      </c>
      <c r="AK9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60" spans="1:37" ht="13.5" customHeight="1">
      <c r="A960" s="235">
        <v>4000005470</v>
      </c>
      <c r="B960" s="228" t="s">
        <v>117</v>
      </c>
      <c r="C960" s="228" t="s">
        <v>892</v>
      </c>
      <c r="D960" s="228" t="s">
        <v>3461</v>
      </c>
      <c r="E960" s="228" t="s">
        <v>6289</v>
      </c>
      <c r="F960" s="228" t="s">
        <v>881</v>
      </c>
      <c r="G960" s="228" t="s">
        <v>882</v>
      </c>
      <c r="H960" s="228" t="s">
        <v>403</v>
      </c>
      <c r="I960" s="233" t="s">
        <v>6785</v>
      </c>
      <c r="J960" s="228" t="s">
        <v>6786</v>
      </c>
      <c r="K960" s="228" t="s">
        <v>846</v>
      </c>
      <c r="L960" s="228" t="s">
        <v>3966</v>
      </c>
      <c r="M960" s="228" t="s">
        <v>6289</v>
      </c>
      <c r="N960" s="228" t="s">
        <v>924</v>
      </c>
      <c r="O960" s="228" t="s">
        <v>850</v>
      </c>
      <c r="P960" s="233" t="s">
        <v>3966</v>
      </c>
      <c r="Q960" s="228" t="s">
        <v>795</v>
      </c>
      <c r="R960" s="233" t="s">
        <v>6787</v>
      </c>
      <c r="S960" s="228" t="s">
        <v>6787</v>
      </c>
      <c r="T960" s="228" t="s">
        <v>6788</v>
      </c>
      <c r="U960" s="228" t="s">
        <v>890</v>
      </c>
      <c r="V960" s="228" t="s">
        <v>855</v>
      </c>
      <c r="W960" s="228" t="s">
        <v>869</v>
      </c>
      <c r="X960" s="316" t="s">
        <v>793</v>
      </c>
      <c r="Y960" s="317" t="str">
        <f>VLOOKUP(HelpMe[[#This Row],[Technician]],Technicians[#All],3,FALSE)</f>
        <v>RAK Ceramics</v>
      </c>
      <c r="Z960" s="228" t="str">
        <f>VLOOKUP(HelpMe[[#This Row],[Technician]],Technicians[#All],2,FALSE)</f>
        <v>SAP Basis</v>
      </c>
      <c r="AA960" s="233" t="str">
        <f>IF((TEXT("Oct 28, 2024 00:00 AM","mmm dd, yyyy hh:mm") - HelpMe[[#This Row],[Updated Created Date]])&gt;0, "Yes","No")</f>
        <v>No</v>
      </c>
      <c r="AB960" s="230">
        <f ca="1">HelpMe[[#This Row],[Updated Resolved Time]]-HelpMe[[#This Row],[Updated Created Date]]</f>
        <v>0.12152777778101154</v>
      </c>
      <c r="AC960" s="231">
        <f>YEAR(HelpMe[[#This Row],[Updated Created Date]])</f>
        <v>2024</v>
      </c>
      <c r="AD960" s="228">
        <f>WEEKNUM(HelpMe[[#This Row],[Updated Created Date]])</f>
        <v>48</v>
      </c>
      <c r="AE960" s="228" t="str">
        <f>_xlfn.CONCAT(HelpMe[[#This Row],[Year]],"-W",HelpMe[[#This Row],[Week'#]])</f>
        <v>2024-W48</v>
      </c>
      <c r="AF960" s="228" t="str">
        <f>IFERROR(VLOOKUP(HelpMe[[#This Row],[ID]],CGTracker[#All],13,FALSE),"No CG Status Found")</f>
        <v>No CG Status Found</v>
      </c>
      <c r="AG960" s="228">
        <f>MONTH(HelpMe[[#This Row],[Updated Created Date]])</f>
        <v>11</v>
      </c>
      <c r="AH960" s="228" t="str">
        <f>_xlfn.CONCAT(HelpMe[[#This Row],[Year]],"-M",HelpMe[[#This Row],[Month]])</f>
        <v>2024-M11</v>
      </c>
      <c r="AI960" s="228" t="str">
        <f ca="1">IF(HelpMe[[#This Row],[Age]]&lt;2,"Less than 2",IF(HelpMe[[#This Row],[Age]]&lt;5,"From 2 to 5",IF(HelpMe[[#This Row],[Age]]&lt;10,"From 5 to 10","More than 10")))</f>
        <v>Less than 2</v>
      </c>
      <c r="AJ9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45624.572916666664</v>
      </c>
      <c r="AK9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45624.694444444445</v>
      </c>
    </row>
    <row r="961" spans="1:37" ht="13.5" customHeight="1">
      <c r="A961" s="235">
        <v>4000005482</v>
      </c>
      <c r="B961" s="228" t="s">
        <v>117</v>
      </c>
      <c r="C961" s="228" t="s">
        <v>795</v>
      </c>
      <c r="D961" s="228" t="s">
        <v>6789</v>
      </c>
      <c r="E961" s="228" t="s">
        <v>2840</v>
      </c>
      <c r="F961" s="228" t="s">
        <v>881</v>
      </c>
      <c r="G961" s="228" t="s">
        <v>882</v>
      </c>
      <c r="H961" s="228" t="s">
        <v>403</v>
      </c>
      <c r="I961" s="233" t="s">
        <v>6790</v>
      </c>
      <c r="J961" s="228" t="s">
        <v>6791</v>
      </c>
      <c r="K961" s="228" t="s">
        <v>890</v>
      </c>
      <c r="L961" s="228" t="s">
        <v>5122</v>
      </c>
      <c r="M961" s="228" t="s">
        <v>2840</v>
      </c>
      <c r="N961" s="228" t="s">
        <v>1555</v>
      </c>
      <c r="O961" s="228" t="s">
        <v>850</v>
      </c>
      <c r="P961" s="233" t="s">
        <v>5122</v>
      </c>
      <c r="Q961" s="228" t="s">
        <v>795</v>
      </c>
      <c r="R961" s="233" t="s">
        <v>6792</v>
      </c>
      <c r="S961" s="228" t="s">
        <v>6792</v>
      </c>
      <c r="T961" s="228" t="s">
        <v>6793</v>
      </c>
      <c r="U961" s="228" t="s">
        <v>890</v>
      </c>
      <c r="V961" s="228" t="s">
        <v>855</v>
      </c>
      <c r="W961" s="228" t="s">
        <v>938</v>
      </c>
      <c r="X961" s="316" t="s">
        <v>793</v>
      </c>
      <c r="Y961" s="317" t="str">
        <f>VLOOKUP(HelpMe[[#This Row],[Technician]],Technicians[#All],3,FALSE)</f>
        <v>RAK Ceramics</v>
      </c>
      <c r="Z961" s="228" t="str">
        <f>VLOOKUP(HelpMe[[#This Row],[Technician]],Technicians[#All],2,FALSE)</f>
        <v>SAP Basis</v>
      </c>
      <c r="AA961" s="233" t="str">
        <f>IF((TEXT("Oct 28, 2024 00:00 AM","mmm dd, yyyy hh:mm") - HelpMe[[#This Row],[Updated Created Date]])&gt;0, "Yes","No")</f>
        <v>No</v>
      </c>
      <c r="AB961" s="230">
        <f ca="1">HelpMe[[#This Row],[Updated Resolved Time]]-HelpMe[[#This Row],[Updated Created Date]]</f>
        <v>21.743055555554747</v>
      </c>
      <c r="AC961" s="231">
        <f>YEAR(HelpMe[[#This Row],[Updated Created Date]])</f>
        <v>2024</v>
      </c>
      <c r="AD961" s="228">
        <f>WEEKNUM(HelpMe[[#This Row],[Updated Created Date]])</f>
        <v>48</v>
      </c>
      <c r="AE961" s="228" t="str">
        <f>_xlfn.CONCAT(HelpMe[[#This Row],[Year]],"-W",HelpMe[[#This Row],[Week'#]])</f>
        <v>2024-W48</v>
      </c>
      <c r="AF961" s="228" t="str">
        <f>IFERROR(VLOOKUP(HelpMe[[#This Row],[ID]],CGTracker[#All],13,FALSE),"No CG Status Found")</f>
        <v>No CG Status Found</v>
      </c>
      <c r="AG961" s="228">
        <f>MONTH(HelpMe[[#This Row],[Updated Created Date]])</f>
        <v>11</v>
      </c>
      <c r="AH961" s="228" t="str">
        <f>_xlfn.CONCAT(HelpMe[[#This Row],[Year]],"-M",HelpMe[[#This Row],[Month]])</f>
        <v>2024-M11</v>
      </c>
      <c r="AI961" s="228" t="str">
        <f ca="1">IF(HelpMe[[#This Row],[Age]]&lt;2,"Less than 2",IF(HelpMe[[#This Row],[Age]]&lt;5,"From 2 to 5",IF(HelpMe[[#This Row],[Age]]&lt;10,"From 5 to 10","More than 10")))</f>
        <v>More than 10</v>
      </c>
      <c r="AJ9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45624.80972222222</v>
      </c>
      <c r="AK9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45646.552777777775</v>
      </c>
    </row>
    <row r="962" spans="1:37" ht="13.5" customHeight="1">
      <c r="A962" s="235">
        <v>4000005478</v>
      </c>
      <c r="B962" s="228" t="s">
        <v>156</v>
      </c>
      <c r="C962" s="228" t="s">
        <v>795</v>
      </c>
      <c r="D962" s="228" t="s">
        <v>6794</v>
      </c>
      <c r="E962" s="228" t="s">
        <v>6779</v>
      </c>
      <c r="F962" s="228" t="s">
        <v>742</v>
      </c>
      <c r="G962" s="228" t="s">
        <v>516</v>
      </c>
      <c r="H962" s="228" t="s">
        <v>746</v>
      </c>
      <c r="I962" s="233" t="s">
        <v>6795</v>
      </c>
      <c r="J962" s="228" t="s">
        <v>6796</v>
      </c>
      <c r="K962" s="228" t="s">
        <v>846</v>
      </c>
      <c r="L962" s="228" t="s">
        <v>855</v>
      </c>
      <c r="M962" s="228" t="s">
        <v>933</v>
      </c>
      <c r="N962" s="228" t="s">
        <v>2139</v>
      </c>
      <c r="O962" s="228" t="s">
        <v>850</v>
      </c>
      <c r="P962" s="233" t="s">
        <v>6797</v>
      </c>
      <c r="Q962" s="228" t="s">
        <v>795</v>
      </c>
      <c r="R962" s="233" t="s">
        <v>855</v>
      </c>
      <c r="S962" s="228" t="s">
        <v>855</v>
      </c>
      <c r="T962" s="228" t="s">
        <v>6798</v>
      </c>
      <c r="U962" s="228" t="s">
        <v>855</v>
      </c>
      <c r="V962" s="228" t="s">
        <v>855</v>
      </c>
      <c r="W962" s="228" t="s">
        <v>869</v>
      </c>
      <c r="X962" s="316" t="s">
        <v>793</v>
      </c>
      <c r="Y962" s="317" t="str">
        <f>VLOOKUP(HelpMe[[#This Row],[Technician]],Technicians[#All],3,FALSE)</f>
        <v>RAK Ceramics</v>
      </c>
      <c r="Z962" s="228" t="str">
        <f>VLOOKUP(HelpMe[[#This Row],[Technician]],Technicians[#All],2,FALSE)</f>
        <v>SAP SD</v>
      </c>
      <c r="AA962" s="233" t="str">
        <f>IF((TEXT("Oct 28, 2024 00:00 AM","mmm dd, yyyy hh:mm") - HelpMe[[#This Row],[Updated Created Date]])&gt;0, "Yes","No")</f>
        <v>No</v>
      </c>
      <c r="AB962" s="230">
        <f ca="1">HelpMe[[#This Row],[Updated Resolved Time]]-HelpMe[[#This Row],[Updated Created Date]]</f>
        <v>29.021407060186903</v>
      </c>
      <c r="AC962" s="231">
        <f>YEAR(HelpMe[[#This Row],[Updated Created Date]])</f>
        <v>2024</v>
      </c>
      <c r="AD962" s="228">
        <f>WEEKNUM(HelpMe[[#This Row],[Updated Created Date]])</f>
        <v>48</v>
      </c>
      <c r="AE962" s="228" t="str">
        <f>_xlfn.CONCAT(HelpMe[[#This Row],[Year]],"-W",HelpMe[[#This Row],[Week'#]])</f>
        <v>2024-W48</v>
      </c>
      <c r="AF962" s="228" t="str">
        <f>IFERROR(VLOOKUP(HelpMe[[#This Row],[ID]],CGTracker[#All],13,FALSE),"No CG Status Found")</f>
        <v>Pending RAK Ceramics Action</v>
      </c>
      <c r="AG962" s="228">
        <f>MONTH(HelpMe[[#This Row],[Updated Created Date]])</f>
        <v>11</v>
      </c>
      <c r="AH962" s="228" t="str">
        <f>_xlfn.CONCAT(HelpMe[[#This Row],[Year]],"-M",HelpMe[[#This Row],[Month]])</f>
        <v>2024-M11</v>
      </c>
      <c r="AI962" s="228" t="str">
        <f ca="1">IF(HelpMe[[#This Row],[Age]]&lt;2,"Less than 2",IF(HelpMe[[#This Row],[Age]]&lt;5,"From 2 to 5",IF(HelpMe[[#This Row],[Age]]&lt;10,"From 5 to 10","More than 10")))</f>
        <v>More than 10</v>
      </c>
      <c r="AJ9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45624.736111111109</v>
      </c>
      <c r="AK9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63" spans="1:37" ht="13.5" customHeight="1">
      <c r="A963" s="235">
        <v>4000005489</v>
      </c>
      <c r="B963" s="228" t="s">
        <v>156</v>
      </c>
      <c r="C963" s="228" t="s">
        <v>795</v>
      </c>
      <c r="D963" s="228" t="s">
        <v>552</v>
      </c>
      <c r="E963" s="228" t="s">
        <v>1262</v>
      </c>
      <c r="F963" s="228" t="s">
        <v>2232</v>
      </c>
      <c r="G963" s="228" t="s">
        <v>941</v>
      </c>
      <c r="H963" s="228" t="s">
        <v>6110</v>
      </c>
      <c r="I963" s="233" t="s">
        <v>6799</v>
      </c>
      <c r="J963" s="228" t="s">
        <v>6800</v>
      </c>
      <c r="K963" s="228" t="s">
        <v>846</v>
      </c>
      <c r="L963" s="228" t="s">
        <v>855</v>
      </c>
      <c r="M963" s="228" t="s">
        <v>933</v>
      </c>
      <c r="N963" s="228" t="s">
        <v>1240</v>
      </c>
      <c r="O963" s="228" t="s">
        <v>850</v>
      </c>
      <c r="P963" s="233" t="s">
        <v>6801</v>
      </c>
      <c r="Q963" s="228" t="s">
        <v>795</v>
      </c>
      <c r="R963" s="233" t="s">
        <v>855</v>
      </c>
      <c r="S963" s="228" t="s">
        <v>6802</v>
      </c>
      <c r="T963" s="228" t="s">
        <v>6803</v>
      </c>
      <c r="U963" s="228" t="s">
        <v>855</v>
      </c>
      <c r="V963" s="228" t="s">
        <v>855</v>
      </c>
      <c r="W963" s="228" t="s">
        <v>869</v>
      </c>
      <c r="X963" s="316" t="s">
        <v>793</v>
      </c>
      <c r="Y963" s="317" t="str">
        <f>VLOOKUP(HelpMe[[#This Row],[Technician]],Technicians[#All],3,FALSE)</f>
        <v>Capgemini</v>
      </c>
      <c r="Z963" s="228" t="str">
        <f>VLOOKUP(HelpMe[[#This Row],[Technician]],Technicians[#All],2,FALSE)</f>
        <v>SAP MM</v>
      </c>
      <c r="AA963" s="233" t="str">
        <f>IF((TEXT("Oct 28, 2024 00:00 AM","mmm dd, yyyy hh:mm") - HelpMe[[#This Row],[Updated Created Date]])&gt;0, "Yes","No")</f>
        <v>No</v>
      </c>
      <c r="AB963" s="230">
        <f ca="1">HelpMe[[#This Row],[Updated Resolved Time]]-HelpMe[[#This Row],[Updated Created Date]]</f>
        <v>28.290157060182537</v>
      </c>
      <c r="AC963" s="231">
        <f>YEAR(HelpMe[[#This Row],[Updated Created Date]])</f>
        <v>2024</v>
      </c>
      <c r="AD963" s="228">
        <f>WEEKNUM(HelpMe[[#This Row],[Updated Created Date]])</f>
        <v>48</v>
      </c>
      <c r="AE963" s="228" t="str">
        <f>_xlfn.CONCAT(HelpMe[[#This Row],[Year]],"-W",HelpMe[[#This Row],[Week'#]])</f>
        <v>2024-W48</v>
      </c>
      <c r="AF963" s="228" t="str">
        <f>IFERROR(VLOOKUP(HelpMe[[#This Row],[ID]],CGTracker[#All],13,FALSE),"No CG Status Found")</f>
        <v>Pending User Confirmation</v>
      </c>
      <c r="AG963" s="228">
        <f>MONTH(HelpMe[[#This Row],[Updated Created Date]])</f>
        <v>11</v>
      </c>
      <c r="AH963" s="228" t="str">
        <f>_xlfn.CONCAT(HelpMe[[#This Row],[Year]],"-M",HelpMe[[#This Row],[Month]])</f>
        <v>2024-M11</v>
      </c>
      <c r="AI963" s="228" t="str">
        <f ca="1">IF(HelpMe[[#This Row],[Age]]&lt;2,"Less than 2",IF(HelpMe[[#This Row],[Age]]&lt;5,"From 2 to 5",IF(HelpMe[[#This Row],[Age]]&lt;10,"From 5 to 10","More than 10")))</f>
        <v>More than 10</v>
      </c>
      <c r="AJ9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45625.467361111114</v>
      </c>
      <c r="AK9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64" spans="1:37" ht="13.5" customHeight="1">
      <c r="A964" s="235">
        <v>4000005483</v>
      </c>
      <c r="B964" s="228" t="s">
        <v>156</v>
      </c>
      <c r="C964" s="228" t="s">
        <v>795</v>
      </c>
      <c r="D964" s="228" t="s">
        <v>583</v>
      </c>
      <c r="E964" s="228" t="s">
        <v>3963</v>
      </c>
      <c r="F964" s="228" t="s">
        <v>2387</v>
      </c>
      <c r="G964" s="228" t="s">
        <v>1011</v>
      </c>
      <c r="H964" s="228" t="s">
        <v>268</v>
      </c>
      <c r="I964" s="233" t="s">
        <v>6804</v>
      </c>
      <c r="J964" s="228" t="s">
        <v>6805</v>
      </c>
      <c r="K964" s="228" t="s">
        <v>846</v>
      </c>
      <c r="L964" s="228" t="s">
        <v>855</v>
      </c>
      <c r="M964" s="228" t="s">
        <v>3963</v>
      </c>
      <c r="N964" s="228" t="s">
        <v>924</v>
      </c>
      <c r="O964" s="228" t="s">
        <v>850</v>
      </c>
      <c r="P964" s="233" t="s">
        <v>6806</v>
      </c>
      <c r="Q964" s="228" t="s">
        <v>795</v>
      </c>
      <c r="R964" s="233" t="s">
        <v>855</v>
      </c>
      <c r="S964" s="228" t="s">
        <v>855</v>
      </c>
      <c r="T964" s="228" t="s">
        <v>6807</v>
      </c>
      <c r="U964" s="228" t="s">
        <v>855</v>
      </c>
      <c r="V964" s="228" t="s">
        <v>855</v>
      </c>
      <c r="W964" s="228" t="s">
        <v>869</v>
      </c>
      <c r="X964" s="316" t="s">
        <v>793</v>
      </c>
      <c r="Y964" s="317" t="str">
        <f>VLOOKUP(HelpMe[[#This Row],[Technician]],Technicians[#All],3,FALSE)</f>
        <v>Capgemini</v>
      </c>
      <c r="Z964" s="228" t="str">
        <f>VLOOKUP(HelpMe[[#This Row],[Technician]],Technicians[#All],2,FALSE)</f>
        <v>SAP FICO</v>
      </c>
      <c r="AA964" s="233" t="str">
        <f>IF((TEXT("Oct 28, 2024 00:00 AM","mmm dd, yyyy hh:mm") - HelpMe[[#This Row],[Updated Created Date]])&gt;0, "Yes","No")</f>
        <v>No</v>
      </c>
      <c r="AB964" s="230">
        <f ca="1">HelpMe[[#This Row],[Updated Resolved Time]]-HelpMe[[#This Row],[Updated Created Date]]</f>
        <v>28.94224039351684</v>
      </c>
      <c r="AC964" s="231">
        <f>YEAR(HelpMe[[#This Row],[Updated Created Date]])</f>
        <v>2024</v>
      </c>
      <c r="AD964" s="228">
        <f>WEEKNUM(HelpMe[[#This Row],[Updated Created Date]])</f>
        <v>48</v>
      </c>
      <c r="AE964" s="228" t="str">
        <f>_xlfn.CONCAT(HelpMe[[#This Row],[Year]],"-W",HelpMe[[#This Row],[Week'#]])</f>
        <v>2024-W48</v>
      </c>
      <c r="AF964" s="228" t="str">
        <f>IFERROR(VLOOKUP(HelpMe[[#This Row],[ID]],CGTracker[#All],13,FALSE),"No CG Status Found")</f>
        <v>Pending Vendor</v>
      </c>
      <c r="AG964" s="228">
        <f>MONTH(HelpMe[[#This Row],[Updated Created Date]])</f>
        <v>11</v>
      </c>
      <c r="AH964" s="228" t="str">
        <f>_xlfn.CONCAT(HelpMe[[#This Row],[Year]],"-M",HelpMe[[#This Row],[Month]])</f>
        <v>2024-M11</v>
      </c>
      <c r="AI964" s="228" t="str">
        <f ca="1">IF(HelpMe[[#This Row],[Age]]&lt;2,"Less than 2",IF(HelpMe[[#This Row],[Age]]&lt;5,"From 2 to 5",IF(HelpMe[[#This Row],[Age]]&lt;10,"From 5 to 10","More than 10")))</f>
        <v>More than 10</v>
      </c>
      <c r="AJ9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45624.81527777778</v>
      </c>
      <c r="AK9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65" spans="1:37" ht="13.5" customHeight="1">
      <c r="A965" s="235">
        <v>4000005484</v>
      </c>
      <c r="B965" s="228" t="s">
        <v>156</v>
      </c>
      <c r="C965" s="228" t="s">
        <v>795</v>
      </c>
      <c r="D965" s="228" t="s">
        <v>548</v>
      </c>
      <c r="E965" s="228" t="s">
        <v>880</v>
      </c>
      <c r="F965" s="228" t="s">
        <v>518</v>
      </c>
      <c r="G965" s="228" t="s">
        <v>516</v>
      </c>
      <c r="H965" s="228" t="s">
        <v>403</v>
      </c>
      <c r="I965" s="233" t="s">
        <v>6808</v>
      </c>
      <c r="J965" s="228" t="s">
        <v>6809</v>
      </c>
      <c r="K965" s="228" t="s">
        <v>846</v>
      </c>
      <c r="L965" s="228" t="s">
        <v>6810</v>
      </c>
      <c r="M965" s="228" t="s">
        <v>880</v>
      </c>
      <c r="N965" s="228" t="s">
        <v>886</v>
      </c>
      <c r="O965" s="228" t="s">
        <v>1015</v>
      </c>
      <c r="P965" s="233" t="s">
        <v>6810</v>
      </c>
      <c r="Q965" s="228" t="s">
        <v>892</v>
      </c>
      <c r="R965" s="233" t="s">
        <v>6811</v>
      </c>
      <c r="S965" s="228" t="s">
        <v>6811</v>
      </c>
      <c r="T965" s="228" t="s">
        <v>6812</v>
      </c>
      <c r="U965" s="228" t="s">
        <v>855</v>
      </c>
      <c r="V965" s="228" t="s">
        <v>855</v>
      </c>
      <c r="W965" s="228" t="s">
        <v>869</v>
      </c>
      <c r="X965" s="316" t="s">
        <v>891</v>
      </c>
      <c r="Y965" s="317" t="str">
        <f>VLOOKUP(HelpMe[[#This Row],[Technician]],Technicians[#All],3,FALSE)</f>
        <v>Capgemini</v>
      </c>
      <c r="Z965" s="228" t="str">
        <f>VLOOKUP(HelpMe[[#This Row],[Technician]],Technicians[#All],2,FALSE)</f>
        <v>SAP SD</v>
      </c>
      <c r="AA965" s="233" t="str">
        <f>IF((TEXT("Oct 28, 2024 00:00 AM","mmm dd, yyyy hh:mm") - HelpMe[[#This Row],[Updated Created Date]])&gt;0, "Yes","No")</f>
        <v>No</v>
      </c>
      <c r="AB965" s="230">
        <f ca="1">HelpMe[[#This Row],[Updated Resolved Time]]-HelpMe[[#This Row],[Updated Created Date]]</f>
        <v>12.006249999998545</v>
      </c>
      <c r="AC965" s="231">
        <f>YEAR(HelpMe[[#This Row],[Updated Created Date]])</f>
        <v>2024</v>
      </c>
      <c r="AD965" s="228">
        <f>WEEKNUM(HelpMe[[#This Row],[Updated Created Date]])</f>
        <v>48</v>
      </c>
      <c r="AE965" s="228" t="str">
        <f>_xlfn.CONCAT(HelpMe[[#This Row],[Year]],"-W",HelpMe[[#This Row],[Week'#]])</f>
        <v>2024-W48</v>
      </c>
      <c r="AF965" s="228" t="str">
        <f>IFERROR(VLOOKUP(HelpMe[[#This Row],[ID]],CGTracker[#All],13,FALSE),"No CG Status Found")</f>
        <v>Resolved</v>
      </c>
      <c r="AG965" s="228">
        <f>MONTH(HelpMe[[#This Row],[Updated Created Date]])</f>
        <v>11</v>
      </c>
      <c r="AH965" s="228" t="str">
        <f>_xlfn.CONCAT(HelpMe[[#This Row],[Year]],"-M",HelpMe[[#This Row],[Month]])</f>
        <v>2024-M11</v>
      </c>
      <c r="AI965" s="228" t="str">
        <f ca="1">IF(HelpMe[[#This Row],[Age]]&lt;2,"Less than 2",IF(HelpMe[[#This Row],[Age]]&lt;5,"From 2 to 5",IF(HelpMe[[#This Row],[Age]]&lt;10,"From 5 to 10","More than 10")))</f>
        <v>More than 10</v>
      </c>
      <c r="AJ9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45624.819444444445</v>
      </c>
      <c r="AK9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45636.825694444444</v>
      </c>
    </row>
    <row r="966" spans="1:37" ht="13.5" customHeight="1">
      <c r="A966" s="235">
        <v>4000005508</v>
      </c>
      <c r="B966" s="228" t="s">
        <v>117</v>
      </c>
      <c r="C966" s="228" t="s">
        <v>795</v>
      </c>
      <c r="D966" s="228" t="s">
        <v>571</v>
      </c>
      <c r="E966" s="228" t="s">
        <v>1712</v>
      </c>
      <c r="F966" s="228" t="s">
        <v>855</v>
      </c>
      <c r="G966" s="228" t="s">
        <v>516</v>
      </c>
      <c r="H966" s="228" t="s">
        <v>6813</v>
      </c>
      <c r="I966" s="233" t="s">
        <v>6814</v>
      </c>
      <c r="J966" s="228" t="s">
        <v>6815</v>
      </c>
      <c r="K966" s="228" t="s">
        <v>846</v>
      </c>
      <c r="L966" s="228" t="s">
        <v>855</v>
      </c>
      <c r="M966" s="228" t="s">
        <v>933</v>
      </c>
      <c r="N966" s="228" t="s">
        <v>874</v>
      </c>
      <c r="O966" s="228" t="s">
        <v>850</v>
      </c>
      <c r="P966" s="233" t="s">
        <v>6816</v>
      </c>
      <c r="Q966" s="228" t="s">
        <v>795</v>
      </c>
      <c r="R966" s="233" t="s">
        <v>855</v>
      </c>
      <c r="S966" s="228" t="s">
        <v>6817</v>
      </c>
      <c r="T966" s="228" t="s">
        <v>6818</v>
      </c>
      <c r="U966" s="228" t="s">
        <v>846</v>
      </c>
      <c r="V966" s="228" t="s">
        <v>855</v>
      </c>
      <c r="W966" s="228" t="s">
        <v>869</v>
      </c>
      <c r="X966" s="316" t="s">
        <v>878</v>
      </c>
      <c r="Y966" s="317" t="str">
        <f>VLOOKUP(HelpMe[[#This Row],[Technician]],Technicians[#All],3,FALSE)</f>
        <v>Unkown</v>
      </c>
      <c r="Z966" s="228" t="str">
        <f>VLOOKUP(HelpMe[[#This Row],[Technician]],Technicians[#All],2,FALSE)</f>
        <v>Unkown</v>
      </c>
      <c r="AA966" s="233" t="str">
        <f>IF((TEXT("Oct 28, 2024 00:00 AM","mmm dd, yyyy hh:mm") - HelpMe[[#This Row],[Updated Created Date]])&gt;0, "Yes","No")</f>
        <v>No</v>
      </c>
      <c r="AB966" s="230">
        <f ca="1">HelpMe[[#This Row],[Updated Resolved Time]]-HelpMe[[#This Row],[Updated Created Date]]</f>
        <v>28.06724039351684</v>
      </c>
      <c r="AC966" s="231">
        <f>YEAR(HelpMe[[#This Row],[Updated Created Date]])</f>
        <v>2024</v>
      </c>
      <c r="AD966" s="228">
        <f>WEEKNUM(HelpMe[[#This Row],[Updated Created Date]])</f>
        <v>48</v>
      </c>
      <c r="AE966" s="228" t="str">
        <f>_xlfn.CONCAT(HelpMe[[#This Row],[Year]],"-W",HelpMe[[#This Row],[Week'#]])</f>
        <v>2024-W48</v>
      </c>
      <c r="AF966" s="228" t="str">
        <f>IFERROR(VLOOKUP(HelpMe[[#This Row],[ID]],CGTracker[#All],13,FALSE),"No CG Status Found")</f>
        <v>Pending RAK Ceramics Action</v>
      </c>
      <c r="AG966" s="228">
        <f>MONTH(HelpMe[[#This Row],[Updated Created Date]])</f>
        <v>11</v>
      </c>
      <c r="AH966" s="228" t="str">
        <f>_xlfn.CONCAT(HelpMe[[#This Row],[Year]],"-M",HelpMe[[#This Row],[Month]])</f>
        <v>2024-M11</v>
      </c>
      <c r="AI966" s="228" t="str">
        <f ca="1">IF(HelpMe[[#This Row],[Age]]&lt;2,"Less than 2",IF(HelpMe[[#This Row],[Age]]&lt;5,"From 2 to 5",IF(HelpMe[[#This Row],[Age]]&lt;10,"From 5 to 10","More than 10")))</f>
        <v>More than 10</v>
      </c>
      <c r="AJ9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45625.69027777778</v>
      </c>
      <c r="AK9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67" spans="1:37" ht="13.5" customHeight="1">
      <c r="A967" s="235">
        <v>4000005516</v>
      </c>
      <c r="B967" s="228" t="s">
        <v>156</v>
      </c>
      <c r="C967" s="228" t="s">
        <v>795</v>
      </c>
      <c r="D967" s="228" t="s">
        <v>6819</v>
      </c>
      <c r="E967" s="228" t="s">
        <v>906</v>
      </c>
      <c r="F967" s="228" t="s">
        <v>881</v>
      </c>
      <c r="G967" s="228" t="s">
        <v>882</v>
      </c>
      <c r="H967" s="228" t="s">
        <v>403</v>
      </c>
      <c r="I967" s="233" t="s">
        <v>6820</v>
      </c>
      <c r="J967" s="228" t="s">
        <v>6821</v>
      </c>
      <c r="K967" s="228" t="s">
        <v>846</v>
      </c>
      <c r="L967" s="228" t="s">
        <v>4101</v>
      </c>
      <c r="M967" s="228" t="s">
        <v>933</v>
      </c>
      <c r="N967" s="228" t="s">
        <v>863</v>
      </c>
      <c r="O967" s="228" t="s">
        <v>850</v>
      </c>
      <c r="P967" s="233" t="s">
        <v>4101</v>
      </c>
      <c r="Q967" s="228" t="s">
        <v>795</v>
      </c>
      <c r="R967" s="233" t="s">
        <v>6822</v>
      </c>
      <c r="S967" s="228" t="s">
        <v>6822</v>
      </c>
      <c r="T967" s="228" t="s">
        <v>6823</v>
      </c>
      <c r="U967" s="228" t="s">
        <v>855</v>
      </c>
      <c r="V967" s="228" t="s">
        <v>855</v>
      </c>
      <c r="W967" s="228" t="s">
        <v>869</v>
      </c>
      <c r="X967" s="316" t="s">
        <v>793</v>
      </c>
      <c r="Y967" s="317" t="str">
        <f>VLOOKUP(HelpMe[[#This Row],[Technician]],Technicians[#All],3,FALSE)</f>
        <v>RAK Ceramics</v>
      </c>
      <c r="Z967" s="228" t="str">
        <f>VLOOKUP(HelpMe[[#This Row],[Technician]],Technicians[#All],2,FALSE)</f>
        <v>SAP Basis</v>
      </c>
      <c r="AA967" s="233" t="str">
        <f>IF((TEXT("Oct 28, 2024 00:00 AM","mmm dd, yyyy hh:mm") - HelpMe[[#This Row],[Updated Created Date]])&gt;0, "Yes","No")</f>
        <v>No</v>
      </c>
      <c r="AB967" s="230">
        <f ca="1">HelpMe[[#This Row],[Updated Resolved Time]]-HelpMe[[#This Row],[Updated Created Date]]</f>
        <v>4.851388888884685</v>
      </c>
      <c r="AC967" s="231">
        <f>YEAR(HelpMe[[#This Row],[Updated Created Date]])</f>
        <v>2024</v>
      </c>
      <c r="AD967" s="228">
        <f>WEEKNUM(HelpMe[[#This Row],[Updated Created Date]])</f>
        <v>48</v>
      </c>
      <c r="AE967" s="228" t="str">
        <f>_xlfn.CONCAT(HelpMe[[#This Row],[Year]],"-W",HelpMe[[#This Row],[Week'#]])</f>
        <v>2024-W48</v>
      </c>
      <c r="AF967" s="228" t="str">
        <f>IFERROR(VLOOKUP(HelpMe[[#This Row],[ID]],CGTracker[#All],13,FALSE),"No CG Status Found")</f>
        <v>No CG Status Found</v>
      </c>
      <c r="AG967" s="228">
        <f>MONTH(HelpMe[[#This Row],[Updated Created Date]])</f>
        <v>11</v>
      </c>
      <c r="AH967" s="228" t="str">
        <f>_xlfn.CONCAT(HelpMe[[#This Row],[Year]],"-M",HelpMe[[#This Row],[Month]])</f>
        <v>2024-M11</v>
      </c>
      <c r="AI967" s="228" t="str">
        <f ca="1">IF(HelpMe[[#This Row],[Age]]&lt;2,"Less than 2",IF(HelpMe[[#This Row],[Age]]&lt;5,"From 2 to 5",IF(HelpMe[[#This Row],[Age]]&lt;10,"From 5 to 10","More than 10")))</f>
        <v>From 2 to 5</v>
      </c>
      <c r="AJ9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45626.65902777778</v>
      </c>
      <c r="AK9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45631.510416666664</v>
      </c>
    </row>
    <row r="968" spans="1:37" ht="13.5" customHeight="1">
      <c r="A968" s="235">
        <v>4000005525</v>
      </c>
      <c r="B968" s="228" t="s">
        <v>117</v>
      </c>
      <c r="C968" s="228" t="s">
        <v>795</v>
      </c>
      <c r="D968" s="228" t="s">
        <v>6824</v>
      </c>
      <c r="E968" s="228" t="s">
        <v>1512</v>
      </c>
      <c r="F968" s="228" t="s">
        <v>223</v>
      </c>
      <c r="G968" s="228" t="s">
        <v>1743</v>
      </c>
      <c r="H968" s="228" t="s">
        <v>403</v>
      </c>
      <c r="I968" s="233" t="s">
        <v>6825</v>
      </c>
      <c r="J968" s="228" t="s">
        <v>6821</v>
      </c>
      <c r="K968" s="228" t="s">
        <v>846</v>
      </c>
      <c r="L968" s="228" t="s">
        <v>2233</v>
      </c>
      <c r="M968" s="228" t="s">
        <v>1155</v>
      </c>
      <c r="N968" s="228" t="s">
        <v>1516</v>
      </c>
      <c r="O968" s="228" t="s">
        <v>917</v>
      </c>
      <c r="P968" s="233" t="s">
        <v>2233</v>
      </c>
      <c r="Q968" s="228" t="s">
        <v>795</v>
      </c>
      <c r="R968" s="233" t="s">
        <v>6826</v>
      </c>
      <c r="S968" s="228" t="s">
        <v>6827</v>
      </c>
      <c r="T968" s="228" t="s">
        <v>6823</v>
      </c>
      <c r="U968" s="228" t="s">
        <v>846</v>
      </c>
      <c r="V968" s="228" t="s">
        <v>6828</v>
      </c>
      <c r="W968" s="228" t="s">
        <v>869</v>
      </c>
      <c r="X968" s="316" t="s">
        <v>793</v>
      </c>
      <c r="Y968" s="317" t="str">
        <f>VLOOKUP(HelpMe[[#This Row],[Technician]],Technicians[#All],3,FALSE)</f>
        <v>Capgemini</v>
      </c>
      <c r="Z968" s="228" t="str">
        <f>VLOOKUP(HelpMe[[#This Row],[Technician]],Technicians[#All],2,FALSE)</f>
        <v>SAP HCM</v>
      </c>
      <c r="AA968" s="233" t="str">
        <f>IF((TEXT("Oct 28, 2024 00:00 AM","mmm dd, yyyy hh:mm") - HelpMe[[#This Row],[Updated Created Date]])&gt;0, "Yes","No")</f>
        <v>No</v>
      </c>
      <c r="AB968" s="230">
        <f ca="1">HelpMe[[#This Row],[Updated Resolved Time]]-HelpMe[[#This Row],[Updated Created Date]]</f>
        <v>11.943055555559113</v>
      </c>
      <c r="AC968" s="231">
        <f>YEAR(HelpMe[[#This Row],[Updated Created Date]])</f>
        <v>2024</v>
      </c>
      <c r="AD968" s="228">
        <f>WEEKNUM(HelpMe[[#This Row],[Updated Created Date]])</f>
        <v>48</v>
      </c>
      <c r="AE968" s="228" t="str">
        <f>_xlfn.CONCAT(HelpMe[[#This Row],[Year]],"-W",HelpMe[[#This Row],[Week'#]])</f>
        <v>2024-W48</v>
      </c>
      <c r="AF968" s="228" t="str">
        <f>IFERROR(VLOOKUP(HelpMe[[#This Row],[ID]],CGTracker[#All],13,FALSE),"No CG Status Found")</f>
        <v>Completed</v>
      </c>
      <c r="AG968" s="228">
        <f>MONTH(HelpMe[[#This Row],[Updated Created Date]])</f>
        <v>11</v>
      </c>
      <c r="AH968" s="228" t="str">
        <f>_xlfn.CONCAT(HelpMe[[#This Row],[Year]],"-M",HelpMe[[#This Row],[Month]])</f>
        <v>2024-M11</v>
      </c>
      <c r="AI968" s="228" t="str">
        <f ca="1">IF(HelpMe[[#This Row],[Age]]&lt;2,"Less than 2",IF(HelpMe[[#This Row],[Age]]&lt;5,"From 2 to 5",IF(HelpMe[[#This Row],[Age]]&lt;10,"From 5 to 10","More than 10")))</f>
        <v>More than 10</v>
      </c>
      <c r="AJ9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45626.869444444441</v>
      </c>
      <c r="AK9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45638.8125</v>
      </c>
    </row>
    <row r="969" spans="1:37" ht="13.5" customHeight="1">
      <c r="A969" s="235">
        <v>4000005533</v>
      </c>
      <c r="B969" s="228" t="s">
        <v>156</v>
      </c>
      <c r="C969" s="228" t="s">
        <v>795</v>
      </c>
      <c r="D969" s="228" t="s">
        <v>6829</v>
      </c>
      <c r="E969" s="228" t="s">
        <v>1705</v>
      </c>
      <c r="F969" s="228" t="s">
        <v>881</v>
      </c>
      <c r="G969" s="228" t="s">
        <v>882</v>
      </c>
      <c r="H969" s="228" t="s">
        <v>403</v>
      </c>
      <c r="I969" s="233" t="s">
        <v>6830</v>
      </c>
      <c r="J969" s="228" t="s">
        <v>6831</v>
      </c>
      <c r="K969" s="228" t="s">
        <v>846</v>
      </c>
      <c r="L969" s="228" t="s">
        <v>6286</v>
      </c>
      <c r="M969" s="228" t="s">
        <v>933</v>
      </c>
      <c r="N969" s="228" t="s">
        <v>886</v>
      </c>
      <c r="O969" s="228" t="s">
        <v>850</v>
      </c>
      <c r="P969" s="233" t="s">
        <v>6286</v>
      </c>
      <c r="Q969" s="228" t="s">
        <v>795</v>
      </c>
      <c r="R969" s="233" t="s">
        <v>6832</v>
      </c>
      <c r="S969" s="228" t="s">
        <v>6832</v>
      </c>
      <c r="T969" s="228" t="s">
        <v>6833</v>
      </c>
      <c r="U969" s="228" t="s">
        <v>855</v>
      </c>
      <c r="V969" s="228" t="s">
        <v>855</v>
      </c>
      <c r="W969" s="228" t="s">
        <v>869</v>
      </c>
      <c r="X969" s="316" t="s">
        <v>984</v>
      </c>
      <c r="Y969" s="317" t="str">
        <f>VLOOKUP(HelpMe[[#This Row],[Technician]],Technicians[#All],3,FALSE)</f>
        <v>RAK Ceramics</v>
      </c>
      <c r="Z969" s="228" t="str">
        <f>VLOOKUP(HelpMe[[#This Row],[Technician]],Technicians[#All],2,FALSE)</f>
        <v>SAP Basis</v>
      </c>
      <c r="AA969" s="233" t="str">
        <f>IF((TEXT("Oct 28, 2024 00:00 AM","mmm dd, yyyy hh:mm") - HelpMe[[#This Row],[Updated Created Date]])&gt;0, "Yes","No")</f>
        <v>No</v>
      </c>
      <c r="AB969" s="230">
        <f ca="1">HelpMe[[#This Row],[Updated Resolved Time]]-HelpMe[[#This Row],[Updated Created Date]]</f>
        <v>3.8458333333328483</v>
      </c>
      <c r="AC969" s="231">
        <f>YEAR(HelpMe[[#This Row],[Updated Created Date]])</f>
        <v>2024</v>
      </c>
      <c r="AD969" s="228">
        <f>WEEKNUM(HelpMe[[#This Row],[Updated Created Date]])</f>
        <v>49</v>
      </c>
      <c r="AE969" s="228" t="str">
        <f>_xlfn.CONCAT(HelpMe[[#This Row],[Year]],"-W",HelpMe[[#This Row],[Week'#]])</f>
        <v>2024-W49</v>
      </c>
      <c r="AF969" s="228" t="str">
        <f>IFERROR(VLOOKUP(HelpMe[[#This Row],[ID]],CGTracker[#All],13,FALSE),"No CG Status Found")</f>
        <v>No CG Status Found</v>
      </c>
      <c r="AG969" s="228">
        <f>MONTH(HelpMe[[#This Row],[Updated Created Date]])</f>
        <v>12</v>
      </c>
      <c r="AH969" s="228" t="str">
        <f>_xlfn.CONCAT(HelpMe[[#This Row],[Year]],"-M",HelpMe[[#This Row],[Month]])</f>
        <v>2024-M12</v>
      </c>
      <c r="AI969" s="228" t="str">
        <f ca="1">IF(HelpMe[[#This Row],[Age]]&lt;2,"Less than 2",IF(HelpMe[[#This Row],[Age]]&lt;5,"From 2 to 5",IF(HelpMe[[#This Row],[Age]]&lt;10,"From 5 to 10","More than 10")))</f>
        <v>From 2 to 5</v>
      </c>
      <c r="AJ9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45627.648611111108</v>
      </c>
      <c r="AK9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45631.494444444441</v>
      </c>
    </row>
    <row r="970" spans="1:37" ht="13.5" customHeight="1">
      <c r="A970" s="235">
        <v>4000005542</v>
      </c>
      <c r="B970" s="228" t="s">
        <v>156</v>
      </c>
      <c r="C970" s="228" t="s">
        <v>795</v>
      </c>
      <c r="D970" s="228" t="s">
        <v>6834</v>
      </c>
      <c r="E970" s="228" t="s">
        <v>6835</v>
      </c>
      <c r="F970" s="228" t="s">
        <v>881</v>
      </c>
      <c r="G970" s="228" t="s">
        <v>882</v>
      </c>
      <c r="H970" s="228" t="s">
        <v>403</v>
      </c>
      <c r="I970" s="233" t="s">
        <v>6836</v>
      </c>
      <c r="J970" s="228" t="s">
        <v>6837</v>
      </c>
      <c r="K970" s="228" t="s">
        <v>890</v>
      </c>
      <c r="L970" s="228" t="s">
        <v>6286</v>
      </c>
      <c r="M970" s="228" t="s">
        <v>933</v>
      </c>
      <c r="N970" s="228" t="s">
        <v>899</v>
      </c>
      <c r="O970" s="228" t="s">
        <v>850</v>
      </c>
      <c r="P970" s="233" t="s">
        <v>6286</v>
      </c>
      <c r="Q970" s="228" t="s">
        <v>795</v>
      </c>
      <c r="R970" s="233" t="s">
        <v>6838</v>
      </c>
      <c r="S970" s="228" t="s">
        <v>6838</v>
      </c>
      <c r="T970" s="228" t="s">
        <v>6839</v>
      </c>
      <c r="U970" s="228" t="s">
        <v>855</v>
      </c>
      <c r="V970" s="228" t="s">
        <v>855</v>
      </c>
      <c r="W970" s="228" t="s">
        <v>938</v>
      </c>
      <c r="X970" s="316" t="s">
        <v>904</v>
      </c>
      <c r="Y970" s="317" t="str">
        <f>VLOOKUP(HelpMe[[#This Row],[Technician]],Technicians[#All],3,FALSE)</f>
        <v>RAK Ceramics</v>
      </c>
      <c r="Z970" s="228" t="str">
        <f>VLOOKUP(HelpMe[[#This Row],[Technician]],Technicians[#All],2,FALSE)</f>
        <v>SAP Basis</v>
      </c>
      <c r="AA970" s="233" t="str">
        <f>IF((TEXT("Oct 28, 2024 00:00 AM","mmm dd, yyyy hh:mm") - HelpMe[[#This Row],[Updated Created Date]])&gt;0, "Yes","No")</f>
        <v>No</v>
      </c>
      <c r="AB970" s="230">
        <f ca="1">HelpMe[[#This Row],[Updated Resolved Time]]-HelpMe[[#This Row],[Updated Created Date]]</f>
        <v>3.0145833333372138</v>
      </c>
      <c r="AC970" s="231">
        <f>YEAR(HelpMe[[#This Row],[Updated Created Date]])</f>
        <v>2024</v>
      </c>
      <c r="AD970" s="228">
        <f>WEEKNUM(HelpMe[[#This Row],[Updated Created Date]])</f>
        <v>49</v>
      </c>
      <c r="AE970" s="228" t="str">
        <f>_xlfn.CONCAT(HelpMe[[#This Row],[Year]],"-W",HelpMe[[#This Row],[Week'#]])</f>
        <v>2024-W49</v>
      </c>
      <c r="AF970" s="228" t="str">
        <f>IFERROR(VLOOKUP(HelpMe[[#This Row],[ID]],CGTracker[#All],13,FALSE),"No CG Status Found")</f>
        <v>No CG Status Found</v>
      </c>
      <c r="AG970" s="228">
        <f>MONTH(HelpMe[[#This Row],[Updated Created Date]])</f>
        <v>12</v>
      </c>
      <c r="AH970" s="228" t="str">
        <f>_xlfn.CONCAT(HelpMe[[#This Row],[Year]],"-M",HelpMe[[#This Row],[Month]])</f>
        <v>2024-M12</v>
      </c>
      <c r="AI970" s="228" t="str">
        <f ca="1">IF(HelpMe[[#This Row],[Age]]&lt;2,"Less than 2",IF(HelpMe[[#This Row],[Age]]&lt;5,"From 2 to 5",IF(HelpMe[[#This Row],[Age]]&lt;10,"From 5 to 10","More than 10")))</f>
        <v>From 2 to 5</v>
      </c>
      <c r="AJ9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45628.481944444444</v>
      </c>
      <c r="AK9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45631.496527777781</v>
      </c>
    </row>
    <row r="971" spans="1:37" ht="13.5" customHeight="1">
      <c r="A971" s="235">
        <v>4000005548</v>
      </c>
      <c r="B971" s="228" t="s">
        <v>117</v>
      </c>
      <c r="C971" s="228" t="s">
        <v>795</v>
      </c>
      <c r="D971" s="228" t="s">
        <v>6840</v>
      </c>
      <c r="E971" s="228" t="s">
        <v>2172</v>
      </c>
      <c r="F971" s="228" t="s">
        <v>881</v>
      </c>
      <c r="G971" s="228" t="s">
        <v>882</v>
      </c>
      <c r="H971" s="228" t="s">
        <v>403</v>
      </c>
      <c r="I971" s="233" t="s">
        <v>6841</v>
      </c>
      <c r="J971" s="228" t="s">
        <v>6842</v>
      </c>
      <c r="K971" s="228" t="s">
        <v>846</v>
      </c>
      <c r="L971" s="228" t="s">
        <v>6843</v>
      </c>
      <c r="M971" s="228" t="s">
        <v>933</v>
      </c>
      <c r="N971" s="228" t="s">
        <v>1666</v>
      </c>
      <c r="O971" s="228" t="s">
        <v>850</v>
      </c>
      <c r="P971" s="233" t="s">
        <v>6843</v>
      </c>
      <c r="Q971" s="228" t="s">
        <v>795</v>
      </c>
      <c r="R971" s="233" t="s">
        <v>6844</v>
      </c>
      <c r="S971" s="228" t="s">
        <v>6844</v>
      </c>
      <c r="T971" s="228" t="s">
        <v>6845</v>
      </c>
      <c r="U971" s="228" t="s">
        <v>890</v>
      </c>
      <c r="V971" s="228" t="s">
        <v>855</v>
      </c>
      <c r="W971" s="228" t="s">
        <v>869</v>
      </c>
      <c r="X971" s="316" t="s">
        <v>2176</v>
      </c>
      <c r="Y971" s="317" t="str">
        <f>VLOOKUP(HelpMe[[#This Row],[Technician]],Technicians[#All],3,FALSE)</f>
        <v>RAK Ceramics</v>
      </c>
      <c r="Z971" s="228" t="str">
        <f>VLOOKUP(HelpMe[[#This Row],[Technician]],Technicians[#All],2,FALSE)</f>
        <v>SAP Basis</v>
      </c>
      <c r="AA971" s="233" t="str">
        <f>IF((TEXT("Oct 28, 2024 00:00 AM","mmm dd, yyyy hh:mm") - HelpMe[[#This Row],[Updated Created Date]])&gt;0, "Yes","No")</f>
        <v>No</v>
      </c>
      <c r="AB971" s="230">
        <f ca="1">HelpMe[[#This Row],[Updated Resolved Time]]-HelpMe[[#This Row],[Updated Created Date]]</f>
        <v>8.15625</v>
      </c>
      <c r="AC971" s="231">
        <f>YEAR(HelpMe[[#This Row],[Updated Created Date]])</f>
        <v>2024</v>
      </c>
      <c r="AD971" s="228">
        <f>WEEKNUM(HelpMe[[#This Row],[Updated Created Date]])</f>
        <v>49</v>
      </c>
      <c r="AE971" s="228" t="str">
        <f>_xlfn.CONCAT(HelpMe[[#This Row],[Year]],"-W",HelpMe[[#This Row],[Week'#]])</f>
        <v>2024-W49</v>
      </c>
      <c r="AF971" s="228" t="str">
        <f>IFERROR(VLOOKUP(HelpMe[[#This Row],[ID]],CGTracker[#All],13,FALSE),"No CG Status Found")</f>
        <v>No CG Status Found</v>
      </c>
      <c r="AG971" s="228">
        <f>MONTH(HelpMe[[#This Row],[Updated Created Date]])</f>
        <v>12</v>
      </c>
      <c r="AH971" s="228" t="str">
        <f>_xlfn.CONCAT(HelpMe[[#This Row],[Year]],"-M",HelpMe[[#This Row],[Month]])</f>
        <v>2024-M12</v>
      </c>
      <c r="AI971" s="228" t="str">
        <f ca="1">IF(HelpMe[[#This Row],[Age]]&lt;2,"Less than 2",IF(HelpMe[[#This Row],[Age]]&lt;5,"From 2 to 5",IF(HelpMe[[#This Row],[Age]]&lt;10,"From 5 to 10","More than 10")))</f>
        <v>From 5 to 10</v>
      </c>
      <c r="AJ9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45628.625</v>
      </c>
      <c r="AK9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45636.78125</v>
      </c>
    </row>
    <row r="972" spans="1:37" ht="13.5" customHeight="1">
      <c r="A972" s="235">
        <v>4000005564</v>
      </c>
      <c r="B972" s="228" t="s">
        <v>156</v>
      </c>
      <c r="C972" s="228" t="s">
        <v>795</v>
      </c>
      <c r="D972" s="228" t="s">
        <v>6846</v>
      </c>
      <c r="E972" s="228" t="s">
        <v>2527</v>
      </c>
      <c r="F972" s="228" t="s">
        <v>881</v>
      </c>
      <c r="G972" s="228" t="s">
        <v>882</v>
      </c>
      <c r="H972" s="228" t="s">
        <v>403</v>
      </c>
      <c r="I972" s="233" t="s">
        <v>6847</v>
      </c>
      <c r="J972" s="228" t="s">
        <v>6848</v>
      </c>
      <c r="K972" s="228" t="s">
        <v>846</v>
      </c>
      <c r="L972" s="228" t="s">
        <v>6286</v>
      </c>
      <c r="M972" s="228" t="s">
        <v>933</v>
      </c>
      <c r="N972" s="228" t="s">
        <v>924</v>
      </c>
      <c r="O972" s="228" t="s">
        <v>850</v>
      </c>
      <c r="P972" s="233" t="s">
        <v>6286</v>
      </c>
      <c r="Q972" s="228" t="s">
        <v>795</v>
      </c>
      <c r="R972" s="233" t="s">
        <v>6849</v>
      </c>
      <c r="S972" s="228" t="s">
        <v>6849</v>
      </c>
      <c r="T972" s="228" t="s">
        <v>6850</v>
      </c>
      <c r="U972" s="228" t="s">
        <v>855</v>
      </c>
      <c r="V972" s="228" t="s">
        <v>855</v>
      </c>
      <c r="W972" s="228" t="s">
        <v>869</v>
      </c>
      <c r="X972" s="316" t="s">
        <v>793</v>
      </c>
      <c r="Y972" s="317" t="str">
        <f>VLOOKUP(HelpMe[[#This Row],[Technician]],Technicians[#All],3,FALSE)</f>
        <v>RAK Ceramics</v>
      </c>
      <c r="Z972" s="228" t="str">
        <f>VLOOKUP(HelpMe[[#This Row],[Technician]],Technicians[#All],2,FALSE)</f>
        <v>SAP Basis</v>
      </c>
      <c r="AA972" s="233" t="str">
        <f>IF((TEXT("Oct 28, 2024 00:00 AM","mmm dd, yyyy hh:mm") - HelpMe[[#This Row],[Updated Created Date]])&gt;0, "Yes","No")</f>
        <v>No</v>
      </c>
      <c r="AB972" s="230">
        <f ca="1">HelpMe[[#This Row],[Updated Resolved Time]]-HelpMe[[#This Row],[Updated Created Date]]</f>
        <v>2.4388888888861402</v>
      </c>
      <c r="AC972" s="231">
        <f>YEAR(HelpMe[[#This Row],[Updated Created Date]])</f>
        <v>2024</v>
      </c>
      <c r="AD972" s="228">
        <f>WEEKNUM(HelpMe[[#This Row],[Updated Created Date]])</f>
        <v>49</v>
      </c>
      <c r="AE972" s="228" t="str">
        <f>_xlfn.CONCAT(HelpMe[[#This Row],[Year]],"-W",HelpMe[[#This Row],[Week'#]])</f>
        <v>2024-W49</v>
      </c>
      <c r="AF972" s="228" t="str">
        <f>IFERROR(VLOOKUP(HelpMe[[#This Row],[ID]],CGTracker[#All],13,FALSE),"No CG Status Found")</f>
        <v>No CG Status Found</v>
      </c>
      <c r="AG972" s="228">
        <f>MONTH(HelpMe[[#This Row],[Updated Created Date]])</f>
        <v>12</v>
      </c>
      <c r="AH972" s="228" t="str">
        <f>_xlfn.CONCAT(HelpMe[[#This Row],[Year]],"-M",HelpMe[[#This Row],[Month]])</f>
        <v>2024-M12</v>
      </c>
      <c r="AI972" s="228" t="str">
        <f ca="1">IF(HelpMe[[#This Row],[Age]]&lt;2,"Less than 2",IF(HelpMe[[#This Row],[Age]]&lt;5,"From 2 to 5",IF(HelpMe[[#This Row],[Age]]&lt;10,"From 5 to 10","More than 10")))</f>
        <v>From 2 to 5</v>
      </c>
      <c r="AJ9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45629.061111111114</v>
      </c>
      <c r="AK9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v>
      </c>
    </row>
    <row r="973" spans="1:37" ht="13.5" customHeight="1">
      <c r="A973" s="235">
        <v>4000005539</v>
      </c>
      <c r="B973" s="228" t="s">
        <v>156</v>
      </c>
      <c r="C973" s="228" t="s">
        <v>1035</v>
      </c>
      <c r="D973" s="228" t="s">
        <v>563</v>
      </c>
      <c r="E973" s="228" t="s">
        <v>1211</v>
      </c>
      <c r="F973" s="228" t="s">
        <v>518</v>
      </c>
      <c r="G973" s="228" t="s">
        <v>895</v>
      </c>
      <c r="H973" s="228" t="s">
        <v>746</v>
      </c>
      <c r="I973" s="233" t="s">
        <v>6851</v>
      </c>
      <c r="J973" s="228" t="s">
        <v>6852</v>
      </c>
      <c r="K973" s="228" t="s">
        <v>846</v>
      </c>
      <c r="L973" s="228" t="s">
        <v>855</v>
      </c>
      <c r="M973" s="228" t="s">
        <v>1211</v>
      </c>
      <c r="N973" s="228" t="s">
        <v>924</v>
      </c>
      <c r="O973" s="228" t="s">
        <v>850</v>
      </c>
      <c r="P973" s="233" t="s">
        <v>6853</v>
      </c>
      <c r="Q973" s="228" t="s">
        <v>892</v>
      </c>
      <c r="R973" s="233" t="s">
        <v>855</v>
      </c>
      <c r="S973" s="228" t="s">
        <v>6854</v>
      </c>
      <c r="T973" s="228" t="s">
        <v>6855</v>
      </c>
      <c r="U973" s="228" t="s">
        <v>855</v>
      </c>
      <c r="V973" s="228" t="s">
        <v>855</v>
      </c>
      <c r="W973" s="228" t="s">
        <v>869</v>
      </c>
      <c r="X973" s="316" t="s">
        <v>878</v>
      </c>
      <c r="Y973" s="317" t="str">
        <f>VLOOKUP(HelpMe[[#This Row],[Technician]],Technicians[#All],3,FALSE)</f>
        <v>Capgemini</v>
      </c>
      <c r="Z973" s="228" t="str">
        <f>VLOOKUP(HelpMe[[#This Row],[Technician]],Technicians[#All],2,FALSE)</f>
        <v>SAP SD</v>
      </c>
      <c r="AA973" s="233" t="str">
        <f>IF((TEXT("Oct 28, 2024 00:00 AM","mmm dd, yyyy hh:mm") - HelpMe[[#This Row],[Updated Created Date]])&gt;0, "Yes","No")</f>
        <v>No</v>
      </c>
      <c r="AB973" s="230">
        <f ca="1">HelpMe[[#This Row],[Updated Resolved Time]]-HelpMe[[#This Row],[Updated Created Date]]</f>
        <v>25.304740393519751</v>
      </c>
      <c r="AC973" s="231">
        <f>YEAR(HelpMe[[#This Row],[Updated Created Date]])</f>
        <v>2024</v>
      </c>
      <c r="AD973" s="228">
        <f>WEEKNUM(HelpMe[[#This Row],[Updated Created Date]])</f>
        <v>49</v>
      </c>
      <c r="AE973" s="228" t="str">
        <f>_xlfn.CONCAT(HelpMe[[#This Row],[Year]],"-W",HelpMe[[#This Row],[Week'#]])</f>
        <v>2024-W49</v>
      </c>
      <c r="AF973" s="228" t="str">
        <f>IFERROR(VLOOKUP(HelpMe[[#This Row],[ID]],CGTracker[#All],13,FALSE),"No CG Status Found")</f>
        <v>Pending RAK Ceramics Action</v>
      </c>
      <c r="AG973" s="228">
        <f>MONTH(HelpMe[[#This Row],[Updated Created Date]])</f>
        <v>12</v>
      </c>
      <c r="AH973" s="228" t="str">
        <f>_xlfn.CONCAT(HelpMe[[#This Row],[Year]],"-M",HelpMe[[#This Row],[Month]])</f>
        <v>2024-M12</v>
      </c>
      <c r="AI973" s="228" t="str">
        <f ca="1">IF(HelpMe[[#This Row],[Age]]&lt;2,"Less than 2",IF(HelpMe[[#This Row],[Age]]&lt;5,"From 2 to 5",IF(HelpMe[[#This Row],[Age]]&lt;10,"From 5 to 10","More than 10")))</f>
        <v>More than 10</v>
      </c>
      <c r="AJ9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45628.452777777777</v>
      </c>
      <c r="AK9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74" spans="1:37" ht="13.5" customHeight="1">
      <c r="A974" s="235">
        <v>4000005573</v>
      </c>
      <c r="B974" s="228" t="s">
        <v>156</v>
      </c>
      <c r="C974" s="228" t="s">
        <v>1035</v>
      </c>
      <c r="D974" s="228" t="s">
        <v>624</v>
      </c>
      <c r="E974" s="228" t="s">
        <v>2412</v>
      </c>
      <c r="F974" s="228" t="s">
        <v>2387</v>
      </c>
      <c r="G974" s="228" t="s">
        <v>895</v>
      </c>
      <c r="H974" s="228" t="s">
        <v>403</v>
      </c>
      <c r="I974" s="233" t="s">
        <v>6229</v>
      </c>
      <c r="J974" s="228" t="s">
        <v>6856</v>
      </c>
      <c r="K974" s="228" t="s">
        <v>846</v>
      </c>
      <c r="L974" s="228" t="s">
        <v>6857</v>
      </c>
      <c r="M974" s="228" t="s">
        <v>2412</v>
      </c>
      <c r="N974" s="228" t="s">
        <v>924</v>
      </c>
      <c r="O974" s="228" t="s">
        <v>850</v>
      </c>
      <c r="P974" s="233" t="s">
        <v>6857</v>
      </c>
      <c r="Q974" s="228" t="s">
        <v>892</v>
      </c>
      <c r="R974" s="233" t="s">
        <v>6858</v>
      </c>
      <c r="S974" s="228" t="s">
        <v>6859</v>
      </c>
      <c r="T974" s="228" t="s">
        <v>6860</v>
      </c>
      <c r="U974" s="228" t="s">
        <v>855</v>
      </c>
      <c r="V974" s="228" t="s">
        <v>855</v>
      </c>
      <c r="W974" s="228" t="s">
        <v>869</v>
      </c>
      <c r="X974" s="316" t="s">
        <v>878</v>
      </c>
      <c r="Y974" s="317" t="str">
        <f>VLOOKUP(HelpMe[[#This Row],[Technician]],Technicians[#All],3,FALSE)</f>
        <v>Capgemini</v>
      </c>
      <c r="Z974" s="228" t="str">
        <f>VLOOKUP(HelpMe[[#This Row],[Technician]],Technicians[#All],2,FALSE)</f>
        <v>SAP FICO</v>
      </c>
      <c r="AA974" s="233" t="str">
        <f>IF((TEXT("Oct 28, 2024 00:00 AM","mmm dd, yyyy hh:mm") - HelpMe[[#This Row],[Updated Created Date]])&gt;0, "Yes","No")</f>
        <v>No</v>
      </c>
      <c r="AB974" s="230">
        <f ca="1">HelpMe[[#This Row],[Updated Resolved Time]]-HelpMe[[#This Row],[Updated Created Date]]</f>
        <v>6.9666666666671517</v>
      </c>
      <c r="AC974" s="231">
        <f>YEAR(HelpMe[[#This Row],[Updated Created Date]])</f>
        <v>2024</v>
      </c>
      <c r="AD974" s="228">
        <f>WEEKNUM(HelpMe[[#This Row],[Updated Created Date]])</f>
        <v>49</v>
      </c>
      <c r="AE974" s="228" t="str">
        <f>_xlfn.CONCAT(HelpMe[[#This Row],[Year]],"-W",HelpMe[[#This Row],[Week'#]])</f>
        <v>2024-W49</v>
      </c>
      <c r="AF974" s="228" t="str">
        <f>IFERROR(VLOOKUP(HelpMe[[#This Row],[ID]],CGTracker[#All],13,FALSE),"No CG Status Found")</f>
        <v>Resolved</v>
      </c>
      <c r="AG974" s="228">
        <f>MONTH(HelpMe[[#This Row],[Updated Created Date]])</f>
        <v>12</v>
      </c>
      <c r="AH974" s="228" t="str">
        <f>_xlfn.CONCAT(HelpMe[[#This Row],[Year]],"-M",HelpMe[[#This Row],[Month]])</f>
        <v>2024-M12</v>
      </c>
      <c r="AI974" s="228" t="str">
        <f ca="1">IF(HelpMe[[#This Row],[Age]]&lt;2,"Less than 2",IF(HelpMe[[#This Row],[Age]]&lt;5,"From 2 to 5",IF(HelpMe[[#This Row],[Age]]&lt;10,"From 5 to 10","More than 10")))</f>
        <v>From 5 to 10</v>
      </c>
      <c r="AJ9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45629.518055555556</v>
      </c>
      <c r="AK9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45636.484722222223</v>
      </c>
    </row>
    <row r="975" spans="1:37" ht="13.5" customHeight="1">
      <c r="A975" s="235">
        <v>4000005621</v>
      </c>
      <c r="B975" s="228" t="s">
        <v>156</v>
      </c>
      <c r="C975" s="228" t="s">
        <v>892</v>
      </c>
      <c r="D975" s="228" t="s">
        <v>726</v>
      </c>
      <c r="E975" s="228" t="s">
        <v>1119</v>
      </c>
      <c r="F975" s="228" t="s">
        <v>2232</v>
      </c>
      <c r="G975" s="228" t="s">
        <v>941</v>
      </c>
      <c r="H975" s="228" t="s">
        <v>403</v>
      </c>
      <c r="I975" s="233" t="s">
        <v>6861</v>
      </c>
      <c r="J975" s="228" t="s">
        <v>6862</v>
      </c>
      <c r="K975" s="228" t="s">
        <v>846</v>
      </c>
      <c r="L975" s="228" t="s">
        <v>4268</v>
      </c>
      <c r="M975" s="228" t="s">
        <v>1119</v>
      </c>
      <c r="N975" s="228" t="s">
        <v>1122</v>
      </c>
      <c r="O975" s="228" t="s">
        <v>850</v>
      </c>
      <c r="P975" s="233" t="s">
        <v>4268</v>
      </c>
      <c r="Q975" s="228" t="s">
        <v>795</v>
      </c>
      <c r="R975" s="233" t="s">
        <v>6863</v>
      </c>
      <c r="S975" s="228" t="s">
        <v>6863</v>
      </c>
      <c r="T975" s="228" t="s">
        <v>6864</v>
      </c>
      <c r="U975" s="228" t="s">
        <v>855</v>
      </c>
      <c r="V975" s="228" t="s">
        <v>855</v>
      </c>
      <c r="W975" s="228" t="s">
        <v>869</v>
      </c>
      <c r="X975" s="316" t="s">
        <v>878</v>
      </c>
      <c r="Y975" s="317" t="str">
        <f>VLOOKUP(HelpMe[[#This Row],[Technician]],Technicians[#All],3,FALSE)</f>
        <v>Capgemini</v>
      </c>
      <c r="Z975" s="228" t="str">
        <f>VLOOKUP(HelpMe[[#This Row],[Technician]],Technicians[#All],2,FALSE)</f>
        <v>SAP MM</v>
      </c>
      <c r="AA975" s="233" t="str">
        <f>IF((TEXT("Oct 28, 2024 00:00 AM","mmm dd, yyyy hh:mm") - HelpMe[[#This Row],[Updated Created Date]])&gt;0, "Yes","No")</f>
        <v>No</v>
      </c>
      <c r="AB975" s="230">
        <f ca="1">HelpMe[[#This Row],[Updated Resolved Time]]-HelpMe[[#This Row],[Updated Created Date]]</f>
        <v>4.8680555555547471</v>
      </c>
      <c r="AC975" s="231">
        <f>YEAR(HelpMe[[#This Row],[Updated Created Date]])</f>
        <v>2024</v>
      </c>
      <c r="AD975" s="228">
        <f>WEEKNUM(HelpMe[[#This Row],[Updated Created Date]])</f>
        <v>49</v>
      </c>
      <c r="AE975" s="228" t="str">
        <f>_xlfn.CONCAT(HelpMe[[#This Row],[Year]],"-W",HelpMe[[#This Row],[Week'#]])</f>
        <v>2024-W49</v>
      </c>
      <c r="AF975" s="228" t="str">
        <f>IFERROR(VLOOKUP(HelpMe[[#This Row],[ID]],CGTracker[#All],13,FALSE),"No CG Status Found")</f>
        <v>Resolved</v>
      </c>
      <c r="AG975" s="228">
        <f>MONTH(HelpMe[[#This Row],[Updated Created Date]])</f>
        <v>12</v>
      </c>
      <c r="AH975" s="228" t="str">
        <f>_xlfn.CONCAT(HelpMe[[#This Row],[Year]],"-M",HelpMe[[#This Row],[Month]])</f>
        <v>2024-M12</v>
      </c>
      <c r="AI975" s="228" t="str">
        <f ca="1">IF(HelpMe[[#This Row],[Age]]&lt;2,"Less than 2",IF(HelpMe[[#This Row],[Age]]&lt;5,"From 2 to 5",IF(HelpMe[[#This Row],[Age]]&lt;10,"From 5 to 10","More than 10")))</f>
        <v>From 2 to 5</v>
      </c>
      <c r="AJ9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45630.712500000001</v>
      </c>
      <c r="AK9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45635.580555555556</v>
      </c>
    </row>
    <row r="976" spans="1:37" ht="13.5" customHeight="1">
      <c r="A976" s="235">
        <v>4000005586</v>
      </c>
      <c r="B976" s="228" t="s">
        <v>117</v>
      </c>
      <c r="C976" s="228" t="s">
        <v>795</v>
      </c>
      <c r="D976" s="228" t="s">
        <v>6865</v>
      </c>
      <c r="E976" s="228" t="s">
        <v>2825</v>
      </c>
      <c r="F976" s="228" t="s">
        <v>881</v>
      </c>
      <c r="G976" s="228" t="s">
        <v>882</v>
      </c>
      <c r="H976" s="228" t="s">
        <v>403</v>
      </c>
      <c r="I976" s="233" t="s">
        <v>6866</v>
      </c>
      <c r="J976" s="228" t="s">
        <v>6867</v>
      </c>
      <c r="K976" s="228" t="s">
        <v>846</v>
      </c>
      <c r="L976" s="228" t="s">
        <v>6286</v>
      </c>
      <c r="M976" s="228" t="s">
        <v>2825</v>
      </c>
      <c r="N976" s="228" t="s">
        <v>4458</v>
      </c>
      <c r="O976" s="228" t="s">
        <v>850</v>
      </c>
      <c r="P976" s="233" t="s">
        <v>6286</v>
      </c>
      <c r="Q976" s="228" t="s">
        <v>795</v>
      </c>
      <c r="R976" s="233" t="s">
        <v>6868</v>
      </c>
      <c r="S976" s="228" t="s">
        <v>6868</v>
      </c>
      <c r="T976" s="228" t="s">
        <v>6869</v>
      </c>
      <c r="U976" s="228" t="s">
        <v>890</v>
      </c>
      <c r="V976" s="228" t="s">
        <v>855</v>
      </c>
      <c r="W976" s="228" t="s">
        <v>869</v>
      </c>
      <c r="X976" s="316" t="s">
        <v>793</v>
      </c>
      <c r="Y976" s="317" t="str">
        <f>VLOOKUP(HelpMe[[#This Row],[Technician]],Technicians[#All],3,FALSE)</f>
        <v>RAK Ceramics</v>
      </c>
      <c r="Z976" s="228" t="str">
        <f>VLOOKUP(HelpMe[[#This Row],[Technician]],Technicians[#All],2,FALSE)</f>
        <v>SAP Basis</v>
      </c>
      <c r="AA976" s="233" t="str">
        <f>IF((TEXT("Oct 28, 2024 00:00 AM","mmm dd, yyyy hh:mm") - HelpMe[[#This Row],[Updated Created Date]])&gt;0, "Yes","No")</f>
        <v>No</v>
      </c>
      <c r="AB976" s="230">
        <f ca="1">HelpMe[[#This Row],[Updated Resolved Time]]-HelpMe[[#This Row],[Updated Created Date]]</f>
        <v>1.0340277777795563</v>
      </c>
      <c r="AC976" s="231">
        <f>YEAR(HelpMe[[#This Row],[Updated Created Date]])</f>
        <v>2024</v>
      </c>
      <c r="AD976" s="228">
        <f>WEEKNUM(HelpMe[[#This Row],[Updated Created Date]])</f>
        <v>49</v>
      </c>
      <c r="AE976" s="228" t="str">
        <f>_xlfn.CONCAT(HelpMe[[#This Row],[Year]],"-W",HelpMe[[#This Row],[Week'#]])</f>
        <v>2024-W49</v>
      </c>
      <c r="AF976" s="228" t="str">
        <f>IFERROR(VLOOKUP(HelpMe[[#This Row],[ID]],CGTracker[#All],13,FALSE),"No CG Status Found")</f>
        <v>No CG Status Found</v>
      </c>
      <c r="AG976" s="228">
        <f>MONTH(HelpMe[[#This Row],[Updated Created Date]])</f>
        <v>12</v>
      </c>
      <c r="AH976" s="228" t="str">
        <f>_xlfn.CONCAT(HelpMe[[#This Row],[Year]],"-M",HelpMe[[#This Row],[Month]])</f>
        <v>2024-M12</v>
      </c>
      <c r="AI976" s="228" t="str">
        <f ca="1">IF(HelpMe[[#This Row],[Age]]&lt;2,"Less than 2",IF(HelpMe[[#This Row],[Age]]&lt;5,"From 2 to 5",IF(HelpMe[[#This Row],[Age]]&lt;10,"From 5 to 10","More than 10")))</f>
        <v>Less than 2</v>
      </c>
      <c r="AJ9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45630.463888888888</v>
      </c>
      <c r="AK9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45631.497916666667</v>
      </c>
    </row>
    <row r="977" spans="1:37" ht="13.5" customHeight="1">
      <c r="A977" s="235">
        <v>4000005611</v>
      </c>
      <c r="B977" s="228" t="s">
        <v>117</v>
      </c>
      <c r="C977" s="228" t="s">
        <v>1035</v>
      </c>
      <c r="D977" s="228" t="s">
        <v>6870</v>
      </c>
      <c r="E977" s="228" t="s">
        <v>2825</v>
      </c>
      <c r="F977" s="228" t="s">
        <v>881</v>
      </c>
      <c r="G977" s="228" t="s">
        <v>882</v>
      </c>
      <c r="H977" s="228" t="s">
        <v>403</v>
      </c>
      <c r="I977" s="233" t="s">
        <v>6871</v>
      </c>
      <c r="J977" s="228" t="s">
        <v>6872</v>
      </c>
      <c r="K977" s="228" t="s">
        <v>890</v>
      </c>
      <c r="L977" s="228" t="s">
        <v>5122</v>
      </c>
      <c r="M977" s="228" t="s">
        <v>2825</v>
      </c>
      <c r="N977" s="228" t="s">
        <v>4458</v>
      </c>
      <c r="O977" s="228" t="s">
        <v>850</v>
      </c>
      <c r="P977" s="233" t="s">
        <v>5122</v>
      </c>
      <c r="Q977" s="228" t="s">
        <v>892</v>
      </c>
      <c r="R977" s="233" t="s">
        <v>6873</v>
      </c>
      <c r="S977" s="228" t="s">
        <v>6873</v>
      </c>
      <c r="T977" s="228" t="s">
        <v>6874</v>
      </c>
      <c r="U977" s="228" t="s">
        <v>890</v>
      </c>
      <c r="V977" s="228" t="s">
        <v>855</v>
      </c>
      <c r="W977" s="228" t="s">
        <v>938</v>
      </c>
      <c r="X977" s="316" t="s">
        <v>793</v>
      </c>
      <c r="Y977" s="317" t="str">
        <f>VLOOKUP(HelpMe[[#This Row],[Technician]],Technicians[#All],3,FALSE)</f>
        <v>RAK Ceramics</v>
      </c>
      <c r="Z977" s="228" t="str">
        <f>VLOOKUP(HelpMe[[#This Row],[Technician]],Technicians[#All],2,FALSE)</f>
        <v>SAP Basis</v>
      </c>
      <c r="AA977" s="233" t="str">
        <f>IF((TEXT("Oct 28, 2024 00:00 AM","mmm dd, yyyy hh:mm") - HelpMe[[#This Row],[Updated Created Date]])&gt;0, "Yes","No")</f>
        <v>No</v>
      </c>
      <c r="AB977" s="230">
        <f ca="1">HelpMe[[#This Row],[Updated Resolved Time]]-HelpMe[[#This Row],[Updated Created Date]]</f>
        <v>15.95625000000291</v>
      </c>
      <c r="AC977" s="231">
        <f>YEAR(HelpMe[[#This Row],[Updated Created Date]])</f>
        <v>2024</v>
      </c>
      <c r="AD977" s="228">
        <f>WEEKNUM(HelpMe[[#This Row],[Updated Created Date]])</f>
        <v>49</v>
      </c>
      <c r="AE977" s="228" t="str">
        <f>_xlfn.CONCAT(HelpMe[[#This Row],[Year]],"-W",HelpMe[[#This Row],[Week'#]])</f>
        <v>2024-W49</v>
      </c>
      <c r="AF977" s="228" t="str">
        <f>IFERROR(VLOOKUP(HelpMe[[#This Row],[ID]],CGTracker[#All],13,FALSE),"No CG Status Found")</f>
        <v>No CG Status Found</v>
      </c>
      <c r="AG977" s="228">
        <f>MONTH(HelpMe[[#This Row],[Updated Created Date]])</f>
        <v>12</v>
      </c>
      <c r="AH977" s="228" t="str">
        <f>_xlfn.CONCAT(HelpMe[[#This Row],[Year]],"-M",HelpMe[[#This Row],[Month]])</f>
        <v>2024-M12</v>
      </c>
      <c r="AI977" s="228" t="str">
        <f ca="1">IF(HelpMe[[#This Row],[Age]]&lt;2,"Less than 2",IF(HelpMe[[#This Row],[Age]]&lt;5,"From 2 to 5",IF(HelpMe[[#This Row],[Age]]&lt;10,"From 5 to 10","More than 10")))</f>
        <v>More than 10</v>
      </c>
      <c r="AJ9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45630.60833333333</v>
      </c>
      <c r="AK9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45646.564583333333</v>
      </c>
    </row>
    <row r="978" spans="1:37" ht="13.5" customHeight="1">
      <c r="A978" s="235">
        <v>4000005563</v>
      </c>
      <c r="B978" s="228" t="s">
        <v>117</v>
      </c>
      <c r="C978" s="228" t="s">
        <v>795</v>
      </c>
      <c r="D978" s="228" t="s">
        <v>6875</v>
      </c>
      <c r="E978" s="228" t="s">
        <v>6876</v>
      </c>
      <c r="F978" s="228" t="s">
        <v>881</v>
      </c>
      <c r="G978" s="228" t="s">
        <v>882</v>
      </c>
      <c r="H978" s="228" t="s">
        <v>268</v>
      </c>
      <c r="I978" s="233" t="s">
        <v>6877</v>
      </c>
      <c r="J978" s="228" t="s">
        <v>919</v>
      </c>
      <c r="K978" s="228" t="s">
        <v>890</v>
      </c>
      <c r="L978" s="228" t="s">
        <v>855</v>
      </c>
      <c r="M978" s="228" t="s">
        <v>6876</v>
      </c>
      <c r="N978" s="228" t="s">
        <v>886</v>
      </c>
      <c r="O978" s="228" t="s">
        <v>855</v>
      </c>
      <c r="P978" s="233" t="s">
        <v>6878</v>
      </c>
      <c r="Q978" s="228" t="s">
        <v>855</v>
      </c>
      <c r="R978" s="233" t="s">
        <v>855</v>
      </c>
      <c r="S978" s="228" t="s">
        <v>855</v>
      </c>
      <c r="T978" s="228" t="s">
        <v>919</v>
      </c>
      <c r="U978" s="228" t="s">
        <v>890</v>
      </c>
      <c r="V978" s="228" t="s">
        <v>855</v>
      </c>
      <c r="W978" s="228" t="s">
        <v>938</v>
      </c>
      <c r="X978" s="316" t="s">
        <v>891</v>
      </c>
      <c r="Y978" s="317" t="str">
        <f>VLOOKUP(HelpMe[[#This Row],[Technician]],Technicians[#All],3,FALSE)</f>
        <v>RAK Ceramics</v>
      </c>
      <c r="Z978" s="228" t="str">
        <f>VLOOKUP(HelpMe[[#This Row],[Technician]],Technicians[#All],2,FALSE)</f>
        <v>SAP Basis</v>
      </c>
      <c r="AA978" s="233" t="str">
        <f>IF((TEXT("Oct 28, 2024 00:00 AM","mmm dd, yyyy hh:mm") - HelpMe[[#This Row],[Updated Created Date]])&gt;0, "Yes","No")</f>
        <v>No</v>
      </c>
      <c r="AB978" s="230">
        <f ca="1">HelpMe[[#This Row],[Updated Resolved Time]]-HelpMe[[#This Row],[Updated Created Date]]</f>
        <v>24.963073726852599</v>
      </c>
      <c r="AC978" s="231">
        <f>YEAR(HelpMe[[#This Row],[Updated Created Date]])</f>
        <v>2024</v>
      </c>
      <c r="AD978" s="228">
        <f>WEEKNUM(HelpMe[[#This Row],[Updated Created Date]])</f>
        <v>49</v>
      </c>
      <c r="AE978" s="228" t="str">
        <f>_xlfn.CONCAT(HelpMe[[#This Row],[Year]],"-W",HelpMe[[#This Row],[Week'#]])</f>
        <v>2024-W49</v>
      </c>
      <c r="AF978" s="228" t="str">
        <f>IFERROR(VLOOKUP(HelpMe[[#This Row],[ID]],CGTracker[#All],13,FALSE),"No CG Status Found")</f>
        <v>No CG Status Found</v>
      </c>
      <c r="AG978" s="228">
        <f>MONTH(HelpMe[[#This Row],[Updated Created Date]])</f>
        <v>12</v>
      </c>
      <c r="AH978" s="228" t="str">
        <f>_xlfn.CONCAT(HelpMe[[#This Row],[Year]],"-M",HelpMe[[#This Row],[Month]])</f>
        <v>2024-M12</v>
      </c>
      <c r="AI978" s="228" t="str">
        <f ca="1">IF(HelpMe[[#This Row],[Age]]&lt;2,"Less than 2",IF(HelpMe[[#This Row],[Age]]&lt;5,"From 2 to 5",IF(HelpMe[[#This Row],[Age]]&lt;10,"From 5 to 10","More than 10")))</f>
        <v>More than 10</v>
      </c>
      <c r="AJ9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45628.794444444444</v>
      </c>
      <c r="AK9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79" spans="1:37" ht="13.5" customHeight="1">
      <c r="A979" s="235">
        <v>4000005616</v>
      </c>
      <c r="B979" s="228" t="s">
        <v>117</v>
      </c>
      <c r="C979" s="228" t="s">
        <v>892</v>
      </c>
      <c r="D979" s="228" t="s">
        <v>6879</v>
      </c>
      <c r="E979" s="228" t="s">
        <v>3540</v>
      </c>
      <c r="F979" s="228" t="s">
        <v>881</v>
      </c>
      <c r="G979" s="228" t="s">
        <v>882</v>
      </c>
      <c r="H979" s="228" t="s">
        <v>268</v>
      </c>
      <c r="I979" s="233" t="s">
        <v>6880</v>
      </c>
      <c r="J979" s="228" t="s">
        <v>6881</v>
      </c>
      <c r="K979" s="228" t="s">
        <v>890</v>
      </c>
      <c r="L979" s="228" t="s">
        <v>855</v>
      </c>
      <c r="M979" s="228" t="s">
        <v>3540</v>
      </c>
      <c r="N979" s="228" t="s">
        <v>1188</v>
      </c>
      <c r="O979" s="228" t="s">
        <v>850</v>
      </c>
      <c r="P979" s="233" t="s">
        <v>6882</v>
      </c>
      <c r="Q979" s="228" t="s">
        <v>795</v>
      </c>
      <c r="R979" s="233" t="s">
        <v>855</v>
      </c>
      <c r="S979" s="228" t="s">
        <v>855</v>
      </c>
      <c r="T979" s="228" t="s">
        <v>6883</v>
      </c>
      <c r="U979" s="228" t="s">
        <v>890</v>
      </c>
      <c r="V979" s="228" t="s">
        <v>855</v>
      </c>
      <c r="W979" s="228" t="s">
        <v>938</v>
      </c>
      <c r="X979" s="316" t="s">
        <v>793</v>
      </c>
      <c r="Y979" s="317" t="str">
        <f>VLOOKUP(HelpMe[[#This Row],[Technician]],Technicians[#All],3,FALSE)</f>
        <v>RAK Ceramics</v>
      </c>
      <c r="Z979" s="228" t="str">
        <f>VLOOKUP(HelpMe[[#This Row],[Technician]],Technicians[#All],2,FALSE)</f>
        <v>SAP Basis</v>
      </c>
      <c r="AA979" s="233" t="str">
        <f>IF((TEXT("Oct 28, 2024 00:00 AM","mmm dd, yyyy hh:mm") - HelpMe[[#This Row],[Updated Created Date]])&gt;0, "Yes","No")</f>
        <v>No</v>
      </c>
      <c r="AB979" s="230">
        <f ca="1">HelpMe[[#This Row],[Updated Resolved Time]]-HelpMe[[#This Row],[Updated Created Date]]</f>
        <v>23.075573726855509</v>
      </c>
      <c r="AC979" s="231">
        <f>YEAR(HelpMe[[#This Row],[Updated Created Date]])</f>
        <v>2024</v>
      </c>
      <c r="AD979" s="228">
        <f>WEEKNUM(HelpMe[[#This Row],[Updated Created Date]])</f>
        <v>49</v>
      </c>
      <c r="AE979" s="228" t="str">
        <f>_xlfn.CONCAT(HelpMe[[#This Row],[Year]],"-W",HelpMe[[#This Row],[Week'#]])</f>
        <v>2024-W49</v>
      </c>
      <c r="AF979" s="228" t="str">
        <f>IFERROR(VLOOKUP(HelpMe[[#This Row],[ID]],CGTracker[#All],13,FALSE),"No CG Status Found")</f>
        <v>No CG Status Found</v>
      </c>
      <c r="AG979" s="228">
        <f>MONTH(HelpMe[[#This Row],[Updated Created Date]])</f>
        <v>12</v>
      </c>
      <c r="AH979" s="228" t="str">
        <f>_xlfn.CONCAT(HelpMe[[#This Row],[Year]],"-M",HelpMe[[#This Row],[Month]])</f>
        <v>2024-M12</v>
      </c>
      <c r="AI979" s="228" t="str">
        <f ca="1">IF(HelpMe[[#This Row],[Age]]&lt;2,"Less than 2",IF(HelpMe[[#This Row],[Age]]&lt;5,"From 2 to 5",IF(HelpMe[[#This Row],[Age]]&lt;10,"From 5 to 10","More than 10")))</f>
        <v>More than 10</v>
      </c>
      <c r="AJ9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45630.681944444441</v>
      </c>
      <c r="AK9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0" spans="1:37" ht="13.5" customHeight="1">
      <c r="A980" s="235">
        <v>4000005683</v>
      </c>
      <c r="B980" s="228" t="s">
        <v>156</v>
      </c>
      <c r="C980" s="228" t="s">
        <v>1035</v>
      </c>
      <c r="D980" s="228" t="s">
        <v>6884</v>
      </c>
      <c r="E980" s="228" t="s">
        <v>6885</v>
      </c>
      <c r="F980" s="228" t="s">
        <v>603</v>
      </c>
      <c r="G980" s="228" t="s">
        <v>860</v>
      </c>
      <c r="H980" s="228" t="s">
        <v>268</v>
      </c>
      <c r="I980" s="233" t="s">
        <v>6886</v>
      </c>
      <c r="J980" s="228" t="s">
        <v>6887</v>
      </c>
      <c r="K980" s="228" t="s">
        <v>846</v>
      </c>
      <c r="L980" s="228" t="s">
        <v>855</v>
      </c>
      <c r="M980" s="228" t="s">
        <v>1536</v>
      </c>
      <c r="N980" s="228" t="s">
        <v>1156</v>
      </c>
      <c r="O980" s="228" t="s">
        <v>850</v>
      </c>
      <c r="P980" s="233" t="s">
        <v>6888</v>
      </c>
      <c r="Q980" s="228" t="s">
        <v>892</v>
      </c>
      <c r="R980" s="233" t="s">
        <v>855</v>
      </c>
      <c r="S980" s="228" t="s">
        <v>6889</v>
      </c>
      <c r="T980" s="228" t="s">
        <v>6890</v>
      </c>
      <c r="U980" s="228" t="s">
        <v>855</v>
      </c>
      <c r="V980" s="228" t="s">
        <v>855</v>
      </c>
      <c r="W980" s="228" t="s">
        <v>1544</v>
      </c>
      <c r="X980" s="316" t="s">
        <v>793</v>
      </c>
      <c r="Y980" s="317" t="str">
        <f>VLOOKUP(HelpMe[[#This Row],[Technician]],Technicians[#All],3,FALSE)</f>
        <v>RAK Ceramics</v>
      </c>
      <c r="Z980" s="228" t="str">
        <f>VLOOKUP(HelpMe[[#This Row],[Technician]],Technicians[#All],2,FALSE)</f>
        <v>SAP ABAP</v>
      </c>
      <c r="AA980" s="233" t="str">
        <f>IF((TEXT("Oct 28, 2024 00:00 AM","mmm dd, yyyy hh:mm") - HelpMe[[#This Row],[Updated Created Date]])&gt;0, "Yes","No")</f>
        <v>No</v>
      </c>
      <c r="AB980" s="230">
        <f ca="1">HelpMe[[#This Row],[Updated Resolved Time]]-HelpMe[[#This Row],[Updated Created Date]]</f>
        <v>21.256129282410257</v>
      </c>
      <c r="AC980" s="231">
        <f>YEAR(HelpMe[[#This Row],[Updated Created Date]])</f>
        <v>2024</v>
      </c>
      <c r="AD980" s="228">
        <f>WEEKNUM(HelpMe[[#This Row],[Updated Created Date]])</f>
        <v>49</v>
      </c>
      <c r="AE980" s="228" t="str">
        <f>_xlfn.CONCAT(HelpMe[[#This Row],[Year]],"-W",HelpMe[[#This Row],[Week'#]])</f>
        <v>2024-W49</v>
      </c>
      <c r="AF980" s="228" t="str">
        <f>IFERROR(VLOOKUP(HelpMe[[#This Row],[ID]],CGTracker[#All],13,FALSE),"No CG Status Found")</f>
        <v>No CG Status Found</v>
      </c>
      <c r="AG980" s="228">
        <f>MONTH(HelpMe[[#This Row],[Updated Created Date]])</f>
        <v>12</v>
      </c>
      <c r="AH980" s="228" t="str">
        <f>_xlfn.CONCAT(HelpMe[[#This Row],[Year]],"-M",HelpMe[[#This Row],[Month]])</f>
        <v>2024-M12</v>
      </c>
      <c r="AI980" s="228" t="str">
        <f ca="1">IF(HelpMe[[#This Row],[Age]]&lt;2,"Less than 2",IF(HelpMe[[#This Row],[Age]]&lt;5,"From 2 to 5",IF(HelpMe[[#This Row],[Age]]&lt;10,"From 5 to 10","More than 10")))</f>
        <v>More than 10</v>
      </c>
      <c r="AJ9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45632.501388888886</v>
      </c>
      <c r="AK9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1" spans="1:37" ht="13.5" customHeight="1">
      <c r="A981" s="235">
        <v>4000005627</v>
      </c>
      <c r="B981" s="228" t="s">
        <v>117</v>
      </c>
      <c r="C981" s="228" t="s">
        <v>892</v>
      </c>
      <c r="D981" s="228" t="s">
        <v>6891</v>
      </c>
      <c r="E981" s="228" t="s">
        <v>6892</v>
      </c>
      <c r="F981" s="228" t="s">
        <v>881</v>
      </c>
      <c r="G981" s="228" t="s">
        <v>882</v>
      </c>
      <c r="H981" s="228" t="s">
        <v>268</v>
      </c>
      <c r="I981" s="233" t="s">
        <v>6893</v>
      </c>
      <c r="J981" s="228" t="s">
        <v>6894</v>
      </c>
      <c r="K981" s="228" t="s">
        <v>890</v>
      </c>
      <c r="L981" s="228" t="s">
        <v>855</v>
      </c>
      <c r="M981" s="228" t="s">
        <v>6892</v>
      </c>
      <c r="N981" s="228" t="s">
        <v>1240</v>
      </c>
      <c r="O981" s="228" t="s">
        <v>850</v>
      </c>
      <c r="P981" s="233" t="s">
        <v>6895</v>
      </c>
      <c r="Q981" s="228" t="s">
        <v>795</v>
      </c>
      <c r="R981" s="233" t="s">
        <v>855</v>
      </c>
      <c r="S981" s="228" t="s">
        <v>855</v>
      </c>
      <c r="T981" s="228" t="s">
        <v>6896</v>
      </c>
      <c r="U981" s="228" t="s">
        <v>890</v>
      </c>
      <c r="V981" s="228" t="s">
        <v>855</v>
      </c>
      <c r="W981" s="228" t="s">
        <v>938</v>
      </c>
      <c r="X981" s="316" t="s">
        <v>793</v>
      </c>
      <c r="Y981" s="317" t="str">
        <f>VLOOKUP(HelpMe[[#This Row],[Technician]],Technicians[#All],3,FALSE)</f>
        <v>RAK Ceramics</v>
      </c>
      <c r="Z981" s="228" t="str">
        <f>VLOOKUP(HelpMe[[#This Row],[Technician]],Technicians[#All],2,FALSE)</f>
        <v>SAP Basis</v>
      </c>
      <c r="AA981" s="233" t="str">
        <f>IF((TEXT("Oct 28, 2024 00:00 AM","mmm dd, yyyy hh:mm") - HelpMe[[#This Row],[Updated Created Date]])&gt;0, "Yes","No")</f>
        <v>No</v>
      </c>
      <c r="AB981" s="230">
        <f ca="1">HelpMe[[#This Row],[Updated Resolved Time]]-HelpMe[[#This Row],[Updated Created Date]]</f>
        <v>23.00474039351684</v>
      </c>
      <c r="AC981" s="231">
        <f>YEAR(HelpMe[[#This Row],[Updated Created Date]])</f>
        <v>2024</v>
      </c>
      <c r="AD981" s="228">
        <f>WEEKNUM(HelpMe[[#This Row],[Updated Created Date]])</f>
        <v>49</v>
      </c>
      <c r="AE981" s="228" t="str">
        <f>_xlfn.CONCAT(HelpMe[[#This Row],[Year]],"-W",HelpMe[[#This Row],[Week'#]])</f>
        <v>2024-W49</v>
      </c>
      <c r="AF981" s="228" t="str">
        <f>IFERROR(VLOOKUP(HelpMe[[#This Row],[ID]],CGTracker[#All],13,FALSE),"No CG Status Found")</f>
        <v>No CG Status Found</v>
      </c>
      <c r="AG981" s="228">
        <f>MONTH(HelpMe[[#This Row],[Updated Created Date]])</f>
        <v>12</v>
      </c>
      <c r="AH981" s="228" t="str">
        <f>_xlfn.CONCAT(HelpMe[[#This Row],[Year]],"-M",HelpMe[[#This Row],[Month]])</f>
        <v>2024-M12</v>
      </c>
      <c r="AI981" s="228" t="str">
        <f ca="1">IF(HelpMe[[#This Row],[Age]]&lt;2,"Less than 2",IF(HelpMe[[#This Row],[Age]]&lt;5,"From 2 to 5",IF(HelpMe[[#This Row],[Age]]&lt;10,"From 5 to 10","More than 10")))</f>
        <v>More than 10</v>
      </c>
      <c r="AJ9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45630.75277777778</v>
      </c>
      <c r="AK9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2" spans="1:37" ht="13.5" customHeight="1">
      <c r="A982" s="235">
        <v>4000005589</v>
      </c>
      <c r="B982" s="228" t="s">
        <v>156</v>
      </c>
      <c r="C982" s="228" t="s">
        <v>795</v>
      </c>
      <c r="D982" s="228" t="s">
        <v>6897</v>
      </c>
      <c r="E982" s="228" t="s">
        <v>6898</v>
      </c>
      <c r="F982" s="228" t="s">
        <v>881</v>
      </c>
      <c r="G982" s="228" t="s">
        <v>882</v>
      </c>
      <c r="H982" s="228" t="s">
        <v>403</v>
      </c>
      <c r="I982" s="233" t="s">
        <v>6899</v>
      </c>
      <c r="J982" s="228" t="s">
        <v>6886</v>
      </c>
      <c r="K982" s="228" t="s">
        <v>846</v>
      </c>
      <c r="L982" s="228" t="s">
        <v>6286</v>
      </c>
      <c r="M982" s="228" t="s">
        <v>6898</v>
      </c>
      <c r="N982" s="228" t="s">
        <v>934</v>
      </c>
      <c r="O982" s="228" t="s">
        <v>850</v>
      </c>
      <c r="P982" s="233" t="s">
        <v>6286</v>
      </c>
      <c r="Q982" s="228" t="s">
        <v>795</v>
      </c>
      <c r="R982" s="233" t="s">
        <v>6900</v>
      </c>
      <c r="S982" s="228" t="s">
        <v>6901</v>
      </c>
      <c r="T982" s="228" t="s">
        <v>6902</v>
      </c>
      <c r="U982" s="228" t="s">
        <v>855</v>
      </c>
      <c r="V982" s="228" t="s">
        <v>855</v>
      </c>
      <c r="W982" s="228" t="s">
        <v>869</v>
      </c>
      <c r="X982" s="316" t="s">
        <v>793</v>
      </c>
      <c r="Y982" s="317" t="str">
        <f>VLOOKUP(HelpMe[[#This Row],[Technician]],Technicians[#All],3,FALSE)</f>
        <v>RAK Ceramics</v>
      </c>
      <c r="Z982" s="228" t="str">
        <f>VLOOKUP(HelpMe[[#This Row],[Technician]],Technicians[#All],2,FALSE)</f>
        <v>SAP Basis</v>
      </c>
      <c r="AA982" s="233" t="str">
        <f>IF((TEXT("Oct 28, 2024 00:00 AM","mmm dd, yyyy hh:mm") - HelpMe[[#This Row],[Updated Created Date]])&gt;0, "Yes","No")</f>
        <v>No</v>
      </c>
      <c r="AB982" s="230">
        <f ca="1">HelpMe[[#This Row],[Updated Resolved Time]]-HelpMe[[#This Row],[Updated Created Date]]</f>
        <v>0.99583333333430346</v>
      </c>
      <c r="AC982" s="231">
        <f>YEAR(HelpMe[[#This Row],[Updated Created Date]])</f>
        <v>2024</v>
      </c>
      <c r="AD982" s="228">
        <f>WEEKNUM(HelpMe[[#This Row],[Updated Created Date]])</f>
        <v>49</v>
      </c>
      <c r="AE982" s="228" t="str">
        <f>_xlfn.CONCAT(HelpMe[[#This Row],[Year]],"-W",HelpMe[[#This Row],[Week'#]])</f>
        <v>2024-W49</v>
      </c>
      <c r="AF982" s="228" t="str">
        <f>IFERROR(VLOOKUP(HelpMe[[#This Row],[ID]],CGTracker[#All],13,FALSE),"No CG Status Found")</f>
        <v>No CG Status Found</v>
      </c>
      <c r="AG982" s="228">
        <f>MONTH(HelpMe[[#This Row],[Updated Created Date]])</f>
        <v>12</v>
      </c>
      <c r="AH982" s="228" t="str">
        <f>_xlfn.CONCAT(HelpMe[[#This Row],[Year]],"-M",HelpMe[[#This Row],[Month]])</f>
        <v>2024-M12</v>
      </c>
      <c r="AI982" s="228" t="str">
        <f ca="1">IF(HelpMe[[#This Row],[Age]]&lt;2,"Less than 2",IF(HelpMe[[#This Row],[Age]]&lt;5,"From 2 to 5",IF(HelpMe[[#This Row],[Age]]&lt;10,"From 5 to 10","More than 10")))</f>
        <v>Less than 2</v>
      </c>
      <c r="AJ9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45630.501388888886</v>
      </c>
      <c r="AK9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45631.49722222222</v>
      </c>
    </row>
    <row r="983" spans="1:37" ht="13.5" customHeight="1">
      <c r="A983" s="235">
        <v>4000005598</v>
      </c>
      <c r="B983" s="228" t="s">
        <v>117</v>
      </c>
      <c r="C983" s="228" t="s">
        <v>892</v>
      </c>
      <c r="D983" s="228" t="s">
        <v>6903</v>
      </c>
      <c r="E983" s="228" t="s">
        <v>6876</v>
      </c>
      <c r="F983" s="228" t="s">
        <v>881</v>
      </c>
      <c r="G983" s="228" t="s">
        <v>882</v>
      </c>
      <c r="H983" s="228" t="s">
        <v>268</v>
      </c>
      <c r="I983" s="233" t="s">
        <v>6869</v>
      </c>
      <c r="J983" s="228" t="s">
        <v>6904</v>
      </c>
      <c r="K983" s="228" t="s">
        <v>890</v>
      </c>
      <c r="L983" s="228" t="s">
        <v>855</v>
      </c>
      <c r="M983" s="228" t="s">
        <v>6876</v>
      </c>
      <c r="N983" s="228" t="s">
        <v>886</v>
      </c>
      <c r="O983" s="228" t="s">
        <v>850</v>
      </c>
      <c r="P983" s="233" t="s">
        <v>6905</v>
      </c>
      <c r="Q983" s="228" t="s">
        <v>795</v>
      </c>
      <c r="R983" s="233" t="s">
        <v>855</v>
      </c>
      <c r="S983" s="228" t="s">
        <v>855</v>
      </c>
      <c r="T983" s="228" t="s">
        <v>6906</v>
      </c>
      <c r="U983" s="228" t="s">
        <v>890</v>
      </c>
      <c r="V983" s="228" t="s">
        <v>855</v>
      </c>
      <c r="W983" s="228" t="s">
        <v>938</v>
      </c>
      <c r="X983" s="316" t="s">
        <v>891</v>
      </c>
      <c r="Y983" s="317" t="str">
        <f>VLOOKUP(HelpMe[[#This Row],[Technician]],Technicians[#All],3,FALSE)</f>
        <v>RAK Ceramics</v>
      </c>
      <c r="Z983" s="228" t="str">
        <f>VLOOKUP(HelpMe[[#This Row],[Technician]],Technicians[#All],2,FALSE)</f>
        <v>SAP Basis</v>
      </c>
      <c r="AA983" s="233" t="str">
        <f>IF((TEXT("Oct 28, 2024 00:00 AM","mmm dd, yyyy hh:mm") - HelpMe[[#This Row],[Updated Created Date]])&gt;0, "Yes","No")</f>
        <v>No</v>
      </c>
      <c r="AB983" s="230">
        <f ca="1">HelpMe[[#This Row],[Updated Resolved Time]]-HelpMe[[#This Row],[Updated Created Date]]</f>
        <v>23.210295949073043</v>
      </c>
      <c r="AC983" s="231">
        <f>YEAR(HelpMe[[#This Row],[Updated Created Date]])</f>
        <v>2024</v>
      </c>
      <c r="AD983" s="228">
        <f>WEEKNUM(HelpMe[[#This Row],[Updated Created Date]])</f>
        <v>49</v>
      </c>
      <c r="AE983" s="228" t="str">
        <f>_xlfn.CONCAT(HelpMe[[#This Row],[Year]],"-W",HelpMe[[#This Row],[Week'#]])</f>
        <v>2024-W49</v>
      </c>
      <c r="AF983" s="228" t="str">
        <f>IFERROR(VLOOKUP(HelpMe[[#This Row],[ID]],CGTracker[#All],13,FALSE),"No CG Status Found")</f>
        <v>No CG Status Found</v>
      </c>
      <c r="AG983" s="228">
        <f>MONTH(HelpMe[[#This Row],[Updated Created Date]])</f>
        <v>12</v>
      </c>
      <c r="AH983" s="228" t="str">
        <f>_xlfn.CONCAT(HelpMe[[#This Row],[Year]],"-M",HelpMe[[#This Row],[Month]])</f>
        <v>2024-M12</v>
      </c>
      <c r="AI983" s="228" t="str">
        <f ca="1">IF(HelpMe[[#This Row],[Age]]&lt;2,"Less than 2",IF(HelpMe[[#This Row],[Age]]&lt;5,"From 2 to 5",IF(HelpMe[[#This Row],[Age]]&lt;10,"From 5 to 10","More than 10")))</f>
        <v>More than 10</v>
      </c>
      <c r="AJ9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45630.547222222223</v>
      </c>
      <c r="AK9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4" spans="1:37" ht="13.5" customHeight="1">
      <c r="A984" s="235">
        <v>4000005612</v>
      </c>
      <c r="B984" s="228" t="s">
        <v>117</v>
      </c>
      <c r="C984" s="228" t="s">
        <v>892</v>
      </c>
      <c r="D984" s="228" t="s">
        <v>6907</v>
      </c>
      <c r="E984" s="228" t="s">
        <v>6876</v>
      </c>
      <c r="F984" s="228" t="s">
        <v>881</v>
      </c>
      <c r="G984" s="228" t="s">
        <v>882</v>
      </c>
      <c r="H984" s="228" t="s">
        <v>268</v>
      </c>
      <c r="I984" s="233" t="s">
        <v>6908</v>
      </c>
      <c r="J984" s="228" t="s">
        <v>6909</v>
      </c>
      <c r="K984" s="228" t="s">
        <v>890</v>
      </c>
      <c r="L984" s="228" t="s">
        <v>855</v>
      </c>
      <c r="M984" s="228" t="s">
        <v>6876</v>
      </c>
      <c r="N984" s="228" t="s">
        <v>886</v>
      </c>
      <c r="O984" s="228" t="s">
        <v>850</v>
      </c>
      <c r="P984" s="233" t="s">
        <v>6910</v>
      </c>
      <c r="Q984" s="228" t="s">
        <v>795</v>
      </c>
      <c r="R984" s="233" t="s">
        <v>855</v>
      </c>
      <c r="S984" s="228" t="s">
        <v>855</v>
      </c>
      <c r="T984" s="228" t="s">
        <v>6911</v>
      </c>
      <c r="U984" s="228" t="s">
        <v>890</v>
      </c>
      <c r="V984" s="228" t="s">
        <v>855</v>
      </c>
      <c r="W984" s="228" t="s">
        <v>938</v>
      </c>
      <c r="X984" s="316" t="s">
        <v>891</v>
      </c>
      <c r="Y984" s="317" t="str">
        <f>VLOOKUP(HelpMe[[#This Row],[Technician]],Technicians[#All],3,FALSE)</f>
        <v>RAK Ceramics</v>
      </c>
      <c r="Z984" s="228" t="str">
        <f>VLOOKUP(HelpMe[[#This Row],[Technician]],Technicians[#All],2,FALSE)</f>
        <v>SAP Basis</v>
      </c>
      <c r="AA984" s="233" t="str">
        <f>IF((TEXT("Oct 28, 2024 00:00 AM","mmm dd, yyyy hh:mm") - HelpMe[[#This Row],[Updated Created Date]])&gt;0, "Yes","No")</f>
        <v>No</v>
      </c>
      <c r="AB984" s="230">
        <f ca="1">HelpMe[[#This Row],[Updated Resolved Time]]-HelpMe[[#This Row],[Updated Created Date]]</f>
        <v>23.140157060188358</v>
      </c>
      <c r="AC984" s="231">
        <f>YEAR(HelpMe[[#This Row],[Updated Created Date]])</f>
        <v>2024</v>
      </c>
      <c r="AD984" s="228">
        <f>WEEKNUM(HelpMe[[#This Row],[Updated Created Date]])</f>
        <v>49</v>
      </c>
      <c r="AE984" s="228" t="str">
        <f>_xlfn.CONCAT(HelpMe[[#This Row],[Year]],"-W",HelpMe[[#This Row],[Week'#]])</f>
        <v>2024-W49</v>
      </c>
      <c r="AF984" s="228" t="str">
        <f>IFERROR(VLOOKUP(HelpMe[[#This Row],[ID]],CGTracker[#All],13,FALSE),"No CG Status Found")</f>
        <v>No CG Status Found</v>
      </c>
      <c r="AG984" s="228">
        <f>MONTH(HelpMe[[#This Row],[Updated Created Date]])</f>
        <v>12</v>
      </c>
      <c r="AH984" s="228" t="str">
        <f>_xlfn.CONCAT(HelpMe[[#This Row],[Year]],"-M",HelpMe[[#This Row],[Month]])</f>
        <v>2024-M12</v>
      </c>
      <c r="AI984" s="228" t="str">
        <f ca="1">IF(HelpMe[[#This Row],[Age]]&lt;2,"Less than 2",IF(HelpMe[[#This Row],[Age]]&lt;5,"From 2 to 5",IF(HelpMe[[#This Row],[Age]]&lt;10,"From 5 to 10","More than 10")))</f>
        <v>More than 10</v>
      </c>
      <c r="AJ9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45630.617361111108</v>
      </c>
      <c r="AK9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5" spans="1:37" ht="13.5" customHeight="1">
      <c r="A985" s="235">
        <v>4000005652</v>
      </c>
      <c r="B985" s="228" t="s">
        <v>117</v>
      </c>
      <c r="C985" s="228" t="s">
        <v>1035</v>
      </c>
      <c r="D985" s="228" t="s">
        <v>657</v>
      </c>
      <c r="E985" s="228" t="s">
        <v>2717</v>
      </c>
      <c r="F985" s="228" t="s">
        <v>3586</v>
      </c>
      <c r="G985" s="228" t="s">
        <v>1055</v>
      </c>
      <c r="H985" s="228" t="s">
        <v>268</v>
      </c>
      <c r="I985" s="233" t="s">
        <v>6912</v>
      </c>
      <c r="J985" s="228" t="s">
        <v>6913</v>
      </c>
      <c r="K985" s="228" t="s">
        <v>846</v>
      </c>
      <c r="L985" s="228" t="s">
        <v>855</v>
      </c>
      <c r="M985" s="228" t="s">
        <v>2717</v>
      </c>
      <c r="N985" s="228" t="s">
        <v>2721</v>
      </c>
      <c r="O985" s="228" t="s">
        <v>850</v>
      </c>
      <c r="P985" s="233" t="s">
        <v>6914</v>
      </c>
      <c r="Q985" s="228" t="s">
        <v>892</v>
      </c>
      <c r="R985" s="233" t="s">
        <v>855</v>
      </c>
      <c r="S985" s="228" t="s">
        <v>855</v>
      </c>
      <c r="T985" s="228" t="s">
        <v>6915</v>
      </c>
      <c r="U985" s="228" t="s">
        <v>890</v>
      </c>
      <c r="V985" s="228" t="s">
        <v>855</v>
      </c>
      <c r="W985" s="228" t="s">
        <v>869</v>
      </c>
      <c r="X985" s="316" t="s">
        <v>793</v>
      </c>
      <c r="Y985" s="317" t="str">
        <f>VLOOKUP(HelpMe[[#This Row],[Technician]],Technicians[#All],3,FALSE)</f>
        <v>Capgemini</v>
      </c>
      <c r="Z985" s="228" t="str">
        <f>VLOOKUP(HelpMe[[#This Row],[Technician]],Technicians[#All],2,FALSE)</f>
        <v>SAP PP</v>
      </c>
      <c r="AA985" s="233" t="str">
        <f>IF((TEXT("Oct 28, 2024 00:00 AM","mmm dd, yyyy hh:mm") - HelpMe[[#This Row],[Updated Created Date]])&gt;0, "Yes","No")</f>
        <v>No</v>
      </c>
      <c r="AB985" s="230">
        <f ca="1">HelpMe[[#This Row],[Updated Resolved Time]]-HelpMe[[#This Row],[Updated Created Date]]</f>
        <v>22.227657060182537</v>
      </c>
      <c r="AC985" s="231">
        <f>YEAR(HelpMe[[#This Row],[Updated Created Date]])</f>
        <v>2024</v>
      </c>
      <c r="AD985" s="228">
        <f>WEEKNUM(HelpMe[[#This Row],[Updated Created Date]])</f>
        <v>49</v>
      </c>
      <c r="AE985" s="228" t="str">
        <f>_xlfn.CONCAT(HelpMe[[#This Row],[Year]],"-W",HelpMe[[#This Row],[Week'#]])</f>
        <v>2024-W49</v>
      </c>
      <c r="AF985" s="228" t="str">
        <f>IFERROR(VLOOKUP(HelpMe[[#This Row],[ID]],CGTracker[#All],13,FALSE),"No CG Status Found")</f>
        <v>Under Development</v>
      </c>
      <c r="AG985" s="228">
        <f>MONTH(HelpMe[[#This Row],[Updated Created Date]])</f>
        <v>12</v>
      </c>
      <c r="AH985" s="228" t="str">
        <f>_xlfn.CONCAT(HelpMe[[#This Row],[Year]],"-M",HelpMe[[#This Row],[Month]])</f>
        <v>2024-M12</v>
      </c>
      <c r="AI985" s="228" t="str">
        <f ca="1">IF(HelpMe[[#This Row],[Age]]&lt;2,"Less than 2",IF(HelpMe[[#This Row],[Age]]&lt;5,"From 2 to 5",IF(HelpMe[[#This Row],[Age]]&lt;10,"From 5 to 10","More than 10")))</f>
        <v>More than 10</v>
      </c>
      <c r="AJ9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45631.529861111114</v>
      </c>
      <c r="AK9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6" spans="1:37" ht="13.5" customHeight="1">
      <c r="A986" s="235">
        <v>4000005570</v>
      </c>
      <c r="B986" s="228" t="s">
        <v>156</v>
      </c>
      <c r="C986" s="228" t="s">
        <v>795</v>
      </c>
      <c r="D986" s="228" t="s">
        <v>6916</v>
      </c>
      <c r="E986" s="228" t="s">
        <v>2623</v>
      </c>
      <c r="F986" s="228" t="s">
        <v>2387</v>
      </c>
      <c r="G986" s="228" t="s">
        <v>895</v>
      </c>
      <c r="H986" s="228" t="s">
        <v>268</v>
      </c>
      <c r="I986" s="233" t="s">
        <v>6917</v>
      </c>
      <c r="J986" s="228" t="s">
        <v>6918</v>
      </c>
      <c r="K986" s="228" t="s">
        <v>846</v>
      </c>
      <c r="L986" s="228" t="s">
        <v>855</v>
      </c>
      <c r="M986" s="228" t="s">
        <v>933</v>
      </c>
      <c r="N986" s="228" t="s">
        <v>2626</v>
      </c>
      <c r="O986" s="228" t="s">
        <v>850</v>
      </c>
      <c r="P986" s="233" t="s">
        <v>6696</v>
      </c>
      <c r="Q986" s="228" t="s">
        <v>795</v>
      </c>
      <c r="R986" s="233" t="s">
        <v>855</v>
      </c>
      <c r="S986" s="228" t="s">
        <v>6919</v>
      </c>
      <c r="T986" s="228" t="s">
        <v>6920</v>
      </c>
      <c r="U986" s="228" t="s">
        <v>855</v>
      </c>
      <c r="V986" s="228" t="s">
        <v>6921</v>
      </c>
      <c r="W986" s="228" t="s">
        <v>869</v>
      </c>
      <c r="X986" s="316" t="s">
        <v>878</v>
      </c>
      <c r="Y986" s="317" t="str">
        <f>VLOOKUP(HelpMe[[#This Row],[Technician]],Technicians[#All],3,FALSE)</f>
        <v>Capgemini</v>
      </c>
      <c r="Z986" s="228" t="str">
        <f>VLOOKUP(HelpMe[[#This Row],[Technician]],Technicians[#All],2,FALSE)</f>
        <v>SAP FICO</v>
      </c>
      <c r="AA986" s="233" t="str">
        <f>IF((TEXT("Oct 28, 2024 00:00 AM","mmm dd, yyyy hh:mm") - HelpMe[[#This Row],[Updated Created Date]])&gt;0, "Yes","No")</f>
        <v>No</v>
      </c>
      <c r="AB986" s="230">
        <f ca="1">HelpMe[[#This Row],[Updated Resolved Time]]-HelpMe[[#This Row],[Updated Created Date]]</f>
        <v>24.270018171293486</v>
      </c>
      <c r="AC986" s="231">
        <f>YEAR(HelpMe[[#This Row],[Updated Created Date]])</f>
        <v>2024</v>
      </c>
      <c r="AD986" s="228">
        <f>WEEKNUM(HelpMe[[#This Row],[Updated Created Date]])</f>
        <v>49</v>
      </c>
      <c r="AE986" s="228" t="str">
        <f>_xlfn.CONCAT(HelpMe[[#This Row],[Year]],"-W",HelpMe[[#This Row],[Week'#]])</f>
        <v>2024-W49</v>
      </c>
      <c r="AF986" s="228" t="str">
        <f>IFERROR(VLOOKUP(HelpMe[[#This Row],[ID]],CGTracker[#All],13,FALSE),"No CG Status Found")</f>
        <v>In Progress</v>
      </c>
      <c r="AG986" s="228">
        <f>MONTH(HelpMe[[#This Row],[Updated Created Date]])</f>
        <v>12</v>
      </c>
      <c r="AH986" s="228" t="str">
        <f>_xlfn.CONCAT(HelpMe[[#This Row],[Year]],"-M",HelpMe[[#This Row],[Month]])</f>
        <v>2024-M12</v>
      </c>
      <c r="AI986" s="228" t="str">
        <f ca="1">IF(HelpMe[[#This Row],[Age]]&lt;2,"Less than 2",IF(HelpMe[[#This Row],[Age]]&lt;5,"From 2 to 5",IF(HelpMe[[#This Row],[Age]]&lt;10,"From 5 to 10","More than 10")))</f>
        <v>More than 10</v>
      </c>
      <c r="AJ9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45629.487500000003</v>
      </c>
      <c r="AK9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7" spans="1:37" ht="13.5" customHeight="1">
      <c r="A987" s="235">
        <v>4000005595</v>
      </c>
      <c r="B987" s="228" t="s">
        <v>156</v>
      </c>
      <c r="C987" s="228" t="s">
        <v>795</v>
      </c>
      <c r="D987" s="228" t="s">
        <v>6922</v>
      </c>
      <c r="E987" s="228" t="s">
        <v>2818</v>
      </c>
      <c r="F987" s="228" t="s">
        <v>5000</v>
      </c>
      <c r="G987" s="228" t="s">
        <v>941</v>
      </c>
      <c r="H987" s="228" t="s">
        <v>40</v>
      </c>
      <c r="I987" s="233" t="s">
        <v>6923</v>
      </c>
      <c r="J987" s="228" t="s">
        <v>6924</v>
      </c>
      <c r="K987" s="228" t="s">
        <v>846</v>
      </c>
      <c r="L987" s="228" t="s">
        <v>855</v>
      </c>
      <c r="M987" s="228" t="s">
        <v>933</v>
      </c>
      <c r="N987" s="228" t="s">
        <v>1122</v>
      </c>
      <c r="O987" s="228" t="s">
        <v>850</v>
      </c>
      <c r="P987" s="233" t="s">
        <v>6925</v>
      </c>
      <c r="Q987" s="228" t="s">
        <v>795</v>
      </c>
      <c r="R987" s="233" t="s">
        <v>6925</v>
      </c>
      <c r="S987" s="228" t="s">
        <v>6925</v>
      </c>
      <c r="T987" s="228" t="s">
        <v>6926</v>
      </c>
      <c r="U987" s="228" t="s">
        <v>855</v>
      </c>
      <c r="V987" s="228" t="s">
        <v>855</v>
      </c>
      <c r="W987" s="228" t="s">
        <v>869</v>
      </c>
      <c r="X987" s="316" t="s">
        <v>793</v>
      </c>
      <c r="Y987" s="317" t="str">
        <f>VLOOKUP(HelpMe[[#This Row],[Technician]],Technicians[#All],3,FALSE)</f>
        <v>RAK Ceramics</v>
      </c>
      <c r="Z987" s="228" t="str">
        <f>VLOOKUP(HelpMe[[#This Row],[Technician]],Technicians[#All],2,FALSE)</f>
        <v>SAP MM</v>
      </c>
      <c r="AA987" s="233" t="str">
        <f>IF((TEXT("Oct 28, 2024 00:00 AM","mmm dd, yyyy hh:mm") - HelpMe[[#This Row],[Updated Created Date]])&gt;0, "Yes","No")</f>
        <v>No</v>
      </c>
      <c r="AB987" s="230">
        <f ca="1">HelpMe[[#This Row],[Updated Resolved Time]]-HelpMe[[#This Row],[Updated Created Date]]</f>
        <v>20.981944444443798</v>
      </c>
      <c r="AC987" s="231">
        <f>YEAR(HelpMe[[#This Row],[Updated Created Date]])</f>
        <v>2024</v>
      </c>
      <c r="AD987" s="228">
        <f>WEEKNUM(HelpMe[[#This Row],[Updated Created Date]])</f>
        <v>49</v>
      </c>
      <c r="AE987" s="228" t="str">
        <f>_xlfn.CONCAT(HelpMe[[#This Row],[Year]],"-W",HelpMe[[#This Row],[Week'#]])</f>
        <v>2024-W49</v>
      </c>
      <c r="AF987" s="228" t="str">
        <f>IFERROR(VLOOKUP(HelpMe[[#This Row],[ID]],CGTracker[#All],13,FALSE),"No CG Status Found")</f>
        <v>No CG Status Found</v>
      </c>
      <c r="AG987" s="228">
        <f>MONTH(HelpMe[[#This Row],[Updated Created Date]])</f>
        <v>12</v>
      </c>
      <c r="AH987" s="228" t="str">
        <f>_xlfn.CONCAT(HelpMe[[#This Row],[Year]],"-M",HelpMe[[#This Row],[Month]])</f>
        <v>2024-M12</v>
      </c>
      <c r="AI987" s="228" t="str">
        <f ca="1">IF(HelpMe[[#This Row],[Age]]&lt;2,"Less than 2",IF(HelpMe[[#This Row],[Age]]&lt;5,"From 2 to 5",IF(HelpMe[[#This Row],[Age]]&lt;10,"From 5 to 10","More than 10")))</f>
        <v>More than 10</v>
      </c>
      <c r="AJ9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45630.521527777775</v>
      </c>
      <c r="AK9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45651.503472222219</v>
      </c>
    </row>
    <row r="988" spans="1:37" ht="13.5" customHeight="1">
      <c r="A988" s="235">
        <v>4000005600</v>
      </c>
      <c r="B988" s="228" t="s">
        <v>117</v>
      </c>
      <c r="C988" s="228" t="s">
        <v>795</v>
      </c>
      <c r="D988" s="228" t="s">
        <v>6927</v>
      </c>
      <c r="E988" s="228" t="s">
        <v>4689</v>
      </c>
      <c r="F988" s="228" t="s">
        <v>881</v>
      </c>
      <c r="G988" s="228" t="s">
        <v>882</v>
      </c>
      <c r="H988" s="228" t="s">
        <v>131</v>
      </c>
      <c r="I988" s="233" t="s">
        <v>6928</v>
      </c>
      <c r="J988" s="228" t="s">
        <v>6929</v>
      </c>
      <c r="K988" s="228" t="s">
        <v>846</v>
      </c>
      <c r="L988" s="228" t="s">
        <v>855</v>
      </c>
      <c r="M988" s="228" t="s">
        <v>933</v>
      </c>
      <c r="N988" s="228" t="s">
        <v>924</v>
      </c>
      <c r="O988" s="228" t="s">
        <v>850</v>
      </c>
      <c r="P988" s="233" t="s">
        <v>6930</v>
      </c>
      <c r="Q988" s="228" t="s">
        <v>795</v>
      </c>
      <c r="R988" s="233" t="s">
        <v>855</v>
      </c>
      <c r="S988" s="228" t="s">
        <v>6930</v>
      </c>
      <c r="T988" s="228" t="s">
        <v>6931</v>
      </c>
      <c r="U988" s="228" t="s">
        <v>890</v>
      </c>
      <c r="V988" s="228" t="s">
        <v>855</v>
      </c>
      <c r="W988" s="228" t="s">
        <v>869</v>
      </c>
      <c r="X988" s="316" t="s">
        <v>793</v>
      </c>
      <c r="Y988" s="317" t="str">
        <f>VLOOKUP(HelpMe[[#This Row],[Technician]],Technicians[#All],3,FALSE)</f>
        <v>RAK Ceramics</v>
      </c>
      <c r="Z988" s="228" t="str">
        <f>VLOOKUP(HelpMe[[#This Row],[Technician]],Technicians[#All],2,FALSE)</f>
        <v>SAP Basis</v>
      </c>
      <c r="AA988" s="233" t="str">
        <f>IF((TEXT("Oct 28, 2024 00:00 AM","mmm dd, yyyy hh:mm") - HelpMe[[#This Row],[Updated Created Date]])&gt;0, "Yes","No")</f>
        <v>No</v>
      </c>
      <c r="AB988" s="230">
        <f ca="1">HelpMe[[#This Row],[Updated Resolved Time]]-HelpMe[[#This Row],[Updated Created Date]]</f>
        <v>23.197795949075953</v>
      </c>
      <c r="AC988" s="231">
        <f>YEAR(HelpMe[[#This Row],[Updated Created Date]])</f>
        <v>2024</v>
      </c>
      <c r="AD988" s="228">
        <f>WEEKNUM(HelpMe[[#This Row],[Updated Created Date]])</f>
        <v>49</v>
      </c>
      <c r="AE988" s="228" t="str">
        <f>_xlfn.CONCAT(HelpMe[[#This Row],[Year]],"-W",HelpMe[[#This Row],[Week'#]])</f>
        <v>2024-W49</v>
      </c>
      <c r="AF988" s="228" t="str">
        <f>IFERROR(VLOOKUP(HelpMe[[#This Row],[ID]],CGTracker[#All],13,FALSE),"No CG Status Found")</f>
        <v>No CG Status Found</v>
      </c>
      <c r="AG988" s="228">
        <f>MONTH(HelpMe[[#This Row],[Updated Created Date]])</f>
        <v>12</v>
      </c>
      <c r="AH988" s="228" t="str">
        <f>_xlfn.CONCAT(HelpMe[[#This Row],[Year]],"-M",HelpMe[[#This Row],[Month]])</f>
        <v>2024-M12</v>
      </c>
      <c r="AI988" s="228" t="str">
        <f ca="1">IF(HelpMe[[#This Row],[Age]]&lt;2,"Less than 2",IF(HelpMe[[#This Row],[Age]]&lt;5,"From 2 to 5",IF(HelpMe[[#This Row],[Age]]&lt;10,"From 5 to 10","More than 10")))</f>
        <v>More than 10</v>
      </c>
      <c r="AJ9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45630.55972222222</v>
      </c>
      <c r="AK9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89" spans="1:37" ht="13.5" customHeight="1">
      <c r="A989" s="235">
        <v>4000005603</v>
      </c>
      <c r="B989" s="228" t="s">
        <v>156</v>
      </c>
      <c r="C989" s="228" t="s">
        <v>795</v>
      </c>
      <c r="D989" s="228" t="s">
        <v>6932</v>
      </c>
      <c r="E989" s="228" t="s">
        <v>6933</v>
      </c>
      <c r="F989" s="228" t="s">
        <v>518</v>
      </c>
      <c r="G989" s="228" t="s">
        <v>516</v>
      </c>
      <c r="H989" s="228" t="s">
        <v>403</v>
      </c>
      <c r="I989" s="233" t="s">
        <v>6934</v>
      </c>
      <c r="J989" s="228" t="s">
        <v>6935</v>
      </c>
      <c r="K989" s="228" t="s">
        <v>846</v>
      </c>
      <c r="L989" s="228" t="s">
        <v>6936</v>
      </c>
      <c r="M989" s="228" t="s">
        <v>933</v>
      </c>
      <c r="N989" s="228" t="s">
        <v>1156</v>
      </c>
      <c r="O989" s="228" t="s">
        <v>850</v>
      </c>
      <c r="P989" s="233" t="s">
        <v>6936</v>
      </c>
      <c r="Q989" s="228" t="s">
        <v>795</v>
      </c>
      <c r="R989" s="233" t="s">
        <v>6937</v>
      </c>
      <c r="S989" s="228" t="s">
        <v>6937</v>
      </c>
      <c r="T989" s="228" t="s">
        <v>6938</v>
      </c>
      <c r="U989" s="228" t="s">
        <v>855</v>
      </c>
      <c r="V989" s="228" t="s">
        <v>855</v>
      </c>
      <c r="W989" s="228" t="s">
        <v>869</v>
      </c>
      <c r="X989" s="316" t="s">
        <v>793</v>
      </c>
      <c r="Y989" s="317" t="str">
        <f>VLOOKUP(HelpMe[[#This Row],[Technician]],Technicians[#All],3,FALSE)</f>
        <v>Capgemini</v>
      </c>
      <c r="Z989" s="228" t="str">
        <f>VLOOKUP(HelpMe[[#This Row],[Technician]],Technicians[#All],2,FALSE)</f>
        <v>SAP SD</v>
      </c>
      <c r="AA989" s="233" t="str">
        <f>IF((TEXT("Oct 28, 2024 00:00 AM","mmm dd, yyyy hh:mm") - HelpMe[[#This Row],[Updated Created Date]])&gt;0, "Yes","No")</f>
        <v>No</v>
      </c>
      <c r="AB989" s="230">
        <f ca="1">HelpMe[[#This Row],[Updated Resolved Time]]-HelpMe[[#This Row],[Updated Created Date]]</f>
        <v>1.8840277777781012</v>
      </c>
      <c r="AC989" s="231">
        <f>YEAR(HelpMe[[#This Row],[Updated Created Date]])</f>
        <v>2024</v>
      </c>
      <c r="AD989" s="228">
        <f>WEEKNUM(HelpMe[[#This Row],[Updated Created Date]])</f>
        <v>49</v>
      </c>
      <c r="AE989" s="228" t="str">
        <f>_xlfn.CONCAT(HelpMe[[#This Row],[Year]],"-W",HelpMe[[#This Row],[Week'#]])</f>
        <v>2024-W49</v>
      </c>
      <c r="AF989" s="228" t="str">
        <f>IFERROR(VLOOKUP(HelpMe[[#This Row],[ID]],CGTracker[#All],13,FALSE),"No CG Status Found")</f>
        <v>Resolved</v>
      </c>
      <c r="AG989" s="228">
        <f>MONTH(HelpMe[[#This Row],[Updated Created Date]])</f>
        <v>12</v>
      </c>
      <c r="AH989" s="228" t="str">
        <f>_xlfn.CONCAT(HelpMe[[#This Row],[Year]],"-M",HelpMe[[#This Row],[Month]])</f>
        <v>2024-M12</v>
      </c>
      <c r="AI989" s="228" t="str">
        <f ca="1">IF(HelpMe[[#This Row],[Age]]&lt;2,"Less than 2",IF(HelpMe[[#This Row],[Age]]&lt;5,"From 2 to 5",IF(HelpMe[[#This Row],[Age]]&lt;10,"From 5 to 10","More than 10")))</f>
        <v>Less than 2</v>
      </c>
      <c r="AJ9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45630.581944444442</v>
      </c>
      <c r="AK9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45632.46597222222</v>
      </c>
    </row>
    <row r="990" spans="1:37" ht="13.5" customHeight="1">
      <c r="A990" s="235">
        <v>4000005592</v>
      </c>
      <c r="B990" s="228" t="s">
        <v>156</v>
      </c>
      <c r="C990" s="228" t="s">
        <v>892</v>
      </c>
      <c r="D990" s="228" t="s">
        <v>6939</v>
      </c>
      <c r="E990" s="228" t="s">
        <v>6362</v>
      </c>
      <c r="F990" s="228" t="s">
        <v>3586</v>
      </c>
      <c r="G990" s="228" t="s">
        <v>895</v>
      </c>
      <c r="H990" s="228" t="s">
        <v>403</v>
      </c>
      <c r="I990" s="233" t="s">
        <v>6940</v>
      </c>
      <c r="J990" s="228" t="s">
        <v>6941</v>
      </c>
      <c r="K990" s="228" t="s">
        <v>846</v>
      </c>
      <c r="L990" s="228" t="s">
        <v>6221</v>
      </c>
      <c r="M990" s="228" t="s">
        <v>5765</v>
      </c>
      <c r="N990" s="228" t="s">
        <v>5907</v>
      </c>
      <c r="O990" s="228" t="s">
        <v>1015</v>
      </c>
      <c r="P990" s="233" t="s">
        <v>6221</v>
      </c>
      <c r="Q990" s="228" t="s">
        <v>892</v>
      </c>
      <c r="R990" s="233" t="s">
        <v>6942</v>
      </c>
      <c r="S990" s="228" t="s">
        <v>6942</v>
      </c>
      <c r="T990" s="228" t="s">
        <v>6943</v>
      </c>
      <c r="U990" s="228" t="s">
        <v>855</v>
      </c>
      <c r="V990" s="228" t="s">
        <v>855</v>
      </c>
      <c r="W990" s="228" t="s">
        <v>869</v>
      </c>
      <c r="X990" s="316" t="s">
        <v>904</v>
      </c>
      <c r="Y990" s="317" t="str">
        <f>VLOOKUP(HelpMe[[#This Row],[Technician]],Technicians[#All],3,FALSE)</f>
        <v>Capgemini</v>
      </c>
      <c r="Z990" s="228" t="str">
        <f>VLOOKUP(HelpMe[[#This Row],[Technician]],Technicians[#All],2,FALSE)</f>
        <v>SAP PP</v>
      </c>
      <c r="AA990" s="233" t="str">
        <f>IF((TEXT("Oct 28, 2024 00:00 AM","mmm dd, yyyy hh:mm") - HelpMe[[#This Row],[Updated Created Date]])&gt;0, "Yes","No")</f>
        <v>No</v>
      </c>
      <c r="AB990" s="230">
        <f ca="1">HelpMe[[#This Row],[Updated Resolved Time]]-HelpMe[[#This Row],[Updated Created Date]]</f>
        <v>7.2701388888890506</v>
      </c>
      <c r="AC990" s="231">
        <f>YEAR(HelpMe[[#This Row],[Updated Created Date]])</f>
        <v>2024</v>
      </c>
      <c r="AD990" s="228">
        <f>WEEKNUM(HelpMe[[#This Row],[Updated Created Date]])</f>
        <v>49</v>
      </c>
      <c r="AE990" s="228" t="str">
        <f>_xlfn.CONCAT(HelpMe[[#This Row],[Year]],"-W",HelpMe[[#This Row],[Week'#]])</f>
        <v>2024-W49</v>
      </c>
      <c r="AF990" s="228" t="str">
        <f>IFERROR(VLOOKUP(HelpMe[[#This Row],[ID]],CGTracker[#All],13,FALSE),"No CG Status Found")</f>
        <v>Resolved</v>
      </c>
      <c r="AG990" s="228">
        <f>MONTH(HelpMe[[#This Row],[Updated Created Date]])</f>
        <v>12</v>
      </c>
      <c r="AH990" s="228" t="str">
        <f>_xlfn.CONCAT(HelpMe[[#This Row],[Year]],"-M",HelpMe[[#This Row],[Month]])</f>
        <v>2024-M12</v>
      </c>
      <c r="AI990" s="228" t="str">
        <f ca="1">IF(HelpMe[[#This Row],[Age]]&lt;2,"Less than 2",IF(HelpMe[[#This Row],[Age]]&lt;5,"From 2 to 5",IF(HelpMe[[#This Row],[Age]]&lt;10,"From 5 to 10","More than 10")))</f>
        <v>From 5 to 10</v>
      </c>
      <c r="AJ9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45630.509722222225</v>
      </c>
      <c r="AK9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45637.779861111114</v>
      </c>
    </row>
    <row r="991" spans="1:37" ht="13.5" customHeight="1">
      <c r="A991" s="235">
        <v>4000005614</v>
      </c>
      <c r="B991" s="228" t="s">
        <v>156</v>
      </c>
      <c r="C991" s="228" t="s">
        <v>841</v>
      </c>
      <c r="D991" s="228" t="s">
        <v>629</v>
      </c>
      <c r="E991" s="228" t="s">
        <v>6944</v>
      </c>
      <c r="F991" s="228" t="s">
        <v>2232</v>
      </c>
      <c r="G991" s="228" t="s">
        <v>882</v>
      </c>
      <c r="H991" s="228" t="s">
        <v>403</v>
      </c>
      <c r="I991" s="233" t="s">
        <v>6945</v>
      </c>
      <c r="J991" s="228" t="s">
        <v>6946</v>
      </c>
      <c r="K991" s="228" t="s">
        <v>846</v>
      </c>
      <c r="L991" s="228" t="s">
        <v>6947</v>
      </c>
      <c r="M991" s="228" t="s">
        <v>933</v>
      </c>
      <c r="N991" s="228" t="s">
        <v>6948</v>
      </c>
      <c r="O991" s="228" t="s">
        <v>850</v>
      </c>
      <c r="P991" s="233" t="s">
        <v>6947</v>
      </c>
      <c r="Q991" s="228" t="s">
        <v>841</v>
      </c>
      <c r="R991" s="233" t="s">
        <v>6949</v>
      </c>
      <c r="S991" s="228" t="s">
        <v>6950</v>
      </c>
      <c r="T991" s="228" t="s">
        <v>6951</v>
      </c>
      <c r="U991" s="228" t="s">
        <v>855</v>
      </c>
      <c r="V991" s="228" t="s">
        <v>855</v>
      </c>
      <c r="W991" s="228" t="s">
        <v>869</v>
      </c>
      <c r="X991" s="316" t="s">
        <v>904</v>
      </c>
      <c r="Y991" s="317" t="str">
        <f>VLOOKUP(HelpMe[[#This Row],[Technician]],Technicians[#All],3,FALSE)</f>
        <v>Capgemini</v>
      </c>
      <c r="Z991" s="228" t="str">
        <f>VLOOKUP(HelpMe[[#This Row],[Technician]],Technicians[#All],2,FALSE)</f>
        <v>SAP MM</v>
      </c>
      <c r="AA991" s="233" t="str">
        <f>IF((TEXT("Oct 28, 2024 00:00 AM","mmm dd, yyyy hh:mm") - HelpMe[[#This Row],[Updated Created Date]])&gt;0, "Yes","No")</f>
        <v>No</v>
      </c>
      <c r="AB991" s="230">
        <f ca="1">HelpMe[[#This Row],[Updated Resolved Time]]-HelpMe[[#This Row],[Updated Created Date]]</f>
        <v>5.8527777777781012</v>
      </c>
      <c r="AC991" s="231">
        <f>YEAR(HelpMe[[#This Row],[Updated Created Date]])</f>
        <v>2024</v>
      </c>
      <c r="AD991" s="228">
        <f>WEEKNUM(HelpMe[[#This Row],[Updated Created Date]])</f>
        <v>49</v>
      </c>
      <c r="AE991" s="228" t="str">
        <f>_xlfn.CONCAT(HelpMe[[#This Row],[Year]],"-W",HelpMe[[#This Row],[Week'#]])</f>
        <v>2024-W49</v>
      </c>
      <c r="AF991" s="228" t="str">
        <f>IFERROR(VLOOKUP(HelpMe[[#This Row],[ID]],CGTracker[#All],13,FALSE),"No CG Status Found")</f>
        <v>Resolved</v>
      </c>
      <c r="AG991" s="228">
        <f>MONTH(HelpMe[[#This Row],[Updated Created Date]])</f>
        <v>12</v>
      </c>
      <c r="AH991" s="228" t="str">
        <f>_xlfn.CONCAT(HelpMe[[#This Row],[Year]],"-M",HelpMe[[#This Row],[Month]])</f>
        <v>2024-M12</v>
      </c>
      <c r="AI991" s="228" t="str">
        <f ca="1">IF(HelpMe[[#This Row],[Age]]&lt;2,"Less than 2",IF(HelpMe[[#This Row],[Age]]&lt;5,"From 2 to 5",IF(HelpMe[[#This Row],[Age]]&lt;10,"From 5 to 10","More than 10")))</f>
        <v>From 5 to 10</v>
      </c>
      <c r="AJ9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45630.67083333333</v>
      </c>
      <c r="AK9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45636.523611111108</v>
      </c>
    </row>
    <row r="992" spans="1:37" ht="13.5" customHeight="1">
      <c r="A992" s="235">
        <v>4000005622</v>
      </c>
      <c r="B992" s="228" t="s">
        <v>156</v>
      </c>
      <c r="C992" s="228" t="s">
        <v>795</v>
      </c>
      <c r="D992" s="228" t="s">
        <v>6952</v>
      </c>
      <c r="E992" s="228" t="s">
        <v>1512</v>
      </c>
      <c r="F992" s="228" t="s">
        <v>881</v>
      </c>
      <c r="G992" s="228" t="s">
        <v>882</v>
      </c>
      <c r="H992" s="228" t="s">
        <v>403</v>
      </c>
      <c r="I992" s="233" t="s">
        <v>6953</v>
      </c>
      <c r="J992" s="228" t="s">
        <v>6954</v>
      </c>
      <c r="K992" s="228" t="s">
        <v>846</v>
      </c>
      <c r="L992" s="228" t="s">
        <v>6286</v>
      </c>
      <c r="M992" s="228" t="s">
        <v>933</v>
      </c>
      <c r="N992" s="228" t="s">
        <v>1516</v>
      </c>
      <c r="O992" s="228" t="s">
        <v>850</v>
      </c>
      <c r="P992" s="233" t="s">
        <v>6286</v>
      </c>
      <c r="Q992" s="228" t="s">
        <v>795</v>
      </c>
      <c r="R992" s="233" t="s">
        <v>6955</v>
      </c>
      <c r="S992" s="228" t="s">
        <v>6955</v>
      </c>
      <c r="T992" s="228" t="s">
        <v>6956</v>
      </c>
      <c r="U992" s="228" t="s">
        <v>855</v>
      </c>
      <c r="V992" s="228" t="s">
        <v>855</v>
      </c>
      <c r="W992" s="228" t="s">
        <v>869</v>
      </c>
      <c r="X992" s="316" t="s">
        <v>793</v>
      </c>
      <c r="Y992" s="317" t="str">
        <f>VLOOKUP(HelpMe[[#This Row],[Technician]],Technicians[#All],3,FALSE)</f>
        <v>RAK Ceramics</v>
      </c>
      <c r="Z992" s="228" t="str">
        <f>VLOOKUP(HelpMe[[#This Row],[Technician]],Technicians[#All],2,FALSE)</f>
        <v>SAP Basis</v>
      </c>
      <c r="AA992" s="233" t="str">
        <f>IF((TEXT("Oct 28, 2024 00:00 AM","mmm dd, yyyy hh:mm") - HelpMe[[#This Row],[Updated Created Date]])&gt;0, "Yes","No")</f>
        <v>No</v>
      </c>
      <c r="AB992" s="230">
        <f ca="1">HelpMe[[#This Row],[Updated Resolved Time]]-HelpMe[[#This Row],[Updated Created Date]]</f>
        <v>0.78402777777228039</v>
      </c>
      <c r="AC992" s="231">
        <f>YEAR(HelpMe[[#This Row],[Updated Created Date]])</f>
        <v>2024</v>
      </c>
      <c r="AD992" s="228">
        <f>WEEKNUM(HelpMe[[#This Row],[Updated Created Date]])</f>
        <v>49</v>
      </c>
      <c r="AE992" s="228" t="str">
        <f>_xlfn.CONCAT(HelpMe[[#This Row],[Year]],"-W",HelpMe[[#This Row],[Week'#]])</f>
        <v>2024-W49</v>
      </c>
      <c r="AF992" s="228" t="str">
        <f>IFERROR(VLOOKUP(HelpMe[[#This Row],[ID]],CGTracker[#All],13,FALSE),"No CG Status Found")</f>
        <v>No CG Status Found</v>
      </c>
      <c r="AG992" s="228">
        <f>MONTH(HelpMe[[#This Row],[Updated Created Date]])</f>
        <v>12</v>
      </c>
      <c r="AH992" s="228" t="str">
        <f>_xlfn.CONCAT(HelpMe[[#This Row],[Year]],"-M",HelpMe[[#This Row],[Month]])</f>
        <v>2024-M12</v>
      </c>
      <c r="AI992" s="228" t="str">
        <f ca="1">IF(HelpMe[[#This Row],[Age]]&lt;2,"Less than 2",IF(HelpMe[[#This Row],[Age]]&lt;5,"From 2 to 5",IF(HelpMe[[#This Row],[Age]]&lt;10,"From 5 to 10","More than 10")))</f>
        <v>Less than 2</v>
      </c>
      <c r="AJ9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45630.715277777781</v>
      </c>
      <c r="AK9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45631.499305555553</v>
      </c>
    </row>
    <row r="993" spans="1:37" ht="13.5" customHeight="1">
      <c r="A993" s="235">
        <v>4000005632</v>
      </c>
      <c r="B993" s="228" t="s">
        <v>117</v>
      </c>
      <c r="C993" s="228" t="s">
        <v>795</v>
      </c>
      <c r="D993" s="228" t="s">
        <v>6957</v>
      </c>
      <c r="E993" s="228" t="s">
        <v>6958</v>
      </c>
      <c r="F993" s="228" t="s">
        <v>881</v>
      </c>
      <c r="G993" s="228" t="s">
        <v>882</v>
      </c>
      <c r="H993" s="228" t="s">
        <v>403</v>
      </c>
      <c r="I993" s="233" t="s">
        <v>6959</v>
      </c>
      <c r="J993" s="228" t="s">
        <v>6960</v>
      </c>
      <c r="K993" s="228" t="s">
        <v>890</v>
      </c>
      <c r="L993" s="228" t="s">
        <v>4268</v>
      </c>
      <c r="M993" s="228" t="s">
        <v>933</v>
      </c>
      <c r="N993" s="228" t="s">
        <v>2139</v>
      </c>
      <c r="O993" s="228" t="s">
        <v>850</v>
      </c>
      <c r="P993" s="233" t="s">
        <v>4268</v>
      </c>
      <c r="Q993" s="228" t="s">
        <v>795</v>
      </c>
      <c r="R993" s="233" t="s">
        <v>6961</v>
      </c>
      <c r="S993" s="228" t="s">
        <v>6961</v>
      </c>
      <c r="T993" s="228" t="s">
        <v>6962</v>
      </c>
      <c r="U993" s="228" t="s">
        <v>890</v>
      </c>
      <c r="V993" s="228" t="s">
        <v>855</v>
      </c>
      <c r="W993" s="228" t="s">
        <v>938</v>
      </c>
      <c r="X993" s="316" t="s">
        <v>793</v>
      </c>
      <c r="Y993" s="317" t="str">
        <f>VLOOKUP(HelpMe[[#This Row],[Technician]],Technicians[#All],3,FALSE)</f>
        <v>RAK Ceramics</v>
      </c>
      <c r="Z993" s="228" t="str">
        <f>VLOOKUP(HelpMe[[#This Row],[Technician]],Technicians[#All],2,FALSE)</f>
        <v>SAP Basis</v>
      </c>
      <c r="AA993" s="233" t="str">
        <f>IF((TEXT("Oct 28, 2024 00:00 AM","mmm dd, yyyy hh:mm") - HelpMe[[#This Row],[Updated Created Date]])&gt;0, "Yes","No")</f>
        <v>No</v>
      </c>
      <c r="AB993" s="230">
        <f ca="1">HelpMe[[#This Row],[Updated Resolved Time]]-HelpMe[[#This Row],[Updated Created Date]]</f>
        <v>4.8173611111124046</v>
      </c>
      <c r="AC993" s="231">
        <f>YEAR(HelpMe[[#This Row],[Updated Created Date]])</f>
        <v>2024</v>
      </c>
      <c r="AD993" s="228">
        <f>WEEKNUM(HelpMe[[#This Row],[Updated Created Date]])</f>
        <v>49</v>
      </c>
      <c r="AE993" s="228" t="str">
        <f>_xlfn.CONCAT(HelpMe[[#This Row],[Year]],"-W",HelpMe[[#This Row],[Week'#]])</f>
        <v>2024-W49</v>
      </c>
      <c r="AF993" s="228" t="str">
        <f>IFERROR(VLOOKUP(HelpMe[[#This Row],[ID]],CGTracker[#All],13,FALSE),"No CG Status Found")</f>
        <v>No CG Status Found</v>
      </c>
      <c r="AG993" s="228">
        <f>MONTH(HelpMe[[#This Row],[Updated Created Date]])</f>
        <v>12</v>
      </c>
      <c r="AH993" s="228" t="str">
        <f>_xlfn.CONCAT(HelpMe[[#This Row],[Year]],"-M",HelpMe[[#This Row],[Month]])</f>
        <v>2024-M12</v>
      </c>
      <c r="AI993" s="228" t="str">
        <f ca="1">IF(HelpMe[[#This Row],[Age]]&lt;2,"Less than 2",IF(HelpMe[[#This Row],[Age]]&lt;5,"From 2 to 5",IF(HelpMe[[#This Row],[Age]]&lt;10,"From 5 to 10","More than 10")))</f>
        <v>From 2 to 5</v>
      </c>
      <c r="AJ9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45630.769444444442</v>
      </c>
      <c r="AK9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45635.586805555555</v>
      </c>
    </row>
    <row r="994" spans="1:37" ht="13.5" customHeight="1">
      <c r="A994" s="235">
        <v>4000005631</v>
      </c>
      <c r="B994" s="228" t="s">
        <v>156</v>
      </c>
      <c r="C994" s="228" t="s">
        <v>892</v>
      </c>
      <c r="D994" s="228" t="s">
        <v>6963</v>
      </c>
      <c r="E994" s="228" t="s">
        <v>2448</v>
      </c>
      <c r="F994" s="228" t="s">
        <v>881</v>
      </c>
      <c r="G994" s="228" t="s">
        <v>882</v>
      </c>
      <c r="H994" s="228" t="s">
        <v>403</v>
      </c>
      <c r="I994" s="233" t="s">
        <v>6964</v>
      </c>
      <c r="J994" s="228" t="s">
        <v>6965</v>
      </c>
      <c r="K994" s="228" t="s">
        <v>846</v>
      </c>
      <c r="L994" s="228" t="s">
        <v>6966</v>
      </c>
      <c r="M994" s="228" t="s">
        <v>2448</v>
      </c>
      <c r="N994" s="228" t="s">
        <v>886</v>
      </c>
      <c r="O994" s="228" t="s">
        <v>917</v>
      </c>
      <c r="P994" s="233" t="s">
        <v>6966</v>
      </c>
      <c r="Q994" s="228" t="s">
        <v>892</v>
      </c>
      <c r="R994" s="233" t="s">
        <v>6967</v>
      </c>
      <c r="S994" s="228" t="s">
        <v>6967</v>
      </c>
      <c r="T994" s="228" t="s">
        <v>6968</v>
      </c>
      <c r="U994" s="228" t="s">
        <v>855</v>
      </c>
      <c r="V994" s="228" t="s">
        <v>855</v>
      </c>
      <c r="W994" s="228" t="s">
        <v>869</v>
      </c>
      <c r="X994" s="316" t="s">
        <v>793</v>
      </c>
      <c r="Y994" s="317" t="str">
        <f>VLOOKUP(HelpMe[[#This Row],[Technician]],Technicians[#All],3,FALSE)</f>
        <v>RAK Ceramics</v>
      </c>
      <c r="Z994" s="228" t="str">
        <f>VLOOKUP(HelpMe[[#This Row],[Technician]],Technicians[#All],2,FALSE)</f>
        <v>SAP Basis</v>
      </c>
      <c r="AA994" s="233" t="str">
        <f>IF((TEXT("Oct 28, 2024 00:00 AM","mmm dd, yyyy hh:mm") - HelpMe[[#This Row],[Updated Created Date]])&gt;0, "Yes","No")</f>
        <v>No</v>
      </c>
      <c r="AB994" s="230">
        <f ca="1">HelpMe[[#This Row],[Updated Resolved Time]]-HelpMe[[#This Row],[Updated Created Date]]</f>
        <v>2.0083333333313931</v>
      </c>
      <c r="AC994" s="231">
        <f>YEAR(HelpMe[[#This Row],[Updated Created Date]])</f>
        <v>2024</v>
      </c>
      <c r="AD994" s="228">
        <f>WEEKNUM(HelpMe[[#This Row],[Updated Created Date]])</f>
        <v>49</v>
      </c>
      <c r="AE994" s="228" t="str">
        <f>_xlfn.CONCAT(HelpMe[[#This Row],[Year]],"-W",HelpMe[[#This Row],[Week'#]])</f>
        <v>2024-W49</v>
      </c>
      <c r="AF994" s="228" t="str">
        <f>IFERROR(VLOOKUP(HelpMe[[#This Row],[ID]],CGTracker[#All],13,FALSE),"No CG Status Found")</f>
        <v>No CG Status Found</v>
      </c>
      <c r="AG994" s="228">
        <f>MONTH(HelpMe[[#This Row],[Updated Created Date]])</f>
        <v>12</v>
      </c>
      <c r="AH994" s="228" t="str">
        <f>_xlfn.CONCAT(HelpMe[[#This Row],[Year]],"-M",HelpMe[[#This Row],[Month]])</f>
        <v>2024-M12</v>
      </c>
      <c r="AI994" s="228" t="str">
        <f ca="1">IF(HelpMe[[#This Row],[Age]]&lt;2,"Less than 2",IF(HelpMe[[#This Row],[Age]]&lt;5,"From 2 to 5",IF(HelpMe[[#This Row],[Age]]&lt;10,"From 5 to 10","More than 10")))</f>
        <v>From 2 to 5</v>
      </c>
      <c r="AJ9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45630.767361111109</v>
      </c>
      <c r="AK9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45632.775694444441</v>
      </c>
    </row>
    <row r="995" spans="1:37" ht="13.5" customHeight="1">
      <c r="A995" s="235">
        <v>4000005664</v>
      </c>
      <c r="B995" s="228" t="s">
        <v>117</v>
      </c>
      <c r="C995" s="228" t="s">
        <v>795</v>
      </c>
      <c r="D995" s="228" t="s">
        <v>6969</v>
      </c>
      <c r="E995" s="228" t="s">
        <v>6970</v>
      </c>
      <c r="F995" s="228" t="s">
        <v>881</v>
      </c>
      <c r="G995" s="228" t="s">
        <v>882</v>
      </c>
      <c r="H995" s="228" t="s">
        <v>268</v>
      </c>
      <c r="I995" s="233" t="s">
        <v>6971</v>
      </c>
      <c r="J995" s="228" t="s">
        <v>6972</v>
      </c>
      <c r="K995" s="228" t="s">
        <v>890</v>
      </c>
      <c r="L995" s="228" t="s">
        <v>855</v>
      </c>
      <c r="M995" s="228" t="s">
        <v>933</v>
      </c>
      <c r="N995" s="228" t="s">
        <v>1004</v>
      </c>
      <c r="O995" s="228" t="s">
        <v>850</v>
      </c>
      <c r="P995" s="233" t="s">
        <v>6973</v>
      </c>
      <c r="Q995" s="228" t="s">
        <v>795</v>
      </c>
      <c r="R995" s="233" t="s">
        <v>855</v>
      </c>
      <c r="S995" s="228" t="s">
        <v>855</v>
      </c>
      <c r="T995" s="228" t="s">
        <v>6974</v>
      </c>
      <c r="U995" s="228" t="s">
        <v>890</v>
      </c>
      <c r="V995" s="228" t="s">
        <v>855</v>
      </c>
      <c r="W995" s="228" t="s">
        <v>938</v>
      </c>
      <c r="X995" s="316" t="s">
        <v>793</v>
      </c>
      <c r="Y995" s="317" t="str">
        <f>VLOOKUP(HelpMe[[#This Row],[Technician]],Technicians[#All],3,FALSE)</f>
        <v>RAK Ceramics</v>
      </c>
      <c r="Z995" s="228" t="str">
        <f>VLOOKUP(HelpMe[[#This Row],[Technician]],Technicians[#All],2,FALSE)</f>
        <v>SAP Basis</v>
      </c>
      <c r="AA995" s="233" t="str">
        <f>IF((TEXT("Oct 28, 2024 00:00 AM","mmm dd, yyyy hh:mm") - HelpMe[[#This Row],[Updated Created Date]])&gt;0, "Yes","No")</f>
        <v>No</v>
      </c>
      <c r="AB995" s="230">
        <f ca="1">HelpMe[[#This Row],[Updated Resolved Time]]-HelpMe[[#This Row],[Updated Created Date]]</f>
        <v>22.033212615737284</v>
      </c>
      <c r="AC995" s="231">
        <f>YEAR(HelpMe[[#This Row],[Updated Created Date]])</f>
        <v>2024</v>
      </c>
      <c r="AD995" s="228">
        <f>WEEKNUM(HelpMe[[#This Row],[Updated Created Date]])</f>
        <v>49</v>
      </c>
      <c r="AE995" s="228" t="str">
        <f>_xlfn.CONCAT(HelpMe[[#This Row],[Year]],"-W",HelpMe[[#This Row],[Week'#]])</f>
        <v>2024-W49</v>
      </c>
      <c r="AF995" s="228" t="str">
        <f>IFERROR(VLOOKUP(HelpMe[[#This Row],[ID]],CGTracker[#All],13,FALSE),"No CG Status Found")</f>
        <v>No CG Status Found</v>
      </c>
      <c r="AG995" s="228">
        <f>MONTH(HelpMe[[#This Row],[Updated Created Date]])</f>
        <v>12</v>
      </c>
      <c r="AH995" s="228" t="str">
        <f>_xlfn.CONCAT(HelpMe[[#This Row],[Year]],"-M",HelpMe[[#This Row],[Month]])</f>
        <v>2024-M12</v>
      </c>
      <c r="AI995" s="228" t="str">
        <f ca="1">IF(HelpMe[[#This Row],[Age]]&lt;2,"Less than 2",IF(HelpMe[[#This Row],[Age]]&lt;5,"From 2 to 5",IF(HelpMe[[#This Row],[Age]]&lt;10,"From 5 to 10","More than 10")))</f>
        <v>More than 10</v>
      </c>
      <c r="AJ9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45631.724305555559</v>
      </c>
      <c r="AK9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96" spans="1:37" ht="13.5" customHeight="1">
      <c r="A996" s="235">
        <v>4000005670</v>
      </c>
      <c r="B996" s="228" t="s">
        <v>117</v>
      </c>
      <c r="C996" s="228" t="s">
        <v>795</v>
      </c>
      <c r="D996" s="228" t="s">
        <v>6975</v>
      </c>
      <c r="E996" s="228" t="s">
        <v>4106</v>
      </c>
      <c r="F996" s="228" t="s">
        <v>881</v>
      </c>
      <c r="G996" s="228" t="s">
        <v>882</v>
      </c>
      <c r="H996" s="228" t="s">
        <v>403</v>
      </c>
      <c r="I996" s="233" t="s">
        <v>6976</v>
      </c>
      <c r="J996" s="228" t="s">
        <v>6977</v>
      </c>
      <c r="K996" s="228" t="s">
        <v>846</v>
      </c>
      <c r="L996" s="228" t="s">
        <v>2306</v>
      </c>
      <c r="M996" s="228" t="s">
        <v>933</v>
      </c>
      <c r="N996" s="228" t="s">
        <v>1024</v>
      </c>
      <c r="O996" s="228" t="s">
        <v>850</v>
      </c>
      <c r="P996" s="233" t="s">
        <v>2306</v>
      </c>
      <c r="Q996" s="228" t="s">
        <v>795</v>
      </c>
      <c r="R996" s="233" t="s">
        <v>6978</v>
      </c>
      <c r="S996" s="228" t="s">
        <v>6978</v>
      </c>
      <c r="T996" s="228" t="s">
        <v>6979</v>
      </c>
      <c r="U996" s="228" t="s">
        <v>890</v>
      </c>
      <c r="V996" s="228" t="s">
        <v>855</v>
      </c>
      <c r="W996" s="228" t="s">
        <v>869</v>
      </c>
      <c r="X996" s="316" t="s">
        <v>793</v>
      </c>
      <c r="Y996" s="317" t="str">
        <f>VLOOKUP(HelpMe[[#This Row],[Technician]],Technicians[#All],3,FALSE)</f>
        <v>RAK Ceramics</v>
      </c>
      <c r="Z996" s="228" t="str">
        <f>VLOOKUP(HelpMe[[#This Row],[Technician]],Technicians[#All],2,FALSE)</f>
        <v>SAP Basis</v>
      </c>
      <c r="AA996" s="233" t="str">
        <f>IF((TEXT("Oct 28, 2024 00:00 AM","mmm dd, yyyy hh:mm") - HelpMe[[#This Row],[Updated Created Date]])&gt;0, "Yes","No")</f>
        <v>No</v>
      </c>
      <c r="AB996" s="230">
        <f ca="1">HelpMe[[#This Row],[Updated Resolved Time]]-HelpMe[[#This Row],[Updated Created Date]]</f>
        <v>6.882638888891961</v>
      </c>
      <c r="AC996" s="231">
        <f>YEAR(HelpMe[[#This Row],[Updated Created Date]])</f>
        <v>2024</v>
      </c>
      <c r="AD996" s="228">
        <f>WEEKNUM(HelpMe[[#This Row],[Updated Created Date]])</f>
        <v>49</v>
      </c>
      <c r="AE996" s="228" t="str">
        <f>_xlfn.CONCAT(HelpMe[[#This Row],[Year]],"-W",HelpMe[[#This Row],[Week'#]])</f>
        <v>2024-W49</v>
      </c>
      <c r="AF996" s="228" t="str">
        <f>IFERROR(VLOOKUP(HelpMe[[#This Row],[ID]],CGTracker[#All],13,FALSE),"No CG Status Found")</f>
        <v>No CG Status Found</v>
      </c>
      <c r="AG996" s="228">
        <f>MONTH(HelpMe[[#This Row],[Updated Created Date]])</f>
        <v>12</v>
      </c>
      <c r="AH996" s="228" t="str">
        <f>_xlfn.CONCAT(HelpMe[[#This Row],[Year]],"-M",HelpMe[[#This Row],[Month]])</f>
        <v>2024-M12</v>
      </c>
      <c r="AI996" s="228" t="str">
        <f ca="1">IF(HelpMe[[#This Row],[Age]]&lt;2,"Less than 2",IF(HelpMe[[#This Row],[Age]]&lt;5,"From 2 to 5",IF(HelpMe[[#This Row],[Age]]&lt;10,"From 5 to 10","More than 10")))</f>
        <v>From 5 to 10</v>
      </c>
      <c r="AJ9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45631.832638888889</v>
      </c>
      <c r="AK9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45638.715277777781</v>
      </c>
    </row>
    <row r="997" spans="1:37" ht="13.5" customHeight="1">
      <c r="A997" s="235">
        <v>4000005673</v>
      </c>
      <c r="B997" s="228" t="s">
        <v>156</v>
      </c>
      <c r="C997" s="228" t="s">
        <v>795</v>
      </c>
      <c r="D997" s="228" t="s">
        <v>617</v>
      </c>
      <c r="E997" s="228" t="s">
        <v>6980</v>
      </c>
      <c r="F997" s="228" t="s">
        <v>2387</v>
      </c>
      <c r="G997" s="228" t="s">
        <v>1011</v>
      </c>
      <c r="H997" s="228" t="s">
        <v>268</v>
      </c>
      <c r="I997" s="233" t="s">
        <v>6981</v>
      </c>
      <c r="J997" s="228" t="s">
        <v>6982</v>
      </c>
      <c r="K997" s="228" t="s">
        <v>846</v>
      </c>
      <c r="L997" s="228" t="s">
        <v>855</v>
      </c>
      <c r="M997" s="228" t="s">
        <v>933</v>
      </c>
      <c r="N997" s="228" t="s">
        <v>6983</v>
      </c>
      <c r="O997" s="228" t="s">
        <v>850</v>
      </c>
      <c r="P997" s="233" t="s">
        <v>6984</v>
      </c>
      <c r="Q997" s="228" t="s">
        <v>795</v>
      </c>
      <c r="R997" s="233" t="s">
        <v>855</v>
      </c>
      <c r="S997" s="228" t="s">
        <v>6985</v>
      </c>
      <c r="T997" s="228" t="s">
        <v>6986</v>
      </c>
      <c r="U997" s="228" t="s">
        <v>855</v>
      </c>
      <c r="V997" s="228" t="s">
        <v>855</v>
      </c>
      <c r="W997" s="228" t="s">
        <v>869</v>
      </c>
      <c r="X997" s="316" t="s">
        <v>891</v>
      </c>
      <c r="Y997" s="317" t="str">
        <f>VLOOKUP(HelpMe[[#This Row],[Technician]],Technicians[#All],3,FALSE)</f>
        <v>Capgemini</v>
      </c>
      <c r="Z997" s="228" t="str">
        <f>VLOOKUP(HelpMe[[#This Row],[Technician]],Technicians[#All],2,FALSE)</f>
        <v>SAP FICO</v>
      </c>
      <c r="AA997" s="233" t="str">
        <f>IF((TEXT("Oct 28, 2024 00:00 AM","mmm dd, yyyy hh:mm") - HelpMe[[#This Row],[Updated Created Date]])&gt;0, "Yes","No")</f>
        <v>No</v>
      </c>
      <c r="AB997" s="230">
        <f ca="1">HelpMe[[#This Row],[Updated Resolved Time]]-HelpMe[[#This Row],[Updated Created Date]]</f>
        <v>21.842934837965004</v>
      </c>
      <c r="AC997" s="231">
        <f>YEAR(HelpMe[[#This Row],[Updated Created Date]])</f>
        <v>2024</v>
      </c>
      <c r="AD997" s="228">
        <f>WEEKNUM(HelpMe[[#This Row],[Updated Created Date]])</f>
        <v>49</v>
      </c>
      <c r="AE997" s="228" t="str">
        <f>_xlfn.CONCAT(HelpMe[[#This Row],[Year]],"-W",HelpMe[[#This Row],[Week'#]])</f>
        <v>2024-W49</v>
      </c>
      <c r="AF997" s="228" t="str">
        <f>IFERROR(VLOOKUP(HelpMe[[#This Row],[ID]],CGTracker[#All],13,FALSE),"No CG Status Found")</f>
        <v>Pending RAK Ceramics Action</v>
      </c>
      <c r="AG997" s="228">
        <f>MONTH(HelpMe[[#This Row],[Updated Created Date]])</f>
        <v>12</v>
      </c>
      <c r="AH997" s="228" t="str">
        <f>_xlfn.CONCAT(HelpMe[[#This Row],[Year]],"-M",HelpMe[[#This Row],[Month]])</f>
        <v>2024-M12</v>
      </c>
      <c r="AI997" s="228" t="str">
        <f ca="1">IF(HelpMe[[#This Row],[Age]]&lt;2,"Less than 2",IF(HelpMe[[#This Row],[Age]]&lt;5,"From 2 to 5",IF(HelpMe[[#This Row],[Age]]&lt;10,"From 5 to 10","More than 10")))</f>
        <v>More than 10</v>
      </c>
      <c r="AJ9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45631.914583333331</v>
      </c>
      <c r="AK9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98" spans="1:37" ht="13.5" customHeight="1">
      <c r="A998" s="235">
        <v>4000005676</v>
      </c>
      <c r="B998" s="228" t="s">
        <v>117</v>
      </c>
      <c r="C998" s="228" t="s">
        <v>892</v>
      </c>
      <c r="D998" s="228" t="s">
        <v>6987</v>
      </c>
      <c r="E998" s="228" t="s">
        <v>6988</v>
      </c>
      <c r="F998" s="228" t="s">
        <v>881</v>
      </c>
      <c r="G998" s="228" t="s">
        <v>882</v>
      </c>
      <c r="H998" s="228" t="s">
        <v>268</v>
      </c>
      <c r="I998" s="233" t="s">
        <v>6989</v>
      </c>
      <c r="J998" s="228" t="s">
        <v>6977</v>
      </c>
      <c r="K998" s="228" t="s">
        <v>890</v>
      </c>
      <c r="L998" s="228" t="s">
        <v>855</v>
      </c>
      <c r="M998" s="228" t="s">
        <v>6988</v>
      </c>
      <c r="N998" s="228" t="s">
        <v>1240</v>
      </c>
      <c r="O998" s="228" t="s">
        <v>850</v>
      </c>
      <c r="P998" s="233" t="s">
        <v>6990</v>
      </c>
      <c r="Q998" s="228" t="s">
        <v>795</v>
      </c>
      <c r="R998" s="233" t="s">
        <v>855</v>
      </c>
      <c r="S998" s="228" t="s">
        <v>855</v>
      </c>
      <c r="T998" s="228" t="s">
        <v>6979</v>
      </c>
      <c r="U998" s="228" t="s">
        <v>890</v>
      </c>
      <c r="V998" s="228" t="s">
        <v>855</v>
      </c>
      <c r="W998" s="228" t="s">
        <v>938</v>
      </c>
      <c r="X998" s="316" t="s">
        <v>793</v>
      </c>
      <c r="Y998" s="317" t="str">
        <f>VLOOKUP(HelpMe[[#This Row],[Technician]],Technicians[#All],3,FALSE)</f>
        <v>RAK Ceramics</v>
      </c>
      <c r="Z998" s="228" t="str">
        <f>VLOOKUP(HelpMe[[#This Row],[Technician]],Technicians[#All],2,FALSE)</f>
        <v>SAP Basis</v>
      </c>
      <c r="AA998" s="233" t="str">
        <f>IF((TEXT("Oct 28, 2024 00:00 AM","mmm dd, yyyy hh:mm") - HelpMe[[#This Row],[Updated Created Date]])&gt;0, "Yes","No")</f>
        <v>No</v>
      </c>
      <c r="AB998" s="230">
        <f ca="1">HelpMe[[#This Row],[Updated Resolved Time]]-HelpMe[[#This Row],[Updated Created Date]]</f>
        <v>21.324879282408801</v>
      </c>
      <c r="AC998" s="231">
        <f>YEAR(HelpMe[[#This Row],[Updated Created Date]])</f>
        <v>2024</v>
      </c>
      <c r="AD998" s="228">
        <f>WEEKNUM(HelpMe[[#This Row],[Updated Created Date]])</f>
        <v>49</v>
      </c>
      <c r="AE998" s="228" t="str">
        <f>_xlfn.CONCAT(HelpMe[[#This Row],[Year]],"-W",HelpMe[[#This Row],[Week'#]])</f>
        <v>2024-W49</v>
      </c>
      <c r="AF998" s="228" t="str">
        <f>IFERROR(VLOOKUP(HelpMe[[#This Row],[ID]],CGTracker[#All],13,FALSE),"No CG Status Found")</f>
        <v>No CG Status Found</v>
      </c>
      <c r="AG998" s="228">
        <f>MONTH(HelpMe[[#This Row],[Updated Created Date]])</f>
        <v>12</v>
      </c>
      <c r="AH998" s="228" t="str">
        <f>_xlfn.CONCAT(HelpMe[[#This Row],[Year]],"-M",HelpMe[[#This Row],[Month]])</f>
        <v>2024-M12</v>
      </c>
      <c r="AI998" s="228" t="str">
        <f ca="1">IF(HelpMe[[#This Row],[Age]]&lt;2,"Less than 2",IF(HelpMe[[#This Row],[Age]]&lt;5,"From 2 to 5",IF(HelpMe[[#This Row],[Age]]&lt;10,"From 5 to 10","More than 10")))</f>
        <v>More than 10</v>
      </c>
      <c r="AJ9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45632.432638888888</v>
      </c>
      <c r="AK9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999" spans="1:37" ht="13.5" customHeight="1">
      <c r="A999" s="235">
        <v>4000005668</v>
      </c>
      <c r="B999" s="228" t="s">
        <v>117</v>
      </c>
      <c r="C999" s="228" t="s">
        <v>892</v>
      </c>
      <c r="D999" s="228" t="s">
        <v>6991</v>
      </c>
      <c r="E999" s="228" t="s">
        <v>6876</v>
      </c>
      <c r="F999" s="228" t="s">
        <v>881</v>
      </c>
      <c r="G999" s="228" t="s">
        <v>882</v>
      </c>
      <c r="H999" s="228" t="s">
        <v>268</v>
      </c>
      <c r="I999" s="233" t="s">
        <v>6992</v>
      </c>
      <c r="J999" s="228" t="s">
        <v>6993</v>
      </c>
      <c r="K999" s="228" t="s">
        <v>890</v>
      </c>
      <c r="L999" s="228" t="s">
        <v>855</v>
      </c>
      <c r="M999" s="228" t="s">
        <v>6876</v>
      </c>
      <c r="N999" s="228" t="s">
        <v>886</v>
      </c>
      <c r="O999" s="228" t="s">
        <v>850</v>
      </c>
      <c r="P999" s="233" t="s">
        <v>6994</v>
      </c>
      <c r="Q999" s="228" t="s">
        <v>795</v>
      </c>
      <c r="R999" s="233" t="s">
        <v>855</v>
      </c>
      <c r="S999" s="228" t="s">
        <v>855</v>
      </c>
      <c r="T999" s="228" t="s">
        <v>6995</v>
      </c>
      <c r="U999" s="228" t="s">
        <v>890</v>
      </c>
      <c r="V999" s="228" t="s">
        <v>855</v>
      </c>
      <c r="W999" s="228" t="s">
        <v>938</v>
      </c>
      <c r="X999" s="316" t="s">
        <v>891</v>
      </c>
      <c r="Y999" s="317" t="str">
        <f>VLOOKUP(HelpMe[[#This Row],[Technician]],Technicians[#All],3,FALSE)</f>
        <v>RAK Ceramics</v>
      </c>
      <c r="Z999" s="228" t="str">
        <f>VLOOKUP(HelpMe[[#This Row],[Technician]],Technicians[#All],2,FALSE)</f>
        <v>SAP Basis</v>
      </c>
      <c r="AA999" s="233" t="str">
        <f>IF((TEXT("Oct 28, 2024 00:00 AM","mmm dd, yyyy hh:mm") - HelpMe[[#This Row],[Updated Created Date]])&gt;0, "Yes","No")</f>
        <v>No</v>
      </c>
      <c r="AB999" s="230">
        <f ca="1">HelpMe[[#This Row],[Updated Resolved Time]]-HelpMe[[#This Row],[Updated Created Date]]</f>
        <v>21.975573726849689</v>
      </c>
      <c r="AC999" s="231">
        <f>YEAR(HelpMe[[#This Row],[Updated Created Date]])</f>
        <v>2024</v>
      </c>
      <c r="AD999" s="228">
        <f>WEEKNUM(HelpMe[[#This Row],[Updated Created Date]])</f>
        <v>49</v>
      </c>
      <c r="AE999" s="228" t="str">
        <f>_xlfn.CONCAT(HelpMe[[#This Row],[Year]],"-W",HelpMe[[#This Row],[Week'#]])</f>
        <v>2024-W49</v>
      </c>
      <c r="AF999" s="228" t="str">
        <f>IFERROR(VLOOKUP(HelpMe[[#This Row],[ID]],CGTracker[#All],13,FALSE),"No CG Status Found")</f>
        <v>No CG Status Found</v>
      </c>
      <c r="AG999" s="228">
        <f>MONTH(HelpMe[[#This Row],[Updated Created Date]])</f>
        <v>12</v>
      </c>
      <c r="AH999" s="228" t="str">
        <f>_xlfn.CONCAT(HelpMe[[#This Row],[Year]],"-M",HelpMe[[#This Row],[Month]])</f>
        <v>2024-M12</v>
      </c>
      <c r="AI999" s="228" t="str">
        <f ca="1">IF(HelpMe[[#This Row],[Age]]&lt;2,"Less than 2",IF(HelpMe[[#This Row],[Age]]&lt;5,"From 2 to 5",IF(HelpMe[[#This Row],[Age]]&lt;10,"From 5 to 10","More than 10")))</f>
        <v>More than 10</v>
      </c>
      <c r="AJ9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45631.781944444447</v>
      </c>
      <c r="AK9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00" spans="1:37" ht="13.5" customHeight="1">
      <c r="A1000" s="235">
        <v>4000005682</v>
      </c>
      <c r="B1000" s="228" t="s">
        <v>156</v>
      </c>
      <c r="C1000" s="228" t="s">
        <v>795</v>
      </c>
      <c r="D1000" s="228" t="s">
        <v>6996</v>
      </c>
      <c r="E1000" s="228" t="s">
        <v>2226</v>
      </c>
      <c r="F1000" s="228" t="s">
        <v>881</v>
      </c>
      <c r="G1000" s="228" t="s">
        <v>882</v>
      </c>
      <c r="H1000" s="228" t="s">
        <v>403</v>
      </c>
      <c r="I1000" s="233" t="s">
        <v>6997</v>
      </c>
      <c r="J1000" s="228" t="s">
        <v>6998</v>
      </c>
      <c r="K1000" s="228" t="s">
        <v>846</v>
      </c>
      <c r="L1000" s="228" t="s">
        <v>4268</v>
      </c>
      <c r="M1000" s="228" t="s">
        <v>933</v>
      </c>
      <c r="N1000" s="228" t="s">
        <v>1098</v>
      </c>
      <c r="O1000" s="228" t="s">
        <v>850</v>
      </c>
      <c r="P1000" s="233" t="s">
        <v>4268</v>
      </c>
      <c r="Q1000" s="228" t="s">
        <v>795</v>
      </c>
      <c r="R1000" s="233" t="s">
        <v>6999</v>
      </c>
      <c r="S1000" s="228" t="s">
        <v>6999</v>
      </c>
      <c r="T1000" s="228" t="s">
        <v>7000</v>
      </c>
      <c r="U1000" s="228" t="s">
        <v>855</v>
      </c>
      <c r="V1000" s="228" t="s">
        <v>855</v>
      </c>
      <c r="W1000" s="228" t="s">
        <v>869</v>
      </c>
      <c r="X1000" s="316" t="s">
        <v>793</v>
      </c>
      <c r="Y1000" s="317" t="str">
        <f>VLOOKUP(HelpMe[[#This Row],[Technician]],Technicians[#All],3,FALSE)</f>
        <v>RAK Ceramics</v>
      </c>
      <c r="Z1000" s="228" t="str">
        <f>VLOOKUP(HelpMe[[#This Row],[Technician]],Technicians[#All],2,FALSE)</f>
        <v>SAP Basis</v>
      </c>
      <c r="AA1000" s="233" t="str">
        <f>IF((TEXT("Oct 28, 2024 00:00 AM","mmm dd, yyyy hh:mm") - HelpMe[[#This Row],[Updated Created Date]])&gt;0, "Yes","No")</f>
        <v>No</v>
      </c>
      <c r="AB1000" s="230">
        <f ca="1">HelpMe[[#This Row],[Updated Resolved Time]]-HelpMe[[#This Row],[Updated Created Date]]</f>
        <v>3.0888888888875954</v>
      </c>
      <c r="AC1000" s="231">
        <f>YEAR(HelpMe[[#This Row],[Updated Created Date]])</f>
        <v>2024</v>
      </c>
      <c r="AD1000" s="228">
        <f>WEEKNUM(HelpMe[[#This Row],[Updated Created Date]])</f>
        <v>49</v>
      </c>
      <c r="AE1000" s="228" t="str">
        <f>_xlfn.CONCAT(HelpMe[[#This Row],[Year]],"-W",HelpMe[[#This Row],[Week'#]])</f>
        <v>2024-W49</v>
      </c>
      <c r="AF1000" s="228" t="str">
        <f>IFERROR(VLOOKUP(HelpMe[[#This Row],[ID]],CGTracker[#All],13,FALSE),"No CG Status Found")</f>
        <v>No CG Status Found</v>
      </c>
      <c r="AG1000" s="228">
        <f>MONTH(HelpMe[[#This Row],[Updated Created Date]])</f>
        <v>12</v>
      </c>
      <c r="AH1000" s="228" t="str">
        <f>_xlfn.CONCAT(HelpMe[[#This Row],[Year]],"-M",HelpMe[[#This Row],[Month]])</f>
        <v>2024-M12</v>
      </c>
      <c r="AI1000" s="228" t="str">
        <f ca="1">IF(HelpMe[[#This Row],[Age]]&lt;2,"Less than 2",IF(HelpMe[[#This Row],[Age]]&lt;5,"From 2 to 5",IF(HelpMe[[#This Row],[Age]]&lt;10,"From 5 to 10","More than 10")))</f>
        <v>From 2 to 5</v>
      </c>
      <c r="AJ10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45632.49722222222</v>
      </c>
      <c r="AK10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45635.586111111108</v>
      </c>
    </row>
    <row r="1001" spans="1:37" ht="13.5" customHeight="1">
      <c r="A1001" s="235">
        <v>4000005685</v>
      </c>
      <c r="B1001" s="228" t="s">
        <v>117</v>
      </c>
      <c r="C1001" s="228" t="s">
        <v>795</v>
      </c>
      <c r="D1001" s="228" t="s">
        <v>7001</v>
      </c>
      <c r="E1001" s="228" t="s">
        <v>7002</v>
      </c>
      <c r="F1001" s="228" t="s">
        <v>881</v>
      </c>
      <c r="G1001" s="228" t="s">
        <v>882</v>
      </c>
      <c r="H1001" s="228" t="s">
        <v>403</v>
      </c>
      <c r="I1001" s="233" t="s">
        <v>7003</v>
      </c>
      <c r="J1001" s="228" t="s">
        <v>7004</v>
      </c>
      <c r="K1001" s="228" t="s">
        <v>846</v>
      </c>
      <c r="L1001" s="228" t="s">
        <v>2306</v>
      </c>
      <c r="M1001" s="228" t="s">
        <v>933</v>
      </c>
      <c r="N1001" s="228" t="s">
        <v>1446</v>
      </c>
      <c r="O1001" s="228" t="s">
        <v>850</v>
      </c>
      <c r="P1001" s="233" t="s">
        <v>2306</v>
      </c>
      <c r="Q1001" s="228" t="s">
        <v>795</v>
      </c>
      <c r="R1001" s="233" t="s">
        <v>7005</v>
      </c>
      <c r="S1001" s="228" t="s">
        <v>7005</v>
      </c>
      <c r="T1001" s="228" t="s">
        <v>7006</v>
      </c>
      <c r="U1001" s="228" t="s">
        <v>890</v>
      </c>
      <c r="V1001" s="228" t="s">
        <v>855</v>
      </c>
      <c r="W1001" s="228" t="s">
        <v>869</v>
      </c>
      <c r="X1001" s="316" t="s">
        <v>793</v>
      </c>
      <c r="Y1001" s="317" t="str">
        <f>VLOOKUP(HelpMe[[#This Row],[Technician]],Technicians[#All],3,FALSE)</f>
        <v>RAK Ceramics</v>
      </c>
      <c r="Z1001" s="228" t="str">
        <f>VLOOKUP(HelpMe[[#This Row],[Technician]],Technicians[#All],2,FALSE)</f>
        <v>SAP Basis</v>
      </c>
      <c r="AA1001" s="233" t="str">
        <f>IF((TEXT("Oct 28, 2024 00:00 AM","mmm dd, yyyy hh:mm") - HelpMe[[#This Row],[Updated Created Date]])&gt;0, "Yes","No")</f>
        <v>No</v>
      </c>
      <c r="AB1001" s="230">
        <f ca="1">HelpMe[[#This Row],[Updated Resolved Time]]-HelpMe[[#This Row],[Updated Created Date]]</f>
        <v>6.1916666666656965</v>
      </c>
      <c r="AC1001" s="231">
        <f>YEAR(HelpMe[[#This Row],[Updated Created Date]])</f>
        <v>2024</v>
      </c>
      <c r="AD1001" s="228">
        <f>WEEKNUM(HelpMe[[#This Row],[Updated Created Date]])</f>
        <v>49</v>
      </c>
      <c r="AE1001" s="228" t="str">
        <f>_xlfn.CONCAT(HelpMe[[#This Row],[Year]],"-W",HelpMe[[#This Row],[Week'#]])</f>
        <v>2024-W49</v>
      </c>
      <c r="AF1001" s="228" t="str">
        <f>IFERROR(VLOOKUP(HelpMe[[#This Row],[ID]],CGTracker[#All],13,FALSE),"No CG Status Found")</f>
        <v>No CG Status Found</v>
      </c>
      <c r="AG1001" s="228">
        <f>MONTH(HelpMe[[#This Row],[Updated Created Date]])</f>
        <v>12</v>
      </c>
      <c r="AH1001" s="228" t="str">
        <f>_xlfn.CONCAT(HelpMe[[#This Row],[Year]],"-M",HelpMe[[#This Row],[Month]])</f>
        <v>2024-M12</v>
      </c>
      <c r="AI1001" s="228" t="str">
        <f ca="1">IF(HelpMe[[#This Row],[Age]]&lt;2,"Less than 2",IF(HelpMe[[#This Row],[Age]]&lt;5,"From 2 to 5",IF(HelpMe[[#This Row],[Age]]&lt;10,"From 5 to 10","More than 10")))</f>
        <v>From 5 to 10</v>
      </c>
      <c r="AJ10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45632.505555555559</v>
      </c>
      <c r="AK10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45638.697222222225</v>
      </c>
    </row>
    <row r="1002" spans="1:37" ht="13.5" customHeight="1">
      <c r="A1002" s="235">
        <v>4000005686</v>
      </c>
      <c r="B1002" s="228" t="s">
        <v>117</v>
      </c>
      <c r="C1002" s="228" t="s">
        <v>795</v>
      </c>
      <c r="D1002" s="228" t="s">
        <v>7007</v>
      </c>
      <c r="E1002" s="228" t="s">
        <v>7008</v>
      </c>
      <c r="F1002" s="228" t="s">
        <v>881</v>
      </c>
      <c r="G1002" s="228" t="s">
        <v>882</v>
      </c>
      <c r="H1002" s="228" t="s">
        <v>403</v>
      </c>
      <c r="I1002" s="233" t="s">
        <v>7009</v>
      </c>
      <c r="J1002" s="228" t="s">
        <v>7010</v>
      </c>
      <c r="K1002" s="228" t="s">
        <v>846</v>
      </c>
      <c r="L1002" s="228" t="s">
        <v>7011</v>
      </c>
      <c r="M1002" s="228" t="s">
        <v>933</v>
      </c>
      <c r="N1002" s="228" t="s">
        <v>1446</v>
      </c>
      <c r="O1002" s="228" t="s">
        <v>850</v>
      </c>
      <c r="P1002" s="233" t="s">
        <v>7011</v>
      </c>
      <c r="Q1002" s="228" t="s">
        <v>795</v>
      </c>
      <c r="R1002" s="233" t="s">
        <v>7012</v>
      </c>
      <c r="S1002" s="228" t="s">
        <v>7012</v>
      </c>
      <c r="T1002" s="228" t="s">
        <v>7013</v>
      </c>
      <c r="U1002" s="228" t="s">
        <v>890</v>
      </c>
      <c r="V1002" s="228" t="s">
        <v>855</v>
      </c>
      <c r="W1002" s="228" t="s">
        <v>869</v>
      </c>
      <c r="X1002" s="316" t="s">
        <v>793</v>
      </c>
      <c r="Y1002" s="317" t="str">
        <f>VLOOKUP(HelpMe[[#This Row],[Technician]],Technicians[#All],3,FALSE)</f>
        <v>RAK Ceramics</v>
      </c>
      <c r="Z1002" s="228" t="str">
        <f>VLOOKUP(HelpMe[[#This Row],[Technician]],Technicians[#All],2,FALSE)</f>
        <v>SAP Basis</v>
      </c>
      <c r="AA1002" s="233" t="str">
        <f>IF((TEXT("Oct 28, 2024 00:00 AM","mmm dd, yyyy hh:mm") - HelpMe[[#This Row],[Updated Created Date]])&gt;0, "Yes","No")</f>
        <v>No</v>
      </c>
      <c r="AB1002" s="230">
        <f ca="1">HelpMe[[#This Row],[Updated Resolved Time]]-HelpMe[[#This Row],[Updated Created Date]]</f>
        <v>12.015277777776646</v>
      </c>
      <c r="AC1002" s="231">
        <f>YEAR(HelpMe[[#This Row],[Updated Created Date]])</f>
        <v>2024</v>
      </c>
      <c r="AD1002" s="228">
        <f>WEEKNUM(HelpMe[[#This Row],[Updated Created Date]])</f>
        <v>49</v>
      </c>
      <c r="AE1002" s="228" t="str">
        <f>_xlfn.CONCAT(HelpMe[[#This Row],[Year]],"-W",HelpMe[[#This Row],[Week'#]])</f>
        <v>2024-W49</v>
      </c>
      <c r="AF1002" s="228" t="str">
        <f>IFERROR(VLOOKUP(HelpMe[[#This Row],[ID]],CGTracker[#All],13,FALSE),"No CG Status Found")</f>
        <v>No CG Status Found</v>
      </c>
      <c r="AG1002" s="228">
        <f>MONTH(HelpMe[[#This Row],[Updated Created Date]])</f>
        <v>12</v>
      </c>
      <c r="AH1002" s="228" t="str">
        <f>_xlfn.CONCAT(HelpMe[[#This Row],[Year]],"-M",HelpMe[[#This Row],[Month]])</f>
        <v>2024-M12</v>
      </c>
      <c r="AI1002" s="228" t="str">
        <f ca="1">IF(HelpMe[[#This Row],[Age]]&lt;2,"Less than 2",IF(HelpMe[[#This Row],[Age]]&lt;5,"From 2 to 5",IF(HelpMe[[#This Row],[Age]]&lt;10,"From 5 to 10","More than 10")))</f>
        <v>More than 10</v>
      </c>
      <c r="AJ10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45632.506249999999</v>
      </c>
      <c r="AK10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45644.521527777775</v>
      </c>
    </row>
    <row r="1003" spans="1:37" ht="13.5" customHeight="1">
      <c r="A1003" s="235">
        <v>4000005701</v>
      </c>
      <c r="B1003" s="228" t="s">
        <v>156</v>
      </c>
      <c r="C1003" s="228" t="s">
        <v>892</v>
      </c>
      <c r="D1003" s="228" t="s">
        <v>594</v>
      </c>
      <c r="E1003" s="228" t="s">
        <v>7014</v>
      </c>
      <c r="F1003" s="228" t="s">
        <v>518</v>
      </c>
      <c r="G1003" s="228" t="s">
        <v>516</v>
      </c>
      <c r="H1003" s="228" t="s">
        <v>403</v>
      </c>
      <c r="I1003" s="233" t="s">
        <v>7015</v>
      </c>
      <c r="J1003" s="228" t="s">
        <v>7016</v>
      </c>
      <c r="K1003" s="228" t="s">
        <v>846</v>
      </c>
      <c r="L1003" s="228" t="s">
        <v>7017</v>
      </c>
      <c r="M1003" s="228" t="s">
        <v>933</v>
      </c>
      <c r="N1003" s="228" t="s">
        <v>849</v>
      </c>
      <c r="O1003" s="228" t="s">
        <v>850</v>
      </c>
      <c r="P1003" s="233" t="s">
        <v>7017</v>
      </c>
      <c r="Q1003" s="228" t="s">
        <v>795</v>
      </c>
      <c r="R1003" s="233" t="s">
        <v>7018</v>
      </c>
      <c r="S1003" s="228" t="s">
        <v>7019</v>
      </c>
      <c r="T1003" s="228" t="s">
        <v>7020</v>
      </c>
      <c r="U1003" s="228" t="s">
        <v>855</v>
      </c>
      <c r="V1003" s="228" t="s">
        <v>855</v>
      </c>
      <c r="W1003" s="228" t="s">
        <v>869</v>
      </c>
      <c r="X1003" s="316" t="s">
        <v>793</v>
      </c>
      <c r="Y1003" s="317" t="str">
        <f>VLOOKUP(HelpMe[[#This Row],[Technician]],Technicians[#All],3,FALSE)</f>
        <v>Capgemini</v>
      </c>
      <c r="Z1003" s="228" t="str">
        <f>VLOOKUP(HelpMe[[#This Row],[Technician]],Technicians[#All],2,FALSE)</f>
        <v>SAP SD</v>
      </c>
      <c r="AA1003" s="233" t="str">
        <f>IF((TEXT("Oct 28, 2024 00:00 AM","mmm dd, yyyy hh:mm") - HelpMe[[#This Row],[Updated Created Date]])&gt;0, "Yes","No")</f>
        <v>No</v>
      </c>
      <c r="AB1003" s="230">
        <f ca="1">HelpMe[[#This Row],[Updated Resolved Time]]-HelpMe[[#This Row],[Updated Created Date]]</f>
        <v>12.849305555559113</v>
      </c>
      <c r="AC1003" s="231">
        <f>YEAR(HelpMe[[#This Row],[Updated Created Date]])</f>
        <v>2024</v>
      </c>
      <c r="AD1003" s="228">
        <f>WEEKNUM(HelpMe[[#This Row],[Updated Created Date]])</f>
        <v>49</v>
      </c>
      <c r="AE1003" s="228" t="str">
        <f>_xlfn.CONCAT(HelpMe[[#This Row],[Year]],"-W",HelpMe[[#This Row],[Week'#]])</f>
        <v>2024-W49</v>
      </c>
      <c r="AF1003" s="228" t="str">
        <f>IFERROR(VLOOKUP(HelpMe[[#This Row],[ID]],CGTracker[#All],13,FALSE),"No CG Status Found")</f>
        <v>Resolved</v>
      </c>
      <c r="AG1003" s="228">
        <f>MONTH(HelpMe[[#This Row],[Updated Created Date]])</f>
        <v>12</v>
      </c>
      <c r="AH1003" s="228" t="str">
        <f>_xlfn.CONCAT(HelpMe[[#This Row],[Year]],"-M",HelpMe[[#This Row],[Month]])</f>
        <v>2024-M12</v>
      </c>
      <c r="AI1003" s="228" t="str">
        <f ca="1">IF(HelpMe[[#This Row],[Age]]&lt;2,"Less than 2",IF(HelpMe[[#This Row],[Age]]&lt;5,"From 2 to 5",IF(HelpMe[[#This Row],[Age]]&lt;10,"From 5 to 10","More than 10")))</f>
        <v>More than 10</v>
      </c>
      <c r="AJ10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45632.711111111108</v>
      </c>
      <c r="AK10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45645.560416666667</v>
      </c>
    </row>
    <row r="1004" spans="1:37" ht="13.5" customHeight="1">
      <c r="A1004" s="235">
        <v>4000005703</v>
      </c>
      <c r="B1004" s="228" t="s">
        <v>156</v>
      </c>
      <c r="C1004" s="228" t="s">
        <v>795</v>
      </c>
      <c r="D1004" s="228" t="s">
        <v>7021</v>
      </c>
      <c r="E1004" s="228" t="s">
        <v>7022</v>
      </c>
      <c r="F1004" s="228" t="s">
        <v>518</v>
      </c>
      <c r="G1004" s="228" t="s">
        <v>516</v>
      </c>
      <c r="H1004" s="228" t="s">
        <v>403</v>
      </c>
      <c r="I1004" s="233" t="s">
        <v>7023</v>
      </c>
      <c r="J1004" s="228" t="s">
        <v>7024</v>
      </c>
      <c r="K1004" s="228" t="s">
        <v>846</v>
      </c>
      <c r="L1004" s="228" t="s">
        <v>7025</v>
      </c>
      <c r="M1004" s="228" t="s">
        <v>933</v>
      </c>
      <c r="N1004" s="228" t="s">
        <v>2139</v>
      </c>
      <c r="O1004" s="228" t="s">
        <v>850</v>
      </c>
      <c r="P1004" s="233" t="s">
        <v>7025</v>
      </c>
      <c r="Q1004" s="228" t="s">
        <v>795</v>
      </c>
      <c r="R1004" s="233" t="s">
        <v>7026</v>
      </c>
      <c r="S1004" s="228" t="s">
        <v>7027</v>
      </c>
      <c r="T1004" s="228" t="s">
        <v>7028</v>
      </c>
      <c r="U1004" s="228" t="s">
        <v>855</v>
      </c>
      <c r="V1004" s="228" t="s">
        <v>855</v>
      </c>
      <c r="W1004" s="228" t="s">
        <v>869</v>
      </c>
      <c r="X1004" s="316" t="s">
        <v>793</v>
      </c>
      <c r="Y1004" s="317" t="str">
        <f>VLOOKUP(HelpMe[[#This Row],[Technician]],Technicians[#All],3,FALSE)</f>
        <v>Capgemini</v>
      </c>
      <c r="Z1004" s="228" t="str">
        <f>VLOOKUP(HelpMe[[#This Row],[Technician]],Technicians[#All],2,FALSE)</f>
        <v>SAP SD</v>
      </c>
      <c r="AA1004" s="233" t="str">
        <f>IF((TEXT("Oct 28, 2024 00:00 AM","mmm dd, yyyy hh:mm") - HelpMe[[#This Row],[Updated Created Date]])&gt;0, "Yes","No")</f>
        <v>No</v>
      </c>
      <c r="AB1004" s="230">
        <f ca="1">HelpMe[[#This Row],[Updated Resolved Time]]-HelpMe[[#This Row],[Updated Created Date]]</f>
        <v>10.096527777779556</v>
      </c>
      <c r="AC1004" s="231">
        <f>YEAR(HelpMe[[#This Row],[Updated Created Date]])</f>
        <v>2024</v>
      </c>
      <c r="AD1004" s="228">
        <f>WEEKNUM(HelpMe[[#This Row],[Updated Created Date]])</f>
        <v>49</v>
      </c>
      <c r="AE1004" s="228" t="str">
        <f>_xlfn.CONCAT(HelpMe[[#This Row],[Year]],"-W",HelpMe[[#This Row],[Week'#]])</f>
        <v>2024-W49</v>
      </c>
      <c r="AF1004" s="228" t="str">
        <f>IFERROR(VLOOKUP(HelpMe[[#This Row],[ID]],CGTracker[#All],13,FALSE),"No CG Status Found")</f>
        <v>Resolved</v>
      </c>
      <c r="AG1004" s="228">
        <f>MONTH(HelpMe[[#This Row],[Updated Created Date]])</f>
        <v>12</v>
      </c>
      <c r="AH1004" s="228" t="str">
        <f>_xlfn.CONCAT(HelpMe[[#This Row],[Year]],"-M",HelpMe[[#This Row],[Month]])</f>
        <v>2024-M12</v>
      </c>
      <c r="AI1004" s="228" t="str">
        <f ca="1">IF(HelpMe[[#This Row],[Age]]&lt;2,"Less than 2",IF(HelpMe[[#This Row],[Age]]&lt;5,"From 2 to 5",IF(HelpMe[[#This Row],[Age]]&lt;10,"From 5 to 10","More than 10")))</f>
        <v>More than 10</v>
      </c>
      <c r="AJ10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45632.722222222219</v>
      </c>
      <c r="AK10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45642.818749999999</v>
      </c>
    </row>
    <row r="1005" spans="1:37" ht="13.5" customHeight="1">
      <c r="A1005" s="235">
        <v>4000005711</v>
      </c>
      <c r="B1005" s="228" t="s">
        <v>117</v>
      </c>
      <c r="C1005" s="228" t="s">
        <v>795</v>
      </c>
      <c r="D1005" s="228" t="s">
        <v>7029</v>
      </c>
      <c r="E1005" s="228" t="s">
        <v>1885</v>
      </c>
      <c r="F1005" s="228" t="s">
        <v>881</v>
      </c>
      <c r="G1005" s="228" t="s">
        <v>882</v>
      </c>
      <c r="H1005" s="228" t="s">
        <v>40</v>
      </c>
      <c r="I1005" s="233" t="s">
        <v>7030</v>
      </c>
      <c r="J1005" s="228" t="s">
        <v>7031</v>
      </c>
      <c r="K1005" s="228" t="s">
        <v>846</v>
      </c>
      <c r="L1005" s="228" t="s">
        <v>855</v>
      </c>
      <c r="M1005" s="228" t="s">
        <v>933</v>
      </c>
      <c r="N1005" s="228" t="s">
        <v>863</v>
      </c>
      <c r="O1005" s="228" t="s">
        <v>850</v>
      </c>
      <c r="P1005" s="233" t="s">
        <v>7032</v>
      </c>
      <c r="Q1005" s="228" t="s">
        <v>795</v>
      </c>
      <c r="R1005" s="233" t="s">
        <v>7032</v>
      </c>
      <c r="S1005" s="228" t="s">
        <v>7033</v>
      </c>
      <c r="T1005" s="228" t="s">
        <v>7034</v>
      </c>
      <c r="U1005" s="228" t="s">
        <v>890</v>
      </c>
      <c r="V1005" s="228" t="s">
        <v>855</v>
      </c>
      <c r="W1005" s="228" t="s">
        <v>869</v>
      </c>
      <c r="X1005" s="316" t="s">
        <v>793</v>
      </c>
      <c r="Y1005" s="317" t="str">
        <f>VLOOKUP(HelpMe[[#This Row],[Technician]],Technicians[#All],3,FALSE)</f>
        <v>RAK Ceramics</v>
      </c>
      <c r="Z1005" s="228" t="str">
        <f>VLOOKUP(HelpMe[[#This Row],[Technician]],Technicians[#All],2,FALSE)</f>
        <v>SAP Basis</v>
      </c>
      <c r="AA1005" s="233" t="str">
        <f>IF((TEXT("Oct 28, 2024 00:00 AM","mmm dd, yyyy hh:mm") - HelpMe[[#This Row],[Updated Created Date]])&gt;0, "Yes","No")</f>
        <v>No</v>
      </c>
      <c r="AB1005" s="230">
        <f ca="1">HelpMe[[#This Row],[Updated Resolved Time]]-HelpMe[[#This Row],[Updated Created Date]]</f>
        <v>17.811111111106584</v>
      </c>
      <c r="AC1005" s="231">
        <f>YEAR(HelpMe[[#This Row],[Updated Created Date]])</f>
        <v>2024</v>
      </c>
      <c r="AD1005" s="228">
        <f>WEEKNUM(HelpMe[[#This Row],[Updated Created Date]])</f>
        <v>49</v>
      </c>
      <c r="AE1005" s="228" t="str">
        <f>_xlfn.CONCAT(HelpMe[[#This Row],[Year]],"-W",HelpMe[[#This Row],[Week'#]])</f>
        <v>2024-W49</v>
      </c>
      <c r="AF1005" s="228" t="str">
        <f>IFERROR(VLOOKUP(HelpMe[[#This Row],[ID]],CGTracker[#All],13,FALSE),"No CG Status Found")</f>
        <v>No CG Status Found</v>
      </c>
      <c r="AG1005" s="228">
        <f>MONTH(HelpMe[[#This Row],[Updated Created Date]])</f>
        <v>12</v>
      </c>
      <c r="AH1005" s="228" t="str">
        <f>_xlfn.CONCAT(HelpMe[[#This Row],[Year]],"-M",HelpMe[[#This Row],[Month]])</f>
        <v>2024-M12</v>
      </c>
      <c r="AI1005" s="228" t="str">
        <f ca="1">IF(HelpMe[[#This Row],[Age]]&lt;2,"Less than 2",IF(HelpMe[[#This Row],[Age]]&lt;5,"From 2 to 5",IF(HelpMe[[#This Row],[Age]]&lt;10,"From 5 to 10","More than 10")))</f>
        <v>More than 10</v>
      </c>
      <c r="AJ10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45632.75277777778</v>
      </c>
      <c r="AK10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45650.563888888886</v>
      </c>
    </row>
    <row r="1006" spans="1:37" ht="13.5" customHeight="1">
      <c r="A1006" s="235">
        <v>4000005715</v>
      </c>
      <c r="B1006" s="228" t="s">
        <v>156</v>
      </c>
      <c r="C1006" s="228" t="s">
        <v>795</v>
      </c>
      <c r="D1006" s="228" t="s">
        <v>610</v>
      </c>
      <c r="E1006" s="228" t="s">
        <v>3985</v>
      </c>
      <c r="F1006" s="228" t="s">
        <v>742</v>
      </c>
      <c r="G1006" s="228" t="s">
        <v>516</v>
      </c>
      <c r="H1006" s="228" t="s">
        <v>268</v>
      </c>
      <c r="I1006" s="233" t="s">
        <v>7035</v>
      </c>
      <c r="J1006" s="228" t="s">
        <v>7036</v>
      </c>
      <c r="K1006" s="228" t="s">
        <v>846</v>
      </c>
      <c r="L1006" s="228" t="s">
        <v>855</v>
      </c>
      <c r="M1006" s="228" t="s">
        <v>933</v>
      </c>
      <c r="N1006" s="228" t="s">
        <v>1024</v>
      </c>
      <c r="O1006" s="228" t="s">
        <v>850</v>
      </c>
      <c r="P1006" s="233" t="s">
        <v>7037</v>
      </c>
      <c r="Q1006" s="228" t="s">
        <v>795</v>
      </c>
      <c r="R1006" s="233" t="s">
        <v>855</v>
      </c>
      <c r="S1006" s="228" t="s">
        <v>7038</v>
      </c>
      <c r="T1006" s="228" t="s">
        <v>7039</v>
      </c>
      <c r="U1006" s="228" t="s">
        <v>855</v>
      </c>
      <c r="V1006" s="228" t="s">
        <v>855</v>
      </c>
      <c r="W1006" s="228" t="s">
        <v>855</v>
      </c>
      <c r="X1006" s="316" t="s">
        <v>793</v>
      </c>
      <c r="Y1006" s="317" t="str">
        <f>VLOOKUP(HelpMe[[#This Row],[Technician]],Technicians[#All],3,FALSE)</f>
        <v>RAK Ceramics</v>
      </c>
      <c r="Z1006" s="228" t="str">
        <f>VLOOKUP(HelpMe[[#This Row],[Technician]],Technicians[#All],2,FALSE)</f>
        <v>SAP SD</v>
      </c>
      <c r="AA1006" s="233" t="str">
        <f>IF((TEXT("Oct 28, 2024 00:00 AM","mmm dd, yyyy hh:mm") - HelpMe[[#This Row],[Updated Created Date]])&gt;0, "Yes","No")</f>
        <v>No</v>
      </c>
      <c r="AB1006" s="230">
        <f ca="1">HelpMe[[#This Row],[Updated Resolved Time]]-HelpMe[[#This Row],[Updated Created Date]]</f>
        <v>20.965851504632155</v>
      </c>
      <c r="AC1006" s="231">
        <f>YEAR(HelpMe[[#This Row],[Updated Created Date]])</f>
        <v>2024</v>
      </c>
      <c r="AD1006" s="228">
        <f>WEEKNUM(HelpMe[[#This Row],[Updated Created Date]])</f>
        <v>49</v>
      </c>
      <c r="AE1006" s="228" t="str">
        <f>_xlfn.CONCAT(HelpMe[[#This Row],[Year]],"-W",HelpMe[[#This Row],[Week'#]])</f>
        <v>2024-W49</v>
      </c>
      <c r="AF1006" s="228" t="str">
        <f>IFERROR(VLOOKUP(HelpMe[[#This Row],[ID]],CGTracker[#All],13,FALSE),"No CG Status Found")</f>
        <v>Pending RAK Ceramics Action</v>
      </c>
      <c r="AG1006" s="228">
        <f>MONTH(HelpMe[[#This Row],[Updated Created Date]])</f>
        <v>12</v>
      </c>
      <c r="AH1006" s="228" t="str">
        <f>_xlfn.CONCAT(HelpMe[[#This Row],[Year]],"-M",HelpMe[[#This Row],[Month]])</f>
        <v>2024-M12</v>
      </c>
      <c r="AI1006" s="228" t="str">
        <f ca="1">IF(HelpMe[[#This Row],[Age]]&lt;2,"Less than 2",IF(HelpMe[[#This Row],[Age]]&lt;5,"From 2 to 5",IF(HelpMe[[#This Row],[Age]]&lt;10,"From 5 to 10","More than 10")))</f>
        <v>More than 10</v>
      </c>
      <c r="AJ10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45632.791666666664</v>
      </c>
      <c r="AK10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07" spans="1:37" ht="13.5" customHeight="1">
      <c r="A1007" s="235">
        <v>4000005713</v>
      </c>
      <c r="B1007" s="228" t="s">
        <v>117</v>
      </c>
      <c r="C1007" s="228" t="s">
        <v>1035</v>
      </c>
      <c r="D1007" s="228" t="s">
        <v>7040</v>
      </c>
      <c r="E1007" s="228" t="s">
        <v>2717</v>
      </c>
      <c r="F1007" s="228" t="s">
        <v>3586</v>
      </c>
      <c r="G1007" s="228" t="s">
        <v>1055</v>
      </c>
      <c r="H1007" s="228" t="s">
        <v>403</v>
      </c>
      <c r="I1007" s="233" t="s">
        <v>7041</v>
      </c>
      <c r="J1007" s="228" t="s">
        <v>7042</v>
      </c>
      <c r="K1007" s="228" t="s">
        <v>846</v>
      </c>
      <c r="L1007" s="228" t="s">
        <v>7043</v>
      </c>
      <c r="M1007" s="228" t="s">
        <v>2717</v>
      </c>
      <c r="N1007" s="228" t="s">
        <v>2721</v>
      </c>
      <c r="O1007" s="228" t="s">
        <v>850</v>
      </c>
      <c r="P1007" s="233" t="s">
        <v>7043</v>
      </c>
      <c r="Q1007" s="228" t="s">
        <v>892</v>
      </c>
      <c r="R1007" s="233" t="s">
        <v>7044</v>
      </c>
      <c r="S1007" s="228" t="s">
        <v>7044</v>
      </c>
      <c r="T1007" s="228" t="s">
        <v>7045</v>
      </c>
      <c r="U1007" s="228" t="s">
        <v>890</v>
      </c>
      <c r="V1007" s="228" t="s">
        <v>855</v>
      </c>
      <c r="W1007" s="228" t="s">
        <v>869</v>
      </c>
      <c r="X1007" s="316" t="s">
        <v>793</v>
      </c>
      <c r="Y1007" s="317" t="str">
        <f>VLOOKUP(HelpMe[[#This Row],[Technician]],Technicians[#All],3,FALSE)</f>
        <v>Capgemini</v>
      </c>
      <c r="Z1007" s="228" t="str">
        <f>VLOOKUP(HelpMe[[#This Row],[Technician]],Technicians[#All],2,FALSE)</f>
        <v>SAP PP</v>
      </c>
      <c r="AA1007" s="233" t="str">
        <f>IF((TEXT("Oct 28, 2024 00:00 AM","mmm dd, yyyy hh:mm") - HelpMe[[#This Row],[Updated Created Date]])&gt;0, "Yes","No")</f>
        <v>No</v>
      </c>
      <c r="AB1007" s="230">
        <f ca="1">HelpMe[[#This Row],[Updated Resolved Time]]-HelpMe[[#This Row],[Updated Created Date]]</f>
        <v>13.720833333332848</v>
      </c>
      <c r="AC1007" s="231">
        <f>YEAR(HelpMe[[#This Row],[Updated Created Date]])</f>
        <v>2024</v>
      </c>
      <c r="AD1007" s="228">
        <f>WEEKNUM(HelpMe[[#This Row],[Updated Created Date]])</f>
        <v>49</v>
      </c>
      <c r="AE1007" s="228" t="str">
        <f>_xlfn.CONCAT(HelpMe[[#This Row],[Year]],"-W",HelpMe[[#This Row],[Week'#]])</f>
        <v>2024-W49</v>
      </c>
      <c r="AF1007" s="228" t="str">
        <f>IFERROR(VLOOKUP(HelpMe[[#This Row],[ID]],CGTracker[#All],13,FALSE),"No CG Status Found")</f>
        <v>Under Analysis</v>
      </c>
      <c r="AG1007" s="228">
        <f>MONTH(HelpMe[[#This Row],[Updated Created Date]])</f>
        <v>12</v>
      </c>
      <c r="AH1007" s="228" t="str">
        <f>_xlfn.CONCAT(HelpMe[[#This Row],[Year]],"-M",HelpMe[[#This Row],[Month]])</f>
        <v>2024-M12</v>
      </c>
      <c r="AI1007" s="228" t="str">
        <f ca="1">IF(HelpMe[[#This Row],[Age]]&lt;2,"Less than 2",IF(HelpMe[[#This Row],[Age]]&lt;5,"From 2 to 5",IF(HelpMe[[#This Row],[Age]]&lt;10,"From 5 to 10","More than 10")))</f>
        <v>More than 10</v>
      </c>
      <c r="AJ10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45632.773611111108</v>
      </c>
      <c r="AK10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45646.494444444441</v>
      </c>
    </row>
    <row r="1008" spans="1:37" ht="13.5" customHeight="1">
      <c r="A1008" s="235">
        <v>4000005700</v>
      </c>
      <c r="B1008" s="228" t="s">
        <v>117</v>
      </c>
      <c r="C1008" s="228" t="s">
        <v>892</v>
      </c>
      <c r="D1008" s="228" t="s">
        <v>7046</v>
      </c>
      <c r="E1008" s="228" t="s">
        <v>2226</v>
      </c>
      <c r="F1008" s="228" t="s">
        <v>881</v>
      </c>
      <c r="G1008" s="228" t="s">
        <v>882</v>
      </c>
      <c r="H1008" s="228" t="s">
        <v>403</v>
      </c>
      <c r="I1008" s="233" t="s">
        <v>7047</v>
      </c>
      <c r="J1008" s="228" t="s">
        <v>7048</v>
      </c>
      <c r="K1008" s="228" t="s">
        <v>846</v>
      </c>
      <c r="L1008" s="228" t="s">
        <v>4268</v>
      </c>
      <c r="M1008" s="228" t="s">
        <v>2226</v>
      </c>
      <c r="N1008" s="228" t="s">
        <v>1098</v>
      </c>
      <c r="O1008" s="228" t="s">
        <v>850</v>
      </c>
      <c r="P1008" s="233" t="s">
        <v>4268</v>
      </c>
      <c r="Q1008" s="228" t="s">
        <v>795</v>
      </c>
      <c r="R1008" s="233" t="s">
        <v>7049</v>
      </c>
      <c r="S1008" s="228" t="s">
        <v>7049</v>
      </c>
      <c r="T1008" s="228" t="s">
        <v>7050</v>
      </c>
      <c r="U1008" s="228" t="s">
        <v>890</v>
      </c>
      <c r="V1008" s="228" t="s">
        <v>855</v>
      </c>
      <c r="W1008" s="228" t="s">
        <v>869</v>
      </c>
      <c r="X1008" s="316" t="s">
        <v>793</v>
      </c>
      <c r="Y1008" s="317" t="str">
        <f>VLOOKUP(HelpMe[[#This Row],[Technician]],Technicians[#All],3,FALSE)</f>
        <v>RAK Ceramics</v>
      </c>
      <c r="Z1008" s="228" t="str">
        <f>VLOOKUP(HelpMe[[#This Row],[Technician]],Technicians[#All],2,FALSE)</f>
        <v>SAP Basis</v>
      </c>
      <c r="AA1008" s="233" t="str">
        <f>IF((TEXT("Oct 28, 2024 00:00 AM","mmm dd, yyyy hh:mm") - HelpMe[[#This Row],[Updated Created Date]])&gt;0, "Yes","No")</f>
        <v>No</v>
      </c>
      <c r="AB1008" s="230">
        <f ca="1">HelpMe[[#This Row],[Updated Resolved Time]]-HelpMe[[#This Row],[Updated Created Date]]</f>
        <v>2.8798611111124046</v>
      </c>
      <c r="AC1008" s="231">
        <f>YEAR(HelpMe[[#This Row],[Updated Created Date]])</f>
        <v>2024</v>
      </c>
      <c r="AD1008" s="228">
        <f>WEEKNUM(HelpMe[[#This Row],[Updated Created Date]])</f>
        <v>49</v>
      </c>
      <c r="AE1008" s="228" t="str">
        <f>_xlfn.CONCAT(HelpMe[[#This Row],[Year]],"-W",HelpMe[[#This Row],[Week'#]])</f>
        <v>2024-W49</v>
      </c>
      <c r="AF1008" s="228" t="str">
        <f>IFERROR(VLOOKUP(HelpMe[[#This Row],[ID]],CGTracker[#All],13,FALSE),"No CG Status Found")</f>
        <v>No CG Status Found</v>
      </c>
      <c r="AG1008" s="228">
        <f>MONTH(HelpMe[[#This Row],[Updated Created Date]])</f>
        <v>12</v>
      </c>
      <c r="AH1008" s="228" t="str">
        <f>_xlfn.CONCAT(HelpMe[[#This Row],[Year]],"-M",HelpMe[[#This Row],[Month]])</f>
        <v>2024-M12</v>
      </c>
      <c r="AI1008" s="228" t="str">
        <f ca="1">IF(HelpMe[[#This Row],[Age]]&lt;2,"Less than 2",IF(HelpMe[[#This Row],[Age]]&lt;5,"From 2 to 5",IF(HelpMe[[#This Row],[Age]]&lt;10,"From 5 to 10","More than 10")))</f>
        <v>From 2 to 5</v>
      </c>
      <c r="AJ10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45632.707638888889</v>
      </c>
      <c r="AK10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45635.587500000001</v>
      </c>
    </row>
    <row r="1009" spans="1:37" ht="13.5" customHeight="1">
      <c r="A1009" s="235">
        <v>4000005699</v>
      </c>
      <c r="B1009" s="228" t="s">
        <v>117</v>
      </c>
      <c r="C1009" s="228" t="s">
        <v>892</v>
      </c>
      <c r="D1009" s="228" t="s">
        <v>7051</v>
      </c>
      <c r="E1009" s="228" t="s">
        <v>6876</v>
      </c>
      <c r="F1009" s="228" t="s">
        <v>881</v>
      </c>
      <c r="G1009" s="228" t="s">
        <v>882</v>
      </c>
      <c r="H1009" s="228" t="s">
        <v>268</v>
      </c>
      <c r="I1009" s="233" t="s">
        <v>7052</v>
      </c>
      <c r="J1009" s="228" t="s">
        <v>7053</v>
      </c>
      <c r="K1009" s="228" t="s">
        <v>890</v>
      </c>
      <c r="L1009" s="228" t="s">
        <v>855</v>
      </c>
      <c r="M1009" s="228" t="s">
        <v>6876</v>
      </c>
      <c r="N1009" s="228" t="s">
        <v>886</v>
      </c>
      <c r="O1009" s="228" t="s">
        <v>850</v>
      </c>
      <c r="P1009" s="233" t="s">
        <v>7054</v>
      </c>
      <c r="Q1009" s="228" t="s">
        <v>795</v>
      </c>
      <c r="R1009" s="233" t="s">
        <v>855</v>
      </c>
      <c r="S1009" s="228" t="s">
        <v>855</v>
      </c>
      <c r="T1009" s="228" t="s">
        <v>7055</v>
      </c>
      <c r="U1009" s="228" t="s">
        <v>890</v>
      </c>
      <c r="V1009" s="228" t="s">
        <v>855</v>
      </c>
      <c r="W1009" s="228" t="s">
        <v>938</v>
      </c>
      <c r="X1009" s="316" t="s">
        <v>891</v>
      </c>
      <c r="Y1009" s="317" t="str">
        <f>VLOOKUP(HelpMe[[#This Row],[Technician]],Technicians[#All],3,FALSE)</f>
        <v>RAK Ceramics</v>
      </c>
      <c r="Z1009" s="228" t="str">
        <f>VLOOKUP(HelpMe[[#This Row],[Technician]],Technicians[#All],2,FALSE)</f>
        <v>SAP Basis</v>
      </c>
      <c r="AA1009" s="233" t="str">
        <f>IF((TEXT("Oct 28, 2024 00:00 AM","mmm dd, yyyy hh:mm") - HelpMe[[#This Row],[Updated Created Date]])&gt;0, "Yes","No")</f>
        <v>No</v>
      </c>
      <c r="AB1009" s="230">
        <f ca="1">HelpMe[[#This Row],[Updated Resolved Time]]-HelpMe[[#This Row],[Updated Created Date]]</f>
        <v>21.069323726849689</v>
      </c>
      <c r="AC1009" s="231">
        <f>YEAR(HelpMe[[#This Row],[Updated Created Date]])</f>
        <v>2024</v>
      </c>
      <c r="AD1009" s="228">
        <f>WEEKNUM(HelpMe[[#This Row],[Updated Created Date]])</f>
        <v>49</v>
      </c>
      <c r="AE1009" s="228" t="str">
        <f>_xlfn.CONCAT(HelpMe[[#This Row],[Year]],"-W",HelpMe[[#This Row],[Week'#]])</f>
        <v>2024-W49</v>
      </c>
      <c r="AF1009" s="228" t="str">
        <f>IFERROR(VLOOKUP(HelpMe[[#This Row],[ID]],CGTracker[#All],13,FALSE),"No CG Status Found")</f>
        <v>No CG Status Found</v>
      </c>
      <c r="AG1009" s="228">
        <f>MONTH(HelpMe[[#This Row],[Updated Created Date]])</f>
        <v>12</v>
      </c>
      <c r="AH1009" s="228" t="str">
        <f>_xlfn.CONCAT(HelpMe[[#This Row],[Year]],"-M",HelpMe[[#This Row],[Month]])</f>
        <v>2024-M12</v>
      </c>
      <c r="AI1009" s="228" t="str">
        <f ca="1">IF(HelpMe[[#This Row],[Age]]&lt;2,"Less than 2",IF(HelpMe[[#This Row],[Age]]&lt;5,"From 2 to 5",IF(HelpMe[[#This Row],[Age]]&lt;10,"From 5 to 10","More than 10")))</f>
        <v>More than 10</v>
      </c>
      <c r="AJ10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45632.688194444447</v>
      </c>
      <c r="AK10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10" spans="1:37" ht="13.5" customHeight="1">
      <c r="A1010" s="235">
        <v>4000005698</v>
      </c>
      <c r="B1010" s="228" t="s">
        <v>117</v>
      </c>
      <c r="C1010" s="228" t="s">
        <v>795</v>
      </c>
      <c r="D1010" s="228" t="s">
        <v>7056</v>
      </c>
      <c r="E1010" s="228" t="s">
        <v>4014</v>
      </c>
      <c r="F1010" s="228" t="s">
        <v>881</v>
      </c>
      <c r="G1010" s="228" t="s">
        <v>882</v>
      </c>
      <c r="H1010" s="228" t="s">
        <v>403</v>
      </c>
      <c r="I1010" s="233" t="s">
        <v>7057</v>
      </c>
      <c r="J1010" s="228" t="s">
        <v>7058</v>
      </c>
      <c r="K1010" s="228" t="s">
        <v>846</v>
      </c>
      <c r="L1010" s="228" t="s">
        <v>6843</v>
      </c>
      <c r="M1010" s="228" t="s">
        <v>4014</v>
      </c>
      <c r="N1010" s="228" t="s">
        <v>2570</v>
      </c>
      <c r="O1010" s="228" t="s">
        <v>850</v>
      </c>
      <c r="P1010" s="233" t="s">
        <v>6843</v>
      </c>
      <c r="Q1010" s="228" t="s">
        <v>795</v>
      </c>
      <c r="R1010" s="233" t="s">
        <v>7059</v>
      </c>
      <c r="S1010" s="228" t="s">
        <v>7060</v>
      </c>
      <c r="T1010" s="228" t="s">
        <v>7061</v>
      </c>
      <c r="U1010" s="228" t="s">
        <v>890</v>
      </c>
      <c r="V1010" s="228" t="s">
        <v>855</v>
      </c>
      <c r="W1010" s="228" t="s">
        <v>869</v>
      </c>
      <c r="X1010" s="316" t="s">
        <v>793</v>
      </c>
      <c r="Y1010" s="317" t="str">
        <f>VLOOKUP(HelpMe[[#This Row],[Technician]],Technicians[#All],3,FALSE)</f>
        <v>RAK Ceramics</v>
      </c>
      <c r="Z1010" s="228" t="str">
        <f>VLOOKUP(HelpMe[[#This Row],[Technician]],Technicians[#All],2,FALSE)</f>
        <v>SAP Basis</v>
      </c>
      <c r="AA1010" s="233" t="str">
        <f>IF((TEXT("Oct 28, 2024 00:00 AM","mmm dd, yyyy hh:mm") - HelpMe[[#This Row],[Updated Created Date]])&gt;0, "Yes","No")</f>
        <v>No</v>
      </c>
      <c r="AB1010" s="230">
        <f ca="1">HelpMe[[#This Row],[Updated Resolved Time]]-HelpMe[[#This Row],[Updated Created Date]]</f>
        <v>4.1270833333328483</v>
      </c>
      <c r="AC1010" s="231">
        <f>YEAR(HelpMe[[#This Row],[Updated Created Date]])</f>
        <v>2024</v>
      </c>
      <c r="AD1010" s="228">
        <f>WEEKNUM(HelpMe[[#This Row],[Updated Created Date]])</f>
        <v>49</v>
      </c>
      <c r="AE1010" s="228" t="str">
        <f>_xlfn.CONCAT(HelpMe[[#This Row],[Year]],"-W",HelpMe[[#This Row],[Week'#]])</f>
        <v>2024-W49</v>
      </c>
      <c r="AF1010" s="228" t="str">
        <f>IFERROR(VLOOKUP(HelpMe[[#This Row],[ID]],CGTracker[#All],13,FALSE),"No CG Status Found")</f>
        <v>No CG Status Found</v>
      </c>
      <c r="AG1010" s="228">
        <f>MONTH(HelpMe[[#This Row],[Updated Created Date]])</f>
        <v>12</v>
      </c>
      <c r="AH1010" s="228" t="str">
        <f>_xlfn.CONCAT(HelpMe[[#This Row],[Year]],"-M",HelpMe[[#This Row],[Month]])</f>
        <v>2024-M12</v>
      </c>
      <c r="AI1010" s="228" t="str">
        <f ca="1">IF(HelpMe[[#This Row],[Age]]&lt;2,"Less than 2",IF(HelpMe[[#This Row],[Age]]&lt;5,"From 2 to 5",IF(HelpMe[[#This Row],[Age]]&lt;10,"From 5 to 10","More than 10")))</f>
        <v>From 2 to 5</v>
      </c>
      <c r="AJ10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45632.656944444447</v>
      </c>
      <c r="AK10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45636.78402777778</v>
      </c>
    </row>
    <row r="1011" spans="1:37" ht="13.5" customHeight="1">
      <c r="A1011" s="235">
        <v>4000005739</v>
      </c>
      <c r="B1011" s="228" t="s">
        <v>156</v>
      </c>
      <c r="C1011" s="228" t="s">
        <v>841</v>
      </c>
      <c r="D1011" s="228" t="s">
        <v>7062</v>
      </c>
      <c r="E1011" s="228" t="s">
        <v>6835</v>
      </c>
      <c r="F1011" s="228" t="s">
        <v>2387</v>
      </c>
      <c r="G1011" s="228" t="s">
        <v>895</v>
      </c>
      <c r="H1011" s="228" t="s">
        <v>403</v>
      </c>
      <c r="I1011" s="233" t="s">
        <v>7063</v>
      </c>
      <c r="J1011" s="228" t="s">
        <v>7064</v>
      </c>
      <c r="K1011" s="228" t="s">
        <v>846</v>
      </c>
      <c r="L1011" s="228" t="s">
        <v>7065</v>
      </c>
      <c r="M1011" s="228" t="s">
        <v>933</v>
      </c>
      <c r="N1011" s="228" t="s">
        <v>899</v>
      </c>
      <c r="O1011" s="228" t="s">
        <v>850</v>
      </c>
      <c r="P1011" s="233" t="s">
        <v>7065</v>
      </c>
      <c r="Q1011" s="228" t="s">
        <v>841</v>
      </c>
      <c r="R1011" s="233" t="s">
        <v>7066</v>
      </c>
      <c r="S1011" s="228" t="s">
        <v>7067</v>
      </c>
      <c r="T1011" s="228" t="s">
        <v>7068</v>
      </c>
      <c r="U1011" s="228" t="s">
        <v>855</v>
      </c>
      <c r="V1011" s="228" t="s">
        <v>7069</v>
      </c>
      <c r="W1011" s="228" t="s">
        <v>869</v>
      </c>
      <c r="X1011" s="316" t="s">
        <v>904</v>
      </c>
      <c r="Y1011" s="317" t="str">
        <f>VLOOKUP(HelpMe[[#This Row],[Technician]],Technicians[#All],3,FALSE)</f>
        <v>Capgemini</v>
      </c>
      <c r="Z1011" s="228" t="str">
        <f>VLOOKUP(HelpMe[[#This Row],[Technician]],Technicians[#All],2,FALSE)</f>
        <v>SAP FICO</v>
      </c>
      <c r="AA1011" s="233" t="str">
        <f>IF((TEXT("Oct 28, 2024 00:00 AM","mmm dd, yyyy hh:mm") - HelpMe[[#This Row],[Updated Created Date]])&gt;0, "Yes","No")</f>
        <v>No</v>
      </c>
      <c r="AB1011" s="230">
        <f ca="1">HelpMe[[#This Row],[Updated Resolved Time]]-HelpMe[[#This Row],[Updated Created Date]]</f>
        <v>3.1388888888905058</v>
      </c>
      <c r="AC1011" s="231">
        <f>YEAR(HelpMe[[#This Row],[Updated Created Date]])</f>
        <v>2024</v>
      </c>
      <c r="AD1011" s="228">
        <f>WEEKNUM(HelpMe[[#This Row],[Updated Created Date]])</f>
        <v>50</v>
      </c>
      <c r="AE1011" s="228" t="str">
        <f>_xlfn.CONCAT(HelpMe[[#This Row],[Year]],"-W",HelpMe[[#This Row],[Week'#]])</f>
        <v>2024-W50</v>
      </c>
      <c r="AF1011" s="228" t="str">
        <f>IFERROR(VLOOKUP(HelpMe[[#This Row],[ID]],CGTracker[#All],13,FALSE),"No CG Status Found")</f>
        <v>Resolved</v>
      </c>
      <c r="AG1011" s="228">
        <f>MONTH(HelpMe[[#This Row],[Updated Created Date]])</f>
        <v>12</v>
      </c>
      <c r="AH1011" s="228" t="str">
        <f>_xlfn.CONCAT(HelpMe[[#This Row],[Year]],"-M",HelpMe[[#This Row],[Month]])</f>
        <v>2024-M12</v>
      </c>
      <c r="AI1011" s="228" t="str">
        <f ca="1">IF(HelpMe[[#This Row],[Age]]&lt;2,"Less than 2",IF(HelpMe[[#This Row],[Age]]&lt;5,"From 2 to 5",IF(HelpMe[[#This Row],[Age]]&lt;10,"From 5 to 10","More than 10")))</f>
        <v>From 2 to 5</v>
      </c>
      <c r="AJ10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45634.571527777778</v>
      </c>
      <c r="AK10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45637.710416666669</v>
      </c>
    </row>
    <row r="1012" spans="1:37" ht="13.5" customHeight="1">
      <c r="A1012" s="235">
        <v>4000005743</v>
      </c>
      <c r="B1012" s="228" t="s">
        <v>117</v>
      </c>
      <c r="C1012" s="228" t="s">
        <v>841</v>
      </c>
      <c r="D1012" s="228" t="s">
        <v>7070</v>
      </c>
      <c r="E1012" s="228" t="s">
        <v>979</v>
      </c>
      <c r="F1012" s="228" t="s">
        <v>742</v>
      </c>
      <c r="G1012" s="228" t="s">
        <v>516</v>
      </c>
      <c r="H1012" s="228" t="s">
        <v>268</v>
      </c>
      <c r="I1012" s="233" t="s">
        <v>7071</v>
      </c>
      <c r="J1012" s="228" t="s">
        <v>7072</v>
      </c>
      <c r="K1012" s="228" t="s">
        <v>846</v>
      </c>
      <c r="L1012" s="228" t="s">
        <v>855</v>
      </c>
      <c r="M1012" s="228" t="s">
        <v>933</v>
      </c>
      <c r="N1012" s="228" t="s">
        <v>886</v>
      </c>
      <c r="O1012" s="228" t="s">
        <v>1015</v>
      </c>
      <c r="P1012" s="233" t="s">
        <v>7073</v>
      </c>
      <c r="Q1012" s="228" t="s">
        <v>795</v>
      </c>
      <c r="R1012" s="233" t="s">
        <v>855</v>
      </c>
      <c r="S1012" s="228" t="s">
        <v>855</v>
      </c>
      <c r="T1012" s="228" t="s">
        <v>7074</v>
      </c>
      <c r="U1012" s="228" t="s">
        <v>846</v>
      </c>
      <c r="V1012" s="228" t="s">
        <v>855</v>
      </c>
      <c r="W1012" s="228" t="s">
        <v>869</v>
      </c>
      <c r="X1012" s="316" t="s">
        <v>984</v>
      </c>
      <c r="Y1012" s="317" t="str">
        <f>VLOOKUP(HelpMe[[#This Row],[Technician]],Technicians[#All],3,FALSE)</f>
        <v>RAK Ceramics</v>
      </c>
      <c r="Z1012" s="228" t="str">
        <f>VLOOKUP(HelpMe[[#This Row],[Technician]],Technicians[#All],2,FALSE)</f>
        <v>SAP SD</v>
      </c>
      <c r="AA1012" s="233" t="str">
        <f>IF((TEXT("Oct 28, 2024 00:00 AM","mmm dd, yyyy hh:mm") - HelpMe[[#This Row],[Updated Created Date]])&gt;0, "Yes","No")</f>
        <v>No</v>
      </c>
      <c r="AB1012" s="230">
        <f ca="1">HelpMe[[#This Row],[Updated Resolved Time]]-HelpMe[[#This Row],[Updated Created Date]]</f>
        <v>19.007518171296397</v>
      </c>
      <c r="AC1012" s="231">
        <f>YEAR(HelpMe[[#This Row],[Updated Created Date]])</f>
        <v>2024</v>
      </c>
      <c r="AD1012" s="228">
        <f>WEEKNUM(HelpMe[[#This Row],[Updated Created Date]])</f>
        <v>50</v>
      </c>
      <c r="AE1012" s="228" t="str">
        <f>_xlfn.CONCAT(HelpMe[[#This Row],[Year]],"-W",HelpMe[[#This Row],[Week'#]])</f>
        <v>2024-W50</v>
      </c>
      <c r="AF1012" s="228" t="str">
        <f>IFERROR(VLOOKUP(HelpMe[[#This Row],[ID]],CGTracker[#All],13,FALSE),"No CG Status Found")</f>
        <v>No CG Status Found</v>
      </c>
      <c r="AG1012" s="228">
        <f>MONTH(HelpMe[[#This Row],[Updated Created Date]])</f>
        <v>12</v>
      </c>
      <c r="AH1012" s="228" t="str">
        <f>_xlfn.CONCAT(HelpMe[[#This Row],[Year]],"-M",HelpMe[[#This Row],[Month]])</f>
        <v>2024-M12</v>
      </c>
      <c r="AI1012" s="228" t="str">
        <f ca="1">IF(HelpMe[[#This Row],[Age]]&lt;2,"Less than 2",IF(HelpMe[[#This Row],[Age]]&lt;5,"From 2 to 5",IF(HelpMe[[#This Row],[Age]]&lt;10,"From 5 to 10","More than 10")))</f>
        <v>More than 10</v>
      </c>
      <c r="AJ10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45634.75</v>
      </c>
      <c r="AK10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13" spans="1:37" ht="13.5" customHeight="1">
      <c r="A1013" s="235">
        <v>4000005727</v>
      </c>
      <c r="B1013" s="228" t="s">
        <v>156</v>
      </c>
      <c r="C1013" s="228" t="s">
        <v>795</v>
      </c>
      <c r="D1013" s="228" t="s">
        <v>607</v>
      </c>
      <c r="E1013" s="228" t="s">
        <v>7075</v>
      </c>
      <c r="F1013" s="228" t="s">
        <v>518</v>
      </c>
      <c r="G1013" s="228" t="s">
        <v>516</v>
      </c>
      <c r="H1013" s="228" t="s">
        <v>403</v>
      </c>
      <c r="I1013" s="233" t="s">
        <v>7076</v>
      </c>
      <c r="J1013" s="228" t="s">
        <v>7077</v>
      </c>
      <c r="K1013" s="228" t="s">
        <v>846</v>
      </c>
      <c r="L1013" s="228" t="s">
        <v>7017</v>
      </c>
      <c r="M1013" s="228" t="s">
        <v>7075</v>
      </c>
      <c r="N1013" s="228" t="s">
        <v>1122</v>
      </c>
      <c r="O1013" s="228" t="s">
        <v>850</v>
      </c>
      <c r="P1013" s="233" t="s">
        <v>7017</v>
      </c>
      <c r="Q1013" s="228" t="s">
        <v>795</v>
      </c>
      <c r="R1013" s="233" t="s">
        <v>7078</v>
      </c>
      <c r="S1013" s="228" t="s">
        <v>7078</v>
      </c>
      <c r="T1013" s="228" t="s">
        <v>7079</v>
      </c>
      <c r="U1013" s="228" t="s">
        <v>855</v>
      </c>
      <c r="V1013" s="228" t="s">
        <v>855</v>
      </c>
      <c r="W1013" s="228" t="s">
        <v>869</v>
      </c>
      <c r="X1013" s="316" t="s">
        <v>878</v>
      </c>
      <c r="Y1013" s="317" t="str">
        <f>VLOOKUP(HelpMe[[#This Row],[Technician]],Technicians[#All],3,FALSE)</f>
        <v>Capgemini</v>
      </c>
      <c r="Z1013" s="228" t="str">
        <f>VLOOKUP(HelpMe[[#This Row],[Technician]],Technicians[#All],2,FALSE)</f>
        <v>SAP SD</v>
      </c>
      <c r="AA1013" s="233" t="str">
        <f>IF((TEXT("Oct 28, 2024 00:00 AM","mmm dd, yyyy hh:mm") - HelpMe[[#This Row],[Updated Created Date]])&gt;0, "Yes","No")</f>
        <v>No</v>
      </c>
      <c r="AB1013" s="230">
        <f ca="1">HelpMe[[#This Row],[Updated Resolved Time]]-HelpMe[[#This Row],[Updated Created Date]]</f>
        <v>11.849999999998545</v>
      </c>
      <c r="AC1013" s="231">
        <f>YEAR(HelpMe[[#This Row],[Updated Created Date]])</f>
        <v>2024</v>
      </c>
      <c r="AD1013" s="228">
        <f>WEEKNUM(HelpMe[[#This Row],[Updated Created Date]])</f>
        <v>49</v>
      </c>
      <c r="AE1013" s="228" t="str">
        <f>_xlfn.CONCAT(HelpMe[[#This Row],[Year]],"-W",HelpMe[[#This Row],[Week'#]])</f>
        <v>2024-W49</v>
      </c>
      <c r="AF1013" s="228" t="str">
        <f>IFERROR(VLOOKUP(HelpMe[[#This Row],[ID]],CGTracker[#All],13,FALSE),"No CG Status Found")</f>
        <v>Resolved</v>
      </c>
      <c r="AG1013" s="228">
        <f>MONTH(HelpMe[[#This Row],[Updated Created Date]])</f>
        <v>12</v>
      </c>
      <c r="AH1013" s="228" t="str">
        <f>_xlfn.CONCAT(HelpMe[[#This Row],[Year]],"-M",HelpMe[[#This Row],[Month]])</f>
        <v>2024-M12</v>
      </c>
      <c r="AI1013" s="228" t="str">
        <f ca="1">IF(HelpMe[[#This Row],[Age]]&lt;2,"Less than 2",IF(HelpMe[[#This Row],[Age]]&lt;5,"From 2 to 5",IF(HelpMe[[#This Row],[Age]]&lt;10,"From 5 to 10","More than 10")))</f>
        <v>More than 10</v>
      </c>
      <c r="AJ10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45633.743055555555</v>
      </c>
      <c r="AK10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45645.593055555553</v>
      </c>
    </row>
    <row r="1014" spans="1:37" ht="13.5" customHeight="1">
      <c r="A1014" s="235">
        <v>4000005726</v>
      </c>
      <c r="B1014" s="228" t="s">
        <v>117</v>
      </c>
      <c r="C1014" s="228" t="s">
        <v>892</v>
      </c>
      <c r="D1014" s="228" t="s">
        <v>7080</v>
      </c>
      <c r="E1014" s="228" t="s">
        <v>1639</v>
      </c>
      <c r="F1014" s="228" t="s">
        <v>881</v>
      </c>
      <c r="G1014" s="228" t="s">
        <v>882</v>
      </c>
      <c r="H1014" s="228" t="s">
        <v>403</v>
      </c>
      <c r="I1014" s="233" t="s">
        <v>7081</v>
      </c>
      <c r="J1014" s="228" t="s">
        <v>7082</v>
      </c>
      <c r="K1014" s="228" t="s">
        <v>846</v>
      </c>
      <c r="L1014" s="228" t="s">
        <v>2306</v>
      </c>
      <c r="M1014" s="228" t="s">
        <v>1639</v>
      </c>
      <c r="N1014" s="228" t="s">
        <v>1240</v>
      </c>
      <c r="O1014" s="228" t="s">
        <v>850</v>
      </c>
      <c r="P1014" s="233" t="s">
        <v>2306</v>
      </c>
      <c r="Q1014" s="228" t="s">
        <v>795</v>
      </c>
      <c r="R1014" s="233" t="s">
        <v>7083</v>
      </c>
      <c r="S1014" s="228" t="s">
        <v>7083</v>
      </c>
      <c r="T1014" s="228" t="s">
        <v>7084</v>
      </c>
      <c r="U1014" s="228" t="s">
        <v>890</v>
      </c>
      <c r="V1014" s="228" t="s">
        <v>855</v>
      </c>
      <c r="W1014" s="228" t="s">
        <v>869</v>
      </c>
      <c r="X1014" s="316" t="s">
        <v>793</v>
      </c>
      <c r="Y1014" s="317" t="str">
        <f>VLOOKUP(HelpMe[[#This Row],[Technician]],Technicians[#All],3,FALSE)</f>
        <v>RAK Ceramics</v>
      </c>
      <c r="Z1014" s="228" t="str">
        <f>VLOOKUP(HelpMe[[#This Row],[Technician]],Technicians[#All],2,FALSE)</f>
        <v>SAP Basis</v>
      </c>
      <c r="AA1014" s="233" t="str">
        <f>IF((TEXT("Oct 28, 2024 00:00 AM","mmm dd, yyyy hh:mm") - HelpMe[[#This Row],[Updated Created Date]])&gt;0, "Yes","No")</f>
        <v>No</v>
      </c>
      <c r="AB1014" s="230">
        <f ca="1">HelpMe[[#This Row],[Updated Resolved Time]]-HelpMe[[#This Row],[Updated Created Date]]</f>
        <v>5.0493055555562023</v>
      </c>
      <c r="AC1014" s="231">
        <f>YEAR(HelpMe[[#This Row],[Updated Created Date]])</f>
        <v>2024</v>
      </c>
      <c r="AD1014" s="228">
        <f>WEEKNUM(HelpMe[[#This Row],[Updated Created Date]])</f>
        <v>49</v>
      </c>
      <c r="AE1014" s="228" t="str">
        <f>_xlfn.CONCAT(HelpMe[[#This Row],[Year]],"-W",HelpMe[[#This Row],[Week'#]])</f>
        <v>2024-W49</v>
      </c>
      <c r="AF1014" s="228" t="str">
        <f>IFERROR(VLOOKUP(HelpMe[[#This Row],[ID]],CGTracker[#All],13,FALSE),"No CG Status Found")</f>
        <v>No CG Status Found</v>
      </c>
      <c r="AG1014" s="228">
        <f>MONTH(HelpMe[[#This Row],[Updated Created Date]])</f>
        <v>12</v>
      </c>
      <c r="AH1014" s="228" t="str">
        <f>_xlfn.CONCAT(HelpMe[[#This Row],[Year]],"-M",HelpMe[[#This Row],[Month]])</f>
        <v>2024-M12</v>
      </c>
      <c r="AI1014" s="228" t="str">
        <f ca="1">IF(HelpMe[[#This Row],[Age]]&lt;2,"Less than 2",IF(HelpMe[[#This Row],[Age]]&lt;5,"From 2 to 5",IF(HelpMe[[#This Row],[Age]]&lt;10,"From 5 to 10","More than 10")))</f>
        <v>From 5 to 10</v>
      </c>
      <c r="AJ10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45633.664583333331</v>
      </c>
      <c r="AK10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45638.713888888888</v>
      </c>
    </row>
    <row r="1015" spans="1:37" ht="13.5" customHeight="1">
      <c r="A1015" s="235">
        <v>4000005723</v>
      </c>
      <c r="B1015" s="228" t="s">
        <v>117</v>
      </c>
      <c r="C1015" s="228" t="s">
        <v>795</v>
      </c>
      <c r="D1015" s="228" t="s">
        <v>7085</v>
      </c>
      <c r="E1015" s="228" t="s">
        <v>6418</v>
      </c>
      <c r="F1015" s="228" t="s">
        <v>881</v>
      </c>
      <c r="G1015" s="228" t="s">
        <v>882</v>
      </c>
      <c r="H1015" s="228" t="s">
        <v>403</v>
      </c>
      <c r="I1015" s="233" t="s">
        <v>7086</v>
      </c>
      <c r="J1015" s="228" t="s">
        <v>7082</v>
      </c>
      <c r="K1015" s="228" t="s">
        <v>846</v>
      </c>
      <c r="L1015" s="228" t="s">
        <v>6639</v>
      </c>
      <c r="M1015" s="228" t="s">
        <v>6418</v>
      </c>
      <c r="N1015" s="228" t="s">
        <v>1240</v>
      </c>
      <c r="O1015" s="228" t="s">
        <v>850</v>
      </c>
      <c r="P1015" s="233" t="s">
        <v>6639</v>
      </c>
      <c r="Q1015" s="228" t="s">
        <v>795</v>
      </c>
      <c r="R1015" s="233" t="s">
        <v>7087</v>
      </c>
      <c r="S1015" s="228" t="s">
        <v>7087</v>
      </c>
      <c r="T1015" s="228" t="s">
        <v>7084</v>
      </c>
      <c r="U1015" s="228" t="s">
        <v>890</v>
      </c>
      <c r="V1015" s="228" t="s">
        <v>855</v>
      </c>
      <c r="W1015" s="228" t="s">
        <v>869</v>
      </c>
      <c r="X1015" s="316" t="s">
        <v>793</v>
      </c>
      <c r="Y1015" s="317" t="str">
        <f>VLOOKUP(HelpMe[[#This Row],[Technician]],Technicians[#All],3,FALSE)</f>
        <v>RAK Ceramics</v>
      </c>
      <c r="Z1015" s="228" t="str">
        <f>VLOOKUP(HelpMe[[#This Row],[Technician]],Technicians[#All],2,FALSE)</f>
        <v>SAP Basis</v>
      </c>
      <c r="AA1015" s="233" t="str">
        <f>IF((TEXT("Oct 28, 2024 00:00 AM","mmm dd, yyyy hh:mm") - HelpMe[[#This Row],[Updated Created Date]])&gt;0, "Yes","No")</f>
        <v>No</v>
      </c>
      <c r="AB1015" s="230">
        <f ca="1">HelpMe[[#This Row],[Updated Resolved Time]]-HelpMe[[#This Row],[Updated Created Date]]</f>
        <v>2.0513888888890506</v>
      </c>
      <c r="AC1015" s="231">
        <f>YEAR(HelpMe[[#This Row],[Updated Created Date]])</f>
        <v>2024</v>
      </c>
      <c r="AD1015" s="228">
        <f>WEEKNUM(HelpMe[[#This Row],[Updated Created Date]])</f>
        <v>49</v>
      </c>
      <c r="AE1015" s="228" t="str">
        <f>_xlfn.CONCAT(HelpMe[[#This Row],[Year]],"-W",HelpMe[[#This Row],[Week'#]])</f>
        <v>2024-W49</v>
      </c>
      <c r="AF1015" s="228" t="str">
        <f>IFERROR(VLOOKUP(HelpMe[[#This Row],[ID]],CGTracker[#All],13,FALSE),"No CG Status Found")</f>
        <v>No CG Status Found</v>
      </c>
      <c r="AG1015" s="228">
        <f>MONTH(HelpMe[[#This Row],[Updated Created Date]])</f>
        <v>12</v>
      </c>
      <c r="AH1015" s="228" t="str">
        <f>_xlfn.CONCAT(HelpMe[[#This Row],[Year]],"-M",HelpMe[[#This Row],[Month]])</f>
        <v>2024-M12</v>
      </c>
      <c r="AI1015" s="228" t="str">
        <f ca="1">IF(HelpMe[[#This Row],[Age]]&lt;2,"Less than 2",IF(HelpMe[[#This Row],[Age]]&lt;5,"From 2 to 5",IF(HelpMe[[#This Row],[Age]]&lt;10,"From 5 to 10","More than 10")))</f>
        <v>From 2 to 5</v>
      </c>
      <c r="AJ10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45633.547222222223</v>
      </c>
      <c r="AK10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45635.598611111112</v>
      </c>
    </row>
    <row r="1016" spans="1:37" ht="13.5" customHeight="1">
      <c r="A1016" s="235">
        <v>4000005838</v>
      </c>
      <c r="B1016" s="228" t="s">
        <v>156</v>
      </c>
      <c r="C1016" s="228" t="s">
        <v>795</v>
      </c>
      <c r="D1016" s="228" t="s">
        <v>661</v>
      </c>
      <c r="E1016" s="228" t="s">
        <v>3646</v>
      </c>
      <c r="F1016" s="228" t="s">
        <v>518</v>
      </c>
      <c r="G1016" s="228" t="s">
        <v>516</v>
      </c>
      <c r="H1016" s="228" t="s">
        <v>403</v>
      </c>
      <c r="I1016" s="233" t="s">
        <v>7088</v>
      </c>
      <c r="J1016" s="228" t="s">
        <v>7089</v>
      </c>
      <c r="K1016" s="228" t="s">
        <v>846</v>
      </c>
      <c r="L1016" s="228" t="s">
        <v>7090</v>
      </c>
      <c r="M1016" s="228" t="s">
        <v>3646</v>
      </c>
      <c r="N1016" s="228" t="s">
        <v>2139</v>
      </c>
      <c r="O1016" s="228" t="s">
        <v>850</v>
      </c>
      <c r="P1016" s="233" t="s">
        <v>7090</v>
      </c>
      <c r="Q1016" s="228" t="s">
        <v>795</v>
      </c>
      <c r="R1016" s="233" t="s">
        <v>7091</v>
      </c>
      <c r="S1016" s="228" t="s">
        <v>7091</v>
      </c>
      <c r="T1016" s="228" t="s">
        <v>7092</v>
      </c>
      <c r="U1016" s="228" t="s">
        <v>855</v>
      </c>
      <c r="V1016" s="228" t="s">
        <v>855</v>
      </c>
      <c r="W1016" s="228" t="s">
        <v>869</v>
      </c>
      <c r="X1016" s="316" t="s">
        <v>793</v>
      </c>
      <c r="Y1016" s="317" t="str">
        <f>VLOOKUP(HelpMe[[#This Row],[Technician]],Technicians[#All],3,FALSE)</f>
        <v>Capgemini</v>
      </c>
      <c r="Z1016" s="228" t="str">
        <f>VLOOKUP(HelpMe[[#This Row],[Technician]],Technicians[#All],2,FALSE)</f>
        <v>SAP SD</v>
      </c>
      <c r="AA1016" s="233" t="str">
        <f>IF((TEXT("Oct 28, 2024 00:00 AM","mmm dd, yyyy hh:mm") - HelpMe[[#This Row],[Updated Created Date]])&gt;0, "Yes","No")</f>
        <v>No</v>
      </c>
      <c r="AB1016" s="230">
        <f ca="1">HelpMe[[#This Row],[Updated Resolved Time]]-HelpMe[[#This Row],[Updated Created Date]]</f>
        <v>2.2388888888890506</v>
      </c>
      <c r="AC1016" s="231">
        <f>YEAR(HelpMe[[#This Row],[Updated Created Date]])</f>
        <v>2024</v>
      </c>
      <c r="AD1016" s="228">
        <f>WEEKNUM(HelpMe[[#This Row],[Updated Created Date]])</f>
        <v>50</v>
      </c>
      <c r="AE1016" s="228" t="str">
        <f>_xlfn.CONCAT(HelpMe[[#This Row],[Year]],"-W",HelpMe[[#This Row],[Week'#]])</f>
        <v>2024-W50</v>
      </c>
      <c r="AF1016" s="228" t="str">
        <f>IFERROR(VLOOKUP(HelpMe[[#This Row],[ID]],CGTracker[#All],13,FALSE),"No CG Status Found")</f>
        <v>Resolved</v>
      </c>
      <c r="AG1016" s="228">
        <f>MONTH(HelpMe[[#This Row],[Updated Created Date]])</f>
        <v>12</v>
      </c>
      <c r="AH1016" s="228" t="str">
        <f>_xlfn.CONCAT(HelpMe[[#This Row],[Year]],"-M",HelpMe[[#This Row],[Month]])</f>
        <v>2024-M12</v>
      </c>
      <c r="AI1016" s="228" t="str">
        <f ca="1">IF(HelpMe[[#This Row],[Age]]&lt;2,"Less than 2",IF(HelpMe[[#This Row],[Age]]&lt;5,"From 2 to 5",IF(HelpMe[[#This Row],[Age]]&lt;10,"From 5 to 10","More than 10")))</f>
        <v>From 2 to 5</v>
      </c>
      <c r="AJ10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45637.522916666669</v>
      </c>
      <c r="AK10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45639.761805555558</v>
      </c>
    </row>
    <row r="1017" spans="1:37" ht="13.5" customHeight="1">
      <c r="A1017" s="235">
        <v>4000005759</v>
      </c>
      <c r="B1017" s="228" t="s">
        <v>156</v>
      </c>
      <c r="C1017" s="228" t="s">
        <v>795</v>
      </c>
      <c r="D1017" s="228" t="s">
        <v>648</v>
      </c>
      <c r="E1017" s="228" t="s">
        <v>603</v>
      </c>
      <c r="F1017" s="228" t="s">
        <v>518</v>
      </c>
      <c r="G1017" s="228" t="s">
        <v>516</v>
      </c>
      <c r="H1017" s="228" t="s">
        <v>403</v>
      </c>
      <c r="I1017" s="233" t="s">
        <v>6863</v>
      </c>
      <c r="J1017" s="228" t="s">
        <v>7093</v>
      </c>
      <c r="K1017" s="228" t="s">
        <v>846</v>
      </c>
      <c r="L1017" s="228" t="s">
        <v>7094</v>
      </c>
      <c r="M1017" s="228" t="s">
        <v>933</v>
      </c>
      <c r="N1017" s="228" t="s">
        <v>1555</v>
      </c>
      <c r="O1017" s="228" t="s">
        <v>850</v>
      </c>
      <c r="P1017" s="233" t="s">
        <v>7094</v>
      </c>
      <c r="Q1017" s="228" t="s">
        <v>795</v>
      </c>
      <c r="R1017" s="233" t="s">
        <v>7094</v>
      </c>
      <c r="S1017" s="228" t="s">
        <v>7094</v>
      </c>
      <c r="T1017" s="228" t="s">
        <v>7095</v>
      </c>
      <c r="U1017" s="228" t="s">
        <v>855</v>
      </c>
      <c r="V1017" s="228" t="s">
        <v>855</v>
      </c>
      <c r="W1017" s="228" t="s">
        <v>855</v>
      </c>
      <c r="X1017" s="316" t="s">
        <v>793</v>
      </c>
      <c r="Y1017" s="317" t="str">
        <f>VLOOKUP(HelpMe[[#This Row],[Technician]],Technicians[#All],3,FALSE)</f>
        <v>Capgemini</v>
      </c>
      <c r="Z1017" s="228" t="str">
        <f>VLOOKUP(HelpMe[[#This Row],[Technician]],Technicians[#All],2,FALSE)</f>
        <v>SAP SD</v>
      </c>
      <c r="AA1017" s="233" t="str">
        <f>IF((TEXT("Oct 28, 2024 00:00 AM","mmm dd, yyyy hh:mm") - HelpMe[[#This Row],[Updated Created Date]])&gt;0, "Yes","No")</f>
        <v>No</v>
      </c>
      <c r="AB1017" s="230">
        <f ca="1">HelpMe[[#This Row],[Updated Resolved Time]]-HelpMe[[#This Row],[Updated Created Date]]</f>
        <v>14.088888888887595</v>
      </c>
      <c r="AC1017" s="231">
        <f>YEAR(HelpMe[[#This Row],[Updated Created Date]])</f>
        <v>2024</v>
      </c>
      <c r="AD1017" s="228">
        <f>WEEKNUM(HelpMe[[#This Row],[Updated Created Date]])</f>
        <v>50</v>
      </c>
      <c r="AE1017" s="228" t="str">
        <f>_xlfn.CONCAT(HelpMe[[#This Row],[Year]],"-W",HelpMe[[#This Row],[Week'#]])</f>
        <v>2024-W50</v>
      </c>
      <c r="AF1017" s="228" t="str">
        <f>IFERROR(VLOOKUP(HelpMe[[#This Row],[ID]],CGTracker[#All],13,FALSE),"No CG Status Found")</f>
        <v>Resolved</v>
      </c>
      <c r="AG1017" s="228">
        <f>MONTH(HelpMe[[#This Row],[Updated Created Date]])</f>
        <v>12</v>
      </c>
      <c r="AH1017" s="228" t="str">
        <f>_xlfn.CONCAT(HelpMe[[#This Row],[Year]],"-M",HelpMe[[#This Row],[Month]])</f>
        <v>2024-M12</v>
      </c>
      <c r="AI1017" s="228" t="str">
        <f ca="1">IF(HelpMe[[#This Row],[Age]]&lt;2,"Less than 2",IF(HelpMe[[#This Row],[Age]]&lt;5,"From 2 to 5",IF(HelpMe[[#This Row],[Age]]&lt;10,"From 5 to 10","More than 10")))</f>
        <v>More than 10</v>
      </c>
      <c r="AJ10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45635.580555555556</v>
      </c>
      <c r="AK10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45649.669444444444</v>
      </c>
    </row>
    <row r="1018" spans="1:37" ht="13.5" customHeight="1">
      <c r="A1018" s="235">
        <v>4000005763</v>
      </c>
      <c r="B1018" s="228" t="s">
        <v>156</v>
      </c>
      <c r="C1018" s="228" t="s">
        <v>795</v>
      </c>
      <c r="D1018" s="228" t="s">
        <v>7096</v>
      </c>
      <c r="E1018" s="228" t="s">
        <v>7097</v>
      </c>
      <c r="F1018" s="228" t="s">
        <v>7098</v>
      </c>
      <c r="G1018" s="228" t="s">
        <v>860</v>
      </c>
      <c r="H1018" s="228" t="s">
        <v>40</v>
      </c>
      <c r="I1018" s="233" t="s">
        <v>7099</v>
      </c>
      <c r="J1018" s="228" t="s">
        <v>7100</v>
      </c>
      <c r="K1018" s="228" t="s">
        <v>846</v>
      </c>
      <c r="L1018" s="228" t="s">
        <v>855</v>
      </c>
      <c r="M1018" s="228" t="s">
        <v>933</v>
      </c>
      <c r="N1018" s="228" t="s">
        <v>886</v>
      </c>
      <c r="O1018" s="228" t="s">
        <v>850</v>
      </c>
      <c r="P1018" s="233" t="s">
        <v>7101</v>
      </c>
      <c r="Q1018" s="228" t="s">
        <v>795</v>
      </c>
      <c r="R1018" s="233" t="s">
        <v>7102</v>
      </c>
      <c r="S1018" s="228" t="s">
        <v>7102</v>
      </c>
      <c r="T1018" s="228" t="s">
        <v>7103</v>
      </c>
      <c r="U1018" s="228" t="s">
        <v>855</v>
      </c>
      <c r="V1018" s="228" t="s">
        <v>855</v>
      </c>
      <c r="W1018" s="228" t="s">
        <v>869</v>
      </c>
      <c r="X1018" s="316" t="s">
        <v>793</v>
      </c>
      <c r="Y1018" s="317" t="str">
        <f>VLOOKUP(HelpMe[[#This Row],[Technician]],Technicians[#All],3,FALSE)</f>
        <v>Capgemini</v>
      </c>
      <c r="Z1018" s="228" t="str">
        <f>VLOOKUP(HelpMe[[#This Row],[Technician]],Technicians[#All],2,FALSE)</f>
        <v>SAP ABAP</v>
      </c>
      <c r="AA1018" s="233" t="str">
        <f>IF((TEXT("Oct 28, 2024 00:00 AM","mmm dd, yyyy hh:mm") - HelpMe[[#This Row],[Updated Created Date]])&gt;0, "Yes","No")</f>
        <v>No</v>
      </c>
      <c r="AB1018" s="230">
        <f ca="1">HelpMe[[#This Row],[Updated Resolved Time]]-HelpMe[[#This Row],[Updated Created Date]]</f>
        <v>13.945833333338669</v>
      </c>
      <c r="AC1018" s="231">
        <f>YEAR(HelpMe[[#This Row],[Updated Created Date]])</f>
        <v>2024</v>
      </c>
      <c r="AD1018" s="228">
        <f>WEEKNUM(HelpMe[[#This Row],[Updated Created Date]])</f>
        <v>50</v>
      </c>
      <c r="AE1018" s="228" t="str">
        <f>_xlfn.CONCAT(HelpMe[[#This Row],[Year]],"-W",HelpMe[[#This Row],[Week'#]])</f>
        <v>2024-W50</v>
      </c>
      <c r="AF1018" s="228" t="str">
        <f>IFERROR(VLOOKUP(HelpMe[[#This Row],[ID]],CGTracker[#All],13,FALSE),"No CG Status Found")</f>
        <v>Pending Vendor</v>
      </c>
      <c r="AG1018" s="228">
        <f>MONTH(HelpMe[[#This Row],[Updated Created Date]])</f>
        <v>12</v>
      </c>
      <c r="AH1018" s="228" t="str">
        <f>_xlfn.CONCAT(HelpMe[[#This Row],[Year]],"-M",HelpMe[[#This Row],[Month]])</f>
        <v>2024-M12</v>
      </c>
      <c r="AI1018" s="228" t="str">
        <f ca="1">IF(HelpMe[[#This Row],[Age]]&lt;2,"Less than 2",IF(HelpMe[[#This Row],[Age]]&lt;5,"From 2 to 5",IF(HelpMe[[#This Row],[Age]]&lt;10,"From 5 to 10","More than 10")))</f>
        <v>More than 10</v>
      </c>
      <c r="AJ10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45635.63958333333</v>
      </c>
      <c r="AK10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45649.585416666669</v>
      </c>
    </row>
    <row r="1019" spans="1:37" ht="13.5" customHeight="1">
      <c r="A1019" s="235">
        <v>4000005851</v>
      </c>
      <c r="B1019" s="228" t="s">
        <v>156</v>
      </c>
      <c r="C1019" s="228" t="s">
        <v>795</v>
      </c>
      <c r="D1019" s="228" t="s">
        <v>7104</v>
      </c>
      <c r="E1019" s="228" t="s">
        <v>2860</v>
      </c>
      <c r="F1019" s="228" t="s">
        <v>603</v>
      </c>
      <c r="G1019" s="228" t="s">
        <v>860</v>
      </c>
      <c r="H1019" s="228" t="s">
        <v>268</v>
      </c>
      <c r="I1019" s="233" t="s">
        <v>7105</v>
      </c>
      <c r="J1019" s="228" t="s">
        <v>7106</v>
      </c>
      <c r="K1019" s="228" t="s">
        <v>846</v>
      </c>
      <c r="L1019" s="228" t="s">
        <v>855</v>
      </c>
      <c r="M1019" s="228" t="s">
        <v>2860</v>
      </c>
      <c r="N1019" s="228" t="s">
        <v>1004</v>
      </c>
      <c r="O1019" s="228" t="s">
        <v>850</v>
      </c>
      <c r="P1019" s="233" t="s">
        <v>7107</v>
      </c>
      <c r="Q1019" s="228" t="s">
        <v>795</v>
      </c>
      <c r="R1019" s="233" t="s">
        <v>855</v>
      </c>
      <c r="S1019" s="228" t="s">
        <v>7107</v>
      </c>
      <c r="T1019" s="228" t="s">
        <v>7108</v>
      </c>
      <c r="U1019" s="228" t="s">
        <v>855</v>
      </c>
      <c r="V1019" s="228" t="s">
        <v>855</v>
      </c>
      <c r="W1019" s="228" t="s">
        <v>869</v>
      </c>
      <c r="X1019" s="316" t="s">
        <v>793</v>
      </c>
      <c r="Y1019" s="317" t="str">
        <f>VLOOKUP(HelpMe[[#This Row],[Technician]],Technicians[#All],3,FALSE)</f>
        <v>RAK Ceramics</v>
      </c>
      <c r="Z1019" s="228" t="str">
        <f>VLOOKUP(HelpMe[[#This Row],[Technician]],Technicians[#All],2,FALSE)</f>
        <v>SAP ABAP</v>
      </c>
      <c r="AA1019" s="233" t="str">
        <f>IF((TEXT("Oct 28, 2024 00:00 AM","mmm dd, yyyy hh:mm") - HelpMe[[#This Row],[Updated Created Date]])&gt;0, "Yes","No")</f>
        <v>No</v>
      </c>
      <c r="AB1019" s="230">
        <f ca="1">HelpMe[[#This Row],[Updated Resolved Time]]-HelpMe[[#This Row],[Updated Created Date]]</f>
        <v>16.076268171294942</v>
      </c>
      <c r="AC1019" s="231">
        <f>YEAR(HelpMe[[#This Row],[Updated Created Date]])</f>
        <v>2024</v>
      </c>
      <c r="AD1019" s="228">
        <f>WEEKNUM(HelpMe[[#This Row],[Updated Created Date]])</f>
        <v>50</v>
      </c>
      <c r="AE1019" s="228" t="str">
        <f>_xlfn.CONCAT(HelpMe[[#This Row],[Year]],"-W",HelpMe[[#This Row],[Week'#]])</f>
        <v>2024-W50</v>
      </c>
      <c r="AF1019" s="228" t="str">
        <f>IFERROR(VLOOKUP(HelpMe[[#This Row],[ID]],CGTracker[#All],13,FALSE),"No CG Status Found")</f>
        <v>No CG Status Found</v>
      </c>
      <c r="AG1019" s="228">
        <f>MONTH(HelpMe[[#This Row],[Updated Created Date]])</f>
        <v>12</v>
      </c>
      <c r="AH1019" s="228" t="str">
        <f>_xlfn.CONCAT(HelpMe[[#This Row],[Year]],"-M",HelpMe[[#This Row],[Month]])</f>
        <v>2024-M12</v>
      </c>
      <c r="AI1019" s="228" t="str">
        <f ca="1">IF(HelpMe[[#This Row],[Age]]&lt;2,"Less than 2",IF(HelpMe[[#This Row],[Age]]&lt;5,"From 2 to 5",IF(HelpMe[[#This Row],[Age]]&lt;10,"From 5 to 10","More than 10")))</f>
        <v>More than 10</v>
      </c>
      <c r="AJ10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45637.681250000001</v>
      </c>
      <c r="AK10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20" spans="1:37" ht="13.5" customHeight="1">
      <c r="A1020" s="235">
        <v>4000005856</v>
      </c>
      <c r="B1020" s="228" t="s">
        <v>156</v>
      </c>
      <c r="C1020" s="228" t="s">
        <v>892</v>
      </c>
      <c r="D1020" s="228" t="s">
        <v>665</v>
      </c>
      <c r="E1020" s="228" t="s">
        <v>2860</v>
      </c>
      <c r="F1020" s="228" t="s">
        <v>518</v>
      </c>
      <c r="G1020" s="228" t="s">
        <v>516</v>
      </c>
      <c r="H1020" s="228" t="s">
        <v>268</v>
      </c>
      <c r="I1020" s="233" t="s">
        <v>7109</v>
      </c>
      <c r="J1020" s="228" t="s">
        <v>7110</v>
      </c>
      <c r="K1020" s="228" t="s">
        <v>846</v>
      </c>
      <c r="L1020" s="228" t="s">
        <v>855</v>
      </c>
      <c r="M1020" s="228" t="s">
        <v>2860</v>
      </c>
      <c r="N1020" s="228" t="s">
        <v>1004</v>
      </c>
      <c r="O1020" s="228" t="s">
        <v>850</v>
      </c>
      <c r="P1020" s="233" t="s">
        <v>7111</v>
      </c>
      <c r="Q1020" s="228" t="s">
        <v>795</v>
      </c>
      <c r="R1020" s="233" t="s">
        <v>855</v>
      </c>
      <c r="S1020" s="228" t="s">
        <v>855</v>
      </c>
      <c r="T1020" s="228" t="s">
        <v>7112</v>
      </c>
      <c r="U1020" s="228" t="s">
        <v>855</v>
      </c>
      <c r="V1020" s="228" t="s">
        <v>855</v>
      </c>
      <c r="W1020" s="228" t="s">
        <v>869</v>
      </c>
      <c r="X1020" s="316" t="s">
        <v>793</v>
      </c>
      <c r="Y1020" s="317" t="str">
        <f>VLOOKUP(HelpMe[[#This Row],[Technician]],Technicians[#All],3,FALSE)</f>
        <v>Capgemini</v>
      </c>
      <c r="Z1020" s="228" t="str">
        <f>VLOOKUP(HelpMe[[#This Row],[Technician]],Technicians[#All],2,FALSE)</f>
        <v>SAP SD</v>
      </c>
      <c r="AA1020" s="233" t="str">
        <f>IF((TEXT("Oct 28, 2024 00:00 AM","mmm dd, yyyy hh:mm") - HelpMe[[#This Row],[Updated Created Date]])&gt;0, "Yes","No")</f>
        <v>No</v>
      </c>
      <c r="AB1020" s="230">
        <f ca="1">HelpMe[[#This Row],[Updated Resolved Time]]-HelpMe[[#This Row],[Updated Created Date]]</f>
        <v>16.053351504626335</v>
      </c>
      <c r="AC1020" s="231">
        <f>YEAR(HelpMe[[#This Row],[Updated Created Date]])</f>
        <v>2024</v>
      </c>
      <c r="AD1020" s="228">
        <f>WEEKNUM(HelpMe[[#This Row],[Updated Created Date]])</f>
        <v>50</v>
      </c>
      <c r="AE1020" s="228" t="str">
        <f>_xlfn.CONCAT(HelpMe[[#This Row],[Year]],"-W",HelpMe[[#This Row],[Week'#]])</f>
        <v>2024-W50</v>
      </c>
      <c r="AF1020" s="228" t="str">
        <f>IFERROR(VLOOKUP(HelpMe[[#This Row],[ID]],CGTracker[#All],13,FALSE),"No CG Status Found")</f>
        <v>In Progress</v>
      </c>
      <c r="AG1020" s="228">
        <f>MONTH(HelpMe[[#This Row],[Updated Created Date]])</f>
        <v>12</v>
      </c>
      <c r="AH1020" s="228" t="str">
        <f>_xlfn.CONCAT(HelpMe[[#This Row],[Year]],"-M",HelpMe[[#This Row],[Month]])</f>
        <v>2024-M12</v>
      </c>
      <c r="AI1020" s="228" t="str">
        <f ca="1">IF(HelpMe[[#This Row],[Age]]&lt;2,"Less than 2",IF(HelpMe[[#This Row],[Age]]&lt;5,"From 2 to 5",IF(HelpMe[[#This Row],[Age]]&lt;10,"From 5 to 10","More than 10")))</f>
        <v>More than 10</v>
      </c>
      <c r="AJ10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45637.70416666667</v>
      </c>
      <c r="AK10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21" spans="1:37" ht="13.5" customHeight="1">
      <c r="A1021" s="235">
        <v>4000005861</v>
      </c>
      <c r="B1021" s="228" t="s">
        <v>117</v>
      </c>
      <c r="C1021" s="228" t="s">
        <v>892</v>
      </c>
      <c r="D1021" s="228" t="s">
        <v>7113</v>
      </c>
      <c r="E1021" s="228" t="s">
        <v>859</v>
      </c>
      <c r="F1021" s="228" t="s">
        <v>855</v>
      </c>
      <c r="G1021" s="228" t="s">
        <v>1011</v>
      </c>
      <c r="H1021" s="228" t="s">
        <v>131</v>
      </c>
      <c r="I1021" s="233" t="s">
        <v>7114</v>
      </c>
      <c r="J1021" s="228" t="s">
        <v>7115</v>
      </c>
      <c r="K1021" s="228" t="s">
        <v>846</v>
      </c>
      <c r="L1021" s="228" t="s">
        <v>855</v>
      </c>
      <c r="M1021" s="228" t="s">
        <v>859</v>
      </c>
      <c r="N1021" s="228" t="s">
        <v>863</v>
      </c>
      <c r="O1021" s="228" t="s">
        <v>917</v>
      </c>
      <c r="P1021" s="233" t="s">
        <v>7116</v>
      </c>
      <c r="Q1021" s="228" t="s">
        <v>892</v>
      </c>
      <c r="R1021" s="233" t="s">
        <v>855</v>
      </c>
      <c r="S1021" s="228" t="s">
        <v>7116</v>
      </c>
      <c r="T1021" s="228" t="s">
        <v>7117</v>
      </c>
      <c r="U1021" s="228" t="s">
        <v>890</v>
      </c>
      <c r="V1021" s="228" t="s">
        <v>855</v>
      </c>
      <c r="W1021" s="228" t="s">
        <v>869</v>
      </c>
      <c r="X1021" s="316" t="s">
        <v>793</v>
      </c>
      <c r="Y1021" s="317" t="str">
        <f>VLOOKUP(HelpMe[[#This Row],[Technician]],Technicians[#All],3,FALSE)</f>
        <v>Unkown</v>
      </c>
      <c r="Z1021" s="228" t="str">
        <f>VLOOKUP(HelpMe[[#This Row],[Technician]],Technicians[#All],2,FALSE)</f>
        <v>Unkown</v>
      </c>
      <c r="AA1021" s="233" t="str">
        <f>IF((TEXT("Oct 28, 2024 00:00 AM","mmm dd, yyyy hh:mm") - HelpMe[[#This Row],[Updated Created Date]])&gt;0, "Yes","No")</f>
        <v>No</v>
      </c>
      <c r="AB1021" s="230">
        <f ca="1">HelpMe[[#This Row],[Updated Resolved Time]]-HelpMe[[#This Row],[Updated Created Date]]</f>
        <v>16.030434837965004</v>
      </c>
      <c r="AC1021" s="231">
        <f>YEAR(HelpMe[[#This Row],[Updated Created Date]])</f>
        <v>2024</v>
      </c>
      <c r="AD1021" s="228">
        <f>WEEKNUM(HelpMe[[#This Row],[Updated Created Date]])</f>
        <v>50</v>
      </c>
      <c r="AE1021" s="228" t="str">
        <f>_xlfn.CONCAT(HelpMe[[#This Row],[Year]],"-W",HelpMe[[#This Row],[Week'#]])</f>
        <v>2024-W50</v>
      </c>
      <c r="AF1021" s="228" t="str">
        <f>IFERROR(VLOOKUP(HelpMe[[#This Row],[ID]],CGTracker[#All],13,FALSE),"No CG Status Found")</f>
        <v>No CG Status Found</v>
      </c>
      <c r="AG1021" s="228">
        <f>MONTH(HelpMe[[#This Row],[Updated Created Date]])</f>
        <v>12</v>
      </c>
      <c r="AH1021" s="228" t="str">
        <f>_xlfn.CONCAT(HelpMe[[#This Row],[Year]],"-M",HelpMe[[#This Row],[Month]])</f>
        <v>2024-M12</v>
      </c>
      <c r="AI1021" s="228" t="str">
        <f ca="1">IF(HelpMe[[#This Row],[Age]]&lt;2,"Less than 2",IF(HelpMe[[#This Row],[Age]]&lt;5,"From 2 to 5",IF(HelpMe[[#This Row],[Age]]&lt;10,"From 5 to 10","More than 10")))</f>
        <v>More than 10</v>
      </c>
      <c r="AJ10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45637.727083333331</v>
      </c>
      <c r="AK10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22" spans="1:37" ht="13.5" customHeight="1">
      <c r="A1022" s="235">
        <v>4000005862</v>
      </c>
      <c r="B1022" s="228" t="s">
        <v>117</v>
      </c>
      <c r="C1022" s="228" t="s">
        <v>795</v>
      </c>
      <c r="D1022" s="228" t="s">
        <v>7118</v>
      </c>
      <c r="E1022" s="228" t="s">
        <v>1094</v>
      </c>
      <c r="F1022" s="228" t="s">
        <v>881</v>
      </c>
      <c r="G1022" s="228" t="s">
        <v>882</v>
      </c>
      <c r="H1022" s="228" t="s">
        <v>403</v>
      </c>
      <c r="I1022" s="233" t="s">
        <v>7119</v>
      </c>
      <c r="J1022" s="228" t="s">
        <v>7120</v>
      </c>
      <c r="K1022" s="228" t="s">
        <v>846</v>
      </c>
      <c r="L1022" s="228" t="s">
        <v>2306</v>
      </c>
      <c r="M1022" s="228" t="s">
        <v>1094</v>
      </c>
      <c r="N1022" s="228" t="s">
        <v>1098</v>
      </c>
      <c r="O1022" s="228" t="s">
        <v>850</v>
      </c>
      <c r="P1022" s="233" t="s">
        <v>2306</v>
      </c>
      <c r="Q1022" s="228" t="s">
        <v>795</v>
      </c>
      <c r="R1022" s="233" t="s">
        <v>7121</v>
      </c>
      <c r="S1022" s="228" t="s">
        <v>7121</v>
      </c>
      <c r="T1022" s="228" t="s">
        <v>7122</v>
      </c>
      <c r="U1022" s="228" t="s">
        <v>890</v>
      </c>
      <c r="V1022" s="228" t="s">
        <v>855</v>
      </c>
      <c r="W1022" s="228" t="s">
        <v>869</v>
      </c>
      <c r="X1022" s="316" t="s">
        <v>793</v>
      </c>
      <c r="Y1022" s="317" t="str">
        <f>VLOOKUP(HelpMe[[#This Row],[Technician]],Technicians[#All],3,FALSE)</f>
        <v>RAK Ceramics</v>
      </c>
      <c r="Z1022" s="228" t="str">
        <f>VLOOKUP(HelpMe[[#This Row],[Technician]],Technicians[#All],2,FALSE)</f>
        <v>SAP Basis</v>
      </c>
      <c r="AA1022" s="233" t="str">
        <f>IF((TEXT("Oct 28, 2024 00:00 AM","mmm dd, yyyy hh:mm") - HelpMe[[#This Row],[Updated Created Date]])&gt;0, "Yes","No")</f>
        <v>No</v>
      </c>
      <c r="AB1022" s="230">
        <f ca="1">HelpMe[[#This Row],[Updated Resolved Time]]-HelpMe[[#This Row],[Updated Created Date]]</f>
        <v>0.97152777777955635</v>
      </c>
      <c r="AC1022" s="231">
        <f>YEAR(HelpMe[[#This Row],[Updated Created Date]])</f>
        <v>2024</v>
      </c>
      <c r="AD1022" s="228">
        <f>WEEKNUM(HelpMe[[#This Row],[Updated Created Date]])</f>
        <v>50</v>
      </c>
      <c r="AE1022" s="228" t="str">
        <f>_xlfn.CONCAT(HelpMe[[#This Row],[Year]],"-W",HelpMe[[#This Row],[Week'#]])</f>
        <v>2024-W50</v>
      </c>
      <c r="AF1022" s="228" t="str">
        <f>IFERROR(VLOOKUP(HelpMe[[#This Row],[ID]],CGTracker[#All],13,FALSE),"No CG Status Found")</f>
        <v>No CG Status Found</v>
      </c>
      <c r="AG1022" s="228">
        <f>MONTH(HelpMe[[#This Row],[Updated Created Date]])</f>
        <v>12</v>
      </c>
      <c r="AH1022" s="228" t="str">
        <f>_xlfn.CONCAT(HelpMe[[#This Row],[Year]],"-M",HelpMe[[#This Row],[Month]])</f>
        <v>2024-M12</v>
      </c>
      <c r="AI1022" s="228" t="str">
        <f ca="1">IF(HelpMe[[#This Row],[Age]]&lt;2,"Less than 2",IF(HelpMe[[#This Row],[Age]]&lt;5,"From 2 to 5",IF(HelpMe[[#This Row],[Age]]&lt;10,"From 5 to 10","More than 10")))</f>
        <v>Less than 2</v>
      </c>
      <c r="AJ10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45637.729861111111</v>
      </c>
      <c r="AK10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45638.701388888891</v>
      </c>
    </row>
    <row r="1023" spans="1:37" ht="13.5" customHeight="1">
      <c r="A1023" s="235">
        <v>4000005749</v>
      </c>
      <c r="B1023" s="228" t="s">
        <v>156</v>
      </c>
      <c r="C1023" s="228" t="s">
        <v>892</v>
      </c>
      <c r="D1023" s="228" t="s">
        <v>612</v>
      </c>
      <c r="E1023" s="228" t="s">
        <v>1053</v>
      </c>
      <c r="F1023" s="228" t="s">
        <v>2387</v>
      </c>
      <c r="G1023" s="228" t="s">
        <v>1011</v>
      </c>
      <c r="H1023" s="228" t="s">
        <v>403</v>
      </c>
      <c r="I1023" s="233" t="s">
        <v>7123</v>
      </c>
      <c r="J1023" s="228" t="s">
        <v>7124</v>
      </c>
      <c r="K1023" s="228" t="s">
        <v>846</v>
      </c>
      <c r="L1023" s="228" t="s">
        <v>7125</v>
      </c>
      <c r="M1023" s="228" t="s">
        <v>1053</v>
      </c>
      <c r="N1023" s="228" t="s">
        <v>1666</v>
      </c>
      <c r="O1023" s="228" t="s">
        <v>917</v>
      </c>
      <c r="P1023" s="233" t="s">
        <v>7125</v>
      </c>
      <c r="Q1023" s="228" t="s">
        <v>892</v>
      </c>
      <c r="R1023" s="233" t="s">
        <v>7126</v>
      </c>
      <c r="S1023" s="228" t="s">
        <v>7126</v>
      </c>
      <c r="T1023" s="228" t="s">
        <v>7127</v>
      </c>
      <c r="U1023" s="228" t="s">
        <v>855</v>
      </c>
      <c r="V1023" s="228" t="s">
        <v>855</v>
      </c>
      <c r="W1023" s="228" t="s">
        <v>869</v>
      </c>
      <c r="X1023" s="316" t="s">
        <v>793</v>
      </c>
      <c r="Y1023" s="317" t="str">
        <f>VLOOKUP(HelpMe[[#This Row],[Technician]],Technicians[#All],3,FALSE)</f>
        <v>Capgemini</v>
      </c>
      <c r="Z1023" s="228" t="str">
        <f>VLOOKUP(HelpMe[[#This Row],[Technician]],Technicians[#All],2,FALSE)</f>
        <v>SAP FICO</v>
      </c>
      <c r="AA1023" s="233" t="str">
        <f>IF((TEXT("Oct 28, 2024 00:00 AM","mmm dd, yyyy hh:mm") - HelpMe[[#This Row],[Updated Created Date]])&gt;0, "Yes","No")</f>
        <v>No</v>
      </c>
      <c r="AB1023" s="230">
        <f ca="1">HelpMe[[#This Row],[Updated Resolved Time]]-HelpMe[[#This Row],[Updated Created Date]]</f>
        <v>1.2680555555562023</v>
      </c>
      <c r="AC1023" s="231">
        <f>YEAR(HelpMe[[#This Row],[Updated Created Date]])</f>
        <v>2024</v>
      </c>
      <c r="AD1023" s="228">
        <f>WEEKNUM(HelpMe[[#This Row],[Updated Created Date]])</f>
        <v>50</v>
      </c>
      <c r="AE1023" s="228" t="str">
        <f>_xlfn.CONCAT(HelpMe[[#This Row],[Year]],"-W",HelpMe[[#This Row],[Week'#]])</f>
        <v>2024-W50</v>
      </c>
      <c r="AF1023" s="228" t="str">
        <f>IFERROR(VLOOKUP(HelpMe[[#This Row],[ID]],CGTracker[#All],13,FALSE),"No CG Status Found")</f>
        <v>Resolved</v>
      </c>
      <c r="AG1023" s="228">
        <f>MONTH(HelpMe[[#This Row],[Updated Created Date]])</f>
        <v>12</v>
      </c>
      <c r="AH1023" s="228" t="str">
        <f>_xlfn.CONCAT(HelpMe[[#This Row],[Year]],"-M",HelpMe[[#This Row],[Month]])</f>
        <v>2024-M12</v>
      </c>
      <c r="AI1023" s="228" t="str">
        <f ca="1">IF(HelpMe[[#This Row],[Age]]&lt;2,"Less than 2",IF(HelpMe[[#This Row],[Age]]&lt;5,"From 2 to 5",IF(HelpMe[[#This Row],[Age]]&lt;10,"From 5 to 10","More than 10")))</f>
        <v>Less than 2</v>
      </c>
      <c r="AJ10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45635.462500000001</v>
      </c>
      <c r="AK10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45636.730555555558</v>
      </c>
    </row>
    <row r="1024" spans="1:37" ht="13.5" customHeight="1">
      <c r="A1024" s="235">
        <v>4000005779</v>
      </c>
      <c r="B1024" s="228" t="s">
        <v>117</v>
      </c>
      <c r="C1024" s="228" t="s">
        <v>892</v>
      </c>
      <c r="D1024" s="228" t="s">
        <v>7128</v>
      </c>
      <c r="E1024" s="228" t="s">
        <v>2061</v>
      </c>
      <c r="F1024" s="228" t="s">
        <v>881</v>
      </c>
      <c r="G1024" s="228" t="s">
        <v>882</v>
      </c>
      <c r="H1024" s="228" t="s">
        <v>403</v>
      </c>
      <c r="I1024" s="233" t="s">
        <v>7129</v>
      </c>
      <c r="J1024" s="228" t="s">
        <v>7130</v>
      </c>
      <c r="K1024" s="228" t="s">
        <v>846</v>
      </c>
      <c r="L1024" s="228" t="s">
        <v>2306</v>
      </c>
      <c r="M1024" s="228" t="s">
        <v>2061</v>
      </c>
      <c r="N1024" s="228" t="s">
        <v>924</v>
      </c>
      <c r="O1024" s="228" t="s">
        <v>850</v>
      </c>
      <c r="P1024" s="233" t="s">
        <v>2306</v>
      </c>
      <c r="Q1024" s="228" t="s">
        <v>795</v>
      </c>
      <c r="R1024" s="233" t="s">
        <v>7131</v>
      </c>
      <c r="S1024" s="228" t="s">
        <v>7131</v>
      </c>
      <c r="T1024" s="228" t="s">
        <v>7132</v>
      </c>
      <c r="U1024" s="228" t="s">
        <v>890</v>
      </c>
      <c r="V1024" s="228" t="s">
        <v>855</v>
      </c>
      <c r="W1024" s="228" t="s">
        <v>869</v>
      </c>
      <c r="X1024" s="316" t="s">
        <v>793</v>
      </c>
      <c r="Y1024" s="317" t="str">
        <f>VLOOKUP(HelpMe[[#This Row],[Technician]],Technicians[#All],3,FALSE)</f>
        <v>RAK Ceramics</v>
      </c>
      <c r="Z1024" s="228" t="str">
        <f>VLOOKUP(HelpMe[[#This Row],[Technician]],Technicians[#All],2,FALSE)</f>
        <v>SAP Basis</v>
      </c>
      <c r="AA1024" s="233" t="str">
        <f>IF((TEXT("Oct 28, 2024 00:00 AM","mmm dd, yyyy hh:mm") - HelpMe[[#This Row],[Updated Created Date]])&gt;0, "Yes","No")</f>
        <v>No</v>
      </c>
      <c r="AB1024" s="230">
        <f ca="1">HelpMe[[#This Row],[Updated Resolved Time]]-HelpMe[[#This Row],[Updated Created Date]]</f>
        <v>2.8687500000014552</v>
      </c>
      <c r="AC1024" s="231">
        <f>YEAR(HelpMe[[#This Row],[Updated Created Date]])</f>
        <v>2024</v>
      </c>
      <c r="AD1024" s="228">
        <f>WEEKNUM(HelpMe[[#This Row],[Updated Created Date]])</f>
        <v>50</v>
      </c>
      <c r="AE1024" s="228" t="str">
        <f>_xlfn.CONCAT(HelpMe[[#This Row],[Year]],"-W",HelpMe[[#This Row],[Week'#]])</f>
        <v>2024-W50</v>
      </c>
      <c r="AF1024" s="228" t="str">
        <f>IFERROR(VLOOKUP(HelpMe[[#This Row],[ID]],CGTracker[#All],13,FALSE),"No CG Status Found")</f>
        <v>No CG Status Found</v>
      </c>
      <c r="AG1024" s="228">
        <f>MONTH(HelpMe[[#This Row],[Updated Created Date]])</f>
        <v>12</v>
      </c>
      <c r="AH1024" s="228" t="str">
        <f>_xlfn.CONCAT(HelpMe[[#This Row],[Year]],"-M",HelpMe[[#This Row],[Month]])</f>
        <v>2024-M12</v>
      </c>
      <c r="AI1024" s="228" t="str">
        <f ca="1">IF(HelpMe[[#This Row],[Age]]&lt;2,"Less than 2",IF(HelpMe[[#This Row],[Age]]&lt;5,"From 2 to 5",IF(HelpMe[[#This Row],[Age]]&lt;10,"From 5 to 10","More than 10")))</f>
        <v>From 2 to 5</v>
      </c>
      <c r="AJ10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45635.819444444445</v>
      </c>
      <c r="AK10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45638.688194444447</v>
      </c>
    </row>
    <row r="1025" spans="1:37" ht="13.5" customHeight="1">
      <c r="A1025" s="235">
        <v>4000005787</v>
      </c>
      <c r="B1025" s="228" t="s">
        <v>117</v>
      </c>
      <c r="C1025" s="228" t="s">
        <v>892</v>
      </c>
      <c r="D1025" s="228" t="s">
        <v>7133</v>
      </c>
      <c r="E1025" s="228" t="s">
        <v>2448</v>
      </c>
      <c r="F1025" s="228" t="s">
        <v>742</v>
      </c>
      <c r="G1025" s="228" t="s">
        <v>941</v>
      </c>
      <c r="H1025" s="228" t="s">
        <v>268</v>
      </c>
      <c r="I1025" s="233" t="s">
        <v>7134</v>
      </c>
      <c r="J1025" s="228" t="s">
        <v>7135</v>
      </c>
      <c r="K1025" s="228" t="s">
        <v>846</v>
      </c>
      <c r="L1025" s="228" t="s">
        <v>855</v>
      </c>
      <c r="M1025" s="228" t="s">
        <v>2448</v>
      </c>
      <c r="N1025" s="228" t="s">
        <v>1555</v>
      </c>
      <c r="O1025" s="228" t="s">
        <v>917</v>
      </c>
      <c r="P1025" s="233" t="s">
        <v>7136</v>
      </c>
      <c r="Q1025" s="228" t="s">
        <v>892</v>
      </c>
      <c r="R1025" s="233" t="s">
        <v>855</v>
      </c>
      <c r="S1025" s="228" t="s">
        <v>7137</v>
      </c>
      <c r="T1025" s="228" t="s">
        <v>7138</v>
      </c>
      <c r="U1025" s="228" t="s">
        <v>846</v>
      </c>
      <c r="V1025" s="228" t="s">
        <v>855</v>
      </c>
      <c r="W1025" s="228" t="s">
        <v>869</v>
      </c>
      <c r="X1025" s="316" t="s">
        <v>793</v>
      </c>
      <c r="Y1025" s="317" t="str">
        <f>VLOOKUP(HelpMe[[#This Row],[Technician]],Technicians[#All],3,FALSE)</f>
        <v>RAK Ceramics</v>
      </c>
      <c r="Z1025" s="228" t="str">
        <f>VLOOKUP(HelpMe[[#This Row],[Technician]],Technicians[#All],2,FALSE)</f>
        <v>SAP SD</v>
      </c>
      <c r="AA1025" s="233" t="str">
        <f>IF((TEXT("Oct 28, 2024 00:00 AM","mmm dd, yyyy hh:mm") - HelpMe[[#This Row],[Updated Created Date]])&gt;0, "Yes","No")</f>
        <v>No</v>
      </c>
      <c r="AB1025" s="230">
        <f ca="1">HelpMe[[#This Row],[Updated Resolved Time]]-HelpMe[[#This Row],[Updated Created Date]]</f>
        <v>17.272101504626335</v>
      </c>
      <c r="AC1025" s="231">
        <f>YEAR(HelpMe[[#This Row],[Updated Created Date]])</f>
        <v>2024</v>
      </c>
      <c r="AD1025" s="228">
        <f>WEEKNUM(HelpMe[[#This Row],[Updated Created Date]])</f>
        <v>50</v>
      </c>
      <c r="AE1025" s="228" t="str">
        <f>_xlfn.CONCAT(HelpMe[[#This Row],[Year]],"-W",HelpMe[[#This Row],[Week'#]])</f>
        <v>2024-W50</v>
      </c>
      <c r="AF1025" s="228" t="str">
        <f>IFERROR(VLOOKUP(HelpMe[[#This Row],[ID]],CGTracker[#All],13,FALSE),"No CG Status Found")</f>
        <v>No CG Status Found</v>
      </c>
      <c r="AG1025" s="228">
        <f>MONTH(HelpMe[[#This Row],[Updated Created Date]])</f>
        <v>12</v>
      </c>
      <c r="AH1025" s="228" t="str">
        <f>_xlfn.CONCAT(HelpMe[[#This Row],[Year]],"-M",HelpMe[[#This Row],[Month]])</f>
        <v>2024-M12</v>
      </c>
      <c r="AI1025" s="228" t="str">
        <f ca="1">IF(HelpMe[[#This Row],[Age]]&lt;2,"Less than 2",IF(HelpMe[[#This Row],[Age]]&lt;5,"From 2 to 5",IF(HelpMe[[#This Row],[Age]]&lt;10,"From 5 to 10","More than 10")))</f>
        <v>More than 10</v>
      </c>
      <c r="AJ10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45636.48541666667</v>
      </c>
      <c r="AK10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26" spans="1:37" ht="13.5" customHeight="1">
      <c r="A1026" s="235">
        <v>4000005784</v>
      </c>
      <c r="B1026" s="228" t="s">
        <v>117</v>
      </c>
      <c r="C1026" s="228" t="s">
        <v>795</v>
      </c>
      <c r="D1026" s="228" t="s">
        <v>7139</v>
      </c>
      <c r="E1026" s="228" t="s">
        <v>7140</v>
      </c>
      <c r="F1026" s="228" t="s">
        <v>881</v>
      </c>
      <c r="G1026" s="228" t="s">
        <v>882</v>
      </c>
      <c r="H1026" s="228" t="s">
        <v>403</v>
      </c>
      <c r="I1026" s="233" t="s">
        <v>7141</v>
      </c>
      <c r="J1026" s="228" t="s">
        <v>7142</v>
      </c>
      <c r="K1026" s="228" t="s">
        <v>846</v>
      </c>
      <c r="L1026" s="228" t="s">
        <v>3910</v>
      </c>
      <c r="M1026" s="228" t="s">
        <v>7140</v>
      </c>
      <c r="N1026" s="228" t="s">
        <v>1280</v>
      </c>
      <c r="O1026" s="228" t="s">
        <v>850</v>
      </c>
      <c r="P1026" s="233" t="s">
        <v>3910</v>
      </c>
      <c r="Q1026" s="228" t="s">
        <v>795</v>
      </c>
      <c r="R1026" s="233" t="s">
        <v>7143</v>
      </c>
      <c r="S1026" s="228" t="s">
        <v>7144</v>
      </c>
      <c r="T1026" s="228" t="s">
        <v>7145</v>
      </c>
      <c r="U1026" s="228" t="s">
        <v>890</v>
      </c>
      <c r="V1026" s="228" t="s">
        <v>855</v>
      </c>
      <c r="W1026" s="228" t="s">
        <v>869</v>
      </c>
      <c r="X1026" s="316" t="s">
        <v>878</v>
      </c>
      <c r="Y1026" s="317" t="str">
        <f>VLOOKUP(HelpMe[[#This Row],[Technician]],Technicians[#All],3,FALSE)</f>
        <v>RAK Ceramics</v>
      </c>
      <c r="Z1026" s="228" t="str">
        <f>VLOOKUP(HelpMe[[#This Row],[Technician]],Technicians[#All],2,FALSE)</f>
        <v>SAP Basis</v>
      </c>
      <c r="AA1026" s="233" t="str">
        <f>IF((TEXT("Oct 28, 2024 00:00 AM","mmm dd, yyyy hh:mm") - HelpMe[[#This Row],[Updated Created Date]])&gt;0, "Yes","No")</f>
        <v>No</v>
      </c>
      <c r="AB1026" s="230">
        <f ca="1">HelpMe[[#This Row],[Updated Resolved Time]]-HelpMe[[#This Row],[Updated Created Date]]</f>
        <v>8.0250000000014552</v>
      </c>
      <c r="AC1026" s="231">
        <f>YEAR(HelpMe[[#This Row],[Updated Created Date]])</f>
        <v>2024</v>
      </c>
      <c r="AD1026" s="228">
        <f>WEEKNUM(HelpMe[[#This Row],[Updated Created Date]])</f>
        <v>50</v>
      </c>
      <c r="AE1026" s="228" t="str">
        <f>_xlfn.CONCAT(HelpMe[[#This Row],[Year]],"-W",HelpMe[[#This Row],[Week'#]])</f>
        <v>2024-W50</v>
      </c>
      <c r="AF1026" s="228" t="str">
        <f>IFERROR(VLOOKUP(HelpMe[[#This Row],[ID]],CGTracker[#All],13,FALSE),"No CG Status Found")</f>
        <v>No CG Status Found</v>
      </c>
      <c r="AG1026" s="228">
        <f>MONTH(HelpMe[[#This Row],[Updated Created Date]])</f>
        <v>12</v>
      </c>
      <c r="AH1026" s="228" t="str">
        <f>_xlfn.CONCAT(HelpMe[[#This Row],[Year]],"-M",HelpMe[[#This Row],[Month]])</f>
        <v>2024-M12</v>
      </c>
      <c r="AI1026" s="228" t="str">
        <f ca="1">IF(HelpMe[[#This Row],[Age]]&lt;2,"Less than 2",IF(HelpMe[[#This Row],[Age]]&lt;5,"From 2 to 5",IF(HelpMe[[#This Row],[Age]]&lt;10,"From 5 to 10","More than 10")))</f>
        <v>From 5 to 10</v>
      </c>
      <c r="AJ10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45636.470833333333</v>
      </c>
      <c r="AK10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45644.495833333334</v>
      </c>
    </row>
    <row r="1027" spans="1:37" ht="13.5" customHeight="1">
      <c r="A1027" s="235">
        <v>4000005860</v>
      </c>
      <c r="B1027" s="228" t="s">
        <v>156</v>
      </c>
      <c r="C1027" s="228" t="s">
        <v>795</v>
      </c>
      <c r="D1027" s="228" t="s">
        <v>7146</v>
      </c>
      <c r="E1027" s="228" t="s">
        <v>2860</v>
      </c>
      <c r="F1027" s="228" t="s">
        <v>518</v>
      </c>
      <c r="G1027" s="228" t="s">
        <v>516</v>
      </c>
      <c r="H1027" s="228" t="s">
        <v>746</v>
      </c>
      <c r="I1027" s="233" t="s">
        <v>7147</v>
      </c>
      <c r="J1027" s="228" t="s">
        <v>7148</v>
      </c>
      <c r="K1027" s="228" t="s">
        <v>846</v>
      </c>
      <c r="L1027" s="228" t="s">
        <v>855</v>
      </c>
      <c r="M1027" s="228" t="s">
        <v>2860</v>
      </c>
      <c r="N1027" s="228" t="s">
        <v>1004</v>
      </c>
      <c r="O1027" s="228" t="s">
        <v>850</v>
      </c>
      <c r="P1027" s="233" t="s">
        <v>7149</v>
      </c>
      <c r="Q1027" s="228" t="s">
        <v>795</v>
      </c>
      <c r="R1027" s="233" t="s">
        <v>855</v>
      </c>
      <c r="S1027" s="228" t="s">
        <v>855</v>
      </c>
      <c r="T1027" s="228" t="s">
        <v>7150</v>
      </c>
      <c r="U1027" s="228" t="s">
        <v>855</v>
      </c>
      <c r="V1027" s="228" t="s">
        <v>855</v>
      </c>
      <c r="W1027" s="228" t="s">
        <v>869</v>
      </c>
      <c r="X1027" s="316" t="s">
        <v>793</v>
      </c>
      <c r="Y1027" s="317" t="str">
        <f>VLOOKUP(HelpMe[[#This Row],[Technician]],Technicians[#All],3,FALSE)</f>
        <v>Capgemini</v>
      </c>
      <c r="Z1027" s="228" t="str">
        <f>VLOOKUP(HelpMe[[#This Row],[Technician]],Technicians[#All],2,FALSE)</f>
        <v>SAP SD</v>
      </c>
      <c r="AA1027" s="233" t="str">
        <f>IF((TEXT("Oct 28, 2024 00:00 AM","mmm dd, yyyy hh:mm") - HelpMe[[#This Row],[Updated Created Date]])&gt;0, "Yes","No")</f>
        <v>No</v>
      </c>
      <c r="AB1027" s="230">
        <f ca="1">HelpMe[[#This Row],[Updated Resolved Time]]-HelpMe[[#This Row],[Updated Created Date]]</f>
        <v>16.038073726849689</v>
      </c>
      <c r="AC1027" s="231">
        <f>YEAR(HelpMe[[#This Row],[Updated Created Date]])</f>
        <v>2024</v>
      </c>
      <c r="AD1027" s="228">
        <f>WEEKNUM(HelpMe[[#This Row],[Updated Created Date]])</f>
        <v>50</v>
      </c>
      <c r="AE1027" s="228" t="str">
        <f>_xlfn.CONCAT(HelpMe[[#This Row],[Year]],"-W",HelpMe[[#This Row],[Week'#]])</f>
        <v>2024-W50</v>
      </c>
      <c r="AF1027" s="228" t="str">
        <f>IFERROR(VLOOKUP(HelpMe[[#This Row],[ID]],CGTracker[#All],13,FALSE),"No CG Status Found")</f>
        <v>Pending User Information</v>
      </c>
      <c r="AG1027" s="228">
        <f>MONTH(HelpMe[[#This Row],[Updated Created Date]])</f>
        <v>12</v>
      </c>
      <c r="AH1027" s="228" t="str">
        <f>_xlfn.CONCAT(HelpMe[[#This Row],[Year]],"-M",HelpMe[[#This Row],[Month]])</f>
        <v>2024-M12</v>
      </c>
      <c r="AI1027" s="228" t="str">
        <f ca="1">IF(HelpMe[[#This Row],[Age]]&lt;2,"Less than 2",IF(HelpMe[[#This Row],[Age]]&lt;5,"From 2 to 5",IF(HelpMe[[#This Row],[Age]]&lt;10,"From 5 to 10","More than 10")))</f>
        <v>More than 10</v>
      </c>
      <c r="AJ10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45637.719444444447</v>
      </c>
      <c r="AK10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28" spans="1:37" ht="13.5" customHeight="1">
      <c r="A1028" s="235">
        <v>4000005840</v>
      </c>
      <c r="B1028" s="228" t="s">
        <v>117</v>
      </c>
      <c r="C1028" s="228" t="s">
        <v>795</v>
      </c>
      <c r="D1028" s="228" t="s">
        <v>7151</v>
      </c>
      <c r="E1028" s="228" t="s">
        <v>7152</v>
      </c>
      <c r="F1028" s="228" t="s">
        <v>881</v>
      </c>
      <c r="G1028" s="228" t="s">
        <v>882</v>
      </c>
      <c r="H1028" s="228" t="s">
        <v>403</v>
      </c>
      <c r="I1028" s="233" t="s">
        <v>7153</v>
      </c>
      <c r="J1028" s="228" t="s">
        <v>7154</v>
      </c>
      <c r="K1028" s="228" t="s">
        <v>846</v>
      </c>
      <c r="L1028" s="228" t="s">
        <v>3910</v>
      </c>
      <c r="M1028" s="228" t="s">
        <v>7152</v>
      </c>
      <c r="N1028" s="228" t="s">
        <v>1122</v>
      </c>
      <c r="O1028" s="228" t="s">
        <v>850</v>
      </c>
      <c r="P1028" s="233" t="s">
        <v>3910</v>
      </c>
      <c r="Q1028" s="228" t="s">
        <v>795</v>
      </c>
      <c r="R1028" s="233" t="s">
        <v>7155</v>
      </c>
      <c r="S1028" s="228" t="s">
        <v>7155</v>
      </c>
      <c r="T1028" s="228" t="s">
        <v>7156</v>
      </c>
      <c r="U1028" s="228" t="s">
        <v>890</v>
      </c>
      <c r="V1028" s="228" t="s">
        <v>855</v>
      </c>
      <c r="W1028" s="228" t="s">
        <v>869</v>
      </c>
      <c r="X1028" s="316" t="s">
        <v>793</v>
      </c>
      <c r="Y1028" s="317" t="str">
        <f>VLOOKUP(HelpMe[[#This Row],[Technician]],Technicians[#All],3,FALSE)</f>
        <v>RAK Ceramics</v>
      </c>
      <c r="Z1028" s="228" t="str">
        <f>VLOOKUP(HelpMe[[#This Row],[Technician]],Technicians[#All],2,FALSE)</f>
        <v>SAP Basis</v>
      </c>
      <c r="AA1028" s="233" t="str">
        <f>IF((TEXT("Oct 28, 2024 00:00 AM","mmm dd, yyyy hh:mm") - HelpMe[[#This Row],[Updated Created Date]])&gt;0, "Yes","No")</f>
        <v>No</v>
      </c>
      <c r="AB1028" s="230">
        <f ca="1">HelpMe[[#This Row],[Updated Resolved Time]]-HelpMe[[#This Row],[Updated Created Date]]</f>
        <v>6.9576388888890506</v>
      </c>
      <c r="AC1028" s="231">
        <f>YEAR(HelpMe[[#This Row],[Updated Created Date]])</f>
        <v>2024</v>
      </c>
      <c r="AD1028" s="228">
        <f>WEEKNUM(HelpMe[[#This Row],[Updated Created Date]])</f>
        <v>50</v>
      </c>
      <c r="AE1028" s="228" t="str">
        <f>_xlfn.CONCAT(HelpMe[[#This Row],[Year]],"-W",HelpMe[[#This Row],[Week'#]])</f>
        <v>2024-W50</v>
      </c>
      <c r="AF1028" s="228" t="str">
        <f>IFERROR(VLOOKUP(HelpMe[[#This Row],[ID]],CGTracker[#All],13,FALSE),"No CG Status Found")</f>
        <v>No CG Status Found</v>
      </c>
      <c r="AG1028" s="228">
        <f>MONTH(HelpMe[[#This Row],[Updated Created Date]])</f>
        <v>12</v>
      </c>
      <c r="AH1028" s="228" t="str">
        <f>_xlfn.CONCAT(HelpMe[[#This Row],[Year]],"-M",HelpMe[[#This Row],[Month]])</f>
        <v>2024-M12</v>
      </c>
      <c r="AI1028" s="228" t="str">
        <f ca="1">IF(HelpMe[[#This Row],[Age]]&lt;2,"Less than 2",IF(HelpMe[[#This Row],[Age]]&lt;5,"From 2 to 5",IF(HelpMe[[#This Row],[Age]]&lt;10,"From 5 to 10","More than 10")))</f>
        <v>From 5 to 10</v>
      </c>
      <c r="AJ10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45637.538888888892</v>
      </c>
      <c r="AK10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45644.496527777781</v>
      </c>
    </row>
    <row r="1029" spans="1:37" ht="13.5" customHeight="1">
      <c r="A1029" s="235">
        <v>4000005809</v>
      </c>
      <c r="B1029" s="228" t="s">
        <v>117</v>
      </c>
      <c r="C1029" s="228" t="s">
        <v>795</v>
      </c>
      <c r="D1029" s="228" t="s">
        <v>7157</v>
      </c>
      <c r="E1029" s="228" t="s">
        <v>1506</v>
      </c>
      <c r="F1029" s="228" t="s">
        <v>881</v>
      </c>
      <c r="G1029" s="228" t="s">
        <v>882</v>
      </c>
      <c r="H1029" s="228" t="s">
        <v>403</v>
      </c>
      <c r="I1029" s="233" t="s">
        <v>7158</v>
      </c>
      <c r="J1029" s="228" t="s">
        <v>7159</v>
      </c>
      <c r="K1029" s="228" t="s">
        <v>846</v>
      </c>
      <c r="L1029" s="228" t="s">
        <v>7160</v>
      </c>
      <c r="M1029" s="228" t="s">
        <v>1506</v>
      </c>
      <c r="N1029" s="228" t="s">
        <v>1122</v>
      </c>
      <c r="O1029" s="228" t="s">
        <v>850</v>
      </c>
      <c r="P1029" s="233" t="s">
        <v>7161</v>
      </c>
      <c r="Q1029" s="228" t="s">
        <v>795</v>
      </c>
      <c r="R1029" s="233" t="s">
        <v>7162</v>
      </c>
      <c r="S1029" s="228" t="s">
        <v>7162</v>
      </c>
      <c r="T1029" s="228" t="s">
        <v>7163</v>
      </c>
      <c r="U1029" s="228" t="s">
        <v>846</v>
      </c>
      <c r="V1029" s="228" t="s">
        <v>855</v>
      </c>
      <c r="W1029" s="228" t="s">
        <v>869</v>
      </c>
      <c r="X1029" s="316" t="s">
        <v>793</v>
      </c>
      <c r="Y1029" s="317" t="str">
        <f>VLOOKUP(HelpMe[[#This Row],[Technician]],Technicians[#All],3,FALSE)</f>
        <v>RAK Ceramics</v>
      </c>
      <c r="Z1029" s="228" t="str">
        <f>VLOOKUP(HelpMe[[#This Row],[Technician]],Technicians[#All],2,FALSE)</f>
        <v>SAP Basis</v>
      </c>
      <c r="AA1029" s="233" t="str">
        <f>IF((TEXT("Oct 28, 2024 00:00 AM","mmm dd, yyyy hh:mm") - HelpMe[[#This Row],[Updated Created Date]])&gt;0, "Yes","No")</f>
        <v>No</v>
      </c>
      <c r="AB1029" s="230">
        <f ca="1">HelpMe[[#This Row],[Updated Resolved Time]]-HelpMe[[#This Row],[Updated Created Date]]</f>
        <v>2.8256944444437977</v>
      </c>
      <c r="AC1029" s="231">
        <f>YEAR(HelpMe[[#This Row],[Updated Created Date]])</f>
        <v>2024</v>
      </c>
      <c r="AD1029" s="228">
        <f>WEEKNUM(HelpMe[[#This Row],[Updated Created Date]])</f>
        <v>50</v>
      </c>
      <c r="AE1029" s="228" t="str">
        <f>_xlfn.CONCAT(HelpMe[[#This Row],[Year]],"-W",HelpMe[[#This Row],[Week'#]])</f>
        <v>2024-W50</v>
      </c>
      <c r="AF1029" s="228" t="str">
        <f>IFERROR(VLOOKUP(HelpMe[[#This Row],[ID]],CGTracker[#All],13,FALSE),"No CG Status Found")</f>
        <v>No CG Status Found</v>
      </c>
      <c r="AG1029" s="228">
        <f>MONTH(HelpMe[[#This Row],[Updated Created Date]])</f>
        <v>12</v>
      </c>
      <c r="AH1029" s="228" t="str">
        <f>_xlfn.CONCAT(HelpMe[[#This Row],[Year]],"-M",HelpMe[[#This Row],[Month]])</f>
        <v>2024-M12</v>
      </c>
      <c r="AI1029" s="228" t="str">
        <f ca="1">IF(HelpMe[[#This Row],[Age]]&lt;2,"Less than 2",IF(HelpMe[[#This Row],[Age]]&lt;5,"From 2 to 5",IF(HelpMe[[#This Row],[Age]]&lt;10,"From 5 to 10","More than 10")))</f>
        <v>From 2 to 5</v>
      </c>
      <c r="AJ10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45636.691666666666</v>
      </c>
      <c r="AK10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45639.517361111109</v>
      </c>
    </row>
    <row r="1030" spans="1:37" ht="13.5" customHeight="1">
      <c r="A1030" s="235">
        <v>4000005810</v>
      </c>
      <c r="B1030" s="228" t="s">
        <v>156</v>
      </c>
      <c r="C1030" s="228" t="s">
        <v>795</v>
      </c>
      <c r="D1030" s="228" t="s">
        <v>730</v>
      </c>
      <c r="E1030" s="228" t="s">
        <v>1506</v>
      </c>
      <c r="F1030" s="228" t="s">
        <v>2232</v>
      </c>
      <c r="G1030" s="228" t="s">
        <v>941</v>
      </c>
      <c r="H1030" s="228" t="s">
        <v>403</v>
      </c>
      <c r="I1030" s="233" t="s">
        <v>7164</v>
      </c>
      <c r="J1030" s="228" t="s">
        <v>7165</v>
      </c>
      <c r="K1030" s="228" t="s">
        <v>846</v>
      </c>
      <c r="L1030" s="228" t="s">
        <v>7166</v>
      </c>
      <c r="M1030" s="228" t="s">
        <v>1506</v>
      </c>
      <c r="N1030" s="228" t="s">
        <v>1122</v>
      </c>
      <c r="O1030" s="228" t="s">
        <v>850</v>
      </c>
      <c r="P1030" s="233" t="s">
        <v>7166</v>
      </c>
      <c r="Q1030" s="228" t="s">
        <v>795</v>
      </c>
      <c r="R1030" s="233" t="s">
        <v>7167</v>
      </c>
      <c r="S1030" s="228" t="s">
        <v>7167</v>
      </c>
      <c r="T1030" s="228" t="s">
        <v>7168</v>
      </c>
      <c r="U1030" s="228" t="s">
        <v>855</v>
      </c>
      <c r="V1030" s="228" t="s">
        <v>855</v>
      </c>
      <c r="W1030" s="228" t="s">
        <v>869</v>
      </c>
      <c r="X1030" s="316" t="s">
        <v>793</v>
      </c>
      <c r="Y1030" s="317" t="str">
        <f>VLOOKUP(HelpMe[[#This Row],[Technician]],Technicians[#All],3,FALSE)</f>
        <v>Capgemini</v>
      </c>
      <c r="Z1030" s="228" t="str">
        <f>VLOOKUP(HelpMe[[#This Row],[Technician]],Technicians[#All],2,FALSE)</f>
        <v>SAP MM</v>
      </c>
      <c r="AA1030" s="233" t="str">
        <f>IF((TEXT("Oct 28, 2024 00:00 AM","mmm dd, yyyy hh:mm") - HelpMe[[#This Row],[Updated Created Date]])&gt;0, "Yes","No")</f>
        <v>No</v>
      </c>
      <c r="AB1030" s="230">
        <f ca="1">HelpMe[[#This Row],[Updated Resolved Time]]-HelpMe[[#This Row],[Updated Created Date]]</f>
        <v>6.1527777777737356</v>
      </c>
      <c r="AC1030" s="231">
        <f>YEAR(HelpMe[[#This Row],[Updated Created Date]])</f>
        <v>2024</v>
      </c>
      <c r="AD1030" s="228">
        <f>WEEKNUM(HelpMe[[#This Row],[Updated Created Date]])</f>
        <v>50</v>
      </c>
      <c r="AE1030" s="228" t="str">
        <f>_xlfn.CONCAT(HelpMe[[#This Row],[Year]],"-W",HelpMe[[#This Row],[Week'#]])</f>
        <v>2024-W50</v>
      </c>
      <c r="AF1030" s="228" t="str">
        <f>IFERROR(VLOOKUP(HelpMe[[#This Row],[ID]],CGTracker[#All],13,FALSE),"No CG Status Found")</f>
        <v>Resolved</v>
      </c>
      <c r="AG1030" s="228">
        <f>MONTH(HelpMe[[#This Row],[Updated Created Date]])</f>
        <v>12</v>
      </c>
      <c r="AH1030" s="228" t="str">
        <f>_xlfn.CONCAT(HelpMe[[#This Row],[Year]],"-M",HelpMe[[#This Row],[Month]])</f>
        <v>2024-M12</v>
      </c>
      <c r="AI1030" s="228" t="str">
        <f ca="1">IF(HelpMe[[#This Row],[Age]]&lt;2,"Less than 2",IF(HelpMe[[#This Row],[Age]]&lt;5,"From 2 to 5",IF(HelpMe[[#This Row],[Age]]&lt;10,"From 5 to 10","More than 10")))</f>
        <v>From 5 to 10</v>
      </c>
      <c r="AJ10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45636.694444444445</v>
      </c>
      <c r="AK10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45642.847222222219</v>
      </c>
    </row>
    <row r="1031" spans="1:37" ht="13.5" customHeight="1">
      <c r="A1031" s="235">
        <v>4000005786</v>
      </c>
      <c r="B1031" s="228" t="s">
        <v>156</v>
      </c>
      <c r="C1031" s="228" t="s">
        <v>795</v>
      </c>
      <c r="D1031" s="228" t="s">
        <v>7169</v>
      </c>
      <c r="E1031" s="228" t="s">
        <v>4006</v>
      </c>
      <c r="F1031" s="228" t="s">
        <v>2387</v>
      </c>
      <c r="G1031" s="228" t="s">
        <v>1011</v>
      </c>
      <c r="H1031" s="228" t="s">
        <v>403</v>
      </c>
      <c r="I1031" s="233" t="s">
        <v>7170</v>
      </c>
      <c r="J1031" s="228" t="s">
        <v>7171</v>
      </c>
      <c r="K1031" s="228" t="s">
        <v>846</v>
      </c>
      <c r="L1031" s="228" t="s">
        <v>4712</v>
      </c>
      <c r="M1031" s="228" t="s">
        <v>4006</v>
      </c>
      <c r="N1031" s="228" t="s">
        <v>1122</v>
      </c>
      <c r="O1031" s="228" t="s">
        <v>850</v>
      </c>
      <c r="P1031" s="233" t="s">
        <v>4712</v>
      </c>
      <c r="Q1031" s="228" t="s">
        <v>795</v>
      </c>
      <c r="R1031" s="233" t="s">
        <v>7172</v>
      </c>
      <c r="S1031" s="228" t="s">
        <v>7172</v>
      </c>
      <c r="T1031" s="228" t="s">
        <v>7173</v>
      </c>
      <c r="U1031" s="228" t="s">
        <v>855</v>
      </c>
      <c r="V1031" s="228" t="s">
        <v>7174</v>
      </c>
      <c r="W1031" s="228" t="s">
        <v>869</v>
      </c>
      <c r="X1031" s="316" t="s">
        <v>878</v>
      </c>
      <c r="Y1031" s="317" t="str">
        <f>VLOOKUP(HelpMe[[#This Row],[Technician]],Technicians[#All],3,FALSE)</f>
        <v>Capgemini</v>
      </c>
      <c r="Z1031" s="228" t="str">
        <f>VLOOKUP(HelpMe[[#This Row],[Technician]],Technicians[#All],2,FALSE)</f>
        <v>SAP FICO</v>
      </c>
      <c r="AA1031" s="233" t="str">
        <f>IF((TEXT("Oct 28, 2024 00:00 AM","mmm dd, yyyy hh:mm") - HelpMe[[#This Row],[Updated Created Date]])&gt;0, "Yes","No")</f>
        <v>No</v>
      </c>
      <c r="AB1031" s="230">
        <f ca="1">HelpMe[[#This Row],[Updated Resolved Time]]-HelpMe[[#This Row],[Updated Created Date]]</f>
        <v>8.1618055555518367</v>
      </c>
      <c r="AC1031" s="231">
        <f>YEAR(HelpMe[[#This Row],[Updated Created Date]])</f>
        <v>2024</v>
      </c>
      <c r="AD1031" s="228">
        <f>WEEKNUM(HelpMe[[#This Row],[Updated Created Date]])</f>
        <v>50</v>
      </c>
      <c r="AE1031" s="228" t="str">
        <f>_xlfn.CONCAT(HelpMe[[#This Row],[Year]],"-W",HelpMe[[#This Row],[Week'#]])</f>
        <v>2024-W50</v>
      </c>
      <c r="AF1031" s="228" t="str">
        <f>IFERROR(VLOOKUP(HelpMe[[#This Row],[ID]],CGTracker[#All],13,FALSE),"No CG Status Found")</f>
        <v>Resolved</v>
      </c>
      <c r="AG1031" s="228">
        <f>MONTH(HelpMe[[#This Row],[Updated Created Date]])</f>
        <v>12</v>
      </c>
      <c r="AH1031" s="228" t="str">
        <f>_xlfn.CONCAT(HelpMe[[#This Row],[Year]],"-M",HelpMe[[#This Row],[Month]])</f>
        <v>2024-M12</v>
      </c>
      <c r="AI1031" s="228" t="str">
        <f ca="1">IF(HelpMe[[#This Row],[Age]]&lt;2,"Less than 2",IF(HelpMe[[#This Row],[Age]]&lt;5,"From 2 to 5",IF(HelpMe[[#This Row],[Age]]&lt;10,"From 5 to 10","More than 10")))</f>
        <v>From 5 to 10</v>
      </c>
      <c r="AJ10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45636.477777777778</v>
      </c>
      <c r="AK10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45644.63958333333</v>
      </c>
    </row>
    <row r="1032" spans="1:37" ht="13.5" customHeight="1">
      <c r="A1032" s="235">
        <v>4000005797</v>
      </c>
      <c r="B1032" s="228" t="s">
        <v>117</v>
      </c>
      <c r="C1032" s="228" t="s">
        <v>892</v>
      </c>
      <c r="D1032" s="228" t="s">
        <v>7175</v>
      </c>
      <c r="E1032" s="228" t="s">
        <v>2231</v>
      </c>
      <c r="F1032" s="228" t="s">
        <v>3586</v>
      </c>
      <c r="G1032" s="228" t="s">
        <v>1055</v>
      </c>
      <c r="H1032" s="228" t="s">
        <v>268</v>
      </c>
      <c r="I1032" s="233" t="s">
        <v>7176</v>
      </c>
      <c r="J1032" s="228" t="s">
        <v>7177</v>
      </c>
      <c r="K1032" s="228" t="s">
        <v>846</v>
      </c>
      <c r="L1032" s="228" t="s">
        <v>855</v>
      </c>
      <c r="M1032" s="228" t="s">
        <v>1129</v>
      </c>
      <c r="N1032" s="228" t="s">
        <v>1122</v>
      </c>
      <c r="O1032" s="228" t="s">
        <v>1015</v>
      </c>
      <c r="P1032" s="233" t="s">
        <v>7178</v>
      </c>
      <c r="Q1032" s="228" t="s">
        <v>892</v>
      </c>
      <c r="R1032" s="233" t="s">
        <v>855</v>
      </c>
      <c r="S1032" s="228" t="s">
        <v>855</v>
      </c>
      <c r="T1032" s="228" t="s">
        <v>7179</v>
      </c>
      <c r="U1032" s="228" t="s">
        <v>846</v>
      </c>
      <c r="V1032" s="228" t="s">
        <v>7180</v>
      </c>
      <c r="W1032" s="228" t="s">
        <v>869</v>
      </c>
      <c r="X1032" s="316" t="s">
        <v>793</v>
      </c>
      <c r="Y1032" s="317" t="str">
        <f>VLOOKUP(HelpMe[[#This Row],[Technician]],Technicians[#All],3,FALSE)</f>
        <v>Capgemini</v>
      </c>
      <c r="Z1032" s="228" t="str">
        <f>VLOOKUP(HelpMe[[#This Row],[Technician]],Technicians[#All],2,FALSE)</f>
        <v>SAP PP</v>
      </c>
      <c r="AA1032" s="233" t="str">
        <f>IF((TEXT("Oct 28, 2024 00:00 AM","mmm dd, yyyy hh:mm") - HelpMe[[#This Row],[Updated Created Date]])&gt;0, "Yes","No")</f>
        <v>No</v>
      </c>
      <c r="AB1032" s="230">
        <f ca="1">HelpMe[[#This Row],[Updated Resolved Time]]-HelpMe[[#This Row],[Updated Created Date]]</f>
        <v>17.204740393521206</v>
      </c>
      <c r="AC1032" s="231">
        <f>YEAR(HelpMe[[#This Row],[Updated Created Date]])</f>
        <v>2024</v>
      </c>
      <c r="AD1032" s="228">
        <f>WEEKNUM(HelpMe[[#This Row],[Updated Created Date]])</f>
        <v>50</v>
      </c>
      <c r="AE1032" s="228" t="str">
        <f>_xlfn.CONCAT(HelpMe[[#This Row],[Year]],"-W",HelpMe[[#This Row],[Week'#]])</f>
        <v>2024-W50</v>
      </c>
      <c r="AF1032" s="228" t="str">
        <f>IFERROR(VLOOKUP(HelpMe[[#This Row],[ID]],CGTracker[#All],13,FALSE),"No CG Status Found")</f>
        <v>Under Development</v>
      </c>
      <c r="AG1032" s="228">
        <f>MONTH(HelpMe[[#This Row],[Updated Created Date]])</f>
        <v>12</v>
      </c>
      <c r="AH1032" s="228" t="str">
        <f>_xlfn.CONCAT(HelpMe[[#This Row],[Year]],"-M",HelpMe[[#This Row],[Month]])</f>
        <v>2024-M12</v>
      </c>
      <c r="AI1032" s="228" t="str">
        <f ca="1">IF(HelpMe[[#This Row],[Age]]&lt;2,"Less than 2",IF(HelpMe[[#This Row],[Age]]&lt;5,"From 2 to 5",IF(HelpMe[[#This Row],[Age]]&lt;10,"From 5 to 10","More than 10")))</f>
        <v>More than 10</v>
      </c>
      <c r="AJ10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45636.552777777775</v>
      </c>
      <c r="AK10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33" spans="1:37" ht="13.5" customHeight="1">
      <c r="A1033" s="235">
        <v>4000005805</v>
      </c>
      <c r="B1033" s="228" t="s">
        <v>156</v>
      </c>
      <c r="C1033" s="228" t="s">
        <v>892</v>
      </c>
      <c r="D1033" s="228" t="s">
        <v>650</v>
      </c>
      <c r="E1033" s="228" t="s">
        <v>3044</v>
      </c>
      <c r="F1033" s="228" t="s">
        <v>518</v>
      </c>
      <c r="G1033" s="228" t="s">
        <v>516</v>
      </c>
      <c r="H1033" s="228" t="s">
        <v>403</v>
      </c>
      <c r="I1033" s="233" t="s">
        <v>7181</v>
      </c>
      <c r="J1033" s="228" t="s">
        <v>7182</v>
      </c>
      <c r="K1033" s="228" t="s">
        <v>846</v>
      </c>
      <c r="L1033" s="228" t="s">
        <v>7090</v>
      </c>
      <c r="M1033" s="228" t="s">
        <v>3044</v>
      </c>
      <c r="N1033" s="228" t="s">
        <v>1024</v>
      </c>
      <c r="O1033" s="228" t="s">
        <v>850</v>
      </c>
      <c r="P1033" s="233" t="s">
        <v>7090</v>
      </c>
      <c r="Q1033" s="228" t="s">
        <v>795</v>
      </c>
      <c r="R1033" s="233" t="s">
        <v>7091</v>
      </c>
      <c r="S1033" s="228" t="s">
        <v>7091</v>
      </c>
      <c r="T1033" s="228" t="s">
        <v>7183</v>
      </c>
      <c r="U1033" s="228" t="s">
        <v>855</v>
      </c>
      <c r="V1033" s="228" t="s">
        <v>855</v>
      </c>
      <c r="W1033" s="228" t="s">
        <v>869</v>
      </c>
      <c r="X1033" s="316" t="s">
        <v>793</v>
      </c>
      <c r="Y1033" s="317" t="str">
        <f>VLOOKUP(HelpMe[[#This Row],[Technician]],Technicians[#All],3,FALSE)</f>
        <v>Capgemini</v>
      </c>
      <c r="Z1033" s="228" t="str">
        <f>VLOOKUP(HelpMe[[#This Row],[Technician]],Technicians[#All],2,FALSE)</f>
        <v>SAP SD</v>
      </c>
      <c r="AA1033" s="233" t="str">
        <f>IF((TEXT("Oct 28, 2024 00:00 AM","mmm dd, yyyy hh:mm") - HelpMe[[#This Row],[Updated Created Date]])&gt;0, "Yes","No")</f>
        <v>No</v>
      </c>
      <c r="AB1033" s="230">
        <f ca="1">HelpMe[[#This Row],[Updated Resolved Time]]-HelpMe[[#This Row],[Updated Created Date]]</f>
        <v>3.0986111111124046</v>
      </c>
      <c r="AC1033" s="231">
        <f>YEAR(HelpMe[[#This Row],[Updated Created Date]])</f>
        <v>2024</v>
      </c>
      <c r="AD1033" s="228">
        <f>WEEKNUM(HelpMe[[#This Row],[Updated Created Date]])</f>
        <v>50</v>
      </c>
      <c r="AE1033" s="228" t="str">
        <f>_xlfn.CONCAT(HelpMe[[#This Row],[Year]],"-W",HelpMe[[#This Row],[Week'#]])</f>
        <v>2024-W50</v>
      </c>
      <c r="AF1033" s="228" t="str">
        <f>IFERROR(VLOOKUP(HelpMe[[#This Row],[ID]],CGTracker[#All],13,FALSE),"No CG Status Found")</f>
        <v>Resolved</v>
      </c>
      <c r="AG1033" s="228">
        <f>MONTH(HelpMe[[#This Row],[Updated Created Date]])</f>
        <v>12</v>
      </c>
      <c r="AH1033" s="228" t="str">
        <f>_xlfn.CONCAT(HelpMe[[#This Row],[Year]],"-M",HelpMe[[#This Row],[Month]])</f>
        <v>2024-M12</v>
      </c>
      <c r="AI1033" s="228" t="str">
        <f ca="1">IF(HelpMe[[#This Row],[Age]]&lt;2,"Less than 2",IF(HelpMe[[#This Row],[Age]]&lt;5,"From 2 to 5",IF(HelpMe[[#This Row],[Age]]&lt;10,"From 5 to 10","More than 10")))</f>
        <v>From 2 to 5</v>
      </c>
      <c r="AJ10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45636.663194444445</v>
      </c>
      <c r="AK10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45639.761805555558</v>
      </c>
    </row>
    <row r="1034" spans="1:37" ht="13.5" customHeight="1">
      <c r="A1034" s="235">
        <v>4000005799</v>
      </c>
      <c r="B1034" s="228" t="s">
        <v>156</v>
      </c>
      <c r="C1034" s="228" t="s">
        <v>795</v>
      </c>
      <c r="D1034" s="228" t="s">
        <v>7184</v>
      </c>
      <c r="E1034" s="228" t="s">
        <v>3131</v>
      </c>
      <c r="F1034" s="228" t="s">
        <v>3586</v>
      </c>
      <c r="G1034" s="228" t="s">
        <v>1011</v>
      </c>
      <c r="H1034" s="228" t="s">
        <v>403</v>
      </c>
      <c r="I1034" s="233" t="s">
        <v>7185</v>
      </c>
      <c r="J1034" s="228" t="s">
        <v>7186</v>
      </c>
      <c r="K1034" s="228" t="s">
        <v>846</v>
      </c>
      <c r="L1034" s="228" t="s">
        <v>4936</v>
      </c>
      <c r="M1034" s="228" t="s">
        <v>3131</v>
      </c>
      <c r="N1034" s="228" t="s">
        <v>3134</v>
      </c>
      <c r="O1034" s="228" t="s">
        <v>850</v>
      </c>
      <c r="P1034" s="233" t="s">
        <v>4936</v>
      </c>
      <c r="Q1034" s="228" t="s">
        <v>795</v>
      </c>
      <c r="R1034" s="233" t="s">
        <v>7187</v>
      </c>
      <c r="S1034" s="228" t="s">
        <v>7188</v>
      </c>
      <c r="T1034" s="228" t="s">
        <v>7189</v>
      </c>
      <c r="U1034" s="228" t="s">
        <v>855</v>
      </c>
      <c r="V1034" s="228" t="s">
        <v>855</v>
      </c>
      <c r="W1034" s="228" t="s">
        <v>869</v>
      </c>
      <c r="X1034" s="316" t="s">
        <v>793</v>
      </c>
      <c r="Y1034" s="317" t="str">
        <f>VLOOKUP(HelpMe[[#This Row],[Technician]],Technicians[#All],3,FALSE)</f>
        <v>Capgemini</v>
      </c>
      <c r="Z1034" s="228" t="str">
        <f>VLOOKUP(HelpMe[[#This Row],[Technician]],Technicians[#All],2,FALSE)</f>
        <v>SAP PP</v>
      </c>
      <c r="AA1034" s="233" t="str">
        <f>IF((TEXT("Oct 28, 2024 00:00 AM","mmm dd, yyyy hh:mm") - HelpMe[[#This Row],[Updated Created Date]])&gt;0, "Yes","No")</f>
        <v>No</v>
      </c>
      <c r="AB1034" s="230">
        <f ca="1">HelpMe[[#This Row],[Updated Resolved Time]]-HelpMe[[#This Row],[Updated Created Date]]</f>
        <v>0.97291666666569654</v>
      </c>
      <c r="AC1034" s="231">
        <f>YEAR(HelpMe[[#This Row],[Updated Created Date]])</f>
        <v>2024</v>
      </c>
      <c r="AD1034" s="228">
        <f>WEEKNUM(HelpMe[[#This Row],[Updated Created Date]])</f>
        <v>50</v>
      </c>
      <c r="AE1034" s="228" t="str">
        <f>_xlfn.CONCAT(HelpMe[[#This Row],[Year]],"-W",HelpMe[[#This Row],[Week'#]])</f>
        <v>2024-W50</v>
      </c>
      <c r="AF1034" s="228" t="str">
        <f>IFERROR(VLOOKUP(HelpMe[[#This Row],[ID]],CGTracker[#All],13,FALSE),"No CG Status Found")</f>
        <v>Resolved</v>
      </c>
      <c r="AG1034" s="228">
        <f>MONTH(HelpMe[[#This Row],[Updated Created Date]])</f>
        <v>12</v>
      </c>
      <c r="AH1034" s="228" t="str">
        <f>_xlfn.CONCAT(HelpMe[[#This Row],[Year]],"-M",HelpMe[[#This Row],[Month]])</f>
        <v>2024-M12</v>
      </c>
      <c r="AI1034" s="228" t="str">
        <f ca="1">IF(HelpMe[[#This Row],[Age]]&lt;2,"Less than 2",IF(HelpMe[[#This Row],[Age]]&lt;5,"From 2 to 5",IF(HelpMe[[#This Row],[Age]]&lt;10,"From 5 to 10","More than 10")))</f>
        <v>Less than 2</v>
      </c>
      <c r="AJ10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45636.567361111112</v>
      </c>
      <c r="AK10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45637.540277777778</v>
      </c>
    </row>
    <row r="1035" spans="1:37" ht="13.5" customHeight="1">
      <c r="A1035" s="235">
        <v>4000005839</v>
      </c>
      <c r="B1035" s="228" t="s">
        <v>156</v>
      </c>
      <c r="C1035" s="228" t="s">
        <v>795</v>
      </c>
      <c r="D1035" s="228" t="s">
        <v>7190</v>
      </c>
      <c r="E1035" s="228" t="s">
        <v>3131</v>
      </c>
      <c r="F1035" s="228" t="s">
        <v>2387</v>
      </c>
      <c r="G1035" s="228" t="s">
        <v>1011</v>
      </c>
      <c r="H1035" s="228" t="s">
        <v>268</v>
      </c>
      <c r="I1035" s="233" t="s">
        <v>7191</v>
      </c>
      <c r="J1035" s="228" t="s">
        <v>7192</v>
      </c>
      <c r="K1035" s="228" t="s">
        <v>846</v>
      </c>
      <c r="L1035" s="228" t="s">
        <v>855</v>
      </c>
      <c r="M1035" s="228" t="s">
        <v>3131</v>
      </c>
      <c r="N1035" s="228" t="s">
        <v>3134</v>
      </c>
      <c r="O1035" s="228" t="s">
        <v>850</v>
      </c>
      <c r="P1035" s="233" t="s">
        <v>6326</v>
      </c>
      <c r="Q1035" s="228" t="s">
        <v>795</v>
      </c>
      <c r="R1035" s="233" t="s">
        <v>855</v>
      </c>
      <c r="S1035" s="228" t="s">
        <v>855</v>
      </c>
      <c r="T1035" s="228" t="s">
        <v>7193</v>
      </c>
      <c r="U1035" s="228" t="s">
        <v>855</v>
      </c>
      <c r="V1035" s="228" t="s">
        <v>855</v>
      </c>
      <c r="W1035" s="228" t="s">
        <v>869</v>
      </c>
      <c r="X1035" s="316" t="s">
        <v>793</v>
      </c>
      <c r="Y1035" s="317" t="str">
        <f>VLOOKUP(HelpMe[[#This Row],[Technician]],Technicians[#All],3,FALSE)</f>
        <v>Capgemini</v>
      </c>
      <c r="Z1035" s="228" t="str">
        <f>VLOOKUP(HelpMe[[#This Row],[Technician]],Technicians[#All],2,FALSE)</f>
        <v>SAP FICO</v>
      </c>
      <c r="AA1035" s="233" t="str">
        <f>IF((TEXT("Oct 28, 2024 00:00 AM","mmm dd, yyyy hh:mm") - HelpMe[[#This Row],[Updated Created Date]])&gt;0, "Yes","No")</f>
        <v>No</v>
      </c>
      <c r="AB1035" s="230">
        <f ca="1">HelpMe[[#This Row],[Updated Resolved Time]]-HelpMe[[#This Row],[Updated Created Date]]</f>
        <v>16.229740393515385</v>
      </c>
      <c r="AC1035" s="231">
        <f>YEAR(HelpMe[[#This Row],[Updated Created Date]])</f>
        <v>2024</v>
      </c>
      <c r="AD1035" s="228">
        <f>WEEKNUM(HelpMe[[#This Row],[Updated Created Date]])</f>
        <v>50</v>
      </c>
      <c r="AE1035" s="228" t="str">
        <f>_xlfn.CONCAT(HelpMe[[#This Row],[Year]],"-W",HelpMe[[#This Row],[Week'#]])</f>
        <v>2024-W50</v>
      </c>
      <c r="AF1035" s="228" t="str">
        <f>IFERROR(VLOOKUP(HelpMe[[#This Row],[ID]],CGTracker[#All],13,FALSE),"No CG Status Found")</f>
        <v>In Progress</v>
      </c>
      <c r="AG1035" s="228">
        <f>MONTH(HelpMe[[#This Row],[Updated Created Date]])</f>
        <v>12</v>
      </c>
      <c r="AH1035" s="228" t="str">
        <f>_xlfn.CONCAT(HelpMe[[#This Row],[Year]],"-M",HelpMe[[#This Row],[Month]])</f>
        <v>2024-M12</v>
      </c>
      <c r="AI1035" s="228" t="str">
        <f ca="1">IF(HelpMe[[#This Row],[Age]]&lt;2,"Less than 2",IF(HelpMe[[#This Row],[Age]]&lt;5,"From 2 to 5",IF(HelpMe[[#This Row],[Age]]&lt;10,"From 5 to 10","More than 10")))</f>
        <v>More than 10</v>
      </c>
      <c r="AJ103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45637.527777777781</v>
      </c>
      <c r="AK10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36" spans="1:37" ht="13.5" customHeight="1">
      <c r="A1036" s="235">
        <v>4000005823</v>
      </c>
      <c r="B1036" s="228" t="s">
        <v>117</v>
      </c>
      <c r="C1036" s="228" t="s">
        <v>892</v>
      </c>
      <c r="D1036" s="228" t="s">
        <v>719</v>
      </c>
      <c r="E1036" s="228" t="s">
        <v>1094</v>
      </c>
      <c r="F1036" s="228" t="s">
        <v>2232</v>
      </c>
      <c r="G1036" s="228" t="s">
        <v>941</v>
      </c>
      <c r="H1036" s="228" t="s">
        <v>6110</v>
      </c>
      <c r="I1036" s="233" t="s">
        <v>7194</v>
      </c>
      <c r="J1036" s="228" t="s">
        <v>7195</v>
      </c>
      <c r="K1036" s="228" t="s">
        <v>846</v>
      </c>
      <c r="L1036" s="228" t="s">
        <v>855</v>
      </c>
      <c r="M1036" s="228" t="s">
        <v>1094</v>
      </c>
      <c r="N1036" s="228" t="s">
        <v>1098</v>
      </c>
      <c r="O1036" s="228" t="s">
        <v>917</v>
      </c>
      <c r="P1036" s="233" t="s">
        <v>7196</v>
      </c>
      <c r="Q1036" s="228" t="s">
        <v>892</v>
      </c>
      <c r="R1036" s="233" t="s">
        <v>855</v>
      </c>
      <c r="S1036" s="228" t="s">
        <v>855</v>
      </c>
      <c r="T1036" s="228" t="s">
        <v>7197</v>
      </c>
      <c r="U1036" s="228" t="s">
        <v>846</v>
      </c>
      <c r="V1036" s="228" t="s">
        <v>7198</v>
      </c>
      <c r="W1036" s="228" t="s">
        <v>869</v>
      </c>
      <c r="X1036" s="316" t="s">
        <v>793</v>
      </c>
      <c r="Y1036" s="317" t="str">
        <f>VLOOKUP(HelpMe[[#This Row],[Technician]],Technicians[#All],3,FALSE)</f>
        <v>Capgemini</v>
      </c>
      <c r="Z1036" s="228" t="str">
        <f>VLOOKUP(HelpMe[[#This Row],[Technician]],Technicians[#All],2,FALSE)</f>
        <v>SAP MM</v>
      </c>
      <c r="AA1036" s="233" t="str">
        <f>IF((TEXT("Oct 28, 2024 00:00 AM","mmm dd, yyyy hh:mm") - HelpMe[[#This Row],[Updated Created Date]])&gt;0, "Yes","No")</f>
        <v>No</v>
      </c>
      <c r="AB1036" s="230">
        <f ca="1">HelpMe[[#This Row],[Updated Resolved Time]]-HelpMe[[#This Row],[Updated Created Date]]</f>
        <v>16.936684837965004</v>
      </c>
      <c r="AC1036" s="231">
        <f>YEAR(HelpMe[[#This Row],[Updated Created Date]])</f>
        <v>2024</v>
      </c>
      <c r="AD1036" s="228">
        <f>WEEKNUM(HelpMe[[#This Row],[Updated Created Date]])</f>
        <v>50</v>
      </c>
      <c r="AE1036" s="228" t="str">
        <f>_xlfn.CONCAT(HelpMe[[#This Row],[Year]],"-W",HelpMe[[#This Row],[Week'#]])</f>
        <v>2024-W50</v>
      </c>
      <c r="AF1036" s="228" t="str">
        <f>IFERROR(VLOOKUP(HelpMe[[#This Row],[ID]],CGTracker[#All],13,FALSE),"No CG Status Found")</f>
        <v>Under UAT</v>
      </c>
      <c r="AG1036" s="228">
        <f>MONTH(HelpMe[[#This Row],[Updated Created Date]])</f>
        <v>12</v>
      </c>
      <c r="AH1036" s="228" t="str">
        <f>_xlfn.CONCAT(HelpMe[[#This Row],[Year]],"-M",HelpMe[[#This Row],[Month]])</f>
        <v>2024-M12</v>
      </c>
      <c r="AI1036" s="228" t="str">
        <f ca="1">IF(HelpMe[[#This Row],[Age]]&lt;2,"Less than 2",IF(HelpMe[[#This Row],[Age]]&lt;5,"From 2 to 5",IF(HelpMe[[#This Row],[Age]]&lt;10,"From 5 to 10","More than 10")))</f>
        <v>More than 10</v>
      </c>
      <c r="AJ103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45636.820833333331</v>
      </c>
      <c r="AK10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37" spans="1:37" ht="13.5" customHeight="1">
      <c r="A1037" s="235">
        <v>4000005782</v>
      </c>
      <c r="B1037" s="228" t="s">
        <v>156</v>
      </c>
      <c r="C1037" s="228" t="s">
        <v>795</v>
      </c>
      <c r="D1037" s="228" t="s">
        <v>731</v>
      </c>
      <c r="E1037" s="228" t="s">
        <v>2226</v>
      </c>
      <c r="F1037" s="228" t="s">
        <v>1054</v>
      </c>
      <c r="G1037" s="228" t="s">
        <v>1055</v>
      </c>
      <c r="H1037" s="228" t="s">
        <v>268</v>
      </c>
      <c r="I1037" s="233" t="s">
        <v>7199</v>
      </c>
      <c r="J1037" s="228" t="s">
        <v>7200</v>
      </c>
      <c r="K1037" s="228" t="s">
        <v>846</v>
      </c>
      <c r="L1037" s="228" t="s">
        <v>855</v>
      </c>
      <c r="M1037" s="228" t="s">
        <v>933</v>
      </c>
      <c r="N1037" s="228" t="s">
        <v>1098</v>
      </c>
      <c r="O1037" s="228" t="s">
        <v>1123</v>
      </c>
      <c r="P1037" s="233" t="s">
        <v>7201</v>
      </c>
      <c r="Q1037" s="228" t="s">
        <v>892</v>
      </c>
      <c r="R1037" s="233" t="s">
        <v>855</v>
      </c>
      <c r="S1037" s="228" t="s">
        <v>855</v>
      </c>
      <c r="T1037" s="228" t="s">
        <v>7202</v>
      </c>
      <c r="U1037" s="228" t="s">
        <v>855</v>
      </c>
      <c r="V1037" s="228" t="s">
        <v>855</v>
      </c>
      <c r="W1037" s="228" t="s">
        <v>869</v>
      </c>
      <c r="X1037" s="316" t="s">
        <v>793</v>
      </c>
      <c r="Y1037" s="317" t="str">
        <f>VLOOKUP(HelpMe[[#This Row],[Technician]],Technicians[#All],3,FALSE)</f>
        <v>RAK Ceramics</v>
      </c>
      <c r="Z1037" s="228" t="str">
        <f>VLOOKUP(HelpMe[[#This Row],[Technician]],Technicians[#All],2,FALSE)</f>
        <v>SAP PP</v>
      </c>
      <c r="AA1037" s="233" t="str">
        <f>IF((TEXT("Oct 28, 2024 00:00 AM","mmm dd, yyyy hh:mm") - HelpMe[[#This Row],[Updated Created Date]])&gt;0, "Yes","No")</f>
        <v>No</v>
      </c>
      <c r="AB1037" s="230">
        <f ca="1">HelpMe[[#This Row],[Updated Resolved Time]]-HelpMe[[#This Row],[Updated Created Date]]</f>
        <v>17.310990393518296</v>
      </c>
      <c r="AC1037" s="231">
        <f>YEAR(HelpMe[[#This Row],[Updated Created Date]])</f>
        <v>2024</v>
      </c>
      <c r="AD1037" s="228">
        <f>WEEKNUM(HelpMe[[#This Row],[Updated Created Date]])</f>
        <v>50</v>
      </c>
      <c r="AE1037" s="228" t="str">
        <f>_xlfn.CONCAT(HelpMe[[#This Row],[Year]],"-W",HelpMe[[#This Row],[Week'#]])</f>
        <v>2024-W50</v>
      </c>
      <c r="AF1037" s="228" t="str">
        <f>IFERROR(VLOOKUP(HelpMe[[#This Row],[ID]],CGTracker[#All],13,FALSE),"No CG Status Found")</f>
        <v>No CG Status Found</v>
      </c>
      <c r="AG1037" s="228">
        <f>MONTH(HelpMe[[#This Row],[Updated Created Date]])</f>
        <v>12</v>
      </c>
      <c r="AH1037" s="228" t="str">
        <f>_xlfn.CONCAT(HelpMe[[#This Row],[Year]],"-M",HelpMe[[#This Row],[Month]])</f>
        <v>2024-M12</v>
      </c>
      <c r="AI1037" s="228" t="str">
        <f ca="1">IF(HelpMe[[#This Row],[Age]]&lt;2,"Less than 2",IF(HelpMe[[#This Row],[Age]]&lt;5,"From 2 to 5",IF(HelpMe[[#This Row],[Age]]&lt;10,"From 5 to 10","More than 10")))</f>
        <v>More than 10</v>
      </c>
      <c r="AJ103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45636.446527777778</v>
      </c>
      <c r="AK10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38" spans="1:37" ht="13.5" customHeight="1">
      <c r="A1038" s="235">
        <v>4000005788</v>
      </c>
      <c r="B1038" s="228" t="s">
        <v>156</v>
      </c>
      <c r="C1038" s="228" t="s">
        <v>795</v>
      </c>
      <c r="D1038" s="228" t="s">
        <v>645</v>
      </c>
      <c r="E1038" s="228" t="s">
        <v>7203</v>
      </c>
      <c r="F1038" s="228" t="s">
        <v>518</v>
      </c>
      <c r="G1038" s="228" t="s">
        <v>516</v>
      </c>
      <c r="H1038" s="228" t="s">
        <v>403</v>
      </c>
      <c r="I1038" s="233" t="s">
        <v>7204</v>
      </c>
      <c r="J1038" s="228" t="s">
        <v>7205</v>
      </c>
      <c r="K1038" s="228" t="s">
        <v>846</v>
      </c>
      <c r="L1038" s="228" t="s">
        <v>7090</v>
      </c>
      <c r="M1038" s="228" t="s">
        <v>933</v>
      </c>
      <c r="N1038" s="228" t="s">
        <v>1156</v>
      </c>
      <c r="O1038" s="228" t="s">
        <v>850</v>
      </c>
      <c r="P1038" s="233" t="s">
        <v>7090</v>
      </c>
      <c r="Q1038" s="228" t="s">
        <v>795</v>
      </c>
      <c r="R1038" s="233" t="s">
        <v>7206</v>
      </c>
      <c r="S1038" s="228" t="s">
        <v>7206</v>
      </c>
      <c r="T1038" s="228" t="s">
        <v>7207</v>
      </c>
      <c r="U1038" s="228" t="s">
        <v>855</v>
      </c>
      <c r="V1038" s="228" t="s">
        <v>855</v>
      </c>
      <c r="W1038" s="228" t="s">
        <v>869</v>
      </c>
      <c r="X1038" s="316" t="s">
        <v>793</v>
      </c>
      <c r="Y1038" s="317" t="str">
        <f>VLOOKUP(HelpMe[[#This Row],[Technician]],Technicians[#All],3,FALSE)</f>
        <v>Capgemini</v>
      </c>
      <c r="Z1038" s="228" t="str">
        <f>VLOOKUP(HelpMe[[#This Row],[Technician]],Technicians[#All],2,FALSE)</f>
        <v>SAP SD</v>
      </c>
      <c r="AA1038" s="233" t="str">
        <f>IF((TEXT("Oct 28, 2024 00:00 AM","mmm dd, yyyy hh:mm") - HelpMe[[#This Row],[Updated Created Date]])&gt;0, "Yes","No")</f>
        <v>No</v>
      </c>
      <c r="AB1038" s="230">
        <f ca="1">HelpMe[[#This Row],[Updated Resolved Time]]-HelpMe[[#This Row],[Updated Created Date]]</f>
        <v>3.2687499999956344</v>
      </c>
      <c r="AC1038" s="231">
        <f>YEAR(HelpMe[[#This Row],[Updated Created Date]])</f>
        <v>2024</v>
      </c>
      <c r="AD1038" s="228">
        <f>WEEKNUM(HelpMe[[#This Row],[Updated Created Date]])</f>
        <v>50</v>
      </c>
      <c r="AE1038" s="228" t="str">
        <f>_xlfn.CONCAT(HelpMe[[#This Row],[Year]],"-W",HelpMe[[#This Row],[Week'#]])</f>
        <v>2024-W50</v>
      </c>
      <c r="AF1038" s="228" t="str">
        <f>IFERROR(VLOOKUP(HelpMe[[#This Row],[ID]],CGTracker[#All],13,FALSE),"No CG Status Found")</f>
        <v>Resolved</v>
      </c>
      <c r="AG1038" s="228">
        <f>MONTH(HelpMe[[#This Row],[Updated Created Date]])</f>
        <v>12</v>
      </c>
      <c r="AH1038" s="228" t="str">
        <f>_xlfn.CONCAT(HelpMe[[#This Row],[Year]],"-M",HelpMe[[#This Row],[Month]])</f>
        <v>2024-M12</v>
      </c>
      <c r="AI1038" s="228" t="str">
        <f ca="1">IF(HelpMe[[#This Row],[Age]]&lt;2,"Less than 2",IF(HelpMe[[#This Row],[Age]]&lt;5,"From 2 to 5",IF(HelpMe[[#This Row],[Age]]&lt;10,"From 5 to 10","More than 10")))</f>
        <v>From 2 to 5</v>
      </c>
      <c r="AJ103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45636.491666666669</v>
      </c>
      <c r="AK10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45639.760416666664</v>
      </c>
    </row>
    <row r="1039" spans="1:37" ht="13.5" customHeight="1">
      <c r="A1039" s="235">
        <v>4000005792</v>
      </c>
      <c r="B1039" s="228" t="s">
        <v>156</v>
      </c>
      <c r="C1039" s="228" t="s">
        <v>795</v>
      </c>
      <c r="D1039" s="228" t="s">
        <v>647</v>
      </c>
      <c r="E1039" s="228" t="s">
        <v>7208</v>
      </c>
      <c r="F1039" s="228" t="s">
        <v>518</v>
      </c>
      <c r="G1039" s="228" t="s">
        <v>516</v>
      </c>
      <c r="H1039" s="228" t="s">
        <v>403</v>
      </c>
      <c r="I1039" s="233" t="s">
        <v>7209</v>
      </c>
      <c r="J1039" s="228" t="s">
        <v>7210</v>
      </c>
      <c r="K1039" s="228" t="s">
        <v>846</v>
      </c>
      <c r="L1039" s="228" t="s">
        <v>7090</v>
      </c>
      <c r="M1039" s="228" t="s">
        <v>933</v>
      </c>
      <c r="N1039" s="228" t="s">
        <v>1024</v>
      </c>
      <c r="O1039" s="228" t="s">
        <v>850</v>
      </c>
      <c r="P1039" s="233" t="s">
        <v>7090</v>
      </c>
      <c r="Q1039" s="228" t="s">
        <v>795</v>
      </c>
      <c r="R1039" s="233" t="s">
        <v>7211</v>
      </c>
      <c r="S1039" s="228" t="s">
        <v>7211</v>
      </c>
      <c r="T1039" s="228" t="s">
        <v>7212</v>
      </c>
      <c r="U1039" s="228" t="s">
        <v>855</v>
      </c>
      <c r="V1039" s="228" t="s">
        <v>855</v>
      </c>
      <c r="W1039" s="228" t="s">
        <v>869</v>
      </c>
      <c r="X1039" s="316" t="s">
        <v>793</v>
      </c>
      <c r="Y1039" s="317" t="str">
        <f>VLOOKUP(HelpMe[[#This Row],[Technician]],Technicians[#All],3,FALSE)</f>
        <v>Capgemini</v>
      </c>
      <c r="Z1039" s="228" t="str">
        <f>VLOOKUP(HelpMe[[#This Row],[Technician]],Technicians[#All],2,FALSE)</f>
        <v>SAP SD</v>
      </c>
      <c r="AA1039" s="233" t="str">
        <f>IF((TEXT("Oct 28, 2024 00:00 AM","mmm dd, yyyy hh:mm") - HelpMe[[#This Row],[Updated Created Date]])&gt;0, "Yes","No")</f>
        <v>No</v>
      </c>
      <c r="AB1039" s="230">
        <f ca="1">HelpMe[[#This Row],[Updated Resolved Time]]-HelpMe[[#This Row],[Updated Created Date]]</f>
        <v>3.2604166666642413</v>
      </c>
      <c r="AC1039" s="231">
        <f>YEAR(HelpMe[[#This Row],[Updated Created Date]])</f>
        <v>2024</v>
      </c>
      <c r="AD1039" s="228">
        <f>WEEKNUM(HelpMe[[#This Row],[Updated Created Date]])</f>
        <v>50</v>
      </c>
      <c r="AE1039" s="228" t="str">
        <f>_xlfn.CONCAT(HelpMe[[#This Row],[Year]],"-W",HelpMe[[#This Row],[Week'#]])</f>
        <v>2024-W50</v>
      </c>
      <c r="AF1039" s="228" t="str">
        <f>IFERROR(VLOOKUP(HelpMe[[#This Row],[ID]],CGTracker[#All],13,FALSE),"No CG Status Found")</f>
        <v>Resolved</v>
      </c>
      <c r="AG1039" s="228">
        <f>MONTH(HelpMe[[#This Row],[Updated Created Date]])</f>
        <v>12</v>
      </c>
      <c r="AH1039" s="228" t="str">
        <f>_xlfn.CONCAT(HelpMe[[#This Row],[Year]],"-M",HelpMe[[#This Row],[Month]])</f>
        <v>2024-M12</v>
      </c>
      <c r="AI1039" s="228" t="str">
        <f ca="1">IF(HelpMe[[#This Row],[Age]]&lt;2,"Less than 2",IF(HelpMe[[#This Row],[Age]]&lt;5,"From 2 to 5",IF(HelpMe[[#This Row],[Age]]&lt;10,"From 5 to 10","More than 10")))</f>
        <v>From 2 to 5</v>
      </c>
      <c r="AJ103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45636.500694444447</v>
      </c>
      <c r="AK10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45639.761111111111</v>
      </c>
    </row>
    <row r="1040" spans="1:37" ht="13.5" customHeight="1">
      <c r="A1040" s="235">
        <v>4000005802</v>
      </c>
      <c r="B1040" s="228" t="s">
        <v>156</v>
      </c>
      <c r="C1040" s="228" t="s">
        <v>795</v>
      </c>
      <c r="D1040" s="228" t="s">
        <v>648</v>
      </c>
      <c r="E1040" s="228" t="s">
        <v>7213</v>
      </c>
      <c r="F1040" s="228" t="s">
        <v>518</v>
      </c>
      <c r="G1040" s="228" t="s">
        <v>516</v>
      </c>
      <c r="H1040" s="228" t="s">
        <v>403</v>
      </c>
      <c r="I1040" s="233" t="s">
        <v>7214</v>
      </c>
      <c r="J1040" s="228" t="s">
        <v>7215</v>
      </c>
      <c r="K1040" s="228" t="s">
        <v>846</v>
      </c>
      <c r="L1040" s="228" t="s">
        <v>7090</v>
      </c>
      <c r="M1040" s="228" t="s">
        <v>933</v>
      </c>
      <c r="N1040" s="228" t="s">
        <v>1156</v>
      </c>
      <c r="O1040" s="228" t="s">
        <v>850</v>
      </c>
      <c r="P1040" s="233" t="s">
        <v>7090</v>
      </c>
      <c r="Q1040" s="228" t="s">
        <v>795</v>
      </c>
      <c r="R1040" s="233" t="s">
        <v>7211</v>
      </c>
      <c r="S1040" s="228" t="s">
        <v>7211</v>
      </c>
      <c r="T1040" s="228" t="s">
        <v>7216</v>
      </c>
      <c r="U1040" s="228" t="s">
        <v>855</v>
      </c>
      <c r="V1040" s="228" t="s">
        <v>855</v>
      </c>
      <c r="W1040" s="228" t="s">
        <v>869</v>
      </c>
      <c r="X1040" s="316" t="s">
        <v>793</v>
      </c>
      <c r="Y1040" s="317" t="str">
        <f>VLOOKUP(HelpMe[[#This Row],[Technician]],Technicians[#All],3,FALSE)</f>
        <v>Capgemini</v>
      </c>
      <c r="Z1040" s="228" t="str">
        <f>VLOOKUP(HelpMe[[#This Row],[Technician]],Technicians[#All],2,FALSE)</f>
        <v>SAP SD</v>
      </c>
      <c r="AA1040" s="233" t="str">
        <f>IF((TEXT("Oct 28, 2024 00:00 AM","mmm dd, yyyy hh:mm") - HelpMe[[#This Row],[Updated Created Date]])&gt;0, "Yes","No")</f>
        <v>No</v>
      </c>
      <c r="AB1040" s="230">
        <f ca="1">HelpMe[[#This Row],[Updated Resolved Time]]-HelpMe[[#This Row],[Updated Created Date]]</f>
        <v>3.1256944444467081</v>
      </c>
      <c r="AC1040" s="231">
        <f>YEAR(HelpMe[[#This Row],[Updated Created Date]])</f>
        <v>2024</v>
      </c>
      <c r="AD1040" s="228">
        <f>WEEKNUM(HelpMe[[#This Row],[Updated Created Date]])</f>
        <v>50</v>
      </c>
      <c r="AE1040" s="228" t="str">
        <f>_xlfn.CONCAT(HelpMe[[#This Row],[Year]],"-W",HelpMe[[#This Row],[Week'#]])</f>
        <v>2024-W50</v>
      </c>
      <c r="AF1040" s="228" t="str">
        <f>IFERROR(VLOOKUP(HelpMe[[#This Row],[ID]],CGTracker[#All],13,FALSE),"No CG Status Found")</f>
        <v>Resolved</v>
      </c>
      <c r="AG1040" s="228">
        <f>MONTH(HelpMe[[#This Row],[Updated Created Date]])</f>
        <v>12</v>
      </c>
      <c r="AH1040" s="228" t="str">
        <f>_xlfn.CONCAT(HelpMe[[#This Row],[Year]],"-M",HelpMe[[#This Row],[Month]])</f>
        <v>2024-M12</v>
      </c>
      <c r="AI1040" s="228" t="str">
        <f ca="1">IF(HelpMe[[#This Row],[Age]]&lt;2,"Less than 2",IF(HelpMe[[#This Row],[Age]]&lt;5,"From 2 to 5",IF(HelpMe[[#This Row],[Age]]&lt;10,"From 5 to 10","More than 10")))</f>
        <v>From 2 to 5</v>
      </c>
      <c r="AJ104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45636.635416666664</v>
      </c>
      <c r="AK10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45639.761111111111</v>
      </c>
    </row>
    <row r="1041" spans="1:37" ht="13.5" customHeight="1">
      <c r="A1041" s="235">
        <v>4000005808</v>
      </c>
      <c r="B1041" s="228" t="s">
        <v>156</v>
      </c>
      <c r="C1041" s="228" t="s">
        <v>795</v>
      </c>
      <c r="D1041" s="228" t="s">
        <v>7217</v>
      </c>
      <c r="E1041" s="228" t="s">
        <v>7208</v>
      </c>
      <c r="F1041" s="228" t="s">
        <v>518</v>
      </c>
      <c r="G1041" s="228" t="s">
        <v>516</v>
      </c>
      <c r="H1041" s="228" t="s">
        <v>403</v>
      </c>
      <c r="I1041" s="233" t="s">
        <v>7218</v>
      </c>
      <c r="J1041" s="228" t="s">
        <v>7219</v>
      </c>
      <c r="K1041" s="228" t="s">
        <v>846</v>
      </c>
      <c r="L1041" s="228" t="s">
        <v>7090</v>
      </c>
      <c r="M1041" s="228" t="s">
        <v>933</v>
      </c>
      <c r="N1041" s="228" t="s">
        <v>1024</v>
      </c>
      <c r="O1041" s="228" t="s">
        <v>850</v>
      </c>
      <c r="P1041" s="233" t="s">
        <v>7090</v>
      </c>
      <c r="Q1041" s="228" t="s">
        <v>795</v>
      </c>
      <c r="R1041" s="233" t="s">
        <v>7091</v>
      </c>
      <c r="S1041" s="228" t="s">
        <v>7091</v>
      </c>
      <c r="T1041" s="228" t="s">
        <v>7220</v>
      </c>
      <c r="U1041" s="228" t="s">
        <v>855</v>
      </c>
      <c r="V1041" s="228" t="s">
        <v>855</v>
      </c>
      <c r="W1041" s="228" t="s">
        <v>869</v>
      </c>
      <c r="X1041" s="316" t="s">
        <v>793</v>
      </c>
      <c r="Y1041" s="317" t="str">
        <f>VLOOKUP(HelpMe[[#This Row],[Technician]],Technicians[#All],3,FALSE)</f>
        <v>Capgemini</v>
      </c>
      <c r="Z1041" s="228" t="str">
        <f>VLOOKUP(HelpMe[[#This Row],[Technician]],Technicians[#All],2,FALSE)</f>
        <v>SAP SD</v>
      </c>
      <c r="AA1041" s="233" t="str">
        <f>IF((TEXT("Oct 28, 2024 00:00 AM","mmm dd, yyyy hh:mm") - HelpMe[[#This Row],[Updated Created Date]])&gt;0, "Yes","No")</f>
        <v>No</v>
      </c>
      <c r="AB1041" s="230">
        <f ca="1">HelpMe[[#This Row],[Updated Resolved Time]]-HelpMe[[#This Row],[Updated Created Date]]</f>
        <v>3.09375</v>
      </c>
      <c r="AC1041" s="231">
        <f>YEAR(HelpMe[[#This Row],[Updated Created Date]])</f>
        <v>2024</v>
      </c>
      <c r="AD1041" s="228">
        <f>WEEKNUM(HelpMe[[#This Row],[Updated Created Date]])</f>
        <v>50</v>
      </c>
      <c r="AE1041" s="228" t="str">
        <f>_xlfn.CONCAT(HelpMe[[#This Row],[Year]],"-W",HelpMe[[#This Row],[Week'#]])</f>
        <v>2024-W50</v>
      </c>
      <c r="AF1041" s="228" t="str">
        <f>IFERROR(VLOOKUP(HelpMe[[#This Row],[ID]],CGTracker[#All],13,FALSE),"No CG Status Found")</f>
        <v>Resolved</v>
      </c>
      <c r="AG1041" s="228">
        <f>MONTH(HelpMe[[#This Row],[Updated Created Date]])</f>
        <v>12</v>
      </c>
      <c r="AH1041" s="228" t="str">
        <f>_xlfn.CONCAT(HelpMe[[#This Row],[Year]],"-M",HelpMe[[#This Row],[Month]])</f>
        <v>2024-M12</v>
      </c>
      <c r="AI1041" s="228" t="str">
        <f ca="1">IF(HelpMe[[#This Row],[Age]]&lt;2,"Less than 2",IF(HelpMe[[#This Row],[Age]]&lt;5,"From 2 to 5",IF(HelpMe[[#This Row],[Age]]&lt;10,"From 5 to 10","More than 10")))</f>
        <v>From 2 to 5</v>
      </c>
      <c r="AJ104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45636.668055555558</v>
      </c>
      <c r="AK10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45639.761805555558</v>
      </c>
    </row>
    <row r="1042" spans="1:37" ht="13.5" customHeight="1">
      <c r="A1042" s="235">
        <v>4000005814</v>
      </c>
      <c r="B1042" s="228" t="s">
        <v>156</v>
      </c>
      <c r="C1042" s="228" t="s">
        <v>795</v>
      </c>
      <c r="D1042" s="228" t="s">
        <v>731</v>
      </c>
      <c r="E1042" s="228" t="s">
        <v>2226</v>
      </c>
      <c r="F1042" s="228" t="s">
        <v>518</v>
      </c>
      <c r="G1042" s="228" t="s">
        <v>516</v>
      </c>
      <c r="H1042" s="228" t="s">
        <v>403</v>
      </c>
      <c r="I1042" s="233" t="s">
        <v>7221</v>
      </c>
      <c r="J1042" s="228" t="s">
        <v>7222</v>
      </c>
      <c r="K1042" s="228" t="s">
        <v>846</v>
      </c>
      <c r="L1042" s="228" t="s">
        <v>7090</v>
      </c>
      <c r="M1042" s="228" t="s">
        <v>933</v>
      </c>
      <c r="N1042" s="228" t="s">
        <v>1098</v>
      </c>
      <c r="O1042" s="228" t="s">
        <v>850</v>
      </c>
      <c r="P1042" s="233" t="s">
        <v>7090</v>
      </c>
      <c r="Q1042" s="228" t="s">
        <v>795</v>
      </c>
      <c r="R1042" s="233" t="s">
        <v>7223</v>
      </c>
      <c r="S1042" s="228" t="s">
        <v>7223</v>
      </c>
      <c r="T1042" s="228" t="s">
        <v>7224</v>
      </c>
      <c r="U1042" s="228" t="s">
        <v>855</v>
      </c>
      <c r="V1042" s="228" t="s">
        <v>855</v>
      </c>
      <c r="W1042" s="228" t="s">
        <v>869</v>
      </c>
      <c r="X1042" s="316" t="s">
        <v>793</v>
      </c>
      <c r="Y1042" s="317" t="str">
        <f>VLOOKUP(HelpMe[[#This Row],[Technician]],Technicians[#All],3,FALSE)</f>
        <v>Capgemini</v>
      </c>
      <c r="Z1042" s="228" t="str">
        <f>VLOOKUP(HelpMe[[#This Row],[Technician]],Technicians[#All],2,FALSE)</f>
        <v>SAP SD</v>
      </c>
      <c r="AA1042" s="233" t="str">
        <f>IF((TEXT("Oct 28, 2024 00:00 AM","mmm dd, yyyy hh:mm") - HelpMe[[#This Row],[Updated Created Date]])&gt;0, "Yes","No")</f>
        <v>No</v>
      </c>
      <c r="AB1042" s="230">
        <f ca="1">HelpMe[[#This Row],[Updated Resolved Time]]-HelpMe[[#This Row],[Updated Created Date]]</f>
        <v>3.0374999999985448</v>
      </c>
      <c r="AC1042" s="231">
        <f>YEAR(HelpMe[[#This Row],[Updated Created Date]])</f>
        <v>2024</v>
      </c>
      <c r="AD1042" s="228">
        <f>WEEKNUM(HelpMe[[#This Row],[Updated Created Date]])</f>
        <v>50</v>
      </c>
      <c r="AE1042" s="228" t="str">
        <f>_xlfn.CONCAT(HelpMe[[#This Row],[Year]],"-W",HelpMe[[#This Row],[Week'#]])</f>
        <v>2024-W50</v>
      </c>
      <c r="AF1042" s="228" t="str">
        <f>IFERROR(VLOOKUP(HelpMe[[#This Row],[ID]],CGTracker[#All],13,FALSE),"No CG Status Found")</f>
        <v>Resolved</v>
      </c>
      <c r="AG1042" s="228">
        <f>MONTH(HelpMe[[#This Row],[Updated Created Date]])</f>
        <v>12</v>
      </c>
      <c r="AH1042" s="228" t="str">
        <f>_xlfn.CONCAT(HelpMe[[#This Row],[Year]],"-M",HelpMe[[#This Row],[Month]])</f>
        <v>2024-M12</v>
      </c>
      <c r="AI1042" s="228" t="str">
        <f ca="1">IF(HelpMe[[#This Row],[Age]]&lt;2,"Less than 2",IF(HelpMe[[#This Row],[Age]]&lt;5,"From 2 to 5",IF(HelpMe[[#This Row],[Age]]&lt;10,"From 5 to 10","More than 10")))</f>
        <v>From 2 to 5</v>
      </c>
      <c r="AJ104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45636.724999999999</v>
      </c>
      <c r="AK10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45639.762499999997</v>
      </c>
    </row>
    <row r="1043" spans="1:37" ht="13.5" customHeight="1">
      <c r="A1043" s="235">
        <v>4000005818</v>
      </c>
      <c r="B1043" s="228" t="s">
        <v>117</v>
      </c>
      <c r="C1043" s="228" t="s">
        <v>795</v>
      </c>
      <c r="D1043" s="228" t="s">
        <v>7225</v>
      </c>
      <c r="E1043" s="228" t="s">
        <v>7226</v>
      </c>
      <c r="F1043" s="228" t="s">
        <v>881</v>
      </c>
      <c r="G1043" s="228" t="s">
        <v>882</v>
      </c>
      <c r="H1043" s="228" t="s">
        <v>403</v>
      </c>
      <c r="I1043" s="233" t="s">
        <v>7227</v>
      </c>
      <c r="J1043" s="228" t="s">
        <v>7228</v>
      </c>
      <c r="K1043" s="228" t="s">
        <v>846</v>
      </c>
      <c r="L1043" s="228" t="s">
        <v>6843</v>
      </c>
      <c r="M1043" s="228" t="s">
        <v>933</v>
      </c>
      <c r="N1043" s="228" t="s">
        <v>849</v>
      </c>
      <c r="O1043" s="228" t="s">
        <v>850</v>
      </c>
      <c r="P1043" s="233" t="s">
        <v>6843</v>
      </c>
      <c r="Q1043" s="228" t="s">
        <v>795</v>
      </c>
      <c r="R1043" s="233" t="s">
        <v>6844</v>
      </c>
      <c r="S1043" s="228" t="s">
        <v>6844</v>
      </c>
      <c r="T1043" s="228" t="s">
        <v>6645</v>
      </c>
      <c r="U1043" s="228" t="s">
        <v>890</v>
      </c>
      <c r="V1043" s="228" t="s">
        <v>855</v>
      </c>
      <c r="W1043" s="228" t="s">
        <v>869</v>
      </c>
      <c r="X1043" s="316" t="s">
        <v>793</v>
      </c>
      <c r="Y1043" s="317" t="str">
        <f>VLOOKUP(HelpMe[[#This Row],[Technician]],Technicians[#All],3,FALSE)</f>
        <v>RAK Ceramics</v>
      </c>
      <c r="Z1043" s="228" t="str">
        <f>VLOOKUP(HelpMe[[#This Row],[Technician]],Technicians[#All],2,FALSE)</f>
        <v>SAP Basis</v>
      </c>
      <c r="AA1043" s="233" t="str">
        <f>IF((TEXT("Oct 28, 2024 00:00 AM","mmm dd, yyyy hh:mm") - HelpMe[[#This Row],[Updated Created Date]])&gt;0, "Yes","No")</f>
        <v>No</v>
      </c>
      <c r="AB1043" s="230">
        <f ca="1">HelpMe[[#This Row],[Updated Resolved Time]]-HelpMe[[#This Row],[Updated Created Date]]</f>
        <v>3.1944444446708076E-2</v>
      </c>
      <c r="AC1043" s="231">
        <f>YEAR(HelpMe[[#This Row],[Updated Created Date]])</f>
        <v>2024</v>
      </c>
      <c r="AD1043" s="228">
        <f>WEEKNUM(HelpMe[[#This Row],[Updated Created Date]])</f>
        <v>50</v>
      </c>
      <c r="AE1043" s="228" t="str">
        <f>_xlfn.CONCAT(HelpMe[[#This Row],[Year]],"-W",HelpMe[[#This Row],[Week'#]])</f>
        <v>2024-W50</v>
      </c>
      <c r="AF1043" s="228" t="str">
        <f>IFERROR(VLOOKUP(HelpMe[[#This Row],[ID]],CGTracker[#All],13,FALSE),"No CG Status Found")</f>
        <v>No CG Status Found</v>
      </c>
      <c r="AG1043" s="228">
        <f>MONTH(HelpMe[[#This Row],[Updated Created Date]])</f>
        <v>12</v>
      </c>
      <c r="AH1043" s="228" t="str">
        <f>_xlfn.CONCAT(HelpMe[[#This Row],[Year]],"-M",HelpMe[[#This Row],[Month]])</f>
        <v>2024-M12</v>
      </c>
      <c r="AI1043" s="228" t="str">
        <f ca="1">IF(HelpMe[[#This Row],[Age]]&lt;2,"Less than 2",IF(HelpMe[[#This Row],[Age]]&lt;5,"From 2 to 5",IF(HelpMe[[#This Row],[Age]]&lt;10,"From 5 to 10","More than 10")))</f>
        <v>Less than 2</v>
      </c>
      <c r="AJ104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45636.749305555553</v>
      </c>
      <c r="AK10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45636.78125</v>
      </c>
    </row>
    <row r="1044" spans="1:37" ht="13.5" customHeight="1">
      <c r="A1044" s="235">
        <v>4000005821</v>
      </c>
      <c r="B1044" s="228" t="s">
        <v>156</v>
      </c>
      <c r="C1044" s="228" t="s">
        <v>795</v>
      </c>
      <c r="D1044" s="228" t="s">
        <v>692</v>
      </c>
      <c r="E1044" s="228" t="s">
        <v>3373</v>
      </c>
      <c r="F1044" s="228" t="s">
        <v>518</v>
      </c>
      <c r="G1044" s="228" t="s">
        <v>516</v>
      </c>
      <c r="H1044" s="228" t="s">
        <v>403</v>
      </c>
      <c r="I1044" s="233" t="s">
        <v>7229</v>
      </c>
      <c r="J1044" s="228" t="s">
        <v>7230</v>
      </c>
      <c r="K1044" s="228" t="s">
        <v>846</v>
      </c>
      <c r="L1044" s="228" t="s">
        <v>7160</v>
      </c>
      <c r="M1044" s="228" t="s">
        <v>933</v>
      </c>
      <c r="N1044" s="228" t="s">
        <v>1156</v>
      </c>
      <c r="O1044" s="228" t="s">
        <v>850</v>
      </c>
      <c r="P1044" s="233" t="s">
        <v>7160</v>
      </c>
      <c r="Q1044" s="228" t="s">
        <v>795</v>
      </c>
      <c r="R1044" s="233" t="s">
        <v>7231</v>
      </c>
      <c r="S1044" s="228" t="s">
        <v>7231</v>
      </c>
      <c r="T1044" s="228" t="s">
        <v>7232</v>
      </c>
      <c r="U1044" s="228" t="s">
        <v>855</v>
      </c>
      <c r="V1044" s="228" t="s">
        <v>855</v>
      </c>
      <c r="W1044" s="228" t="s">
        <v>869</v>
      </c>
      <c r="X1044" s="316" t="s">
        <v>793</v>
      </c>
      <c r="Y1044" s="317" t="str">
        <f>VLOOKUP(HelpMe[[#This Row],[Technician]],Technicians[#All],3,FALSE)</f>
        <v>Capgemini</v>
      </c>
      <c r="Z1044" s="228" t="str">
        <f>VLOOKUP(HelpMe[[#This Row],[Technician]],Technicians[#All],2,FALSE)</f>
        <v>SAP SD</v>
      </c>
      <c r="AA1044" s="233" t="str">
        <f>IF((TEXT("Oct 28, 2024 00:00 AM","mmm dd, yyyy hh:mm") - HelpMe[[#This Row],[Updated Created Date]])&gt;0, "Yes","No")</f>
        <v>No</v>
      </c>
      <c r="AB1044" s="230">
        <f ca="1">HelpMe[[#This Row],[Updated Resolved Time]]-HelpMe[[#This Row],[Updated Created Date]]</f>
        <v>2.7472222222204437</v>
      </c>
      <c r="AC1044" s="231">
        <f>YEAR(HelpMe[[#This Row],[Updated Created Date]])</f>
        <v>2024</v>
      </c>
      <c r="AD1044" s="228">
        <f>WEEKNUM(HelpMe[[#This Row],[Updated Created Date]])</f>
        <v>50</v>
      </c>
      <c r="AE1044" s="228" t="str">
        <f>_xlfn.CONCAT(HelpMe[[#This Row],[Year]],"-W",HelpMe[[#This Row],[Week'#]])</f>
        <v>2024-W50</v>
      </c>
      <c r="AF1044" s="228" t="str">
        <f>IFERROR(VLOOKUP(HelpMe[[#This Row],[ID]],CGTracker[#All],13,FALSE),"No CG Status Found")</f>
        <v>Resolved</v>
      </c>
      <c r="AG1044" s="228">
        <f>MONTH(HelpMe[[#This Row],[Updated Created Date]])</f>
        <v>12</v>
      </c>
      <c r="AH1044" s="228" t="str">
        <f>_xlfn.CONCAT(HelpMe[[#This Row],[Year]],"-M",HelpMe[[#This Row],[Month]])</f>
        <v>2024-M12</v>
      </c>
      <c r="AI1044" s="228" t="str">
        <f ca="1">IF(HelpMe[[#This Row],[Age]]&lt;2,"Less than 2",IF(HelpMe[[#This Row],[Age]]&lt;5,"From 2 to 5",IF(HelpMe[[#This Row],[Age]]&lt;10,"From 5 to 10","More than 10")))</f>
        <v>From 2 to 5</v>
      </c>
      <c r="AJ104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45636.772916666669</v>
      </c>
      <c r="AK10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45639.520138888889</v>
      </c>
    </row>
    <row r="1045" spans="1:37" ht="13.5" customHeight="1">
      <c r="A1045" s="235">
        <v>4000005812</v>
      </c>
      <c r="B1045" s="228" t="s">
        <v>117</v>
      </c>
      <c r="C1045" s="228" t="s">
        <v>795</v>
      </c>
      <c r="D1045" s="228" t="s">
        <v>7233</v>
      </c>
      <c r="E1045" s="228" t="s">
        <v>7234</v>
      </c>
      <c r="F1045" s="228" t="s">
        <v>881</v>
      </c>
      <c r="G1045" s="228" t="s">
        <v>882</v>
      </c>
      <c r="H1045" s="228" t="s">
        <v>403</v>
      </c>
      <c r="I1045" s="233" t="s">
        <v>7235</v>
      </c>
      <c r="J1045" s="228" t="s">
        <v>7236</v>
      </c>
      <c r="K1045" s="228" t="s">
        <v>846</v>
      </c>
      <c r="L1045" s="228" t="s">
        <v>3910</v>
      </c>
      <c r="M1045" s="228" t="s">
        <v>7234</v>
      </c>
      <c r="N1045" s="228" t="s">
        <v>6411</v>
      </c>
      <c r="O1045" s="228" t="s">
        <v>850</v>
      </c>
      <c r="P1045" s="233" t="s">
        <v>3910</v>
      </c>
      <c r="Q1045" s="228" t="s">
        <v>795</v>
      </c>
      <c r="R1045" s="233" t="s">
        <v>7237</v>
      </c>
      <c r="S1045" s="228" t="s">
        <v>7238</v>
      </c>
      <c r="T1045" s="228" t="s">
        <v>7239</v>
      </c>
      <c r="U1045" s="228" t="s">
        <v>890</v>
      </c>
      <c r="V1045" s="228" t="s">
        <v>855</v>
      </c>
      <c r="W1045" s="228" t="s">
        <v>869</v>
      </c>
      <c r="X1045" s="316" t="s">
        <v>855</v>
      </c>
      <c r="Y1045" s="317" t="str">
        <f>VLOOKUP(HelpMe[[#This Row],[Technician]],Technicians[#All],3,FALSE)</f>
        <v>RAK Ceramics</v>
      </c>
      <c r="Z1045" s="228" t="str">
        <f>VLOOKUP(HelpMe[[#This Row],[Technician]],Technicians[#All],2,FALSE)</f>
        <v>SAP Basis</v>
      </c>
      <c r="AA1045" s="233" t="str">
        <f>IF((TEXT("Oct 28, 2024 00:00 AM","mmm dd, yyyy hh:mm") - HelpMe[[#This Row],[Updated Created Date]])&gt;0, "Yes","No")</f>
        <v>No</v>
      </c>
      <c r="AB1045" s="230">
        <f ca="1">HelpMe[[#This Row],[Updated Resolved Time]]-HelpMe[[#This Row],[Updated Created Date]]</f>
        <v>7.78125</v>
      </c>
      <c r="AC1045" s="231">
        <f>YEAR(HelpMe[[#This Row],[Updated Created Date]])</f>
        <v>2024</v>
      </c>
      <c r="AD1045" s="228">
        <f>WEEKNUM(HelpMe[[#This Row],[Updated Created Date]])</f>
        <v>50</v>
      </c>
      <c r="AE1045" s="228" t="str">
        <f>_xlfn.CONCAT(HelpMe[[#This Row],[Year]],"-W",HelpMe[[#This Row],[Week'#]])</f>
        <v>2024-W50</v>
      </c>
      <c r="AF1045" s="228" t="str">
        <f>IFERROR(VLOOKUP(HelpMe[[#This Row],[ID]],CGTracker[#All],13,FALSE),"No CG Status Found")</f>
        <v>No CG Status Found</v>
      </c>
      <c r="AG1045" s="228">
        <f>MONTH(HelpMe[[#This Row],[Updated Created Date]])</f>
        <v>12</v>
      </c>
      <c r="AH1045" s="228" t="str">
        <f>_xlfn.CONCAT(HelpMe[[#This Row],[Year]],"-M",HelpMe[[#This Row],[Month]])</f>
        <v>2024-M12</v>
      </c>
      <c r="AI1045" s="228" t="str">
        <f ca="1">IF(HelpMe[[#This Row],[Age]]&lt;2,"Less than 2",IF(HelpMe[[#This Row],[Age]]&lt;5,"From 2 to 5",IF(HelpMe[[#This Row],[Age]]&lt;10,"From 5 to 10","More than 10")))</f>
        <v>From 5 to 10</v>
      </c>
      <c r="AJ104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45636.72152777778</v>
      </c>
      <c r="AK10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45644.50277777778</v>
      </c>
    </row>
    <row r="1046" spans="1:37" ht="13.5" customHeight="1">
      <c r="A1046" s="235">
        <v>4000005854</v>
      </c>
      <c r="B1046" s="228" t="s">
        <v>117</v>
      </c>
      <c r="C1046" s="228" t="s">
        <v>795</v>
      </c>
      <c r="D1046" s="228" t="s">
        <v>7240</v>
      </c>
      <c r="E1046" s="228" t="s">
        <v>6898</v>
      </c>
      <c r="F1046" s="228" t="s">
        <v>881</v>
      </c>
      <c r="G1046" s="228" t="s">
        <v>882</v>
      </c>
      <c r="H1046" s="228" t="s">
        <v>403</v>
      </c>
      <c r="I1046" s="233" t="s">
        <v>7241</v>
      </c>
      <c r="J1046" s="228" t="s">
        <v>7242</v>
      </c>
      <c r="K1046" s="228" t="s">
        <v>890</v>
      </c>
      <c r="L1046" s="228" t="s">
        <v>7011</v>
      </c>
      <c r="M1046" s="228" t="s">
        <v>6898</v>
      </c>
      <c r="N1046" s="228" t="s">
        <v>7243</v>
      </c>
      <c r="O1046" s="228" t="s">
        <v>850</v>
      </c>
      <c r="P1046" s="233" t="s">
        <v>7011</v>
      </c>
      <c r="Q1046" s="228" t="s">
        <v>795</v>
      </c>
      <c r="R1046" s="233" t="s">
        <v>7244</v>
      </c>
      <c r="S1046" s="228" t="s">
        <v>7244</v>
      </c>
      <c r="T1046" s="228" t="s">
        <v>7245</v>
      </c>
      <c r="U1046" s="228" t="s">
        <v>846</v>
      </c>
      <c r="V1046" s="228" t="s">
        <v>855</v>
      </c>
      <c r="W1046" s="228" t="s">
        <v>938</v>
      </c>
      <c r="X1046" s="316" t="s">
        <v>793</v>
      </c>
      <c r="Y1046" s="317" t="str">
        <f>VLOOKUP(HelpMe[[#This Row],[Technician]],Technicians[#All],3,FALSE)</f>
        <v>RAK Ceramics</v>
      </c>
      <c r="Z1046" s="228" t="str">
        <f>VLOOKUP(HelpMe[[#This Row],[Technician]],Technicians[#All],2,FALSE)</f>
        <v>SAP Basis</v>
      </c>
      <c r="AA1046" s="233" t="str">
        <f>IF((TEXT("Oct 28, 2024 00:00 AM","mmm dd, yyyy hh:mm") - HelpMe[[#This Row],[Updated Created Date]])&gt;0, "Yes","No")</f>
        <v>No</v>
      </c>
      <c r="AB1046" s="230">
        <f ca="1">HelpMe[[#This Row],[Updated Resolved Time]]-HelpMe[[#This Row],[Updated Created Date]]</f>
        <v>6.8145833333328483</v>
      </c>
      <c r="AC1046" s="231">
        <f>YEAR(HelpMe[[#This Row],[Updated Created Date]])</f>
        <v>2024</v>
      </c>
      <c r="AD1046" s="228">
        <f>WEEKNUM(HelpMe[[#This Row],[Updated Created Date]])</f>
        <v>50</v>
      </c>
      <c r="AE1046" s="228" t="str">
        <f>_xlfn.CONCAT(HelpMe[[#This Row],[Year]],"-W",HelpMe[[#This Row],[Week'#]])</f>
        <v>2024-W50</v>
      </c>
      <c r="AF1046" s="228" t="str">
        <f>IFERROR(VLOOKUP(HelpMe[[#This Row],[ID]],CGTracker[#All],13,FALSE),"No CG Status Found")</f>
        <v>No CG Status Found</v>
      </c>
      <c r="AG1046" s="228">
        <f>MONTH(HelpMe[[#This Row],[Updated Created Date]])</f>
        <v>12</v>
      </c>
      <c r="AH1046" s="228" t="str">
        <f>_xlfn.CONCAT(HelpMe[[#This Row],[Year]],"-M",HelpMe[[#This Row],[Month]])</f>
        <v>2024-M12</v>
      </c>
      <c r="AI1046" s="228" t="str">
        <f ca="1">IF(HelpMe[[#This Row],[Age]]&lt;2,"Less than 2",IF(HelpMe[[#This Row],[Age]]&lt;5,"From 2 to 5",IF(HelpMe[[#This Row],[Age]]&lt;10,"From 5 to 10","More than 10")))</f>
        <v>From 5 to 10</v>
      </c>
      <c r="AJ104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45637.698611111111</v>
      </c>
      <c r="AK10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45644.513194444444</v>
      </c>
    </row>
    <row r="1047" spans="1:37" ht="13.5" customHeight="1">
      <c r="A1047" s="235">
        <v>4000005834</v>
      </c>
      <c r="B1047" s="228" t="s">
        <v>117</v>
      </c>
      <c r="C1047" s="228" t="s">
        <v>795</v>
      </c>
      <c r="D1047" s="228" t="s">
        <v>7246</v>
      </c>
      <c r="E1047" s="228" t="s">
        <v>7247</v>
      </c>
      <c r="F1047" s="228" t="s">
        <v>881</v>
      </c>
      <c r="G1047" s="228" t="s">
        <v>882</v>
      </c>
      <c r="H1047" s="228" t="s">
        <v>403</v>
      </c>
      <c r="I1047" s="233" t="s">
        <v>7248</v>
      </c>
      <c r="J1047" s="228" t="s">
        <v>7249</v>
      </c>
      <c r="K1047" s="228" t="s">
        <v>890</v>
      </c>
      <c r="L1047" s="228" t="s">
        <v>3910</v>
      </c>
      <c r="M1047" s="228" t="s">
        <v>933</v>
      </c>
      <c r="N1047" s="228" t="s">
        <v>924</v>
      </c>
      <c r="O1047" s="228" t="s">
        <v>850</v>
      </c>
      <c r="P1047" s="233" t="s">
        <v>3910</v>
      </c>
      <c r="Q1047" s="228" t="s">
        <v>795</v>
      </c>
      <c r="R1047" s="233" t="s">
        <v>7250</v>
      </c>
      <c r="S1047" s="228" t="s">
        <v>7250</v>
      </c>
      <c r="T1047" s="228" t="s">
        <v>7251</v>
      </c>
      <c r="U1047" s="228" t="s">
        <v>890</v>
      </c>
      <c r="V1047" s="228" t="s">
        <v>855</v>
      </c>
      <c r="W1047" s="228" t="s">
        <v>938</v>
      </c>
      <c r="X1047" s="316" t="s">
        <v>793</v>
      </c>
      <c r="Y1047" s="317" t="str">
        <f>VLOOKUP(HelpMe[[#This Row],[Technician]],Technicians[#All],3,FALSE)</f>
        <v>RAK Ceramics</v>
      </c>
      <c r="Z1047" s="228" t="str">
        <f>VLOOKUP(HelpMe[[#This Row],[Technician]],Technicians[#All],2,FALSE)</f>
        <v>SAP Basis</v>
      </c>
      <c r="AA1047" s="233" t="str">
        <f>IF((TEXT("Oct 28, 2024 00:00 AM","mmm dd, yyyy hh:mm") - HelpMe[[#This Row],[Updated Created Date]])&gt;0, "Yes","No")</f>
        <v>No</v>
      </c>
      <c r="AB1047" s="230">
        <f ca="1">HelpMe[[#This Row],[Updated Resolved Time]]-HelpMe[[#This Row],[Updated Created Date]]</f>
        <v>7.0166666666700621</v>
      </c>
      <c r="AC1047" s="231">
        <f>YEAR(HelpMe[[#This Row],[Updated Created Date]])</f>
        <v>2024</v>
      </c>
      <c r="AD1047" s="228">
        <f>WEEKNUM(HelpMe[[#This Row],[Updated Created Date]])</f>
        <v>50</v>
      </c>
      <c r="AE1047" s="228" t="str">
        <f>_xlfn.CONCAT(HelpMe[[#This Row],[Year]],"-W",HelpMe[[#This Row],[Week'#]])</f>
        <v>2024-W50</v>
      </c>
      <c r="AF1047" s="228" t="str">
        <f>IFERROR(VLOOKUP(HelpMe[[#This Row],[ID]],CGTracker[#All],13,FALSE),"No CG Status Found")</f>
        <v>No CG Status Found</v>
      </c>
      <c r="AG1047" s="228">
        <f>MONTH(HelpMe[[#This Row],[Updated Created Date]])</f>
        <v>12</v>
      </c>
      <c r="AH1047" s="228" t="str">
        <f>_xlfn.CONCAT(HelpMe[[#This Row],[Year]],"-M",HelpMe[[#This Row],[Month]])</f>
        <v>2024-M12</v>
      </c>
      <c r="AI1047" s="228" t="str">
        <f ca="1">IF(HelpMe[[#This Row],[Age]]&lt;2,"Less than 2",IF(HelpMe[[#This Row],[Age]]&lt;5,"From 2 to 5",IF(HelpMe[[#This Row],[Age]]&lt;10,"From 5 to 10","More than 10")))</f>
        <v>From 5 to 10</v>
      </c>
      <c r="AJ104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45637.484027777777</v>
      </c>
      <c r="AK10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45644.500694444447</v>
      </c>
    </row>
    <row r="1048" spans="1:37" ht="13.5" customHeight="1">
      <c r="A1048" s="235">
        <v>4000005842</v>
      </c>
      <c r="B1048" s="228" t="s">
        <v>117</v>
      </c>
      <c r="C1048" s="228" t="s">
        <v>795</v>
      </c>
      <c r="D1048" s="228" t="s">
        <v>7252</v>
      </c>
      <c r="E1048" s="228" t="s">
        <v>2840</v>
      </c>
      <c r="F1048" s="228" t="s">
        <v>881</v>
      </c>
      <c r="G1048" s="228" t="s">
        <v>882</v>
      </c>
      <c r="H1048" s="228" t="s">
        <v>403</v>
      </c>
      <c r="I1048" s="233" t="s">
        <v>7253</v>
      </c>
      <c r="J1048" s="228" t="s">
        <v>7254</v>
      </c>
      <c r="K1048" s="228" t="s">
        <v>846</v>
      </c>
      <c r="L1048" s="228" t="s">
        <v>2306</v>
      </c>
      <c r="M1048" s="228" t="s">
        <v>933</v>
      </c>
      <c r="N1048" s="228" t="s">
        <v>1555</v>
      </c>
      <c r="O1048" s="228" t="s">
        <v>850</v>
      </c>
      <c r="P1048" s="233" t="s">
        <v>2306</v>
      </c>
      <c r="Q1048" s="228" t="s">
        <v>795</v>
      </c>
      <c r="R1048" s="233" t="s">
        <v>7255</v>
      </c>
      <c r="S1048" s="228" t="s">
        <v>7255</v>
      </c>
      <c r="T1048" s="228" t="s">
        <v>7256</v>
      </c>
      <c r="U1048" s="228" t="s">
        <v>855</v>
      </c>
      <c r="V1048" s="228" t="s">
        <v>855</v>
      </c>
      <c r="W1048" s="228" t="s">
        <v>869</v>
      </c>
      <c r="X1048" s="316" t="s">
        <v>793</v>
      </c>
      <c r="Y1048" s="317" t="str">
        <f>VLOOKUP(HelpMe[[#This Row],[Technician]],Technicians[#All],3,FALSE)</f>
        <v>RAK Ceramics</v>
      </c>
      <c r="Z1048" s="228" t="str">
        <f>VLOOKUP(HelpMe[[#This Row],[Technician]],Technicians[#All],2,FALSE)</f>
        <v>SAP Basis</v>
      </c>
      <c r="AA1048" s="233" t="str">
        <f>IF((TEXT("Oct 28, 2024 00:00 AM","mmm dd, yyyy hh:mm") - HelpMe[[#This Row],[Updated Created Date]])&gt;0, "Yes","No")</f>
        <v>No</v>
      </c>
      <c r="AB1048" s="230">
        <f ca="1">HelpMe[[#This Row],[Updated Resolved Time]]-HelpMe[[#This Row],[Updated Created Date]]</f>
        <v>1.1284722222262644</v>
      </c>
      <c r="AC1048" s="231">
        <f>YEAR(HelpMe[[#This Row],[Updated Created Date]])</f>
        <v>2024</v>
      </c>
      <c r="AD1048" s="228">
        <f>WEEKNUM(HelpMe[[#This Row],[Updated Created Date]])</f>
        <v>50</v>
      </c>
      <c r="AE1048" s="228" t="str">
        <f>_xlfn.CONCAT(HelpMe[[#This Row],[Year]],"-W",HelpMe[[#This Row],[Week'#]])</f>
        <v>2024-W50</v>
      </c>
      <c r="AF1048" s="228" t="str">
        <f>IFERROR(VLOOKUP(HelpMe[[#This Row],[ID]],CGTracker[#All],13,FALSE),"No CG Status Found")</f>
        <v>No CG Status Found</v>
      </c>
      <c r="AG1048" s="228">
        <f>MONTH(HelpMe[[#This Row],[Updated Created Date]])</f>
        <v>12</v>
      </c>
      <c r="AH1048" s="228" t="str">
        <f>_xlfn.CONCAT(HelpMe[[#This Row],[Year]],"-M",HelpMe[[#This Row],[Month]])</f>
        <v>2024-M12</v>
      </c>
      <c r="AI1048" s="228" t="str">
        <f ca="1">IF(HelpMe[[#This Row],[Age]]&lt;2,"Less than 2",IF(HelpMe[[#This Row],[Age]]&lt;5,"From 2 to 5",IF(HelpMe[[#This Row],[Age]]&lt;10,"From 5 to 10","More than 10")))</f>
        <v>Less than 2</v>
      </c>
      <c r="AJ104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45637.557638888888</v>
      </c>
      <c r="AK10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45638.686111111114</v>
      </c>
    </row>
    <row r="1049" spans="1:37" ht="13.5" customHeight="1">
      <c r="A1049" s="235">
        <v>4000005844</v>
      </c>
      <c r="B1049" s="228" t="s">
        <v>156</v>
      </c>
      <c r="C1049" s="228" t="s">
        <v>795</v>
      </c>
      <c r="D1049" s="228" t="s">
        <v>733</v>
      </c>
      <c r="E1049" s="228" t="s">
        <v>99</v>
      </c>
      <c r="F1049" s="228" t="s">
        <v>518</v>
      </c>
      <c r="G1049" s="228" t="s">
        <v>516</v>
      </c>
      <c r="H1049" s="228" t="s">
        <v>403</v>
      </c>
      <c r="I1049" s="233" t="s">
        <v>7257</v>
      </c>
      <c r="J1049" s="228" t="s">
        <v>7258</v>
      </c>
      <c r="K1049" s="228" t="s">
        <v>846</v>
      </c>
      <c r="L1049" s="228" t="s">
        <v>4175</v>
      </c>
      <c r="M1049" s="228" t="s">
        <v>933</v>
      </c>
      <c r="N1049" s="228" t="s">
        <v>886</v>
      </c>
      <c r="O1049" s="228" t="s">
        <v>850</v>
      </c>
      <c r="P1049" s="233" t="s">
        <v>4175</v>
      </c>
      <c r="Q1049" s="228" t="s">
        <v>795</v>
      </c>
      <c r="R1049" s="233" t="s">
        <v>7259</v>
      </c>
      <c r="S1049" s="228" t="s">
        <v>7259</v>
      </c>
      <c r="T1049" s="228" t="s">
        <v>7260</v>
      </c>
      <c r="U1049" s="228" t="s">
        <v>855</v>
      </c>
      <c r="V1049" s="228" t="s">
        <v>855</v>
      </c>
      <c r="W1049" s="228" t="s">
        <v>869</v>
      </c>
      <c r="X1049" s="316" t="s">
        <v>793</v>
      </c>
      <c r="Y1049" s="317" t="str">
        <f>VLOOKUP(HelpMe[[#This Row],[Technician]],Technicians[#All],3,FALSE)</f>
        <v>Capgemini</v>
      </c>
      <c r="Z1049" s="228" t="str">
        <f>VLOOKUP(HelpMe[[#This Row],[Technician]],Technicians[#All],2,FALSE)</f>
        <v>SAP SD</v>
      </c>
      <c r="AA1049" s="233" t="str">
        <f>IF((TEXT("Oct 28, 2024 00:00 AM","mmm dd, yyyy hh:mm") - HelpMe[[#This Row],[Updated Created Date]])&gt;0, "Yes","No")</f>
        <v>No</v>
      </c>
      <c r="AB1049" s="230">
        <f ca="1">HelpMe[[#This Row],[Updated Resolved Time]]-HelpMe[[#This Row],[Updated Created Date]]</f>
        <v>7.9034722222277196</v>
      </c>
      <c r="AC1049" s="231">
        <f>YEAR(HelpMe[[#This Row],[Updated Created Date]])</f>
        <v>2024</v>
      </c>
      <c r="AD1049" s="228">
        <f>WEEKNUM(HelpMe[[#This Row],[Updated Created Date]])</f>
        <v>50</v>
      </c>
      <c r="AE1049" s="228" t="str">
        <f>_xlfn.CONCAT(HelpMe[[#This Row],[Year]],"-W",HelpMe[[#This Row],[Week'#]])</f>
        <v>2024-W50</v>
      </c>
      <c r="AF1049" s="228" t="str">
        <f>IFERROR(VLOOKUP(HelpMe[[#This Row],[ID]],CGTracker[#All],13,FALSE),"No CG Status Found")</f>
        <v>Resolved</v>
      </c>
      <c r="AG1049" s="228">
        <f>MONTH(HelpMe[[#This Row],[Updated Created Date]])</f>
        <v>12</v>
      </c>
      <c r="AH1049" s="228" t="str">
        <f>_xlfn.CONCAT(HelpMe[[#This Row],[Year]],"-M",HelpMe[[#This Row],[Month]])</f>
        <v>2024-M12</v>
      </c>
      <c r="AI1049" s="228" t="str">
        <f ca="1">IF(HelpMe[[#This Row],[Age]]&lt;2,"Less than 2",IF(HelpMe[[#This Row],[Age]]&lt;5,"From 2 to 5",IF(HelpMe[[#This Row],[Age]]&lt;10,"From 5 to 10","More than 10")))</f>
        <v>From 5 to 10</v>
      </c>
      <c r="AJ104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45637.593055555553</v>
      </c>
      <c r="AK10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45645.496527777781</v>
      </c>
    </row>
    <row r="1050" spans="1:37" ht="13.5" customHeight="1">
      <c r="A1050" s="235">
        <v>4000005863</v>
      </c>
      <c r="B1050" s="228" t="s">
        <v>117</v>
      </c>
      <c r="C1050" s="228" t="s">
        <v>795</v>
      </c>
      <c r="D1050" s="228" t="s">
        <v>7261</v>
      </c>
      <c r="E1050" s="228" t="s">
        <v>2172</v>
      </c>
      <c r="F1050" s="228" t="s">
        <v>881</v>
      </c>
      <c r="G1050" s="228" t="s">
        <v>882</v>
      </c>
      <c r="H1050" s="228" t="s">
        <v>403</v>
      </c>
      <c r="I1050" s="233" t="s">
        <v>7262</v>
      </c>
      <c r="J1050" s="228" t="s">
        <v>7263</v>
      </c>
      <c r="K1050" s="228" t="s">
        <v>846</v>
      </c>
      <c r="L1050" s="228" t="s">
        <v>2306</v>
      </c>
      <c r="M1050" s="228" t="s">
        <v>933</v>
      </c>
      <c r="N1050" s="228" t="s">
        <v>1666</v>
      </c>
      <c r="O1050" s="228" t="s">
        <v>850</v>
      </c>
      <c r="P1050" s="233" t="s">
        <v>2306</v>
      </c>
      <c r="Q1050" s="228" t="s">
        <v>795</v>
      </c>
      <c r="R1050" s="233" t="s">
        <v>7264</v>
      </c>
      <c r="S1050" s="228" t="s">
        <v>7264</v>
      </c>
      <c r="T1050" s="228" t="s">
        <v>7265</v>
      </c>
      <c r="U1050" s="228" t="s">
        <v>890</v>
      </c>
      <c r="V1050" s="228" t="s">
        <v>855</v>
      </c>
      <c r="W1050" s="228" t="s">
        <v>869</v>
      </c>
      <c r="X1050" s="316" t="s">
        <v>2176</v>
      </c>
      <c r="Y1050" s="317" t="str">
        <f>VLOOKUP(HelpMe[[#This Row],[Technician]],Technicians[#All],3,FALSE)</f>
        <v>RAK Ceramics</v>
      </c>
      <c r="Z1050" s="228" t="str">
        <f>VLOOKUP(HelpMe[[#This Row],[Technician]],Technicians[#All],2,FALSE)</f>
        <v>SAP Basis</v>
      </c>
      <c r="AA1050" s="233" t="str">
        <f>IF((TEXT("Oct 28, 2024 00:00 AM","mmm dd, yyyy hh:mm") - HelpMe[[#This Row],[Updated Created Date]])&gt;0, "Yes","No")</f>
        <v>No</v>
      </c>
      <c r="AB1050" s="230">
        <f ca="1">HelpMe[[#This Row],[Updated Resolved Time]]-HelpMe[[#This Row],[Updated Created Date]]</f>
        <v>0.95833333333575865</v>
      </c>
      <c r="AC1050" s="231">
        <f>YEAR(HelpMe[[#This Row],[Updated Created Date]])</f>
        <v>2024</v>
      </c>
      <c r="AD1050" s="228">
        <f>WEEKNUM(HelpMe[[#This Row],[Updated Created Date]])</f>
        <v>50</v>
      </c>
      <c r="AE1050" s="228" t="str">
        <f>_xlfn.CONCAT(HelpMe[[#This Row],[Year]],"-W",HelpMe[[#This Row],[Week'#]])</f>
        <v>2024-W50</v>
      </c>
      <c r="AF1050" s="228" t="str">
        <f>IFERROR(VLOOKUP(HelpMe[[#This Row],[ID]],CGTracker[#All],13,FALSE),"No CG Status Found")</f>
        <v>No CG Status Found</v>
      </c>
      <c r="AG1050" s="228">
        <f>MONTH(HelpMe[[#This Row],[Updated Created Date]])</f>
        <v>12</v>
      </c>
      <c r="AH1050" s="228" t="str">
        <f>_xlfn.CONCAT(HelpMe[[#This Row],[Year]],"-M",HelpMe[[#This Row],[Month]])</f>
        <v>2024-M12</v>
      </c>
      <c r="AI1050" s="228" t="str">
        <f ca="1">IF(HelpMe[[#This Row],[Age]]&lt;2,"Less than 2",IF(HelpMe[[#This Row],[Age]]&lt;5,"From 2 to 5",IF(HelpMe[[#This Row],[Age]]&lt;10,"From 5 to 10","More than 10")))</f>
        <v>Less than 2</v>
      </c>
      <c r="AJ105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45637.731249999997</v>
      </c>
      <c r="AK10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45638.689583333333</v>
      </c>
    </row>
    <row r="1051" spans="1:37" ht="13.5" customHeight="1">
      <c r="A1051" s="235">
        <v>4000005870</v>
      </c>
      <c r="B1051" s="228" t="s">
        <v>117</v>
      </c>
      <c r="C1051" s="228" t="s">
        <v>795</v>
      </c>
      <c r="D1051" s="228" t="s">
        <v>7266</v>
      </c>
      <c r="E1051" s="228" t="s">
        <v>4656</v>
      </c>
      <c r="F1051" s="228" t="s">
        <v>518</v>
      </c>
      <c r="G1051" s="228" t="s">
        <v>1055</v>
      </c>
      <c r="H1051" s="228" t="s">
        <v>268</v>
      </c>
      <c r="I1051" s="233" t="s">
        <v>7265</v>
      </c>
      <c r="J1051" s="228" t="s">
        <v>7267</v>
      </c>
      <c r="K1051" s="228" t="s">
        <v>846</v>
      </c>
      <c r="L1051" s="228" t="s">
        <v>855</v>
      </c>
      <c r="M1051" s="228" t="s">
        <v>4656</v>
      </c>
      <c r="N1051" s="228" t="s">
        <v>2139</v>
      </c>
      <c r="O1051" s="228" t="s">
        <v>850</v>
      </c>
      <c r="P1051" s="233" t="s">
        <v>7268</v>
      </c>
      <c r="Q1051" s="228" t="s">
        <v>795</v>
      </c>
      <c r="R1051" s="233" t="s">
        <v>855</v>
      </c>
      <c r="S1051" s="228" t="s">
        <v>855</v>
      </c>
      <c r="T1051" s="228" t="s">
        <v>7269</v>
      </c>
      <c r="U1051" s="228" t="s">
        <v>846</v>
      </c>
      <c r="V1051" s="228" t="s">
        <v>7270</v>
      </c>
      <c r="W1051" s="228" t="s">
        <v>869</v>
      </c>
      <c r="X1051" s="316" t="s">
        <v>793</v>
      </c>
      <c r="Y1051" s="317" t="str">
        <f>VLOOKUP(HelpMe[[#This Row],[Technician]],Technicians[#All],3,FALSE)</f>
        <v>Capgemini</v>
      </c>
      <c r="Z1051" s="228" t="str">
        <f>VLOOKUP(HelpMe[[#This Row],[Technician]],Technicians[#All],2,FALSE)</f>
        <v>SAP SD</v>
      </c>
      <c r="AA1051" s="233" t="str">
        <f>IF((TEXT("Oct 28, 2024 00:00 AM","mmm dd, yyyy hh:mm") - HelpMe[[#This Row],[Updated Created Date]])&gt;0, "Yes","No")</f>
        <v>No</v>
      </c>
      <c r="AB1051" s="230">
        <f ca="1">HelpMe[[#This Row],[Updated Resolved Time]]-HelpMe[[#This Row],[Updated Created Date]]</f>
        <v>15.942934837963548</v>
      </c>
      <c r="AC1051" s="231">
        <f>YEAR(HelpMe[[#This Row],[Updated Created Date]])</f>
        <v>2024</v>
      </c>
      <c r="AD1051" s="228">
        <f>WEEKNUM(HelpMe[[#This Row],[Updated Created Date]])</f>
        <v>50</v>
      </c>
      <c r="AE1051" s="228" t="str">
        <f>_xlfn.CONCAT(HelpMe[[#This Row],[Year]],"-W",HelpMe[[#This Row],[Week'#]])</f>
        <v>2024-W50</v>
      </c>
      <c r="AF1051" s="228" t="str">
        <f>IFERROR(VLOOKUP(HelpMe[[#This Row],[ID]],CGTracker[#All],13,FALSE),"No CG Status Found")</f>
        <v>In Progress</v>
      </c>
      <c r="AG1051" s="228">
        <f>MONTH(HelpMe[[#This Row],[Updated Created Date]])</f>
        <v>12</v>
      </c>
      <c r="AH1051" s="228" t="str">
        <f>_xlfn.CONCAT(HelpMe[[#This Row],[Year]],"-M",HelpMe[[#This Row],[Month]])</f>
        <v>2024-M12</v>
      </c>
      <c r="AI1051" s="228" t="str">
        <f ca="1">IF(HelpMe[[#This Row],[Age]]&lt;2,"Less than 2",IF(HelpMe[[#This Row],[Age]]&lt;5,"From 2 to 5",IF(HelpMe[[#This Row],[Age]]&lt;10,"From 5 to 10","More than 10")))</f>
        <v>More than 10</v>
      </c>
      <c r="AJ105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45637.814583333333</v>
      </c>
      <c r="AK10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52" spans="1:37" ht="13.5" customHeight="1">
      <c r="A1052" s="235">
        <v>4000005917</v>
      </c>
      <c r="B1052" s="228" t="s">
        <v>156</v>
      </c>
      <c r="C1052" s="228" t="s">
        <v>795</v>
      </c>
      <c r="D1052" s="228" t="s">
        <v>7271</v>
      </c>
      <c r="E1052" s="228" t="s">
        <v>7272</v>
      </c>
      <c r="F1052" s="228" t="s">
        <v>881</v>
      </c>
      <c r="G1052" s="228" t="s">
        <v>882</v>
      </c>
      <c r="H1052" s="228" t="s">
        <v>403</v>
      </c>
      <c r="I1052" s="233" t="s">
        <v>7273</v>
      </c>
      <c r="J1052" s="228" t="s">
        <v>7274</v>
      </c>
      <c r="K1052" s="228" t="s">
        <v>846</v>
      </c>
      <c r="L1052" s="228" t="s">
        <v>3910</v>
      </c>
      <c r="M1052" s="228" t="s">
        <v>7272</v>
      </c>
      <c r="N1052" s="228" t="s">
        <v>924</v>
      </c>
      <c r="O1052" s="228" t="s">
        <v>850</v>
      </c>
      <c r="P1052" s="233" t="s">
        <v>3910</v>
      </c>
      <c r="Q1052" s="228" t="s">
        <v>795</v>
      </c>
      <c r="R1052" s="233" t="s">
        <v>7275</v>
      </c>
      <c r="S1052" s="228" t="s">
        <v>7275</v>
      </c>
      <c r="T1052" s="228" t="s">
        <v>7276</v>
      </c>
      <c r="U1052" s="228" t="s">
        <v>855</v>
      </c>
      <c r="V1052" s="228" t="s">
        <v>855</v>
      </c>
      <c r="W1052" s="228" t="s">
        <v>869</v>
      </c>
      <c r="X1052" s="316" t="s">
        <v>878</v>
      </c>
      <c r="Y1052" s="317" t="str">
        <f>VLOOKUP(HelpMe[[#This Row],[Technician]],Technicians[#All],3,FALSE)</f>
        <v>RAK Ceramics</v>
      </c>
      <c r="Z1052" s="228" t="str">
        <f>VLOOKUP(HelpMe[[#This Row],[Technician]],Technicians[#All],2,FALSE)</f>
        <v>SAP Basis</v>
      </c>
      <c r="AA1052" s="233" t="str">
        <f>IF((TEXT("Oct 28, 2024 00:00 AM","mmm dd, yyyy hh:mm") - HelpMe[[#This Row],[Updated Created Date]])&gt;0, "Yes","No")</f>
        <v>No</v>
      </c>
      <c r="AB1052" s="230">
        <f ca="1">HelpMe[[#This Row],[Updated Resolved Time]]-HelpMe[[#This Row],[Updated Created Date]]</f>
        <v>4.9576388888890506</v>
      </c>
      <c r="AC1052" s="231">
        <f>YEAR(HelpMe[[#This Row],[Updated Created Date]])</f>
        <v>2024</v>
      </c>
      <c r="AD1052" s="228">
        <f>WEEKNUM(HelpMe[[#This Row],[Updated Created Date]])</f>
        <v>50</v>
      </c>
      <c r="AE1052" s="228" t="str">
        <f>_xlfn.CONCAT(HelpMe[[#This Row],[Year]],"-W",HelpMe[[#This Row],[Week'#]])</f>
        <v>2024-W50</v>
      </c>
      <c r="AF1052" s="228" t="str">
        <f>IFERROR(VLOOKUP(HelpMe[[#This Row],[ID]],CGTracker[#All],13,FALSE),"No CG Status Found")</f>
        <v>No CG Status Found</v>
      </c>
      <c r="AG1052" s="228">
        <f>MONTH(HelpMe[[#This Row],[Updated Created Date]])</f>
        <v>12</v>
      </c>
      <c r="AH1052" s="228" t="str">
        <f>_xlfn.CONCAT(HelpMe[[#This Row],[Year]],"-M",HelpMe[[#This Row],[Month]])</f>
        <v>2024-M12</v>
      </c>
      <c r="AI1052" s="228" t="str">
        <f ca="1">IF(HelpMe[[#This Row],[Age]]&lt;2,"Less than 2",IF(HelpMe[[#This Row],[Age]]&lt;5,"From 2 to 5",IF(HelpMe[[#This Row],[Age]]&lt;10,"From 5 to 10","More than 10")))</f>
        <v>From 2 to 5</v>
      </c>
      <c r="AJ105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45639.53125</v>
      </c>
      <c r="AK10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45644.488888888889</v>
      </c>
    </row>
    <row r="1053" spans="1:37" ht="13.5" customHeight="1">
      <c r="A1053" s="235">
        <v>4000005903</v>
      </c>
      <c r="B1053" s="228" t="s">
        <v>117</v>
      </c>
      <c r="C1053" s="228" t="s">
        <v>1035</v>
      </c>
      <c r="D1053" s="228" t="s">
        <v>7277</v>
      </c>
      <c r="E1053" s="228" t="s">
        <v>2061</v>
      </c>
      <c r="F1053" s="228" t="s">
        <v>881</v>
      </c>
      <c r="G1053" s="228" t="s">
        <v>882</v>
      </c>
      <c r="H1053" s="228" t="s">
        <v>403</v>
      </c>
      <c r="I1053" s="233" t="s">
        <v>7278</v>
      </c>
      <c r="J1053" s="228" t="s">
        <v>7279</v>
      </c>
      <c r="K1053" s="228" t="s">
        <v>846</v>
      </c>
      <c r="L1053" s="228" t="s">
        <v>3910</v>
      </c>
      <c r="M1053" s="228" t="s">
        <v>2061</v>
      </c>
      <c r="N1053" s="228" t="s">
        <v>924</v>
      </c>
      <c r="O1053" s="228" t="s">
        <v>917</v>
      </c>
      <c r="P1053" s="233" t="s">
        <v>3910</v>
      </c>
      <c r="Q1053" s="228" t="s">
        <v>892</v>
      </c>
      <c r="R1053" s="233" t="s">
        <v>7280</v>
      </c>
      <c r="S1053" s="228" t="s">
        <v>7280</v>
      </c>
      <c r="T1053" s="228" t="s">
        <v>7281</v>
      </c>
      <c r="U1053" s="228" t="s">
        <v>890</v>
      </c>
      <c r="V1053" s="228" t="s">
        <v>855</v>
      </c>
      <c r="W1053" s="228" t="s">
        <v>869</v>
      </c>
      <c r="X1053" s="316" t="s">
        <v>793</v>
      </c>
      <c r="Y1053" s="317" t="str">
        <f>VLOOKUP(HelpMe[[#This Row],[Technician]],Technicians[#All],3,FALSE)</f>
        <v>RAK Ceramics</v>
      </c>
      <c r="Z1053" s="228" t="str">
        <f>VLOOKUP(HelpMe[[#This Row],[Technician]],Technicians[#All],2,FALSE)</f>
        <v>SAP Basis</v>
      </c>
      <c r="AA1053" s="233" t="str">
        <f>IF((TEXT("Oct 28, 2024 00:00 AM","mmm dd, yyyy hh:mm") - HelpMe[[#This Row],[Updated Created Date]])&gt;0, "Yes","No")</f>
        <v>No</v>
      </c>
      <c r="AB1053" s="230">
        <f ca="1">HelpMe[[#This Row],[Updated Resolved Time]]-HelpMe[[#This Row],[Updated Created Date]]</f>
        <v>5.6979166666642413</v>
      </c>
      <c r="AC1053" s="231">
        <f>YEAR(HelpMe[[#This Row],[Updated Created Date]])</f>
        <v>2024</v>
      </c>
      <c r="AD1053" s="228">
        <f>WEEKNUM(HelpMe[[#This Row],[Updated Created Date]])</f>
        <v>50</v>
      </c>
      <c r="AE1053" s="228" t="str">
        <f>_xlfn.CONCAT(HelpMe[[#This Row],[Year]],"-W",HelpMe[[#This Row],[Week'#]])</f>
        <v>2024-W50</v>
      </c>
      <c r="AF1053" s="228" t="str">
        <f>IFERROR(VLOOKUP(HelpMe[[#This Row],[ID]],CGTracker[#All],13,FALSE),"No CG Status Found")</f>
        <v>No CG Status Found</v>
      </c>
      <c r="AG1053" s="228">
        <f>MONTH(HelpMe[[#This Row],[Updated Created Date]])</f>
        <v>12</v>
      </c>
      <c r="AH1053" s="228" t="str">
        <f>_xlfn.CONCAT(HelpMe[[#This Row],[Year]],"-M",HelpMe[[#This Row],[Month]])</f>
        <v>2024-M12</v>
      </c>
      <c r="AI1053" s="228" t="str">
        <f ca="1">IF(HelpMe[[#This Row],[Age]]&lt;2,"Less than 2",IF(HelpMe[[#This Row],[Age]]&lt;5,"From 2 to 5",IF(HelpMe[[#This Row],[Age]]&lt;10,"From 5 to 10","More than 10")))</f>
        <v>From 5 to 10</v>
      </c>
      <c r="AJ105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45638.788194444445</v>
      </c>
      <c r="AK10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45644.486111111109</v>
      </c>
    </row>
    <row r="1054" spans="1:37" ht="13.5" customHeight="1">
      <c r="A1054" s="235">
        <v>4000005925</v>
      </c>
      <c r="B1054" s="228" t="s">
        <v>117</v>
      </c>
      <c r="C1054" s="228" t="s">
        <v>795</v>
      </c>
      <c r="D1054" s="228" t="s">
        <v>7282</v>
      </c>
      <c r="E1054" s="228" t="s">
        <v>880</v>
      </c>
      <c r="F1054" s="228" t="s">
        <v>518</v>
      </c>
      <c r="G1054" s="228" t="s">
        <v>895</v>
      </c>
      <c r="H1054" s="228" t="s">
        <v>746</v>
      </c>
      <c r="I1054" s="233" t="s">
        <v>7283</v>
      </c>
      <c r="J1054" s="228" t="s">
        <v>7284</v>
      </c>
      <c r="K1054" s="228" t="s">
        <v>846</v>
      </c>
      <c r="L1054" s="228" t="s">
        <v>855</v>
      </c>
      <c r="M1054" s="228" t="s">
        <v>880</v>
      </c>
      <c r="N1054" s="228" t="s">
        <v>886</v>
      </c>
      <c r="O1054" s="228" t="s">
        <v>850</v>
      </c>
      <c r="P1054" s="233" t="s">
        <v>7285</v>
      </c>
      <c r="Q1054" s="228" t="s">
        <v>795</v>
      </c>
      <c r="R1054" s="233" t="s">
        <v>855</v>
      </c>
      <c r="S1054" s="228" t="s">
        <v>855</v>
      </c>
      <c r="T1054" s="228" t="s">
        <v>7286</v>
      </c>
      <c r="U1054" s="228" t="s">
        <v>846</v>
      </c>
      <c r="V1054" s="228" t="s">
        <v>855</v>
      </c>
      <c r="W1054" s="228" t="s">
        <v>869</v>
      </c>
      <c r="X1054" s="316" t="s">
        <v>891</v>
      </c>
      <c r="Y1054" s="317" t="str">
        <f>VLOOKUP(HelpMe[[#This Row],[Technician]],Technicians[#All],3,FALSE)</f>
        <v>Capgemini</v>
      </c>
      <c r="Z1054" s="228" t="str">
        <f>VLOOKUP(HelpMe[[#This Row],[Technician]],Technicians[#All],2,FALSE)</f>
        <v>SAP SD</v>
      </c>
      <c r="AA1054" s="233" t="str">
        <f>IF((TEXT("Oct 28, 2024 00:00 AM","mmm dd, yyyy hh:mm") - HelpMe[[#This Row],[Updated Created Date]])&gt;0, "Yes","No")</f>
        <v>No</v>
      </c>
      <c r="AB1054" s="230">
        <f ca="1">HelpMe[[#This Row],[Updated Resolved Time]]-HelpMe[[#This Row],[Updated Created Date]]</f>
        <v>14.124879282404436</v>
      </c>
      <c r="AC1054" s="231">
        <f>YEAR(HelpMe[[#This Row],[Updated Created Date]])</f>
        <v>2024</v>
      </c>
      <c r="AD1054" s="228">
        <f>WEEKNUM(HelpMe[[#This Row],[Updated Created Date]])</f>
        <v>50</v>
      </c>
      <c r="AE1054" s="228" t="str">
        <f>_xlfn.CONCAT(HelpMe[[#This Row],[Year]],"-W",HelpMe[[#This Row],[Week'#]])</f>
        <v>2024-W50</v>
      </c>
      <c r="AF1054" s="228" t="str">
        <f>IFERROR(VLOOKUP(HelpMe[[#This Row],[ID]],CGTracker[#All],13,FALSE),"No CG Status Found")</f>
        <v>Under Requirements Gathering</v>
      </c>
      <c r="AG1054" s="228">
        <f>MONTH(HelpMe[[#This Row],[Updated Created Date]])</f>
        <v>12</v>
      </c>
      <c r="AH1054" s="228" t="str">
        <f>_xlfn.CONCAT(HelpMe[[#This Row],[Year]],"-M",HelpMe[[#This Row],[Month]])</f>
        <v>2024-M12</v>
      </c>
      <c r="AI1054" s="228" t="str">
        <f ca="1">IF(HelpMe[[#This Row],[Age]]&lt;2,"Less than 2",IF(HelpMe[[#This Row],[Age]]&lt;5,"From 2 to 5",IF(HelpMe[[#This Row],[Age]]&lt;10,"From 5 to 10","More than 10")))</f>
        <v>More than 10</v>
      </c>
      <c r="AJ105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45639.632638888892</v>
      </c>
      <c r="AK10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55" spans="1:37" ht="13.5" customHeight="1">
      <c r="A1055" s="235">
        <v>4000005927</v>
      </c>
      <c r="B1055" s="228" t="s">
        <v>117</v>
      </c>
      <c r="C1055" s="228" t="s">
        <v>892</v>
      </c>
      <c r="D1055" s="228" t="s">
        <v>7287</v>
      </c>
      <c r="E1055" s="228" t="s">
        <v>2138</v>
      </c>
      <c r="F1055" s="228" t="s">
        <v>881</v>
      </c>
      <c r="G1055" s="228" t="s">
        <v>882</v>
      </c>
      <c r="H1055" s="228" t="s">
        <v>403</v>
      </c>
      <c r="I1055" s="233" t="s">
        <v>7288</v>
      </c>
      <c r="J1055" s="228" t="s">
        <v>7289</v>
      </c>
      <c r="K1055" s="228" t="s">
        <v>846</v>
      </c>
      <c r="L1055" s="228" t="s">
        <v>3910</v>
      </c>
      <c r="M1055" s="228" t="s">
        <v>2138</v>
      </c>
      <c r="N1055" s="228" t="s">
        <v>2139</v>
      </c>
      <c r="O1055" s="228" t="s">
        <v>850</v>
      </c>
      <c r="P1055" s="233" t="s">
        <v>3910</v>
      </c>
      <c r="Q1055" s="228" t="s">
        <v>795</v>
      </c>
      <c r="R1055" s="233" t="s">
        <v>7290</v>
      </c>
      <c r="S1055" s="228" t="s">
        <v>7290</v>
      </c>
      <c r="T1055" s="228" t="s">
        <v>7291</v>
      </c>
      <c r="U1055" s="228" t="s">
        <v>846</v>
      </c>
      <c r="V1055" s="228" t="s">
        <v>855</v>
      </c>
      <c r="W1055" s="228" t="s">
        <v>869</v>
      </c>
      <c r="X1055" s="316" t="s">
        <v>793</v>
      </c>
      <c r="Y1055" s="317" t="str">
        <f>VLOOKUP(HelpMe[[#This Row],[Technician]],Technicians[#All],3,FALSE)</f>
        <v>RAK Ceramics</v>
      </c>
      <c r="Z1055" s="228" t="str">
        <f>VLOOKUP(HelpMe[[#This Row],[Technician]],Technicians[#All],2,FALSE)</f>
        <v>SAP Basis</v>
      </c>
      <c r="AA1055" s="233" t="str">
        <f>IF((TEXT("Oct 28, 2024 00:00 AM","mmm dd, yyyy hh:mm") - HelpMe[[#This Row],[Updated Created Date]])&gt;0, "Yes","No")</f>
        <v>No</v>
      </c>
      <c r="AB1055" s="230">
        <f ca="1">HelpMe[[#This Row],[Updated Resolved Time]]-HelpMe[[#This Row],[Updated Created Date]]</f>
        <v>4.8173611111124046</v>
      </c>
      <c r="AC1055" s="231">
        <f>YEAR(HelpMe[[#This Row],[Updated Created Date]])</f>
        <v>2024</v>
      </c>
      <c r="AD1055" s="228">
        <f>WEEKNUM(HelpMe[[#This Row],[Updated Created Date]])</f>
        <v>50</v>
      </c>
      <c r="AE1055" s="228" t="str">
        <f>_xlfn.CONCAT(HelpMe[[#This Row],[Year]],"-W",HelpMe[[#This Row],[Week'#]])</f>
        <v>2024-W50</v>
      </c>
      <c r="AF1055" s="228" t="str">
        <f>IFERROR(VLOOKUP(HelpMe[[#This Row],[ID]],CGTracker[#All],13,FALSE),"No CG Status Found")</f>
        <v>No CG Status Found</v>
      </c>
      <c r="AG1055" s="228">
        <f>MONTH(HelpMe[[#This Row],[Updated Created Date]])</f>
        <v>12</v>
      </c>
      <c r="AH1055" s="228" t="str">
        <f>_xlfn.CONCAT(HelpMe[[#This Row],[Year]],"-M",HelpMe[[#This Row],[Month]])</f>
        <v>2024-M12</v>
      </c>
      <c r="AI1055" s="228" t="str">
        <f ca="1">IF(HelpMe[[#This Row],[Age]]&lt;2,"Less than 2",IF(HelpMe[[#This Row],[Age]]&lt;5,"From 2 to 5",IF(HelpMe[[#This Row],[Age]]&lt;10,"From 5 to 10","More than 10")))</f>
        <v>From 2 to 5</v>
      </c>
      <c r="AJ105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45639.679861111108</v>
      </c>
      <c r="AK10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45644.49722222222</v>
      </c>
    </row>
    <row r="1056" spans="1:37" ht="13.5" customHeight="1">
      <c r="A1056" s="235">
        <v>4000005887</v>
      </c>
      <c r="B1056" s="228" t="s">
        <v>117</v>
      </c>
      <c r="C1056" s="228" t="s">
        <v>795</v>
      </c>
      <c r="D1056" s="228" t="s">
        <v>7292</v>
      </c>
      <c r="E1056" s="228" t="s">
        <v>7293</v>
      </c>
      <c r="F1056" s="228" t="s">
        <v>881</v>
      </c>
      <c r="G1056" s="228" t="s">
        <v>882</v>
      </c>
      <c r="H1056" s="228" t="s">
        <v>403</v>
      </c>
      <c r="I1056" s="233" t="s">
        <v>7294</v>
      </c>
      <c r="J1056" s="228" t="s">
        <v>7295</v>
      </c>
      <c r="K1056" s="228" t="s">
        <v>890</v>
      </c>
      <c r="L1056" s="228" t="s">
        <v>4874</v>
      </c>
      <c r="M1056" s="228" t="s">
        <v>7296</v>
      </c>
      <c r="N1056" s="228" t="s">
        <v>1906</v>
      </c>
      <c r="O1056" s="228" t="s">
        <v>850</v>
      </c>
      <c r="P1056" s="233" t="s">
        <v>4874</v>
      </c>
      <c r="Q1056" s="228" t="s">
        <v>795</v>
      </c>
      <c r="R1056" s="233" t="s">
        <v>7297</v>
      </c>
      <c r="S1056" s="228" t="s">
        <v>7297</v>
      </c>
      <c r="T1056" s="228" t="s">
        <v>7298</v>
      </c>
      <c r="U1056" s="228" t="s">
        <v>890</v>
      </c>
      <c r="V1056" s="228" t="s">
        <v>855</v>
      </c>
      <c r="W1056" s="228" t="s">
        <v>938</v>
      </c>
      <c r="X1056" s="316" t="s">
        <v>904</v>
      </c>
      <c r="Y1056" s="317" t="str">
        <f>VLOOKUP(HelpMe[[#This Row],[Technician]],Technicians[#All],3,FALSE)</f>
        <v>RAK Ceramics</v>
      </c>
      <c r="Z1056" s="228" t="str">
        <f>VLOOKUP(HelpMe[[#This Row],[Technician]],Technicians[#All],2,FALSE)</f>
        <v>SAP Basis</v>
      </c>
      <c r="AA1056" s="233" t="str">
        <f>IF((TEXT("Oct 28, 2024 00:00 AM","mmm dd, yyyy hh:mm") - HelpMe[[#This Row],[Updated Created Date]])&gt;0, "Yes","No")</f>
        <v>No</v>
      </c>
      <c r="AB1056" s="230">
        <f ca="1">HelpMe[[#This Row],[Updated Resolved Time]]-HelpMe[[#This Row],[Updated Created Date]]</f>
        <v>10.875694444446708</v>
      </c>
      <c r="AC1056" s="231">
        <f>YEAR(HelpMe[[#This Row],[Updated Created Date]])</f>
        <v>2024</v>
      </c>
      <c r="AD1056" s="228">
        <f>WEEKNUM(HelpMe[[#This Row],[Updated Created Date]])</f>
        <v>50</v>
      </c>
      <c r="AE1056" s="228" t="str">
        <f>_xlfn.CONCAT(HelpMe[[#This Row],[Year]],"-W",HelpMe[[#This Row],[Week'#]])</f>
        <v>2024-W50</v>
      </c>
      <c r="AF1056" s="228" t="str">
        <f>IFERROR(VLOOKUP(HelpMe[[#This Row],[ID]],CGTracker[#All],13,FALSE),"No CG Status Found")</f>
        <v>No CG Status Found</v>
      </c>
      <c r="AG1056" s="228">
        <f>MONTH(HelpMe[[#This Row],[Updated Created Date]])</f>
        <v>12</v>
      </c>
      <c r="AH1056" s="228" t="str">
        <f>_xlfn.CONCAT(HelpMe[[#This Row],[Year]],"-M",HelpMe[[#This Row],[Month]])</f>
        <v>2024-M12</v>
      </c>
      <c r="AI1056" s="228" t="str">
        <f ca="1">IF(HelpMe[[#This Row],[Age]]&lt;2,"Less than 2",IF(HelpMe[[#This Row],[Age]]&lt;5,"From 2 to 5",IF(HelpMe[[#This Row],[Age]]&lt;10,"From 5 to 10","More than 10")))</f>
        <v>More than 10</v>
      </c>
      <c r="AJ105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45638.619444444441</v>
      </c>
      <c r="AK10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45649.495138888888</v>
      </c>
    </row>
    <row r="1057" spans="1:37" ht="13.5" customHeight="1">
      <c r="A1057" s="235">
        <v>4000005911</v>
      </c>
      <c r="B1057" s="228" t="s">
        <v>156</v>
      </c>
      <c r="C1057" s="228" t="s">
        <v>795</v>
      </c>
      <c r="D1057" s="228" t="s">
        <v>734</v>
      </c>
      <c r="E1057" s="228" t="s">
        <v>859</v>
      </c>
      <c r="F1057" s="228" t="s">
        <v>2387</v>
      </c>
      <c r="G1057" s="228" t="s">
        <v>1011</v>
      </c>
      <c r="H1057" s="228" t="s">
        <v>403</v>
      </c>
      <c r="I1057" s="233" t="s">
        <v>7299</v>
      </c>
      <c r="J1057" s="228" t="s">
        <v>7300</v>
      </c>
      <c r="K1057" s="228" t="s">
        <v>846</v>
      </c>
      <c r="L1057" s="228" t="s">
        <v>5229</v>
      </c>
      <c r="M1057" s="228" t="s">
        <v>2448</v>
      </c>
      <c r="N1057" s="228" t="s">
        <v>863</v>
      </c>
      <c r="O1057" s="228" t="s">
        <v>850</v>
      </c>
      <c r="P1057" s="233" t="s">
        <v>5229</v>
      </c>
      <c r="Q1057" s="228" t="s">
        <v>795</v>
      </c>
      <c r="R1057" s="233" t="s">
        <v>7301</v>
      </c>
      <c r="S1057" s="228" t="s">
        <v>7302</v>
      </c>
      <c r="T1057" s="228" t="s">
        <v>7303</v>
      </c>
      <c r="U1057" s="228" t="s">
        <v>855</v>
      </c>
      <c r="V1057" s="228" t="s">
        <v>7304</v>
      </c>
      <c r="W1057" s="228" t="s">
        <v>869</v>
      </c>
      <c r="X1057" s="316" t="s">
        <v>793</v>
      </c>
      <c r="Y1057" s="317" t="str">
        <f>VLOOKUP(HelpMe[[#This Row],[Technician]],Technicians[#All],3,FALSE)</f>
        <v>Capgemini</v>
      </c>
      <c r="Z1057" s="228" t="str">
        <f>VLOOKUP(HelpMe[[#This Row],[Technician]],Technicians[#All],2,FALSE)</f>
        <v>SAP FICO</v>
      </c>
      <c r="AA1057" s="233" t="str">
        <f>IF((TEXT("Oct 28, 2024 00:00 AM","mmm dd, yyyy hh:mm") - HelpMe[[#This Row],[Updated Created Date]])&gt;0, "Yes","No")</f>
        <v>No</v>
      </c>
      <c r="AB1057" s="230">
        <f ca="1">HelpMe[[#This Row],[Updated Resolved Time]]-HelpMe[[#This Row],[Updated Created Date]]</f>
        <v>0.24791666666715173</v>
      </c>
      <c r="AC1057" s="231">
        <f>YEAR(HelpMe[[#This Row],[Updated Created Date]])</f>
        <v>2024</v>
      </c>
      <c r="AD1057" s="228">
        <f>WEEKNUM(HelpMe[[#This Row],[Updated Created Date]])</f>
        <v>50</v>
      </c>
      <c r="AE1057" s="228" t="str">
        <f>_xlfn.CONCAT(HelpMe[[#This Row],[Year]],"-W",HelpMe[[#This Row],[Week'#]])</f>
        <v>2024-W50</v>
      </c>
      <c r="AF1057" s="228" t="str">
        <f>IFERROR(VLOOKUP(HelpMe[[#This Row],[ID]],CGTracker[#All],13,FALSE),"No CG Status Found")</f>
        <v>Resolved</v>
      </c>
      <c r="AG1057" s="228">
        <f>MONTH(HelpMe[[#This Row],[Updated Created Date]])</f>
        <v>12</v>
      </c>
      <c r="AH1057" s="228" t="str">
        <f>_xlfn.CONCAT(HelpMe[[#This Row],[Year]],"-M",HelpMe[[#This Row],[Month]])</f>
        <v>2024-M12</v>
      </c>
      <c r="AI1057" s="228" t="str">
        <f ca="1">IF(HelpMe[[#This Row],[Age]]&lt;2,"Less than 2",IF(HelpMe[[#This Row],[Age]]&lt;5,"From 2 to 5",IF(HelpMe[[#This Row],[Age]]&lt;10,"From 5 to 10","More than 10")))</f>
        <v>Less than 2</v>
      </c>
      <c r="AJ105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45639.488194444442</v>
      </c>
      <c r="AK10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45639.736111111109</v>
      </c>
    </row>
    <row r="1058" spans="1:37" ht="13.5" customHeight="1">
      <c r="A1058" s="235">
        <v>4000005883</v>
      </c>
      <c r="B1058" s="228" t="s">
        <v>117</v>
      </c>
      <c r="C1058" s="228" t="s">
        <v>795</v>
      </c>
      <c r="D1058" s="228" t="s">
        <v>7305</v>
      </c>
      <c r="E1058" s="228" t="s">
        <v>1363</v>
      </c>
      <c r="F1058" s="228" t="s">
        <v>881</v>
      </c>
      <c r="G1058" s="228" t="s">
        <v>882</v>
      </c>
      <c r="H1058" s="228" t="s">
        <v>403</v>
      </c>
      <c r="I1058" s="233" t="s">
        <v>7306</v>
      </c>
      <c r="J1058" s="228" t="s">
        <v>7307</v>
      </c>
      <c r="K1058" s="228" t="s">
        <v>846</v>
      </c>
      <c r="L1058" s="228" t="s">
        <v>3910</v>
      </c>
      <c r="M1058" s="228" t="s">
        <v>933</v>
      </c>
      <c r="N1058" s="228" t="s">
        <v>934</v>
      </c>
      <c r="O1058" s="228" t="s">
        <v>850</v>
      </c>
      <c r="P1058" s="233" t="s">
        <v>3910</v>
      </c>
      <c r="Q1058" s="228" t="s">
        <v>795</v>
      </c>
      <c r="R1058" s="233" t="s">
        <v>7308</v>
      </c>
      <c r="S1058" s="228" t="s">
        <v>7308</v>
      </c>
      <c r="T1058" s="228" t="s">
        <v>7309</v>
      </c>
      <c r="U1058" s="228" t="s">
        <v>890</v>
      </c>
      <c r="V1058" s="228" t="s">
        <v>855</v>
      </c>
      <c r="W1058" s="228" t="s">
        <v>869</v>
      </c>
      <c r="X1058" s="316" t="s">
        <v>793</v>
      </c>
      <c r="Y1058" s="317" t="str">
        <f>VLOOKUP(HelpMe[[#This Row],[Technician]],Technicians[#All],3,FALSE)</f>
        <v>RAK Ceramics</v>
      </c>
      <c r="Z1058" s="228" t="str">
        <f>VLOOKUP(HelpMe[[#This Row],[Technician]],Technicians[#All],2,FALSE)</f>
        <v>SAP Basis</v>
      </c>
      <c r="AA1058" s="233" t="str">
        <f>IF((TEXT("Oct 28, 2024 00:00 AM","mmm dd, yyyy hh:mm") - HelpMe[[#This Row],[Updated Created Date]])&gt;0, "Yes","No")</f>
        <v>No</v>
      </c>
      <c r="AB1058" s="230">
        <f ca="1">HelpMe[[#This Row],[Updated Resolved Time]]-HelpMe[[#This Row],[Updated Created Date]]</f>
        <v>5.921527777776646</v>
      </c>
      <c r="AC1058" s="231">
        <f>YEAR(HelpMe[[#This Row],[Updated Created Date]])</f>
        <v>2024</v>
      </c>
      <c r="AD1058" s="228">
        <f>WEEKNUM(HelpMe[[#This Row],[Updated Created Date]])</f>
        <v>50</v>
      </c>
      <c r="AE1058" s="228" t="str">
        <f>_xlfn.CONCAT(HelpMe[[#This Row],[Year]],"-W",HelpMe[[#This Row],[Week'#]])</f>
        <v>2024-W50</v>
      </c>
      <c r="AF1058" s="228" t="str">
        <f>IFERROR(VLOOKUP(HelpMe[[#This Row],[ID]],CGTracker[#All],13,FALSE),"No CG Status Found")</f>
        <v>No CG Status Found</v>
      </c>
      <c r="AG1058" s="228">
        <f>MONTH(HelpMe[[#This Row],[Updated Created Date]])</f>
        <v>12</v>
      </c>
      <c r="AH1058" s="228" t="str">
        <f>_xlfn.CONCAT(HelpMe[[#This Row],[Year]],"-M",HelpMe[[#This Row],[Month]])</f>
        <v>2024-M12</v>
      </c>
      <c r="AI1058" s="228" t="str">
        <f ca="1">IF(HelpMe[[#This Row],[Age]]&lt;2,"Less than 2",IF(HelpMe[[#This Row],[Age]]&lt;5,"From 2 to 5",IF(HelpMe[[#This Row],[Age]]&lt;10,"From 5 to 10","More than 10")))</f>
        <v>From 5 to 10</v>
      </c>
      <c r="AJ105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45638.576388888891</v>
      </c>
      <c r="AK10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45644.497916666667</v>
      </c>
    </row>
    <row r="1059" spans="1:37" ht="13.5" customHeight="1">
      <c r="A1059" s="235">
        <v>4000005901</v>
      </c>
      <c r="B1059" s="228" t="s">
        <v>156</v>
      </c>
      <c r="C1059" s="228" t="s">
        <v>795</v>
      </c>
      <c r="D1059" s="228" t="s">
        <v>7310</v>
      </c>
      <c r="E1059" s="228" t="s">
        <v>7311</v>
      </c>
      <c r="F1059" s="228" t="s">
        <v>881</v>
      </c>
      <c r="G1059" s="228" t="s">
        <v>882</v>
      </c>
      <c r="H1059" s="228" t="s">
        <v>403</v>
      </c>
      <c r="I1059" s="233" t="s">
        <v>7312</v>
      </c>
      <c r="J1059" s="228" t="s">
        <v>7313</v>
      </c>
      <c r="K1059" s="228" t="s">
        <v>890</v>
      </c>
      <c r="L1059" s="228" t="s">
        <v>3910</v>
      </c>
      <c r="M1059" s="228" t="s">
        <v>933</v>
      </c>
      <c r="N1059" s="228" t="s">
        <v>963</v>
      </c>
      <c r="O1059" s="228" t="s">
        <v>850</v>
      </c>
      <c r="P1059" s="233" t="s">
        <v>3910</v>
      </c>
      <c r="Q1059" s="228" t="s">
        <v>795</v>
      </c>
      <c r="R1059" s="233" t="s">
        <v>7314</v>
      </c>
      <c r="S1059" s="228" t="s">
        <v>7314</v>
      </c>
      <c r="T1059" s="228" t="s">
        <v>7315</v>
      </c>
      <c r="U1059" s="228" t="s">
        <v>855</v>
      </c>
      <c r="V1059" s="228" t="s">
        <v>855</v>
      </c>
      <c r="W1059" s="228" t="s">
        <v>938</v>
      </c>
      <c r="X1059" s="316" t="s">
        <v>793</v>
      </c>
      <c r="Y1059" s="317" t="str">
        <f>VLOOKUP(HelpMe[[#This Row],[Technician]],Technicians[#All],3,FALSE)</f>
        <v>RAK Ceramics</v>
      </c>
      <c r="Z1059" s="228" t="str">
        <f>VLOOKUP(HelpMe[[#This Row],[Technician]],Technicians[#All],2,FALSE)</f>
        <v>SAP Basis</v>
      </c>
      <c r="AA1059" s="233" t="str">
        <f>IF((TEXT("Oct 28, 2024 00:00 AM","mmm dd, yyyy hh:mm") - HelpMe[[#This Row],[Updated Created Date]])&gt;0, "Yes","No")</f>
        <v>No</v>
      </c>
      <c r="AB1059" s="230">
        <f ca="1">HelpMe[[#This Row],[Updated Resolved Time]]-HelpMe[[#This Row],[Updated Created Date]]</f>
        <v>5.7625000000043656</v>
      </c>
      <c r="AC1059" s="231">
        <f>YEAR(HelpMe[[#This Row],[Updated Created Date]])</f>
        <v>2024</v>
      </c>
      <c r="AD1059" s="228">
        <f>WEEKNUM(HelpMe[[#This Row],[Updated Created Date]])</f>
        <v>50</v>
      </c>
      <c r="AE1059" s="228" t="str">
        <f>_xlfn.CONCAT(HelpMe[[#This Row],[Year]],"-W",HelpMe[[#This Row],[Week'#]])</f>
        <v>2024-W50</v>
      </c>
      <c r="AF1059" s="228" t="str">
        <f>IFERROR(VLOOKUP(HelpMe[[#This Row],[ID]],CGTracker[#All],13,FALSE),"No CG Status Found")</f>
        <v>No CG Status Found</v>
      </c>
      <c r="AG1059" s="228">
        <f>MONTH(HelpMe[[#This Row],[Updated Created Date]])</f>
        <v>12</v>
      </c>
      <c r="AH1059" s="228" t="str">
        <f>_xlfn.CONCAT(HelpMe[[#This Row],[Year]],"-M",HelpMe[[#This Row],[Month]])</f>
        <v>2024-M12</v>
      </c>
      <c r="AI1059" s="228" t="str">
        <f ca="1">IF(HelpMe[[#This Row],[Age]]&lt;2,"Less than 2",IF(HelpMe[[#This Row],[Age]]&lt;5,"From 2 to 5",IF(HelpMe[[#This Row],[Age]]&lt;10,"From 5 to 10","More than 10")))</f>
        <v>From 5 to 10</v>
      </c>
      <c r="AJ105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45638.742361111108</v>
      </c>
      <c r="AK10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45644.504861111112</v>
      </c>
    </row>
    <row r="1060" spans="1:37" ht="13.5" customHeight="1">
      <c r="A1060" s="235">
        <v>4000005875</v>
      </c>
      <c r="B1060" s="228" t="s">
        <v>117</v>
      </c>
      <c r="C1060" s="228" t="s">
        <v>795</v>
      </c>
      <c r="D1060" s="228" t="s">
        <v>7316</v>
      </c>
      <c r="E1060" s="228" t="s">
        <v>1094</v>
      </c>
      <c r="F1060" s="228" t="s">
        <v>881</v>
      </c>
      <c r="G1060" s="228" t="s">
        <v>882</v>
      </c>
      <c r="H1060" s="228" t="s">
        <v>403</v>
      </c>
      <c r="I1060" s="233" t="s">
        <v>7317</v>
      </c>
      <c r="J1060" s="228" t="s">
        <v>7318</v>
      </c>
      <c r="K1060" s="228" t="s">
        <v>846</v>
      </c>
      <c r="L1060" s="228" t="s">
        <v>7011</v>
      </c>
      <c r="M1060" s="228" t="s">
        <v>1094</v>
      </c>
      <c r="N1060" s="228" t="s">
        <v>1098</v>
      </c>
      <c r="O1060" s="228" t="s">
        <v>850</v>
      </c>
      <c r="P1060" s="233" t="s">
        <v>7011</v>
      </c>
      <c r="Q1060" s="228" t="s">
        <v>795</v>
      </c>
      <c r="R1060" s="233" t="s">
        <v>7319</v>
      </c>
      <c r="S1060" s="228" t="s">
        <v>7319</v>
      </c>
      <c r="T1060" s="228" t="s">
        <v>7320</v>
      </c>
      <c r="U1060" s="228" t="s">
        <v>890</v>
      </c>
      <c r="V1060" s="228" t="s">
        <v>855</v>
      </c>
      <c r="W1060" s="228" t="s">
        <v>869</v>
      </c>
      <c r="X1060" s="316" t="s">
        <v>793</v>
      </c>
      <c r="Y1060" s="317" t="str">
        <f>VLOOKUP(HelpMe[[#This Row],[Technician]],Technicians[#All],3,FALSE)</f>
        <v>RAK Ceramics</v>
      </c>
      <c r="Z1060" s="228" t="str">
        <f>VLOOKUP(HelpMe[[#This Row],[Technician]],Technicians[#All],2,FALSE)</f>
        <v>SAP Basis</v>
      </c>
      <c r="AA1060" s="233" t="str">
        <f>IF((TEXT("Oct 28, 2024 00:00 AM","mmm dd, yyyy hh:mm") - HelpMe[[#This Row],[Updated Created Date]])&gt;0, "Yes","No")</f>
        <v>No</v>
      </c>
      <c r="AB1060" s="230">
        <f ca="1">HelpMe[[#This Row],[Updated Resolved Time]]-HelpMe[[#This Row],[Updated Created Date]]</f>
        <v>5.9979166666671517</v>
      </c>
      <c r="AC1060" s="231">
        <f>YEAR(HelpMe[[#This Row],[Updated Created Date]])</f>
        <v>2024</v>
      </c>
      <c r="AD1060" s="228">
        <f>WEEKNUM(HelpMe[[#This Row],[Updated Created Date]])</f>
        <v>50</v>
      </c>
      <c r="AE1060" s="228" t="str">
        <f>_xlfn.CONCAT(HelpMe[[#This Row],[Year]],"-W",HelpMe[[#This Row],[Week'#]])</f>
        <v>2024-W50</v>
      </c>
      <c r="AF1060" s="228" t="str">
        <f>IFERROR(VLOOKUP(HelpMe[[#This Row],[ID]],CGTracker[#All],13,FALSE),"No CG Status Found")</f>
        <v>No CG Status Found</v>
      </c>
      <c r="AG1060" s="228">
        <f>MONTH(HelpMe[[#This Row],[Updated Created Date]])</f>
        <v>12</v>
      </c>
      <c r="AH1060" s="228" t="str">
        <f>_xlfn.CONCAT(HelpMe[[#This Row],[Year]],"-M",HelpMe[[#This Row],[Month]])</f>
        <v>2024-M12</v>
      </c>
      <c r="AI1060" s="228" t="str">
        <f ca="1">IF(HelpMe[[#This Row],[Age]]&lt;2,"Less than 2",IF(HelpMe[[#This Row],[Age]]&lt;5,"From 2 to 5",IF(HelpMe[[#This Row],[Age]]&lt;10,"From 5 to 10","More than 10")))</f>
        <v>From 5 to 10</v>
      </c>
      <c r="AJ106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45638.513888888891</v>
      </c>
      <c r="AK10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45644.511805555558</v>
      </c>
    </row>
    <row r="1061" spans="1:37" ht="13.5" customHeight="1">
      <c r="A1061" s="235">
        <v>4000005894</v>
      </c>
      <c r="B1061" s="228" t="s">
        <v>117</v>
      </c>
      <c r="C1061" s="228" t="s">
        <v>892</v>
      </c>
      <c r="D1061" s="228" t="s">
        <v>7321</v>
      </c>
      <c r="E1061" s="228" t="s">
        <v>4040</v>
      </c>
      <c r="F1061" s="228" t="s">
        <v>2232</v>
      </c>
      <c r="G1061" s="228" t="s">
        <v>941</v>
      </c>
      <c r="H1061" s="228" t="s">
        <v>268</v>
      </c>
      <c r="I1061" s="233" t="s">
        <v>7322</v>
      </c>
      <c r="J1061" s="228" t="s">
        <v>7323</v>
      </c>
      <c r="K1061" s="228" t="s">
        <v>846</v>
      </c>
      <c r="L1061" s="228" t="s">
        <v>855</v>
      </c>
      <c r="M1061" s="228" t="s">
        <v>4040</v>
      </c>
      <c r="N1061" s="228" t="s">
        <v>1122</v>
      </c>
      <c r="O1061" s="228" t="s">
        <v>917</v>
      </c>
      <c r="P1061" s="233" t="s">
        <v>7324</v>
      </c>
      <c r="Q1061" s="228" t="s">
        <v>892</v>
      </c>
      <c r="R1061" s="233" t="s">
        <v>855</v>
      </c>
      <c r="S1061" s="228" t="s">
        <v>855</v>
      </c>
      <c r="T1061" s="228" t="s">
        <v>7325</v>
      </c>
      <c r="U1061" s="228" t="s">
        <v>846</v>
      </c>
      <c r="V1061" s="228" t="s">
        <v>7326</v>
      </c>
      <c r="W1061" s="228" t="s">
        <v>869</v>
      </c>
      <c r="X1061" s="316" t="s">
        <v>793</v>
      </c>
      <c r="Y1061" s="317" t="str">
        <f>VLOOKUP(HelpMe[[#This Row],[Technician]],Technicians[#All],3,FALSE)</f>
        <v>Capgemini</v>
      </c>
      <c r="Z1061" s="228" t="str">
        <f>VLOOKUP(HelpMe[[#This Row],[Technician]],Technicians[#All],2,FALSE)</f>
        <v>SAP MM</v>
      </c>
      <c r="AA1061" s="233" t="str">
        <f>IF((TEXT("Oct 28, 2024 00:00 AM","mmm dd, yyyy hh:mm") - HelpMe[[#This Row],[Updated Created Date]])&gt;0, "Yes","No")</f>
        <v>No</v>
      </c>
      <c r="AB1061" s="230">
        <f ca="1">HelpMe[[#This Row],[Updated Resolved Time]]-HelpMe[[#This Row],[Updated Created Date]]</f>
        <v>15.090157060185447</v>
      </c>
      <c r="AC1061" s="231">
        <f>YEAR(HelpMe[[#This Row],[Updated Created Date]])</f>
        <v>2024</v>
      </c>
      <c r="AD1061" s="228">
        <f>WEEKNUM(HelpMe[[#This Row],[Updated Created Date]])</f>
        <v>50</v>
      </c>
      <c r="AE1061" s="228" t="str">
        <f>_xlfn.CONCAT(HelpMe[[#This Row],[Year]],"-W",HelpMe[[#This Row],[Week'#]])</f>
        <v>2024-W50</v>
      </c>
      <c r="AF1061" s="228" t="str">
        <f>IFERROR(VLOOKUP(HelpMe[[#This Row],[ID]],CGTracker[#All],13,FALSE),"No CG Status Found")</f>
        <v>Under Development</v>
      </c>
      <c r="AG1061" s="228">
        <f>MONTH(HelpMe[[#This Row],[Updated Created Date]])</f>
        <v>12</v>
      </c>
      <c r="AH1061" s="228" t="str">
        <f>_xlfn.CONCAT(HelpMe[[#This Row],[Year]],"-M",HelpMe[[#This Row],[Month]])</f>
        <v>2024-M12</v>
      </c>
      <c r="AI1061" s="228" t="str">
        <f ca="1">IF(HelpMe[[#This Row],[Age]]&lt;2,"Less than 2",IF(HelpMe[[#This Row],[Age]]&lt;5,"From 2 to 5",IF(HelpMe[[#This Row],[Age]]&lt;10,"From 5 to 10","More than 10")))</f>
        <v>More than 10</v>
      </c>
      <c r="AJ106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45638.667361111111</v>
      </c>
      <c r="AK10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62" spans="1:37" ht="13.5" customHeight="1">
      <c r="A1062" s="235">
        <v>4000005918</v>
      </c>
      <c r="B1062" s="228" t="s">
        <v>117</v>
      </c>
      <c r="C1062" s="228" t="s">
        <v>795</v>
      </c>
      <c r="D1062" s="228" t="s">
        <v>7327</v>
      </c>
      <c r="E1062" s="228" t="s">
        <v>881</v>
      </c>
      <c r="F1062" s="228" t="s">
        <v>881</v>
      </c>
      <c r="G1062" s="228" t="s">
        <v>882</v>
      </c>
      <c r="H1062" s="228" t="s">
        <v>403</v>
      </c>
      <c r="I1062" s="233" t="s">
        <v>7328</v>
      </c>
      <c r="J1062" s="228" t="s">
        <v>7329</v>
      </c>
      <c r="K1062" s="228" t="s">
        <v>846</v>
      </c>
      <c r="L1062" s="228" t="s">
        <v>5122</v>
      </c>
      <c r="M1062" s="228" t="s">
        <v>933</v>
      </c>
      <c r="N1062" s="228" t="s">
        <v>1555</v>
      </c>
      <c r="O1062" s="228" t="s">
        <v>850</v>
      </c>
      <c r="P1062" s="233" t="s">
        <v>5122</v>
      </c>
      <c r="Q1062" s="228" t="s">
        <v>795</v>
      </c>
      <c r="R1062" s="233" t="s">
        <v>7330</v>
      </c>
      <c r="S1062" s="228" t="s">
        <v>7330</v>
      </c>
      <c r="T1062" s="228" t="s">
        <v>7331</v>
      </c>
      <c r="U1062" s="228" t="s">
        <v>890</v>
      </c>
      <c r="V1062" s="228" t="s">
        <v>855</v>
      </c>
      <c r="W1062" s="228" t="s">
        <v>869</v>
      </c>
      <c r="X1062" s="316" t="s">
        <v>793</v>
      </c>
      <c r="Y1062" s="317" t="str">
        <f>VLOOKUP(HelpMe[[#This Row],[Technician]],Technicians[#All],3,FALSE)</f>
        <v>RAK Ceramics</v>
      </c>
      <c r="Z1062" s="228" t="str">
        <f>VLOOKUP(HelpMe[[#This Row],[Technician]],Technicians[#All],2,FALSE)</f>
        <v>SAP Basis</v>
      </c>
      <c r="AA1062" s="233" t="str">
        <f>IF((TEXT("Oct 28, 2024 00:00 AM","mmm dd, yyyy hh:mm") - HelpMe[[#This Row],[Updated Created Date]])&gt;0, "Yes","No")</f>
        <v>No</v>
      </c>
      <c r="AB1062" s="230">
        <f ca="1">HelpMe[[#This Row],[Updated Resolved Time]]-HelpMe[[#This Row],[Updated Created Date]]</f>
        <v>7.0243055555547471</v>
      </c>
      <c r="AC1062" s="231">
        <f>YEAR(HelpMe[[#This Row],[Updated Created Date]])</f>
        <v>2024</v>
      </c>
      <c r="AD1062" s="228">
        <f>WEEKNUM(HelpMe[[#This Row],[Updated Created Date]])</f>
        <v>50</v>
      </c>
      <c r="AE1062" s="228" t="str">
        <f>_xlfn.CONCAT(HelpMe[[#This Row],[Year]],"-W",HelpMe[[#This Row],[Week'#]])</f>
        <v>2024-W50</v>
      </c>
      <c r="AF1062" s="228" t="str">
        <f>IFERROR(VLOOKUP(HelpMe[[#This Row],[ID]],CGTracker[#All],13,FALSE),"No CG Status Found")</f>
        <v>No CG Status Found</v>
      </c>
      <c r="AG1062" s="228">
        <f>MONTH(HelpMe[[#This Row],[Updated Created Date]])</f>
        <v>12</v>
      </c>
      <c r="AH1062" s="228" t="str">
        <f>_xlfn.CONCAT(HelpMe[[#This Row],[Year]],"-M",HelpMe[[#This Row],[Month]])</f>
        <v>2024-M12</v>
      </c>
      <c r="AI1062" s="228" t="str">
        <f ca="1">IF(HelpMe[[#This Row],[Age]]&lt;2,"Less than 2",IF(HelpMe[[#This Row],[Age]]&lt;5,"From 2 to 5",IF(HelpMe[[#This Row],[Age]]&lt;10,"From 5 to 10","More than 10")))</f>
        <v>From 5 to 10</v>
      </c>
      <c r="AJ106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45639.543055555558</v>
      </c>
      <c r="AK10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45646.567361111112</v>
      </c>
    </row>
    <row r="1063" spans="1:37" ht="13.5" customHeight="1">
      <c r="A1063" s="235">
        <v>4000005924</v>
      </c>
      <c r="B1063" s="228" t="s">
        <v>117</v>
      </c>
      <c r="C1063" s="228" t="s">
        <v>795</v>
      </c>
      <c r="D1063" s="228" t="s">
        <v>7332</v>
      </c>
      <c r="E1063" s="228" t="s">
        <v>4894</v>
      </c>
      <c r="F1063" s="228" t="s">
        <v>881</v>
      </c>
      <c r="G1063" s="228" t="s">
        <v>882</v>
      </c>
      <c r="H1063" s="228" t="s">
        <v>403</v>
      </c>
      <c r="I1063" s="233" t="s">
        <v>7333</v>
      </c>
      <c r="J1063" s="228" t="s">
        <v>7334</v>
      </c>
      <c r="K1063" s="228" t="s">
        <v>890</v>
      </c>
      <c r="L1063" s="228" t="s">
        <v>5122</v>
      </c>
      <c r="M1063" s="228" t="s">
        <v>933</v>
      </c>
      <c r="N1063" s="228" t="s">
        <v>924</v>
      </c>
      <c r="O1063" s="228" t="s">
        <v>850</v>
      </c>
      <c r="P1063" s="233" t="s">
        <v>5122</v>
      </c>
      <c r="Q1063" s="228" t="s">
        <v>795</v>
      </c>
      <c r="R1063" s="233" t="s">
        <v>7335</v>
      </c>
      <c r="S1063" s="228" t="s">
        <v>7335</v>
      </c>
      <c r="T1063" s="228" t="s">
        <v>7336</v>
      </c>
      <c r="U1063" s="228" t="s">
        <v>890</v>
      </c>
      <c r="V1063" s="228" t="s">
        <v>855</v>
      </c>
      <c r="W1063" s="228" t="s">
        <v>938</v>
      </c>
      <c r="X1063" s="316" t="s">
        <v>878</v>
      </c>
      <c r="Y1063" s="317" t="str">
        <f>VLOOKUP(HelpMe[[#This Row],[Technician]],Technicians[#All],3,FALSE)</f>
        <v>RAK Ceramics</v>
      </c>
      <c r="Z1063" s="228" t="str">
        <f>VLOOKUP(HelpMe[[#This Row],[Technician]],Technicians[#All],2,FALSE)</f>
        <v>SAP Basis</v>
      </c>
      <c r="AA1063" s="233" t="str">
        <f>IF((TEXT("Oct 28, 2024 00:00 AM","mmm dd, yyyy hh:mm") - HelpMe[[#This Row],[Updated Created Date]])&gt;0, "Yes","No")</f>
        <v>No</v>
      </c>
      <c r="AB1063" s="230">
        <f ca="1">HelpMe[[#This Row],[Updated Resolved Time]]-HelpMe[[#This Row],[Updated Created Date]]</f>
        <v>6.9541666666627862</v>
      </c>
      <c r="AC1063" s="231">
        <f>YEAR(HelpMe[[#This Row],[Updated Created Date]])</f>
        <v>2024</v>
      </c>
      <c r="AD1063" s="228">
        <f>WEEKNUM(HelpMe[[#This Row],[Updated Created Date]])</f>
        <v>50</v>
      </c>
      <c r="AE1063" s="228" t="str">
        <f>_xlfn.CONCAT(HelpMe[[#This Row],[Year]],"-W",HelpMe[[#This Row],[Week'#]])</f>
        <v>2024-W50</v>
      </c>
      <c r="AF1063" s="228" t="str">
        <f>IFERROR(VLOOKUP(HelpMe[[#This Row],[ID]],CGTracker[#All],13,FALSE),"No CG Status Found")</f>
        <v>No CG Status Found</v>
      </c>
      <c r="AG1063" s="228">
        <f>MONTH(HelpMe[[#This Row],[Updated Created Date]])</f>
        <v>12</v>
      </c>
      <c r="AH1063" s="228" t="str">
        <f>_xlfn.CONCAT(HelpMe[[#This Row],[Year]],"-M",HelpMe[[#This Row],[Month]])</f>
        <v>2024-M12</v>
      </c>
      <c r="AI1063" s="228" t="str">
        <f ca="1">IF(HelpMe[[#This Row],[Age]]&lt;2,"Less than 2",IF(HelpMe[[#This Row],[Age]]&lt;5,"From 2 to 5",IF(HelpMe[[#This Row],[Age]]&lt;10,"From 5 to 10","More than 10")))</f>
        <v>From 5 to 10</v>
      </c>
      <c r="AJ106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45639.612500000003</v>
      </c>
      <c r="AK10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45646.566666666666</v>
      </c>
    </row>
    <row r="1064" spans="1:37" ht="13.5" customHeight="1">
      <c r="A1064" s="235">
        <v>4000005935</v>
      </c>
      <c r="B1064" s="228" t="s">
        <v>156</v>
      </c>
      <c r="C1064" s="228" t="s">
        <v>841</v>
      </c>
      <c r="D1064" s="228" t="s">
        <v>7337</v>
      </c>
      <c r="E1064" s="228" t="s">
        <v>2705</v>
      </c>
      <c r="F1064" s="228" t="s">
        <v>881</v>
      </c>
      <c r="G1064" s="228" t="s">
        <v>882</v>
      </c>
      <c r="H1064" s="228" t="s">
        <v>403</v>
      </c>
      <c r="I1064" s="233" t="s">
        <v>7338</v>
      </c>
      <c r="J1064" s="228" t="s">
        <v>7339</v>
      </c>
      <c r="K1064" s="228" t="s">
        <v>890</v>
      </c>
      <c r="L1064" s="228" t="s">
        <v>3910</v>
      </c>
      <c r="M1064" s="228" t="s">
        <v>933</v>
      </c>
      <c r="N1064" s="228" t="s">
        <v>924</v>
      </c>
      <c r="O1064" s="228" t="s">
        <v>850</v>
      </c>
      <c r="P1064" s="233" t="s">
        <v>3910</v>
      </c>
      <c r="Q1064" s="228" t="s">
        <v>841</v>
      </c>
      <c r="R1064" s="233" t="s">
        <v>3911</v>
      </c>
      <c r="S1064" s="228" t="s">
        <v>7340</v>
      </c>
      <c r="T1064" s="228" t="s">
        <v>7341</v>
      </c>
      <c r="U1064" s="228" t="s">
        <v>855</v>
      </c>
      <c r="V1064" s="228" t="s">
        <v>855</v>
      </c>
      <c r="W1064" s="228" t="s">
        <v>938</v>
      </c>
      <c r="X1064" s="316" t="s">
        <v>793</v>
      </c>
      <c r="Y1064" s="317" t="str">
        <f>VLOOKUP(HelpMe[[#This Row],[Technician]],Technicians[#All],3,FALSE)</f>
        <v>RAK Ceramics</v>
      </c>
      <c r="Z1064" s="228" t="str">
        <f>VLOOKUP(HelpMe[[#This Row],[Technician]],Technicians[#All],2,FALSE)</f>
        <v>SAP Basis</v>
      </c>
      <c r="AA1064" s="233" t="str">
        <f>IF((TEXT("Oct 28, 2024 00:00 AM","mmm dd, yyyy hh:mm") - HelpMe[[#This Row],[Updated Created Date]])&gt;0, "Yes","No")</f>
        <v>No</v>
      </c>
      <c r="AB1064" s="230">
        <f ca="1">HelpMe[[#This Row],[Updated Resolved Time]]-HelpMe[[#This Row],[Updated Created Date]]</f>
        <v>4.7152777777810115</v>
      </c>
      <c r="AC1064" s="231">
        <f>YEAR(HelpMe[[#This Row],[Updated Created Date]])</f>
        <v>2024</v>
      </c>
      <c r="AD1064" s="228">
        <f>WEEKNUM(HelpMe[[#This Row],[Updated Created Date]])</f>
        <v>50</v>
      </c>
      <c r="AE1064" s="228" t="str">
        <f>_xlfn.CONCAT(HelpMe[[#This Row],[Year]],"-W",HelpMe[[#This Row],[Week'#]])</f>
        <v>2024-W50</v>
      </c>
      <c r="AF1064" s="228" t="str">
        <f>IFERROR(VLOOKUP(HelpMe[[#This Row],[ID]],CGTracker[#All],13,FALSE),"No CG Status Found")</f>
        <v>No CG Status Found</v>
      </c>
      <c r="AG1064" s="228">
        <f>MONTH(HelpMe[[#This Row],[Updated Created Date]])</f>
        <v>12</v>
      </c>
      <c r="AH1064" s="228" t="str">
        <f>_xlfn.CONCAT(HelpMe[[#This Row],[Year]],"-M",HelpMe[[#This Row],[Month]])</f>
        <v>2024-M12</v>
      </c>
      <c r="AI1064" s="228" t="str">
        <f ca="1">IF(HelpMe[[#This Row],[Age]]&lt;2,"Less than 2",IF(HelpMe[[#This Row],[Age]]&lt;5,"From 2 to 5",IF(HelpMe[[#This Row],[Age]]&lt;10,"From 5 to 10","More than 10")))</f>
        <v>From 2 to 5</v>
      </c>
      <c r="AJ106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45639.772222222222</v>
      </c>
      <c r="AK10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45644.487500000003</v>
      </c>
    </row>
    <row r="1065" spans="1:37" ht="13.5" customHeight="1">
      <c r="A1065" s="235">
        <v>4000005936</v>
      </c>
      <c r="B1065" s="228" t="s">
        <v>117</v>
      </c>
      <c r="C1065" s="228" t="s">
        <v>795</v>
      </c>
      <c r="D1065" s="228" t="s">
        <v>7342</v>
      </c>
      <c r="E1065" s="228" t="s">
        <v>1363</v>
      </c>
      <c r="F1065" s="228" t="s">
        <v>881</v>
      </c>
      <c r="G1065" s="228" t="s">
        <v>882</v>
      </c>
      <c r="H1065" s="228" t="s">
        <v>40</v>
      </c>
      <c r="I1065" s="233" t="s">
        <v>7343</v>
      </c>
      <c r="J1065" s="228" t="s">
        <v>7344</v>
      </c>
      <c r="K1065" s="228" t="s">
        <v>890</v>
      </c>
      <c r="L1065" s="228" t="s">
        <v>855</v>
      </c>
      <c r="M1065" s="228" t="s">
        <v>933</v>
      </c>
      <c r="N1065" s="228" t="s">
        <v>934</v>
      </c>
      <c r="O1065" s="228" t="s">
        <v>850</v>
      </c>
      <c r="P1065" s="233" t="s">
        <v>7345</v>
      </c>
      <c r="Q1065" s="228" t="s">
        <v>795</v>
      </c>
      <c r="R1065" s="233" t="s">
        <v>7345</v>
      </c>
      <c r="S1065" s="228" t="s">
        <v>7345</v>
      </c>
      <c r="T1065" s="228" t="s">
        <v>7346</v>
      </c>
      <c r="U1065" s="228" t="s">
        <v>890</v>
      </c>
      <c r="V1065" s="228" t="s">
        <v>855</v>
      </c>
      <c r="W1065" s="228" t="s">
        <v>938</v>
      </c>
      <c r="X1065" s="316" t="s">
        <v>793</v>
      </c>
      <c r="Y1065" s="317" t="str">
        <f>VLOOKUP(HelpMe[[#This Row],[Technician]],Technicians[#All],3,FALSE)</f>
        <v>RAK Ceramics</v>
      </c>
      <c r="Z1065" s="228" t="str">
        <f>VLOOKUP(HelpMe[[#This Row],[Technician]],Technicians[#All],2,FALSE)</f>
        <v>SAP Basis</v>
      </c>
      <c r="AA1065" s="233" t="str">
        <f>IF((TEXT("Oct 28, 2024 00:00 AM","mmm dd, yyyy hh:mm") - HelpMe[[#This Row],[Updated Created Date]])&gt;0, "Yes","No")</f>
        <v>No</v>
      </c>
      <c r="AB1065" s="230">
        <f ca="1">HelpMe[[#This Row],[Updated Resolved Time]]-HelpMe[[#This Row],[Updated Created Date]]</f>
        <v>10.813194444446708</v>
      </c>
      <c r="AC1065" s="231">
        <f>YEAR(HelpMe[[#This Row],[Updated Created Date]])</f>
        <v>2024</v>
      </c>
      <c r="AD1065" s="228">
        <f>WEEKNUM(HelpMe[[#This Row],[Updated Created Date]])</f>
        <v>50</v>
      </c>
      <c r="AE1065" s="228" t="str">
        <f>_xlfn.CONCAT(HelpMe[[#This Row],[Year]],"-W",HelpMe[[#This Row],[Week'#]])</f>
        <v>2024-W50</v>
      </c>
      <c r="AF1065" s="228" t="str">
        <f>IFERROR(VLOOKUP(HelpMe[[#This Row],[ID]],CGTracker[#All],13,FALSE),"No CG Status Found")</f>
        <v>No CG Status Found</v>
      </c>
      <c r="AG1065" s="228">
        <f>MONTH(HelpMe[[#This Row],[Updated Created Date]])</f>
        <v>12</v>
      </c>
      <c r="AH1065" s="228" t="str">
        <f>_xlfn.CONCAT(HelpMe[[#This Row],[Year]],"-M",HelpMe[[#This Row],[Month]])</f>
        <v>2024-M12</v>
      </c>
      <c r="AI1065" s="228" t="str">
        <f ca="1">IF(HelpMe[[#This Row],[Age]]&lt;2,"Less than 2",IF(HelpMe[[#This Row],[Age]]&lt;5,"From 2 to 5",IF(HelpMe[[#This Row],[Age]]&lt;10,"From 5 to 10","More than 10")))</f>
        <v>More than 10</v>
      </c>
      <c r="AJ106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45639.774305555555</v>
      </c>
      <c r="AK10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45650.587500000001</v>
      </c>
    </row>
    <row r="1066" spans="1:37" ht="13.5" customHeight="1">
      <c r="A1066" s="235">
        <v>4000005943</v>
      </c>
      <c r="B1066" s="228" t="s">
        <v>156</v>
      </c>
      <c r="C1066" s="228" t="s">
        <v>795</v>
      </c>
      <c r="D1066" s="228" t="s">
        <v>7347</v>
      </c>
      <c r="E1066" s="228" t="s">
        <v>603</v>
      </c>
      <c r="F1066" s="228" t="s">
        <v>223</v>
      </c>
      <c r="G1066" s="228" t="s">
        <v>1743</v>
      </c>
      <c r="H1066" s="228" t="s">
        <v>746</v>
      </c>
      <c r="I1066" s="233" t="s">
        <v>7348</v>
      </c>
      <c r="J1066" s="228" t="s">
        <v>7349</v>
      </c>
      <c r="K1066" s="228" t="s">
        <v>846</v>
      </c>
      <c r="L1066" s="228" t="s">
        <v>855</v>
      </c>
      <c r="M1066" s="228" t="s">
        <v>933</v>
      </c>
      <c r="N1066" s="228" t="s">
        <v>1555</v>
      </c>
      <c r="O1066" s="228" t="s">
        <v>917</v>
      </c>
      <c r="P1066" s="233" t="s">
        <v>7350</v>
      </c>
      <c r="Q1066" s="228" t="s">
        <v>795</v>
      </c>
      <c r="R1066" s="233" t="s">
        <v>855</v>
      </c>
      <c r="S1066" s="228" t="s">
        <v>855</v>
      </c>
      <c r="T1066" s="228" t="s">
        <v>7351</v>
      </c>
      <c r="U1066" s="228" t="s">
        <v>855</v>
      </c>
      <c r="V1066" s="228" t="s">
        <v>855</v>
      </c>
      <c r="W1066" s="228" t="s">
        <v>869</v>
      </c>
      <c r="X1066" s="316" t="s">
        <v>793</v>
      </c>
      <c r="Y1066" s="317" t="str">
        <f>VLOOKUP(HelpMe[[#This Row],[Technician]],Technicians[#All],3,FALSE)</f>
        <v>Capgemini</v>
      </c>
      <c r="Z1066" s="228" t="str">
        <f>VLOOKUP(HelpMe[[#This Row],[Technician]],Technicians[#All],2,FALSE)</f>
        <v>SAP HCM</v>
      </c>
      <c r="AA1066" s="233" t="str">
        <f>IF((TEXT("Oct 28, 2024 00:00 AM","mmm dd, yyyy hh:mm") - HelpMe[[#This Row],[Updated Created Date]])&gt;0, "Yes","No")</f>
        <v>No</v>
      </c>
      <c r="AB1066" s="230">
        <f ca="1">HelpMe[[#This Row],[Updated Resolved Time]]-HelpMe[[#This Row],[Updated Created Date]]</f>
        <v>13.934601504632155</v>
      </c>
      <c r="AC1066" s="231">
        <f>YEAR(HelpMe[[#This Row],[Updated Created Date]])</f>
        <v>2024</v>
      </c>
      <c r="AD1066" s="228">
        <f>WEEKNUM(HelpMe[[#This Row],[Updated Created Date]])</f>
        <v>50</v>
      </c>
      <c r="AE1066" s="228" t="str">
        <f>_xlfn.CONCAT(HelpMe[[#This Row],[Year]],"-W",HelpMe[[#This Row],[Week'#]])</f>
        <v>2024-W50</v>
      </c>
      <c r="AF1066" s="228" t="str">
        <f>IFERROR(VLOOKUP(HelpMe[[#This Row],[ID]],CGTracker[#All],13,FALSE),"No CG Status Found")</f>
        <v>Pending Code Investigation</v>
      </c>
      <c r="AG1066" s="228">
        <f>MONTH(HelpMe[[#This Row],[Updated Created Date]])</f>
        <v>12</v>
      </c>
      <c r="AH1066" s="228" t="str">
        <f>_xlfn.CONCAT(HelpMe[[#This Row],[Year]],"-M",HelpMe[[#This Row],[Month]])</f>
        <v>2024-M12</v>
      </c>
      <c r="AI1066" s="228" t="str">
        <f ca="1">IF(HelpMe[[#This Row],[Age]]&lt;2,"Less than 2",IF(HelpMe[[#This Row],[Age]]&lt;5,"From 2 to 5",IF(HelpMe[[#This Row],[Age]]&lt;10,"From 5 to 10","More than 10")))</f>
        <v>More than 10</v>
      </c>
      <c r="AJ106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45639.822916666664</v>
      </c>
      <c r="AK10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67" spans="1:37" ht="13.5" customHeight="1">
      <c r="A1067" s="235">
        <v>4000005956</v>
      </c>
      <c r="B1067" s="228" t="s">
        <v>117</v>
      </c>
      <c r="C1067" s="228" t="s">
        <v>892</v>
      </c>
      <c r="D1067" s="228" t="s">
        <v>7352</v>
      </c>
      <c r="E1067" s="228" t="s">
        <v>5407</v>
      </c>
      <c r="F1067" s="228" t="s">
        <v>1129</v>
      </c>
      <c r="G1067" s="228" t="s">
        <v>895</v>
      </c>
      <c r="H1067" s="228" t="s">
        <v>268</v>
      </c>
      <c r="I1067" s="233" t="s">
        <v>7353</v>
      </c>
      <c r="J1067" s="228" t="s">
        <v>919</v>
      </c>
      <c r="K1067" s="228" t="s">
        <v>846</v>
      </c>
      <c r="L1067" s="228" t="s">
        <v>855</v>
      </c>
      <c r="M1067" s="228" t="s">
        <v>5407</v>
      </c>
      <c r="N1067" s="228" t="s">
        <v>924</v>
      </c>
      <c r="O1067" s="228" t="s">
        <v>855</v>
      </c>
      <c r="P1067" s="233" t="s">
        <v>7354</v>
      </c>
      <c r="Q1067" s="228" t="s">
        <v>855</v>
      </c>
      <c r="R1067" s="233" t="s">
        <v>855</v>
      </c>
      <c r="S1067" s="228" t="s">
        <v>855</v>
      </c>
      <c r="T1067" s="228" t="s">
        <v>919</v>
      </c>
      <c r="U1067" s="228" t="s">
        <v>890</v>
      </c>
      <c r="V1067" s="228" t="s">
        <v>855</v>
      </c>
      <c r="W1067" s="228" t="s">
        <v>1837</v>
      </c>
      <c r="X1067" s="316" t="s">
        <v>878</v>
      </c>
      <c r="Y1067" s="317" t="str">
        <f>VLOOKUP(HelpMe[[#This Row],[Technician]],Technicians[#All],3,FALSE)</f>
        <v>RAK Ceramics</v>
      </c>
      <c r="Z1067" s="228" t="str">
        <f>VLOOKUP(HelpMe[[#This Row],[Technician]],Technicians[#All],2,FALSE)</f>
        <v>SAP Integration</v>
      </c>
      <c r="AA1067" s="233" t="str">
        <f>IF((TEXT("Oct 28, 2024 00:00 AM","mmm dd, yyyy hh:mm") - HelpMe[[#This Row],[Updated Created Date]])&gt;0, "Yes","No")</f>
        <v>No</v>
      </c>
      <c r="AB1067" s="230">
        <f ca="1">HelpMe[[#This Row],[Updated Resolved Time]]-HelpMe[[#This Row],[Updated Created Date]]</f>
        <v>11.281129282404436</v>
      </c>
      <c r="AC1067" s="231">
        <f>YEAR(HelpMe[[#This Row],[Updated Created Date]])</f>
        <v>2024</v>
      </c>
      <c r="AD1067" s="228">
        <f>WEEKNUM(HelpMe[[#This Row],[Updated Created Date]])</f>
        <v>51</v>
      </c>
      <c r="AE1067" s="228" t="str">
        <f>_xlfn.CONCAT(HelpMe[[#This Row],[Year]],"-W",HelpMe[[#This Row],[Week'#]])</f>
        <v>2024-W51</v>
      </c>
      <c r="AF1067" s="228" t="str">
        <f>IFERROR(VLOOKUP(HelpMe[[#This Row],[ID]],CGTracker[#All],13,FALSE),"No CG Status Found")</f>
        <v>No CG Status Found</v>
      </c>
      <c r="AG1067" s="228">
        <f>MONTH(HelpMe[[#This Row],[Updated Created Date]])</f>
        <v>12</v>
      </c>
      <c r="AH1067" s="228" t="str">
        <f>_xlfn.CONCAT(HelpMe[[#This Row],[Year]],"-M",HelpMe[[#This Row],[Month]])</f>
        <v>2024-M12</v>
      </c>
      <c r="AI1067" s="228" t="str">
        <f ca="1">IF(HelpMe[[#This Row],[Age]]&lt;2,"Less than 2",IF(HelpMe[[#This Row],[Age]]&lt;5,"From 2 to 5",IF(HelpMe[[#This Row],[Age]]&lt;10,"From 5 to 10","More than 10")))</f>
        <v>More than 10</v>
      </c>
      <c r="AJ106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45642.476388888892</v>
      </c>
      <c r="AK10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68" spans="1:37" ht="13.5" customHeight="1">
      <c r="A1068" s="235">
        <v>4000005960</v>
      </c>
      <c r="B1068" s="228" t="s">
        <v>156</v>
      </c>
      <c r="C1068" s="228" t="s">
        <v>795</v>
      </c>
      <c r="D1068" s="228" t="s">
        <v>739</v>
      </c>
      <c r="E1068" s="228" t="s">
        <v>1506</v>
      </c>
      <c r="F1068" s="228" t="s">
        <v>2232</v>
      </c>
      <c r="G1068" s="228" t="s">
        <v>941</v>
      </c>
      <c r="H1068" s="228" t="s">
        <v>6110</v>
      </c>
      <c r="I1068" s="233" t="s">
        <v>7355</v>
      </c>
      <c r="J1068" s="228" t="s">
        <v>7356</v>
      </c>
      <c r="K1068" s="228" t="s">
        <v>846</v>
      </c>
      <c r="L1068" s="228" t="s">
        <v>855</v>
      </c>
      <c r="M1068" s="228" t="s">
        <v>1506</v>
      </c>
      <c r="N1068" s="228" t="s">
        <v>1122</v>
      </c>
      <c r="O1068" s="228" t="s">
        <v>850</v>
      </c>
      <c r="P1068" s="233" t="s">
        <v>7357</v>
      </c>
      <c r="Q1068" s="228" t="s">
        <v>795</v>
      </c>
      <c r="R1068" s="233" t="s">
        <v>855</v>
      </c>
      <c r="S1068" s="228" t="s">
        <v>855</v>
      </c>
      <c r="T1068" s="228" t="s">
        <v>7358</v>
      </c>
      <c r="U1068" s="228" t="s">
        <v>855</v>
      </c>
      <c r="V1068" s="228" t="s">
        <v>855</v>
      </c>
      <c r="W1068" s="228" t="s">
        <v>869</v>
      </c>
      <c r="X1068" s="316" t="s">
        <v>793</v>
      </c>
      <c r="Y1068" s="317" t="str">
        <f>VLOOKUP(HelpMe[[#This Row],[Technician]],Technicians[#All],3,FALSE)</f>
        <v>Capgemini</v>
      </c>
      <c r="Z1068" s="228" t="str">
        <f>VLOOKUP(HelpMe[[#This Row],[Technician]],Technicians[#All],2,FALSE)</f>
        <v>SAP MM</v>
      </c>
      <c r="AA1068" s="233" t="str">
        <f>IF((TEXT("Oct 28, 2024 00:00 AM","mmm dd, yyyy hh:mm") - HelpMe[[#This Row],[Updated Created Date]])&gt;0, "Yes","No")</f>
        <v>No</v>
      </c>
      <c r="AB1068" s="230">
        <f ca="1">HelpMe[[#This Row],[Updated Resolved Time]]-HelpMe[[#This Row],[Updated Created Date]]</f>
        <v>11.246407060185447</v>
      </c>
      <c r="AC1068" s="231">
        <f>YEAR(HelpMe[[#This Row],[Updated Created Date]])</f>
        <v>2024</v>
      </c>
      <c r="AD1068" s="228">
        <f>WEEKNUM(HelpMe[[#This Row],[Updated Created Date]])</f>
        <v>51</v>
      </c>
      <c r="AE1068" s="228" t="str">
        <f>_xlfn.CONCAT(HelpMe[[#This Row],[Year]],"-W",HelpMe[[#This Row],[Week'#]])</f>
        <v>2024-W51</v>
      </c>
      <c r="AF1068" s="228" t="str">
        <f>IFERROR(VLOOKUP(HelpMe[[#This Row],[ID]],CGTracker[#All],13,FALSE),"No CG Status Found")</f>
        <v>Pending User Confirmation</v>
      </c>
      <c r="AG1068" s="228">
        <f>MONTH(HelpMe[[#This Row],[Updated Created Date]])</f>
        <v>12</v>
      </c>
      <c r="AH1068" s="228" t="str">
        <f>_xlfn.CONCAT(HelpMe[[#This Row],[Year]],"-M",HelpMe[[#This Row],[Month]])</f>
        <v>2024-M12</v>
      </c>
      <c r="AI1068" s="228" t="str">
        <f ca="1">IF(HelpMe[[#This Row],[Age]]&lt;2,"Less than 2",IF(HelpMe[[#This Row],[Age]]&lt;5,"From 2 to 5",IF(HelpMe[[#This Row],[Age]]&lt;10,"From 5 to 10","More than 10")))</f>
        <v>More than 10</v>
      </c>
      <c r="AJ106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45642.511111111111</v>
      </c>
      <c r="AK10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69" spans="1:37" ht="13.5" customHeight="1">
      <c r="A1069" s="235">
        <v>4000005934</v>
      </c>
      <c r="B1069" s="228" t="s">
        <v>156</v>
      </c>
      <c r="C1069" s="228" t="s">
        <v>795</v>
      </c>
      <c r="D1069" s="228" t="s">
        <v>7359</v>
      </c>
      <c r="E1069" s="228" t="s">
        <v>1506</v>
      </c>
      <c r="F1069" s="228" t="s">
        <v>742</v>
      </c>
      <c r="G1069" s="228" t="s">
        <v>941</v>
      </c>
      <c r="H1069" s="228" t="s">
        <v>268</v>
      </c>
      <c r="I1069" s="233" t="s">
        <v>7223</v>
      </c>
      <c r="J1069" s="228" t="s">
        <v>7360</v>
      </c>
      <c r="K1069" s="228" t="s">
        <v>846</v>
      </c>
      <c r="L1069" s="228" t="s">
        <v>855</v>
      </c>
      <c r="M1069" s="228" t="s">
        <v>1506</v>
      </c>
      <c r="N1069" s="228" t="s">
        <v>1122</v>
      </c>
      <c r="O1069" s="228" t="s">
        <v>850</v>
      </c>
      <c r="P1069" s="233" t="s">
        <v>7361</v>
      </c>
      <c r="Q1069" s="228" t="s">
        <v>795</v>
      </c>
      <c r="R1069" s="233" t="s">
        <v>855</v>
      </c>
      <c r="S1069" s="228" t="s">
        <v>855</v>
      </c>
      <c r="T1069" s="228" t="s">
        <v>7362</v>
      </c>
      <c r="U1069" s="228" t="s">
        <v>855</v>
      </c>
      <c r="V1069" s="228" t="s">
        <v>855</v>
      </c>
      <c r="W1069" s="228" t="s">
        <v>869</v>
      </c>
      <c r="X1069" s="316" t="s">
        <v>793</v>
      </c>
      <c r="Y1069" s="317" t="str">
        <f>VLOOKUP(HelpMe[[#This Row],[Technician]],Technicians[#All],3,FALSE)</f>
        <v>RAK Ceramics</v>
      </c>
      <c r="Z1069" s="228" t="str">
        <f>VLOOKUP(HelpMe[[#This Row],[Technician]],Technicians[#All],2,FALSE)</f>
        <v>SAP SD</v>
      </c>
      <c r="AA1069" s="233" t="str">
        <f>IF((TEXT("Oct 28, 2024 00:00 AM","mmm dd, yyyy hh:mm") - HelpMe[[#This Row],[Updated Created Date]])&gt;0, "Yes","No")</f>
        <v>No</v>
      </c>
      <c r="AB1069" s="230">
        <f ca="1">HelpMe[[#This Row],[Updated Resolved Time]]-HelpMe[[#This Row],[Updated Created Date]]</f>
        <v>13.995018171299307</v>
      </c>
      <c r="AC1069" s="231">
        <f>YEAR(HelpMe[[#This Row],[Updated Created Date]])</f>
        <v>2024</v>
      </c>
      <c r="AD1069" s="228">
        <f>WEEKNUM(HelpMe[[#This Row],[Updated Created Date]])</f>
        <v>50</v>
      </c>
      <c r="AE1069" s="228" t="str">
        <f>_xlfn.CONCAT(HelpMe[[#This Row],[Year]],"-W",HelpMe[[#This Row],[Week'#]])</f>
        <v>2024-W50</v>
      </c>
      <c r="AF1069" s="228" t="str">
        <f>IFERROR(VLOOKUP(HelpMe[[#This Row],[ID]],CGTracker[#All],13,FALSE),"No CG Status Found")</f>
        <v>No CG Status Found</v>
      </c>
      <c r="AG1069" s="228">
        <f>MONTH(HelpMe[[#This Row],[Updated Created Date]])</f>
        <v>12</v>
      </c>
      <c r="AH1069" s="228" t="str">
        <f>_xlfn.CONCAT(HelpMe[[#This Row],[Year]],"-M",HelpMe[[#This Row],[Month]])</f>
        <v>2024-M12</v>
      </c>
      <c r="AI1069" s="228" t="str">
        <f ca="1">IF(HelpMe[[#This Row],[Age]]&lt;2,"Less than 2",IF(HelpMe[[#This Row],[Age]]&lt;5,"From 2 to 5",IF(HelpMe[[#This Row],[Age]]&lt;10,"From 5 to 10","More than 10")))</f>
        <v>More than 10</v>
      </c>
      <c r="AJ106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45639.762499999997</v>
      </c>
      <c r="AK10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70" spans="1:37" ht="13.5" customHeight="1">
      <c r="A1070" s="235">
        <v>4000005966</v>
      </c>
      <c r="B1070" s="228" t="s">
        <v>156</v>
      </c>
      <c r="C1070" s="228" t="s">
        <v>795</v>
      </c>
      <c r="D1070" s="228" t="s">
        <v>701</v>
      </c>
      <c r="E1070" s="228" t="s">
        <v>7208</v>
      </c>
      <c r="F1070" s="228" t="s">
        <v>518</v>
      </c>
      <c r="G1070" s="228" t="s">
        <v>516</v>
      </c>
      <c r="H1070" s="228" t="s">
        <v>403</v>
      </c>
      <c r="I1070" s="233" t="s">
        <v>7363</v>
      </c>
      <c r="J1070" s="228" t="s">
        <v>7364</v>
      </c>
      <c r="K1070" s="228" t="s">
        <v>846</v>
      </c>
      <c r="L1070" s="228" t="s">
        <v>7365</v>
      </c>
      <c r="M1070" s="228" t="s">
        <v>933</v>
      </c>
      <c r="N1070" s="228" t="s">
        <v>1024</v>
      </c>
      <c r="O1070" s="228" t="s">
        <v>850</v>
      </c>
      <c r="P1070" s="233" t="s">
        <v>7365</v>
      </c>
      <c r="Q1070" s="228" t="s">
        <v>795</v>
      </c>
      <c r="R1070" s="233" t="s">
        <v>7366</v>
      </c>
      <c r="S1070" s="228" t="s">
        <v>7366</v>
      </c>
      <c r="T1070" s="228" t="s">
        <v>7367</v>
      </c>
      <c r="U1070" s="228" t="s">
        <v>855</v>
      </c>
      <c r="V1070" s="228" t="s">
        <v>855</v>
      </c>
      <c r="W1070" s="228" t="s">
        <v>855</v>
      </c>
      <c r="X1070" s="316" t="s">
        <v>793</v>
      </c>
      <c r="Y1070" s="317" t="str">
        <f>VLOOKUP(HelpMe[[#This Row],[Technician]],Technicians[#All],3,FALSE)</f>
        <v>Capgemini</v>
      </c>
      <c r="Z1070" s="228" t="str">
        <f>VLOOKUP(HelpMe[[#This Row],[Technician]],Technicians[#All],2,FALSE)</f>
        <v>SAP SD</v>
      </c>
      <c r="AA1070" s="233" t="str">
        <f>IF((TEXT("Oct 28, 2024 00:00 AM","mmm dd, yyyy hh:mm") - HelpMe[[#This Row],[Updated Created Date]])&gt;0, "Yes","No")</f>
        <v>No</v>
      </c>
      <c r="AB1070" s="230">
        <f ca="1">HelpMe[[#This Row],[Updated Resolved Time]]-HelpMe[[#This Row],[Updated Created Date]]</f>
        <v>2.1534722222204437</v>
      </c>
      <c r="AC1070" s="231">
        <f>YEAR(HelpMe[[#This Row],[Updated Created Date]])</f>
        <v>2024</v>
      </c>
      <c r="AD1070" s="228">
        <f>WEEKNUM(HelpMe[[#This Row],[Updated Created Date]])</f>
        <v>51</v>
      </c>
      <c r="AE1070" s="228" t="str">
        <f>_xlfn.CONCAT(HelpMe[[#This Row],[Year]],"-W",HelpMe[[#This Row],[Week'#]])</f>
        <v>2024-W51</v>
      </c>
      <c r="AF1070" s="228" t="str">
        <f>IFERROR(VLOOKUP(HelpMe[[#This Row],[ID]],CGTracker[#All],13,FALSE),"No CG Status Found")</f>
        <v>Resolved</v>
      </c>
      <c r="AG1070" s="228">
        <f>MONTH(HelpMe[[#This Row],[Updated Created Date]])</f>
        <v>12</v>
      </c>
      <c r="AH1070" s="228" t="str">
        <f>_xlfn.CONCAT(HelpMe[[#This Row],[Year]],"-M",HelpMe[[#This Row],[Month]])</f>
        <v>2024-M12</v>
      </c>
      <c r="AI1070" s="228" t="str">
        <f ca="1">IF(HelpMe[[#This Row],[Age]]&lt;2,"Less than 2",IF(HelpMe[[#This Row],[Age]]&lt;5,"From 2 to 5",IF(HelpMe[[#This Row],[Age]]&lt;10,"From 5 to 10","More than 10")))</f>
        <v>From 2 to 5</v>
      </c>
      <c r="AJ107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45642.548611111109</v>
      </c>
      <c r="AK10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45644.70208333333</v>
      </c>
    </row>
    <row r="1071" spans="1:37" ht="13.5" customHeight="1">
      <c r="A1071" s="235">
        <v>4000005969</v>
      </c>
      <c r="B1071" s="228" t="s">
        <v>156</v>
      </c>
      <c r="C1071" s="228" t="s">
        <v>795</v>
      </c>
      <c r="D1071" s="228" t="s">
        <v>703</v>
      </c>
      <c r="E1071" s="228" t="s">
        <v>6496</v>
      </c>
      <c r="F1071" s="228" t="s">
        <v>518</v>
      </c>
      <c r="G1071" s="228" t="s">
        <v>2262</v>
      </c>
      <c r="H1071" s="228" t="s">
        <v>403</v>
      </c>
      <c r="I1071" s="233" t="s">
        <v>7368</v>
      </c>
      <c r="J1071" s="228" t="s">
        <v>7369</v>
      </c>
      <c r="K1071" s="228" t="s">
        <v>846</v>
      </c>
      <c r="L1071" s="228" t="s">
        <v>4175</v>
      </c>
      <c r="M1071" s="228" t="s">
        <v>933</v>
      </c>
      <c r="N1071" s="228" t="s">
        <v>849</v>
      </c>
      <c r="O1071" s="228" t="s">
        <v>1123</v>
      </c>
      <c r="P1071" s="233" t="s">
        <v>4175</v>
      </c>
      <c r="Q1071" s="228" t="s">
        <v>892</v>
      </c>
      <c r="R1071" s="233" t="s">
        <v>7370</v>
      </c>
      <c r="S1071" s="228" t="s">
        <v>7370</v>
      </c>
      <c r="T1071" s="228" t="s">
        <v>7371</v>
      </c>
      <c r="U1071" s="228" t="s">
        <v>855</v>
      </c>
      <c r="V1071" s="228" t="s">
        <v>855</v>
      </c>
      <c r="W1071" s="228" t="s">
        <v>869</v>
      </c>
      <c r="X1071" s="316" t="s">
        <v>793</v>
      </c>
      <c r="Y1071" s="317" t="str">
        <f>VLOOKUP(HelpMe[[#This Row],[Technician]],Technicians[#All],3,FALSE)</f>
        <v>Capgemini</v>
      </c>
      <c r="Z1071" s="228" t="str">
        <f>VLOOKUP(HelpMe[[#This Row],[Technician]],Technicians[#All],2,FALSE)</f>
        <v>SAP SD</v>
      </c>
      <c r="AA1071" s="233" t="str">
        <f>IF((TEXT("Oct 28, 2024 00:00 AM","mmm dd, yyyy hh:mm") - HelpMe[[#This Row],[Updated Created Date]])&gt;0, "Yes","No")</f>
        <v>No</v>
      </c>
      <c r="AB1071" s="230">
        <f ca="1">HelpMe[[#This Row],[Updated Resolved Time]]-HelpMe[[#This Row],[Updated Created Date]]</f>
        <v>2.9277777777751908</v>
      </c>
      <c r="AC1071" s="231">
        <f>YEAR(HelpMe[[#This Row],[Updated Created Date]])</f>
        <v>2024</v>
      </c>
      <c r="AD1071" s="228">
        <f>WEEKNUM(HelpMe[[#This Row],[Updated Created Date]])</f>
        <v>51</v>
      </c>
      <c r="AE1071" s="228" t="str">
        <f>_xlfn.CONCAT(HelpMe[[#This Row],[Year]],"-W",HelpMe[[#This Row],[Week'#]])</f>
        <v>2024-W51</v>
      </c>
      <c r="AF1071" s="228" t="str">
        <f>IFERROR(VLOOKUP(HelpMe[[#This Row],[ID]],CGTracker[#All],13,FALSE),"No CG Status Found")</f>
        <v>Resolved</v>
      </c>
      <c r="AG1071" s="228">
        <f>MONTH(HelpMe[[#This Row],[Updated Created Date]])</f>
        <v>12</v>
      </c>
      <c r="AH1071" s="228" t="str">
        <f>_xlfn.CONCAT(HelpMe[[#This Row],[Year]],"-M",HelpMe[[#This Row],[Month]])</f>
        <v>2024-M12</v>
      </c>
      <c r="AI1071" s="228" t="str">
        <f ca="1">IF(HelpMe[[#This Row],[Age]]&lt;2,"Less than 2",IF(HelpMe[[#This Row],[Age]]&lt;5,"From 2 to 5",IF(HelpMe[[#This Row],[Age]]&lt;10,"From 5 to 10","More than 10")))</f>
        <v>From 2 to 5</v>
      </c>
      <c r="AJ107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45642.568055555559</v>
      </c>
      <c r="AK10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45645.495833333334</v>
      </c>
    </row>
    <row r="1072" spans="1:37" ht="13.5" customHeight="1">
      <c r="A1072" s="235">
        <v>4000005984</v>
      </c>
      <c r="B1072" s="228" t="s">
        <v>156</v>
      </c>
      <c r="C1072" s="228" t="s">
        <v>795</v>
      </c>
      <c r="D1072" s="228" t="s">
        <v>7372</v>
      </c>
      <c r="E1072" s="228" t="s">
        <v>4689</v>
      </c>
      <c r="F1072" s="228" t="s">
        <v>7098</v>
      </c>
      <c r="G1072" s="228" t="s">
        <v>860</v>
      </c>
      <c r="H1072" s="228" t="s">
        <v>403</v>
      </c>
      <c r="I1072" s="233" t="s">
        <v>7373</v>
      </c>
      <c r="J1072" s="228" t="s">
        <v>7374</v>
      </c>
      <c r="K1072" s="228" t="s">
        <v>846</v>
      </c>
      <c r="L1072" s="228" t="s">
        <v>7375</v>
      </c>
      <c r="M1072" s="228" t="s">
        <v>933</v>
      </c>
      <c r="N1072" s="228" t="s">
        <v>924</v>
      </c>
      <c r="O1072" s="228" t="s">
        <v>850</v>
      </c>
      <c r="P1072" s="233" t="s">
        <v>7375</v>
      </c>
      <c r="Q1072" s="228" t="s">
        <v>795</v>
      </c>
      <c r="R1072" s="233" t="s">
        <v>7376</v>
      </c>
      <c r="S1072" s="228" t="s">
        <v>7376</v>
      </c>
      <c r="T1072" s="228" t="s">
        <v>7377</v>
      </c>
      <c r="U1072" s="228" t="s">
        <v>855</v>
      </c>
      <c r="V1072" s="228" t="s">
        <v>855</v>
      </c>
      <c r="W1072" s="228" t="s">
        <v>869</v>
      </c>
      <c r="X1072" s="316" t="s">
        <v>793</v>
      </c>
      <c r="Y1072" s="317" t="str">
        <f>VLOOKUP(HelpMe[[#This Row],[Technician]],Technicians[#All],3,FALSE)</f>
        <v>Capgemini</v>
      </c>
      <c r="Z1072" s="228" t="str">
        <f>VLOOKUP(HelpMe[[#This Row],[Technician]],Technicians[#All],2,FALSE)</f>
        <v>SAP ABAP</v>
      </c>
      <c r="AA1072" s="233" t="str">
        <f>IF((TEXT("Oct 28, 2024 00:00 AM","mmm dd, yyyy hh:mm") - HelpMe[[#This Row],[Updated Created Date]])&gt;0, "Yes","No")</f>
        <v>No</v>
      </c>
      <c r="AB1072" s="230">
        <f ca="1">HelpMe[[#This Row],[Updated Resolved Time]]-HelpMe[[#This Row],[Updated Created Date]]</f>
        <v>8.1250000002910383E-2</v>
      </c>
      <c r="AC1072" s="231">
        <f>YEAR(HelpMe[[#This Row],[Updated Created Date]])</f>
        <v>2024</v>
      </c>
      <c r="AD1072" s="228">
        <f>WEEKNUM(HelpMe[[#This Row],[Updated Created Date]])</f>
        <v>51</v>
      </c>
      <c r="AE1072" s="228" t="str">
        <f>_xlfn.CONCAT(HelpMe[[#This Row],[Year]],"-W",HelpMe[[#This Row],[Week'#]])</f>
        <v>2024-W51</v>
      </c>
      <c r="AF1072" s="228" t="str">
        <f>IFERROR(VLOOKUP(HelpMe[[#This Row],[ID]],CGTracker[#All],13,FALSE),"No CG Status Found")</f>
        <v>Resolved</v>
      </c>
      <c r="AG1072" s="228">
        <f>MONTH(HelpMe[[#This Row],[Updated Created Date]])</f>
        <v>12</v>
      </c>
      <c r="AH1072" s="228" t="str">
        <f>_xlfn.CONCAT(HelpMe[[#This Row],[Year]],"-M",HelpMe[[#This Row],[Month]])</f>
        <v>2024-M12</v>
      </c>
      <c r="AI1072" s="228" t="str">
        <f ca="1">IF(HelpMe[[#This Row],[Age]]&lt;2,"Less than 2",IF(HelpMe[[#This Row],[Age]]&lt;5,"From 2 to 5",IF(HelpMe[[#This Row],[Age]]&lt;10,"From 5 to 10","More than 10")))</f>
        <v>Less than 2</v>
      </c>
      <c r="AJ107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45642.709722222222</v>
      </c>
      <c r="AK10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45642.790972222225</v>
      </c>
    </row>
    <row r="1073" spans="1:37" ht="13.5" customHeight="1">
      <c r="A1073" s="235">
        <v>4000005985</v>
      </c>
      <c r="B1073" s="228" t="s">
        <v>156</v>
      </c>
      <c r="C1073" s="228" t="s">
        <v>795</v>
      </c>
      <c r="D1073" s="228" t="s">
        <v>7378</v>
      </c>
      <c r="E1073" s="228" t="s">
        <v>7379</v>
      </c>
      <c r="F1073" s="228" t="s">
        <v>7098</v>
      </c>
      <c r="G1073" s="228" t="s">
        <v>860</v>
      </c>
      <c r="H1073" s="228" t="s">
        <v>403</v>
      </c>
      <c r="I1073" s="233" t="s">
        <v>7380</v>
      </c>
      <c r="J1073" s="228" t="s">
        <v>7381</v>
      </c>
      <c r="K1073" s="228" t="s">
        <v>846</v>
      </c>
      <c r="L1073" s="228" t="s">
        <v>7025</v>
      </c>
      <c r="M1073" s="228" t="s">
        <v>933</v>
      </c>
      <c r="N1073" s="228" t="s">
        <v>7382</v>
      </c>
      <c r="O1073" s="228" t="s">
        <v>850</v>
      </c>
      <c r="P1073" s="233" t="s">
        <v>7025</v>
      </c>
      <c r="Q1073" s="228" t="s">
        <v>795</v>
      </c>
      <c r="R1073" s="233" t="s">
        <v>7383</v>
      </c>
      <c r="S1073" s="228" t="s">
        <v>7383</v>
      </c>
      <c r="T1073" s="228" t="s">
        <v>7384</v>
      </c>
      <c r="U1073" s="228" t="s">
        <v>855</v>
      </c>
      <c r="V1073" s="228" t="s">
        <v>855</v>
      </c>
      <c r="W1073" s="228" t="s">
        <v>869</v>
      </c>
      <c r="X1073" s="316" t="s">
        <v>878</v>
      </c>
      <c r="Y1073" s="317" t="str">
        <f>VLOOKUP(HelpMe[[#This Row],[Technician]],Technicians[#All],3,FALSE)</f>
        <v>Capgemini</v>
      </c>
      <c r="Z1073" s="228" t="str">
        <f>VLOOKUP(HelpMe[[#This Row],[Technician]],Technicians[#All],2,FALSE)</f>
        <v>SAP ABAP</v>
      </c>
      <c r="AA1073" s="233" t="str">
        <f>IF((TEXT("Oct 28, 2024 00:00 AM","mmm dd, yyyy hh:mm") - HelpMe[[#This Row],[Updated Created Date]])&gt;0, "Yes","No")</f>
        <v>No</v>
      </c>
      <c r="AB1073" s="230">
        <f ca="1">HelpMe[[#This Row],[Updated Resolved Time]]-HelpMe[[#This Row],[Updated Created Date]]</f>
        <v>0.11250000000291038</v>
      </c>
      <c r="AC1073" s="231">
        <f>YEAR(HelpMe[[#This Row],[Updated Created Date]])</f>
        <v>2024</v>
      </c>
      <c r="AD1073" s="228">
        <f>WEEKNUM(HelpMe[[#This Row],[Updated Created Date]])</f>
        <v>51</v>
      </c>
      <c r="AE1073" s="228" t="str">
        <f>_xlfn.CONCAT(HelpMe[[#This Row],[Year]],"-W",HelpMe[[#This Row],[Week'#]])</f>
        <v>2024-W51</v>
      </c>
      <c r="AF1073" s="228" t="str">
        <f>IFERROR(VLOOKUP(HelpMe[[#This Row],[ID]],CGTracker[#All],13,FALSE),"No CG Status Found")</f>
        <v>Resolved</v>
      </c>
      <c r="AG1073" s="228">
        <f>MONTH(HelpMe[[#This Row],[Updated Created Date]])</f>
        <v>12</v>
      </c>
      <c r="AH1073" s="228" t="str">
        <f>_xlfn.CONCAT(HelpMe[[#This Row],[Year]],"-M",HelpMe[[#This Row],[Month]])</f>
        <v>2024-M12</v>
      </c>
      <c r="AI1073" s="228" t="str">
        <f ca="1">IF(HelpMe[[#This Row],[Age]]&lt;2,"Less than 2",IF(HelpMe[[#This Row],[Age]]&lt;5,"From 2 to 5",IF(HelpMe[[#This Row],[Age]]&lt;10,"From 5 to 10","More than 10")))</f>
        <v>Less than 2</v>
      </c>
      <c r="AJ107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45642.711805555555</v>
      </c>
      <c r="AK10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45642.824305555558</v>
      </c>
    </row>
    <row r="1074" spans="1:37" ht="13.5" customHeight="1">
      <c r="A1074" s="235">
        <v>4000005986</v>
      </c>
      <c r="B1074" s="228" t="s">
        <v>156</v>
      </c>
      <c r="C1074" s="228" t="s">
        <v>1035</v>
      </c>
      <c r="D1074" s="228" t="s">
        <v>7385</v>
      </c>
      <c r="E1074" s="228" t="s">
        <v>2172</v>
      </c>
      <c r="F1074" s="228" t="s">
        <v>881</v>
      </c>
      <c r="G1074" s="228" t="s">
        <v>882</v>
      </c>
      <c r="H1074" s="228" t="s">
        <v>403</v>
      </c>
      <c r="I1074" s="233" t="s">
        <v>7386</v>
      </c>
      <c r="J1074" s="228" t="s">
        <v>7387</v>
      </c>
      <c r="K1074" s="228" t="s">
        <v>846</v>
      </c>
      <c r="L1074" s="228" t="s">
        <v>3910</v>
      </c>
      <c r="M1074" s="228" t="s">
        <v>933</v>
      </c>
      <c r="N1074" s="228" t="s">
        <v>1666</v>
      </c>
      <c r="O1074" s="228" t="s">
        <v>917</v>
      </c>
      <c r="P1074" s="233" t="s">
        <v>3910</v>
      </c>
      <c r="Q1074" s="228" t="s">
        <v>892</v>
      </c>
      <c r="R1074" s="233" t="s">
        <v>7388</v>
      </c>
      <c r="S1074" s="228" t="s">
        <v>7388</v>
      </c>
      <c r="T1074" s="228" t="s">
        <v>7389</v>
      </c>
      <c r="U1074" s="228" t="s">
        <v>855</v>
      </c>
      <c r="V1074" s="228" t="s">
        <v>855</v>
      </c>
      <c r="W1074" s="228" t="s">
        <v>869</v>
      </c>
      <c r="X1074" s="316" t="s">
        <v>2176</v>
      </c>
      <c r="Y1074" s="317" t="str">
        <f>VLOOKUP(HelpMe[[#This Row],[Technician]],Technicians[#All],3,FALSE)</f>
        <v>RAK Ceramics</v>
      </c>
      <c r="Z1074" s="228" t="str">
        <f>VLOOKUP(HelpMe[[#This Row],[Technician]],Technicians[#All],2,FALSE)</f>
        <v>SAP Basis</v>
      </c>
      <c r="AA1074" s="233" t="str">
        <f>IF((TEXT("Oct 28, 2024 00:00 AM","mmm dd, yyyy hh:mm") - HelpMe[[#This Row],[Updated Created Date]])&gt;0, "Yes","No")</f>
        <v>No</v>
      </c>
      <c r="AB1074" s="230">
        <f ca="1">HelpMe[[#This Row],[Updated Resolved Time]]-HelpMe[[#This Row],[Updated Created Date]]</f>
        <v>1.7673611111094942</v>
      </c>
      <c r="AC1074" s="231">
        <f>YEAR(HelpMe[[#This Row],[Updated Created Date]])</f>
        <v>2024</v>
      </c>
      <c r="AD1074" s="228">
        <f>WEEKNUM(HelpMe[[#This Row],[Updated Created Date]])</f>
        <v>51</v>
      </c>
      <c r="AE1074" s="228" t="str">
        <f>_xlfn.CONCAT(HelpMe[[#This Row],[Year]],"-W",HelpMe[[#This Row],[Week'#]])</f>
        <v>2024-W51</v>
      </c>
      <c r="AF1074" s="228" t="str">
        <f>IFERROR(VLOOKUP(HelpMe[[#This Row],[ID]],CGTracker[#All],13,FALSE),"No CG Status Found")</f>
        <v>No CG Status Found</v>
      </c>
      <c r="AG1074" s="228">
        <f>MONTH(HelpMe[[#This Row],[Updated Created Date]])</f>
        <v>12</v>
      </c>
      <c r="AH1074" s="228" t="str">
        <f>_xlfn.CONCAT(HelpMe[[#This Row],[Year]],"-M",HelpMe[[#This Row],[Month]])</f>
        <v>2024-M12</v>
      </c>
      <c r="AI1074" s="228" t="str">
        <f ca="1">IF(HelpMe[[#This Row],[Age]]&lt;2,"Less than 2",IF(HelpMe[[#This Row],[Age]]&lt;5,"From 2 to 5",IF(HelpMe[[#This Row],[Age]]&lt;10,"From 5 to 10","More than 10")))</f>
        <v>Less than 2</v>
      </c>
      <c r="AJ107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45642.719444444447</v>
      </c>
      <c r="AK10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45644.486805555556</v>
      </c>
    </row>
    <row r="1075" spans="1:37" ht="13.5" customHeight="1">
      <c r="A1075" s="235">
        <v>4000006001</v>
      </c>
      <c r="B1075" s="228" t="s">
        <v>156</v>
      </c>
      <c r="C1075" s="228" t="s">
        <v>841</v>
      </c>
      <c r="D1075" s="228" t="s">
        <v>7390</v>
      </c>
      <c r="E1075" s="228" t="s">
        <v>5052</v>
      </c>
      <c r="F1075" s="228" t="s">
        <v>2387</v>
      </c>
      <c r="G1075" s="228" t="s">
        <v>1011</v>
      </c>
      <c r="H1075" s="228" t="s">
        <v>268</v>
      </c>
      <c r="I1075" s="233" t="s">
        <v>7391</v>
      </c>
      <c r="J1075" s="228" t="s">
        <v>7392</v>
      </c>
      <c r="K1075" s="228" t="s">
        <v>846</v>
      </c>
      <c r="L1075" s="228" t="s">
        <v>855</v>
      </c>
      <c r="M1075" s="228" t="s">
        <v>933</v>
      </c>
      <c r="N1075" s="228" t="s">
        <v>886</v>
      </c>
      <c r="O1075" s="228" t="s">
        <v>1015</v>
      </c>
      <c r="P1075" s="233" t="s">
        <v>7393</v>
      </c>
      <c r="Q1075" s="228" t="s">
        <v>795</v>
      </c>
      <c r="R1075" s="233" t="s">
        <v>855</v>
      </c>
      <c r="S1075" s="228" t="s">
        <v>855</v>
      </c>
      <c r="T1075" s="228" t="s">
        <v>7394</v>
      </c>
      <c r="U1075" s="228" t="s">
        <v>855</v>
      </c>
      <c r="V1075" s="228" t="s">
        <v>855</v>
      </c>
      <c r="W1075" s="228" t="s">
        <v>869</v>
      </c>
      <c r="X1075" s="316" t="s">
        <v>904</v>
      </c>
      <c r="Y1075" s="317" t="str">
        <f>VLOOKUP(HelpMe[[#This Row],[Technician]],Technicians[#All],3,FALSE)</f>
        <v>Capgemini</v>
      </c>
      <c r="Z1075" s="228" t="str">
        <f>VLOOKUP(HelpMe[[#This Row],[Technician]],Technicians[#All],2,FALSE)</f>
        <v>SAP FICO</v>
      </c>
      <c r="AA1075" s="233" t="str">
        <f>IF((TEXT("Oct 28, 2024 00:00 AM","mmm dd, yyyy hh:mm") - HelpMe[[#This Row],[Updated Created Date]])&gt;0, "Yes","No")</f>
        <v>No</v>
      </c>
      <c r="AB1075" s="230">
        <f ca="1">HelpMe[[#This Row],[Updated Resolved Time]]-HelpMe[[#This Row],[Updated Created Date]]</f>
        <v>10.247795949071588</v>
      </c>
      <c r="AC1075" s="231">
        <f>YEAR(HelpMe[[#This Row],[Updated Created Date]])</f>
        <v>2024</v>
      </c>
      <c r="AD1075" s="228">
        <f>WEEKNUM(HelpMe[[#This Row],[Updated Created Date]])</f>
        <v>51</v>
      </c>
      <c r="AE1075" s="228" t="str">
        <f>_xlfn.CONCAT(HelpMe[[#This Row],[Year]],"-W",HelpMe[[#This Row],[Week'#]])</f>
        <v>2024-W51</v>
      </c>
      <c r="AF1075" s="228" t="str">
        <f>IFERROR(VLOOKUP(HelpMe[[#This Row],[ID]],CGTracker[#All],13,FALSE),"No CG Status Found")</f>
        <v>No CG Status Found</v>
      </c>
      <c r="AG1075" s="228">
        <f>MONTH(HelpMe[[#This Row],[Updated Created Date]])</f>
        <v>12</v>
      </c>
      <c r="AH1075" s="228" t="str">
        <f>_xlfn.CONCAT(HelpMe[[#This Row],[Year]],"-M",HelpMe[[#This Row],[Month]])</f>
        <v>2024-M12</v>
      </c>
      <c r="AI1075" s="228" t="str">
        <f ca="1">IF(HelpMe[[#This Row],[Age]]&lt;2,"Less than 2",IF(HelpMe[[#This Row],[Age]]&lt;5,"From 2 to 5",IF(HelpMe[[#This Row],[Age]]&lt;10,"From 5 to 10","More than 10")))</f>
        <v>More than 10</v>
      </c>
      <c r="AJ107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45643.509722222225</v>
      </c>
      <c r="AK10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76" spans="1:37" ht="13.5" customHeight="1">
      <c r="A1076" s="235">
        <v>4000005991</v>
      </c>
      <c r="B1076" s="228" t="s">
        <v>117</v>
      </c>
      <c r="C1076" s="228" t="s">
        <v>1035</v>
      </c>
      <c r="D1076" s="228" t="s">
        <v>7395</v>
      </c>
      <c r="E1076" s="228" t="s">
        <v>2061</v>
      </c>
      <c r="F1076" s="228" t="s">
        <v>1129</v>
      </c>
      <c r="G1076" s="228" t="s">
        <v>895</v>
      </c>
      <c r="H1076" s="228" t="s">
        <v>268</v>
      </c>
      <c r="I1076" s="233" t="s">
        <v>7396</v>
      </c>
      <c r="J1076" s="228" t="s">
        <v>7397</v>
      </c>
      <c r="K1076" s="228" t="s">
        <v>890</v>
      </c>
      <c r="L1076" s="228" t="s">
        <v>855</v>
      </c>
      <c r="M1076" s="228" t="s">
        <v>2061</v>
      </c>
      <c r="N1076" s="228" t="s">
        <v>924</v>
      </c>
      <c r="O1076" s="228" t="s">
        <v>850</v>
      </c>
      <c r="P1076" s="233" t="s">
        <v>7398</v>
      </c>
      <c r="Q1076" s="228" t="s">
        <v>892</v>
      </c>
      <c r="R1076" s="233" t="s">
        <v>855</v>
      </c>
      <c r="S1076" s="228" t="s">
        <v>855</v>
      </c>
      <c r="T1076" s="228" t="s">
        <v>7399</v>
      </c>
      <c r="U1076" s="228" t="s">
        <v>846</v>
      </c>
      <c r="V1076" s="228" t="s">
        <v>855</v>
      </c>
      <c r="W1076" s="228" t="s">
        <v>938</v>
      </c>
      <c r="X1076" s="316" t="s">
        <v>793</v>
      </c>
      <c r="Y1076" s="317" t="str">
        <f>VLOOKUP(HelpMe[[#This Row],[Technician]],Technicians[#All],3,FALSE)</f>
        <v>RAK Ceramics</v>
      </c>
      <c r="Z1076" s="228" t="str">
        <f>VLOOKUP(HelpMe[[#This Row],[Technician]],Technicians[#All],2,FALSE)</f>
        <v>SAP Integration</v>
      </c>
      <c r="AA1076" s="233" t="str">
        <f>IF((TEXT("Oct 28, 2024 00:00 AM","mmm dd, yyyy hh:mm") - HelpMe[[#This Row],[Updated Created Date]])&gt;0, "Yes","No")</f>
        <v>No</v>
      </c>
      <c r="AB1076" s="230">
        <f ca="1">HelpMe[[#This Row],[Updated Resolved Time]]-HelpMe[[#This Row],[Updated Created Date]]</f>
        <v>10.912379282410257</v>
      </c>
      <c r="AC1076" s="231">
        <f>YEAR(HelpMe[[#This Row],[Updated Created Date]])</f>
        <v>2024</v>
      </c>
      <c r="AD1076" s="228">
        <f>WEEKNUM(HelpMe[[#This Row],[Updated Created Date]])</f>
        <v>51</v>
      </c>
      <c r="AE1076" s="228" t="str">
        <f>_xlfn.CONCAT(HelpMe[[#This Row],[Year]],"-W",HelpMe[[#This Row],[Week'#]])</f>
        <v>2024-W51</v>
      </c>
      <c r="AF1076" s="228" t="str">
        <f>IFERROR(VLOOKUP(HelpMe[[#This Row],[ID]],CGTracker[#All],13,FALSE),"No CG Status Found")</f>
        <v>No CG Status Found</v>
      </c>
      <c r="AG1076" s="228">
        <f>MONTH(HelpMe[[#This Row],[Updated Created Date]])</f>
        <v>12</v>
      </c>
      <c r="AH1076" s="228" t="str">
        <f>_xlfn.CONCAT(HelpMe[[#This Row],[Year]],"-M",HelpMe[[#This Row],[Month]])</f>
        <v>2024-M12</v>
      </c>
      <c r="AI1076" s="228" t="str">
        <f ca="1">IF(HelpMe[[#This Row],[Age]]&lt;2,"Less than 2",IF(HelpMe[[#This Row],[Age]]&lt;5,"From 2 to 5",IF(HelpMe[[#This Row],[Age]]&lt;10,"From 5 to 10","More than 10")))</f>
        <v>More than 10</v>
      </c>
      <c r="AJ107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45642.845138888886</v>
      </c>
      <c r="AK10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77" spans="1:37" ht="13.5" customHeight="1">
      <c r="A1077" s="235">
        <v>4000005987</v>
      </c>
      <c r="B1077" s="228" t="s">
        <v>156</v>
      </c>
      <c r="C1077" s="228" t="s">
        <v>795</v>
      </c>
      <c r="D1077" s="228" t="s">
        <v>7400</v>
      </c>
      <c r="E1077" s="228" t="s">
        <v>913</v>
      </c>
      <c r="F1077" s="228" t="s">
        <v>7098</v>
      </c>
      <c r="G1077" s="228" t="s">
        <v>860</v>
      </c>
      <c r="H1077" s="228" t="s">
        <v>403</v>
      </c>
      <c r="I1077" s="233" t="s">
        <v>7401</v>
      </c>
      <c r="J1077" s="228" t="s">
        <v>7402</v>
      </c>
      <c r="K1077" s="228" t="s">
        <v>846</v>
      </c>
      <c r="L1077" s="228" t="s">
        <v>7025</v>
      </c>
      <c r="M1077" s="228" t="s">
        <v>913</v>
      </c>
      <c r="N1077" s="228" t="s">
        <v>916</v>
      </c>
      <c r="O1077" s="228" t="s">
        <v>850</v>
      </c>
      <c r="P1077" s="233" t="s">
        <v>7025</v>
      </c>
      <c r="Q1077" s="228" t="s">
        <v>795</v>
      </c>
      <c r="R1077" s="233" t="s">
        <v>7403</v>
      </c>
      <c r="S1077" s="228" t="s">
        <v>7403</v>
      </c>
      <c r="T1077" s="228" t="s">
        <v>7404</v>
      </c>
      <c r="U1077" s="228" t="s">
        <v>855</v>
      </c>
      <c r="V1077" s="228" t="s">
        <v>855</v>
      </c>
      <c r="W1077" s="228" t="s">
        <v>869</v>
      </c>
      <c r="X1077" s="316" t="s">
        <v>878</v>
      </c>
      <c r="Y1077" s="317" t="str">
        <f>VLOOKUP(HelpMe[[#This Row],[Technician]],Technicians[#All],3,FALSE)</f>
        <v>Capgemini</v>
      </c>
      <c r="Z1077" s="228" t="str">
        <f>VLOOKUP(HelpMe[[#This Row],[Technician]],Technicians[#All],2,FALSE)</f>
        <v>SAP ABAP</v>
      </c>
      <c r="AA1077" s="233" t="str">
        <f>IF((TEXT("Oct 28, 2024 00:00 AM","mmm dd, yyyy hh:mm") - HelpMe[[#This Row],[Updated Created Date]])&gt;0, "Yes","No")</f>
        <v>No</v>
      </c>
      <c r="AB1077" s="230">
        <f ca="1">HelpMe[[#This Row],[Updated Resolved Time]]-HelpMe[[#This Row],[Updated Created Date]]</f>
        <v>0.101388888884685</v>
      </c>
      <c r="AC1077" s="231">
        <f>YEAR(HelpMe[[#This Row],[Updated Created Date]])</f>
        <v>2024</v>
      </c>
      <c r="AD1077" s="228">
        <f>WEEKNUM(HelpMe[[#This Row],[Updated Created Date]])</f>
        <v>51</v>
      </c>
      <c r="AE1077" s="228" t="str">
        <f>_xlfn.CONCAT(HelpMe[[#This Row],[Year]],"-W",HelpMe[[#This Row],[Week'#]])</f>
        <v>2024-W51</v>
      </c>
      <c r="AF1077" s="228" t="str">
        <f>IFERROR(VLOOKUP(HelpMe[[#This Row],[ID]],CGTracker[#All],13,FALSE),"No CG Status Found")</f>
        <v>Resolved</v>
      </c>
      <c r="AG1077" s="228">
        <f>MONTH(HelpMe[[#This Row],[Updated Created Date]])</f>
        <v>12</v>
      </c>
      <c r="AH1077" s="228" t="str">
        <f>_xlfn.CONCAT(HelpMe[[#This Row],[Year]],"-M",HelpMe[[#This Row],[Month]])</f>
        <v>2024-M12</v>
      </c>
      <c r="AI1077" s="228" t="str">
        <f ca="1">IF(HelpMe[[#This Row],[Age]]&lt;2,"Less than 2",IF(HelpMe[[#This Row],[Age]]&lt;5,"From 2 to 5",IF(HelpMe[[#This Row],[Age]]&lt;10,"From 5 to 10","More than 10")))</f>
        <v>Less than 2</v>
      </c>
      <c r="AJ107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45642.723611111112</v>
      </c>
      <c r="AK10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45642.824999999997</v>
      </c>
    </row>
    <row r="1078" spans="1:37" ht="13.5" customHeight="1">
      <c r="A1078" s="235">
        <v>4000006006</v>
      </c>
      <c r="B1078" s="228" t="s">
        <v>117</v>
      </c>
      <c r="C1078" s="228" t="s">
        <v>1035</v>
      </c>
      <c r="D1078" s="228" t="s">
        <v>1184</v>
      </c>
      <c r="E1078" s="228" t="s">
        <v>3097</v>
      </c>
      <c r="F1078" s="228" t="s">
        <v>881</v>
      </c>
      <c r="G1078" s="228" t="s">
        <v>882</v>
      </c>
      <c r="H1078" s="228" t="s">
        <v>403</v>
      </c>
      <c r="I1078" s="233" t="s">
        <v>7405</v>
      </c>
      <c r="J1078" s="228" t="s">
        <v>7406</v>
      </c>
      <c r="K1078" s="228" t="s">
        <v>890</v>
      </c>
      <c r="L1078" s="228" t="s">
        <v>3910</v>
      </c>
      <c r="M1078" s="228" t="s">
        <v>3097</v>
      </c>
      <c r="N1078" s="228" t="s">
        <v>2793</v>
      </c>
      <c r="O1078" s="228" t="s">
        <v>850</v>
      </c>
      <c r="P1078" s="233" t="s">
        <v>3910</v>
      </c>
      <c r="Q1078" s="228" t="s">
        <v>892</v>
      </c>
      <c r="R1078" s="233" t="s">
        <v>7407</v>
      </c>
      <c r="S1078" s="228" t="s">
        <v>7407</v>
      </c>
      <c r="T1078" s="228" t="s">
        <v>7408</v>
      </c>
      <c r="U1078" s="228" t="s">
        <v>890</v>
      </c>
      <c r="V1078" s="228" t="s">
        <v>855</v>
      </c>
      <c r="W1078" s="228" t="s">
        <v>938</v>
      </c>
      <c r="X1078" s="316" t="s">
        <v>793</v>
      </c>
      <c r="Y1078" s="317" t="str">
        <f>VLOOKUP(HelpMe[[#This Row],[Technician]],Technicians[#All],3,FALSE)</f>
        <v>RAK Ceramics</v>
      </c>
      <c r="Z1078" s="228" t="str">
        <f>VLOOKUP(HelpMe[[#This Row],[Technician]],Technicians[#All],2,FALSE)</f>
        <v>SAP Basis</v>
      </c>
      <c r="AA1078" s="233" t="str">
        <f>IF((TEXT("Oct 28, 2024 00:00 AM","mmm dd, yyyy hh:mm") - HelpMe[[#This Row],[Updated Created Date]])&gt;0, "Yes","No")</f>
        <v>No</v>
      </c>
      <c r="AB1078" s="230">
        <f ca="1">HelpMe[[#This Row],[Updated Resolved Time]]-HelpMe[[#This Row],[Updated Created Date]]</f>
        <v>0.93541666666715173</v>
      </c>
      <c r="AC1078" s="231">
        <f>YEAR(HelpMe[[#This Row],[Updated Created Date]])</f>
        <v>2024</v>
      </c>
      <c r="AD1078" s="228">
        <f>WEEKNUM(HelpMe[[#This Row],[Updated Created Date]])</f>
        <v>51</v>
      </c>
      <c r="AE1078" s="228" t="str">
        <f>_xlfn.CONCAT(HelpMe[[#This Row],[Year]],"-W",HelpMe[[#This Row],[Week'#]])</f>
        <v>2024-W51</v>
      </c>
      <c r="AF1078" s="228" t="str">
        <f>IFERROR(VLOOKUP(HelpMe[[#This Row],[ID]],CGTracker[#All],13,FALSE),"No CG Status Found")</f>
        <v>No CG Status Found</v>
      </c>
      <c r="AG1078" s="228">
        <f>MONTH(HelpMe[[#This Row],[Updated Created Date]])</f>
        <v>12</v>
      </c>
      <c r="AH1078" s="228" t="str">
        <f>_xlfn.CONCAT(HelpMe[[#This Row],[Year]],"-M",HelpMe[[#This Row],[Month]])</f>
        <v>2024-M12</v>
      </c>
      <c r="AI1078" s="228" t="str">
        <f ca="1">IF(HelpMe[[#This Row],[Age]]&lt;2,"Less than 2",IF(HelpMe[[#This Row],[Age]]&lt;5,"From 2 to 5",IF(HelpMe[[#This Row],[Age]]&lt;10,"From 5 to 10","More than 10")))</f>
        <v>Less than 2</v>
      </c>
      <c r="AJ107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45643.573611111111</v>
      </c>
      <c r="AK10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45644.509027777778</v>
      </c>
    </row>
    <row r="1079" spans="1:37" ht="13.5" customHeight="1">
      <c r="A1079" s="235">
        <v>4000005979</v>
      </c>
      <c r="B1079" s="228" t="s">
        <v>156</v>
      </c>
      <c r="C1079" s="228" t="s">
        <v>892</v>
      </c>
      <c r="D1079" s="228" t="s">
        <v>706</v>
      </c>
      <c r="E1079" s="228" t="s">
        <v>3646</v>
      </c>
      <c r="F1079" s="228" t="s">
        <v>518</v>
      </c>
      <c r="G1079" s="228" t="s">
        <v>882</v>
      </c>
      <c r="H1079" s="228" t="s">
        <v>403</v>
      </c>
      <c r="I1079" s="233" t="s">
        <v>7409</v>
      </c>
      <c r="J1079" s="228" t="s">
        <v>7410</v>
      </c>
      <c r="K1079" s="228" t="s">
        <v>846</v>
      </c>
      <c r="L1079" s="228" t="s">
        <v>5100</v>
      </c>
      <c r="M1079" s="228" t="s">
        <v>3646</v>
      </c>
      <c r="N1079" s="228" t="s">
        <v>2139</v>
      </c>
      <c r="O1079" s="228" t="s">
        <v>850</v>
      </c>
      <c r="P1079" s="233" t="s">
        <v>5100</v>
      </c>
      <c r="Q1079" s="228" t="s">
        <v>795</v>
      </c>
      <c r="R1079" s="233" t="s">
        <v>7411</v>
      </c>
      <c r="S1079" s="228" t="s">
        <v>7411</v>
      </c>
      <c r="T1079" s="228" t="s">
        <v>7412</v>
      </c>
      <c r="U1079" s="228" t="s">
        <v>855</v>
      </c>
      <c r="V1079" s="228" t="s">
        <v>855</v>
      </c>
      <c r="W1079" s="228" t="s">
        <v>869</v>
      </c>
      <c r="X1079" s="316" t="s">
        <v>793</v>
      </c>
      <c r="Y1079" s="317" t="str">
        <f>VLOOKUP(HelpMe[[#This Row],[Technician]],Technicians[#All],3,FALSE)</f>
        <v>Capgemini</v>
      </c>
      <c r="Z1079" s="228" t="str">
        <f>VLOOKUP(HelpMe[[#This Row],[Technician]],Technicians[#All],2,FALSE)</f>
        <v>SAP SD</v>
      </c>
      <c r="AA1079" s="233" t="str">
        <f>IF((TEXT("Oct 28, 2024 00:00 AM","mmm dd, yyyy hh:mm") - HelpMe[[#This Row],[Updated Created Date]])&gt;0, "Yes","No")</f>
        <v>No</v>
      </c>
      <c r="AB1079" s="230">
        <f ca="1">HelpMe[[#This Row],[Updated Resolved Time]]-HelpMe[[#This Row],[Updated Created Date]]</f>
        <v>1.9444444444452529</v>
      </c>
      <c r="AC1079" s="231">
        <f>YEAR(HelpMe[[#This Row],[Updated Created Date]])</f>
        <v>2024</v>
      </c>
      <c r="AD1079" s="228">
        <f>WEEKNUM(HelpMe[[#This Row],[Updated Created Date]])</f>
        <v>51</v>
      </c>
      <c r="AE1079" s="228" t="str">
        <f>_xlfn.CONCAT(HelpMe[[#This Row],[Year]],"-W",HelpMe[[#This Row],[Week'#]])</f>
        <v>2024-W51</v>
      </c>
      <c r="AF1079" s="228" t="str">
        <f>IFERROR(VLOOKUP(HelpMe[[#This Row],[ID]],CGTracker[#All],13,FALSE),"No CG Status Found")</f>
        <v>Resolved</v>
      </c>
      <c r="AG1079" s="228">
        <f>MONTH(HelpMe[[#This Row],[Updated Created Date]])</f>
        <v>12</v>
      </c>
      <c r="AH1079" s="228" t="str">
        <f>_xlfn.CONCAT(HelpMe[[#This Row],[Year]],"-M",HelpMe[[#This Row],[Month]])</f>
        <v>2024-M12</v>
      </c>
      <c r="AI1079" s="228" t="str">
        <f ca="1">IF(HelpMe[[#This Row],[Age]]&lt;2,"Less than 2",IF(HelpMe[[#This Row],[Age]]&lt;5,"From 2 to 5",IF(HelpMe[[#This Row],[Age]]&lt;10,"From 5 to 10","More than 10")))</f>
        <v>Less than 2</v>
      </c>
      <c r="AJ107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45642.681250000001</v>
      </c>
      <c r="AK10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45644.625694444447</v>
      </c>
    </row>
    <row r="1080" spans="1:37" ht="13.5" customHeight="1">
      <c r="A1080" s="235">
        <v>4000006003</v>
      </c>
      <c r="B1080" s="228" t="s">
        <v>117</v>
      </c>
      <c r="C1080" s="228" t="s">
        <v>795</v>
      </c>
      <c r="D1080" s="228" t="s">
        <v>7413</v>
      </c>
      <c r="E1080" s="228" t="s">
        <v>1046</v>
      </c>
      <c r="F1080" s="228" t="s">
        <v>881</v>
      </c>
      <c r="G1080" s="228" t="s">
        <v>882</v>
      </c>
      <c r="H1080" s="228" t="s">
        <v>403</v>
      </c>
      <c r="I1080" s="233" t="s">
        <v>7414</v>
      </c>
      <c r="J1080" s="228" t="s">
        <v>7415</v>
      </c>
      <c r="K1080" s="228" t="s">
        <v>890</v>
      </c>
      <c r="L1080" s="228" t="s">
        <v>3910</v>
      </c>
      <c r="M1080" s="228" t="s">
        <v>1046</v>
      </c>
      <c r="N1080" s="228" t="s">
        <v>863</v>
      </c>
      <c r="O1080" s="228" t="s">
        <v>850</v>
      </c>
      <c r="P1080" s="233" t="s">
        <v>3910</v>
      </c>
      <c r="Q1080" s="228" t="s">
        <v>795</v>
      </c>
      <c r="R1080" s="233" t="s">
        <v>7416</v>
      </c>
      <c r="S1080" s="228" t="s">
        <v>7416</v>
      </c>
      <c r="T1080" s="228" t="s">
        <v>7417</v>
      </c>
      <c r="U1080" s="228" t="s">
        <v>890</v>
      </c>
      <c r="V1080" s="228" t="s">
        <v>855</v>
      </c>
      <c r="W1080" s="228" t="s">
        <v>938</v>
      </c>
      <c r="X1080" s="316" t="s">
        <v>793</v>
      </c>
      <c r="Y1080" s="317" t="str">
        <f>VLOOKUP(HelpMe[[#This Row],[Technician]],Technicians[#All],3,FALSE)</f>
        <v>RAK Ceramics</v>
      </c>
      <c r="Z1080" s="228" t="str">
        <f>VLOOKUP(HelpMe[[#This Row],[Technician]],Technicians[#All],2,FALSE)</f>
        <v>SAP Basis</v>
      </c>
      <c r="AA1080" s="233" t="str">
        <f>IF((TEXT("Oct 28, 2024 00:00 AM","mmm dd, yyyy hh:mm") - HelpMe[[#This Row],[Updated Created Date]])&gt;0, "Yes","No")</f>
        <v>No</v>
      </c>
      <c r="AB1080" s="230">
        <f ca="1">HelpMe[[#This Row],[Updated Resolved Time]]-HelpMe[[#This Row],[Updated Created Date]]</f>
        <v>0.96805555555329192</v>
      </c>
      <c r="AC1080" s="231">
        <f>YEAR(HelpMe[[#This Row],[Updated Created Date]])</f>
        <v>2024</v>
      </c>
      <c r="AD1080" s="228">
        <f>WEEKNUM(HelpMe[[#This Row],[Updated Created Date]])</f>
        <v>51</v>
      </c>
      <c r="AE1080" s="228" t="str">
        <f>_xlfn.CONCAT(HelpMe[[#This Row],[Year]],"-W",HelpMe[[#This Row],[Week'#]])</f>
        <v>2024-W51</v>
      </c>
      <c r="AF1080" s="228" t="str">
        <f>IFERROR(VLOOKUP(HelpMe[[#This Row],[ID]],CGTracker[#All],13,FALSE),"No CG Status Found")</f>
        <v>No CG Status Found</v>
      </c>
      <c r="AG1080" s="228">
        <f>MONTH(HelpMe[[#This Row],[Updated Created Date]])</f>
        <v>12</v>
      </c>
      <c r="AH1080" s="228" t="str">
        <f>_xlfn.CONCAT(HelpMe[[#This Row],[Year]],"-M",HelpMe[[#This Row],[Month]])</f>
        <v>2024-M12</v>
      </c>
      <c r="AI1080" s="228" t="str">
        <f ca="1">IF(HelpMe[[#This Row],[Age]]&lt;2,"Less than 2",IF(HelpMe[[#This Row],[Age]]&lt;5,"From 2 to 5",IF(HelpMe[[#This Row],[Age]]&lt;10,"From 5 to 10","More than 10")))</f>
        <v>Less than 2</v>
      </c>
      <c r="AJ108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45643.520138888889</v>
      </c>
      <c r="AK10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45644.488194444442</v>
      </c>
    </row>
    <row r="1081" spans="1:37" ht="13.5" customHeight="1">
      <c r="A1081" s="235">
        <v>4000005976</v>
      </c>
      <c r="B1081" s="228" t="s">
        <v>117</v>
      </c>
      <c r="C1081" s="228" t="s">
        <v>892</v>
      </c>
      <c r="D1081" s="228" t="s">
        <v>7418</v>
      </c>
      <c r="E1081" s="228" t="s">
        <v>6066</v>
      </c>
      <c r="F1081" s="228" t="s">
        <v>881</v>
      </c>
      <c r="G1081" s="228" t="s">
        <v>882</v>
      </c>
      <c r="H1081" s="228" t="s">
        <v>268</v>
      </c>
      <c r="I1081" s="233" t="s">
        <v>7419</v>
      </c>
      <c r="J1081" s="228" t="s">
        <v>7420</v>
      </c>
      <c r="K1081" s="228" t="s">
        <v>890</v>
      </c>
      <c r="L1081" s="228" t="s">
        <v>855</v>
      </c>
      <c r="M1081" s="228" t="s">
        <v>6066</v>
      </c>
      <c r="N1081" s="228" t="s">
        <v>7421</v>
      </c>
      <c r="O1081" s="228" t="s">
        <v>850</v>
      </c>
      <c r="P1081" s="233" t="s">
        <v>7422</v>
      </c>
      <c r="Q1081" s="228" t="s">
        <v>795</v>
      </c>
      <c r="R1081" s="233" t="s">
        <v>855</v>
      </c>
      <c r="S1081" s="228" t="s">
        <v>7422</v>
      </c>
      <c r="T1081" s="228" t="s">
        <v>7423</v>
      </c>
      <c r="U1081" s="228" t="s">
        <v>890</v>
      </c>
      <c r="V1081" s="228" t="s">
        <v>855</v>
      </c>
      <c r="W1081" s="228" t="s">
        <v>938</v>
      </c>
      <c r="X1081" s="316" t="s">
        <v>878</v>
      </c>
      <c r="Y1081" s="317" t="str">
        <f>VLOOKUP(HelpMe[[#This Row],[Technician]],Technicians[#All],3,FALSE)</f>
        <v>RAK Ceramics</v>
      </c>
      <c r="Z1081" s="228" t="str">
        <f>VLOOKUP(HelpMe[[#This Row],[Technician]],Technicians[#All],2,FALSE)</f>
        <v>SAP Basis</v>
      </c>
      <c r="AA1081" s="233" t="str">
        <f>IF((TEXT("Oct 28, 2024 00:00 AM","mmm dd, yyyy hh:mm") - HelpMe[[#This Row],[Updated Created Date]])&gt;0, "Yes","No")</f>
        <v>No</v>
      </c>
      <c r="AB1081" s="230">
        <f ca="1">HelpMe[[#This Row],[Updated Resolved Time]]-HelpMe[[#This Row],[Updated Created Date]]</f>
        <v>11.097795949077408</v>
      </c>
      <c r="AC1081" s="231">
        <f>YEAR(HelpMe[[#This Row],[Updated Created Date]])</f>
        <v>2024</v>
      </c>
      <c r="AD1081" s="228">
        <f>WEEKNUM(HelpMe[[#This Row],[Updated Created Date]])</f>
        <v>51</v>
      </c>
      <c r="AE1081" s="228" t="str">
        <f>_xlfn.CONCAT(HelpMe[[#This Row],[Year]],"-W",HelpMe[[#This Row],[Week'#]])</f>
        <v>2024-W51</v>
      </c>
      <c r="AF1081" s="228" t="str">
        <f>IFERROR(VLOOKUP(HelpMe[[#This Row],[ID]],CGTracker[#All],13,FALSE),"No CG Status Found")</f>
        <v>No CG Status Found</v>
      </c>
      <c r="AG1081" s="228">
        <f>MONTH(HelpMe[[#This Row],[Updated Created Date]])</f>
        <v>12</v>
      </c>
      <c r="AH1081" s="228" t="str">
        <f>_xlfn.CONCAT(HelpMe[[#This Row],[Year]],"-M",HelpMe[[#This Row],[Month]])</f>
        <v>2024-M12</v>
      </c>
      <c r="AI1081" s="228" t="str">
        <f ca="1">IF(HelpMe[[#This Row],[Age]]&lt;2,"Less than 2",IF(HelpMe[[#This Row],[Age]]&lt;5,"From 2 to 5",IF(HelpMe[[#This Row],[Age]]&lt;10,"From 5 to 10","More than 10")))</f>
        <v>More than 10</v>
      </c>
      <c r="AJ108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45642.659722222219</v>
      </c>
      <c r="AK10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82" spans="1:37" ht="13.5" customHeight="1">
      <c r="A1082" s="235">
        <v>4000006000</v>
      </c>
      <c r="B1082" s="228" t="s">
        <v>117</v>
      </c>
      <c r="C1082" s="228" t="s">
        <v>795</v>
      </c>
      <c r="D1082" s="228" t="s">
        <v>7424</v>
      </c>
      <c r="E1082" s="228" t="s">
        <v>5558</v>
      </c>
      <c r="F1082" s="228" t="s">
        <v>881</v>
      </c>
      <c r="G1082" s="228" t="s">
        <v>882</v>
      </c>
      <c r="H1082" s="228" t="s">
        <v>403</v>
      </c>
      <c r="I1082" s="233" t="s">
        <v>7425</v>
      </c>
      <c r="J1082" s="228" t="s">
        <v>7426</v>
      </c>
      <c r="K1082" s="228" t="s">
        <v>890</v>
      </c>
      <c r="L1082" s="228" t="s">
        <v>5122</v>
      </c>
      <c r="M1082" s="228" t="s">
        <v>5558</v>
      </c>
      <c r="N1082" s="228" t="s">
        <v>1906</v>
      </c>
      <c r="O1082" s="228" t="s">
        <v>850</v>
      </c>
      <c r="P1082" s="233" t="s">
        <v>5122</v>
      </c>
      <c r="Q1082" s="228" t="s">
        <v>795</v>
      </c>
      <c r="R1082" s="233" t="s">
        <v>7427</v>
      </c>
      <c r="S1082" s="228" t="s">
        <v>7427</v>
      </c>
      <c r="T1082" s="228" t="s">
        <v>7428</v>
      </c>
      <c r="U1082" s="228" t="s">
        <v>890</v>
      </c>
      <c r="V1082" s="228" t="s">
        <v>855</v>
      </c>
      <c r="W1082" s="228" t="s">
        <v>938</v>
      </c>
      <c r="X1082" s="316" t="s">
        <v>904</v>
      </c>
      <c r="Y1082" s="317" t="str">
        <f>VLOOKUP(HelpMe[[#This Row],[Technician]],Technicians[#All],3,FALSE)</f>
        <v>RAK Ceramics</v>
      </c>
      <c r="Z1082" s="228" t="str">
        <f>VLOOKUP(HelpMe[[#This Row],[Technician]],Technicians[#All],2,FALSE)</f>
        <v>SAP Basis</v>
      </c>
      <c r="AA1082" s="233" t="str">
        <f>IF((TEXT("Oct 28, 2024 00:00 AM","mmm dd, yyyy hh:mm") - HelpMe[[#This Row],[Updated Created Date]])&gt;0, "Yes","No")</f>
        <v>No</v>
      </c>
      <c r="AB1082" s="230">
        <f ca="1">HelpMe[[#This Row],[Updated Resolved Time]]-HelpMe[[#This Row],[Updated Created Date]]</f>
        <v>3.0812499999956344</v>
      </c>
      <c r="AC1082" s="231">
        <f>YEAR(HelpMe[[#This Row],[Updated Created Date]])</f>
        <v>2024</v>
      </c>
      <c r="AD1082" s="228">
        <f>WEEKNUM(HelpMe[[#This Row],[Updated Created Date]])</f>
        <v>51</v>
      </c>
      <c r="AE1082" s="228" t="str">
        <f>_xlfn.CONCAT(HelpMe[[#This Row],[Year]],"-W",HelpMe[[#This Row],[Week'#]])</f>
        <v>2024-W51</v>
      </c>
      <c r="AF1082" s="228" t="str">
        <f>IFERROR(VLOOKUP(HelpMe[[#This Row],[ID]],CGTracker[#All],13,FALSE),"No CG Status Found")</f>
        <v>No CG Status Found</v>
      </c>
      <c r="AG1082" s="228">
        <f>MONTH(HelpMe[[#This Row],[Updated Created Date]])</f>
        <v>12</v>
      </c>
      <c r="AH1082" s="228" t="str">
        <f>_xlfn.CONCAT(HelpMe[[#This Row],[Year]],"-M",HelpMe[[#This Row],[Month]])</f>
        <v>2024-M12</v>
      </c>
      <c r="AI1082" s="228" t="str">
        <f ca="1">IF(HelpMe[[#This Row],[Age]]&lt;2,"Less than 2",IF(HelpMe[[#This Row],[Age]]&lt;5,"From 2 to 5",IF(HelpMe[[#This Row],[Age]]&lt;10,"From 5 to 10","More than 10")))</f>
        <v>From 2 to 5</v>
      </c>
      <c r="AJ108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45643.484722222223</v>
      </c>
      <c r="AK10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45646.565972222219</v>
      </c>
    </row>
    <row r="1083" spans="1:37" ht="13.5" customHeight="1">
      <c r="A1083" s="235">
        <v>4000006010</v>
      </c>
      <c r="B1083" s="228" t="s">
        <v>156</v>
      </c>
      <c r="C1083" s="228" t="s">
        <v>795</v>
      </c>
      <c r="D1083" s="228" t="s">
        <v>7429</v>
      </c>
      <c r="E1083" s="228" t="s">
        <v>1705</v>
      </c>
      <c r="F1083" s="228" t="s">
        <v>881</v>
      </c>
      <c r="G1083" s="228" t="s">
        <v>882</v>
      </c>
      <c r="H1083" s="228" t="s">
        <v>40</v>
      </c>
      <c r="I1083" s="233" t="s">
        <v>7430</v>
      </c>
      <c r="J1083" s="228" t="s">
        <v>7431</v>
      </c>
      <c r="K1083" s="228" t="s">
        <v>6356</v>
      </c>
      <c r="L1083" s="228" t="s">
        <v>855</v>
      </c>
      <c r="M1083" s="228" t="s">
        <v>933</v>
      </c>
      <c r="N1083" s="228" t="s">
        <v>886</v>
      </c>
      <c r="O1083" s="228" t="s">
        <v>850</v>
      </c>
      <c r="P1083" s="233" t="s">
        <v>6724</v>
      </c>
      <c r="Q1083" s="228" t="s">
        <v>795</v>
      </c>
      <c r="R1083" s="233" t="s">
        <v>6724</v>
      </c>
      <c r="S1083" s="228" t="s">
        <v>7432</v>
      </c>
      <c r="T1083" s="228" t="s">
        <v>7433</v>
      </c>
      <c r="U1083" s="228" t="s">
        <v>855</v>
      </c>
      <c r="V1083" s="228" t="s">
        <v>855</v>
      </c>
      <c r="W1083" s="228" t="s">
        <v>855</v>
      </c>
      <c r="X1083" s="316" t="s">
        <v>984</v>
      </c>
      <c r="Y1083" s="317" t="str">
        <f>VLOOKUP(HelpMe[[#This Row],[Technician]],Technicians[#All],3,FALSE)</f>
        <v>RAK Ceramics</v>
      </c>
      <c r="Z1083" s="228" t="str">
        <f>VLOOKUP(HelpMe[[#This Row],[Technician]],Technicians[#All],2,FALSE)</f>
        <v>SAP Basis</v>
      </c>
      <c r="AA1083" s="233" t="str">
        <f>IF((TEXT("Oct 28, 2024 00:00 AM","mmm dd, yyyy hh:mm") - HelpMe[[#This Row],[Updated Created Date]])&gt;0, "Yes","No")</f>
        <v>No</v>
      </c>
      <c r="AB1083" s="230">
        <f ca="1">HelpMe[[#This Row],[Updated Resolved Time]]-HelpMe[[#This Row],[Updated Created Date]]</f>
        <v>6.9472222222248092</v>
      </c>
      <c r="AC1083" s="231">
        <f>YEAR(HelpMe[[#This Row],[Updated Created Date]])</f>
        <v>2024</v>
      </c>
      <c r="AD1083" s="228">
        <f>WEEKNUM(HelpMe[[#This Row],[Updated Created Date]])</f>
        <v>51</v>
      </c>
      <c r="AE1083" s="228" t="str">
        <f>_xlfn.CONCAT(HelpMe[[#This Row],[Year]],"-W",HelpMe[[#This Row],[Week'#]])</f>
        <v>2024-W51</v>
      </c>
      <c r="AF1083" s="228" t="str">
        <f>IFERROR(VLOOKUP(HelpMe[[#This Row],[ID]],CGTracker[#All],13,FALSE),"No CG Status Found")</f>
        <v>No CG Status Found</v>
      </c>
      <c r="AG1083" s="228">
        <f>MONTH(HelpMe[[#This Row],[Updated Created Date]])</f>
        <v>12</v>
      </c>
      <c r="AH1083" s="228" t="str">
        <f>_xlfn.CONCAT(HelpMe[[#This Row],[Year]],"-M",HelpMe[[#This Row],[Month]])</f>
        <v>2024-M12</v>
      </c>
      <c r="AI1083" s="228" t="str">
        <f ca="1">IF(HelpMe[[#This Row],[Age]]&lt;2,"Less than 2",IF(HelpMe[[#This Row],[Age]]&lt;5,"From 2 to 5",IF(HelpMe[[#This Row],[Age]]&lt;10,"From 5 to 10","More than 10")))</f>
        <v>From 5 to 10</v>
      </c>
      <c r="AJ108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45643.625</v>
      </c>
      <c r="AK10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45650.572222222225</v>
      </c>
    </row>
    <row r="1084" spans="1:37" ht="13.5" customHeight="1">
      <c r="A1084" s="235">
        <v>4000006024</v>
      </c>
      <c r="B1084" s="228" t="s">
        <v>117</v>
      </c>
      <c r="C1084" s="228" t="s">
        <v>795</v>
      </c>
      <c r="D1084" s="228" t="s">
        <v>7434</v>
      </c>
      <c r="E1084" s="228" t="s">
        <v>6758</v>
      </c>
      <c r="F1084" s="228" t="s">
        <v>881</v>
      </c>
      <c r="G1084" s="228" t="s">
        <v>882</v>
      </c>
      <c r="H1084" s="228" t="s">
        <v>40</v>
      </c>
      <c r="I1084" s="233" t="s">
        <v>7435</v>
      </c>
      <c r="J1084" s="228" t="s">
        <v>7436</v>
      </c>
      <c r="K1084" s="228" t="s">
        <v>890</v>
      </c>
      <c r="L1084" s="228" t="s">
        <v>855</v>
      </c>
      <c r="M1084" s="228" t="s">
        <v>933</v>
      </c>
      <c r="N1084" s="228" t="s">
        <v>924</v>
      </c>
      <c r="O1084" s="228" t="s">
        <v>850</v>
      </c>
      <c r="P1084" s="233" t="s">
        <v>7437</v>
      </c>
      <c r="Q1084" s="228" t="s">
        <v>795</v>
      </c>
      <c r="R1084" s="233" t="s">
        <v>7437</v>
      </c>
      <c r="S1084" s="228" t="s">
        <v>7438</v>
      </c>
      <c r="T1084" s="228" t="s">
        <v>7439</v>
      </c>
      <c r="U1084" s="228" t="s">
        <v>890</v>
      </c>
      <c r="V1084" s="228" t="s">
        <v>855</v>
      </c>
      <c r="W1084" s="228" t="s">
        <v>938</v>
      </c>
      <c r="X1084" s="316" t="s">
        <v>904</v>
      </c>
      <c r="Y1084" s="317" t="str">
        <f>VLOOKUP(HelpMe[[#This Row],[Technician]],Technicians[#All],3,FALSE)</f>
        <v>RAK Ceramics</v>
      </c>
      <c r="Z1084" s="228" t="str">
        <f>VLOOKUP(HelpMe[[#This Row],[Technician]],Technicians[#All],2,FALSE)</f>
        <v>SAP Basis</v>
      </c>
      <c r="AA1084" s="233" t="str">
        <f>IF((TEXT("Oct 28, 2024 00:00 AM","mmm dd, yyyy hh:mm") - HelpMe[[#This Row],[Updated Created Date]])&gt;0, "Yes","No")</f>
        <v>No</v>
      </c>
      <c r="AB1084" s="230">
        <f ca="1">HelpMe[[#This Row],[Updated Resolved Time]]-HelpMe[[#This Row],[Updated Created Date]]</f>
        <v>6.140972222223354</v>
      </c>
      <c r="AC1084" s="231">
        <f>YEAR(HelpMe[[#This Row],[Updated Created Date]])</f>
        <v>2024</v>
      </c>
      <c r="AD1084" s="228">
        <f>WEEKNUM(HelpMe[[#This Row],[Updated Created Date]])</f>
        <v>51</v>
      </c>
      <c r="AE1084" s="228" t="str">
        <f>_xlfn.CONCAT(HelpMe[[#This Row],[Year]],"-W",HelpMe[[#This Row],[Week'#]])</f>
        <v>2024-W51</v>
      </c>
      <c r="AF1084" s="228" t="str">
        <f>IFERROR(VLOOKUP(HelpMe[[#This Row],[ID]],CGTracker[#All],13,FALSE),"No CG Status Found")</f>
        <v>No CG Status Found</v>
      </c>
      <c r="AG1084" s="228">
        <f>MONTH(HelpMe[[#This Row],[Updated Created Date]])</f>
        <v>12</v>
      </c>
      <c r="AH1084" s="228" t="str">
        <f>_xlfn.CONCAT(HelpMe[[#This Row],[Year]],"-M",HelpMe[[#This Row],[Month]])</f>
        <v>2024-M12</v>
      </c>
      <c r="AI1084" s="228" t="str">
        <f ca="1">IF(HelpMe[[#This Row],[Age]]&lt;2,"Less than 2",IF(HelpMe[[#This Row],[Age]]&lt;5,"From 2 to 5",IF(HelpMe[[#This Row],[Age]]&lt;10,"From 5 to 10","More than 10")))</f>
        <v>From 5 to 10</v>
      </c>
      <c r="AJ108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45644.44027777778</v>
      </c>
      <c r="AK10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45650.581250000003</v>
      </c>
    </row>
    <row r="1085" spans="1:37" ht="13.5" customHeight="1">
      <c r="A1085" s="235">
        <v>4000006029</v>
      </c>
      <c r="B1085" s="228" t="s">
        <v>117</v>
      </c>
      <c r="C1085" s="228" t="s">
        <v>795</v>
      </c>
      <c r="D1085" s="228" t="s">
        <v>7440</v>
      </c>
      <c r="E1085" s="228" t="s">
        <v>2583</v>
      </c>
      <c r="F1085" s="228" t="s">
        <v>881</v>
      </c>
      <c r="G1085" s="228" t="s">
        <v>882</v>
      </c>
      <c r="H1085" s="228" t="s">
        <v>40</v>
      </c>
      <c r="I1085" s="233" t="s">
        <v>7441</v>
      </c>
      <c r="J1085" s="228" t="s">
        <v>7442</v>
      </c>
      <c r="K1085" s="228" t="s">
        <v>890</v>
      </c>
      <c r="L1085" s="228" t="s">
        <v>855</v>
      </c>
      <c r="M1085" s="228" t="s">
        <v>2583</v>
      </c>
      <c r="N1085" s="228" t="s">
        <v>1041</v>
      </c>
      <c r="O1085" s="228" t="s">
        <v>850</v>
      </c>
      <c r="P1085" s="233" t="s">
        <v>7443</v>
      </c>
      <c r="Q1085" s="228" t="s">
        <v>795</v>
      </c>
      <c r="R1085" s="233" t="s">
        <v>7443</v>
      </c>
      <c r="S1085" s="228" t="s">
        <v>7443</v>
      </c>
      <c r="T1085" s="228" t="s">
        <v>7444</v>
      </c>
      <c r="U1085" s="228" t="s">
        <v>890</v>
      </c>
      <c r="V1085" s="228" t="s">
        <v>855</v>
      </c>
      <c r="W1085" s="228" t="s">
        <v>938</v>
      </c>
      <c r="X1085" s="316" t="s">
        <v>793</v>
      </c>
      <c r="Y1085" s="317" t="str">
        <f>VLOOKUP(HelpMe[[#This Row],[Technician]],Technicians[#All],3,FALSE)</f>
        <v>RAK Ceramics</v>
      </c>
      <c r="Z1085" s="228" t="str">
        <f>VLOOKUP(HelpMe[[#This Row],[Technician]],Technicians[#All],2,FALSE)</f>
        <v>SAP Basis</v>
      </c>
      <c r="AA1085" s="233" t="str">
        <f>IF((TEXT("Oct 28, 2024 00:00 AM","mmm dd, yyyy hh:mm") - HelpMe[[#This Row],[Updated Created Date]])&gt;0, "Yes","No")</f>
        <v>No</v>
      </c>
      <c r="AB1085" s="230">
        <f ca="1">HelpMe[[#This Row],[Updated Resolved Time]]-HelpMe[[#This Row],[Updated Created Date]]</f>
        <v>6.070138888884685</v>
      </c>
      <c r="AC1085" s="231">
        <f>YEAR(HelpMe[[#This Row],[Updated Created Date]])</f>
        <v>2024</v>
      </c>
      <c r="AD1085" s="228">
        <f>WEEKNUM(HelpMe[[#This Row],[Updated Created Date]])</f>
        <v>51</v>
      </c>
      <c r="AE1085" s="228" t="str">
        <f>_xlfn.CONCAT(HelpMe[[#This Row],[Year]],"-W",HelpMe[[#This Row],[Week'#]])</f>
        <v>2024-W51</v>
      </c>
      <c r="AF1085" s="228" t="str">
        <f>IFERROR(VLOOKUP(HelpMe[[#This Row],[ID]],CGTracker[#All],13,FALSE),"No CG Status Found")</f>
        <v>No CG Status Found</v>
      </c>
      <c r="AG1085" s="228">
        <f>MONTH(HelpMe[[#This Row],[Updated Created Date]])</f>
        <v>12</v>
      </c>
      <c r="AH1085" s="228" t="str">
        <f>_xlfn.CONCAT(HelpMe[[#This Row],[Year]],"-M",HelpMe[[#This Row],[Month]])</f>
        <v>2024-M12</v>
      </c>
      <c r="AI1085" s="228" t="str">
        <f ca="1">IF(HelpMe[[#This Row],[Age]]&lt;2,"Less than 2",IF(HelpMe[[#This Row],[Age]]&lt;5,"From 2 to 5",IF(HelpMe[[#This Row],[Age]]&lt;10,"From 5 to 10","More than 10")))</f>
        <v>From 5 to 10</v>
      </c>
      <c r="AJ108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45644.507638888892</v>
      </c>
      <c r="AK10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45650.577777777777</v>
      </c>
    </row>
    <row r="1086" spans="1:37" ht="13.5" customHeight="1">
      <c r="A1086" s="235">
        <v>4000006027</v>
      </c>
      <c r="B1086" s="228" t="s">
        <v>156</v>
      </c>
      <c r="C1086" s="228" t="s">
        <v>1035</v>
      </c>
      <c r="D1086" s="228" t="s">
        <v>7445</v>
      </c>
      <c r="E1086" s="228" t="s">
        <v>1000</v>
      </c>
      <c r="F1086" s="228" t="s">
        <v>881</v>
      </c>
      <c r="G1086" s="228" t="s">
        <v>882</v>
      </c>
      <c r="H1086" s="228" t="s">
        <v>403</v>
      </c>
      <c r="I1086" s="233" t="s">
        <v>7446</v>
      </c>
      <c r="J1086" s="228" t="s">
        <v>7447</v>
      </c>
      <c r="K1086" s="228" t="s">
        <v>890</v>
      </c>
      <c r="L1086" s="228" t="s">
        <v>7448</v>
      </c>
      <c r="M1086" s="228" t="s">
        <v>1000</v>
      </c>
      <c r="N1086" s="228" t="s">
        <v>1004</v>
      </c>
      <c r="O1086" s="228" t="s">
        <v>850</v>
      </c>
      <c r="P1086" s="233" t="s">
        <v>7448</v>
      </c>
      <c r="Q1086" s="228" t="s">
        <v>892</v>
      </c>
      <c r="R1086" s="233" t="s">
        <v>7155</v>
      </c>
      <c r="S1086" s="228" t="s">
        <v>6240</v>
      </c>
      <c r="T1086" s="228" t="s">
        <v>7356</v>
      </c>
      <c r="U1086" s="228" t="s">
        <v>855</v>
      </c>
      <c r="V1086" s="228" t="s">
        <v>855</v>
      </c>
      <c r="W1086" s="228" t="s">
        <v>938</v>
      </c>
      <c r="X1086" s="316" t="s">
        <v>793</v>
      </c>
      <c r="Y1086" s="317" t="str">
        <f>VLOOKUP(HelpMe[[#This Row],[Technician]],Technicians[#All],3,FALSE)</f>
        <v>RAK Ceramics</v>
      </c>
      <c r="Z1086" s="228" t="str">
        <f>VLOOKUP(HelpMe[[#This Row],[Technician]],Technicians[#All],2,FALSE)</f>
        <v>SAP Basis</v>
      </c>
      <c r="AA1086" s="233" t="str">
        <f>IF((TEXT("Oct 28, 2024 00:00 AM","mmm dd, yyyy hh:mm") - HelpMe[[#This Row],[Updated Created Date]])&gt;0, "Yes","No")</f>
        <v>No</v>
      </c>
      <c r="AB1086" s="230">
        <f ca="1">HelpMe[[#This Row],[Updated Resolved Time]]-HelpMe[[#This Row],[Updated Created Date]]</f>
        <v>2.7083333334303461E-2</v>
      </c>
      <c r="AC1086" s="231">
        <f>YEAR(HelpMe[[#This Row],[Updated Created Date]])</f>
        <v>2024</v>
      </c>
      <c r="AD1086" s="228">
        <f>WEEKNUM(HelpMe[[#This Row],[Updated Created Date]])</f>
        <v>51</v>
      </c>
      <c r="AE1086" s="228" t="str">
        <f>_xlfn.CONCAT(HelpMe[[#This Row],[Year]],"-W",HelpMe[[#This Row],[Week'#]])</f>
        <v>2024-W51</v>
      </c>
      <c r="AF1086" s="228" t="str">
        <f>IFERROR(VLOOKUP(HelpMe[[#This Row],[ID]],CGTracker[#All],13,FALSE),"No CG Status Found")</f>
        <v>No CG Status Found</v>
      </c>
      <c r="AG1086" s="228">
        <f>MONTH(HelpMe[[#This Row],[Updated Created Date]])</f>
        <v>12</v>
      </c>
      <c r="AH1086" s="228" t="str">
        <f>_xlfn.CONCAT(HelpMe[[#This Row],[Year]],"-M",HelpMe[[#This Row],[Month]])</f>
        <v>2024-M12</v>
      </c>
      <c r="AI1086" s="228" t="str">
        <f ca="1">IF(HelpMe[[#This Row],[Age]]&lt;2,"Less than 2",IF(HelpMe[[#This Row],[Age]]&lt;5,"From 2 to 5",IF(HelpMe[[#This Row],[Age]]&lt;10,"From 5 to 10","More than 10")))</f>
        <v>Less than 2</v>
      </c>
      <c r="AJ108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45644.469444444447</v>
      </c>
      <c r="AK10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45644.496527777781</v>
      </c>
    </row>
    <row r="1087" spans="1:37" ht="13.5" customHeight="1">
      <c r="A1087" s="235">
        <v>4000006051</v>
      </c>
      <c r="B1087" s="228" t="s">
        <v>117</v>
      </c>
      <c r="C1087" s="228" t="s">
        <v>892</v>
      </c>
      <c r="D1087" s="228" t="s">
        <v>7449</v>
      </c>
      <c r="E1087" s="228" t="s">
        <v>880</v>
      </c>
      <c r="F1087" s="228" t="s">
        <v>881</v>
      </c>
      <c r="G1087" s="228" t="s">
        <v>882</v>
      </c>
      <c r="H1087" s="228" t="s">
        <v>40</v>
      </c>
      <c r="I1087" s="233" t="s">
        <v>7450</v>
      </c>
      <c r="J1087" s="228" t="s">
        <v>7451</v>
      </c>
      <c r="K1087" s="228" t="s">
        <v>890</v>
      </c>
      <c r="L1087" s="228" t="s">
        <v>855</v>
      </c>
      <c r="M1087" s="228" t="s">
        <v>880</v>
      </c>
      <c r="N1087" s="228" t="s">
        <v>886</v>
      </c>
      <c r="O1087" s="228" t="s">
        <v>850</v>
      </c>
      <c r="P1087" s="233" t="s">
        <v>7452</v>
      </c>
      <c r="Q1087" s="228" t="s">
        <v>795</v>
      </c>
      <c r="R1087" s="233" t="s">
        <v>7452</v>
      </c>
      <c r="S1087" s="228" t="s">
        <v>7452</v>
      </c>
      <c r="T1087" s="228" t="s">
        <v>7453</v>
      </c>
      <c r="U1087" s="228" t="s">
        <v>890</v>
      </c>
      <c r="V1087" s="228" t="s">
        <v>855</v>
      </c>
      <c r="W1087" s="228" t="s">
        <v>938</v>
      </c>
      <c r="X1087" s="316" t="s">
        <v>891</v>
      </c>
      <c r="Y1087" s="317" t="str">
        <f>VLOOKUP(HelpMe[[#This Row],[Technician]],Technicians[#All],3,FALSE)</f>
        <v>RAK Ceramics</v>
      </c>
      <c r="Z1087" s="228" t="str">
        <f>VLOOKUP(HelpMe[[#This Row],[Technician]],Technicians[#All],2,FALSE)</f>
        <v>SAP Basis</v>
      </c>
      <c r="AA1087" s="233" t="str">
        <f>IF((TEXT("Oct 28, 2024 00:00 AM","mmm dd, yyyy hh:mm") - HelpMe[[#This Row],[Updated Created Date]])&gt;0, "Yes","No")</f>
        <v>No</v>
      </c>
      <c r="AB1087" s="230">
        <f ca="1">HelpMe[[#This Row],[Updated Resolved Time]]-HelpMe[[#This Row],[Updated Created Date]]</f>
        <v>5.8666666666686069</v>
      </c>
      <c r="AC1087" s="231">
        <f>YEAR(HelpMe[[#This Row],[Updated Created Date]])</f>
        <v>2024</v>
      </c>
      <c r="AD1087" s="228">
        <f>WEEKNUM(HelpMe[[#This Row],[Updated Created Date]])</f>
        <v>51</v>
      </c>
      <c r="AE1087" s="228" t="str">
        <f>_xlfn.CONCAT(HelpMe[[#This Row],[Year]],"-W",HelpMe[[#This Row],[Week'#]])</f>
        <v>2024-W51</v>
      </c>
      <c r="AF1087" s="228" t="str">
        <f>IFERROR(VLOOKUP(HelpMe[[#This Row],[ID]],CGTracker[#All],13,FALSE),"No CG Status Found")</f>
        <v>No CG Status Found</v>
      </c>
      <c r="AG1087" s="228">
        <f>MONTH(HelpMe[[#This Row],[Updated Created Date]])</f>
        <v>12</v>
      </c>
      <c r="AH1087" s="228" t="str">
        <f>_xlfn.CONCAT(HelpMe[[#This Row],[Year]],"-M",HelpMe[[#This Row],[Month]])</f>
        <v>2024-M12</v>
      </c>
      <c r="AI1087" s="228" t="str">
        <f ca="1">IF(HelpMe[[#This Row],[Age]]&lt;2,"Less than 2",IF(HelpMe[[#This Row],[Age]]&lt;5,"From 2 to 5",IF(HelpMe[[#This Row],[Age]]&lt;10,"From 5 to 10","More than 10")))</f>
        <v>From 5 to 10</v>
      </c>
      <c r="AJ108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45644.697916666664</v>
      </c>
      <c r="AK10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45650.564583333333</v>
      </c>
    </row>
    <row r="1088" spans="1:37" ht="13.5" customHeight="1">
      <c r="A1088" s="235">
        <v>4000006107</v>
      </c>
      <c r="B1088" s="228" t="s">
        <v>117</v>
      </c>
      <c r="C1088" s="228" t="s">
        <v>795</v>
      </c>
      <c r="D1088" s="228" t="s">
        <v>7454</v>
      </c>
      <c r="E1088" s="228" t="s">
        <v>880</v>
      </c>
      <c r="F1088" s="228" t="s">
        <v>881</v>
      </c>
      <c r="G1088" s="228" t="s">
        <v>882</v>
      </c>
      <c r="H1088" s="228" t="s">
        <v>40</v>
      </c>
      <c r="I1088" s="233" t="s">
        <v>7455</v>
      </c>
      <c r="J1088" s="228" t="s">
        <v>7456</v>
      </c>
      <c r="K1088" s="228" t="s">
        <v>890</v>
      </c>
      <c r="L1088" s="228" t="s">
        <v>855</v>
      </c>
      <c r="M1088" s="228" t="s">
        <v>880</v>
      </c>
      <c r="N1088" s="228" t="s">
        <v>886</v>
      </c>
      <c r="O1088" s="228" t="s">
        <v>850</v>
      </c>
      <c r="P1088" s="233" t="s">
        <v>7457</v>
      </c>
      <c r="Q1088" s="228" t="s">
        <v>795</v>
      </c>
      <c r="R1088" s="233" t="s">
        <v>7457</v>
      </c>
      <c r="S1088" s="228" t="s">
        <v>7457</v>
      </c>
      <c r="T1088" s="228" t="s">
        <v>7458</v>
      </c>
      <c r="U1088" s="228" t="s">
        <v>890</v>
      </c>
      <c r="V1088" s="228" t="s">
        <v>855</v>
      </c>
      <c r="W1088" s="228" t="s">
        <v>938</v>
      </c>
      <c r="X1088" s="316" t="s">
        <v>891</v>
      </c>
      <c r="Y1088" s="317" t="str">
        <f>VLOOKUP(HelpMe[[#This Row],[Technician]],Technicians[#All],3,FALSE)</f>
        <v>RAK Ceramics</v>
      </c>
      <c r="Z1088" s="228" t="str">
        <f>VLOOKUP(HelpMe[[#This Row],[Technician]],Technicians[#All],2,FALSE)</f>
        <v>SAP Basis</v>
      </c>
      <c r="AA1088" s="233" t="str">
        <f>IF((TEXT("Oct 28, 2024 00:00 AM","mmm dd, yyyy hh:mm") - HelpMe[[#This Row],[Updated Created Date]])&gt;0, "Yes","No")</f>
        <v>No</v>
      </c>
      <c r="AB1088" s="230">
        <f ca="1">HelpMe[[#This Row],[Updated Resolved Time]]-HelpMe[[#This Row],[Updated Created Date]]</f>
        <v>3.9506944444437977</v>
      </c>
      <c r="AC1088" s="231">
        <f>YEAR(HelpMe[[#This Row],[Updated Created Date]])</f>
        <v>2024</v>
      </c>
      <c r="AD1088" s="228">
        <f>WEEKNUM(HelpMe[[#This Row],[Updated Created Date]])</f>
        <v>51</v>
      </c>
      <c r="AE1088" s="228" t="str">
        <f>_xlfn.CONCAT(HelpMe[[#This Row],[Year]],"-W",HelpMe[[#This Row],[Week'#]])</f>
        <v>2024-W51</v>
      </c>
      <c r="AF1088" s="228" t="str">
        <f>IFERROR(VLOOKUP(HelpMe[[#This Row],[ID]],CGTracker[#All],13,FALSE),"No CG Status Found")</f>
        <v>No CG Status Found</v>
      </c>
      <c r="AG1088" s="228">
        <f>MONTH(HelpMe[[#This Row],[Updated Created Date]])</f>
        <v>12</v>
      </c>
      <c r="AH1088" s="228" t="str">
        <f>_xlfn.CONCAT(HelpMe[[#This Row],[Year]],"-M",HelpMe[[#This Row],[Month]])</f>
        <v>2024-M12</v>
      </c>
      <c r="AI1088" s="228" t="str">
        <f ca="1">IF(HelpMe[[#This Row],[Age]]&lt;2,"Less than 2",IF(HelpMe[[#This Row],[Age]]&lt;5,"From 2 to 5",IF(HelpMe[[#This Row],[Age]]&lt;10,"From 5 to 10","More than 10")))</f>
        <v>From 2 to 5</v>
      </c>
      <c r="AJ108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45646.620138888888</v>
      </c>
      <c r="AK10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45650.570833333331</v>
      </c>
    </row>
    <row r="1089" spans="1:37" ht="13.5" customHeight="1">
      <c r="A1089" s="235">
        <v>4000006055</v>
      </c>
      <c r="B1089" s="228" t="s">
        <v>156</v>
      </c>
      <c r="C1089" s="228" t="s">
        <v>841</v>
      </c>
      <c r="D1089" s="228" t="s">
        <v>753</v>
      </c>
      <c r="E1089" s="228" t="s">
        <v>7459</v>
      </c>
      <c r="F1089" s="228" t="s">
        <v>2387</v>
      </c>
      <c r="G1089" s="228" t="s">
        <v>895</v>
      </c>
      <c r="H1089" s="228" t="s">
        <v>268</v>
      </c>
      <c r="I1089" s="233" t="s">
        <v>7460</v>
      </c>
      <c r="J1089" s="228" t="s">
        <v>7461</v>
      </c>
      <c r="K1089" s="228" t="s">
        <v>846</v>
      </c>
      <c r="L1089" s="228" t="s">
        <v>855</v>
      </c>
      <c r="M1089" s="228" t="s">
        <v>933</v>
      </c>
      <c r="N1089" s="228" t="s">
        <v>886</v>
      </c>
      <c r="O1089" s="228" t="s">
        <v>850</v>
      </c>
      <c r="P1089" s="233" t="s">
        <v>7462</v>
      </c>
      <c r="Q1089" s="228" t="s">
        <v>841</v>
      </c>
      <c r="R1089" s="233" t="s">
        <v>855</v>
      </c>
      <c r="S1089" s="228" t="s">
        <v>855</v>
      </c>
      <c r="T1089" s="228" t="s">
        <v>7463</v>
      </c>
      <c r="U1089" s="228" t="s">
        <v>855</v>
      </c>
      <c r="V1089" s="228" t="s">
        <v>855</v>
      </c>
      <c r="W1089" s="228" t="s">
        <v>869</v>
      </c>
      <c r="X1089" s="316" t="s">
        <v>793</v>
      </c>
      <c r="Y1089" s="317" t="str">
        <f>VLOOKUP(HelpMe[[#This Row],[Technician]],Technicians[#All],3,FALSE)</f>
        <v>Capgemini</v>
      </c>
      <c r="Z1089" s="228" t="str">
        <f>VLOOKUP(HelpMe[[#This Row],[Technician]],Technicians[#All],2,FALSE)</f>
        <v>SAP FICO</v>
      </c>
      <c r="AA1089" s="233" t="str">
        <f>IF((TEXT("Oct 28, 2024 00:00 AM","mmm dd, yyyy hh:mm") - HelpMe[[#This Row],[Updated Created Date]])&gt;0, "Yes","No")</f>
        <v>No</v>
      </c>
      <c r="AB1089" s="230">
        <f ca="1">HelpMe[[#This Row],[Updated Resolved Time]]-HelpMe[[#This Row],[Updated Created Date]]</f>
        <v>8.9950181712993071</v>
      </c>
      <c r="AC1089" s="231">
        <f>YEAR(HelpMe[[#This Row],[Updated Created Date]])</f>
        <v>2024</v>
      </c>
      <c r="AD1089" s="228">
        <f>WEEKNUM(HelpMe[[#This Row],[Updated Created Date]])</f>
        <v>51</v>
      </c>
      <c r="AE1089" s="228" t="str">
        <f>_xlfn.CONCAT(HelpMe[[#This Row],[Year]],"-W",HelpMe[[#This Row],[Week'#]])</f>
        <v>2024-W51</v>
      </c>
      <c r="AF1089" s="228" t="str">
        <f>IFERROR(VLOOKUP(HelpMe[[#This Row],[ID]],CGTracker[#All],13,FALSE),"No CG Status Found")</f>
        <v>In Progress</v>
      </c>
      <c r="AG1089" s="228">
        <f>MONTH(HelpMe[[#This Row],[Updated Created Date]])</f>
        <v>12</v>
      </c>
      <c r="AH1089" s="228" t="str">
        <f>_xlfn.CONCAT(HelpMe[[#This Row],[Year]],"-M",HelpMe[[#This Row],[Month]])</f>
        <v>2024-M12</v>
      </c>
      <c r="AI1089" s="228" t="str">
        <f ca="1">IF(HelpMe[[#This Row],[Age]]&lt;2,"Less than 2",IF(HelpMe[[#This Row],[Age]]&lt;5,"From 2 to 5",IF(HelpMe[[#This Row],[Age]]&lt;10,"From 5 to 10","More than 10")))</f>
        <v>From 5 to 10</v>
      </c>
      <c r="AJ108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45644.762499999997</v>
      </c>
      <c r="AK10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90" spans="1:37" ht="13.5" customHeight="1">
      <c r="A1090" s="235">
        <v>4000006058</v>
      </c>
      <c r="B1090" s="228" t="s">
        <v>156</v>
      </c>
      <c r="C1090" s="228" t="s">
        <v>795</v>
      </c>
      <c r="D1090" s="228" t="s">
        <v>7464</v>
      </c>
      <c r="E1090" s="228" t="s">
        <v>6496</v>
      </c>
      <c r="F1090" s="228" t="s">
        <v>742</v>
      </c>
      <c r="G1090" s="228" t="s">
        <v>895</v>
      </c>
      <c r="H1090" s="228" t="s">
        <v>268</v>
      </c>
      <c r="I1090" s="233" t="s">
        <v>7465</v>
      </c>
      <c r="J1090" s="228" t="s">
        <v>7466</v>
      </c>
      <c r="K1090" s="228" t="s">
        <v>846</v>
      </c>
      <c r="L1090" s="228" t="s">
        <v>855</v>
      </c>
      <c r="M1090" s="228" t="s">
        <v>933</v>
      </c>
      <c r="N1090" s="228" t="s">
        <v>849</v>
      </c>
      <c r="O1090" s="228" t="s">
        <v>850</v>
      </c>
      <c r="P1090" s="233" t="s">
        <v>7467</v>
      </c>
      <c r="Q1090" s="228" t="s">
        <v>795</v>
      </c>
      <c r="R1090" s="233" t="s">
        <v>855</v>
      </c>
      <c r="S1090" s="228" t="s">
        <v>7468</v>
      </c>
      <c r="T1090" s="228" t="s">
        <v>7467</v>
      </c>
      <c r="U1090" s="228" t="s">
        <v>855</v>
      </c>
      <c r="V1090" s="228" t="s">
        <v>855</v>
      </c>
      <c r="W1090" s="228" t="s">
        <v>855</v>
      </c>
      <c r="X1090" s="316" t="s">
        <v>793</v>
      </c>
      <c r="Y1090" s="317" t="str">
        <f>VLOOKUP(HelpMe[[#This Row],[Technician]],Technicians[#All],3,FALSE)</f>
        <v>RAK Ceramics</v>
      </c>
      <c r="Z1090" s="228" t="str">
        <f>VLOOKUP(HelpMe[[#This Row],[Technician]],Technicians[#All],2,FALSE)</f>
        <v>SAP SD</v>
      </c>
      <c r="AA1090" s="233" t="str">
        <f>IF((TEXT("Oct 28, 2024 00:00 AM","mmm dd, yyyy hh:mm") - HelpMe[[#This Row],[Updated Created Date]])&gt;0, "Yes","No")</f>
        <v>No</v>
      </c>
      <c r="AB1090" s="230">
        <f ca="1">HelpMe[[#This Row],[Updated Resolved Time]]-HelpMe[[#This Row],[Updated Created Date]]</f>
        <v>8.7137681712993071</v>
      </c>
      <c r="AC1090" s="231">
        <f>YEAR(HelpMe[[#This Row],[Updated Created Date]])</f>
        <v>2024</v>
      </c>
      <c r="AD1090" s="228">
        <f>WEEKNUM(HelpMe[[#This Row],[Updated Created Date]])</f>
        <v>51</v>
      </c>
      <c r="AE1090" s="228" t="str">
        <f>_xlfn.CONCAT(HelpMe[[#This Row],[Year]],"-W",HelpMe[[#This Row],[Week'#]])</f>
        <v>2024-W51</v>
      </c>
      <c r="AF1090" s="228" t="str">
        <f>IFERROR(VLOOKUP(HelpMe[[#This Row],[ID]],CGTracker[#All],13,FALSE),"No CG Status Found")</f>
        <v>No CG Status Found</v>
      </c>
      <c r="AG1090" s="228">
        <f>MONTH(HelpMe[[#This Row],[Updated Created Date]])</f>
        <v>12</v>
      </c>
      <c r="AH1090" s="228" t="str">
        <f>_xlfn.CONCAT(HelpMe[[#This Row],[Year]],"-M",HelpMe[[#This Row],[Month]])</f>
        <v>2024-M12</v>
      </c>
      <c r="AI1090" s="228" t="str">
        <f ca="1">IF(HelpMe[[#This Row],[Age]]&lt;2,"Less than 2",IF(HelpMe[[#This Row],[Age]]&lt;5,"From 2 to 5",IF(HelpMe[[#This Row],[Age]]&lt;10,"From 5 to 10","More than 10")))</f>
        <v>From 5 to 10</v>
      </c>
      <c r="AJ109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45645.043749999997</v>
      </c>
      <c r="AK10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91" spans="1:37" ht="13.5" customHeight="1">
      <c r="A1091" s="235">
        <v>4000006101</v>
      </c>
      <c r="B1091" s="228" t="s">
        <v>117</v>
      </c>
      <c r="C1091" s="228" t="s">
        <v>892</v>
      </c>
      <c r="D1091" s="228" t="s">
        <v>7469</v>
      </c>
      <c r="E1091" s="228" t="s">
        <v>1322</v>
      </c>
      <c r="F1091" s="228" t="s">
        <v>881</v>
      </c>
      <c r="G1091" s="228" t="s">
        <v>882</v>
      </c>
      <c r="H1091" s="228" t="s">
        <v>40</v>
      </c>
      <c r="I1091" s="233" t="s">
        <v>7470</v>
      </c>
      <c r="J1091" s="228" t="s">
        <v>7471</v>
      </c>
      <c r="K1091" s="228" t="s">
        <v>890</v>
      </c>
      <c r="L1091" s="228" t="s">
        <v>855</v>
      </c>
      <c r="M1091" s="228" t="s">
        <v>1322</v>
      </c>
      <c r="N1091" s="228" t="s">
        <v>1240</v>
      </c>
      <c r="O1091" s="228" t="s">
        <v>850</v>
      </c>
      <c r="P1091" s="233" t="s">
        <v>7472</v>
      </c>
      <c r="Q1091" s="228" t="s">
        <v>795</v>
      </c>
      <c r="R1091" s="233" t="s">
        <v>7472</v>
      </c>
      <c r="S1091" s="228" t="s">
        <v>7472</v>
      </c>
      <c r="T1091" s="228" t="s">
        <v>7473</v>
      </c>
      <c r="U1091" s="228" t="s">
        <v>890</v>
      </c>
      <c r="V1091" s="228" t="s">
        <v>855</v>
      </c>
      <c r="W1091" s="228" t="s">
        <v>938</v>
      </c>
      <c r="X1091" s="316" t="s">
        <v>793</v>
      </c>
      <c r="Y1091" s="317" t="str">
        <f>VLOOKUP(HelpMe[[#This Row],[Technician]],Technicians[#All],3,FALSE)</f>
        <v>RAK Ceramics</v>
      </c>
      <c r="Z1091" s="228" t="str">
        <f>VLOOKUP(HelpMe[[#This Row],[Technician]],Technicians[#All],2,FALSE)</f>
        <v>SAP Basis</v>
      </c>
      <c r="AA1091" s="233" t="str">
        <f>IF((TEXT("Oct 28, 2024 00:00 AM","mmm dd, yyyy hh:mm") - HelpMe[[#This Row],[Updated Created Date]])&gt;0, "Yes","No")</f>
        <v>No</v>
      </c>
      <c r="AB1091" s="230">
        <f ca="1">HelpMe[[#This Row],[Updated Resolved Time]]-HelpMe[[#This Row],[Updated Created Date]]</f>
        <v>4.0812500000029104</v>
      </c>
      <c r="AC1091" s="231">
        <f>YEAR(HelpMe[[#This Row],[Updated Created Date]])</f>
        <v>2024</v>
      </c>
      <c r="AD1091" s="228">
        <f>WEEKNUM(HelpMe[[#This Row],[Updated Created Date]])</f>
        <v>51</v>
      </c>
      <c r="AE1091" s="228" t="str">
        <f>_xlfn.CONCAT(HelpMe[[#This Row],[Year]],"-W",HelpMe[[#This Row],[Week'#]])</f>
        <v>2024-W51</v>
      </c>
      <c r="AF1091" s="228" t="str">
        <f>IFERROR(VLOOKUP(HelpMe[[#This Row],[ID]],CGTracker[#All],13,FALSE),"No CG Status Found")</f>
        <v>No CG Status Found</v>
      </c>
      <c r="AG1091" s="228">
        <f>MONTH(HelpMe[[#This Row],[Updated Created Date]])</f>
        <v>12</v>
      </c>
      <c r="AH1091" s="228" t="str">
        <f>_xlfn.CONCAT(HelpMe[[#This Row],[Year]],"-M",HelpMe[[#This Row],[Month]])</f>
        <v>2024-M12</v>
      </c>
      <c r="AI1091" s="228" t="str">
        <f ca="1">IF(HelpMe[[#This Row],[Age]]&lt;2,"Less than 2",IF(HelpMe[[#This Row],[Age]]&lt;5,"From 2 to 5",IF(HelpMe[[#This Row],[Age]]&lt;10,"From 5 to 10","More than 10")))</f>
        <v>From 2 to 5</v>
      </c>
      <c r="AJ109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45646.509027777778</v>
      </c>
      <c r="AK10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45650.590277777781</v>
      </c>
    </row>
    <row r="1092" spans="1:37" ht="13.5" customHeight="1">
      <c r="A1092" s="235">
        <v>4000006068</v>
      </c>
      <c r="B1092" s="228" t="s">
        <v>156</v>
      </c>
      <c r="C1092" s="228" t="s">
        <v>795</v>
      </c>
      <c r="D1092" s="228" t="s">
        <v>7474</v>
      </c>
      <c r="E1092" s="228" t="s">
        <v>7475</v>
      </c>
      <c r="F1092" s="228" t="s">
        <v>742</v>
      </c>
      <c r="G1092" s="228" t="s">
        <v>516</v>
      </c>
      <c r="H1092" s="228" t="s">
        <v>268</v>
      </c>
      <c r="I1092" s="233" t="s">
        <v>7476</v>
      </c>
      <c r="J1092" s="228" t="s">
        <v>7477</v>
      </c>
      <c r="K1092" s="228" t="s">
        <v>846</v>
      </c>
      <c r="L1092" s="228" t="s">
        <v>855</v>
      </c>
      <c r="M1092" s="228" t="s">
        <v>7475</v>
      </c>
      <c r="N1092" s="228" t="s">
        <v>6038</v>
      </c>
      <c r="O1092" s="228" t="s">
        <v>850</v>
      </c>
      <c r="P1092" s="233" t="s">
        <v>7478</v>
      </c>
      <c r="Q1092" s="228" t="s">
        <v>795</v>
      </c>
      <c r="R1092" s="233" t="s">
        <v>855</v>
      </c>
      <c r="S1092" s="228" t="s">
        <v>855</v>
      </c>
      <c r="T1092" s="228" t="s">
        <v>7479</v>
      </c>
      <c r="U1092" s="228" t="s">
        <v>855</v>
      </c>
      <c r="V1092" s="228" t="s">
        <v>855</v>
      </c>
      <c r="W1092" s="228" t="s">
        <v>869</v>
      </c>
      <c r="X1092" s="316" t="s">
        <v>855</v>
      </c>
      <c r="Y1092" s="317" t="str">
        <f>VLOOKUP(HelpMe[[#This Row],[Technician]],Technicians[#All],3,FALSE)</f>
        <v>RAK Ceramics</v>
      </c>
      <c r="Z1092" s="228" t="str">
        <f>VLOOKUP(HelpMe[[#This Row],[Technician]],Technicians[#All],2,FALSE)</f>
        <v>SAP SD</v>
      </c>
      <c r="AA1092" s="233" t="str">
        <f>IF((TEXT("Oct 28, 2024 00:00 AM","mmm dd, yyyy hh:mm") - HelpMe[[#This Row],[Updated Created Date]])&gt;0, "Yes","No")</f>
        <v>No</v>
      </c>
      <c r="AB1092" s="230">
        <f ca="1">HelpMe[[#This Row],[Updated Resolved Time]]-HelpMe[[#This Row],[Updated Created Date]]</f>
        <v>8.2346015046277898</v>
      </c>
      <c r="AC1092" s="231">
        <f>YEAR(HelpMe[[#This Row],[Updated Created Date]])</f>
        <v>2024</v>
      </c>
      <c r="AD1092" s="228">
        <f>WEEKNUM(HelpMe[[#This Row],[Updated Created Date]])</f>
        <v>51</v>
      </c>
      <c r="AE1092" s="228" t="str">
        <f>_xlfn.CONCAT(HelpMe[[#This Row],[Year]],"-W",HelpMe[[#This Row],[Week'#]])</f>
        <v>2024-W51</v>
      </c>
      <c r="AF1092" s="228" t="str">
        <f>IFERROR(VLOOKUP(HelpMe[[#This Row],[ID]],CGTracker[#All],13,FALSE),"No CG Status Found")</f>
        <v>Pending User Confirmation</v>
      </c>
      <c r="AG1092" s="228">
        <f>MONTH(HelpMe[[#This Row],[Updated Created Date]])</f>
        <v>12</v>
      </c>
      <c r="AH1092" s="228" t="str">
        <f>_xlfn.CONCAT(HelpMe[[#This Row],[Year]],"-M",HelpMe[[#This Row],[Month]])</f>
        <v>2024-M12</v>
      </c>
      <c r="AI1092" s="228" t="str">
        <f ca="1">IF(HelpMe[[#This Row],[Age]]&lt;2,"Less than 2",IF(HelpMe[[#This Row],[Age]]&lt;5,"From 2 to 5",IF(HelpMe[[#This Row],[Age]]&lt;10,"From 5 to 10","More than 10")))</f>
        <v>From 5 to 10</v>
      </c>
      <c r="AJ109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45645.522916666669</v>
      </c>
      <c r="AK10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93" spans="1:37" ht="13.5" customHeight="1">
      <c r="A1093" s="235">
        <v>4000006057</v>
      </c>
      <c r="B1093" s="228" t="s">
        <v>117</v>
      </c>
      <c r="C1093" s="228" t="s">
        <v>892</v>
      </c>
      <c r="D1093" s="228" t="s">
        <v>7480</v>
      </c>
      <c r="E1093" s="228" t="s">
        <v>3540</v>
      </c>
      <c r="F1093" s="228" t="s">
        <v>881</v>
      </c>
      <c r="G1093" s="228" t="s">
        <v>882</v>
      </c>
      <c r="H1093" s="228" t="s">
        <v>268</v>
      </c>
      <c r="I1093" s="233" t="s">
        <v>7481</v>
      </c>
      <c r="J1093" s="228" t="s">
        <v>7482</v>
      </c>
      <c r="K1093" s="228" t="s">
        <v>890</v>
      </c>
      <c r="L1093" s="228" t="s">
        <v>855</v>
      </c>
      <c r="M1093" s="228" t="s">
        <v>3540</v>
      </c>
      <c r="N1093" s="228" t="s">
        <v>1188</v>
      </c>
      <c r="O1093" s="228" t="s">
        <v>850</v>
      </c>
      <c r="P1093" s="233" t="s">
        <v>7483</v>
      </c>
      <c r="Q1093" s="228" t="s">
        <v>795</v>
      </c>
      <c r="R1093" s="233" t="s">
        <v>855</v>
      </c>
      <c r="S1093" s="228" t="s">
        <v>7484</v>
      </c>
      <c r="T1093" s="228" t="s">
        <v>7485</v>
      </c>
      <c r="U1093" s="228" t="s">
        <v>890</v>
      </c>
      <c r="V1093" s="228" t="s">
        <v>855</v>
      </c>
      <c r="W1093" s="228" t="s">
        <v>938</v>
      </c>
      <c r="X1093" s="316" t="s">
        <v>793</v>
      </c>
      <c r="Y1093" s="317" t="str">
        <f>VLOOKUP(HelpMe[[#This Row],[Technician]],Technicians[#All],3,FALSE)</f>
        <v>RAK Ceramics</v>
      </c>
      <c r="Z1093" s="228" t="str">
        <f>VLOOKUP(HelpMe[[#This Row],[Technician]],Technicians[#All],2,FALSE)</f>
        <v>SAP Basis</v>
      </c>
      <c r="AA1093" s="233" t="str">
        <f>IF((TEXT("Oct 28, 2024 00:00 AM","mmm dd, yyyy hh:mm") - HelpMe[[#This Row],[Updated Created Date]])&gt;0, "Yes","No")</f>
        <v>No</v>
      </c>
      <c r="AB1093" s="230">
        <f ca="1">HelpMe[[#This Row],[Updated Resolved Time]]-HelpMe[[#This Row],[Updated Created Date]]</f>
        <v>8.9554348379606381</v>
      </c>
      <c r="AC1093" s="231">
        <f>YEAR(HelpMe[[#This Row],[Updated Created Date]])</f>
        <v>2024</v>
      </c>
      <c r="AD1093" s="228">
        <f>WEEKNUM(HelpMe[[#This Row],[Updated Created Date]])</f>
        <v>51</v>
      </c>
      <c r="AE1093" s="228" t="str">
        <f>_xlfn.CONCAT(HelpMe[[#This Row],[Year]],"-W",HelpMe[[#This Row],[Week'#]])</f>
        <v>2024-W51</v>
      </c>
      <c r="AF1093" s="228" t="str">
        <f>IFERROR(VLOOKUP(HelpMe[[#This Row],[ID]],CGTracker[#All],13,FALSE),"No CG Status Found")</f>
        <v>No CG Status Found</v>
      </c>
      <c r="AG1093" s="228">
        <f>MONTH(HelpMe[[#This Row],[Updated Created Date]])</f>
        <v>12</v>
      </c>
      <c r="AH1093" s="228" t="str">
        <f>_xlfn.CONCAT(HelpMe[[#This Row],[Year]],"-M",HelpMe[[#This Row],[Month]])</f>
        <v>2024-M12</v>
      </c>
      <c r="AI1093" s="228" t="str">
        <f ca="1">IF(HelpMe[[#This Row],[Age]]&lt;2,"Less than 2",IF(HelpMe[[#This Row],[Age]]&lt;5,"From 2 to 5",IF(HelpMe[[#This Row],[Age]]&lt;10,"From 5 to 10","More than 10")))</f>
        <v>From 5 to 10</v>
      </c>
      <c r="AJ109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45644.802083333336</v>
      </c>
      <c r="AK10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94" spans="1:37" ht="13.5" customHeight="1">
      <c r="A1094" s="235">
        <v>4000006038</v>
      </c>
      <c r="B1094" s="228" t="s">
        <v>117</v>
      </c>
      <c r="C1094" s="228" t="s">
        <v>1035</v>
      </c>
      <c r="D1094" s="228" t="s">
        <v>7486</v>
      </c>
      <c r="E1094" s="228" t="s">
        <v>7002</v>
      </c>
      <c r="F1094" s="228" t="s">
        <v>881</v>
      </c>
      <c r="G1094" s="228" t="s">
        <v>882</v>
      </c>
      <c r="H1094" s="228" t="s">
        <v>403</v>
      </c>
      <c r="I1094" s="233" t="s">
        <v>7487</v>
      </c>
      <c r="J1094" s="228" t="s">
        <v>7463</v>
      </c>
      <c r="K1094" s="228" t="s">
        <v>890</v>
      </c>
      <c r="L1094" s="228" t="s">
        <v>5122</v>
      </c>
      <c r="M1094" s="228" t="s">
        <v>7002</v>
      </c>
      <c r="N1094" s="228" t="s">
        <v>1446</v>
      </c>
      <c r="O1094" s="228" t="s">
        <v>850</v>
      </c>
      <c r="P1094" s="233" t="s">
        <v>5122</v>
      </c>
      <c r="Q1094" s="228" t="s">
        <v>892</v>
      </c>
      <c r="R1094" s="233" t="s">
        <v>7488</v>
      </c>
      <c r="S1094" s="228" t="s">
        <v>7488</v>
      </c>
      <c r="T1094" s="228" t="s">
        <v>7489</v>
      </c>
      <c r="U1094" s="228" t="s">
        <v>890</v>
      </c>
      <c r="V1094" s="228" t="s">
        <v>855</v>
      </c>
      <c r="W1094" s="228" t="s">
        <v>938</v>
      </c>
      <c r="X1094" s="316" t="s">
        <v>793</v>
      </c>
      <c r="Y1094" s="317" t="str">
        <f>VLOOKUP(HelpMe[[#This Row],[Technician]],Technicians[#All],3,FALSE)</f>
        <v>RAK Ceramics</v>
      </c>
      <c r="Z1094" s="228" t="str">
        <f>VLOOKUP(HelpMe[[#This Row],[Technician]],Technicians[#All],2,FALSE)</f>
        <v>SAP Basis</v>
      </c>
      <c r="AA1094" s="233" t="str">
        <f>IF((TEXT("Oct 28, 2024 00:00 AM","mmm dd, yyyy hh:mm") - HelpMe[[#This Row],[Updated Created Date]])&gt;0, "Yes","No")</f>
        <v>No</v>
      </c>
      <c r="AB1094" s="230">
        <f ca="1">HelpMe[[#This Row],[Updated Resolved Time]]-HelpMe[[#This Row],[Updated Created Date]]</f>
        <v>1.9666666666671517</v>
      </c>
      <c r="AC1094" s="231">
        <f>YEAR(HelpMe[[#This Row],[Updated Created Date]])</f>
        <v>2024</v>
      </c>
      <c r="AD1094" s="228">
        <f>WEEKNUM(HelpMe[[#This Row],[Updated Created Date]])</f>
        <v>51</v>
      </c>
      <c r="AE1094" s="228" t="str">
        <f>_xlfn.CONCAT(HelpMe[[#This Row],[Year]],"-W",HelpMe[[#This Row],[Week'#]])</f>
        <v>2024-W51</v>
      </c>
      <c r="AF1094" s="228" t="str">
        <f>IFERROR(VLOOKUP(HelpMe[[#This Row],[ID]],CGTracker[#All],13,FALSE),"No CG Status Found")</f>
        <v>No CG Status Found</v>
      </c>
      <c r="AG1094" s="228">
        <f>MONTH(HelpMe[[#This Row],[Updated Created Date]])</f>
        <v>12</v>
      </c>
      <c r="AH1094" s="228" t="str">
        <f>_xlfn.CONCAT(HelpMe[[#This Row],[Year]],"-M",HelpMe[[#This Row],[Month]])</f>
        <v>2024-M12</v>
      </c>
      <c r="AI1094" s="228" t="str">
        <f ca="1">IF(HelpMe[[#This Row],[Age]]&lt;2,"Less than 2",IF(HelpMe[[#This Row],[Age]]&lt;5,"From 2 to 5",IF(HelpMe[[#This Row],[Age]]&lt;10,"From 5 to 10","More than 10")))</f>
        <v>Less than 2</v>
      </c>
      <c r="AJ109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45644.595833333333</v>
      </c>
      <c r="AK10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45646.5625</v>
      </c>
    </row>
    <row r="1095" spans="1:37" ht="13.5" customHeight="1">
      <c r="A1095" s="235">
        <v>4000006069</v>
      </c>
      <c r="B1095" s="228" t="s">
        <v>156</v>
      </c>
      <c r="C1095" s="228" t="s">
        <v>795</v>
      </c>
      <c r="D1095" s="228" t="s">
        <v>768</v>
      </c>
      <c r="E1095" s="228" t="s">
        <v>2226</v>
      </c>
      <c r="F1095" s="228" t="s">
        <v>2232</v>
      </c>
      <c r="G1095" s="228" t="s">
        <v>941</v>
      </c>
      <c r="H1095" s="228" t="s">
        <v>268</v>
      </c>
      <c r="I1095" s="233" t="s">
        <v>7490</v>
      </c>
      <c r="J1095" s="228" t="s">
        <v>7491</v>
      </c>
      <c r="K1095" s="228" t="s">
        <v>846</v>
      </c>
      <c r="L1095" s="228" t="s">
        <v>855</v>
      </c>
      <c r="M1095" s="228" t="s">
        <v>2226</v>
      </c>
      <c r="N1095" s="228" t="s">
        <v>1098</v>
      </c>
      <c r="O1095" s="228" t="s">
        <v>850</v>
      </c>
      <c r="P1095" s="233" t="s">
        <v>7492</v>
      </c>
      <c r="Q1095" s="228" t="s">
        <v>795</v>
      </c>
      <c r="R1095" s="233" t="s">
        <v>855</v>
      </c>
      <c r="S1095" s="228" t="s">
        <v>855</v>
      </c>
      <c r="T1095" s="228" t="s">
        <v>7493</v>
      </c>
      <c r="U1095" s="228" t="s">
        <v>855</v>
      </c>
      <c r="V1095" s="228" t="s">
        <v>855</v>
      </c>
      <c r="W1095" s="228" t="s">
        <v>869</v>
      </c>
      <c r="X1095" s="316" t="s">
        <v>793</v>
      </c>
      <c r="Y1095" s="317" t="str">
        <f>VLOOKUP(HelpMe[[#This Row],[Technician]],Technicians[#All],3,FALSE)</f>
        <v>Capgemini</v>
      </c>
      <c r="Z1095" s="228" t="str">
        <f>VLOOKUP(HelpMe[[#This Row],[Technician]],Technicians[#All],2,FALSE)</f>
        <v>SAP MM</v>
      </c>
      <c r="AA1095" s="233" t="str">
        <f>IF((TEXT("Oct 28, 2024 00:00 AM","mmm dd, yyyy hh:mm") - HelpMe[[#This Row],[Updated Created Date]])&gt;0, "Yes","No")</f>
        <v>No</v>
      </c>
      <c r="AB1095" s="230">
        <f ca="1">HelpMe[[#This Row],[Updated Resolved Time]]-HelpMe[[#This Row],[Updated Created Date]]</f>
        <v>8.2332126157416496</v>
      </c>
      <c r="AC1095" s="231">
        <f>YEAR(HelpMe[[#This Row],[Updated Created Date]])</f>
        <v>2024</v>
      </c>
      <c r="AD1095" s="228">
        <f>WEEKNUM(HelpMe[[#This Row],[Updated Created Date]])</f>
        <v>51</v>
      </c>
      <c r="AE1095" s="228" t="str">
        <f>_xlfn.CONCAT(HelpMe[[#This Row],[Year]],"-W",HelpMe[[#This Row],[Week'#]])</f>
        <v>2024-W51</v>
      </c>
      <c r="AF1095" s="228" t="str">
        <f>IFERROR(VLOOKUP(HelpMe[[#This Row],[ID]],CGTracker[#All],13,FALSE),"No CG Status Found")</f>
        <v>Pending User Confirmation</v>
      </c>
      <c r="AG1095" s="228">
        <f>MONTH(HelpMe[[#This Row],[Updated Created Date]])</f>
        <v>12</v>
      </c>
      <c r="AH1095" s="228" t="str">
        <f>_xlfn.CONCAT(HelpMe[[#This Row],[Year]],"-M",HelpMe[[#This Row],[Month]])</f>
        <v>2024-M12</v>
      </c>
      <c r="AI1095" s="228" t="str">
        <f ca="1">IF(HelpMe[[#This Row],[Age]]&lt;2,"Less than 2",IF(HelpMe[[#This Row],[Age]]&lt;5,"From 2 to 5",IF(HelpMe[[#This Row],[Age]]&lt;10,"From 5 to 10","More than 10")))</f>
        <v>From 5 to 10</v>
      </c>
      <c r="AJ109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45645.524305555555</v>
      </c>
      <c r="AK10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96" spans="1:37" ht="13.5" customHeight="1">
      <c r="A1096" s="235">
        <v>4000006083</v>
      </c>
      <c r="B1096" s="228" t="s">
        <v>156</v>
      </c>
      <c r="C1096" s="228" t="s">
        <v>841</v>
      </c>
      <c r="D1096" s="228" t="s">
        <v>7494</v>
      </c>
      <c r="E1096" s="228" t="s">
        <v>4709</v>
      </c>
      <c r="F1096" s="228" t="s">
        <v>2387</v>
      </c>
      <c r="G1096" s="228" t="s">
        <v>1011</v>
      </c>
      <c r="H1096" s="228" t="s">
        <v>268</v>
      </c>
      <c r="I1096" s="233" t="s">
        <v>7495</v>
      </c>
      <c r="J1096" s="228" t="s">
        <v>7496</v>
      </c>
      <c r="K1096" s="228" t="s">
        <v>846</v>
      </c>
      <c r="L1096" s="228" t="s">
        <v>855</v>
      </c>
      <c r="M1096" s="228" t="s">
        <v>4709</v>
      </c>
      <c r="N1096" s="228" t="s">
        <v>924</v>
      </c>
      <c r="O1096" s="228" t="s">
        <v>850</v>
      </c>
      <c r="P1096" s="233" t="s">
        <v>7497</v>
      </c>
      <c r="Q1096" s="228" t="s">
        <v>841</v>
      </c>
      <c r="R1096" s="233" t="s">
        <v>855</v>
      </c>
      <c r="S1096" s="228" t="s">
        <v>855</v>
      </c>
      <c r="T1096" s="228" t="s">
        <v>7498</v>
      </c>
      <c r="U1096" s="228" t="s">
        <v>855</v>
      </c>
      <c r="V1096" s="228" t="s">
        <v>7499</v>
      </c>
      <c r="W1096" s="228" t="s">
        <v>869</v>
      </c>
      <c r="X1096" s="316" t="s">
        <v>878</v>
      </c>
      <c r="Y1096" s="317" t="str">
        <f>VLOOKUP(HelpMe[[#This Row],[Technician]],Technicians[#All],3,FALSE)</f>
        <v>Capgemini</v>
      </c>
      <c r="Z1096" s="228" t="str">
        <f>VLOOKUP(HelpMe[[#This Row],[Technician]],Technicians[#All],2,FALSE)</f>
        <v>SAP FICO</v>
      </c>
      <c r="AA1096" s="233" t="str">
        <f>IF((TEXT("Oct 28, 2024 00:00 AM","mmm dd, yyyy hh:mm") - HelpMe[[#This Row],[Updated Created Date]])&gt;0, "Yes","No")</f>
        <v>No</v>
      </c>
      <c r="AB1096" s="230">
        <f ca="1">HelpMe[[#This Row],[Updated Resolved Time]]-HelpMe[[#This Row],[Updated Created Date]]</f>
        <v>8.0415459490759531</v>
      </c>
      <c r="AC1096" s="231">
        <f>YEAR(HelpMe[[#This Row],[Updated Created Date]])</f>
        <v>2024</v>
      </c>
      <c r="AD1096" s="228">
        <f>WEEKNUM(HelpMe[[#This Row],[Updated Created Date]])</f>
        <v>51</v>
      </c>
      <c r="AE1096" s="228" t="str">
        <f>_xlfn.CONCAT(HelpMe[[#This Row],[Year]],"-W",HelpMe[[#This Row],[Week'#]])</f>
        <v>2024-W51</v>
      </c>
      <c r="AF1096" s="228" t="str">
        <f>IFERROR(VLOOKUP(HelpMe[[#This Row],[ID]],CGTracker[#All],13,FALSE),"No CG Status Found")</f>
        <v>Pending User Information</v>
      </c>
      <c r="AG1096" s="228">
        <f>MONTH(HelpMe[[#This Row],[Updated Created Date]])</f>
        <v>12</v>
      </c>
      <c r="AH1096" s="228" t="str">
        <f>_xlfn.CONCAT(HelpMe[[#This Row],[Year]],"-M",HelpMe[[#This Row],[Month]])</f>
        <v>2024-M12</v>
      </c>
      <c r="AI1096" s="228" t="str">
        <f ca="1">IF(HelpMe[[#This Row],[Age]]&lt;2,"Less than 2",IF(HelpMe[[#This Row],[Age]]&lt;5,"From 2 to 5",IF(HelpMe[[#This Row],[Age]]&lt;10,"From 5 to 10","More than 10")))</f>
        <v>From 5 to 10</v>
      </c>
      <c r="AJ109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45645.71597222222</v>
      </c>
      <c r="AK10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97" spans="1:37" ht="13.5" customHeight="1">
      <c r="A1097" s="235">
        <v>4000006077</v>
      </c>
      <c r="B1097" s="228" t="s">
        <v>156</v>
      </c>
      <c r="C1097" s="228" t="s">
        <v>795</v>
      </c>
      <c r="D1097" s="228" t="s">
        <v>764</v>
      </c>
      <c r="E1097" s="228" t="s">
        <v>5052</v>
      </c>
      <c r="F1097" s="228" t="s">
        <v>3586</v>
      </c>
      <c r="G1097" s="228" t="s">
        <v>1055</v>
      </c>
      <c r="H1097" s="228" t="s">
        <v>268</v>
      </c>
      <c r="I1097" s="233" t="s">
        <v>7500</v>
      </c>
      <c r="J1097" s="228" t="s">
        <v>7501</v>
      </c>
      <c r="K1097" s="228" t="s">
        <v>846</v>
      </c>
      <c r="L1097" s="228" t="s">
        <v>855</v>
      </c>
      <c r="M1097" s="228" t="s">
        <v>933</v>
      </c>
      <c r="N1097" s="228" t="s">
        <v>886</v>
      </c>
      <c r="O1097" s="228" t="s">
        <v>850</v>
      </c>
      <c r="P1097" s="233" t="s">
        <v>7502</v>
      </c>
      <c r="Q1097" s="228" t="s">
        <v>795</v>
      </c>
      <c r="R1097" s="233" t="s">
        <v>855</v>
      </c>
      <c r="S1097" s="228" t="s">
        <v>855</v>
      </c>
      <c r="T1097" s="228" t="s">
        <v>7503</v>
      </c>
      <c r="U1097" s="228" t="s">
        <v>855</v>
      </c>
      <c r="V1097" s="228" t="s">
        <v>855</v>
      </c>
      <c r="W1097" s="228" t="s">
        <v>869</v>
      </c>
      <c r="X1097" s="316" t="s">
        <v>904</v>
      </c>
      <c r="Y1097" s="317" t="str">
        <f>VLOOKUP(HelpMe[[#This Row],[Technician]],Technicians[#All],3,FALSE)</f>
        <v>Capgemini</v>
      </c>
      <c r="Z1097" s="228" t="str">
        <f>VLOOKUP(HelpMe[[#This Row],[Technician]],Technicians[#All],2,FALSE)</f>
        <v>SAP PP</v>
      </c>
      <c r="AA1097" s="233" t="str">
        <f>IF((TEXT("Oct 28, 2024 00:00 AM","mmm dd, yyyy hh:mm") - HelpMe[[#This Row],[Updated Created Date]])&gt;0, "Yes","No")</f>
        <v>No</v>
      </c>
      <c r="AB1097" s="230">
        <f ca="1">HelpMe[[#This Row],[Updated Resolved Time]]-HelpMe[[#This Row],[Updated Created Date]]</f>
        <v>8.1102959490744979</v>
      </c>
      <c r="AC1097" s="231">
        <f>YEAR(HelpMe[[#This Row],[Updated Created Date]])</f>
        <v>2024</v>
      </c>
      <c r="AD1097" s="228">
        <f>WEEKNUM(HelpMe[[#This Row],[Updated Created Date]])</f>
        <v>51</v>
      </c>
      <c r="AE1097" s="228" t="str">
        <f>_xlfn.CONCAT(HelpMe[[#This Row],[Year]],"-W",HelpMe[[#This Row],[Week'#]])</f>
        <v>2024-W51</v>
      </c>
      <c r="AF1097" s="228" t="str">
        <f>IFERROR(VLOOKUP(HelpMe[[#This Row],[ID]],CGTracker[#All],13,FALSE),"No CG Status Found")</f>
        <v>Pending User confirmation</v>
      </c>
      <c r="AG1097" s="228">
        <f>MONTH(HelpMe[[#This Row],[Updated Created Date]])</f>
        <v>12</v>
      </c>
      <c r="AH1097" s="228" t="str">
        <f>_xlfn.CONCAT(HelpMe[[#This Row],[Year]],"-M",HelpMe[[#This Row],[Month]])</f>
        <v>2024-M12</v>
      </c>
      <c r="AI1097" s="228" t="str">
        <f ca="1">IF(HelpMe[[#This Row],[Age]]&lt;2,"Less than 2",IF(HelpMe[[#This Row],[Age]]&lt;5,"From 2 to 5",IF(HelpMe[[#This Row],[Age]]&lt;10,"From 5 to 10","More than 10")))</f>
        <v>From 5 to 10</v>
      </c>
      <c r="AJ109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45645.647222222222</v>
      </c>
      <c r="AK10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098" spans="1:37" ht="13.5" customHeight="1">
      <c r="A1098" s="235">
        <v>4000006090</v>
      </c>
      <c r="B1098" s="228" t="s">
        <v>156</v>
      </c>
      <c r="C1098" s="228" t="s">
        <v>795</v>
      </c>
      <c r="D1098" s="228" t="s">
        <v>770</v>
      </c>
      <c r="E1098" s="228" t="s">
        <v>6752</v>
      </c>
      <c r="F1098" s="228" t="s">
        <v>7098</v>
      </c>
      <c r="G1098" s="228" t="s">
        <v>895</v>
      </c>
      <c r="H1098" s="228" t="s">
        <v>403</v>
      </c>
      <c r="I1098" s="233" t="s">
        <v>7504</v>
      </c>
      <c r="J1098" s="228" t="s">
        <v>7505</v>
      </c>
      <c r="K1098" s="228" t="s">
        <v>846</v>
      </c>
      <c r="L1098" s="228" t="s">
        <v>7506</v>
      </c>
      <c r="M1098" s="228" t="s">
        <v>933</v>
      </c>
      <c r="N1098" s="228" t="s">
        <v>886</v>
      </c>
      <c r="O1098" s="228" t="s">
        <v>850</v>
      </c>
      <c r="P1098" s="233" t="s">
        <v>7506</v>
      </c>
      <c r="Q1098" s="228" t="s">
        <v>795</v>
      </c>
      <c r="R1098" s="233" t="s">
        <v>7507</v>
      </c>
      <c r="S1098" s="228" t="s">
        <v>7507</v>
      </c>
      <c r="T1098" s="228" t="s">
        <v>7508</v>
      </c>
      <c r="U1098" s="228" t="s">
        <v>855</v>
      </c>
      <c r="V1098" s="228" t="s">
        <v>855</v>
      </c>
      <c r="W1098" s="228" t="s">
        <v>869</v>
      </c>
      <c r="X1098" s="316" t="s">
        <v>793</v>
      </c>
      <c r="Y1098" s="317" t="str">
        <f>VLOOKUP(HelpMe[[#This Row],[Technician]],Technicians[#All],3,FALSE)</f>
        <v>Capgemini</v>
      </c>
      <c r="Z1098" s="228" t="str">
        <f>VLOOKUP(HelpMe[[#This Row],[Technician]],Technicians[#All],2,FALSE)</f>
        <v>SAP ABAP</v>
      </c>
      <c r="AA1098" s="233" t="str">
        <f>IF((TEXT("Oct 28, 2024 00:00 AM","mmm dd, yyyy hh:mm") - HelpMe[[#This Row],[Updated Created Date]])&gt;0, "Yes","No")</f>
        <v>No</v>
      </c>
      <c r="AB1098" s="230">
        <f ca="1">HelpMe[[#This Row],[Updated Resolved Time]]-HelpMe[[#This Row],[Updated Created Date]]</f>
        <v>3.4722222226264421E-2</v>
      </c>
      <c r="AC1098" s="231">
        <f>YEAR(HelpMe[[#This Row],[Updated Created Date]])</f>
        <v>2024</v>
      </c>
      <c r="AD1098" s="228">
        <f>WEEKNUM(HelpMe[[#This Row],[Updated Created Date]])</f>
        <v>51</v>
      </c>
      <c r="AE1098" s="228" t="str">
        <f>_xlfn.CONCAT(HelpMe[[#This Row],[Year]],"-W",HelpMe[[#This Row],[Week'#]])</f>
        <v>2024-W51</v>
      </c>
      <c r="AF1098" s="228">
        <f>IFERROR(VLOOKUP(HelpMe[[#This Row],[ID]],CGTracker[#All],13,FALSE),"No CG Status Found")</f>
        <v>0</v>
      </c>
      <c r="AG1098" s="228">
        <f>MONTH(HelpMe[[#This Row],[Updated Created Date]])</f>
        <v>12</v>
      </c>
      <c r="AH1098" s="228" t="str">
        <f>_xlfn.CONCAT(HelpMe[[#This Row],[Year]],"-M",HelpMe[[#This Row],[Month]])</f>
        <v>2024-M12</v>
      </c>
      <c r="AI1098" s="228" t="str">
        <f ca="1">IF(HelpMe[[#This Row],[Age]]&lt;2,"Less than 2",IF(HelpMe[[#This Row],[Age]]&lt;5,"From 2 to 5",IF(HelpMe[[#This Row],[Age]]&lt;10,"From 5 to 10","More than 10")))</f>
        <v>Less than 2</v>
      </c>
      <c r="AJ109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45645.76458333333</v>
      </c>
      <c r="AK10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45645.799305555556</v>
      </c>
    </row>
    <row r="1099" spans="1:37" ht="13.5" customHeight="1">
      <c r="A1099" s="235">
        <v>4000006097</v>
      </c>
      <c r="B1099" s="228" t="s">
        <v>117</v>
      </c>
      <c r="C1099" s="228" t="s">
        <v>795</v>
      </c>
      <c r="D1099" s="228" t="s">
        <v>7509</v>
      </c>
      <c r="E1099" s="228" t="s">
        <v>1712</v>
      </c>
      <c r="F1099" s="228" t="s">
        <v>881</v>
      </c>
      <c r="G1099" s="228" t="s">
        <v>882</v>
      </c>
      <c r="H1099" s="228" t="s">
        <v>40</v>
      </c>
      <c r="I1099" s="233" t="s">
        <v>7510</v>
      </c>
      <c r="J1099" s="228" t="s">
        <v>7511</v>
      </c>
      <c r="K1099" s="228" t="s">
        <v>890</v>
      </c>
      <c r="L1099" s="228" t="s">
        <v>855</v>
      </c>
      <c r="M1099" s="228" t="s">
        <v>933</v>
      </c>
      <c r="N1099" s="228" t="s">
        <v>874</v>
      </c>
      <c r="O1099" s="228" t="s">
        <v>850</v>
      </c>
      <c r="P1099" s="233" t="s">
        <v>7512</v>
      </c>
      <c r="Q1099" s="228" t="s">
        <v>795</v>
      </c>
      <c r="R1099" s="233" t="s">
        <v>7513</v>
      </c>
      <c r="S1099" s="228" t="s">
        <v>7514</v>
      </c>
      <c r="T1099" s="228" t="s">
        <v>7515</v>
      </c>
      <c r="U1099" s="228" t="s">
        <v>890</v>
      </c>
      <c r="V1099" s="228" t="s">
        <v>855</v>
      </c>
      <c r="W1099" s="228" t="s">
        <v>938</v>
      </c>
      <c r="X1099" s="316" t="s">
        <v>878</v>
      </c>
      <c r="Y1099" s="317" t="str">
        <f>VLOOKUP(HelpMe[[#This Row],[Technician]],Technicians[#All],3,FALSE)</f>
        <v>RAK Ceramics</v>
      </c>
      <c r="Z1099" s="228" t="str">
        <f>VLOOKUP(HelpMe[[#This Row],[Technician]],Technicians[#All],2,FALSE)</f>
        <v>SAP Basis</v>
      </c>
      <c r="AA1099" s="233" t="str">
        <f>IF((TEXT("Oct 28, 2024 00:00 AM","mmm dd, yyyy hh:mm") - HelpMe[[#This Row],[Updated Created Date]])&gt;0, "Yes","No")</f>
        <v>No</v>
      </c>
      <c r="AB1099" s="230">
        <f ca="1">HelpMe[[#This Row],[Updated Resolved Time]]-HelpMe[[#This Row],[Updated Created Date]]</f>
        <v>4.172222222223354</v>
      </c>
      <c r="AC1099" s="231">
        <f>YEAR(HelpMe[[#This Row],[Updated Created Date]])</f>
        <v>2024</v>
      </c>
      <c r="AD1099" s="228">
        <f>WEEKNUM(HelpMe[[#This Row],[Updated Created Date]])</f>
        <v>51</v>
      </c>
      <c r="AE1099" s="228" t="str">
        <f>_xlfn.CONCAT(HelpMe[[#This Row],[Year]],"-W",HelpMe[[#This Row],[Week'#]])</f>
        <v>2024-W51</v>
      </c>
      <c r="AF1099" s="228" t="str">
        <f>IFERROR(VLOOKUP(HelpMe[[#This Row],[ID]],CGTracker[#All],13,FALSE),"No CG Status Found")</f>
        <v>No CG Status Found</v>
      </c>
      <c r="AG1099" s="228">
        <f>MONTH(HelpMe[[#This Row],[Updated Created Date]])</f>
        <v>12</v>
      </c>
      <c r="AH1099" s="228" t="str">
        <f>_xlfn.CONCAT(HelpMe[[#This Row],[Year]],"-M",HelpMe[[#This Row],[Month]])</f>
        <v>2024-M12</v>
      </c>
      <c r="AI1099" s="228" t="str">
        <f ca="1">IF(HelpMe[[#This Row],[Age]]&lt;2,"Less than 2",IF(HelpMe[[#This Row],[Age]]&lt;5,"From 2 to 5",IF(HelpMe[[#This Row],[Age]]&lt;10,"From 5 to 10","More than 10")))</f>
        <v>From 2 to 5</v>
      </c>
      <c r="AJ109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45646.422222222223</v>
      </c>
      <c r="AK10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45650.594444444447</v>
      </c>
    </row>
    <row r="1100" spans="1:37" ht="13.5" customHeight="1">
      <c r="A1100" s="235">
        <v>4000006111</v>
      </c>
      <c r="B1100" s="228" t="s">
        <v>156</v>
      </c>
      <c r="C1100" s="228" t="s">
        <v>795</v>
      </c>
      <c r="D1100" s="228" t="s">
        <v>7516</v>
      </c>
      <c r="E1100" s="228" t="s">
        <v>880</v>
      </c>
      <c r="F1100" s="228" t="s">
        <v>2232</v>
      </c>
      <c r="G1100" s="228" t="s">
        <v>895</v>
      </c>
      <c r="H1100" s="228" t="s">
        <v>6110</v>
      </c>
      <c r="I1100" s="233" t="s">
        <v>7517</v>
      </c>
      <c r="J1100" s="228" t="s">
        <v>7518</v>
      </c>
      <c r="K1100" s="228" t="s">
        <v>846</v>
      </c>
      <c r="L1100" s="228" t="s">
        <v>855</v>
      </c>
      <c r="M1100" s="228" t="s">
        <v>933</v>
      </c>
      <c r="N1100" s="228" t="s">
        <v>886</v>
      </c>
      <c r="O1100" s="228" t="s">
        <v>850</v>
      </c>
      <c r="P1100" s="233" t="s">
        <v>7519</v>
      </c>
      <c r="Q1100" s="228" t="s">
        <v>795</v>
      </c>
      <c r="R1100" s="233" t="s">
        <v>855</v>
      </c>
      <c r="S1100" s="228" t="s">
        <v>855</v>
      </c>
      <c r="T1100" s="228" t="s">
        <v>7520</v>
      </c>
      <c r="U1100" s="228" t="s">
        <v>855</v>
      </c>
      <c r="V1100" s="228" t="s">
        <v>855</v>
      </c>
      <c r="W1100" s="228" t="s">
        <v>869</v>
      </c>
      <c r="X1100" s="316" t="s">
        <v>891</v>
      </c>
      <c r="Y1100" s="317" t="str">
        <f>VLOOKUP(HelpMe[[#This Row],[Technician]],Technicians[#All],3,FALSE)</f>
        <v>Capgemini</v>
      </c>
      <c r="Z1100" s="228" t="str">
        <f>VLOOKUP(HelpMe[[#This Row],[Technician]],Technicians[#All],2,FALSE)</f>
        <v>SAP MM</v>
      </c>
      <c r="AA1100" s="233" t="str">
        <f>IF((TEXT("Oct 28, 2024 00:00 AM","mmm dd, yyyy hh:mm") - HelpMe[[#This Row],[Updated Created Date]])&gt;0, "Yes","No")</f>
        <v>No</v>
      </c>
      <c r="AB1100" s="230">
        <f ca="1">HelpMe[[#This Row],[Updated Resolved Time]]-HelpMe[[#This Row],[Updated Created Date]]</f>
        <v>7.1012681712963968</v>
      </c>
      <c r="AC1100" s="231">
        <f>YEAR(HelpMe[[#This Row],[Updated Created Date]])</f>
        <v>2024</v>
      </c>
      <c r="AD1100" s="228">
        <f>WEEKNUM(HelpMe[[#This Row],[Updated Created Date]])</f>
        <v>51</v>
      </c>
      <c r="AE1100" s="228" t="str">
        <f>_xlfn.CONCAT(HelpMe[[#This Row],[Year]],"-W",HelpMe[[#This Row],[Week'#]])</f>
        <v>2024-W51</v>
      </c>
      <c r="AF1100" s="228" t="str">
        <f>IFERROR(VLOOKUP(HelpMe[[#This Row],[ID]],CGTracker[#All],13,FALSE),"No CG Status Found")</f>
        <v>No CG Status Found</v>
      </c>
      <c r="AG1100" s="228">
        <f>MONTH(HelpMe[[#This Row],[Updated Created Date]])</f>
        <v>12</v>
      </c>
      <c r="AH1100" s="228" t="str">
        <f>_xlfn.CONCAT(HelpMe[[#This Row],[Year]],"-M",HelpMe[[#This Row],[Month]])</f>
        <v>2024-M12</v>
      </c>
      <c r="AI1100" s="228" t="str">
        <f ca="1">IF(HelpMe[[#This Row],[Age]]&lt;2,"Less than 2",IF(HelpMe[[#This Row],[Age]]&lt;5,"From 2 to 5",IF(HelpMe[[#This Row],[Age]]&lt;10,"From 5 to 10","More than 10")))</f>
        <v>From 5 to 10</v>
      </c>
      <c r="AJ110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45646.65625</v>
      </c>
      <c r="AK11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01" spans="1:37" ht="13.5" customHeight="1">
      <c r="A1101" s="235">
        <v>4000006112</v>
      </c>
      <c r="B1101" s="228" t="s">
        <v>156</v>
      </c>
      <c r="C1101" s="228" t="s">
        <v>1035</v>
      </c>
      <c r="D1101" s="228" t="s">
        <v>749</v>
      </c>
      <c r="E1101" s="228" t="s">
        <v>7521</v>
      </c>
      <c r="F1101" s="228" t="s">
        <v>518</v>
      </c>
      <c r="G1101" s="228" t="s">
        <v>895</v>
      </c>
      <c r="H1101" s="228" t="s">
        <v>268</v>
      </c>
      <c r="I1101" s="233" t="s">
        <v>7522</v>
      </c>
      <c r="J1101" s="228" t="s">
        <v>7523</v>
      </c>
      <c r="K1101" s="228" t="s">
        <v>846</v>
      </c>
      <c r="L1101" s="228" t="s">
        <v>855</v>
      </c>
      <c r="M1101" s="228" t="s">
        <v>933</v>
      </c>
      <c r="N1101" s="228" t="s">
        <v>7524</v>
      </c>
      <c r="O1101" s="228" t="s">
        <v>850</v>
      </c>
      <c r="P1101" s="233" t="s">
        <v>7525</v>
      </c>
      <c r="Q1101" s="228" t="s">
        <v>892</v>
      </c>
      <c r="R1101" s="233" t="s">
        <v>855</v>
      </c>
      <c r="S1101" s="228" t="s">
        <v>855</v>
      </c>
      <c r="T1101" s="228" t="s">
        <v>7526</v>
      </c>
      <c r="U1101" s="228" t="s">
        <v>855</v>
      </c>
      <c r="V1101" s="228" t="s">
        <v>855</v>
      </c>
      <c r="W1101" s="228" t="s">
        <v>869</v>
      </c>
      <c r="X1101" s="316" t="s">
        <v>878</v>
      </c>
      <c r="Y1101" s="317" t="str">
        <f>VLOOKUP(HelpMe[[#This Row],[Technician]],Technicians[#All],3,FALSE)</f>
        <v>Capgemini</v>
      </c>
      <c r="Z1101" s="228" t="str">
        <f>VLOOKUP(HelpMe[[#This Row],[Technician]],Technicians[#All],2,FALSE)</f>
        <v>SAP SD</v>
      </c>
      <c r="AA1101" s="233" t="str">
        <f>IF((TEXT("Oct 28, 2024 00:00 AM","mmm dd, yyyy hh:mm") - HelpMe[[#This Row],[Updated Created Date]])&gt;0, "Yes","No")</f>
        <v>No</v>
      </c>
      <c r="AB1101" s="230">
        <f ca="1">HelpMe[[#This Row],[Updated Resolved Time]]-HelpMe[[#This Row],[Updated Created Date]]</f>
        <v>7.0991848379635485</v>
      </c>
      <c r="AC1101" s="231">
        <f>YEAR(HelpMe[[#This Row],[Updated Created Date]])</f>
        <v>2024</v>
      </c>
      <c r="AD1101" s="228">
        <f>WEEKNUM(HelpMe[[#This Row],[Updated Created Date]])</f>
        <v>51</v>
      </c>
      <c r="AE1101" s="228" t="str">
        <f>_xlfn.CONCAT(HelpMe[[#This Row],[Year]],"-W",HelpMe[[#This Row],[Week'#]])</f>
        <v>2024-W51</v>
      </c>
      <c r="AF1101" s="228" t="str">
        <f>IFERROR(VLOOKUP(HelpMe[[#This Row],[ID]],CGTracker[#All],13,FALSE),"No CG Status Found")</f>
        <v>In Progress</v>
      </c>
      <c r="AG1101" s="228">
        <f>MONTH(HelpMe[[#This Row],[Updated Created Date]])</f>
        <v>12</v>
      </c>
      <c r="AH1101" s="228" t="str">
        <f>_xlfn.CONCAT(HelpMe[[#This Row],[Year]],"-M",HelpMe[[#This Row],[Month]])</f>
        <v>2024-M12</v>
      </c>
      <c r="AI1101" s="228" t="str">
        <f ca="1">IF(HelpMe[[#This Row],[Age]]&lt;2,"Less than 2",IF(HelpMe[[#This Row],[Age]]&lt;5,"From 2 to 5",IF(HelpMe[[#This Row],[Age]]&lt;10,"From 5 to 10","More than 10")))</f>
        <v>From 5 to 10</v>
      </c>
      <c r="AJ110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45646.658333333333</v>
      </c>
      <c r="AK11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02" spans="1:37" ht="13.5" customHeight="1">
      <c r="A1102" s="235">
        <v>4000006126</v>
      </c>
      <c r="B1102" s="228" t="s">
        <v>156</v>
      </c>
      <c r="C1102" s="228" t="s">
        <v>795</v>
      </c>
      <c r="D1102" s="228" t="s">
        <v>7527</v>
      </c>
      <c r="E1102" s="228" t="s">
        <v>5582</v>
      </c>
      <c r="F1102" s="228" t="s">
        <v>881</v>
      </c>
      <c r="G1102" s="228" t="s">
        <v>882</v>
      </c>
      <c r="H1102" s="228" t="s">
        <v>40</v>
      </c>
      <c r="I1102" s="233" t="s">
        <v>7528</v>
      </c>
      <c r="J1102" s="228" t="s">
        <v>7529</v>
      </c>
      <c r="K1102" s="228" t="s">
        <v>846</v>
      </c>
      <c r="L1102" s="228" t="s">
        <v>855</v>
      </c>
      <c r="M1102" s="228" t="s">
        <v>933</v>
      </c>
      <c r="N1102" s="228" t="s">
        <v>874</v>
      </c>
      <c r="O1102" s="228" t="s">
        <v>850</v>
      </c>
      <c r="P1102" s="233" t="s">
        <v>7530</v>
      </c>
      <c r="Q1102" s="228" t="s">
        <v>795</v>
      </c>
      <c r="R1102" s="233" t="s">
        <v>7530</v>
      </c>
      <c r="S1102" s="228" t="s">
        <v>7530</v>
      </c>
      <c r="T1102" s="228" t="s">
        <v>7531</v>
      </c>
      <c r="U1102" s="228" t="s">
        <v>855</v>
      </c>
      <c r="V1102" s="228" t="s">
        <v>855</v>
      </c>
      <c r="W1102" s="228" t="s">
        <v>869</v>
      </c>
      <c r="X1102" s="316" t="s">
        <v>878</v>
      </c>
      <c r="Y1102" s="317" t="str">
        <f>VLOOKUP(HelpMe[[#This Row],[Technician]],Technicians[#All],3,FALSE)</f>
        <v>RAK Ceramics</v>
      </c>
      <c r="Z1102" s="228" t="str">
        <f>VLOOKUP(HelpMe[[#This Row],[Technician]],Technicians[#All],2,FALSE)</f>
        <v>SAP Basis</v>
      </c>
      <c r="AA1102" s="233" t="str">
        <f>IF((TEXT("Oct 28, 2024 00:00 AM","mmm dd, yyyy hh:mm") - HelpMe[[#This Row],[Updated Created Date]])&gt;0, "Yes","No")</f>
        <v>No</v>
      </c>
      <c r="AB1102" s="230">
        <f ca="1">HelpMe[[#This Row],[Updated Resolved Time]]-HelpMe[[#This Row],[Updated Created Date]]</f>
        <v>3.1277777777795563</v>
      </c>
      <c r="AC1102" s="231">
        <f>YEAR(HelpMe[[#This Row],[Updated Created Date]])</f>
        <v>2024</v>
      </c>
      <c r="AD1102" s="228">
        <f>WEEKNUM(HelpMe[[#This Row],[Updated Created Date]])</f>
        <v>51</v>
      </c>
      <c r="AE1102" s="228" t="str">
        <f>_xlfn.CONCAT(HelpMe[[#This Row],[Year]],"-W",HelpMe[[#This Row],[Week'#]])</f>
        <v>2024-W51</v>
      </c>
      <c r="AF1102" s="228" t="str">
        <f>IFERROR(VLOOKUP(HelpMe[[#This Row],[ID]],CGTracker[#All],13,FALSE),"No CG Status Found")</f>
        <v>No CG Status Found</v>
      </c>
      <c r="AG1102" s="228">
        <f>MONTH(HelpMe[[#This Row],[Updated Created Date]])</f>
        <v>12</v>
      </c>
      <c r="AH1102" s="228" t="str">
        <f>_xlfn.CONCAT(HelpMe[[#This Row],[Year]],"-M",HelpMe[[#This Row],[Month]])</f>
        <v>2024-M12</v>
      </c>
      <c r="AI1102" s="228" t="str">
        <f ca="1">IF(HelpMe[[#This Row],[Age]]&lt;2,"Less than 2",IF(HelpMe[[#This Row],[Age]]&lt;5,"From 2 to 5",IF(HelpMe[[#This Row],[Age]]&lt;10,"From 5 to 10","More than 10")))</f>
        <v>From 2 to 5</v>
      </c>
      <c r="AJ110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45647.446527777778</v>
      </c>
      <c r="AK11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45650.574305555558</v>
      </c>
    </row>
    <row r="1103" spans="1:37" ht="13.5" customHeight="1">
      <c r="A1103" s="235">
        <v>4000006140</v>
      </c>
      <c r="B1103" s="228" t="s">
        <v>117</v>
      </c>
      <c r="C1103" s="228" t="s">
        <v>795</v>
      </c>
      <c r="D1103" s="228" t="s">
        <v>7532</v>
      </c>
      <c r="E1103" s="228" t="s">
        <v>1363</v>
      </c>
      <c r="F1103" s="228" t="s">
        <v>881</v>
      </c>
      <c r="G1103" s="228" t="s">
        <v>882</v>
      </c>
      <c r="H1103" s="228" t="s">
        <v>268</v>
      </c>
      <c r="I1103" s="233" t="s">
        <v>7533</v>
      </c>
      <c r="J1103" s="228" t="s">
        <v>7534</v>
      </c>
      <c r="K1103" s="228" t="s">
        <v>890</v>
      </c>
      <c r="L1103" s="228" t="s">
        <v>855</v>
      </c>
      <c r="M1103" s="228" t="s">
        <v>933</v>
      </c>
      <c r="N1103" s="228" t="s">
        <v>934</v>
      </c>
      <c r="O1103" s="228" t="s">
        <v>850</v>
      </c>
      <c r="P1103" s="233" t="s">
        <v>7535</v>
      </c>
      <c r="Q1103" s="228" t="s">
        <v>795</v>
      </c>
      <c r="R1103" s="233" t="s">
        <v>855</v>
      </c>
      <c r="S1103" s="228" t="s">
        <v>855</v>
      </c>
      <c r="T1103" s="228" t="s">
        <v>7536</v>
      </c>
      <c r="U1103" s="228" t="s">
        <v>890</v>
      </c>
      <c r="V1103" s="228" t="s">
        <v>855</v>
      </c>
      <c r="W1103" s="228" t="s">
        <v>938</v>
      </c>
      <c r="X1103" s="316" t="s">
        <v>793</v>
      </c>
      <c r="Y1103" s="317" t="str">
        <f>VLOOKUP(HelpMe[[#This Row],[Technician]],Technicians[#All],3,FALSE)</f>
        <v>RAK Ceramics</v>
      </c>
      <c r="Z1103" s="228" t="str">
        <f>VLOOKUP(HelpMe[[#This Row],[Technician]],Technicians[#All],2,FALSE)</f>
        <v>SAP Basis</v>
      </c>
      <c r="AA1103" s="233" t="str">
        <f>IF((TEXT("Oct 28, 2024 00:00 AM","mmm dd, yyyy hh:mm") - HelpMe[[#This Row],[Updated Created Date]])&gt;0, "Yes","No")</f>
        <v>No</v>
      </c>
      <c r="AB1103" s="230">
        <f ca="1">HelpMe[[#This Row],[Updated Resolved Time]]-HelpMe[[#This Row],[Updated Created Date]]</f>
        <v>6.0512681712934864</v>
      </c>
      <c r="AC1103" s="231">
        <f>YEAR(HelpMe[[#This Row],[Updated Created Date]])</f>
        <v>2024</v>
      </c>
      <c r="AD1103" s="228">
        <f>WEEKNUM(HelpMe[[#This Row],[Updated Created Date]])</f>
        <v>51</v>
      </c>
      <c r="AE1103" s="228" t="str">
        <f>_xlfn.CONCAT(HelpMe[[#This Row],[Year]],"-W",HelpMe[[#This Row],[Week'#]])</f>
        <v>2024-W51</v>
      </c>
      <c r="AF1103" s="228" t="str">
        <f>IFERROR(VLOOKUP(HelpMe[[#This Row],[ID]],CGTracker[#All],13,FALSE),"No CG Status Found")</f>
        <v>No CG Status Found</v>
      </c>
      <c r="AG1103" s="228">
        <f>MONTH(HelpMe[[#This Row],[Updated Created Date]])</f>
        <v>12</v>
      </c>
      <c r="AH1103" s="228" t="str">
        <f>_xlfn.CONCAT(HelpMe[[#This Row],[Year]],"-M",HelpMe[[#This Row],[Month]])</f>
        <v>2024-M12</v>
      </c>
      <c r="AI1103" s="228" t="str">
        <f ca="1">IF(HelpMe[[#This Row],[Age]]&lt;2,"Less than 2",IF(HelpMe[[#This Row],[Age]]&lt;5,"From 2 to 5",IF(HelpMe[[#This Row],[Age]]&lt;10,"From 5 to 10","More than 10")))</f>
        <v>From 5 to 10</v>
      </c>
      <c r="AJ110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45647.706250000003</v>
      </c>
      <c r="AK11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04" spans="1:37" ht="13.5" customHeight="1">
      <c r="A1104" s="235">
        <v>4000006163</v>
      </c>
      <c r="B1104" s="228" t="s">
        <v>156</v>
      </c>
      <c r="C1104" s="228" t="s">
        <v>1035</v>
      </c>
      <c r="D1104" s="228" t="s">
        <v>7537</v>
      </c>
      <c r="E1104" s="228" t="s">
        <v>1000</v>
      </c>
      <c r="F1104" s="228" t="s">
        <v>881</v>
      </c>
      <c r="G1104" s="228" t="s">
        <v>882</v>
      </c>
      <c r="H1104" s="228" t="s">
        <v>403</v>
      </c>
      <c r="I1104" s="233" t="s">
        <v>7538</v>
      </c>
      <c r="J1104" s="228" t="s">
        <v>7539</v>
      </c>
      <c r="K1104" s="228" t="s">
        <v>890</v>
      </c>
      <c r="L1104" s="228" t="s">
        <v>4874</v>
      </c>
      <c r="M1104" s="228" t="s">
        <v>1000</v>
      </c>
      <c r="N1104" s="228" t="s">
        <v>1004</v>
      </c>
      <c r="O1104" s="228" t="s">
        <v>850</v>
      </c>
      <c r="P1104" s="233" t="s">
        <v>4874</v>
      </c>
      <c r="Q1104" s="228" t="s">
        <v>892</v>
      </c>
      <c r="R1104" s="233" t="s">
        <v>7540</v>
      </c>
      <c r="S1104" s="228" t="s">
        <v>7540</v>
      </c>
      <c r="T1104" s="228" t="s">
        <v>7541</v>
      </c>
      <c r="U1104" s="228" t="s">
        <v>855</v>
      </c>
      <c r="V1104" s="228" t="s">
        <v>855</v>
      </c>
      <c r="W1104" s="228" t="s">
        <v>938</v>
      </c>
      <c r="X1104" s="316" t="s">
        <v>793</v>
      </c>
      <c r="Y1104" s="317" t="str">
        <f>VLOOKUP(HelpMe[[#This Row],[Technician]],Technicians[#All],3,FALSE)</f>
        <v>RAK Ceramics</v>
      </c>
      <c r="Z1104" s="228" t="str">
        <f>VLOOKUP(HelpMe[[#This Row],[Technician]],Technicians[#All],2,FALSE)</f>
        <v>SAP Basis</v>
      </c>
      <c r="AA1104" s="233" t="str">
        <f>IF((TEXT("Oct 28, 2024 00:00 AM","mmm dd, yyyy hh:mm") - HelpMe[[#This Row],[Updated Created Date]])&gt;0, "Yes","No")</f>
        <v>No</v>
      </c>
      <c r="AB1104" s="230">
        <f ca="1">HelpMe[[#This Row],[Updated Resolved Time]]-HelpMe[[#This Row],[Updated Created Date]]</f>
        <v>2.2916666661330964E-2</v>
      </c>
      <c r="AC1104" s="231">
        <f>YEAR(HelpMe[[#This Row],[Updated Created Date]])</f>
        <v>2024</v>
      </c>
      <c r="AD1104" s="228">
        <f>WEEKNUM(HelpMe[[#This Row],[Updated Created Date]])</f>
        <v>52</v>
      </c>
      <c r="AE1104" s="228" t="str">
        <f>_xlfn.CONCAT(HelpMe[[#This Row],[Year]],"-W",HelpMe[[#This Row],[Week'#]])</f>
        <v>2024-W52</v>
      </c>
      <c r="AF1104" s="228" t="str">
        <f>IFERROR(VLOOKUP(HelpMe[[#This Row],[ID]],CGTracker[#All],13,FALSE),"No CG Status Found")</f>
        <v>No CG Status Found</v>
      </c>
      <c r="AG1104" s="228">
        <f>MONTH(HelpMe[[#This Row],[Updated Created Date]])</f>
        <v>12</v>
      </c>
      <c r="AH1104" s="228" t="str">
        <f>_xlfn.CONCAT(HelpMe[[#This Row],[Year]],"-M",HelpMe[[#This Row],[Month]])</f>
        <v>2024-M12</v>
      </c>
      <c r="AI1104" s="228" t="str">
        <f ca="1">IF(HelpMe[[#This Row],[Age]]&lt;2,"Less than 2",IF(HelpMe[[#This Row],[Age]]&lt;5,"From 2 to 5",IF(HelpMe[[#This Row],[Age]]&lt;10,"From 5 to 10","More than 10")))</f>
        <v>Less than 2</v>
      </c>
      <c r="AJ110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45649.447222222225</v>
      </c>
      <c r="AK11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45649.470138888886</v>
      </c>
    </row>
    <row r="1105" spans="1:37" ht="13.5" customHeight="1">
      <c r="A1105" s="235">
        <v>4000006179</v>
      </c>
      <c r="B1105" s="228" t="s">
        <v>156</v>
      </c>
      <c r="C1105" s="228" t="s">
        <v>1035</v>
      </c>
      <c r="D1105" s="228" t="s">
        <v>706</v>
      </c>
      <c r="E1105" s="228" t="s">
        <v>3646</v>
      </c>
      <c r="F1105" s="228" t="s">
        <v>742</v>
      </c>
      <c r="G1105" s="228" t="s">
        <v>516</v>
      </c>
      <c r="H1105" s="228" t="s">
        <v>268</v>
      </c>
      <c r="I1105" s="233" t="s">
        <v>7542</v>
      </c>
      <c r="J1105" s="228" t="s">
        <v>7543</v>
      </c>
      <c r="K1105" s="228" t="s">
        <v>846</v>
      </c>
      <c r="L1105" s="228" t="s">
        <v>855</v>
      </c>
      <c r="M1105" s="228" t="s">
        <v>3646</v>
      </c>
      <c r="N1105" s="228" t="s">
        <v>2139</v>
      </c>
      <c r="O1105" s="228" t="s">
        <v>850</v>
      </c>
      <c r="P1105" s="233" t="s">
        <v>7544</v>
      </c>
      <c r="Q1105" s="228" t="s">
        <v>892</v>
      </c>
      <c r="R1105" s="233" t="s">
        <v>855</v>
      </c>
      <c r="S1105" s="228" t="s">
        <v>855</v>
      </c>
      <c r="T1105" s="228" t="s">
        <v>7545</v>
      </c>
      <c r="U1105" s="228" t="s">
        <v>855</v>
      </c>
      <c r="V1105" s="228" t="s">
        <v>855</v>
      </c>
      <c r="W1105" s="228" t="s">
        <v>869</v>
      </c>
      <c r="X1105" s="316" t="s">
        <v>793</v>
      </c>
      <c r="Y1105" s="317" t="str">
        <f>VLOOKUP(HelpMe[[#This Row],[Technician]],Technicians[#All],3,FALSE)</f>
        <v>RAK Ceramics</v>
      </c>
      <c r="Z1105" s="228" t="str">
        <f>VLOOKUP(HelpMe[[#This Row],[Technician]],Technicians[#All],2,FALSE)</f>
        <v>SAP SD</v>
      </c>
      <c r="AA1105" s="233" t="str">
        <f>IF((TEXT("Oct 28, 2024 00:00 AM","mmm dd, yyyy hh:mm") - HelpMe[[#This Row],[Updated Created Date]])&gt;0, "Yes","No")</f>
        <v>No</v>
      </c>
      <c r="AB1105" s="230">
        <f ca="1">HelpMe[[#This Row],[Updated Resolved Time]]-HelpMe[[#This Row],[Updated Created Date]]</f>
        <v>4.1533515046321554</v>
      </c>
      <c r="AC1105" s="231">
        <f>YEAR(HelpMe[[#This Row],[Updated Created Date]])</f>
        <v>2024</v>
      </c>
      <c r="AD1105" s="228">
        <f>WEEKNUM(HelpMe[[#This Row],[Updated Created Date]])</f>
        <v>52</v>
      </c>
      <c r="AE1105" s="228" t="str">
        <f>_xlfn.CONCAT(HelpMe[[#This Row],[Year]],"-W",HelpMe[[#This Row],[Week'#]])</f>
        <v>2024-W52</v>
      </c>
      <c r="AF1105" s="228" t="str">
        <f>IFERROR(VLOOKUP(HelpMe[[#This Row],[ID]],CGTracker[#All],13,FALSE),"No CG Status Found")</f>
        <v>No CG Status Found</v>
      </c>
      <c r="AG1105" s="228">
        <f>MONTH(HelpMe[[#This Row],[Updated Created Date]])</f>
        <v>12</v>
      </c>
      <c r="AH1105" s="228" t="str">
        <f>_xlfn.CONCAT(HelpMe[[#This Row],[Year]],"-M",HelpMe[[#This Row],[Month]])</f>
        <v>2024-M12</v>
      </c>
      <c r="AI1105" s="228" t="str">
        <f ca="1">IF(HelpMe[[#This Row],[Age]]&lt;2,"Less than 2",IF(HelpMe[[#This Row],[Age]]&lt;5,"From 2 to 5",IF(HelpMe[[#This Row],[Age]]&lt;10,"From 5 to 10","More than 10")))</f>
        <v>From 2 to 5</v>
      </c>
      <c r="AJ110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45649.604166666664</v>
      </c>
      <c r="AK11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06" spans="1:37" ht="13.5" customHeight="1">
      <c r="A1106" s="235">
        <v>4000006190</v>
      </c>
      <c r="B1106" s="228" t="s">
        <v>156</v>
      </c>
      <c r="C1106" s="228" t="s">
        <v>795</v>
      </c>
      <c r="D1106" s="228" t="s">
        <v>7546</v>
      </c>
      <c r="E1106" s="228" t="s">
        <v>1506</v>
      </c>
      <c r="F1106" s="228" t="s">
        <v>2232</v>
      </c>
      <c r="G1106" s="228" t="s">
        <v>895</v>
      </c>
      <c r="H1106" s="228" t="s">
        <v>268</v>
      </c>
      <c r="I1106" s="233" t="s">
        <v>7547</v>
      </c>
      <c r="J1106" s="228" t="s">
        <v>7548</v>
      </c>
      <c r="K1106" s="228" t="s">
        <v>846</v>
      </c>
      <c r="L1106" s="228" t="s">
        <v>855</v>
      </c>
      <c r="M1106" s="228" t="s">
        <v>1506</v>
      </c>
      <c r="N1106" s="228" t="s">
        <v>1122</v>
      </c>
      <c r="O1106" s="228" t="s">
        <v>850</v>
      </c>
      <c r="P1106" s="233" t="s">
        <v>7549</v>
      </c>
      <c r="Q1106" s="228" t="s">
        <v>795</v>
      </c>
      <c r="R1106" s="233" t="s">
        <v>855</v>
      </c>
      <c r="S1106" s="228" t="s">
        <v>855</v>
      </c>
      <c r="T1106" s="228" t="s">
        <v>7550</v>
      </c>
      <c r="U1106" s="228" t="s">
        <v>855</v>
      </c>
      <c r="V1106" s="228" t="s">
        <v>855</v>
      </c>
      <c r="W1106" s="228" t="s">
        <v>869</v>
      </c>
      <c r="X1106" s="316" t="s">
        <v>793</v>
      </c>
      <c r="Y1106" s="317" t="str">
        <f>VLOOKUP(HelpMe[[#This Row],[Technician]],Technicians[#All],3,FALSE)</f>
        <v>Capgemini</v>
      </c>
      <c r="Z1106" s="228" t="str">
        <f>VLOOKUP(HelpMe[[#This Row],[Technician]],Technicians[#All],2,FALSE)</f>
        <v>SAP MM</v>
      </c>
      <c r="AA1106" s="233" t="str">
        <f>IF((TEXT("Oct 28, 2024 00:00 AM","mmm dd, yyyy hh:mm") - HelpMe[[#This Row],[Updated Created Date]])&gt;0, "Yes","No")</f>
        <v>No</v>
      </c>
      <c r="AB1106" s="230">
        <f ca="1">HelpMe[[#This Row],[Updated Resolved Time]]-HelpMe[[#This Row],[Updated Created Date]]</f>
        <v>4.0839070601869025</v>
      </c>
      <c r="AC1106" s="231">
        <f>YEAR(HelpMe[[#This Row],[Updated Created Date]])</f>
        <v>2024</v>
      </c>
      <c r="AD1106" s="228">
        <f>WEEKNUM(HelpMe[[#This Row],[Updated Created Date]])</f>
        <v>52</v>
      </c>
      <c r="AE1106" s="228" t="str">
        <f>_xlfn.CONCAT(HelpMe[[#This Row],[Year]],"-W",HelpMe[[#This Row],[Week'#]])</f>
        <v>2024-W52</v>
      </c>
      <c r="AF1106" s="228" t="str">
        <f>IFERROR(VLOOKUP(HelpMe[[#This Row],[ID]],CGTracker[#All],13,FALSE),"No CG Status Found")</f>
        <v>No CG Status Found</v>
      </c>
      <c r="AG1106" s="228">
        <f>MONTH(HelpMe[[#This Row],[Updated Created Date]])</f>
        <v>12</v>
      </c>
      <c r="AH1106" s="228" t="str">
        <f>_xlfn.CONCAT(HelpMe[[#This Row],[Year]],"-M",HelpMe[[#This Row],[Month]])</f>
        <v>2024-M12</v>
      </c>
      <c r="AI1106" s="228" t="str">
        <f ca="1">IF(HelpMe[[#This Row],[Age]]&lt;2,"Less than 2",IF(HelpMe[[#This Row],[Age]]&lt;5,"From 2 to 5",IF(HelpMe[[#This Row],[Age]]&lt;10,"From 5 to 10","More than 10")))</f>
        <v>From 2 to 5</v>
      </c>
      <c r="AJ110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45649.673611111109</v>
      </c>
      <c r="AK11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07" spans="1:37" ht="13.5" customHeight="1">
      <c r="A1107" s="235">
        <v>4000006200</v>
      </c>
      <c r="B1107" s="228" t="s">
        <v>117</v>
      </c>
      <c r="C1107" s="228" t="s">
        <v>795</v>
      </c>
      <c r="D1107" s="228" t="s">
        <v>3461</v>
      </c>
      <c r="E1107" s="228" t="s">
        <v>5828</v>
      </c>
      <c r="F1107" s="228" t="s">
        <v>881</v>
      </c>
      <c r="G1107" s="228" t="s">
        <v>882</v>
      </c>
      <c r="H1107" s="228" t="s">
        <v>40</v>
      </c>
      <c r="I1107" s="233" t="s">
        <v>7551</v>
      </c>
      <c r="J1107" s="228" t="s">
        <v>7552</v>
      </c>
      <c r="K1107" s="228" t="s">
        <v>846</v>
      </c>
      <c r="L1107" s="228" t="s">
        <v>855</v>
      </c>
      <c r="M1107" s="228" t="s">
        <v>5828</v>
      </c>
      <c r="N1107" s="228" t="s">
        <v>1240</v>
      </c>
      <c r="O1107" s="228" t="s">
        <v>850</v>
      </c>
      <c r="P1107" s="233" t="s">
        <v>7553</v>
      </c>
      <c r="Q1107" s="228" t="s">
        <v>795</v>
      </c>
      <c r="R1107" s="233" t="s">
        <v>7554</v>
      </c>
      <c r="S1107" s="228" t="s">
        <v>7554</v>
      </c>
      <c r="T1107" s="228" t="s">
        <v>7555</v>
      </c>
      <c r="U1107" s="228" t="s">
        <v>890</v>
      </c>
      <c r="V1107" s="228" t="s">
        <v>855</v>
      </c>
      <c r="W1107" s="228" t="s">
        <v>869</v>
      </c>
      <c r="X1107" s="316" t="s">
        <v>793</v>
      </c>
      <c r="Y1107" s="317" t="str">
        <f>VLOOKUP(HelpMe[[#This Row],[Technician]],Technicians[#All],3,FALSE)</f>
        <v>RAK Ceramics</v>
      </c>
      <c r="Z1107" s="228" t="str">
        <f>VLOOKUP(HelpMe[[#This Row],[Technician]],Technicians[#All],2,FALSE)</f>
        <v>SAP Basis</v>
      </c>
      <c r="AA1107" s="233" t="str">
        <f>IF((TEXT("Oct 28, 2024 00:00 AM","mmm dd, yyyy hh:mm") - HelpMe[[#This Row],[Updated Created Date]])&gt;0, "Yes","No")</f>
        <v>No</v>
      </c>
      <c r="AB1107" s="230">
        <f ca="1">HelpMe[[#This Row],[Updated Resolved Time]]-HelpMe[[#This Row],[Updated Created Date]]</f>
        <v>0.84305555555329192</v>
      </c>
      <c r="AC1107" s="231">
        <f>YEAR(HelpMe[[#This Row],[Updated Created Date]])</f>
        <v>2024</v>
      </c>
      <c r="AD1107" s="228">
        <f>WEEKNUM(HelpMe[[#This Row],[Updated Created Date]])</f>
        <v>52</v>
      </c>
      <c r="AE1107" s="228" t="str">
        <f>_xlfn.CONCAT(HelpMe[[#This Row],[Year]],"-W",HelpMe[[#This Row],[Week'#]])</f>
        <v>2024-W52</v>
      </c>
      <c r="AF1107" s="228" t="str">
        <f>IFERROR(VLOOKUP(HelpMe[[#This Row],[ID]],CGTracker[#All],13,FALSE),"No CG Status Found")</f>
        <v>No CG Status Found</v>
      </c>
      <c r="AG1107" s="228">
        <f>MONTH(HelpMe[[#This Row],[Updated Created Date]])</f>
        <v>12</v>
      </c>
      <c r="AH1107" s="228" t="str">
        <f>_xlfn.CONCAT(HelpMe[[#This Row],[Year]],"-M",HelpMe[[#This Row],[Month]])</f>
        <v>2024-M12</v>
      </c>
      <c r="AI1107" s="228" t="str">
        <f ca="1">IF(HelpMe[[#This Row],[Age]]&lt;2,"Less than 2",IF(HelpMe[[#This Row],[Age]]&lt;5,"From 2 to 5",IF(HelpMe[[#This Row],[Age]]&lt;10,"From 5 to 10","More than 10")))</f>
        <v>Less than 2</v>
      </c>
      <c r="AJ110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45649.729861111111</v>
      </c>
      <c r="AK11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45650.572916666664</v>
      </c>
    </row>
    <row r="1108" spans="1:37" ht="13.5" customHeight="1">
      <c r="A1108" s="235">
        <v>4000006194</v>
      </c>
      <c r="B1108" s="228" t="s">
        <v>156</v>
      </c>
      <c r="C1108" s="228" t="s">
        <v>1035</v>
      </c>
      <c r="D1108" s="228" t="s">
        <v>7556</v>
      </c>
      <c r="E1108" s="228" t="s">
        <v>859</v>
      </c>
      <c r="F1108" s="228" t="s">
        <v>742</v>
      </c>
      <c r="G1108" s="228" t="s">
        <v>516</v>
      </c>
      <c r="H1108" s="228" t="s">
        <v>268</v>
      </c>
      <c r="I1108" s="233" t="s">
        <v>7557</v>
      </c>
      <c r="J1108" s="228" t="s">
        <v>7558</v>
      </c>
      <c r="K1108" s="228" t="s">
        <v>846</v>
      </c>
      <c r="L1108" s="228" t="s">
        <v>855</v>
      </c>
      <c r="M1108" s="228" t="s">
        <v>859</v>
      </c>
      <c r="N1108" s="228" t="s">
        <v>863</v>
      </c>
      <c r="O1108" s="228" t="s">
        <v>850</v>
      </c>
      <c r="P1108" s="233" t="s">
        <v>7467</v>
      </c>
      <c r="Q1108" s="228" t="s">
        <v>892</v>
      </c>
      <c r="R1108" s="233" t="s">
        <v>855</v>
      </c>
      <c r="S1108" s="228" t="s">
        <v>855</v>
      </c>
      <c r="T1108" s="228" t="s">
        <v>7559</v>
      </c>
      <c r="U1108" s="228" t="s">
        <v>855</v>
      </c>
      <c r="V1108" s="228" t="s">
        <v>855</v>
      </c>
      <c r="W1108" s="228" t="s">
        <v>857</v>
      </c>
      <c r="X1108" s="316" t="s">
        <v>793</v>
      </c>
      <c r="Y1108" s="317" t="str">
        <f>VLOOKUP(HelpMe[[#This Row],[Technician]],Technicians[#All],3,FALSE)</f>
        <v>RAK Ceramics</v>
      </c>
      <c r="Z1108" s="228" t="str">
        <f>VLOOKUP(HelpMe[[#This Row],[Technician]],Technicians[#All],2,FALSE)</f>
        <v>SAP SD</v>
      </c>
      <c r="AA1108" s="233" t="str">
        <f>IF((TEXT("Oct 28, 2024 00:00 AM","mmm dd, yyyy hh:mm") - HelpMe[[#This Row],[Updated Created Date]])&gt;0, "Yes","No")</f>
        <v>No</v>
      </c>
      <c r="AB1108" s="230">
        <f ca="1">HelpMe[[#This Row],[Updated Resolved Time]]-HelpMe[[#This Row],[Updated Created Date]]</f>
        <v>4.0582126157387393</v>
      </c>
      <c r="AC1108" s="231">
        <f>YEAR(HelpMe[[#This Row],[Updated Created Date]])</f>
        <v>2024</v>
      </c>
      <c r="AD1108" s="228">
        <f>WEEKNUM(HelpMe[[#This Row],[Updated Created Date]])</f>
        <v>52</v>
      </c>
      <c r="AE1108" s="228" t="str">
        <f>_xlfn.CONCAT(HelpMe[[#This Row],[Year]],"-W",HelpMe[[#This Row],[Week'#]])</f>
        <v>2024-W52</v>
      </c>
      <c r="AF1108" s="228" t="str">
        <f>IFERROR(VLOOKUP(HelpMe[[#This Row],[ID]],CGTracker[#All],13,FALSE),"No CG Status Found")</f>
        <v>No CG Status Found</v>
      </c>
      <c r="AG1108" s="228">
        <f>MONTH(HelpMe[[#This Row],[Updated Created Date]])</f>
        <v>12</v>
      </c>
      <c r="AH1108" s="228" t="str">
        <f>_xlfn.CONCAT(HelpMe[[#This Row],[Year]],"-M",HelpMe[[#This Row],[Month]])</f>
        <v>2024-M12</v>
      </c>
      <c r="AI1108" s="228" t="str">
        <f ca="1">IF(HelpMe[[#This Row],[Age]]&lt;2,"Less than 2",IF(HelpMe[[#This Row],[Age]]&lt;5,"From 2 to 5",IF(HelpMe[[#This Row],[Age]]&lt;10,"From 5 to 10","More than 10")))</f>
        <v>From 2 to 5</v>
      </c>
      <c r="AJ110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45649.699305555558</v>
      </c>
      <c r="AK11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09" spans="1:37" ht="13.5" customHeight="1">
      <c r="A1109" s="235">
        <v>4000006199</v>
      </c>
      <c r="B1109" s="228" t="s">
        <v>117</v>
      </c>
      <c r="C1109" s="228" t="s">
        <v>795</v>
      </c>
      <c r="D1109" s="228" t="s">
        <v>7560</v>
      </c>
      <c r="E1109" s="228" t="s">
        <v>3963</v>
      </c>
      <c r="F1109" s="228" t="s">
        <v>1054</v>
      </c>
      <c r="G1109" s="228" t="s">
        <v>895</v>
      </c>
      <c r="H1109" s="228" t="s">
        <v>268</v>
      </c>
      <c r="I1109" s="233" t="s">
        <v>7561</v>
      </c>
      <c r="J1109" s="228" t="s">
        <v>7562</v>
      </c>
      <c r="K1109" s="228" t="s">
        <v>846</v>
      </c>
      <c r="L1109" s="228" t="s">
        <v>855</v>
      </c>
      <c r="M1109" s="228" t="s">
        <v>3963</v>
      </c>
      <c r="N1109" s="228" t="s">
        <v>6375</v>
      </c>
      <c r="O1109" s="228" t="s">
        <v>850</v>
      </c>
      <c r="P1109" s="233" t="s">
        <v>7563</v>
      </c>
      <c r="Q1109" s="228" t="s">
        <v>795</v>
      </c>
      <c r="R1109" s="233" t="s">
        <v>855</v>
      </c>
      <c r="S1109" s="228" t="s">
        <v>855</v>
      </c>
      <c r="T1109" s="228" t="s">
        <v>7564</v>
      </c>
      <c r="U1109" s="228" t="s">
        <v>846</v>
      </c>
      <c r="V1109" s="228" t="s">
        <v>7565</v>
      </c>
      <c r="W1109" s="228" t="s">
        <v>3479</v>
      </c>
      <c r="X1109" s="316" t="s">
        <v>793</v>
      </c>
      <c r="Y1109" s="317" t="str">
        <f>VLOOKUP(HelpMe[[#This Row],[Technician]],Technicians[#All],3,FALSE)</f>
        <v>RAK Ceramics</v>
      </c>
      <c r="Z1109" s="228" t="str">
        <f>VLOOKUP(HelpMe[[#This Row],[Technician]],Technicians[#All],2,FALSE)</f>
        <v>SAP PP</v>
      </c>
      <c r="AA1109" s="233" t="str">
        <f>IF((TEXT("Oct 28, 2024 00:00 AM","mmm dd, yyyy hh:mm") - HelpMe[[#This Row],[Updated Created Date]])&gt;0, "Yes","No")</f>
        <v>No</v>
      </c>
      <c r="AB1109" s="230">
        <f ca="1">HelpMe[[#This Row],[Updated Resolved Time]]-HelpMe[[#This Row],[Updated Created Date]]</f>
        <v>4.0422403935153852</v>
      </c>
      <c r="AC1109" s="231">
        <f>YEAR(HelpMe[[#This Row],[Updated Created Date]])</f>
        <v>2024</v>
      </c>
      <c r="AD1109" s="228">
        <f>WEEKNUM(HelpMe[[#This Row],[Updated Created Date]])</f>
        <v>52</v>
      </c>
      <c r="AE1109" s="228" t="str">
        <f>_xlfn.CONCAT(HelpMe[[#This Row],[Year]],"-W",HelpMe[[#This Row],[Week'#]])</f>
        <v>2024-W52</v>
      </c>
      <c r="AF1109" s="228" t="str">
        <f>IFERROR(VLOOKUP(HelpMe[[#This Row],[ID]],CGTracker[#All],13,FALSE),"No CG Status Found")</f>
        <v>No CG Status Found</v>
      </c>
      <c r="AG1109" s="228">
        <f>MONTH(HelpMe[[#This Row],[Updated Created Date]])</f>
        <v>12</v>
      </c>
      <c r="AH1109" s="228" t="str">
        <f>_xlfn.CONCAT(HelpMe[[#This Row],[Year]],"-M",HelpMe[[#This Row],[Month]])</f>
        <v>2024-M12</v>
      </c>
      <c r="AI1109" s="228" t="str">
        <f ca="1">IF(HelpMe[[#This Row],[Age]]&lt;2,"Less than 2",IF(HelpMe[[#This Row],[Age]]&lt;5,"From 2 to 5",IF(HelpMe[[#This Row],[Age]]&lt;10,"From 5 to 10","More than 10")))</f>
        <v>From 2 to 5</v>
      </c>
      <c r="AJ110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45649.715277777781</v>
      </c>
      <c r="AK11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10" spans="1:37" ht="13.5" customHeight="1">
      <c r="A1110" s="235">
        <v>4000006169</v>
      </c>
      <c r="B1110" s="228" t="s">
        <v>117</v>
      </c>
      <c r="C1110" s="228" t="s">
        <v>1035</v>
      </c>
      <c r="D1110" s="228" t="s">
        <v>7566</v>
      </c>
      <c r="E1110" s="228" t="s">
        <v>7567</v>
      </c>
      <c r="F1110" s="228" t="s">
        <v>881</v>
      </c>
      <c r="G1110" s="228" t="s">
        <v>882</v>
      </c>
      <c r="H1110" s="228" t="s">
        <v>40</v>
      </c>
      <c r="I1110" s="233" t="s">
        <v>7568</v>
      </c>
      <c r="J1110" s="228" t="s">
        <v>7569</v>
      </c>
      <c r="K1110" s="228" t="s">
        <v>846</v>
      </c>
      <c r="L1110" s="228" t="s">
        <v>855</v>
      </c>
      <c r="M1110" s="228" t="s">
        <v>7567</v>
      </c>
      <c r="N1110" s="228" t="s">
        <v>3134</v>
      </c>
      <c r="O1110" s="228" t="s">
        <v>850</v>
      </c>
      <c r="P1110" s="233" t="s">
        <v>7554</v>
      </c>
      <c r="Q1110" s="228" t="s">
        <v>892</v>
      </c>
      <c r="R1110" s="233" t="s">
        <v>7554</v>
      </c>
      <c r="S1110" s="228" t="s">
        <v>7554</v>
      </c>
      <c r="T1110" s="228" t="s">
        <v>7570</v>
      </c>
      <c r="U1110" s="228" t="s">
        <v>890</v>
      </c>
      <c r="V1110" s="228" t="s">
        <v>855</v>
      </c>
      <c r="W1110" s="228" t="s">
        <v>869</v>
      </c>
      <c r="X1110" s="316" t="s">
        <v>793</v>
      </c>
      <c r="Y1110" s="317" t="str">
        <f>VLOOKUP(HelpMe[[#This Row],[Technician]],Technicians[#All],3,FALSE)</f>
        <v>RAK Ceramics</v>
      </c>
      <c r="Z1110" s="228" t="str">
        <f>VLOOKUP(HelpMe[[#This Row],[Technician]],Technicians[#All],2,FALSE)</f>
        <v>SAP Basis</v>
      </c>
      <c r="AA1110" s="233" t="str">
        <f>IF((TEXT("Oct 28, 2024 00:00 AM","mmm dd, yyyy hh:mm") - HelpMe[[#This Row],[Updated Created Date]])&gt;0, "Yes","No")</f>
        <v>No</v>
      </c>
      <c r="AB1110" s="230">
        <f ca="1">HelpMe[[#This Row],[Updated Resolved Time]]-HelpMe[[#This Row],[Updated Created Date]]</f>
        <v>1.0645833333328483</v>
      </c>
      <c r="AC1110" s="231">
        <f>YEAR(HelpMe[[#This Row],[Updated Created Date]])</f>
        <v>2024</v>
      </c>
      <c r="AD1110" s="228">
        <f>WEEKNUM(HelpMe[[#This Row],[Updated Created Date]])</f>
        <v>52</v>
      </c>
      <c r="AE1110" s="228" t="str">
        <f>_xlfn.CONCAT(HelpMe[[#This Row],[Year]],"-W",HelpMe[[#This Row],[Week'#]])</f>
        <v>2024-W52</v>
      </c>
      <c r="AF1110" s="228" t="str">
        <f>IFERROR(VLOOKUP(HelpMe[[#This Row],[ID]],CGTracker[#All],13,FALSE),"No CG Status Found")</f>
        <v>No CG Status Found</v>
      </c>
      <c r="AG1110" s="228">
        <f>MONTH(HelpMe[[#This Row],[Updated Created Date]])</f>
        <v>12</v>
      </c>
      <c r="AH1110" s="228" t="str">
        <f>_xlfn.CONCAT(HelpMe[[#This Row],[Year]],"-M",HelpMe[[#This Row],[Month]])</f>
        <v>2024-M12</v>
      </c>
      <c r="AI1110" s="228" t="str">
        <f ca="1">IF(HelpMe[[#This Row],[Age]]&lt;2,"Less than 2",IF(HelpMe[[#This Row],[Age]]&lt;5,"From 2 to 5",IF(HelpMe[[#This Row],[Age]]&lt;10,"From 5 to 10","More than 10")))</f>
        <v>Less than 2</v>
      </c>
      <c r="AJ111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45649.508333333331</v>
      </c>
      <c r="AK11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45650.572916666664</v>
      </c>
    </row>
    <row r="1111" spans="1:37" ht="13.5" customHeight="1">
      <c r="A1111" s="235">
        <v>4000006162</v>
      </c>
      <c r="B1111" s="228" t="s">
        <v>117</v>
      </c>
      <c r="C1111" s="228" t="s">
        <v>892</v>
      </c>
      <c r="D1111" s="228" t="s">
        <v>7571</v>
      </c>
      <c r="E1111" s="228" t="s">
        <v>1475</v>
      </c>
      <c r="F1111" s="228" t="s">
        <v>881</v>
      </c>
      <c r="G1111" s="228" t="s">
        <v>882</v>
      </c>
      <c r="H1111" s="228" t="s">
        <v>40</v>
      </c>
      <c r="I1111" s="233" t="s">
        <v>7572</v>
      </c>
      <c r="J1111" s="228" t="s">
        <v>7534</v>
      </c>
      <c r="K1111" s="228" t="s">
        <v>846</v>
      </c>
      <c r="L1111" s="228" t="s">
        <v>855</v>
      </c>
      <c r="M1111" s="228" t="s">
        <v>1475</v>
      </c>
      <c r="N1111" s="228" t="s">
        <v>1240</v>
      </c>
      <c r="O1111" s="228" t="s">
        <v>850</v>
      </c>
      <c r="P1111" s="233" t="s">
        <v>7573</v>
      </c>
      <c r="Q1111" s="228" t="s">
        <v>795</v>
      </c>
      <c r="R1111" s="233" t="s">
        <v>7573</v>
      </c>
      <c r="S1111" s="228" t="s">
        <v>7573</v>
      </c>
      <c r="T1111" s="228" t="s">
        <v>7536</v>
      </c>
      <c r="U1111" s="228" t="s">
        <v>890</v>
      </c>
      <c r="V1111" s="228" t="s">
        <v>855</v>
      </c>
      <c r="W1111" s="228" t="s">
        <v>869</v>
      </c>
      <c r="X1111" s="316" t="s">
        <v>793</v>
      </c>
      <c r="Y1111" s="317" t="str">
        <f>VLOOKUP(HelpMe[[#This Row],[Technician]],Technicians[#All],3,FALSE)</f>
        <v>RAK Ceramics</v>
      </c>
      <c r="Z1111" s="228" t="str">
        <f>VLOOKUP(HelpMe[[#This Row],[Technician]],Technicians[#All],2,FALSE)</f>
        <v>SAP Basis</v>
      </c>
      <c r="AA1111" s="233" t="str">
        <f>IF((TEXT("Oct 28, 2024 00:00 AM","mmm dd, yyyy hh:mm") - HelpMe[[#This Row],[Updated Created Date]])&gt;0, "Yes","No")</f>
        <v>No</v>
      </c>
      <c r="AB1111" s="230">
        <f ca="1">HelpMe[[#This Row],[Updated Resolved Time]]-HelpMe[[#This Row],[Updated Created Date]]</f>
        <v>1.1437500000029104</v>
      </c>
      <c r="AC1111" s="231">
        <f>YEAR(HelpMe[[#This Row],[Updated Created Date]])</f>
        <v>2024</v>
      </c>
      <c r="AD1111" s="228">
        <f>WEEKNUM(HelpMe[[#This Row],[Updated Created Date]])</f>
        <v>52</v>
      </c>
      <c r="AE1111" s="228" t="str">
        <f>_xlfn.CONCAT(HelpMe[[#This Row],[Year]],"-W",HelpMe[[#This Row],[Week'#]])</f>
        <v>2024-W52</v>
      </c>
      <c r="AF1111" s="228" t="str">
        <f>IFERROR(VLOOKUP(HelpMe[[#This Row],[ID]],CGTracker[#All],13,FALSE),"No CG Status Found")</f>
        <v>No CG Status Found</v>
      </c>
      <c r="AG1111" s="228">
        <f>MONTH(HelpMe[[#This Row],[Updated Created Date]])</f>
        <v>12</v>
      </c>
      <c r="AH1111" s="228" t="str">
        <f>_xlfn.CONCAT(HelpMe[[#This Row],[Year]],"-M",HelpMe[[#This Row],[Month]])</f>
        <v>2024-M12</v>
      </c>
      <c r="AI1111" s="228" t="str">
        <f ca="1">IF(HelpMe[[#This Row],[Age]]&lt;2,"Less than 2",IF(HelpMe[[#This Row],[Age]]&lt;5,"From 2 to 5",IF(HelpMe[[#This Row],[Age]]&lt;10,"From 5 to 10","More than 10")))</f>
        <v>Less than 2</v>
      </c>
      <c r="AJ111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45649.429861111108</v>
      </c>
      <c r="AK11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45650.573611111111</v>
      </c>
    </row>
    <row r="1112" spans="1:37" ht="13.5" customHeight="1">
      <c r="A1112" s="235">
        <v>4000006167</v>
      </c>
      <c r="B1112" s="228" t="s">
        <v>117</v>
      </c>
      <c r="C1112" s="228" t="s">
        <v>795</v>
      </c>
      <c r="D1112" s="228" t="s">
        <v>7574</v>
      </c>
      <c r="E1112" s="228" t="s">
        <v>2742</v>
      </c>
      <c r="F1112" s="228" t="s">
        <v>881</v>
      </c>
      <c r="G1112" s="228" t="s">
        <v>882</v>
      </c>
      <c r="H1112" s="228" t="s">
        <v>40</v>
      </c>
      <c r="I1112" s="233" t="s">
        <v>7297</v>
      </c>
      <c r="J1112" s="228" t="s">
        <v>7575</v>
      </c>
      <c r="K1112" s="228" t="s">
        <v>890</v>
      </c>
      <c r="L1112" s="228" t="s">
        <v>855</v>
      </c>
      <c r="M1112" s="228" t="s">
        <v>933</v>
      </c>
      <c r="N1112" s="228" t="s">
        <v>934</v>
      </c>
      <c r="O1112" s="228" t="s">
        <v>850</v>
      </c>
      <c r="P1112" s="233" t="s">
        <v>7452</v>
      </c>
      <c r="Q1112" s="228" t="s">
        <v>795</v>
      </c>
      <c r="R1112" s="233" t="s">
        <v>7452</v>
      </c>
      <c r="S1112" s="228" t="s">
        <v>7452</v>
      </c>
      <c r="T1112" s="228" t="s">
        <v>7576</v>
      </c>
      <c r="U1112" s="228" t="s">
        <v>890</v>
      </c>
      <c r="V1112" s="228" t="s">
        <v>855</v>
      </c>
      <c r="W1112" s="228" t="s">
        <v>938</v>
      </c>
      <c r="X1112" s="316" t="s">
        <v>793</v>
      </c>
      <c r="Y1112" s="317" t="str">
        <f>VLOOKUP(HelpMe[[#This Row],[Technician]],Technicians[#All],3,FALSE)</f>
        <v>RAK Ceramics</v>
      </c>
      <c r="Z1112" s="228" t="str">
        <f>VLOOKUP(HelpMe[[#This Row],[Technician]],Technicians[#All],2,FALSE)</f>
        <v>SAP Basis</v>
      </c>
      <c r="AA1112" s="233" t="str">
        <f>IF((TEXT("Oct 28, 2024 00:00 AM","mmm dd, yyyy hh:mm") - HelpMe[[#This Row],[Updated Created Date]])&gt;0, "Yes","No")</f>
        <v>No</v>
      </c>
      <c r="AB1112" s="230">
        <f ca="1">HelpMe[[#This Row],[Updated Resolved Time]]-HelpMe[[#This Row],[Updated Created Date]]</f>
        <v>1.0694444444452529</v>
      </c>
      <c r="AC1112" s="231">
        <f>YEAR(HelpMe[[#This Row],[Updated Created Date]])</f>
        <v>2024</v>
      </c>
      <c r="AD1112" s="228">
        <f>WEEKNUM(HelpMe[[#This Row],[Updated Created Date]])</f>
        <v>52</v>
      </c>
      <c r="AE1112" s="228" t="str">
        <f>_xlfn.CONCAT(HelpMe[[#This Row],[Year]],"-W",HelpMe[[#This Row],[Week'#]])</f>
        <v>2024-W52</v>
      </c>
      <c r="AF1112" s="228" t="str">
        <f>IFERROR(VLOOKUP(HelpMe[[#This Row],[ID]],CGTracker[#All],13,FALSE),"No CG Status Found")</f>
        <v>No CG Status Found</v>
      </c>
      <c r="AG1112" s="228">
        <f>MONTH(HelpMe[[#This Row],[Updated Created Date]])</f>
        <v>12</v>
      </c>
      <c r="AH1112" s="228" t="str">
        <f>_xlfn.CONCAT(HelpMe[[#This Row],[Year]],"-M",HelpMe[[#This Row],[Month]])</f>
        <v>2024-M12</v>
      </c>
      <c r="AI1112" s="228" t="str">
        <f ca="1">IF(HelpMe[[#This Row],[Age]]&lt;2,"Less than 2",IF(HelpMe[[#This Row],[Age]]&lt;5,"From 2 to 5",IF(HelpMe[[#This Row],[Age]]&lt;10,"From 5 to 10","More than 10")))</f>
        <v>Less than 2</v>
      </c>
      <c r="AJ111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45649.495138888888</v>
      </c>
      <c r="AK11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45650.564583333333</v>
      </c>
    </row>
    <row r="1113" spans="1:37" ht="13.5" customHeight="1">
      <c r="A1113" s="235">
        <v>4000006172</v>
      </c>
      <c r="B1113" s="228" t="s">
        <v>156</v>
      </c>
      <c r="C1113" s="228" t="s">
        <v>892</v>
      </c>
      <c r="D1113" s="228" t="s">
        <v>7577</v>
      </c>
      <c r="E1113" s="228" t="s">
        <v>5600</v>
      </c>
      <c r="F1113" s="228" t="s">
        <v>881</v>
      </c>
      <c r="G1113" s="228" t="s">
        <v>882</v>
      </c>
      <c r="H1113" s="228" t="s">
        <v>40</v>
      </c>
      <c r="I1113" s="233" t="s">
        <v>7578</v>
      </c>
      <c r="J1113" s="228" t="s">
        <v>7579</v>
      </c>
      <c r="K1113" s="228" t="s">
        <v>846</v>
      </c>
      <c r="L1113" s="228" t="s">
        <v>855</v>
      </c>
      <c r="M1113" s="228" t="s">
        <v>933</v>
      </c>
      <c r="N1113" s="228" t="s">
        <v>5603</v>
      </c>
      <c r="O1113" s="228" t="s">
        <v>917</v>
      </c>
      <c r="P1113" s="233" t="s">
        <v>7580</v>
      </c>
      <c r="Q1113" s="228" t="s">
        <v>892</v>
      </c>
      <c r="R1113" s="233" t="s">
        <v>7580</v>
      </c>
      <c r="S1113" s="228" t="s">
        <v>7580</v>
      </c>
      <c r="T1113" s="228" t="s">
        <v>7576</v>
      </c>
      <c r="U1113" s="228" t="s">
        <v>855</v>
      </c>
      <c r="V1113" s="228" t="s">
        <v>855</v>
      </c>
      <c r="W1113" s="228" t="s">
        <v>869</v>
      </c>
      <c r="X1113" s="316" t="s">
        <v>5606</v>
      </c>
      <c r="Y1113" s="317" t="str">
        <f>VLOOKUP(HelpMe[[#This Row],[Technician]],Technicians[#All],3,FALSE)</f>
        <v>RAK Ceramics</v>
      </c>
      <c r="Z1113" s="228" t="str">
        <f>VLOOKUP(HelpMe[[#This Row],[Technician]],Technicians[#All],2,FALSE)</f>
        <v>SAP Basis</v>
      </c>
      <c r="AA1113" s="233" t="str">
        <f>IF((TEXT("Oct 28, 2024 00:00 AM","mmm dd, yyyy hh:mm") - HelpMe[[#This Row],[Updated Created Date]])&gt;0, "Yes","No")</f>
        <v>No</v>
      </c>
      <c r="AB1113" s="230">
        <f ca="1">HelpMe[[#This Row],[Updated Resolved Time]]-HelpMe[[#This Row],[Updated Created Date]]</f>
        <v>1.0381944444379769</v>
      </c>
      <c r="AC1113" s="231">
        <f>YEAR(HelpMe[[#This Row],[Updated Created Date]])</f>
        <v>2024</v>
      </c>
      <c r="AD1113" s="228">
        <f>WEEKNUM(HelpMe[[#This Row],[Updated Created Date]])</f>
        <v>52</v>
      </c>
      <c r="AE1113" s="228" t="str">
        <f>_xlfn.CONCAT(HelpMe[[#This Row],[Year]],"-W",HelpMe[[#This Row],[Week'#]])</f>
        <v>2024-W52</v>
      </c>
      <c r="AF1113" s="228" t="str">
        <f>IFERROR(VLOOKUP(HelpMe[[#This Row],[ID]],CGTracker[#All],13,FALSE),"No CG Status Found")</f>
        <v>No CG Status Found</v>
      </c>
      <c r="AG1113" s="228">
        <f>MONTH(HelpMe[[#This Row],[Updated Created Date]])</f>
        <v>12</v>
      </c>
      <c r="AH1113" s="228" t="str">
        <f>_xlfn.CONCAT(HelpMe[[#This Row],[Year]],"-M",HelpMe[[#This Row],[Month]])</f>
        <v>2024-M12</v>
      </c>
      <c r="AI1113" s="228" t="str">
        <f ca="1">IF(HelpMe[[#This Row],[Age]]&lt;2,"Less than 2",IF(HelpMe[[#This Row],[Age]]&lt;5,"From 2 to 5",IF(HelpMe[[#This Row],[Age]]&lt;10,"From 5 to 10","More than 10")))</f>
        <v>Less than 2</v>
      </c>
      <c r="AJ111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45649.536805555559</v>
      </c>
      <c r="AK11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45650.574999999997</v>
      </c>
    </row>
    <row r="1114" spans="1:37" ht="13.5" customHeight="1">
      <c r="A1114" s="235">
        <v>4000006173</v>
      </c>
      <c r="B1114" s="228" t="s">
        <v>156</v>
      </c>
      <c r="C1114" s="228" t="s">
        <v>795</v>
      </c>
      <c r="D1114" s="228" t="s">
        <v>782</v>
      </c>
      <c r="E1114" s="228" t="s">
        <v>1665</v>
      </c>
      <c r="F1114" s="228" t="s">
        <v>518</v>
      </c>
      <c r="G1114" s="228" t="s">
        <v>1055</v>
      </c>
      <c r="H1114" s="228" t="s">
        <v>746</v>
      </c>
      <c r="I1114" s="233" t="s">
        <v>7581</v>
      </c>
      <c r="J1114" s="228" t="s">
        <v>7582</v>
      </c>
      <c r="K1114" s="228" t="s">
        <v>846</v>
      </c>
      <c r="L1114" s="228" t="s">
        <v>855</v>
      </c>
      <c r="M1114" s="228" t="s">
        <v>933</v>
      </c>
      <c r="N1114" s="228" t="s">
        <v>886</v>
      </c>
      <c r="O1114" s="228" t="s">
        <v>850</v>
      </c>
      <c r="P1114" s="233" t="s">
        <v>7583</v>
      </c>
      <c r="Q1114" s="228" t="s">
        <v>795</v>
      </c>
      <c r="R1114" s="233" t="s">
        <v>855</v>
      </c>
      <c r="S1114" s="228" t="s">
        <v>855</v>
      </c>
      <c r="T1114" s="228" t="s">
        <v>7584</v>
      </c>
      <c r="U1114" s="228" t="s">
        <v>855</v>
      </c>
      <c r="V1114" s="228" t="s">
        <v>855</v>
      </c>
      <c r="W1114" s="228" t="s">
        <v>869</v>
      </c>
      <c r="X1114" s="316" t="s">
        <v>793</v>
      </c>
      <c r="Y1114" s="317" t="str">
        <f>VLOOKUP(HelpMe[[#This Row],[Technician]],Technicians[#All],3,FALSE)</f>
        <v>Capgemini</v>
      </c>
      <c r="Z1114" s="228" t="str">
        <f>VLOOKUP(HelpMe[[#This Row],[Technician]],Technicians[#All],2,FALSE)</f>
        <v>SAP SD</v>
      </c>
      <c r="AA1114" s="233" t="str">
        <f>IF((TEXT("Oct 28, 2024 00:00 AM","mmm dd, yyyy hh:mm") - HelpMe[[#This Row],[Updated Created Date]])&gt;0, "Yes","No")</f>
        <v>No</v>
      </c>
      <c r="AB1114" s="230">
        <f ca="1">HelpMe[[#This Row],[Updated Resolved Time]]-HelpMe[[#This Row],[Updated Created Date]]</f>
        <v>4.2005737268555094</v>
      </c>
      <c r="AC1114" s="231">
        <f>YEAR(HelpMe[[#This Row],[Updated Created Date]])</f>
        <v>2024</v>
      </c>
      <c r="AD1114" s="228">
        <f>WEEKNUM(HelpMe[[#This Row],[Updated Created Date]])</f>
        <v>52</v>
      </c>
      <c r="AE1114" s="228" t="str">
        <f>_xlfn.CONCAT(HelpMe[[#This Row],[Year]],"-W",HelpMe[[#This Row],[Week'#]])</f>
        <v>2024-W52</v>
      </c>
      <c r="AF1114" s="228" t="str">
        <f>IFERROR(VLOOKUP(HelpMe[[#This Row],[ID]],CGTracker[#All],13,FALSE),"No CG Status Found")</f>
        <v>Pending User Confirmation</v>
      </c>
      <c r="AG1114" s="228">
        <f>MONTH(HelpMe[[#This Row],[Updated Created Date]])</f>
        <v>12</v>
      </c>
      <c r="AH1114" s="228" t="str">
        <f>_xlfn.CONCAT(HelpMe[[#This Row],[Year]],"-M",HelpMe[[#This Row],[Month]])</f>
        <v>2024-M12</v>
      </c>
      <c r="AI1114" s="228" t="str">
        <f ca="1">IF(HelpMe[[#This Row],[Age]]&lt;2,"Less than 2",IF(HelpMe[[#This Row],[Age]]&lt;5,"From 2 to 5",IF(HelpMe[[#This Row],[Age]]&lt;10,"From 5 to 10","More than 10")))</f>
        <v>From 2 to 5</v>
      </c>
      <c r="AJ111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45649.556944444441</v>
      </c>
      <c r="AK11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15" spans="1:37" ht="13.5" customHeight="1">
      <c r="A1115" s="235">
        <v>4000006178</v>
      </c>
      <c r="B1115" s="228" t="s">
        <v>117</v>
      </c>
      <c r="C1115" s="228" t="s">
        <v>795</v>
      </c>
      <c r="D1115" s="228" t="s">
        <v>7585</v>
      </c>
      <c r="E1115" s="228" t="s">
        <v>7586</v>
      </c>
      <c r="F1115" s="228" t="s">
        <v>2232</v>
      </c>
      <c r="G1115" s="228" t="s">
        <v>895</v>
      </c>
      <c r="H1115" s="228" t="s">
        <v>268</v>
      </c>
      <c r="I1115" s="233" t="s">
        <v>7587</v>
      </c>
      <c r="J1115" s="228" t="s">
        <v>7588</v>
      </c>
      <c r="K1115" s="228" t="s">
        <v>846</v>
      </c>
      <c r="L1115" s="228" t="s">
        <v>855</v>
      </c>
      <c r="M1115" s="228" t="s">
        <v>933</v>
      </c>
      <c r="N1115" s="228" t="s">
        <v>1516</v>
      </c>
      <c r="O1115" s="228" t="s">
        <v>850</v>
      </c>
      <c r="P1115" s="233" t="s">
        <v>7589</v>
      </c>
      <c r="Q1115" s="228" t="s">
        <v>795</v>
      </c>
      <c r="R1115" s="233" t="s">
        <v>855</v>
      </c>
      <c r="S1115" s="228" t="s">
        <v>855</v>
      </c>
      <c r="T1115" s="228" t="s">
        <v>7590</v>
      </c>
      <c r="U1115" s="228" t="s">
        <v>846</v>
      </c>
      <c r="V1115" s="228" t="s">
        <v>7591</v>
      </c>
      <c r="W1115" s="228" t="s">
        <v>869</v>
      </c>
      <c r="X1115" s="316" t="s">
        <v>793</v>
      </c>
      <c r="Y1115" s="317" t="str">
        <f>VLOOKUP(HelpMe[[#This Row],[Technician]],Technicians[#All],3,FALSE)</f>
        <v>Capgemini</v>
      </c>
      <c r="Z1115" s="228" t="str">
        <f>VLOOKUP(HelpMe[[#This Row],[Technician]],Technicians[#All],2,FALSE)</f>
        <v>SAP MM</v>
      </c>
      <c r="AA1115" s="233" t="str">
        <f>IF((TEXT("Oct 28, 2024 00:00 AM","mmm dd, yyyy hh:mm") - HelpMe[[#This Row],[Updated Created Date]])&gt;0, "Yes","No")</f>
        <v>No</v>
      </c>
      <c r="AB1115" s="230">
        <f ca="1">HelpMe[[#This Row],[Updated Resolved Time]]-HelpMe[[#This Row],[Updated Created Date]]</f>
        <v>4.1609903935168404</v>
      </c>
      <c r="AC1115" s="231">
        <f>YEAR(HelpMe[[#This Row],[Updated Created Date]])</f>
        <v>2024</v>
      </c>
      <c r="AD1115" s="228">
        <f>WEEKNUM(HelpMe[[#This Row],[Updated Created Date]])</f>
        <v>52</v>
      </c>
      <c r="AE1115" s="228" t="str">
        <f>_xlfn.CONCAT(HelpMe[[#This Row],[Year]],"-W",HelpMe[[#This Row],[Week'#]])</f>
        <v>2024-W52</v>
      </c>
      <c r="AF1115" s="228" t="str">
        <f>IFERROR(VLOOKUP(HelpMe[[#This Row],[ID]],CGTracker[#All],13,FALSE),"No CG Status Found")</f>
        <v>No CG Status Found</v>
      </c>
      <c r="AG1115" s="228">
        <f>MONTH(HelpMe[[#This Row],[Updated Created Date]])</f>
        <v>12</v>
      </c>
      <c r="AH1115" s="228" t="str">
        <f>_xlfn.CONCAT(HelpMe[[#This Row],[Year]],"-M",HelpMe[[#This Row],[Month]])</f>
        <v>2024-M12</v>
      </c>
      <c r="AI1115" s="228" t="str">
        <f ca="1">IF(HelpMe[[#This Row],[Age]]&lt;2,"Less than 2",IF(HelpMe[[#This Row],[Age]]&lt;5,"From 2 to 5",IF(HelpMe[[#This Row],[Age]]&lt;10,"From 5 to 10","More than 10")))</f>
        <v>From 2 to 5</v>
      </c>
      <c r="AJ111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45649.59652777778</v>
      </c>
      <c r="AK11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16" spans="1:37" ht="13.5" customHeight="1">
      <c r="A1116" s="235">
        <v>4000006180</v>
      </c>
      <c r="B1116" s="228" t="s">
        <v>156</v>
      </c>
      <c r="C1116" s="228" t="s">
        <v>795</v>
      </c>
      <c r="D1116" s="228" t="s">
        <v>7592</v>
      </c>
      <c r="E1116" s="228" t="s">
        <v>5968</v>
      </c>
      <c r="F1116" s="228" t="s">
        <v>742</v>
      </c>
      <c r="G1116" s="228" t="s">
        <v>516</v>
      </c>
      <c r="H1116" s="228" t="s">
        <v>268</v>
      </c>
      <c r="I1116" s="233" t="s">
        <v>7196</v>
      </c>
      <c r="J1116" s="228" t="s">
        <v>7593</v>
      </c>
      <c r="K1116" s="228" t="s">
        <v>846</v>
      </c>
      <c r="L1116" s="228" t="s">
        <v>855</v>
      </c>
      <c r="M1116" s="228" t="s">
        <v>933</v>
      </c>
      <c r="N1116" s="228" t="s">
        <v>1156</v>
      </c>
      <c r="O1116" s="228" t="s">
        <v>850</v>
      </c>
      <c r="P1116" s="233" t="s">
        <v>7594</v>
      </c>
      <c r="Q1116" s="228" t="s">
        <v>795</v>
      </c>
      <c r="R1116" s="233" t="s">
        <v>855</v>
      </c>
      <c r="S1116" s="228" t="s">
        <v>855</v>
      </c>
      <c r="T1116" s="228" t="s">
        <v>7595</v>
      </c>
      <c r="U1116" s="228" t="s">
        <v>855</v>
      </c>
      <c r="V1116" s="228" t="s">
        <v>855</v>
      </c>
      <c r="W1116" s="228" t="s">
        <v>855</v>
      </c>
      <c r="X1116" s="316" t="s">
        <v>793</v>
      </c>
      <c r="Y1116" s="317" t="str">
        <f>VLOOKUP(HelpMe[[#This Row],[Technician]],Technicians[#All],3,FALSE)</f>
        <v>RAK Ceramics</v>
      </c>
      <c r="Z1116" s="228" t="str">
        <f>VLOOKUP(HelpMe[[#This Row],[Technician]],Technicians[#All],2,FALSE)</f>
        <v>SAP SD</v>
      </c>
      <c r="AA1116" s="233" t="str">
        <f>IF((TEXT("Oct 28, 2024 00:00 AM","mmm dd, yyyy hh:mm") - HelpMe[[#This Row],[Updated Created Date]])&gt;0, "Yes","No")</f>
        <v>No</v>
      </c>
      <c r="AB1116" s="230">
        <f ca="1">HelpMe[[#This Row],[Updated Resolved Time]]-HelpMe[[#This Row],[Updated Created Date]]</f>
        <v>4.1457126157401945</v>
      </c>
      <c r="AC1116" s="231">
        <f>YEAR(HelpMe[[#This Row],[Updated Created Date]])</f>
        <v>2024</v>
      </c>
      <c r="AD1116" s="228">
        <f>WEEKNUM(HelpMe[[#This Row],[Updated Created Date]])</f>
        <v>52</v>
      </c>
      <c r="AE1116" s="228" t="str">
        <f>_xlfn.CONCAT(HelpMe[[#This Row],[Year]],"-W",HelpMe[[#This Row],[Week'#]])</f>
        <v>2024-W52</v>
      </c>
      <c r="AF1116" s="228" t="str">
        <f>IFERROR(VLOOKUP(HelpMe[[#This Row],[ID]],CGTracker[#All],13,FALSE),"No CG Status Found")</f>
        <v>No CG Status Found</v>
      </c>
      <c r="AG1116" s="228">
        <f>MONTH(HelpMe[[#This Row],[Updated Created Date]])</f>
        <v>12</v>
      </c>
      <c r="AH1116" s="228" t="str">
        <f>_xlfn.CONCAT(HelpMe[[#This Row],[Year]],"-M",HelpMe[[#This Row],[Month]])</f>
        <v>2024-M12</v>
      </c>
      <c r="AI1116" s="228" t="str">
        <f ca="1">IF(HelpMe[[#This Row],[Age]]&lt;2,"Less than 2",IF(HelpMe[[#This Row],[Age]]&lt;5,"From 2 to 5",IF(HelpMe[[#This Row],[Age]]&lt;10,"From 5 to 10","More than 10")))</f>
        <v>From 2 to 5</v>
      </c>
      <c r="AJ111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45649.611805555556</v>
      </c>
      <c r="AK11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17" spans="1:37" ht="13.5" customHeight="1">
      <c r="A1117" s="235">
        <v>4000006183</v>
      </c>
      <c r="B1117" s="228" t="s">
        <v>156</v>
      </c>
      <c r="C1117" s="228" t="s">
        <v>795</v>
      </c>
      <c r="D1117" s="228" t="s">
        <v>785</v>
      </c>
      <c r="E1117" s="228" t="s">
        <v>7596</v>
      </c>
      <c r="F1117" s="228" t="s">
        <v>518</v>
      </c>
      <c r="G1117" s="228" t="s">
        <v>1055</v>
      </c>
      <c r="H1117" s="228" t="s">
        <v>40</v>
      </c>
      <c r="I1117" s="233" t="s">
        <v>7597</v>
      </c>
      <c r="J1117" s="228" t="s">
        <v>7598</v>
      </c>
      <c r="K1117" s="228" t="s">
        <v>846</v>
      </c>
      <c r="L1117" s="228" t="s">
        <v>855</v>
      </c>
      <c r="M1117" s="228" t="s">
        <v>933</v>
      </c>
      <c r="N1117" s="228" t="s">
        <v>1024</v>
      </c>
      <c r="O1117" s="228" t="s">
        <v>850</v>
      </c>
      <c r="P1117" s="233" t="s">
        <v>7599</v>
      </c>
      <c r="Q1117" s="228" t="s">
        <v>795</v>
      </c>
      <c r="R1117" s="233" t="s">
        <v>7600</v>
      </c>
      <c r="S1117" s="228" t="s">
        <v>7600</v>
      </c>
      <c r="T1117" s="228" t="s">
        <v>7601</v>
      </c>
      <c r="U1117" s="228" t="s">
        <v>855</v>
      </c>
      <c r="V1117" s="228" t="s">
        <v>855</v>
      </c>
      <c r="W1117" s="228" t="s">
        <v>855</v>
      </c>
      <c r="X1117" s="316" t="s">
        <v>793</v>
      </c>
      <c r="Y1117" s="317" t="str">
        <f>VLOOKUP(HelpMe[[#This Row],[Technician]],Technicians[#All],3,FALSE)</f>
        <v>Capgemini</v>
      </c>
      <c r="Z1117" s="228" t="str">
        <f>VLOOKUP(HelpMe[[#This Row],[Technician]],Technicians[#All],2,FALSE)</f>
        <v>SAP SD</v>
      </c>
      <c r="AA1117" s="233" t="str">
        <f>IF((TEXT("Oct 28, 2024 00:00 AM","mmm dd, yyyy hh:mm") - HelpMe[[#This Row],[Updated Created Date]])&gt;0, "Yes","No")</f>
        <v>No</v>
      </c>
      <c r="AB1117" s="230">
        <f ca="1">HelpMe[[#This Row],[Updated Resolved Time]]-HelpMe[[#This Row],[Updated Created Date]]</f>
        <v>3.1944444446708076E-2</v>
      </c>
      <c r="AC1117" s="231">
        <f>YEAR(HelpMe[[#This Row],[Updated Created Date]])</f>
        <v>2024</v>
      </c>
      <c r="AD1117" s="228">
        <f>WEEKNUM(HelpMe[[#This Row],[Updated Created Date]])</f>
        <v>52</v>
      </c>
      <c r="AE1117" s="228" t="str">
        <f>_xlfn.CONCAT(HelpMe[[#This Row],[Year]],"-W",HelpMe[[#This Row],[Week'#]])</f>
        <v>2024-W52</v>
      </c>
      <c r="AF1117" s="228" t="str">
        <f>IFERROR(VLOOKUP(HelpMe[[#This Row],[ID]],CGTracker[#All],13,FALSE),"No CG Status Found")</f>
        <v>Resolved</v>
      </c>
      <c r="AG1117" s="228">
        <f>MONTH(HelpMe[[#This Row],[Updated Created Date]])</f>
        <v>12</v>
      </c>
      <c r="AH1117" s="228" t="str">
        <f>_xlfn.CONCAT(HelpMe[[#This Row],[Year]],"-M",HelpMe[[#This Row],[Month]])</f>
        <v>2024-M12</v>
      </c>
      <c r="AI1117" s="228" t="str">
        <f ca="1">IF(HelpMe[[#This Row],[Age]]&lt;2,"Less than 2",IF(HelpMe[[#This Row],[Age]]&lt;5,"From 2 to 5",IF(HelpMe[[#This Row],[Age]]&lt;10,"From 5 to 10","More than 10")))</f>
        <v>Less than 2</v>
      </c>
      <c r="AJ111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45649.642361111109</v>
      </c>
      <c r="AK11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45649.674305555556</v>
      </c>
    </row>
    <row r="1118" spans="1:37" ht="13.5" customHeight="1">
      <c r="A1118" s="235">
        <v>4000006184</v>
      </c>
      <c r="B1118" s="228" t="s">
        <v>156</v>
      </c>
      <c r="C1118" s="228" t="s">
        <v>795</v>
      </c>
      <c r="D1118" s="228" t="s">
        <v>7602</v>
      </c>
      <c r="E1118" s="228" t="s">
        <v>7097</v>
      </c>
      <c r="F1118" s="228" t="s">
        <v>7098</v>
      </c>
      <c r="G1118" s="228" t="s">
        <v>895</v>
      </c>
      <c r="H1118" s="228" t="s">
        <v>268</v>
      </c>
      <c r="I1118" s="233" t="s">
        <v>7603</v>
      </c>
      <c r="J1118" s="228" t="s">
        <v>7604</v>
      </c>
      <c r="K1118" s="228" t="s">
        <v>846</v>
      </c>
      <c r="L1118" s="228" t="s">
        <v>855</v>
      </c>
      <c r="M1118" s="228" t="s">
        <v>933</v>
      </c>
      <c r="N1118" s="228" t="s">
        <v>886</v>
      </c>
      <c r="O1118" s="228" t="s">
        <v>850</v>
      </c>
      <c r="P1118" s="233" t="s">
        <v>7605</v>
      </c>
      <c r="Q1118" s="228" t="s">
        <v>795</v>
      </c>
      <c r="R1118" s="233" t="s">
        <v>855</v>
      </c>
      <c r="S1118" s="228" t="s">
        <v>855</v>
      </c>
      <c r="T1118" s="228" t="s">
        <v>7606</v>
      </c>
      <c r="U1118" s="228" t="s">
        <v>855</v>
      </c>
      <c r="V1118" s="228" t="s">
        <v>855</v>
      </c>
      <c r="W1118" s="228" t="s">
        <v>869</v>
      </c>
      <c r="X1118" s="316" t="s">
        <v>793</v>
      </c>
      <c r="Y1118" s="317" t="str">
        <f>VLOOKUP(HelpMe[[#This Row],[Technician]],Technicians[#All],3,FALSE)</f>
        <v>Capgemini</v>
      </c>
      <c r="Z1118" s="228" t="str">
        <f>VLOOKUP(HelpMe[[#This Row],[Technician]],Technicians[#All],2,FALSE)</f>
        <v>SAP ABAP</v>
      </c>
      <c r="AA1118" s="233" t="str">
        <f>IF((TEXT("Oct 28, 2024 00:00 AM","mmm dd, yyyy hh:mm") - HelpMe[[#This Row],[Updated Created Date]])&gt;0, "Yes","No")</f>
        <v>No</v>
      </c>
      <c r="AB1118" s="230">
        <f ca="1">HelpMe[[#This Row],[Updated Resolved Time]]-HelpMe[[#This Row],[Updated Created Date]]</f>
        <v>4.1130737268540543</v>
      </c>
      <c r="AC1118" s="231">
        <f>YEAR(HelpMe[[#This Row],[Updated Created Date]])</f>
        <v>2024</v>
      </c>
      <c r="AD1118" s="228">
        <f>WEEKNUM(HelpMe[[#This Row],[Updated Created Date]])</f>
        <v>52</v>
      </c>
      <c r="AE1118" s="228" t="str">
        <f>_xlfn.CONCAT(HelpMe[[#This Row],[Year]],"-W",HelpMe[[#This Row],[Week'#]])</f>
        <v>2024-W52</v>
      </c>
      <c r="AF1118" s="228" t="str">
        <f>IFERROR(VLOOKUP(HelpMe[[#This Row],[ID]],CGTracker[#All],13,FALSE),"No CG Status Found")</f>
        <v>No CG Status Found</v>
      </c>
      <c r="AG1118" s="228">
        <f>MONTH(HelpMe[[#This Row],[Updated Created Date]])</f>
        <v>12</v>
      </c>
      <c r="AH1118" s="228" t="str">
        <f>_xlfn.CONCAT(HelpMe[[#This Row],[Year]],"-M",HelpMe[[#This Row],[Month]])</f>
        <v>2024-M12</v>
      </c>
      <c r="AI1118" s="228" t="str">
        <f ca="1">IF(HelpMe[[#This Row],[Age]]&lt;2,"Less than 2",IF(HelpMe[[#This Row],[Age]]&lt;5,"From 2 to 5",IF(HelpMe[[#This Row],[Age]]&lt;10,"From 5 to 10","More than 10")))</f>
        <v>From 2 to 5</v>
      </c>
      <c r="AJ111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45649.644444444442</v>
      </c>
      <c r="AK11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19" spans="1:37" ht="13.5" customHeight="1">
      <c r="A1119" s="235">
        <v>4000006192</v>
      </c>
      <c r="B1119" s="228" t="s">
        <v>156</v>
      </c>
      <c r="C1119" s="228" t="s">
        <v>795</v>
      </c>
      <c r="D1119" s="228" t="s">
        <v>610</v>
      </c>
      <c r="E1119" s="228" t="s">
        <v>3985</v>
      </c>
      <c r="F1119" s="228" t="s">
        <v>742</v>
      </c>
      <c r="G1119" s="228" t="s">
        <v>516</v>
      </c>
      <c r="H1119" s="228" t="s">
        <v>268</v>
      </c>
      <c r="I1119" s="233" t="s">
        <v>7607</v>
      </c>
      <c r="J1119" s="228" t="s">
        <v>7608</v>
      </c>
      <c r="K1119" s="228" t="s">
        <v>846</v>
      </c>
      <c r="L1119" s="228" t="s">
        <v>855</v>
      </c>
      <c r="M1119" s="228" t="s">
        <v>933</v>
      </c>
      <c r="N1119" s="228" t="s">
        <v>1024</v>
      </c>
      <c r="O1119" s="228" t="s">
        <v>850</v>
      </c>
      <c r="P1119" s="233" t="s">
        <v>7609</v>
      </c>
      <c r="Q1119" s="228" t="s">
        <v>795</v>
      </c>
      <c r="R1119" s="233" t="s">
        <v>855</v>
      </c>
      <c r="S1119" s="228" t="s">
        <v>855</v>
      </c>
      <c r="T1119" s="228" t="s">
        <v>7610</v>
      </c>
      <c r="U1119" s="228" t="s">
        <v>855</v>
      </c>
      <c r="V1119" s="228" t="s">
        <v>855</v>
      </c>
      <c r="W1119" s="228" t="s">
        <v>855</v>
      </c>
      <c r="X1119" s="316" t="s">
        <v>793</v>
      </c>
      <c r="Y1119" s="317" t="str">
        <f>VLOOKUP(HelpMe[[#This Row],[Technician]],Technicians[#All],3,FALSE)</f>
        <v>RAK Ceramics</v>
      </c>
      <c r="Z1119" s="228" t="str">
        <f>VLOOKUP(HelpMe[[#This Row],[Technician]],Technicians[#All],2,FALSE)</f>
        <v>SAP SD</v>
      </c>
      <c r="AA1119" s="233" t="str">
        <f>IF((TEXT("Oct 28, 2024 00:00 AM","mmm dd, yyyy hh:mm") - HelpMe[[#This Row],[Updated Created Date]])&gt;0, "Yes","No")</f>
        <v>No</v>
      </c>
      <c r="AB1119" s="230">
        <f ca="1">HelpMe[[#This Row],[Updated Resolved Time]]-HelpMe[[#This Row],[Updated Created Date]]</f>
        <v>4.0734903935153852</v>
      </c>
      <c r="AC1119" s="231">
        <f>YEAR(HelpMe[[#This Row],[Updated Created Date]])</f>
        <v>2024</v>
      </c>
      <c r="AD1119" s="228">
        <f>WEEKNUM(HelpMe[[#This Row],[Updated Created Date]])</f>
        <v>52</v>
      </c>
      <c r="AE1119" s="228" t="str">
        <f>_xlfn.CONCAT(HelpMe[[#This Row],[Year]],"-W",HelpMe[[#This Row],[Week'#]])</f>
        <v>2024-W52</v>
      </c>
      <c r="AF1119" s="228" t="str">
        <f>IFERROR(VLOOKUP(HelpMe[[#This Row],[ID]],CGTracker[#All],13,FALSE),"No CG Status Found")</f>
        <v>No CG Status Found</v>
      </c>
      <c r="AG1119" s="228">
        <f>MONTH(HelpMe[[#This Row],[Updated Created Date]])</f>
        <v>12</v>
      </c>
      <c r="AH1119" s="228" t="str">
        <f>_xlfn.CONCAT(HelpMe[[#This Row],[Year]],"-M",HelpMe[[#This Row],[Month]])</f>
        <v>2024-M12</v>
      </c>
      <c r="AI1119" s="228" t="str">
        <f ca="1">IF(HelpMe[[#This Row],[Age]]&lt;2,"Less than 2",IF(HelpMe[[#This Row],[Age]]&lt;5,"From 2 to 5",IF(HelpMe[[#This Row],[Age]]&lt;10,"From 5 to 10","More than 10")))</f>
        <v>From 2 to 5</v>
      </c>
      <c r="AJ111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45649.684027777781</v>
      </c>
      <c r="AK11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0" spans="1:37" ht="13.5" customHeight="1">
      <c r="A1120" s="235">
        <v>4000006205</v>
      </c>
      <c r="B1120" s="228" t="s">
        <v>156</v>
      </c>
      <c r="C1120" s="228" t="s">
        <v>795</v>
      </c>
      <c r="D1120" s="228" t="s">
        <v>527</v>
      </c>
      <c r="E1120" s="228" t="s">
        <v>7611</v>
      </c>
      <c r="F1120" s="228" t="s">
        <v>2232</v>
      </c>
      <c r="G1120" s="228" t="s">
        <v>941</v>
      </c>
      <c r="H1120" s="228" t="s">
        <v>131</v>
      </c>
      <c r="I1120" s="233" t="s">
        <v>7612</v>
      </c>
      <c r="J1120" s="228" t="s">
        <v>7613</v>
      </c>
      <c r="K1120" s="228" t="s">
        <v>846</v>
      </c>
      <c r="L1120" s="228" t="s">
        <v>855</v>
      </c>
      <c r="M1120" s="228" t="s">
        <v>933</v>
      </c>
      <c r="N1120" s="228" t="s">
        <v>886</v>
      </c>
      <c r="O1120" s="228" t="s">
        <v>850</v>
      </c>
      <c r="P1120" s="233" t="s">
        <v>7549</v>
      </c>
      <c r="Q1120" s="228" t="s">
        <v>795</v>
      </c>
      <c r="R1120" s="233" t="s">
        <v>855</v>
      </c>
      <c r="S1120" s="228" t="s">
        <v>7549</v>
      </c>
      <c r="T1120" s="228" t="s">
        <v>7614</v>
      </c>
      <c r="U1120" s="228" t="s">
        <v>855</v>
      </c>
      <c r="V1120" s="228" t="s">
        <v>855</v>
      </c>
      <c r="W1120" s="228" t="s">
        <v>855</v>
      </c>
      <c r="X1120" s="316" t="s">
        <v>793</v>
      </c>
      <c r="Y1120" s="317" t="str">
        <f>VLOOKUP(HelpMe[[#This Row],[Technician]],Technicians[#All],3,FALSE)</f>
        <v>Capgemini</v>
      </c>
      <c r="Z1120" s="228" t="str">
        <f>VLOOKUP(HelpMe[[#This Row],[Technician]],Technicians[#All],2,FALSE)</f>
        <v>SAP MM</v>
      </c>
      <c r="AA1120" s="233" t="str">
        <f>IF((TEXT("Oct 28, 2024 00:00 AM","mmm dd, yyyy hh:mm") - HelpMe[[#This Row],[Updated Created Date]])&gt;0, "Yes","No")</f>
        <v>No</v>
      </c>
      <c r="AB1120" s="230">
        <f ca="1">HelpMe[[#This Row],[Updated Resolved Time]]-HelpMe[[#This Row],[Updated Created Date]]</f>
        <v>3.9214070601883577</v>
      </c>
      <c r="AC1120" s="231">
        <f>YEAR(HelpMe[[#This Row],[Updated Created Date]])</f>
        <v>2024</v>
      </c>
      <c r="AD1120" s="228">
        <f>WEEKNUM(HelpMe[[#This Row],[Updated Created Date]])</f>
        <v>52</v>
      </c>
      <c r="AE1120" s="228" t="str">
        <f>_xlfn.CONCAT(HelpMe[[#This Row],[Year]],"-W",HelpMe[[#This Row],[Week'#]])</f>
        <v>2024-W52</v>
      </c>
      <c r="AF1120" s="228" t="str">
        <f>IFERROR(VLOOKUP(HelpMe[[#This Row],[ID]],CGTracker[#All],13,FALSE),"No CG Status Found")</f>
        <v>No CG Status Found</v>
      </c>
      <c r="AG1120" s="228">
        <f>MONTH(HelpMe[[#This Row],[Updated Created Date]])</f>
        <v>12</v>
      </c>
      <c r="AH1120" s="228" t="str">
        <f>_xlfn.CONCAT(HelpMe[[#This Row],[Year]],"-M",HelpMe[[#This Row],[Month]])</f>
        <v>2024-M12</v>
      </c>
      <c r="AI1120" s="228" t="str">
        <f ca="1">IF(HelpMe[[#This Row],[Age]]&lt;2,"Less than 2",IF(HelpMe[[#This Row],[Age]]&lt;5,"From 2 to 5",IF(HelpMe[[#This Row],[Age]]&lt;10,"From 5 to 10","More than 10")))</f>
        <v>From 2 to 5</v>
      </c>
      <c r="AJ112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45649.836111111108</v>
      </c>
      <c r="AK11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1" spans="1:37" ht="13.5" customHeight="1">
      <c r="A1121" s="235">
        <v>4000006217</v>
      </c>
      <c r="B1121" s="228" t="s">
        <v>156</v>
      </c>
      <c r="C1121" s="228" t="s">
        <v>795</v>
      </c>
      <c r="D1121" s="228" t="s">
        <v>7615</v>
      </c>
      <c r="E1121" s="228" t="s">
        <v>7459</v>
      </c>
      <c r="F1121" s="228" t="s">
        <v>2387</v>
      </c>
      <c r="G1121" s="228" t="s">
        <v>1011</v>
      </c>
      <c r="H1121" s="228" t="s">
        <v>268</v>
      </c>
      <c r="I1121" s="233" t="s">
        <v>7616</v>
      </c>
      <c r="J1121" s="228" t="s">
        <v>7617</v>
      </c>
      <c r="K1121" s="228" t="s">
        <v>846</v>
      </c>
      <c r="L1121" s="228" t="s">
        <v>855</v>
      </c>
      <c r="M1121" s="228" t="s">
        <v>933</v>
      </c>
      <c r="N1121" s="228" t="s">
        <v>886</v>
      </c>
      <c r="O1121" s="228" t="s">
        <v>850</v>
      </c>
      <c r="P1121" s="233" t="s">
        <v>7618</v>
      </c>
      <c r="Q1121" s="228" t="s">
        <v>795</v>
      </c>
      <c r="R1121" s="233" t="s">
        <v>855</v>
      </c>
      <c r="S1121" s="228" t="s">
        <v>855</v>
      </c>
      <c r="T1121" s="228" t="s">
        <v>7619</v>
      </c>
      <c r="U1121" s="228" t="s">
        <v>855</v>
      </c>
      <c r="V1121" s="228" t="s">
        <v>855</v>
      </c>
      <c r="W1121" s="228" t="s">
        <v>855</v>
      </c>
      <c r="X1121" s="316" t="s">
        <v>793</v>
      </c>
      <c r="Y1121" s="317" t="str">
        <f>VLOOKUP(HelpMe[[#This Row],[Technician]],Technicians[#All],3,FALSE)</f>
        <v>Capgemini</v>
      </c>
      <c r="Z1121" s="228" t="str">
        <f>VLOOKUP(HelpMe[[#This Row],[Technician]],Technicians[#All],2,FALSE)</f>
        <v>SAP FICO</v>
      </c>
      <c r="AA1121" s="233" t="str">
        <f>IF((TEXT("Oct 28, 2024 00:00 AM","mmm dd, yyyy hh:mm") - HelpMe[[#This Row],[Updated Created Date]])&gt;0, "Yes","No")</f>
        <v>No</v>
      </c>
      <c r="AB1121" s="230">
        <f ca="1">HelpMe[[#This Row],[Updated Resolved Time]]-HelpMe[[#This Row],[Updated Created Date]]</f>
        <v>3.2443237268525991</v>
      </c>
      <c r="AC1121" s="231">
        <f>YEAR(HelpMe[[#This Row],[Updated Created Date]])</f>
        <v>2024</v>
      </c>
      <c r="AD1121" s="228">
        <f>WEEKNUM(HelpMe[[#This Row],[Updated Created Date]])</f>
        <v>52</v>
      </c>
      <c r="AE1121" s="228" t="str">
        <f>_xlfn.CONCAT(HelpMe[[#This Row],[Year]],"-W",HelpMe[[#This Row],[Week'#]])</f>
        <v>2024-W52</v>
      </c>
      <c r="AF1121" s="228" t="str">
        <f>IFERROR(VLOOKUP(HelpMe[[#This Row],[ID]],CGTracker[#All],13,FALSE),"No CG Status Found")</f>
        <v>No CG Status Found</v>
      </c>
      <c r="AG1121" s="228">
        <f>MONTH(HelpMe[[#This Row],[Updated Created Date]])</f>
        <v>12</v>
      </c>
      <c r="AH1121" s="228" t="str">
        <f>_xlfn.CONCAT(HelpMe[[#This Row],[Year]],"-M",HelpMe[[#This Row],[Month]])</f>
        <v>2024-M12</v>
      </c>
      <c r="AI1121" s="228" t="str">
        <f ca="1">IF(HelpMe[[#This Row],[Age]]&lt;2,"Less than 2",IF(HelpMe[[#This Row],[Age]]&lt;5,"From 2 to 5",IF(HelpMe[[#This Row],[Age]]&lt;10,"From 5 to 10","More than 10")))</f>
        <v>From 2 to 5</v>
      </c>
      <c r="AJ112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45650.513194444444</v>
      </c>
      <c r="AK11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2" spans="1:37" ht="13.5" customHeight="1">
      <c r="A1122" s="235">
        <v>4000006239</v>
      </c>
      <c r="B1122" s="228" t="s">
        <v>156</v>
      </c>
      <c r="C1122" s="228" t="s">
        <v>892</v>
      </c>
      <c r="D1122" s="228" t="s">
        <v>7620</v>
      </c>
      <c r="E1122" s="228" t="s">
        <v>7621</v>
      </c>
      <c r="F1122" s="228" t="s">
        <v>881</v>
      </c>
      <c r="G1122" s="228" t="s">
        <v>882</v>
      </c>
      <c r="H1122" s="228" t="s">
        <v>268</v>
      </c>
      <c r="I1122" s="233" t="s">
        <v>7622</v>
      </c>
      <c r="J1122" s="228" t="s">
        <v>7623</v>
      </c>
      <c r="K1122" s="228" t="s">
        <v>846</v>
      </c>
      <c r="L1122" s="228" t="s">
        <v>855</v>
      </c>
      <c r="M1122" s="228" t="s">
        <v>7621</v>
      </c>
      <c r="N1122" s="228" t="s">
        <v>1122</v>
      </c>
      <c r="O1122" s="228" t="s">
        <v>850</v>
      </c>
      <c r="P1122" s="233" t="s">
        <v>7624</v>
      </c>
      <c r="Q1122" s="228" t="s">
        <v>795</v>
      </c>
      <c r="R1122" s="233" t="s">
        <v>855</v>
      </c>
      <c r="S1122" s="228" t="s">
        <v>855</v>
      </c>
      <c r="T1122" s="228" t="s">
        <v>7625</v>
      </c>
      <c r="U1122" s="228" t="s">
        <v>855</v>
      </c>
      <c r="V1122" s="228" t="s">
        <v>855</v>
      </c>
      <c r="W1122" s="228" t="s">
        <v>869</v>
      </c>
      <c r="X1122" s="316" t="s">
        <v>793</v>
      </c>
      <c r="Y1122" s="317" t="str">
        <f>VLOOKUP(HelpMe[[#This Row],[Technician]],Technicians[#All],3,FALSE)</f>
        <v>RAK Ceramics</v>
      </c>
      <c r="Z1122" s="228" t="str">
        <f>VLOOKUP(HelpMe[[#This Row],[Technician]],Technicians[#All],2,FALSE)</f>
        <v>SAP Basis</v>
      </c>
      <c r="AA1122" s="233" t="str">
        <f>IF((TEXT("Oct 28, 2024 00:00 AM","mmm dd, yyyy hh:mm") - HelpMe[[#This Row],[Updated Created Date]])&gt;0, "Yes","No")</f>
        <v>No</v>
      </c>
      <c r="AB1122" s="230">
        <f ca="1">HelpMe[[#This Row],[Updated Resolved Time]]-HelpMe[[#This Row],[Updated Created Date]]</f>
        <v>2.3012681712934864</v>
      </c>
      <c r="AC1122" s="231">
        <f>YEAR(HelpMe[[#This Row],[Updated Created Date]])</f>
        <v>2024</v>
      </c>
      <c r="AD1122" s="228">
        <f>WEEKNUM(HelpMe[[#This Row],[Updated Created Date]])</f>
        <v>52</v>
      </c>
      <c r="AE1122" s="228" t="str">
        <f>_xlfn.CONCAT(HelpMe[[#This Row],[Year]],"-W",HelpMe[[#This Row],[Week'#]])</f>
        <v>2024-W52</v>
      </c>
      <c r="AF1122" s="228" t="str">
        <f>IFERROR(VLOOKUP(HelpMe[[#This Row],[ID]],CGTracker[#All],13,FALSE),"No CG Status Found")</f>
        <v>No CG Status Found</v>
      </c>
      <c r="AG1122" s="228">
        <f>MONTH(HelpMe[[#This Row],[Updated Created Date]])</f>
        <v>12</v>
      </c>
      <c r="AH1122" s="228" t="str">
        <f>_xlfn.CONCAT(HelpMe[[#This Row],[Year]],"-M",HelpMe[[#This Row],[Month]])</f>
        <v>2024-M12</v>
      </c>
      <c r="AI1122" s="228" t="str">
        <f ca="1">IF(HelpMe[[#This Row],[Age]]&lt;2,"Less than 2",IF(HelpMe[[#This Row],[Age]]&lt;5,"From 2 to 5",IF(HelpMe[[#This Row],[Age]]&lt;10,"From 5 to 10","More than 10")))</f>
        <v>From 2 to 5</v>
      </c>
      <c r="AJ112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45651.456250000003</v>
      </c>
      <c r="AK11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3" spans="1:37" ht="13.5" customHeight="1">
      <c r="A1123" s="235">
        <v>4000006219</v>
      </c>
      <c r="B1123" s="228" t="s">
        <v>117</v>
      </c>
      <c r="C1123" s="228" t="s">
        <v>795</v>
      </c>
      <c r="D1123" s="228" t="s">
        <v>7626</v>
      </c>
      <c r="E1123" s="228" t="s">
        <v>3549</v>
      </c>
      <c r="F1123" s="228" t="s">
        <v>881</v>
      </c>
      <c r="G1123" s="228" t="s">
        <v>882</v>
      </c>
      <c r="H1123" s="228" t="s">
        <v>268</v>
      </c>
      <c r="I1123" s="233" t="s">
        <v>7627</v>
      </c>
      <c r="J1123" s="228" t="s">
        <v>7628</v>
      </c>
      <c r="K1123" s="228" t="s">
        <v>890</v>
      </c>
      <c r="L1123" s="228" t="s">
        <v>855</v>
      </c>
      <c r="M1123" s="228" t="s">
        <v>3549</v>
      </c>
      <c r="N1123" s="228" t="s">
        <v>1122</v>
      </c>
      <c r="O1123" s="228" t="s">
        <v>850</v>
      </c>
      <c r="P1123" s="233" t="s">
        <v>7629</v>
      </c>
      <c r="Q1123" s="228" t="s">
        <v>795</v>
      </c>
      <c r="R1123" s="233" t="s">
        <v>855</v>
      </c>
      <c r="S1123" s="228" t="s">
        <v>855</v>
      </c>
      <c r="T1123" s="228" t="s">
        <v>7630</v>
      </c>
      <c r="U1123" s="228" t="s">
        <v>890</v>
      </c>
      <c r="V1123" s="228" t="s">
        <v>855</v>
      </c>
      <c r="W1123" s="228" t="s">
        <v>938</v>
      </c>
      <c r="X1123" s="316" t="s">
        <v>793</v>
      </c>
      <c r="Y1123" s="317" t="str">
        <f>VLOOKUP(HelpMe[[#This Row],[Technician]],Technicians[#All],3,FALSE)</f>
        <v>RAK Ceramics</v>
      </c>
      <c r="Z1123" s="228" t="str">
        <f>VLOOKUP(HelpMe[[#This Row],[Technician]],Technicians[#All],2,FALSE)</f>
        <v>SAP Basis</v>
      </c>
      <c r="AA1123" s="233" t="str">
        <f>IF((TEXT("Oct 28, 2024 00:00 AM","mmm dd, yyyy hh:mm") - HelpMe[[#This Row],[Updated Created Date]])&gt;0, "Yes","No")</f>
        <v>No</v>
      </c>
      <c r="AB1123" s="230">
        <f ca="1">HelpMe[[#This Row],[Updated Resolved Time]]-HelpMe[[#This Row],[Updated Created Date]]</f>
        <v>3.2234903935168404</v>
      </c>
      <c r="AC1123" s="231">
        <f>YEAR(HelpMe[[#This Row],[Updated Created Date]])</f>
        <v>2024</v>
      </c>
      <c r="AD1123" s="228">
        <f>WEEKNUM(HelpMe[[#This Row],[Updated Created Date]])</f>
        <v>52</v>
      </c>
      <c r="AE1123" s="228" t="str">
        <f>_xlfn.CONCAT(HelpMe[[#This Row],[Year]],"-W",HelpMe[[#This Row],[Week'#]])</f>
        <v>2024-W52</v>
      </c>
      <c r="AF1123" s="228" t="str">
        <f>IFERROR(VLOOKUP(HelpMe[[#This Row],[ID]],CGTracker[#All],13,FALSE),"No CG Status Found")</f>
        <v>No CG Status Found</v>
      </c>
      <c r="AG1123" s="228">
        <f>MONTH(HelpMe[[#This Row],[Updated Created Date]])</f>
        <v>12</v>
      </c>
      <c r="AH1123" s="228" t="str">
        <f>_xlfn.CONCAT(HelpMe[[#This Row],[Year]],"-M",HelpMe[[#This Row],[Month]])</f>
        <v>2024-M12</v>
      </c>
      <c r="AI1123" s="228" t="str">
        <f ca="1">IF(HelpMe[[#This Row],[Age]]&lt;2,"Less than 2",IF(HelpMe[[#This Row],[Age]]&lt;5,"From 2 to 5",IF(HelpMe[[#This Row],[Age]]&lt;10,"From 5 to 10","More than 10")))</f>
        <v>From 2 to 5</v>
      </c>
      <c r="AJ112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45650.53402777778</v>
      </c>
      <c r="AK11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4" spans="1:37" ht="13.5" customHeight="1">
      <c r="A1124" s="235">
        <v>4000006225</v>
      </c>
      <c r="B1124" s="228" t="s">
        <v>117</v>
      </c>
      <c r="C1124" s="228" t="s">
        <v>795</v>
      </c>
      <c r="D1124" s="228" t="s">
        <v>7631</v>
      </c>
      <c r="E1124" s="228" t="s">
        <v>7632</v>
      </c>
      <c r="F1124" s="228" t="s">
        <v>881</v>
      </c>
      <c r="G1124" s="228" t="s">
        <v>882</v>
      </c>
      <c r="H1124" s="228" t="s">
        <v>268</v>
      </c>
      <c r="I1124" s="233" t="s">
        <v>7633</v>
      </c>
      <c r="J1124" s="228" t="s">
        <v>919</v>
      </c>
      <c r="K1124" s="228" t="s">
        <v>890</v>
      </c>
      <c r="L1124" s="228" t="s">
        <v>855</v>
      </c>
      <c r="M1124" s="228" t="s">
        <v>7632</v>
      </c>
      <c r="N1124" s="228" t="s">
        <v>5971</v>
      </c>
      <c r="O1124" s="228" t="s">
        <v>855</v>
      </c>
      <c r="P1124" s="233" t="s">
        <v>6248</v>
      </c>
      <c r="Q1124" s="228" t="s">
        <v>855</v>
      </c>
      <c r="R1124" s="233" t="s">
        <v>855</v>
      </c>
      <c r="S1124" s="228" t="s">
        <v>855</v>
      </c>
      <c r="T1124" s="228" t="s">
        <v>919</v>
      </c>
      <c r="U1124" s="228" t="s">
        <v>890</v>
      </c>
      <c r="V1124" s="228" t="s">
        <v>855</v>
      </c>
      <c r="W1124" s="228" t="s">
        <v>938</v>
      </c>
      <c r="X1124" s="316" t="s">
        <v>855</v>
      </c>
      <c r="Y1124" s="317" t="str">
        <f>VLOOKUP(HelpMe[[#This Row],[Technician]],Technicians[#All],3,FALSE)</f>
        <v>RAK Ceramics</v>
      </c>
      <c r="Z1124" s="228" t="str">
        <f>VLOOKUP(HelpMe[[#This Row],[Technician]],Technicians[#All],2,FALSE)</f>
        <v>SAP Basis</v>
      </c>
      <c r="AA1124" s="233" t="str">
        <f>IF((TEXT("Oct 28, 2024 00:00 AM","mmm dd, yyyy hh:mm") - HelpMe[[#This Row],[Updated Created Date]])&gt;0, "Yes","No")</f>
        <v>No</v>
      </c>
      <c r="AB1124" s="230">
        <f ca="1">HelpMe[[#This Row],[Updated Resolved Time]]-HelpMe[[#This Row],[Updated Created Date]]</f>
        <v>3.0943237268511439</v>
      </c>
      <c r="AC1124" s="231">
        <f>YEAR(HelpMe[[#This Row],[Updated Created Date]])</f>
        <v>2024</v>
      </c>
      <c r="AD1124" s="228">
        <f>WEEKNUM(HelpMe[[#This Row],[Updated Created Date]])</f>
        <v>52</v>
      </c>
      <c r="AE1124" s="228" t="str">
        <f>_xlfn.CONCAT(HelpMe[[#This Row],[Year]],"-W",HelpMe[[#This Row],[Week'#]])</f>
        <v>2024-W52</v>
      </c>
      <c r="AF1124" s="228" t="str">
        <f>IFERROR(VLOOKUP(HelpMe[[#This Row],[ID]],CGTracker[#All],13,FALSE),"No CG Status Found")</f>
        <v>No CG Status Found</v>
      </c>
      <c r="AG1124" s="228">
        <f>MONTH(HelpMe[[#This Row],[Updated Created Date]])</f>
        <v>12</v>
      </c>
      <c r="AH1124" s="228" t="str">
        <f>_xlfn.CONCAT(HelpMe[[#This Row],[Year]],"-M",HelpMe[[#This Row],[Month]])</f>
        <v>2024-M12</v>
      </c>
      <c r="AI1124" s="228" t="str">
        <f ca="1">IF(HelpMe[[#This Row],[Age]]&lt;2,"Less than 2",IF(HelpMe[[#This Row],[Age]]&lt;5,"From 2 to 5",IF(HelpMe[[#This Row],[Age]]&lt;10,"From 5 to 10","More than 10")))</f>
        <v>From 2 to 5</v>
      </c>
      <c r="AJ112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45650.663194444445</v>
      </c>
      <c r="AK11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5" spans="1:37" ht="13.5" customHeight="1">
      <c r="A1125" s="235">
        <v>4000006256</v>
      </c>
      <c r="B1125" s="228" t="s">
        <v>117</v>
      </c>
      <c r="C1125" s="228" t="s">
        <v>1035</v>
      </c>
      <c r="D1125" s="228" t="s">
        <v>7634</v>
      </c>
      <c r="E1125" s="228" t="s">
        <v>1211</v>
      </c>
      <c r="F1125" s="228" t="s">
        <v>881</v>
      </c>
      <c r="G1125" s="228" t="s">
        <v>882</v>
      </c>
      <c r="H1125" s="228" t="s">
        <v>268</v>
      </c>
      <c r="I1125" s="233" t="s">
        <v>7635</v>
      </c>
      <c r="J1125" s="228" t="s">
        <v>7636</v>
      </c>
      <c r="K1125" s="228" t="s">
        <v>890</v>
      </c>
      <c r="L1125" s="228" t="s">
        <v>855</v>
      </c>
      <c r="M1125" s="228" t="s">
        <v>1211</v>
      </c>
      <c r="N1125" s="228" t="s">
        <v>924</v>
      </c>
      <c r="O1125" s="228" t="s">
        <v>850</v>
      </c>
      <c r="P1125" s="233" t="s">
        <v>7637</v>
      </c>
      <c r="Q1125" s="228" t="s">
        <v>892</v>
      </c>
      <c r="R1125" s="233" t="s">
        <v>855</v>
      </c>
      <c r="S1125" s="228" t="s">
        <v>855</v>
      </c>
      <c r="T1125" s="228" t="s">
        <v>7638</v>
      </c>
      <c r="U1125" s="228" t="s">
        <v>890</v>
      </c>
      <c r="V1125" s="228" t="s">
        <v>855</v>
      </c>
      <c r="W1125" s="228" t="s">
        <v>938</v>
      </c>
      <c r="X1125" s="316" t="s">
        <v>878</v>
      </c>
      <c r="Y1125" s="317" t="str">
        <f>VLOOKUP(HelpMe[[#This Row],[Technician]],Technicians[#All],3,FALSE)</f>
        <v>RAK Ceramics</v>
      </c>
      <c r="Z1125" s="228" t="str">
        <f>VLOOKUP(HelpMe[[#This Row],[Technician]],Technicians[#All],2,FALSE)</f>
        <v>SAP Basis</v>
      </c>
      <c r="AA1125" s="233" t="str">
        <f>IF((TEXT("Oct 28, 2024 00:00 AM","mmm dd, yyyy hh:mm") - HelpMe[[#This Row],[Updated Created Date]])&gt;0, "Yes","No")</f>
        <v>No</v>
      </c>
      <c r="AB1125" s="230">
        <f ca="1">HelpMe[[#This Row],[Updated Resolved Time]]-HelpMe[[#This Row],[Updated Created Date]]</f>
        <v>2.1061292824088014</v>
      </c>
      <c r="AC1125" s="231">
        <f>YEAR(HelpMe[[#This Row],[Updated Created Date]])</f>
        <v>2024</v>
      </c>
      <c r="AD1125" s="228">
        <f>WEEKNUM(HelpMe[[#This Row],[Updated Created Date]])</f>
        <v>52</v>
      </c>
      <c r="AE1125" s="228" t="str">
        <f>_xlfn.CONCAT(HelpMe[[#This Row],[Year]],"-W",HelpMe[[#This Row],[Week'#]])</f>
        <v>2024-W52</v>
      </c>
      <c r="AF1125" s="228" t="str">
        <f>IFERROR(VLOOKUP(HelpMe[[#This Row],[ID]],CGTracker[#All],13,FALSE),"No CG Status Found")</f>
        <v>No CG Status Found</v>
      </c>
      <c r="AG1125" s="228">
        <f>MONTH(HelpMe[[#This Row],[Updated Created Date]])</f>
        <v>12</v>
      </c>
      <c r="AH1125" s="228" t="str">
        <f>_xlfn.CONCAT(HelpMe[[#This Row],[Year]],"-M",HelpMe[[#This Row],[Month]])</f>
        <v>2024-M12</v>
      </c>
      <c r="AI1125" s="228" t="str">
        <f ca="1">IF(HelpMe[[#This Row],[Age]]&lt;2,"Less than 2",IF(HelpMe[[#This Row],[Age]]&lt;5,"From 2 to 5",IF(HelpMe[[#This Row],[Age]]&lt;10,"From 5 to 10","More than 10")))</f>
        <v>From 2 to 5</v>
      </c>
      <c r="AJ1125"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45651.651388888888</v>
      </c>
      <c r="AK11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6" spans="1:37" ht="13.5" customHeight="1">
      <c r="A1126" s="235">
        <v>4000006218</v>
      </c>
      <c r="B1126" s="228" t="s">
        <v>156</v>
      </c>
      <c r="C1126" s="228" t="s">
        <v>795</v>
      </c>
      <c r="D1126" s="228" t="s">
        <v>7639</v>
      </c>
      <c r="E1126" s="228" t="s">
        <v>7640</v>
      </c>
      <c r="F1126" s="228" t="s">
        <v>881</v>
      </c>
      <c r="G1126" s="228" t="s">
        <v>882</v>
      </c>
      <c r="H1126" s="228" t="s">
        <v>40</v>
      </c>
      <c r="I1126" s="233" t="s">
        <v>7641</v>
      </c>
      <c r="J1126" s="228" t="s">
        <v>7642</v>
      </c>
      <c r="K1126" s="228" t="s">
        <v>890</v>
      </c>
      <c r="L1126" s="228" t="s">
        <v>855</v>
      </c>
      <c r="M1126" s="228" t="s">
        <v>933</v>
      </c>
      <c r="N1126" s="228" t="s">
        <v>3134</v>
      </c>
      <c r="O1126" s="228" t="s">
        <v>850</v>
      </c>
      <c r="P1126" s="233" t="s">
        <v>7643</v>
      </c>
      <c r="Q1126" s="228" t="s">
        <v>795</v>
      </c>
      <c r="R1126" s="233" t="s">
        <v>7644</v>
      </c>
      <c r="S1126" s="228" t="s">
        <v>7644</v>
      </c>
      <c r="T1126" s="228" t="s">
        <v>7645</v>
      </c>
      <c r="U1126" s="228" t="s">
        <v>855</v>
      </c>
      <c r="V1126" s="228" t="s">
        <v>855</v>
      </c>
      <c r="W1126" s="228" t="s">
        <v>938</v>
      </c>
      <c r="X1126" s="316" t="s">
        <v>793</v>
      </c>
      <c r="Y1126" s="317" t="str">
        <f>VLOOKUP(HelpMe[[#This Row],[Technician]],Technicians[#All],3,FALSE)</f>
        <v>RAK Ceramics</v>
      </c>
      <c r="Z1126" s="228" t="str">
        <f>VLOOKUP(HelpMe[[#This Row],[Technician]],Technicians[#All],2,FALSE)</f>
        <v>SAP Basis</v>
      </c>
      <c r="AA1126" s="233" t="str">
        <f>IF((TEXT("Oct 28, 2024 00:00 AM","mmm dd, yyyy hh:mm") - HelpMe[[#This Row],[Updated Created Date]])&gt;0, "Yes","No")</f>
        <v>No</v>
      </c>
      <c r="AB1126" s="230">
        <f ca="1">HelpMe[[#This Row],[Updated Resolved Time]]-HelpMe[[#This Row],[Updated Created Date]]</f>
        <v>4.9305555556202307E-2</v>
      </c>
      <c r="AC1126" s="231">
        <f>YEAR(HelpMe[[#This Row],[Updated Created Date]])</f>
        <v>2024</v>
      </c>
      <c r="AD1126" s="228">
        <f>WEEKNUM(HelpMe[[#This Row],[Updated Created Date]])</f>
        <v>52</v>
      </c>
      <c r="AE1126" s="228" t="str">
        <f>_xlfn.CONCAT(HelpMe[[#This Row],[Year]],"-W",HelpMe[[#This Row],[Week'#]])</f>
        <v>2024-W52</v>
      </c>
      <c r="AF1126" s="228" t="str">
        <f>IFERROR(VLOOKUP(HelpMe[[#This Row],[ID]],CGTracker[#All],13,FALSE),"No CG Status Found")</f>
        <v>No CG Status Found</v>
      </c>
      <c r="AG1126" s="228">
        <f>MONTH(HelpMe[[#This Row],[Updated Created Date]])</f>
        <v>12</v>
      </c>
      <c r="AH1126" s="228" t="str">
        <f>_xlfn.CONCAT(HelpMe[[#This Row],[Year]],"-M",HelpMe[[#This Row],[Month]])</f>
        <v>2024-M12</v>
      </c>
      <c r="AI1126" s="228" t="str">
        <f ca="1">IF(HelpMe[[#This Row],[Age]]&lt;2,"Less than 2",IF(HelpMe[[#This Row],[Age]]&lt;5,"From 2 to 5",IF(HelpMe[[#This Row],[Age]]&lt;10,"From 5 to 10","More than 10")))</f>
        <v>Less than 2</v>
      </c>
      <c r="AJ1126"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45650.526388888888</v>
      </c>
      <c r="AK11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45650.575694444444</v>
      </c>
    </row>
    <row r="1127" spans="1:37" ht="13.5" customHeight="1">
      <c r="A1127" s="235">
        <v>4000006230</v>
      </c>
      <c r="B1127" s="228" t="s">
        <v>156</v>
      </c>
      <c r="C1127" s="228" t="s">
        <v>795</v>
      </c>
      <c r="D1127" s="228" t="s">
        <v>7646</v>
      </c>
      <c r="E1127" s="228" t="s">
        <v>1228</v>
      </c>
      <c r="F1127" s="228" t="s">
        <v>7098</v>
      </c>
      <c r="G1127" s="228" t="s">
        <v>895</v>
      </c>
      <c r="H1127" s="228" t="s">
        <v>268</v>
      </c>
      <c r="I1127" s="233" t="s">
        <v>7512</v>
      </c>
      <c r="J1127" s="228" t="s">
        <v>7647</v>
      </c>
      <c r="K1127" s="228" t="s">
        <v>846</v>
      </c>
      <c r="L1127" s="228" t="s">
        <v>855</v>
      </c>
      <c r="M1127" s="228" t="s">
        <v>933</v>
      </c>
      <c r="N1127" s="228" t="s">
        <v>1004</v>
      </c>
      <c r="O1127" s="228" t="s">
        <v>1123</v>
      </c>
      <c r="P1127" s="233" t="s">
        <v>7648</v>
      </c>
      <c r="Q1127" s="228" t="s">
        <v>892</v>
      </c>
      <c r="R1127" s="233" t="s">
        <v>855</v>
      </c>
      <c r="S1127" s="228" t="s">
        <v>855</v>
      </c>
      <c r="T1127" s="228" t="s">
        <v>7649</v>
      </c>
      <c r="U1127" s="228" t="s">
        <v>855</v>
      </c>
      <c r="V1127" s="228" t="s">
        <v>855</v>
      </c>
      <c r="W1127" s="228" t="s">
        <v>869</v>
      </c>
      <c r="X1127" s="316" t="s">
        <v>793</v>
      </c>
      <c r="Y1127" s="317" t="str">
        <f>VLOOKUP(HelpMe[[#This Row],[Technician]],Technicians[#All],3,FALSE)</f>
        <v>Capgemini</v>
      </c>
      <c r="Z1127" s="228" t="str">
        <f>VLOOKUP(HelpMe[[#This Row],[Technician]],Technicians[#All],2,FALSE)</f>
        <v>SAP ABAP</v>
      </c>
      <c r="AA1127" s="233" t="str">
        <f>IF((TEXT("Oct 28, 2024 00:00 AM","mmm dd, yyyy hh:mm") - HelpMe[[#This Row],[Updated Created Date]])&gt;0, "Yes","No")</f>
        <v>No</v>
      </c>
      <c r="AB1127" s="230">
        <f ca="1">HelpMe[[#This Row],[Updated Resolved Time]]-HelpMe[[#This Row],[Updated Created Date]]</f>
        <v>3.0575181712993071</v>
      </c>
      <c r="AC1127" s="231">
        <f>YEAR(HelpMe[[#This Row],[Updated Created Date]])</f>
        <v>2024</v>
      </c>
      <c r="AD1127" s="228">
        <f>WEEKNUM(HelpMe[[#This Row],[Updated Created Date]])</f>
        <v>52</v>
      </c>
      <c r="AE1127" s="228" t="str">
        <f>_xlfn.CONCAT(HelpMe[[#This Row],[Year]],"-W",HelpMe[[#This Row],[Week'#]])</f>
        <v>2024-W52</v>
      </c>
      <c r="AF1127" s="228" t="str">
        <f>IFERROR(VLOOKUP(HelpMe[[#This Row],[ID]],CGTracker[#All],13,FALSE),"No CG Status Found")</f>
        <v>No CG Status Found</v>
      </c>
      <c r="AG1127" s="228">
        <f>MONTH(HelpMe[[#This Row],[Updated Created Date]])</f>
        <v>12</v>
      </c>
      <c r="AH1127" s="228" t="str">
        <f>_xlfn.CONCAT(HelpMe[[#This Row],[Year]],"-M",HelpMe[[#This Row],[Month]])</f>
        <v>2024-M12</v>
      </c>
      <c r="AI1127" s="228" t="str">
        <f ca="1">IF(HelpMe[[#This Row],[Age]]&lt;2,"Less than 2",IF(HelpMe[[#This Row],[Age]]&lt;5,"From 2 to 5",IF(HelpMe[[#This Row],[Age]]&lt;10,"From 5 to 10","More than 10")))</f>
        <v>From 2 to 5</v>
      </c>
      <c r="AJ1127"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45650.7</v>
      </c>
      <c r="AK11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8" spans="1:37" ht="13.5" customHeight="1">
      <c r="A1128" s="235">
        <v>4000006236</v>
      </c>
      <c r="B1128" s="228" t="s">
        <v>156</v>
      </c>
      <c r="C1128" s="228" t="s">
        <v>795</v>
      </c>
      <c r="D1128" s="228" t="s">
        <v>801</v>
      </c>
      <c r="E1128" s="228" t="s">
        <v>6208</v>
      </c>
      <c r="F1128" s="228" t="s">
        <v>518</v>
      </c>
      <c r="G1128" s="228" t="s">
        <v>895</v>
      </c>
      <c r="H1128" s="228" t="s">
        <v>268</v>
      </c>
      <c r="I1128" s="233" t="s">
        <v>7650</v>
      </c>
      <c r="J1128" s="228" t="s">
        <v>7651</v>
      </c>
      <c r="K1128" s="228" t="s">
        <v>846</v>
      </c>
      <c r="L1128" s="228" t="s">
        <v>855</v>
      </c>
      <c r="M1128" s="228" t="s">
        <v>933</v>
      </c>
      <c r="N1128" s="228" t="s">
        <v>1004</v>
      </c>
      <c r="O1128" s="228" t="s">
        <v>850</v>
      </c>
      <c r="P1128" s="233" t="s">
        <v>7652</v>
      </c>
      <c r="Q1128" s="228" t="s">
        <v>795</v>
      </c>
      <c r="R1128" s="233" t="s">
        <v>855</v>
      </c>
      <c r="S1128" s="228" t="s">
        <v>855</v>
      </c>
      <c r="T1128" s="228" t="s">
        <v>7653</v>
      </c>
      <c r="U1128" s="228" t="s">
        <v>855</v>
      </c>
      <c r="V1128" s="228" t="s">
        <v>855</v>
      </c>
      <c r="W1128" s="228" t="s">
        <v>869</v>
      </c>
      <c r="X1128" s="316" t="s">
        <v>793</v>
      </c>
      <c r="Y1128" s="317" t="str">
        <f>VLOOKUP(HelpMe[[#This Row],[Technician]],Technicians[#All],3,FALSE)</f>
        <v>Capgemini</v>
      </c>
      <c r="Z1128" s="228" t="str">
        <f>VLOOKUP(HelpMe[[#This Row],[Technician]],Technicians[#All],2,FALSE)</f>
        <v>SAP SD</v>
      </c>
      <c r="AA1128" s="233" t="str">
        <f>IF((TEXT("Oct 28, 2024 00:00 AM","mmm dd, yyyy hh:mm") - HelpMe[[#This Row],[Updated Created Date]])&gt;0, "Yes","No")</f>
        <v>No</v>
      </c>
      <c r="AB1128" s="230">
        <f ca="1">HelpMe[[#This Row],[Updated Resolved Time]]-HelpMe[[#This Row],[Updated Created Date]]</f>
        <v>2.9630737268525991</v>
      </c>
      <c r="AC1128" s="231">
        <f>YEAR(HelpMe[[#This Row],[Updated Created Date]])</f>
        <v>2024</v>
      </c>
      <c r="AD1128" s="228">
        <f>WEEKNUM(HelpMe[[#This Row],[Updated Created Date]])</f>
        <v>52</v>
      </c>
      <c r="AE1128" s="228" t="str">
        <f>_xlfn.CONCAT(HelpMe[[#This Row],[Year]],"-W",HelpMe[[#This Row],[Week'#]])</f>
        <v>2024-W52</v>
      </c>
      <c r="AF1128" s="228" t="str">
        <f>IFERROR(VLOOKUP(HelpMe[[#This Row],[ID]],CGTracker[#All],13,FALSE),"No CG Status Found")</f>
        <v>In Progress</v>
      </c>
      <c r="AG1128" s="228">
        <f>MONTH(HelpMe[[#This Row],[Updated Created Date]])</f>
        <v>12</v>
      </c>
      <c r="AH1128" s="228" t="str">
        <f>_xlfn.CONCAT(HelpMe[[#This Row],[Year]],"-M",HelpMe[[#This Row],[Month]])</f>
        <v>2024-M12</v>
      </c>
      <c r="AI1128" s="228" t="str">
        <f ca="1">IF(HelpMe[[#This Row],[Age]]&lt;2,"Less than 2",IF(HelpMe[[#This Row],[Age]]&lt;5,"From 2 to 5",IF(HelpMe[[#This Row],[Age]]&lt;10,"From 5 to 10","More than 10")))</f>
        <v>From 2 to 5</v>
      </c>
      <c r="AJ1128"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45650.794444444444</v>
      </c>
      <c r="AK11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29" spans="1:37" ht="13.5" customHeight="1">
      <c r="A1129" s="235">
        <v>4000006244</v>
      </c>
      <c r="B1129" s="228" t="s">
        <v>156</v>
      </c>
      <c r="C1129" s="228" t="s">
        <v>892</v>
      </c>
      <c r="D1129" s="228" t="s">
        <v>7654</v>
      </c>
      <c r="E1129" s="228" t="s">
        <v>7293</v>
      </c>
      <c r="F1129" s="228" t="s">
        <v>2232</v>
      </c>
      <c r="G1129" s="228" t="s">
        <v>941</v>
      </c>
      <c r="H1129" s="228" t="s">
        <v>268</v>
      </c>
      <c r="I1129" s="233" t="s">
        <v>7655</v>
      </c>
      <c r="J1129" s="228" t="s">
        <v>7656</v>
      </c>
      <c r="K1129" s="228" t="s">
        <v>846</v>
      </c>
      <c r="L1129" s="228" t="s">
        <v>855</v>
      </c>
      <c r="M1129" s="228" t="s">
        <v>933</v>
      </c>
      <c r="N1129" s="228" t="s">
        <v>1906</v>
      </c>
      <c r="O1129" s="228" t="s">
        <v>850</v>
      </c>
      <c r="P1129" s="233" t="s">
        <v>7657</v>
      </c>
      <c r="Q1129" s="228" t="s">
        <v>795</v>
      </c>
      <c r="R1129" s="233" t="s">
        <v>855</v>
      </c>
      <c r="S1129" s="228" t="s">
        <v>855</v>
      </c>
      <c r="T1129" s="228" t="s">
        <v>7658</v>
      </c>
      <c r="U1129" s="228" t="s">
        <v>855</v>
      </c>
      <c r="V1129" s="228" t="s">
        <v>855</v>
      </c>
      <c r="W1129" s="228" t="s">
        <v>869</v>
      </c>
      <c r="X1129" s="316" t="s">
        <v>904</v>
      </c>
      <c r="Y1129" s="317" t="str">
        <f>VLOOKUP(HelpMe[[#This Row],[Technician]],Technicians[#All],3,FALSE)</f>
        <v>Capgemini</v>
      </c>
      <c r="Z1129" s="228" t="str">
        <f>VLOOKUP(HelpMe[[#This Row],[Technician]],Technicians[#All],2,FALSE)</f>
        <v>SAP MM</v>
      </c>
      <c r="AA1129" s="233" t="str">
        <f>IF((TEXT("Oct 28, 2024 00:00 AM","mmm dd, yyyy hh:mm") - HelpMe[[#This Row],[Updated Created Date]])&gt;0, "Yes","No")</f>
        <v>No</v>
      </c>
      <c r="AB1129" s="230">
        <f ca="1">HelpMe[[#This Row],[Updated Resolved Time]]-HelpMe[[#This Row],[Updated Created Date]]</f>
        <v>2.2693237268540543</v>
      </c>
      <c r="AC1129" s="231">
        <f>YEAR(HelpMe[[#This Row],[Updated Created Date]])</f>
        <v>2024</v>
      </c>
      <c r="AD1129" s="228">
        <f>WEEKNUM(HelpMe[[#This Row],[Updated Created Date]])</f>
        <v>52</v>
      </c>
      <c r="AE1129" s="228" t="str">
        <f>_xlfn.CONCAT(HelpMe[[#This Row],[Year]],"-W",HelpMe[[#This Row],[Week'#]])</f>
        <v>2024-W52</v>
      </c>
      <c r="AF1129" s="228" t="str">
        <f>IFERROR(VLOOKUP(HelpMe[[#This Row],[ID]],CGTracker[#All],13,FALSE),"No CG Status Found")</f>
        <v>No CG Status Found</v>
      </c>
      <c r="AG1129" s="228">
        <f>MONTH(HelpMe[[#This Row],[Updated Created Date]])</f>
        <v>12</v>
      </c>
      <c r="AH1129" s="228" t="str">
        <f>_xlfn.CONCAT(HelpMe[[#This Row],[Year]],"-M",HelpMe[[#This Row],[Month]])</f>
        <v>2024-M12</v>
      </c>
      <c r="AI1129" s="228" t="str">
        <f ca="1">IF(HelpMe[[#This Row],[Age]]&lt;2,"Less than 2",IF(HelpMe[[#This Row],[Age]]&lt;5,"From 2 to 5",IF(HelpMe[[#This Row],[Age]]&lt;10,"From 5 to 10","More than 10")))</f>
        <v>From 2 to 5</v>
      </c>
      <c r="AJ1129"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45651.488194444442</v>
      </c>
      <c r="AK11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30" spans="1:37" ht="13.5" customHeight="1">
      <c r="A1130" s="235">
        <v>4000006253</v>
      </c>
      <c r="B1130" s="228" t="s">
        <v>156</v>
      </c>
      <c r="C1130" s="228" t="s">
        <v>892</v>
      </c>
      <c r="D1130" s="228" t="s">
        <v>7659</v>
      </c>
      <c r="E1130" s="228" t="s">
        <v>7459</v>
      </c>
      <c r="F1130" s="228" t="s">
        <v>2387</v>
      </c>
      <c r="G1130" s="228" t="s">
        <v>895</v>
      </c>
      <c r="H1130" s="228" t="s">
        <v>268</v>
      </c>
      <c r="I1130" s="233" t="s">
        <v>7660</v>
      </c>
      <c r="J1130" s="228" t="s">
        <v>7661</v>
      </c>
      <c r="K1130" s="228" t="s">
        <v>846</v>
      </c>
      <c r="L1130" s="228" t="s">
        <v>855</v>
      </c>
      <c r="M1130" s="228" t="s">
        <v>933</v>
      </c>
      <c r="N1130" s="228" t="s">
        <v>886</v>
      </c>
      <c r="O1130" s="228" t="s">
        <v>850</v>
      </c>
      <c r="P1130" s="233" t="s">
        <v>7662</v>
      </c>
      <c r="Q1130" s="228" t="s">
        <v>795</v>
      </c>
      <c r="R1130" s="233" t="s">
        <v>855</v>
      </c>
      <c r="S1130" s="228" t="s">
        <v>855</v>
      </c>
      <c r="T1130" s="228" t="s">
        <v>7663</v>
      </c>
      <c r="U1130" s="228" t="s">
        <v>855</v>
      </c>
      <c r="V1130" s="228" t="s">
        <v>855</v>
      </c>
      <c r="W1130" s="228" t="s">
        <v>869</v>
      </c>
      <c r="X1130" s="316" t="s">
        <v>793</v>
      </c>
      <c r="Y1130" s="317" t="str">
        <f>VLOOKUP(HelpMe[[#This Row],[Technician]],Technicians[#All],3,FALSE)</f>
        <v>Capgemini</v>
      </c>
      <c r="Z1130" s="228" t="str">
        <f>VLOOKUP(HelpMe[[#This Row],[Technician]],Technicians[#All],2,FALSE)</f>
        <v>SAP FICO</v>
      </c>
      <c r="AA1130" s="233" t="str">
        <f>IF((TEXT("Oct 28, 2024 00:00 AM","mmm dd, yyyy hh:mm") - HelpMe[[#This Row],[Updated Created Date]])&gt;0, "Yes","No")</f>
        <v>No</v>
      </c>
      <c r="AB1130" s="230">
        <f ca="1">HelpMe[[#This Row],[Updated Resolved Time]]-HelpMe[[#This Row],[Updated Created Date]]</f>
        <v>2.1665459490759531</v>
      </c>
      <c r="AC1130" s="231">
        <f>YEAR(HelpMe[[#This Row],[Updated Created Date]])</f>
        <v>2024</v>
      </c>
      <c r="AD1130" s="228">
        <f>WEEKNUM(HelpMe[[#This Row],[Updated Created Date]])</f>
        <v>52</v>
      </c>
      <c r="AE1130" s="228" t="str">
        <f>_xlfn.CONCAT(HelpMe[[#This Row],[Year]],"-W",HelpMe[[#This Row],[Week'#]])</f>
        <v>2024-W52</v>
      </c>
      <c r="AF1130" s="228" t="str">
        <f>IFERROR(VLOOKUP(HelpMe[[#This Row],[ID]],CGTracker[#All],13,FALSE),"No CG Status Found")</f>
        <v>No CG Status Found</v>
      </c>
      <c r="AG1130" s="228">
        <f>MONTH(HelpMe[[#This Row],[Updated Created Date]])</f>
        <v>12</v>
      </c>
      <c r="AH1130" s="228" t="str">
        <f>_xlfn.CONCAT(HelpMe[[#This Row],[Year]],"-M",HelpMe[[#This Row],[Month]])</f>
        <v>2024-M12</v>
      </c>
      <c r="AI1130" s="228" t="str">
        <f ca="1">IF(HelpMe[[#This Row],[Age]]&lt;2,"Less than 2",IF(HelpMe[[#This Row],[Age]]&lt;5,"From 2 to 5",IF(HelpMe[[#This Row],[Age]]&lt;10,"From 5 to 10","More than 10")))</f>
        <v>From 2 to 5</v>
      </c>
      <c r="AJ1130"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45651.59097222222</v>
      </c>
      <c r="AK11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31" spans="1:37" ht="13.5" customHeight="1">
      <c r="A1131" s="235">
        <v>4000006262</v>
      </c>
      <c r="B1131" s="228" t="s">
        <v>156</v>
      </c>
      <c r="C1131" s="228" t="s">
        <v>795</v>
      </c>
      <c r="D1131" s="228" t="s">
        <v>7664</v>
      </c>
      <c r="E1131" s="228" t="s">
        <v>7596</v>
      </c>
      <c r="F1131" s="228" t="s">
        <v>518</v>
      </c>
      <c r="G1131" s="228" t="s">
        <v>516</v>
      </c>
      <c r="H1131" s="228" t="s">
        <v>268</v>
      </c>
      <c r="I1131" s="233" t="s">
        <v>7665</v>
      </c>
      <c r="J1131" s="228" t="s">
        <v>7666</v>
      </c>
      <c r="K1131" s="228" t="s">
        <v>846</v>
      </c>
      <c r="L1131" s="228" t="s">
        <v>855</v>
      </c>
      <c r="M1131" s="228" t="s">
        <v>933</v>
      </c>
      <c r="N1131" s="228" t="s">
        <v>1024</v>
      </c>
      <c r="O1131" s="228" t="s">
        <v>850</v>
      </c>
      <c r="P1131" s="233" t="s">
        <v>7667</v>
      </c>
      <c r="Q1131" s="228" t="s">
        <v>795</v>
      </c>
      <c r="R1131" s="233" t="s">
        <v>855</v>
      </c>
      <c r="S1131" s="228" t="s">
        <v>855</v>
      </c>
      <c r="T1131" s="228" t="s">
        <v>7668</v>
      </c>
      <c r="U1131" s="228" t="s">
        <v>855</v>
      </c>
      <c r="V1131" s="228" t="s">
        <v>855</v>
      </c>
      <c r="W1131" s="228" t="s">
        <v>2948</v>
      </c>
      <c r="X1131" s="316" t="s">
        <v>793</v>
      </c>
      <c r="Y1131" s="317" t="str">
        <f>VLOOKUP(HelpMe[[#This Row],[Technician]],Technicians[#All],3,FALSE)</f>
        <v>Capgemini</v>
      </c>
      <c r="Z1131" s="228" t="str">
        <f>VLOOKUP(HelpMe[[#This Row],[Technician]],Technicians[#All],2,FALSE)</f>
        <v>SAP SD</v>
      </c>
      <c r="AA1131" s="233" t="str">
        <f>IF((TEXT("Oct 28, 2024 00:00 AM","mmm dd, yyyy hh:mm") - HelpMe[[#This Row],[Updated Created Date]])&gt;0, "Yes","No")</f>
        <v>No</v>
      </c>
      <c r="AB1131" s="230">
        <f ca="1">HelpMe[[#This Row],[Updated Resolved Time]]-HelpMe[[#This Row],[Updated Created Date]]</f>
        <v>2.0234903935197508</v>
      </c>
      <c r="AC1131" s="231">
        <f>YEAR(HelpMe[[#This Row],[Updated Created Date]])</f>
        <v>2024</v>
      </c>
      <c r="AD1131" s="228">
        <f>WEEKNUM(HelpMe[[#This Row],[Updated Created Date]])</f>
        <v>52</v>
      </c>
      <c r="AE1131" s="228" t="str">
        <f>_xlfn.CONCAT(HelpMe[[#This Row],[Year]],"-W",HelpMe[[#This Row],[Week'#]])</f>
        <v>2024-W52</v>
      </c>
      <c r="AF1131" s="228" t="str">
        <f>IFERROR(VLOOKUP(HelpMe[[#This Row],[ID]],CGTracker[#All],13,FALSE),"No CG Status Found")</f>
        <v>No CG Status Found</v>
      </c>
      <c r="AG1131" s="228">
        <f>MONTH(HelpMe[[#This Row],[Updated Created Date]])</f>
        <v>12</v>
      </c>
      <c r="AH1131" s="228" t="str">
        <f>_xlfn.CONCAT(HelpMe[[#This Row],[Year]],"-M",HelpMe[[#This Row],[Month]])</f>
        <v>2024-M12</v>
      </c>
      <c r="AI1131" s="228" t="str">
        <f ca="1">IF(HelpMe[[#This Row],[Age]]&lt;2,"Less than 2",IF(HelpMe[[#This Row],[Age]]&lt;5,"From 2 to 5",IF(HelpMe[[#This Row],[Age]]&lt;10,"From 5 to 10","More than 10")))</f>
        <v>From 2 to 5</v>
      </c>
      <c r="AJ1131"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45651.734027777777</v>
      </c>
      <c r="AK11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32" spans="1:37" ht="13.5" customHeight="1">
      <c r="A1132" s="235">
        <v>4000006281</v>
      </c>
      <c r="B1132" s="228" t="s">
        <v>156</v>
      </c>
      <c r="C1132" s="228" t="s">
        <v>795</v>
      </c>
      <c r="D1132" s="228" t="s">
        <v>7669</v>
      </c>
      <c r="E1132" s="228" t="s">
        <v>1377</v>
      </c>
      <c r="F1132" s="228" t="s">
        <v>5000</v>
      </c>
      <c r="G1132" s="228" t="s">
        <v>941</v>
      </c>
      <c r="H1132" s="228" t="s">
        <v>268</v>
      </c>
      <c r="I1132" s="233" t="s">
        <v>7670</v>
      </c>
      <c r="J1132" s="228" t="s">
        <v>7671</v>
      </c>
      <c r="K1132" s="228" t="s">
        <v>846</v>
      </c>
      <c r="L1132" s="228" t="s">
        <v>855</v>
      </c>
      <c r="M1132" s="228" t="s">
        <v>933</v>
      </c>
      <c r="N1132" s="228" t="s">
        <v>1381</v>
      </c>
      <c r="O1132" s="228" t="s">
        <v>850</v>
      </c>
      <c r="P1132" s="233" t="s">
        <v>7672</v>
      </c>
      <c r="Q1132" s="228" t="s">
        <v>795</v>
      </c>
      <c r="R1132" s="233" t="s">
        <v>855</v>
      </c>
      <c r="S1132" s="228" t="s">
        <v>855</v>
      </c>
      <c r="T1132" s="228" t="s">
        <v>7673</v>
      </c>
      <c r="U1132" s="228" t="s">
        <v>855</v>
      </c>
      <c r="V1132" s="228" t="s">
        <v>855</v>
      </c>
      <c r="W1132" s="228" t="s">
        <v>869</v>
      </c>
      <c r="X1132" s="316" t="s">
        <v>793</v>
      </c>
      <c r="Y1132" s="317" t="str">
        <f>VLOOKUP(HelpMe[[#This Row],[Technician]],Technicians[#All],3,FALSE)</f>
        <v>RAK Ceramics</v>
      </c>
      <c r="Z1132" s="228" t="str">
        <f>VLOOKUP(HelpMe[[#This Row],[Technician]],Technicians[#All],2,FALSE)</f>
        <v>SAP MM</v>
      </c>
      <c r="AA1132" s="233" t="str">
        <f>IF((TEXT("Oct 28, 2024 00:00 AM","mmm dd, yyyy hh:mm") - HelpMe[[#This Row],[Updated Created Date]])&gt;0, "Yes","No")</f>
        <v>No</v>
      </c>
      <c r="AB1132" s="230">
        <f ca="1">HelpMe[[#This Row],[Updated Resolved Time]]-HelpMe[[#This Row],[Updated Created Date]]</f>
        <v>1.2401570601869025</v>
      </c>
      <c r="AC1132" s="231">
        <f>YEAR(HelpMe[[#This Row],[Updated Created Date]])</f>
        <v>2024</v>
      </c>
      <c r="AD1132" s="228">
        <f>WEEKNUM(HelpMe[[#This Row],[Updated Created Date]])</f>
        <v>52</v>
      </c>
      <c r="AE1132" s="228" t="str">
        <f>_xlfn.CONCAT(HelpMe[[#This Row],[Year]],"-W",HelpMe[[#This Row],[Week'#]])</f>
        <v>2024-W52</v>
      </c>
      <c r="AF1132" s="228" t="str">
        <f>IFERROR(VLOOKUP(HelpMe[[#This Row],[ID]],CGTracker[#All],13,FALSE),"No CG Status Found")</f>
        <v>No CG Status Found</v>
      </c>
      <c r="AG1132" s="228">
        <f>MONTH(HelpMe[[#This Row],[Updated Created Date]])</f>
        <v>12</v>
      </c>
      <c r="AH1132" s="228" t="str">
        <f>_xlfn.CONCAT(HelpMe[[#This Row],[Year]],"-M",HelpMe[[#This Row],[Month]])</f>
        <v>2024-M12</v>
      </c>
      <c r="AI1132" s="228" t="str">
        <f ca="1">IF(HelpMe[[#This Row],[Age]]&lt;2,"Less than 2",IF(HelpMe[[#This Row],[Age]]&lt;5,"From 2 to 5",IF(HelpMe[[#This Row],[Age]]&lt;10,"From 5 to 10","More than 10")))</f>
        <v>Less than 2</v>
      </c>
      <c r="AJ1132"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45652.517361111109</v>
      </c>
      <c r="AK11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33" spans="1:37" ht="13.5" customHeight="1">
      <c r="A1133" s="235">
        <v>4000006277</v>
      </c>
      <c r="B1133" s="228" t="s">
        <v>156</v>
      </c>
      <c r="C1133" s="228" t="s">
        <v>795</v>
      </c>
      <c r="D1133" s="228" t="s">
        <v>7674</v>
      </c>
      <c r="E1133" s="228" t="s">
        <v>1119</v>
      </c>
      <c r="F1133" s="228" t="s">
        <v>2232</v>
      </c>
      <c r="G1133" s="228" t="s">
        <v>941</v>
      </c>
      <c r="H1133" s="228" t="s">
        <v>268</v>
      </c>
      <c r="I1133" s="233" t="s">
        <v>7675</v>
      </c>
      <c r="J1133" s="228" t="s">
        <v>7676</v>
      </c>
      <c r="K1133" s="228" t="s">
        <v>846</v>
      </c>
      <c r="L1133" s="228" t="s">
        <v>855</v>
      </c>
      <c r="M1133" s="228" t="s">
        <v>1119</v>
      </c>
      <c r="N1133" s="228" t="s">
        <v>1122</v>
      </c>
      <c r="O1133" s="228" t="s">
        <v>850</v>
      </c>
      <c r="P1133" s="233" t="s">
        <v>7677</v>
      </c>
      <c r="Q1133" s="228" t="s">
        <v>795</v>
      </c>
      <c r="R1133" s="233" t="s">
        <v>855</v>
      </c>
      <c r="S1133" s="228" t="s">
        <v>855</v>
      </c>
      <c r="T1133" s="228" t="s">
        <v>6292</v>
      </c>
      <c r="U1133" s="228" t="s">
        <v>855</v>
      </c>
      <c r="V1133" s="228" t="s">
        <v>855</v>
      </c>
      <c r="W1133" s="228" t="s">
        <v>869</v>
      </c>
      <c r="X1133" s="316" t="s">
        <v>878</v>
      </c>
      <c r="Y1133" s="317" t="str">
        <f>VLOOKUP(HelpMe[[#This Row],[Technician]],Technicians[#All],3,FALSE)</f>
        <v>Capgemini</v>
      </c>
      <c r="Z1133" s="228" t="str">
        <f>VLOOKUP(HelpMe[[#This Row],[Technician]],Technicians[#All],2,FALSE)</f>
        <v>SAP MM</v>
      </c>
      <c r="AA1133" s="233" t="str">
        <f>IF((TEXT("Oct 28, 2024 00:00 AM","mmm dd, yyyy hh:mm") - HelpMe[[#This Row],[Updated Created Date]])&gt;0, "Yes","No")</f>
        <v>No</v>
      </c>
      <c r="AB1133" s="230">
        <f ca="1">HelpMe[[#This Row],[Updated Resolved Time]]-HelpMe[[#This Row],[Updated Created Date]]</f>
        <v>1.2880737268496887</v>
      </c>
      <c r="AC1133" s="231">
        <f>YEAR(HelpMe[[#This Row],[Updated Created Date]])</f>
        <v>2024</v>
      </c>
      <c r="AD1133" s="228">
        <f>WEEKNUM(HelpMe[[#This Row],[Updated Created Date]])</f>
        <v>52</v>
      </c>
      <c r="AE1133" s="228" t="str">
        <f>_xlfn.CONCAT(HelpMe[[#This Row],[Year]],"-W",HelpMe[[#This Row],[Week'#]])</f>
        <v>2024-W52</v>
      </c>
      <c r="AF1133" s="228" t="str">
        <f>IFERROR(VLOOKUP(HelpMe[[#This Row],[ID]],CGTracker[#All],13,FALSE),"No CG Status Found")</f>
        <v>No CG Status Found</v>
      </c>
      <c r="AG1133" s="228">
        <f>MONTH(HelpMe[[#This Row],[Updated Created Date]])</f>
        <v>12</v>
      </c>
      <c r="AH1133" s="228" t="str">
        <f>_xlfn.CONCAT(HelpMe[[#This Row],[Year]],"-M",HelpMe[[#This Row],[Month]])</f>
        <v>2024-M12</v>
      </c>
      <c r="AI1133" s="228" t="str">
        <f ca="1">IF(HelpMe[[#This Row],[Age]]&lt;2,"Less than 2",IF(HelpMe[[#This Row],[Age]]&lt;5,"From 2 to 5",IF(HelpMe[[#This Row],[Age]]&lt;10,"From 5 to 10","More than 10")))</f>
        <v>Less than 2</v>
      </c>
      <c r="AJ1133"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45652.469444444447</v>
      </c>
      <c r="AK11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row r="1134" spans="1:37" ht="13.5" customHeight="1">
      <c r="A1134" s="235">
        <v>4000006279</v>
      </c>
      <c r="B1134" s="228" t="s">
        <v>156</v>
      </c>
      <c r="C1134" s="228" t="s">
        <v>795</v>
      </c>
      <c r="D1134" s="228" t="s">
        <v>7678</v>
      </c>
      <c r="E1134" s="228" t="s">
        <v>1377</v>
      </c>
      <c r="F1134" s="228" t="s">
        <v>2232</v>
      </c>
      <c r="G1134" s="228" t="s">
        <v>941</v>
      </c>
      <c r="H1134" s="228" t="s">
        <v>268</v>
      </c>
      <c r="I1134" s="233" t="s">
        <v>7617</v>
      </c>
      <c r="J1134" s="228" t="s">
        <v>7679</v>
      </c>
      <c r="K1134" s="228" t="s">
        <v>846</v>
      </c>
      <c r="L1134" s="228" t="s">
        <v>855</v>
      </c>
      <c r="M1134" s="228" t="s">
        <v>1377</v>
      </c>
      <c r="N1134" s="228" t="s">
        <v>1381</v>
      </c>
      <c r="O1134" s="228" t="s">
        <v>850</v>
      </c>
      <c r="P1134" s="233" t="s">
        <v>7680</v>
      </c>
      <c r="Q1134" s="228" t="s">
        <v>795</v>
      </c>
      <c r="R1134" s="233" t="s">
        <v>855</v>
      </c>
      <c r="S1134" s="228" t="s">
        <v>855</v>
      </c>
      <c r="T1134" s="228" t="s">
        <v>7681</v>
      </c>
      <c r="U1134" s="228" t="s">
        <v>855</v>
      </c>
      <c r="V1134" s="228" t="s">
        <v>855</v>
      </c>
      <c r="W1134" s="228" t="s">
        <v>869</v>
      </c>
      <c r="X1134" s="316" t="s">
        <v>793</v>
      </c>
      <c r="Y1134" s="317" t="str">
        <f>VLOOKUP(HelpMe[[#This Row],[Technician]],Technicians[#All],3,FALSE)</f>
        <v>Capgemini</v>
      </c>
      <c r="Z1134" s="228" t="str">
        <f>VLOOKUP(HelpMe[[#This Row],[Technician]],Technicians[#All],2,FALSE)</f>
        <v>SAP MM</v>
      </c>
      <c r="AA1134" s="233" t="str">
        <f>IF((TEXT("Oct 28, 2024 00:00 AM","mmm dd, yyyy hh:mm") - HelpMe[[#This Row],[Updated Created Date]])&gt;0, "Yes","No")</f>
        <v>No</v>
      </c>
      <c r="AB1134" s="230">
        <f ca="1">HelpMe[[#This Row],[Updated Resolved Time]]-HelpMe[[#This Row],[Updated Created Date]]</f>
        <v>1.2443237268525991</v>
      </c>
      <c r="AC1134" s="231">
        <f>YEAR(HelpMe[[#This Row],[Updated Created Date]])</f>
        <v>2024</v>
      </c>
      <c r="AD1134" s="228">
        <f>WEEKNUM(HelpMe[[#This Row],[Updated Created Date]])</f>
        <v>52</v>
      </c>
      <c r="AE1134" s="228" t="str">
        <f>_xlfn.CONCAT(HelpMe[[#This Row],[Year]],"-W",HelpMe[[#This Row],[Week'#]])</f>
        <v>2024-W52</v>
      </c>
      <c r="AF1134" s="228" t="str">
        <f>IFERROR(VLOOKUP(HelpMe[[#This Row],[ID]],CGTracker[#All],13,FALSE),"No CG Status Found")</f>
        <v>No CG Status Found</v>
      </c>
      <c r="AG1134" s="228">
        <f>MONTH(HelpMe[[#This Row],[Updated Created Date]])</f>
        <v>12</v>
      </c>
      <c r="AH1134" s="228" t="str">
        <f>_xlfn.CONCAT(HelpMe[[#This Row],[Year]],"-M",HelpMe[[#This Row],[Month]])</f>
        <v>2024-M12</v>
      </c>
      <c r="AI1134" s="228" t="str">
        <f ca="1">IF(HelpMe[[#This Row],[Age]]&lt;2,"Less than 2",IF(HelpMe[[#This Row],[Age]]&lt;5,"From 2 to 5",IF(HelpMe[[#This Row],[Age]]&lt;10,"From 5 to 10","More than 10")))</f>
        <v>Less than 2</v>
      </c>
      <c r="AJ1134" s="232">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45652.513194444444</v>
      </c>
      <c r="AK11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45653.757518171296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97C6-FB3F-4CF5-B9EF-1E1E7A694680}">
  <sheetPr codeName="Sheet3"/>
  <dimension ref="A1:K36"/>
  <sheetViews>
    <sheetView zoomScale="90" zoomScaleNormal="90" workbookViewId="0">
      <selection activeCell="E3" sqref="E3:G7"/>
    </sheetView>
  </sheetViews>
  <sheetFormatPr defaultRowHeight="14.45"/>
  <cols>
    <col min="1" max="1" width="26.85546875" bestFit="1" customWidth="1"/>
    <col min="2" max="2" width="20.85546875" bestFit="1" customWidth="1"/>
    <col min="3" max="3" width="21.7109375" bestFit="1" customWidth="1"/>
    <col min="4" max="4" width="8.85546875" customWidth="1"/>
    <col min="5" max="5" width="12.140625" customWidth="1"/>
    <col min="6" max="6" width="15.140625" bestFit="1" customWidth="1"/>
    <col min="7" max="7" width="15.85546875" bestFit="1" customWidth="1"/>
    <col min="8" max="8" width="14.42578125" customWidth="1"/>
    <col min="9" max="9" width="26.7109375" bestFit="1" customWidth="1"/>
    <col min="10" max="10" width="68.28515625" bestFit="1" customWidth="1"/>
    <col min="11" max="11" width="16.28515625" bestFit="1" customWidth="1"/>
  </cols>
  <sheetData>
    <row r="1" spans="1:11">
      <c r="A1" t="s">
        <v>7682</v>
      </c>
      <c r="I1" t="s">
        <v>7683</v>
      </c>
    </row>
    <row r="2" spans="1:11">
      <c r="A2" s="89" t="s">
        <v>7684</v>
      </c>
      <c r="B2" s="89" t="s">
        <v>829</v>
      </c>
      <c r="C2" s="89" t="s">
        <v>828</v>
      </c>
      <c r="I2" s="223" t="s">
        <v>7685</v>
      </c>
      <c r="J2" s="223" t="s">
        <v>7</v>
      </c>
      <c r="K2" s="223" t="s">
        <v>7686</v>
      </c>
    </row>
    <row r="3" spans="1:11">
      <c r="A3" s="90" t="s">
        <v>742</v>
      </c>
      <c r="B3" s="89" t="s">
        <v>7687</v>
      </c>
      <c r="C3" s="89" t="s">
        <v>7688</v>
      </c>
      <c r="E3" t="s">
        <v>820</v>
      </c>
      <c r="F3" t="s">
        <v>7689</v>
      </c>
      <c r="G3" t="s">
        <v>7690</v>
      </c>
      <c r="I3" s="61" t="s">
        <v>6813</v>
      </c>
      <c r="J3" s="61" t="s">
        <v>7691</v>
      </c>
      <c r="K3" s="61" t="s">
        <v>6813</v>
      </c>
    </row>
    <row r="4" spans="1:11">
      <c r="A4" s="90" t="s">
        <v>881</v>
      </c>
      <c r="B4" s="89" t="s">
        <v>7692</v>
      </c>
      <c r="C4" s="89" t="s">
        <v>7688</v>
      </c>
      <c r="E4" t="s">
        <v>7693</v>
      </c>
      <c r="F4" t="s">
        <v>7694</v>
      </c>
      <c r="G4" t="s">
        <v>7695</v>
      </c>
      <c r="I4" s="61" t="s">
        <v>268</v>
      </c>
      <c r="J4" s="61" t="s">
        <v>7696</v>
      </c>
      <c r="K4" s="61" t="s">
        <v>268</v>
      </c>
    </row>
    <row r="5" spans="1:11">
      <c r="A5" s="90" t="s">
        <v>1054</v>
      </c>
      <c r="B5" s="89" t="s">
        <v>3010</v>
      </c>
      <c r="C5" s="89" t="s">
        <v>7688</v>
      </c>
      <c r="E5" t="s">
        <v>7697</v>
      </c>
      <c r="F5" t="s">
        <v>7694</v>
      </c>
      <c r="G5" t="s">
        <v>7698</v>
      </c>
      <c r="I5" s="61" t="s">
        <v>7699</v>
      </c>
      <c r="J5" s="61" t="s">
        <v>7700</v>
      </c>
      <c r="K5" s="61" t="s">
        <v>7701</v>
      </c>
    </row>
    <row r="6" spans="1:11">
      <c r="A6" s="90" t="s">
        <v>1129</v>
      </c>
      <c r="B6" s="89" t="s">
        <v>7702</v>
      </c>
      <c r="C6" s="89" t="s">
        <v>7688</v>
      </c>
      <c r="E6" t="s">
        <v>7703</v>
      </c>
      <c r="F6" t="s">
        <v>7698</v>
      </c>
      <c r="G6" t="s">
        <v>7704</v>
      </c>
      <c r="I6" s="61" t="s">
        <v>131</v>
      </c>
      <c r="J6" s="61" t="s">
        <v>7705</v>
      </c>
      <c r="K6" s="61" t="s">
        <v>131</v>
      </c>
    </row>
    <row r="7" spans="1:11">
      <c r="A7" s="90" t="s">
        <v>603</v>
      </c>
      <c r="B7" s="89" t="s">
        <v>7706</v>
      </c>
      <c r="C7" s="89" t="s">
        <v>7688</v>
      </c>
      <c r="E7" t="s">
        <v>7707</v>
      </c>
      <c r="F7" t="s">
        <v>7698</v>
      </c>
      <c r="G7" t="s">
        <v>7708</v>
      </c>
      <c r="I7" s="61" t="s">
        <v>40</v>
      </c>
      <c r="J7" s="61" t="s">
        <v>7709</v>
      </c>
      <c r="K7" s="61" t="s">
        <v>40</v>
      </c>
    </row>
    <row r="8" spans="1:11">
      <c r="A8" s="90" t="s">
        <v>1010</v>
      </c>
      <c r="B8" s="89" t="s">
        <v>7710</v>
      </c>
      <c r="C8" s="89" t="s">
        <v>7688</v>
      </c>
      <c r="I8" s="61" t="s">
        <v>736</v>
      </c>
      <c r="J8" s="61" t="s">
        <v>7711</v>
      </c>
      <c r="K8" s="61" t="s">
        <v>7701</v>
      </c>
    </row>
    <row r="9" spans="1:11">
      <c r="A9" s="90" t="s">
        <v>1821</v>
      </c>
      <c r="B9" s="89" t="s">
        <v>7712</v>
      </c>
      <c r="C9" s="89" t="s">
        <v>7688</v>
      </c>
      <c r="I9" s="61" t="s">
        <v>125</v>
      </c>
      <c r="J9" s="61" t="s">
        <v>7713</v>
      </c>
      <c r="K9" s="61" t="s">
        <v>7701</v>
      </c>
    </row>
    <row r="10" spans="1:11">
      <c r="A10" s="90" t="s">
        <v>518</v>
      </c>
      <c r="B10" s="89" t="s">
        <v>7687</v>
      </c>
      <c r="C10" s="89" t="s">
        <v>7714</v>
      </c>
      <c r="I10" s="61" t="s">
        <v>7715</v>
      </c>
      <c r="J10" s="61" t="s">
        <v>7716</v>
      </c>
      <c r="K10" s="61" t="s">
        <v>7701</v>
      </c>
    </row>
    <row r="11" spans="1:11">
      <c r="A11" s="90" t="s">
        <v>2387</v>
      </c>
      <c r="B11" s="89" t="s">
        <v>7717</v>
      </c>
      <c r="C11" s="89" t="s">
        <v>7714</v>
      </c>
      <c r="I11" s="61" t="s">
        <v>522</v>
      </c>
      <c r="J11" s="61" t="s">
        <v>7718</v>
      </c>
      <c r="K11" s="61" t="s">
        <v>7701</v>
      </c>
    </row>
    <row r="12" spans="1:11">
      <c r="A12" s="90" t="s">
        <v>2413</v>
      </c>
      <c r="B12" s="89" t="s">
        <v>7692</v>
      </c>
      <c r="C12" s="89" t="s">
        <v>7688</v>
      </c>
      <c r="I12" s="61" t="s">
        <v>31</v>
      </c>
      <c r="J12" s="61" t="s">
        <v>7719</v>
      </c>
      <c r="K12" s="61" t="s">
        <v>7720</v>
      </c>
    </row>
    <row r="13" spans="1:11">
      <c r="A13" s="90" t="s">
        <v>1665</v>
      </c>
      <c r="B13" s="89" t="s">
        <v>7721</v>
      </c>
      <c r="C13" s="89" t="s">
        <v>7688</v>
      </c>
      <c r="I13" s="61" t="s">
        <v>7722</v>
      </c>
      <c r="J13" s="61" t="s">
        <v>7723</v>
      </c>
      <c r="K13" s="61" t="s">
        <v>7701</v>
      </c>
    </row>
    <row r="14" spans="1:11">
      <c r="A14" s="90" t="s">
        <v>3586</v>
      </c>
      <c r="B14" s="89" t="s">
        <v>3010</v>
      </c>
      <c r="C14" s="89" t="s">
        <v>7714</v>
      </c>
      <c r="I14" s="61" t="s">
        <v>7724</v>
      </c>
      <c r="J14" s="61" t="s">
        <v>7725</v>
      </c>
      <c r="K14" s="61" t="s">
        <v>7701</v>
      </c>
    </row>
    <row r="15" spans="1:11">
      <c r="A15" s="90" t="s">
        <v>7726</v>
      </c>
      <c r="B15" s="89" t="s">
        <v>7727</v>
      </c>
      <c r="C15" s="89" t="s">
        <v>7727</v>
      </c>
      <c r="I15" s="61" t="s">
        <v>179</v>
      </c>
      <c r="J15" s="61" t="s">
        <v>7728</v>
      </c>
      <c r="K15" s="61" t="s">
        <v>7701</v>
      </c>
    </row>
    <row r="16" spans="1:11">
      <c r="A16" s="90" t="s">
        <v>7098</v>
      </c>
      <c r="B16" s="89" t="s">
        <v>7706</v>
      </c>
      <c r="C16" s="89" t="s">
        <v>7714</v>
      </c>
      <c r="I16" s="61" t="s">
        <v>7729</v>
      </c>
      <c r="J16" s="61" t="s">
        <v>7730</v>
      </c>
      <c r="K16" s="61" t="s">
        <v>7701</v>
      </c>
    </row>
    <row r="17" spans="1:11">
      <c r="A17" s="90" t="s">
        <v>5000</v>
      </c>
      <c r="B17" s="89" t="s">
        <v>7731</v>
      </c>
      <c r="C17" s="89" t="s">
        <v>7688</v>
      </c>
      <c r="I17" s="61" t="s">
        <v>48</v>
      </c>
      <c r="J17" s="61" t="s">
        <v>7732</v>
      </c>
      <c r="K17" s="61" t="s">
        <v>7701</v>
      </c>
    </row>
    <row r="18" spans="1:11">
      <c r="A18" s="90" t="s">
        <v>2232</v>
      </c>
      <c r="B18" s="89" t="s">
        <v>7731</v>
      </c>
      <c r="C18" s="89" t="s">
        <v>7714</v>
      </c>
    </row>
    <row r="19" spans="1:11">
      <c r="A19" s="90" t="s">
        <v>4550</v>
      </c>
      <c r="B19" s="89" t="s">
        <v>7733</v>
      </c>
      <c r="C19" s="89" t="s">
        <v>7714</v>
      </c>
    </row>
    <row r="20" spans="1:11">
      <c r="A20" s="90" t="s">
        <v>4775</v>
      </c>
      <c r="B20" s="89" t="s">
        <v>7734</v>
      </c>
      <c r="C20" s="89" t="s">
        <v>7714</v>
      </c>
      <c r="I20" t="s">
        <v>7735</v>
      </c>
    </row>
    <row r="21" spans="1:11">
      <c r="A21" s="90" t="s">
        <v>5018</v>
      </c>
      <c r="B21" s="89" t="s">
        <v>7717</v>
      </c>
      <c r="C21" s="89" t="s">
        <v>7688</v>
      </c>
      <c r="I21" s="223" t="s">
        <v>7685</v>
      </c>
      <c r="J21" s="223" t="s">
        <v>7</v>
      </c>
      <c r="K21" s="223" t="s">
        <v>7686</v>
      </c>
    </row>
    <row r="22" spans="1:11">
      <c r="A22" s="90" t="s">
        <v>5052</v>
      </c>
      <c r="B22" s="89" t="s">
        <v>7736</v>
      </c>
      <c r="C22" s="89" t="s">
        <v>7688</v>
      </c>
      <c r="I22" s="61" t="s">
        <v>6813</v>
      </c>
      <c r="J22" s="61" t="s">
        <v>7691</v>
      </c>
      <c r="K22" s="61" t="s">
        <v>6813</v>
      </c>
    </row>
    <row r="23" spans="1:11">
      <c r="A23" s="90" t="s">
        <v>223</v>
      </c>
      <c r="B23" s="89" t="s">
        <v>7737</v>
      </c>
      <c r="C23" s="89" t="s">
        <v>7714</v>
      </c>
      <c r="I23" s="61" t="s">
        <v>131</v>
      </c>
      <c r="J23" s="61" t="s">
        <v>7705</v>
      </c>
      <c r="K23" s="61" t="s">
        <v>131</v>
      </c>
    </row>
    <row r="24" spans="1:11">
      <c r="A24" s="90" t="s">
        <v>6485</v>
      </c>
      <c r="B24" s="89" t="s">
        <v>7733</v>
      </c>
      <c r="C24" s="89" t="s">
        <v>7714</v>
      </c>
      <c r="I24" s="61" t="s">
        <v>48</v>
      </c>
      <c r="J24" s="61" t="s">
        <v>7738</v>
      </c>
      <c r="K24" s="61" t="s">
        <v>7701</v>
      </c>
    </row>
    <row r="25" spans="1:11">
      <c r="A25" s="151" t="s">
        <v>6752</v>
      </c>
      <c r="B25" s="89" t="s">
        <v>7692</v>
      </c>
      <c r="C25" s="89" t="s">
        <v>7714</v>
      </c>
      <c r="I25" s="61" t="s">
        <v>238</v>
      </c>
      <c r="J25" s="61" t="s">
        <v>7739</v>
      </c>
      <c r="K25" s="61" t="s">
        <v>7701</v>
      </c>
    </row>
    <row r="26" spans="1:11">
      <c r="A26" s="151" t="s">
        <v>855</v>
      </c>
      <c r="B26" s="89" t="s">
        <v>7727</v>
      </c>
      <c r="C26" s="89" t="s">
        <v>7727</v>
      </c>
      <c r="I26" s="61" t="s">
        <v>410</v>
      </c>
      <c r="J26" s="61" t="s">
        <v>7740</v>
      </c>
      <c r="K26" s="61" t="s">
        <v>268</v>
      </c>
    </row>
    <row r="27" spans="1:11">
      <c r="A27" s="151" t="s">
        <v>5719</v>
      </c>
      <c r="B27" s="151" t="s">
        <v>5719</v>
      </c>
      <c r="C27" s="89" t="s">
        <v>7688</v>
      </c>
      <c r="I27" s="61" t="s">
        <v>7741</v>
      </c>
      <c r="J27" s="61" t="s">
        <v>7742</v>
      </c>
      <c r="K27" s="61" t="s">
        <v>268</v>
      </c>
    </row>
    <row r="28" spans="1:11">
      <c r="A28" s="151" t="s">
        <v>7743</v>
      </c>
      <c r="B28" s="89" t="s">
        <v>7744</v>
      </c>
      <c r="C28" s="89" t="s">
        <v>7714</v>
      </c>
      <c r="I28" s="61" t="s">
        <v>301</v>
      </c>
      <c r="J28" s="61" t="s">
        <v>7745</v>
      </c>
      <c r="K28" s="61" t="s">
        <v>268</v>
      </c>
    </row>
    <row r="29" spans="1:11">
      <c r="A29" s="151" t="s">
        <v>7746</v>
      </c>
      <c r="B29" s="89" t="s">
        <v>7747</v>
      </c>
      <c r="C29" s="89" t="s">
        <v>7714</v>
      </c>
      <c r="I29" s="61" t="s">
        <v>254</v>
      </c>
      <c r="J29" s="61" t="s">
        <v>7748</v>
      </c>
      <c r="K29" s="61" t="s">
        <v>268</v>
      </c>
    </row>
    <row r="30" spans="1:11">
      <c r="I30" s="61" t="s">
        <v>7722</v>
      </c>
      <c r="J30" s="61" t="s">
        <v>7723</v>
      </c>
      <c r="K30" s="61" t="s">
        <v>7701</v>
      </c>
    </row>
    <row r="31" spans="1:11">
      <c r="I31" s="61" t="s">
        <v>7724</v>
      </c>
      <c r="J31" s="61" t="s">
        <v>7725</v>
      </c>
      <c r="K31" s="61" t="s">
        <v>7701</v>
      </c>
    </row>
    <row r="32" spans="1:11">
      <c r="I32" s="61" t="s">
        <v>269</v>
      </c>
      <c r="J32" s="61" t="s">
        <v>7749</v>
      </c>
      <c r="K32" s="61" t="s">
        <v>268</v>
      </c>
    </row>
    <row r="33" spans="9:11">
      <c r="I33" s="61" t="s">
        <v>7699</v>
      </c>
      <c r="J33" s="61" t="s">
        <v>7700</v>
      </c>
      <c r="K33" s="61" t="s">
        <v>7701</v>
      </c>
    </row>
    <row r="34" spans="9:11">
      <c r="I34" s="61" t="s">
        <v>7750</v>
      </c>
      <c r="J34" s="61" t="s">
        <v>7751</v>
      </c>
      <c r="K34" s="61" t="s">
        <v>7701</v>
      </c>
    </row>
    <row r="35" spans="9:11">
      <c r="I35" s="61" t="s">
        <v>221</v>
      </c>
      <c r="J35" s="61" t="s">
        <v>7752</v>
      </c>
      <c r="K35" s="61" t="s">
        <v>7753</v>
      </c>
    </row>
    <row r="36" spans="9:11">
      <c r="I36" s="61" t="s">
        <v>103</v>
      </c>
      <c r="J36" s="61" t="s">
        <v>7754</v>
      </c>
      <c r="K36" s="61" t="s">
        <v>40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2D5A5-5034-4C18-989B-A05E03991E3A}">
  <dimension ref="A1:J216"/>
  <sheetViews>
    <sheetView workbookViewId="0">
      <selection activeCell="B32" sqref="B32"/>
    </sheetView>
  </sheetViews>
  <sheetFormatPr defaultRowHeight="14.45"/>
  <cols>
    <col min="1" max="1" width="16.140625" bestFit="1" customWidth="1"/>
    <col min="2" max="2" width="10.85546875" bestFit="1" customWidth="1"/>
    <col min="3" max="3" width="12.42578125" customWidth="1"/>
    <col min="4" max="4" width="14.5703125" customWidth="1"/>
    <col min="5" max="5" width="22.5703125" customWidth="1"/>
    <col min="6" max="6" width="49.28515625" bestFit="1" customWidth="1"/>
    <col min="7" max="7" width="20.42578125" bestFit="1" customWidth="1"/>
    <col min="8" max="8" width="61.28515625" bestFit="1" customWidth="1"/>
    <col min="9" max="9" width="16.140625" bestFit="1" customWidth="1"/>
  </cols>
  <sheetData>
    <row r="1" spans="1:10">
      <c r="A1" s="89" t="s">
        <v>833</v>
      </c>
      <c r="B1" s="89" t="s">
        <v>7755</v>
      </c>
      <c r="C1" s="89" t="s">
        <v>2</v>
      </c>
      <c r="D1" s="89" t="s">
        <v>827</v>
      </c>
      <c r="E1" s="89" t="s">
        <v>817</v>
      </c>
      <c r="F1" s="89" t="s">
        <v>7</v>
      </c>
      <c r="G1" s="89" t="s">
        <v>7756</v>
      </c>
      <c r="H1" s="89" t="s">
        <v>7757</v>
      </c>
      <c r="I1" s="89" t="s">
        <v>7758</v>
      </c>
      <c r="J1" s="89" t="s">
        <v>7759</v>
      </c>
    </row>
    <row r="2" spans="1:10">
      <c r="A2" s="89" t="str">
        <f>'CG Internal Tracker'!V2</f>
        <v>2024-W37</v>
      </c>
      <c r="B2" s="306">
        <f>'CG Internal Tracker'!A2</f>
        <v>4000002954</v>
      </c>
      <c r="C2" s="89" t="str">
        <f>'CG Internal Tracker'!T2</f>
        <v>CO</v>
      </c>
      <c r="D2" s="89" t="str">
        <f>'CG Internal Tracker'!D2</f>
        <v>UAE</v>
      </c>
      <c r="E2" s="89" t="str">
        <f>'CG Internal Tracker'!E2</f>
        <v>Accounts</v>
      </c>
      <c r="F2" s="89" t="str">
        <f>'CG Internal Tracker'!H2</f>
        <v>Error in Co88 Transaction in Monthly Closing Sol ref#: 2000064651</v>
      </c>
      <c r="G2" s="89" t="str">
        <f>'CG Internal Tracker'!L2</f>
        <v>Pending User Confirmation</v>
      </c>
      <c r="H2" s="89" t="str">
        <f>'CG Internal Tracker'!AC2</f>
        <v>Solution  provided to the user on 16/12, User is currently busy, 20.12 follow up sent</v>
      </c>
      <c r="I2" s="89" t="str">
        <f>'CG Internal Tracker'!K2</f>
        <v>User acceptance</v>
      </c>
      <c r="J2" s="89" t="str">
        <f>'CG Internal Tracker'!B2</f>
        <v>Incident</v>
      </c>
    </row>
    <row r="3" spans="1:10">
      <c r="A3" s="89" t="str">
        <f>'CG Internal Tracker'!V3</f>
        <v>2024-W45</v>
      </c>
      <c r="B3" s="306">
        <f>'CG Internal Tracker'!A3</f>
        <v>4000004723</v>
      </c>
      <c r="C3" s="89" t="str">
        <f>'CG Internal Tracker'!T3</f>
        <v>CO</v>
      </c>
      <c r="D3" s="89" t="str">
        <f>'CG Internal Tracker'!D3</f>
        <v>BGD</v>
      </c>
      <c r="E3" s="89" t="str">
        <f>'CG Internal Tracker'!E3</f>
        <v>Information Technology</v>
      </c>
      <c r="F3" s="89" t="str">
        <f>'CG Internal Tracker'!H3</f>
        <v>BD Costing Run Material Error</v>
      </c>
      <c r="G3" s="89" t="str">
        <f>'CG Internal Tracker'!L3</f>
        <v>Resolved</v>
      </c>
      <c r="H3" s="89" t="str">
        <f>'CG Internal Tracker'!AC3</f>
        <v>20/12 - Reminder sent to user for updates.</v>
      </c>
      <c r="I3" s="89" t="str">
        <f>'CG Internal Tracker'!K3</f>
        <v>Closed</v>
      </c>
      <c r="J3" s="89" t="str">
        <f>'CG Internal Tracker'!B3</f>
        <v>Incident</v>
      </c>
    </row>
    <row r="4" spans="1:10">
      <c r="A4" s="89" t="str">
        <f>'CG Internal Tracker'!V4</f>
        <v>2024-W37</v>
      </c>
      <c r="B4" s="306">
        <f>'CG Internal Tracker'!A4</f>
        <v>4000003035</v>
      </c>
      <c r="C4" s="89" t="str">
        <f>'CG Internal Tracker'!T4</f>
        <v>SD</v>
      </c>
      <c r="D4" s="89" t="str">
        <f>'CG Internal Tracker'!D4</f>
        <v>IND</v>
      </c>
      <c r="E4" s="89" t="str">
        <f>'CG Internal Tracker'!E4</f>
        <v>Finance &amp; Accounts</v>
      </c>
      <c r="F4" s="89" t="str">
        <f>'CG Internal Tracker'!H4</f>
        <v xml:space="preserve">Billing date is picking up from the PGI instead of the current date </v>
      </c>
      <c r="G4" s="89" t="str">
        <f>'CG Internal Tracker'!L4</f>
        <v>Pending RAK Ceramics Action</v>
      </c>
      <c r="H4" s="89" t="str">
        <f>'CG Internal Tracker'!AC4</f>
        <v>Waiting for intenral RAKC validations and confirmation</v>
      </c>
      <c r="I4" s="89" t="str">
        <f>'CG Internal Tracker'!K4</f>
        <v>User acceptance</v>
      </c>
      <c r="J4" s="89" t="str">
        <f>'CG Internal Tracker'!B4</f>
        <v>Service Request</v>
      </c>
    </row>
    <row r="5" spans="1:10">
      <c r="A5" s="89" t="str">
        <f>'CG Internal Tracker'!V5</f>
        <v>2024-W38</v>
      </c>
      <c r="B5" s="306">
        <f>'CG Internal Tracker'!A5</f>
        <v>4000003260</v>
      </c>
      <c r="C5" s="89" t="str">
        <f>'CG Internal Tracker'!T5</f>
        <v>PP</v>
      </c>
      <c r="D5" s="89" t="str">
        <f>'CG Internal Tracker'!D5</f>
        <v>UAE</v>
      </c>
      <c r="E5" s="89" t="str">
        <f>'CG Internal Tracker'!E5</f>
        <v>MC9 - Tiles</v>
      </c>
      <c r="F5" s="89" t="str">
        <f>'CG Internal Tracker'!H5</f>
        <v>While entering Cumulative in Base Production, all scrap line items automatically go to zero</v>
      </c>
      <c r="G5" s="89" t="str">
        <f>'CG Internal Tracker'!L5</f>
        <v>in Progress</v>
      </c>
      <c r="H5" s="89" t="str">
        <f>'CG Internal Tracker'!AC5</f>
        <v>23/12: user got new observation need to check with ABAP team.</v>
      </c>
      <c r="I5" s="89" t="str">
        <f>'CG Internal Tracker'!K5</f>
        <v>User acceptance</v>
      </c>
      <c r="J5" s="89" t="str">
        <f>'CG Internal Tracker'!B5</f>
        <v>Incident</v>
      </c>
    </row>
    <row r="6" spans="1:10">
      <c r="A6" s="89" t="str">
        <f>'CG Internal Tracker'!V6</f>
        <v>2024-W40</v>
      </c>
      <c r="B6" s="306">
        <f>'CG Internal Tracker'!A6</f>
        <v>4000003522</v>
      </c>
      <c r="C6" s="89" t="str">
        <f>'CG Internal Tracker'!T6</f>
        <v>C4C</v>
      </c>
      <c r="D6" s="89" t="str">
        <f>'CG Internal Tracker'!D6</f>
        <v>UAE</v>
      </c>
      <c r="E6" s="89" t="str">
        <f>'CG Internal Tracker'!E6</f>
        <v>Corporate Development</v>
      </c>
      <c r="F6" s="89" t="str">
        <f>'CG Internal Tracker'!H6</f>
        <v>Discount Applied in Quotation is 55% must go to Z0 but there is issue</v>
      </c>
      <c r="G6" s="89" t="str">
        <f>'CG Internal Tracker'!L6</f>
        <v>Pending RAK Ceramics Action</v>
      </c>
      <c r="H6" s="89" t="str">
        <f>'CG Internal Tracker'!AC6</f>
        <v>Approval on Change Request is awaited from RAKC IT</v>
      </c>
      <c r="I6" s="89" t="str">
        <f>'CG Internal Tracker'!K6</f>
        <v>User acceptance</v>
      </c>
      <c r="J6" s="89" t="str">
        <f>'CG Internal Tracker'!B6</f>
        <v>Incident</v>
      </c>
    </row>
    <row r="7" spans="1:10">
      <c r="A7" s="89" t="str">
        <f>'CG Internal Tracker'!V7</f>
        <v>2024-W45</v>
      </c>
      <c r="B7" s="306">
        <f>'CG Internal Tracker'!A7</f>
        <v>4000004753</v>
      </c>
      <c r="C7" s="89" t="str">
        <f>'CG Internal Tracker'!T7</f>
        <v>CO</v>
      </c>
      <c r="D7" s="89" t="str">
        <f>'CG Internal Tracker'!D7</f>
        <v>BGD</v>
      </c>
      <c r="E7" s="89" t="str">
        <f>'CG Internal Tracker'!E7</f>
        <v>Accounts &amp; Finance</v>
      </c>
      <c r="F7" s="89" t="str">
        <f>'CG Internal Tracker'!H7</f>
        <v>Month closing activities October 2024</v>
      </c>
      <c r="G7" s="89" t="str">
        <f>'CG Internal Tracker'!L7</f>
        <v>Resolved</v>
      </c>
      <c r="H7" s="89">
        <f>'CG Internal Tracker'!AC7</f>
        <v>0</v>
      </c>
      <c r="I7" s="89" t="str">
        <f>'CG Internal Tracker'!K7</f>
        <v>Closed</v>
      </c>
      <c r="J7" s="89" t="str">
        <f>'CG Internal Tracker'!B7</f>
        <v>Incident</v>
      </c>
    </row>
    <row r="8" spans="1:10">
      <c r="A8" s="89" t="str">
        <f>'CG Internal Tracker'!V8</f>
        <v>Not Found in HelpMe</v>
      </c>
      <c r="B8" s="306">
        <f>'CG Internal Tracker'!A8</f>
        <v>4000003533</v>
      </c>
      <c r="C8" s="89" t="str">
        <f>'CG Internal Tracker'!T8</f>
        <v>PowerAutomate</v>
      </c>
      <c r="D8" s="89" t="str">
        <f>'CG Internal Tracker'!D8</f>
        <v>Not Found in HelpMe</v>
      </c>
      <c r="E8" s="89" t="str">
        <f>'CG Internal Tracker'!E8</f>
        <v>Not Found in HelpMe</v>
      </c>
      <c r="F8" s="89" t="str">
        <f>'CG Internal Tracker'!H8</f>
        <v xml:space="preserve">ShowRoom Checklist Implimentation </v>
      </c>
      <c r="G8" s="89" t="str">
        <f>'CG Internal Tracker'!L8</f>
        <v>Resolved</v>
      </c>
      <c r="H8" s="89">
        <f>'CG Internal Tracker'!AC8</f>
        <v>0</v>
      </c>
      <c r="I8" s="89" t="str">
        <f>'CG Internal Tracker'!K8</f>
        <v>Not Found in HelpMe</v>
      </c>
      <c r="J8" s="89" t="str">
        <f>'CG Internal Tracker'!B8</f>
        <v>Not Found In HelpMe</v>
      </c>
    </row>
    <row r="9" spans="1:10">
      <c r="A9" s="89" t="str">
        <f>'CG Internal Tracker'!V9</f>
        <v>2024-W40</v>
      </c>
      <c r="B9" s="306">
        <f>'CG Internal Tracker'!A9</f>
        <v>4000003574</v>
      </c>
      <c r="C9" s="89" t="str">
        <f>'CG Internal Tracker'!T9</f>
        <v>Sharepoint</v>
      </c>
      <c r="D9" s="89" t="str">
        <f>'CG Internal Tracker'!D9</f>
        <v>UAE</v>
      </c>
      <c r="E9" s="89" t="str">
        <f>'CG Internal Tracker'!E9</f>
        <v>IT Department</v>
      </c>
      <c r="F9" s="89" t="str">
        <f>'CG Internal Tracker'!H9</f>
        <v>The SharePoint Intranet page is not loading in  Mobile layout.</v>
      </c>
      <c r="G9" s="89" t="str">
        <f>'CG Internal Tracker'!L9</f>
        <v>Resolved</v>
      </c>
      <c r="H9" s="89">
        <f>'CG Internal Tracker'!AC9</f>
        <v>0</v>
      </c>
      <c r="I9" s="89" t="str">
        <f>'CG Internal Tracker'!K9</f>
        <v>Closed</v>
      </c>
      <c r="J9" s="89" t="str">
        <f>'CG Internal Tracker'!B9</f>
        <v>Incident</v>
      </c>
    </row>
    <row r="10" spans="1:10">
      <c r="A10" s="89" t="str">
        <f>'CG Internal Tracker'!V10</f>
        <v>2024-W40</v>
      </c>
      <c r="B10" s="306">
        <f>'CG Internal Tracker'!A10</f>
        <v>4000003605</v>
      </c>
      <c r="C10" s="89" t="str">
        <f>'CG Internal Tracker'!T10</f>
        <v>SD</v>
      </c>
      <c r="D10" s="89" t="str">
        <f>'CG Internal Tracker'!D10</f>
        <v>UAE</v>
      </c>
      <c r="E10" s="89" t="str">
        <f>'CG Internal Tracker'!E10</f>
        <v>Finance &amp; Accounts</v>
      </c>
      <c r="F10" s="89" t="str">
        <f>'CG Internal Tracker'!H10</f>
        <v>[Fwd: ##4000003605## : [SUSPICIOUS MESSAGE] Re: [Fwd: ##4000003605## : Issue of the order bookings in SAP]-2000064706]</v>
      </c>
      <c r="G10" s="89" t="str">
        <f>'CG Internal Tracker'!L10</f>
        <v>Resolved</v>
      </c>
      <c r="H10" s="89">
        <f>'CG Internal Tracker'!AC10</f>
        <v>0</v>
      </c>
      <c r="I10" s="89" t="str">
        <f>'CG Internal Tracker'!K10</f>
        <v>Closed</v>
      </c>
      <c r="J10" s="89" t="str">
        <f>'CG Internal Tracker'!B10</f>
        <v>Incident</v>
      </c>
    </row>
    <row r="11" spans="1:10">
      <c r="A11" s="89" t="str">
        <f>'CG Internal Tracker'!V11</f>
        <v>2024-W40</v>
      </c>
      <c r="B11" s="306">
        <f>'CG Internal Tracker'!A11</f>
        <v>4000003530</v>
      </c>
      <c r="C11" s="89" t="str">
        <f>'CG Internal Tracker'!T11</f>
        <v>FI</v>
      </c>
      <c r="D11" s="89" t="str">
        <f>'CG Internal Tracker'!D11</f>
        <v>UAE</v>
      </c>
      <c r="E11" s="89" t="str">
        <f>'CG Internal Tracker'!E11</f>
        <v>Finance &amp; Accounts</v>
      </c>
      <c r="F11" s="89" t="str">
        <f>'CG Internal Tracker'!H11</f>
        <v>Incorrect Tax Code in Output VAT on Showroom Advance Entries</v>
      </c>
      <c r="G11" s="89" t="str">
        <f>'CG Internal Tracker'!L11</f>
        <v>Resolved</v>
      </c>
      <c r="H11" s="89">
        <f>'CG Internal Tracker'!AC11</f>
        <v>0</v>
      </c>
      <c r="I11" s="89" t="str">
        <f>'CG Internal Tracker'!K11</f>
        <v>Closed</v>
      </c>
      <c r="J11" s="89" t="str">
        <f>'CG Internal Tracker'!B11</f>
        <v>Incident</v>
      </c>
    </row>
    <row r="12" spans="1:10">
      <c r="A12" s="89" t="str">
        <f>'CG Internal Tracker'!V12</f>
        <v>2024-W48</v>
      </c>
      <c r="B12" s="306">
        <f>'CG Internal Tracker'!A12</f>
        <v>4000005363</v>
      </c>
      <c r="C12" s="89" t="str">
        <f>'CG Internal Tracker'!T12</f>
        <v>C4C</v>
      </c>
      <c r="D12" s="89" t="str">
        <f>'CG Internal Tracker'!D12</f>
        <v>UAE</v>
      </c>
      <c r="E12" s="89" t="str">
        <f>'CG Internal Tracker'!E12</f>
        <v>SW Export Sales</v>
      </c>
      <c r="F12" s="89" t="str">
        <f>'CG Internal Tracker'!H12</f>
        <v>Quotation 281203 approval not reflecting to C4C</v>
      </c>
      <c r="G12" s="89" t="str">
        <f>'CG Internal Tracker'!L12</f>
        <v>Resolved</v>
      </c>
      <c r="H12" s="89">
        <f>'CG Internal Tracker'!AC12</f>
        <v>0</v>
      </c>
      <c r="I12" s="89" t="str">
        <f>'CG Internal Tracker'!K12</f>
        <v>Closed</v>
      </c>
      <c r="J12" s="89" t="str">
        <f>'CG Internal Tracker'!B12</f>
        <v>Incident</v>
      </c>
    </row>
    <row r="13" spans="1:10">
      <c r="A13" s="89" t="str">
        <f>'CG Internal Tracker'!V13</f>
        <v>2024-W40</v>
      </c>
      <c r="B13" s="306">
        <f>'CG Internal Tracker'!A13</f>
        <v>4000003592</v>
      </c>
      <c r="C13" s="89" t="str">
        <f>'CG Internal Tracker'!T13</f>
        <v>FI</v>
      </c>
      <c r="D13" s="89" t="str">
        <f>'CG Internal Tracker'!D13</f>
        <v>UAE</v>
      </c>
      <c r="E13" s="89" t="str">
        <f>'CG Internal Tracker'!E13</f>
        <v>Accounts</v>
      </c>
      <c r="F13" s="89" t="str">
        <f>'CG Internal Tracker'!H13</f>
        <v>Request to amend L1 &amp; L2 approvers in mentioned workflow - Sol ref#: 3000052605</v>
      </c>
      <c r="G13" s="89" t="str">
        <f>'CG Internal Tracker'!L13</f>
        <v>Completed</v>
      </c>
      <c r="H13" s="89">
        <f>'CG Internal Tracker'!AC13</f>
        <v>0</v>
      </c>
      <c r="I13" s="89" t="str">
        <f>'CG Internal Tracker'!K13</f>
        <v>Closed</v>
      </c>
      <c r="J13" s="89" t="str">
        <f>'CG Internal Tracker'!B13</f>
        <v>Service Request</v>
      </c>
    </row>
    <row r="14" spans="1:10">
      <c r="A14" s="89" t="str">
        <f>'CG Internal Tracker'!V14</f>
        <v>2024-W40</v>
      </c>
      <c r="B14" s="306">
        <f>'CG Internal Tracker'!A14</f>
        <v>4000003636</v>
      </c>
      <c r="C14" s="89" t="str">
        <f>'CG Internal Tracker'!T14</f>
        <v>FI</v>
      </c>
      <c r="D14" s="89" t="str">
        <f>'CG Internal Tracker'!D14</f>
        <v>BGD</v>
      </c>
      <c r="E14" s="89" t="str">
        <f>'CG Internal Tracker'!E14</f>
        <v>Accounts &amp; Finance</v>
      </c>
      <c r="F14" s="89" t="str">
        <f>'CG Internal Tracker'!H14</f>
        <v>Asset Under Construction Settlement posting error in ECP Ref Sol: 2000064707</v>
      </c>
      <c r="G14" s="89" t="str">
        <f>'CG Internal Tracker'!L14</f>
        <v>Resolved</v>
      </c>
      <c r="H14" s="89" t="str">
        <f>'CG Internal Tracker'!AC14</f>
        <v>23/12 - Connected with user, executed the solution with the user. Issue resolved and Closure received from user</v>
      </c>
      <c r="I14" s="89" t="str">
        <f>'CG Internal Tracker'!K14</f>
        <v>Closed</v>
      </c>
      <c r="J14" s="89" t="str">
        <f>'CG Internal Tracker'!B14</f>
        <v>Incident</v>
      </c>
    </row>
    <row r="15" spans="1:10">
      <c r="A15" s="89" t="str">
        <f>'CG Internal Tracker'!V15</f>
        <v>2024-W43</v>
      </c>
      <c r="B15" s="306">
        <f>'CG Internal Tracker'!A15</f>
        <v>4000004263</v>
      </c>
      <c r="C15" s="89" t="str">
        <f>'CG Internal Tracker'!T15</f>
        <v>SD</v>
      </c>
      <c r="D15" s="89" t="str">
        <f>'CG Internal Tracker'!D15</f>
        <v>UAE</v>
      </c>
      <c r="E15" s="89" t="str">
        <f>'CG Internal Tracker'!E15</f>
        <v>Production Planning</v>
      </c>
      <c r="F15" s="89" t="str">
        <f>'CG Internal Tracker'!H15</f>
        <v>In PDF copy total amount and value showing wrong for all BOT SALES ORDERS Sol Ref: 2000064747</v>
      </c>
      <c r="G15" s="89" t="str">
        <f>'CG Internal Tracker'!L15</f>
        <v>Pending RAK Ceramics Action</v>
      </c>
      <c r="H15" s="89" t="str">
        <f>'CG Internal Tracker'!AC15</f>
        <v>Waiting for TR approval from Rahul.</v>
      </c>
      <c r="I15" s="89" t="str">
        <f>'CG Internal Tracker'!K15</f>
        <v>User acceptance</v>
      </c>
      <c r="J15" s="89" t="str">
        <f>'CG Internal Tracker'!B15</f>
        <v>Incident</v>
      </c>
    </row>
    <row r="16" spans="1:10">
      <c r="A16" s="89" t="str">
        <f>'CG Internal Tracker'!V16</f>
        <v>Not Found in HelpMe</v>
      </c>
      <c r="B16" s="306">
        <f>'CG Internal Tracker'!A16</f>
        <v>4000004310</v>
      </c>
      <c r="C16" s="89" t="str">
        <f>'CG Internal Tracker'!T16</f>
        <v>PP</v>
      </c>
      <c r="D16" s="89" t="str">
        <f>'CG Internal Tracker'!D16</f>
        <v>Not Found in HelpMe</v>
      </c>
      <c r="E16" s="89" t="str">
        <f>'CG Internal Tracker'!E16</f>
        <v>Not Found in HelpMe</v>
      </c>
      <c r="F16" s="89" t="str">
        <f>'CG Internal Tracker'!H16</f>
        <v>T-code 'MSC1N' not working</v>
      </c>
      <c r="G16" s="89" t="str">
        <f>'CG Internal Tracker'!L16</f>
        <v>Resolved</v>
      </c>
      <c r="H16" s="89">
        <f>'CG Internal Tracker'!AC16</f>
        <v>0</v>
      </c>
      <c r="I16" s="89" t="str">
        <f>'CG Internal Tracker'!K16</f>
        <v>Not Found in HelpMe</v>
      </c>
      <c r="J16" s="89" t="str">
        <f>'CG Internal Tracker'!B16</f>
        <v>Not Found In HelpMe</v>
      </c>
    </row>
    <row r="17" spans="1:10">
      <c r="A17" s="89" t="str">
        <f>'CG Internal Tracker'!V17</f>
        <v>2024-W43</v>
      </c>
      <c r="B17" s="306">
        <f>'CG Internal Tracker'!A17</f>
        <v>4000004382</v>
      </c>
      <c r="C17" s="89" t="str">
        <f>'CG Internal Tracker'!T17</f>
        <v>SD</v>
      </c>
      <c r="D17" s="89" t="str">
        <f>'CG Internal Tracker'!D17</f>
        <v>UAE</v>
      </c>
      <c r="E17" s="89" t="str">
        <f>'CG Internal Tracker'!E17</f>
        <v>Not Assigned</v>
      </c>
      <c r="F17" s="89" t="str">
        <f>'CG Internal Tracker'!H17</f>
        <v>Error while printing invoice - RETURN INVOICE FOR TW</v>
      </c>
      <c r="G17" s="89" t="str">
        <f>'CG Internal Tracker'!L17</f>
        <v>Pending Bug Fix</v>
      </c>
      <c r="H17" s="89" t="str">
        <f>'CG Internal Tracker'!AC17</f>
        <v>24/12 FUT testing completed from my end and sent a mail to user for UAT testing and sign off</v>
      </c>
      <c r="I17" s="89" t="str">
        <f>'CG Internal Tracker'!K17</f>
        <v>In Progress</v>
      </c>
      <c r="J17" s="89" t="str">
        <f>'CG Internal Tracker'!B17</f>
        <v>Incident</v>
      </c>
    </row>
    <row r="18" spans="1:10">
      <c r="A18" s="89" t="str">
        <f>'CG Internal Tracker'!V18</f>
        <v>2024-W44</v>
      </c>
      <c r="B18" s="306">
        <f>'CG Internal Tracker'!A18</f>
        <v>4000004513</v>
      </c>
      <c r="C18" s="89" t="str">
        <f>'CG Internal Tracker'!T18</f>
        <v>SD</v>
      </c>
      <c r="D18" s="89" t="str">
        <f>'CG Internal Tracker'!D18</f>
        <v>UAE</v>
      </c>
      <c r="E18" s="89" t="str">
        <f>'CG Internal Tracker'!E18</f>
        <v>UAE Sales -Retail Operations</v>
      </c>
      <c r="F18" s="89" t="str">
        <f>'CG Internal Tracker'!H18</f>
        <v>RE: LATICRETE × RAK -  INVOICES ##4000004513##</v>
      </c>
      <c r="G18" s="89" t="str">
        <f>'CG Internal Tracker'!L18</f>
        <v>Cancelled</v>
      </c>
      <c r="H18" s="89">
        <f>'CG Internal Tracker'!AC18</f>
        <v>0</v>
      </c>
      <c r="I18" s="89" t="str">
        <f>'CG Internal Tracker'!K18</f>
        <v>Cancelled</v>
      </c>
      <c r="J18" s="89" t="str">
        <f>'CG Internal Tracker'!B18</f>
        <v>Incident</v>
      </c>
    </row>
    <row r="19" spans="1:10">
      <c r="A19" s="89" t="str">
        <f>'CG Internal Tracker'!V19</f>
        <v>2024-W44</v>
      </c>
      <c r="B19" s="306">
        <f>'CG Internal Tracker'!A19</f>
        <v>4000004515</v>
      </c>
      <c r="C19" s="89" t="str">
        <f>'CG Internal Tracker'!T19</f>
        <v>SD</v>
      </c>
      <c r="D19" s="89" t="str">
        <f>'CG Internal Tracker'!D19</f>
        <v>UAE</v>
      </c>
      <c r="E19" s="89" t="str">
        <f>'CG Internal Tracker'!E19</f>
        <v>UAE Sales -Retail Operations</v>
      </c>
      <c r="F19" s="89" t="str">
        <f>'CG Internal Tracker'!H19</f>
        <v>[Fwd: ##4000004667## : PRICE DIFFERENT BETWEEN SO &amp; GRSO SO- 5906494 GRSO - 60064677/ 0060064751]</v>
      </c>
      <c r="G19" s="89" t="str">
        <f>'CG Internal Tracker'!L19</f>
        <v>Resolved</v>
      </c>
      <c r="H19" s="89">
        <f>'CG Internal Tracker'!AC19</f>
        <v>0</v>
      </c>
      <c r="I19" s="89" t="str">
        <f>'CG Internal Tracker'!K19</f>
        <v>Closed</v>
      </c>
      <c r="J19" s="89" t="str">
        <f>'CG Internal Tracker'!B19</f>
        <v>Incident</v>
      </c>
    </row>
    <row r="20" spans="1:10">
      <c r="A20" s="89" t="str">
        <f>'CG Internal Tracker'!V20</f>
        <v>2024-W44</v>
      </c>
      <c r="B20" s="306">
        <f>'CG Internal Tracker'!A20</f>
        <v>4000004584</v>
      </c>
      <c r="C20" s="89" t="str">
        <f>'CG Internal Tracker'!T20</f>
        <v>SD</v>
      </c>
      <c r="D20" s="89" t="str">
        <f>'CG Internal Tracker'!D20</f>
        <v>UK</v>
      </c>
      <c r="E20" s="89" t="str">
        <f>'CG Internal Tracker'!E20</f>
        <v>Accounts</v>
      </c>
      <c r="F20" s="89" t="str">
        <f>'CG Internal Tracker'!H20</f>
        <v>BOM material and Components creation issue</v>
      </c>
      <c r="G20" s="89" t="str">
        <f>'CG Internal Tracker'!L20</f>
        <v>Resolved</v>
      </c>
      <c r="H20" s="89">
        <f>'CG Internal Tracker'!AC20</f>
        <v>0</v>
      </c>
      <c r="I20" s="89" t="str">
        <f>'CG Internal Tracker'!K20</f>
        <v>Closed</v>
      </c>
      <c r="J20" s="89" t="str">
        <f>'CG Internal Tracker'!B20</f>
        <v>Incident</v>
      </c>
    </row>
    <row r="21" spans="1:10">
      <c r="A21" s="89" t="str">
        <f>'CG Internal Tracker'!V21</f>
        <v>2024-W44</v>
      </c>
      <c r="B21" s="306">
        <f>'CG Internal Tracker'!A21</f>
        <v>4000004601</v>
      </c>
      <c r="C21" s="89" t="str">
        <f>'CG Internal Tracker'!T21</f>
        <v>PP</v>
      </c>
      <c r="D21" s="89" t="str">
        <f>'CG Internal Tracker'!D21</f>
        <v>BGD</v>
      </c>
      <c r="E21" s="89" t="str">
        <f>'CG Internal Tracker'!E21</f>
        <v>Tiles Production</v>
      </c>
      <c r="F21" s="89" t="str">
        <f>'CG Internal Tracker'!H21</f>
        <v>Controlling Goods Issued (COGI) report shows automatic goods movement errors]</v>
      </c>
      <c r="G21" s="89" t="str">
        <f>'CG Internal Tracker'!L21</f>
        <v>Resolved</v>
      </c>
      <c r="H21" s="89">
        <f>'CG Internal Tracker'!AC21</f>
        <v>0</v>
      </c>
      <c r="I21" s="89" t="str">
        <f>'CG Internal Tracker'!K21</f>
        <v>Closed</v>
      </c>
      <c r="J21" s="89" t="str">
        <f>'CG Internal Tracker'!B21</f>
        <v>Incident</v>
      </c>
    </row>
    <row r="22" spans="1:10">
      <c r="A22" s="89" t="str">
        <f>'CG Internal Tracker'!V22</f>
        <v>2024-W45</v>
      </c>
      <c r="B22" s="306">
        <f>'CG Internal Tracker'!A22</f>
        <v>4000004647</v>
      </c>
      <c r="C22" s="89" t="str">
        <f>'CG Internal Tracker'!T22</f>
        <v>SD</v>
      </c>
      <c r="D22" s="89" t="str">
        <f>'CG Internal Tracker'!D22</f>
        <v>UAE</v>
      </c>
      <c r="E22" s="89" t="str">
        <f>'CG Internal Tracker'!E22</f>
        <v>Finance &amp; Accounts</v>
      </c>
      <c r="F22" s="89" t="str">
        <f>'CG Internal Tracker'!H22</f>
        <v>Re: [Fwd: ##4000004647## : Error in Customizing for the date segment - VL02N]</v>
      </c>
      <c r="G22" s="89" t="str">
        <f>'CG Internal Tracker'!L22</f>
        <v>Pending RAK Ceramics Action</v>
      </c>
      <c r="H22" s="89" t="str">
        <f>'CG Internal Tracker'!AC22</f>
        <v>RAKC internal team working on this ticket.</v>
      </c>
      <c r="I22" s="89" t="str">
        <f>'CG Internal Tracker'!K22</f>
        <v>User acceptance</v>
      </c>
      <c r="J22" s="89" t="str">
        <f>'CG Internal Tracker'!B22</f>
        <v>Incident</v>
      </c>
    </row>
    <row r="23" spans="1:10">
      <c r="A23" s="89" t="str">
        <f>'CG Internal Tracker'!V23</f>
        <v>2024-W45</v>
      </c>
      <c r="B23" s="306">
        <f>'CG Internal Tracker'!A23</f>
        <v>4000004655</v>
      </c>
      <c r="C23" s="89" t="str">
        <f>'CG Internal Tracker'!T23</f>
        <v>MM</v>
      </c>
      <c r="D23" s="89" t="str">
        <f>'CG Internal Tracker'!D23</f>
        <v>UAE</v>
      </c>
      <c r="E23" s="89" t="str">
        <f>'CG Internal Tracker'!E23</f>
        <v>Purchase</v>
      </c>
      <c r="F23" s="89" t="str">
        <f>'CG Internal Tracker'!H23</f>
        <v xml:space="preserve"> 4900039967 release strategy error]</v>
      </c>
      <c r="G23" s="89" t="str">
        <f>'CG Internal Tracker'!L23</f>
        <v>Resolved</v>
      </c>
      <c r="H23" s="89">
        <f>'CG Internal Tracker'!AC23</f>
        <v>0</v>
      </c>
      <c r="I23" s="89" t="str">
        <f>'CG Internal Tracker'!K23</f>
        <v>Closed</v>
      </c>
      <c r="J23" s="89" t="str">
        <f>'CG Internal Tracker'!B23</f>
        <v>Incident</v>
      </c>
    </row>
    <row r="24" spans="1:10">
      <c r="A24" s="89" t="str">
        <f>'CG Internal Tracker'!V24</f>
        <v>2024-W45</v>
      </c>
      <c r="B24" s="306">
        <f>'CG Internal Tracker'!A24</f>
        <v>4000004663</v>
      </c>
      <c r="C24" s="89" t="str">
        <f>'CG Internal Tracker'!T24</f>
        <v>SD</v>
      </c>
      <c r="D24" s="89" t="str">
        <f>'CG Internal Tracker'!D24</f>
        <v>UAE</v>
      </c>
      <c r="E24" s="89" t="str">
        <f>'CG Internal Tracker'!E24</f>
        <v>Customer Advocacy - Tiles</v>
      </c>
      <c r="F24" s="89" t="str">
        <f>'CG Internal Tracker'!H24</f>
        <v xml:space="preserve"> error while pulling</v>
      </c>
      <c r="G24" s="89" t="str">
        <f>'CG Internal Tracker'!L24</f>
        <v>Resolved</v>
      </c>
      <c r="H24" s="89">
        <f>'CG Internal Tracker'!AC24</f>
        <v>0</v>
      </c>
      <c r="I24" s="89" t="str">
        <f>'CG Internal Tracker'!K24</f>
        <v>Closed</v>
      </c>
      <c r="J24" s="89" t="str">
        <f>'CG Internal Tracker'!B24</f>
        <v>Incident</v>
      </c>
    </row>
    <row r="25" spans="1:10">
      <c r="A25" s="89" t="str">
        <f>'CG Internal Tracker'!V25</f>
        <v>Not Found in HelpMe</v>
      </c>
      <c r="B25" s="306">
        <f>'CG Internal Tracker'!A25</f>
        <v>4000004667</v>
      </c>
      <c r="C25" s="89" t="str">
        <f>'CG Internal Tracker'!T25</f>
        <v>SD</v>
      </c>
      <c r="D25" s="89" t="str">
        <f>'CG Internal Tracker'!D25</f>
        <v>Not Found in HelpMe</v>
      </c>
      <c r="E25" s="89" t="str">
        <f>'CG Internal Tracker'!E25</f>
        <v>Not Found in HelpMe</v>
      </c>
      <c r="F25" s="89" t="str">
        <f>'CG Internal Tracker'!H25</f>
        <v>PRICE DIFFERENT BETWEEN SO &amp; GRSO  SO- 5906494 GRSO - 60064677/ 0060064751]</v>
      </c>
      <c r="G25" s="89" t="str">
        <f>'CG Internal Tracker'!L25</f>
        <v>Resolved</v>
      </c>
      <c r="H25" s="89">
        <f>'CG Internal Tracker'!AC25</f>
        <v>0</v>
      </c>
      <c r="I25" s="89" t="str">
        <f>'CG Internal Tracker'!K25</f>
        <v>Resolved</v>
      </c>
      <c r="J25" s="89" t="str">
        <f>'CG Internal Tracker'!B25</f>
        <v>Incident</v>
      </c>
    </row>
    <row r="26" spans="1:10">
      <c r="A26" s="89" t="str">
        <f>'CG Internal Tracker'!V26</f>
        <v>2024-W45</v>
      </c>
      <c r="B26" s="306">
        <f>'CG Internal Tracker'!A26</f>
        <v>4000004668</v>
      </c>
      <c r="C26" s="89" t="str">
        <f>'CG Internal Tracker'!T26</f>
        <v>MM</v>
      </c>
      <c r="D26" s="89" t="str">
        <f>'CG Internal Tracker'!D26</f>
        <v>UAE</v>
      </c>
      <c r="E26" s="89" t="str">
        <f>'CG Internal Tracker'!E26</f>
        <v>UAE Sales</v>
      </c>
      <c r="F26" s="89" t="str">
        <f>'CG Internal Tracker'!H26</f>
        <v>[Fwd: ##4000004668## : ERROR IN GOODS RECEIVE]</v>
      </c>
      <c r="G26" s="89" t="str">
        <f>'CG Internal Tracker'!L26</f>
        <v>Resolved</v>
      </c>
      <c r="H26" s="89">
        <f>'CG Internal Tracker'!AC26</f>
        <v>0</v>
      </c>
      <c r="I26" s="89" t="str">
        <f>'CG Internal Tracker'!K26</f>
        <v>Closed</v>
      </c>
      <c r="J26" s="89" t="str">
        <f>'CG Internal Tracker'!B26</f>
        <v>Incident</v>
      </c>
    </row>
    <row r="27" spans="1:10">
      <c r="A27" s="89" t="str">
        <f>'CG Internal Tracker'!V27</f>
        <v>2024-W45</v>
      </c>
      <c r="B27" s="306">
        <f>'CG Internal Tracker'!A27</f>
        <v>4000004679</v>
      </c>
      <c r="C27" s="89" t="str">
        <f>'CG Internal Tracker'!T27</f>
        <v>SD</v>
      </c>
      <c r="D27" s="89" t="str">
        <f>'CG Internal Tracker'!D27</f>
        <v>UAE</v>
      </c>
      <c r="E27" s="89" t="str">
        <f>'CG Internal Tracker'!E27</f>
        <v>Sales</v>
      </c>
      <c r="F27" s="89" t="str">
        <f>'CG Internal Tracker'!H27</f>
        <v>[Fwd: ##4000004679## : Invoice 9020020023 unable to clear inVF05N]</v>
      </c>
      <c r="G27" s="89" t="str">
        <f>'CG Internal Tracker'!L27</f>
        <v>Resolved</v>
      </c>
      <c r="H27" s="89">
        <f>'CG Internal Tracker'!AC27</f>
        <v>0</v>
      </c>
      <c r="I27" s="89" t="str">
        <f>'CG Internal Tracker'!K27</f>
        <v>Closed</v>
      </c>
      <c r="J27" s="89" t="str">
        <f>'CG Internal Tracker'!B27</f>
        <v>Incident</v>
      </c>
    </row>
    <row r="28" spans="1:10">
      <c r="A28" s="89" t="str">
        <f>'CG Internal Tracker'!V28</f>
        <v>2024-W45</v>
      </c>
      <c r="B28" s="306">
        <f>'CG Internal Tracker'!A28</f>
        <v>4000004685</v>
      </c>
      <c r="C28" s="89" t="str">
        <f>'CG Internal Tracker'!T28</f>
        <v>SD</v>
      </c>
      <c r="D28" s="89" t="str">
        <f>'CG Internal Tracker'!D28</f>
        <v>UAE</v>
      </c>
      <c r="E28" s="89" t="str">
        <f>'CG Internal Tracker'!E28</f>
        <v>IT Department</v>
      </c>
      <c r="F28" s="89" t="str">
        <f>'CG Internal Tracker'!H28</f>
        <v>error while pulling</v>
      </c>
      <c r="G28" s="89" t="str">
        <f>'CG Internal Tracker'!L28</f>
        <v>Resolved</v>
      </c>
      <c r="H28" s="89">
        <f>'CG Internal Tracker'!AC28</f>
        <v>0</v>
      </c>
      <c r="I28" s="89" t="str">
        <f>'CG Internal Tracker'!K28</f>
        <v>Closed</v>
      </c>
      <c r="J28" s="89" t="str">
        <f>'CG Internal Tracker'!B28</f>
        <v>Incident</v>
      </c>
    </row>
    <row r="29" spans="1:10">
      <c r="A29" s="89" t="str">
        <f>'CG Internal Tracker'!V29</f>
        <v>2024-W45</v>
      </c>
      <c r="B29" s="306">
        <f>'CG Internal Tracker'!A29</f>
        <v>4000004725</v>
      </c>
      <c r="C29" s="89" t="str">
        <f>'CG Internal Tracker'!T29</f>
        <v>C4C</v>
      </c>
      <c r="D29" s="89" t="str">
        <f>'CG Internal Tracker'!D29</f>
        <v>UAE</v>
      </c>
      <c r="E29" s="89" t="str">
        <f>'CG Internal Tracker'!E29</f>
        <v>Customer Advocacy - Tiles</v>
      </c>
      <c r="F29" s="89" t="str">
        <f>'CG Internal Tracker'!H29</f>
        <v xml:space="preserve">CUSTOMER ACCOUNT REQUEST CONGO </v>
      </c>
      <c r="G29" s="89" t="str">
        <f>'CG Internal Tracker'!L29</f>
        <v>Resolved</v>
      </c>
      <c r="H29" s="89">
        <f>'CG Internal Tracker'!AC29</f>
        <v>0</v>
      </c>
      <c r="I29" s="89" t="str">
        <f>'CG Internal Tracker'!K29</f>
        <v>Closed</v>
      </c>
      <c r="J29" s="89" t="str">
        <f>'CG Internal Tracker'!B29</f>
        <v>Incident</v>
      </c>
    </row>
    <row r="30" spans="1:10">
      <c r="A30" s="89" t="str">
        <f>'CG Internal Tracker'!V30</f>
        <v>2024-W41</v>
      </c>
      <c r="B30" s="306">
        <f>'CG Internal Tracker'!A30</f>
        <v>4000003970</v>
      </c>
      <c r="C30" s="89" t="str">
        <f>'CG Internal Tracker'!T30</f>
        <v>FI</v>
      </c>
      <c r="D30" s="89" t="str">
        <f>'CG Internal Tracker'!D30</f>
        <v>UAE</v>
      </c>
      <c r="E30" s="89" t="str">
        <f>'CG Internal Tracker'!E30</f>
        <v>Finance &amp; Accounts</v>
      </c>
      <c r="F30" s="89" t="str">
        <f>'CG Internal Tracker'!H30</f>
        <v>GL Account Configuration for BIlling in not set correctly for EC01</v>
      </c>
      <c r="G30" s="89" t="str">
        <f>'CG Internal Tracker'!L30</f>
        <v>Resolved</v>
      </c>
      <c r="H30" s="89">
        <f>'CG Internal Tracker'!AC30</f>
        <v>0</v>
      </c>
      <c r="I30" s="89" t="str">
        <f>'CG Internal Tracker'!K30</f>
        <v>Closed</v>
      </c>
      <c r="J30" s="89" t="str">
        <f>'CG Internal Tracker'!B30</f>
        <v>Incident</v>
      </c>
    </row>
    <row r="31" spans="1:10">
      <c r="A31" s="89" t="str">
        <f>'CG Internal Tracker'!V31</f>
        <v>2024-W42</v>
      </c>
      <c r="B31" s="306">
        <f>'CG Internal Tracker'!A31</f>
        <v>4000004016</v>
      </c>
      <c r="C31" s="89" t="str">
        <f>'CG Internal Tracker'!T31</f>
        <v>FI</v>
      </c>
      <c r="D31" s="89" t="str">
        <f>'CG Internal Tracker'!D31</f>
        <v>UAE</v>
      </c>
      <c r="E31" s="89" t="str">
        <f>'CG Internal Tracker'!E31</f>
        <v>Finance &amp; Accounts</v>
      </c>
      <c r="F31" s="89" t="str">
        <f>'CG Internal Tracker'!H31</f>
        <v>Freight Expense is not loaded in total landed cost - Sol Ref : 2000064728</v>
      </c>
      <c r="G31" s="89" t="str">
        <f>'CG Internal Tracker'!L31</f>
        <v>Pending User Confirmation</v>
      </c>
      <c r="H31" s="89" t="str">
        <f>'CG Internal Tracker'!AC31</f>
        <v>20/12 -Raised request to helpme team (Asrianti) to check on concerned team for UAT status</v>
      </c>
      <c r="I31" s="89" t="str">
        <f>'CG Internal Tracker'!K31</f>
        <v>User acceptance</v>
      </c>
      <c r="J31" s="89" t="str">
        <f>'CG Internal Tracker'!B31</f>
        <v>Incident</v>
      </c>
    </row>
    <row r="32" spans="1:10">
      <c r="A32" s="89" t="str">
        <f>'CG Internal Tracker'!V32</f>
        <v>2024-W42</v>
      </c>
      <c r="B32" s="306">
        <f>'CG Internal Tracker'!A32</f>
        <v>4000004039</v>
      </c>
      <c r="C32" s="89" t="str">
        <f>'CG Internal Tracker'!T32</f>
        <v>ABAP</v>
      </c>
      <c r="D32" s="89" t="str">
        <f>'CG Internal Tracker'!D32</f>
        <v>UAE</v>
      </c>
      <c r="E32" s="89" t="str">
        <f>'CG Internal Tracker'!E32</f>
        <v>Finance &amp; Accounts</v>
      </c>
      <c r="F32" s="89" t="str">
        <f>'CG Internal Tracker'!H32</f>
        <v> [Fwd: ##4000004039## : [Fwd: ##4000004039## : RE: 2000064729 [Fwd: ##4000004039## : ZVRPS Field is Missing in Invoice]]]</v>
      </c>
      <c r="G32" s="89" t="str">
        <f>'CG Internal Tracker'!L32</f>
        <v>Pending Vendor</v>
      </c>
      <c r="H32" s="89" t="str">
        <f>'CG Internal Tracker'!AC32</f>
        <v>23/12 SAP ticket is raised.</v>
      </c>
      <c r="I32" s="89" t="str">
        <f>'CG Internal Tracker'!K32</f>
        <v>In Progress</v>
      </c>
      <c r="J32" s="89" t="str">
        <f>'CG Internal Tracker'!B32</f>
        <v>Incident</v>
      </c>
    </row>
    <row r="33" spans="1:10">
      <c r="A33" s="89" t="str">
        <f>'CG Internal Tracker'!V33</f>
        <v>2024-W42</v>
      </c>
      <c r="B33" s="306">
        <f>'CG Internal Tracker'!A33</f>
        <v>4000004057</v>
      </c>
      <c r="C33" s="89" t="str">
        <f>'CG Internal Tracker'!T33</f>
        <v>FI</v>
      </c>
      <c r="D33" s="89" t="str">
        <f>'CG Internal Tracker'!D33</f>
        <v>UAE</v>
      </c>
      <c r="E33" s="89" t="str">
        <f>'CG Internal Tracker'!E33</f>
        <v>Finance &amp; Accounts</v>
      </c>
      <c r="F33" s="89" t="str">
        <f>'CG Internal Tracker'!H33</f>
        <v>Validation check not working for invoice pulling</v>
      </c>
      <c r="G33" s="89" t="str">
        <f>'CG Internal Tracker'!L33</f>
        <v>Resolved</v>
      </c>
      <c r="H33" s="89">
        <f>'CG Internal Tracker'!AC33</f>
        <v>0</v>
      </c>
      <c r="I33" s="89" t="str">
        <f>'CG Internal Tracker'!K33</f>
        <v>Closed</v>
      </c>
      <c r="J33" s="89" t="str">
        <f>'CG Internal Tracker'!B33</f>
        <v>Incident</v>
      </c>
    </row>
    <row r="34" spans="1:10">
      <c r="A34" s="89" t="str">
        <f>'CG Internal Tracker'!V34</f>
        <v>2024-W43</v>
      </c>
      <c r="B34" s="306">
        <f>'CG Internal Tracker'!A34</f>
        <v>4000004226</v>
      </c>
      <c r="C34" s="89" t="str">
        <f>'CG Internal Tracker'!T34</f>
        <v>C4C</v>
      </c>
      <c r="D34" s="89" t="str">
        <f>'CG Internal Tracker'!D34</f>
        <v>UAE</v>
      </c>
      <c r="E34" s="89" t="str">
        <f>'CG Internal Tracker'!E34</f>
        <v>Tableware</v>
      </c>
      <c r="F34" s="89" t="str">
        <f>'CG Internal Tracker'!H34</f>
        <v>2000064745 Request ID :4000004226: Quotation error - discount is not showing</v>
      </c>
      <c r="G34" s="89" t="str">
        <f>'CG Internal Tracker'!L34</f>
        <v>Pending RAK Ceramics Action</v>
      </c>
      <c r="H34" s="89" t="str">
        <f>'CG Internal Tracker'!AC34</f>
        <v>Test Scripts already provided and awaitng User confirmation</v>
      </c>
      <c r="I34" s="89" t="str">
        <f>'CG Internal Tracker'!K34</f>
        <v>User acceptance</v>
      </c>
      <c r="J34" s="89" t="str">
        <f>'CG Internal Tracker'!B34</f>
        <v>Incident</v>
      </c>
    </row>
    <row r="35" spans="1:10">
      <c r="A35" s="89" t="str">
        <f>'CG Internal Tracker'!V35</f>
        <v>2024-W43</v>
      </c>
      <c r="B35" s="306">
        <f>'CG Internal Tracker'!A35</f>
        <v>4000004212</v>
      </c>
      <c r="C35" s="89" t="str">
        <f>'CG Internal Tracker'!T35</f>
        <v xml:space="preserve">PP </v>
      </c>
      <c r="D35" s="89" t="str">
        <f>'CG Internal Tracker'!D35</f>
        <v>BGD</v>
      </c>
      <c r="E35" s="89" t="str">
        <f>'CG Internal Tracker'!E35</f>
        <v>SAP PP</v>
      </c>
      <c r="F35" s="89" t="str">
        <f>'CG Internal Tracker'!H35</f>
        <v xml:space="preserve">Faulty Item 261 Movement Error Sol Ref:2000064743 - Md. Rahim (BG) </v>
      </c>
      <c r="G35" s="89" t="str">
        <f>'CG Internal Tracker'!L35</f>
        <v>Resolved</v>
      </c>
      <c r="H35" s="89">
        <f>'CG Internal Tracker'!AC35</f>
        <v>0</v>
      </c>
      <c r="I35" s="89" t="str">
        <f>'CG Internal Tracker'!K35</f>
        <v>Closed</v>
      </c>
      <c r="J35" s="89" t="str">
        <f>'CG Internal Tracker'!B35</f>
        <v>Incident</v>
      </c>
    </row>
    <row r="36" spans="1:10">
      <c r="A36" s="89" t="str">
        <f>'CG Internal Tracker'!V36</f>
        <v>2024-W45</v>
      </c>
      <c r="B36" s="306">
        <f>'CG Internal Tracker'!A36</f>
        <v>4000004756</v>
      </c>
      <c r="C36" s="89" t="str">
        <f>'CG Internal Tracker'!T36</f>
        <v>SD</v>
      </c>
      <c r="D36" s="89" t="str">
        <f>'CG Internal Tracker'!D36</f>
        <v>UAE</v>
      </c>
      <c r="E36" s="89" t="str">
        <f>'CG Internal Tracker'!E36</f>
        <v>Order Management</v>
      </c>
      <c r="F36" s="89" t="str">
        <f>'CG Internal Tracker'!H36</f>
        <v>DISCREPANCY OF QUANTITY IN VA02]</v>
      </c>
      <c r="G36" s="89" t="str">
        <f>'CG Internal Tracker'!L36</f>
        <v>Pending RAK Ceramics Action</v>
      </c>
      <c r="H36" s="89" t="str">
        <f>'CG Internal Tracker'!AC36</f>
        <v>23/12 sent a mail to user and dinesh with our analsysis to check this production system issue</v>
      </c>
      <c r="I36" s="89" t="str">
        <f>'CG Internal Tracker'!K36</f>
        <v>User acceptance</v>
      </c>
      <c r="J36" s="89" t="str">
        <f>'CG Internal Tracker'!B36</f>
        <v>Incident</v>
      </c>
    </row>
    <row r="37" spans="1:10">
      <c r="A37" s="89" t="str">
        <f>'CG Internal Tracker'!V37</f>
        <v>2024-W43</v>
      </c>
      <c r="B37" s="306">
        <f>'CG Internal Tracker'!A37</f>
        <v>4000004371</v>
      </c>
      <c r="C37" s="89" t="str">
        <f>'CG Internal Tracker'!T37</f>
        <v>SD</v>
      </c>
      <c r="D37" s="89" t="str">
        <f>'CG Internal Tracker'!D37</f>
        <v>GER</v>
      </c>
      <c r="E37" s="89" t="str">
        <f>'CG Internal Tracker'!E37</f>
        <v>Information Technology</v>
      </c>
      <c r="F37" s="89" t="str">
        <f>'CG Internal Tracker'!H37</f>
        <v>[Fwd: ##4000004371## : RE: 2000064755 [Fwd: ##4000004371## : program ZSD00101 will not work for customer 150237]]</v>
      </c>
      <c r="G37" s="89" t="str">
        <f>'CG Internal Tracker'!L37</f>
        <v>Resolved</v>
      </c>
      <c r="H37" s="89">
        <f>'CG Internal Tracker'!AC37</f>
        <v>0</v>
      </c>
      <c r="I37" s="89" t="str">
        <f>'CG Internal Tracker'!K37</f>
        <v>Closed</v>
      </c>
      <c r="J37" s="89" t="str">
        <f>'CG Internal Tracker'!B37</f>
        <v>Incident</v>
      </c>
    </row>
    <row r="38" spans="1:10">
      <c r="A38" s="89" t="str">
        <f>'CG Internal Tracker'!V38</f>
        <v>2024-W44</v>
      </c>
      <c r="B38" s="306">
        <f>'CG Internal Tracker'!A38</f>
        <v>4000004427</v>
      </c>
      <c r="C38" s="89" t="str">
        <f>'CG Internal Tracker'!T38</f>
        <v>PP</v>
      </c>
      <c r="D38" s="89" t="str">
        <f>'CG Internal Tracker'!D38</f>
        <v>BGD</v>
      </c>
      <c r="E38" s="89" t="str">
        <f>'CG Internal Tracker'!E38</f>
        <v>SWD Production</v>
      </c>
      <c r="F38" s="89" t="str">
        <f>'CG Internal Tracker'!H38</f>
        <v xml:space="preserve">Data missing in Production Entry Report for Sanitary - BGD </v>
      </c>
      <c r="G38" s="89" t="str">
        <f>'CG Internal Tracker'!L38</f>
        <v>Pending RAK Ceramics Action</v>
      </c>
      <c r="H38" s="89" t="str">
        <f>'CG Internal Tracker'!AC38</f>
        <v>Waiting for approval from business</v>
      </c>
      <c r="I38" s="89" t="str">
        <f>'CG Internal Tracker'!K38</f>
        <v>In Progress</v>
      </c>
      <c r="J38" s="89" t="str">
        <f>'CG Internal Tracker'!B38</f>
        <v>Service Request</v>
      </c>
    </row>
    <row r="39" spans="1:10">
      <c r="A39" s="89" t="str">
        <f>'CG Internal Tracker'!V39</f>
        <v>2024-W44</v>
      </c>
      <c r="B39" s="306">
        <f>'CG Internal Tracker'!A39</f>
        <v>4000004444</v>
      </c>
      <c r="C39" s="89" t="str">
        <f>'CG Internal Tracker'!T39</f>
        <v>MM</v>
      </c>
      <c r="D39" s="89" t="str">
        <f>'CG Internal Tracker'!D39</f>
        <v>UAE</v>
      </c>
      <c r="E39" s="89" t="str">
        <f>'CG Internal Tracker'!E39</f>
        <v>Purchase</v>
      </c>
      <c r="F39" s="89" t="str">
        <f>'CG Internal Tracker'!H39</f>
        <v>Error occurring while raising PO</v>
      </c>
      <c r="G39" s="89" t="str">
        <f>'CG Internal Tracker'!L39</f>
        <v>Resolved</v>
      </c>
      <c r="H39" s="89">
        <f>'CG Internal Tracker'!AC39</f>
        <v>0</v>
      </c>
      <c r="I39" s="89" t="str">
        <f>'CG Internal Tracker'!K39</f>
        <v>Closed</v>
      </c>
      <c r="J39" s="89" t="str">
        <f>'CG Internal Tracker'!B39</f>
        <v>Incident</v>
      </c>
    </row>
    <row r="40" spans="1:10">
      <c r="A40" s="89" t="str">
        <f>'CG Internal Tracker'!V40</f>
        <v>2024-W45</v>
      </c>
      <c r="B40" s="306">
        <f>'CG Internal Tracker'!A40</f>
        <v>4000004812</v>
      </c>
      <c r="C40" s="89" t="str">
        <f>'CG Internal Tracker'!T40</f>
        <v>PP</v>
      </c>
      <c r="D40" s="89" t="str">
        <f>'CG Internal Tracker'!D40</f>
        <v>UAE</v>
      </c>
      <c r="E40" s="89" t="str">
        <f>'CG Internal Tracker'!E40</f>
        <v>Finance &amp; Accounts</v>
      </c>
      <c r="F40" s="89" t="str">
        <f>'CG Internal Tracker'!H40</f>
        <v>ZP_ODR - Production report not giving the production qty</v>
      </c>
      <c r="G40" s="89" t="str">
        <f>'CG Internal Tracker'!L40</f>
        <v>Resolved</v>
      </c>
      <c r="H40" s="89">
        <f>'CG Internal Tracker'!AC40</f>
        <v>0</v>
      </c>
      <c r="I40" s="89" t="str">
        <f>'CG Internal Tracker'!K40</f>
        <v>Closed</v>
      </c>
      <c r="J40" s="89" t="str">
        <f>'CG Internal Tracker'!B40</f>
        <v>Incident</v>
      </c>
    </row>
    <row r="41" spans="1:10">
      <c r="A41" s="89" t="str">
        <f>'CG Internal Tracker'!V41</f>
        <v>2024-W31</v>
      </c>
      <c r="B41" s="306">
        <f>'CG Internal Tracker'!A41</f>
        <v>4000001231</v>
      </c>
      <c r="C41" s="89" t="str">
        <f>'CG Internal Tracker'!T41</f>
        <v>HCM</v>
      </c>
      <c r="D41" s="89" t="str">
        <f>'CG Internal Tracker'!D41</f>
        <v>BGD</v>
      </c>
      <c r="E41" s="89" t="str">
        <f>'CG Internal Tracker'!E41</f>
        <v>HR &amp; Admin</v>
      </c>
      <c r="F41" s="89" t="str">
        <f>'CG Internal Tracker'!H41</f>
        <v> SAP ESS &amp; MSS for BANGLADESH 3000051095</v>
      </c>
      <c r="G41" s="89" t="str">
        <f>'CG Internal Tracker'!L41</f>
        <v>Under UAT</v>
      </c>
      <c r="H41" s="89" t="str">
        <f>'CG Internal Tracker'!AC41</f>
        <v>[20-12-2024] Reminder sent to business to update on UAT</v>
      </c>
      <c r="I41" s="89" t="str">
        <f>'CG Internal Tracker'!K41</f>
        <v>User acceptance</v>
      </c>
      <c r="J41" s="89" t="str">
        <f>'CG Internal Tracker'!B41</f>
        <v>Service Request</v>
      </c>
    </row>
    <row r="42" spans="1:10">
      <c r="A42" s="89" t="str">
        <f>'CG Internal Tracker'!V42</f>
        <v>2024-W30</v>
      </c>
      <c r="B42" s="306">
        <f>'CG Internal Tracker'!A42</f>
        <v>4000001070</v>
      </c>
      <c r="C42" s="89" t="str">
        <f>'CG Internal Tracker'!T42</f>
        <v>SD</v>
      </c>
      <c r="D42" s="89" t="str">
        <f>'CG Internal Tracker'!D42</f>
        <v>GER</v>
      </c>
      <c r="E42" s="89" t="str">
        <f>'CG Internal Tracker'!E42</f>
        <v>Information Technology</v>
      </c>
      <c r="F42" s="89" t="str">
        <f>'CG Internal Tracker'!H42</f>
        <v>New Price finding in Header - Raziye Sol ref#: 3000052547</v>
      </c>
      <c r="G42" s="89" t="str">
        <f>'CG Internal Tracker'!L42</f>
        <v>Under UAT</v>
      </c>
      <c r="H42" s="89" t="str">
        <f>'CG Internal Tracker'!AC42</f>
        <v xml:space="preserve"> still no update from the user end. we are doing regular follow ups </v>
      </c>
      <c r="I42" s="89" t="str">
        <f>'CG Internal Tracker'!K42</f>
        <v>User acceptance</v>
      </c>
      <c r="J42" s="89" t="str">
        <f>'CG Internal Tracker'!B42</f>
        <v>Service Request</v>
      </c>
    </row>
    <row r="43" spans="1:10">
      <c r="A43" s="89" t="str">
        <f>'CG Internal Tracker'!V43</f>
        <v>2024-W31</v>
      </c>
      <c r="B43" s="306">
        <f>'CG Internal Tracker'!A43</f>
        <v>4000001212</v>
      </c>
      <c r="C43" s="89" t="str">
        <f>'CG Internal Tracker'!T43</f>
        <v>MM</v>
      </c>
      <c r="D43" s="89" t="str">
        <f>'CG Internal Tracker'!D43</f>
        <v>UAE</v>
      </c>
      <c r="E43" s="89" t="str">
        <f>'CG Internal Tracker'!E43</f>
        <v>Purchase</v>
      </c>
      <c r="F43" s="89" t="str">
        <f>'CG Internal Tracker'!H43</f>
        <v>AUTO RFQ on the basis of Source list Migrated SM#3000050357</v>
      </c>
      <c r="G43" s="89" t="str">
        <f>'CG Internal Tracker'!L43</f>
        <v>Completed</v>
      </c>
      <c r="H43" s="89">
        <f>'CG Internal Tracker'!AC43</f>
        <v>0</v>
      </c>
      <c r="I43" s="89" t="str">
        <f>'CG Internal Tracker'!K43</f>
        <v>Closed</v>
      </c>
      <c r="J43" s="89" t="str">
        <f>'CG Internal Tracker'!B43</f>
        <v>Service Request</v>
      </c>
    </row>
    <row r="44" spans="1:10">
      <c r="A44" s="89" t="str">
        <f>'CG Internal Tracker'!V44</f>
        <v>2024-W31</v>
      </c>
      <c r="B44" s="306">
        <f>'CG Internal Tracker'!A44</f>
        <v>4000001236</v>
      </c>
      <c r="C44" s="89" t="str">
        <f>'CG Internal Tracker'!T44</f>
        <v>PM</v>
      </c>
      <c r="D44" s="89" t="str">
        <f>'CG Internal Tracker'!D44</f>
        <v>UAE</v>
      </c>
      <c r="E44" s="89" t="str">
        <f>'CG Internal Tracker'!E44</f>
        <v>Tiles Plant</v>
      </c>
      <c r="F44" s="89" t="str">
        <f>'CG Internal Tracker'!H44</f>
        <v xml:space="preserve"> All input and report data should be lock Migrated SM#3000051261</v>
      </c>
      <c r="G44" s="89" t="str">
        <f>'CG Internal Tracker'!L44</f>
        <v>Under Requirements Gathering</v>
      </c>
      <c r="H44" s="89" t="str">
        <f>'CG Internal Tracker'!AC44</f>
        <v>will connect with user and ask the details of the formulas they maintain</v>
      </c>
      <c r="I44" s="89" t="str">
        <f>'CG Internal Tracker'!K44</f>
        <v>In Progress</v>
      </c>
      <c r="J44" s="89" t="str">
        <f>'CG Internal Tracker'!B44</f>
        <v>Service Request</v>
      </c>
    </row>
    <row r="45" spans="1:10">
      <c r="A45" s="89" t="str">
        <f>'CG Internal Tracker'!V45</f>
        <v>2024-W31</v>
      </c>
      <c r="B45" s="306">
        <f>'CG Internal Tracker'!A45</f>
        <v>4000001258</v>
      </c>
      <c r="C45" s="89" t="str">
        <f>'CG Internal Tracker'!T45</f>
        <v>SD</v>
      </c>
      <c r="D45" s="89" t="str">
        <f>'CG Internal Tracker'!D45</f>
        <v>UAE</v>
      </c>
      <c r="E45" s="89" t="str">
        <f>'CG Internal Tracker'!E45</f>
        <v>Corporate Development</v>
      </c>
      <c r="F45" s="89" t="str">
        <f>'CG Internal Tracker'!H45</f>
        <v>Accounts Masters Add details in Contact Migrated SM#3000051708</v>
      </c>
      <c r="G45" s="89" t="str">
        <f>'CG Internal Tracker'!L45</f>
        <v>Under UAT</v>
      </c>
      <c r="H45" s="89" t="str">
        <f>'CG Internal Tracker'!AC45</f>
        <v xml:space="preserve"> we already clarified the doubts and  current auto update functionality behaviour and manual behaviour to users. waiting their final UAT testing and sing off</v>
      </c>
      <c r="I45" s="89" t="str">
        <f>'CG Internal Tracker'!K45</f>
        <v>User acceptance</v>
      </c>
      <c r="J45" s="89" t="str">
        <f>'CG Internal Tracker'!B45</f>
        <v>Service Request</v>
      </c>
    </row>
    <row r="46" spans="1:10">
      <c r="A46" s="89" t="str">
        <f>'CG Internal Tracker'!V46</f>
        <v>2024-W31</v>
      </c>
      <c r="B46" s="306">
        <f>'CG Internal Tracker'!A46</f>
        <v>4000001301</v>
      </c>
      <c r="C46" s="89" t="str">
        <f>'CG Internal Tracker'!T46</f>
        <v>MM</v>
      </c>
      <c r="D46" s="89" t="str">
        <f>'CG Internal Tracker'!D46</f>
        <v>UAE</v>
      </c>
      <c r="E46" s="89" t="str">
        <f>'CG Internal Tracker'!E46</f>
        <v>IT Department</v>
      </c>
      <c r="F46" s="89" t="str">
        <f>'CG Internal Tracker'!H46</f>
        <v>MDG Nested Classifi &amp; Stores Auto Code Migrated SM#3000052308</v>
      </c>
      <c r="G46" s="89" t="str">
        <f>'CG Internal Tracker'!L46</f>
        <v>Completed</v>
      </c>
      <c r="H46" s="89">
        <f>'CG Internal Tracker'!AC46</f>
        <v>0</v>
      </c>
      <c r="I46" s="89" t="str">
        <f>'CG Internal Tracker'!K46</f>
        <v>Closed</v>
      </c>
      <c r="J46" s="89" t="str">
        <f>'CG Internal Tracker'!B46</f>
        <v>Service Request</v>
      </c>
    </row>
    <row r="47" spans="1:10">
      <c r="A47" s="89" t="str">
        <f>'CG Internal Tracker'!V47</f>
        <v>2024-W31</v>
      </c>
      <c r="B47" s="306">
        <f>'CG Internal Tracker'!A47</f>
        <v>4000001440</v>
      </c>
      <c r="C47" s="89" t="str">
        <f>'CG Internal Tracker'!T47</f>
        <v>SD</v>
      </c>
      <c r="D47" s="89" t="str">
        <f>'CG Internal Tracker'!D47</f>
        <v>UAE</v>
      </c>
      <c r="E47" s="89" t="str">
        <f>'CG Internal Tracker'!E47</f>
        <v>Supply Chain</v>
      </c>
      <c r="F47" s="89" t="str">
        <f>'CG Internal Tracker'!H47</f>
        <v>]</v>
      </c>
      <c r="G47" s="89" t="str">
        <f>'CG Internal Tracker'!L47</f>
        <v>Under Development</v>
      </c>
      <c r="H47" s="89" t="str">
        <f>'CG Internal Tracker'!AC47</f>
        <v>ABAP team working on this PDF form requirement.</v>
      </c>
      <c r="I47" s="89" t="str">
        <f>'CG Internal Tracker'!K47</f>
        <v>In Progress</v>
      </c>
      <c r="J47" s="89" t="str">
        <f>'CG Internal Tracker'!B47</f>
        <v>Service Request</v>
      </c>
    </row>
    <row r="48" spans="1:10">
      <c r="A48" s="89" t="str">
        <f>'CG Internal Tracker'!V48</f>
        <v>2024-W38</v>
      </c>
      <c r="B48" s="306">
        <f>'CG Internal Tracker'!A48</f>
        <v>4000003078</v>
      </c>
      <c r="C48" s="89" t="str">
        <f>'CG Internal Tracker'!T48</f>
        <v>SD</v>
      </c>
      <c r="D48" s="89" t="str">
        <f>'CG Internal Tracker'!D48</f>
        <v>UAE</v>
      </c>
      <c r="E48" s="89" t="str">
        <f>'CG Internal Tracker'!E48</f>
        <v>Information Technology</v>
      </c>
      <c r="F48" s="89" t="str">
        <f>'CG Internal Tracker'!H48</f>
        <v>VA05 report with additional data for RAK Kludi - Sol Ref: 3000052561</v>
      </c>
      <c r="G48" s="89" t="str">
        <f>'CG Internal Tracker'!L48</f>
        <v>Pending RAK Ceramics Action</v>
      </c>
      <c r="H48" s="89">
        <f>'CG Internal Tracker'!AC48</f>
        <v>0</v>
      </c>
      <c r="I48" s="89" t="str">
        <f>'CG Internal Tracker'!K48</f>
        <v>In Progress</v>
      </c>
      <c r="J48" s="89" t="str">
        <f>'CG Internal Tracker'!B48</f>
        <v>Service Request</v>
      </c>
    </row>
    <row r="49" spans="1:10">
      <c r="A49" s="89" t="str">
        <f>'CG Internal Tracker'!V49</f>
        <v>2024-W40</v>
      </c>
      <c r="B49" s="306">
        <f>'CG Internal Tracker'!A49</f>
        <v>4000003518</v>
      </c>
      <c r="C49" s="89" t="str">
        <f>'CG Internal Tracker'!T49</f>
        <v>PM</v>
      </c>
      <c r="D49" s="89" t="str">
        <f>'CG Internal Tracker'!D49</f>
        <v>UAE</v>
      </c>
      <c r="E49" s="89" t="str">
        <f>'CG Internal Tracker'!E49</f>
        <v>Tiles Plant</v>
      </c>
      <c r="F49" s="89" t="str">
        <f>'CG Internal Tracker'!H49</f>
        <v>Requesting additional radio button in ZPM_SPARES T-Code]</v>
      </c>
      <c r="G49" s="89" t="str">
        <f>'CG Internal Tracker'!L49</f>
        <v>Under UAT</v>
      </c>
      <c r="H49" s="89" t="str">
        <f>'CG Internal Tracker'!AC49</f>
        <v>Under UAT.</v>
      </c>
      <c r="I49" s="89" t="str">
        <f>'CG Internal Tracker'!K49</f>
        <v>User acceptance</v>
      </c>
      <c r="J49" s="89" t="str">
        <f>'CG Internal Tracker'!B49</f>
        <v>Service Request</v>
      </c>
    </row>
    <row r="50" spans="1:10">
      <c r="A50" s="89" t="str">
        <f>'CG Internal Tracker'!V50</f>
        <v>2024-W31</v>
      </c>
      <c r="B50" s="306">
        <f>'CG Internal Tracker'!A50</f>
        <v>4000001169</v>
      </c>
      <c r="C50" s="89" t="str">
        <f>'CG Internal Tracker'!T50</f>
        <v>FI</v>
      </c>
      <c r="D50" s="89" t="str">
        <f>'CG Internal Tracker'!D50</f>
        <v>UAE</v>
      </c>
      <c r="E50" s="89" t="str">
        <f>'CG Internal Tracker'!E50</f>
        <v>Finance &amp; Accounts</v>
      </c>
      <c r="F50" s="89" t="str">
        <f>'CG Internal Tracker'!H50</f>
        <v xml:space="preserve">VAT REPORT IN FTA FORMAT Migrated SM#3000046286 </v>
      </c>
      <c r="G50" s="89" t="str">
        <f>'CG Internal Tracker'!L50</f>
        <v>In Progress</v>
      </c>
      <c r="H50" s="89" t="str">
        <f>'CG Internal Tracker'!AC50</f>
        <v>19/12 - FUT in progress</v>
      </c>
      <c r="I50" s="89" t="str">
        <f>'CG Internal Tracker'!K50</f>
        <v>In Progress</v>
      </c>
      <c r="J50" s="89" t="str">
        <f>'CG Internal Tracker'!B50</f>
        <v>Service Request</v>
      </c>
    </row>
    <row r="51" spans="1:10">
      <c r="A51" s="89" t="str">
        <f>'CG Internal Tracker'!V51</f>
        <v>Not Found in HelpMe</v>
      </c>
      <c r="B51" s="306">
        <f>'CG Internal Tracker'!A51</f>
        <v>4000004360</v>
      </c>
      <c r="C51" s="89" t="str">
        <f>'CG Internal Tracker'!T51</f>
        <v>HCM</v>
      </c>
      <c r="D51" s="89" t="str">
        <f>'CG Internal Tracker'!D51</f>
        <v>Not Found in HelpMe</v>
      </c>
      <c r="E51" s="89" t="str">
        <f>'CG Internal Tracker'!E51</f>
        <v>Not Found in HelpMe</v>
      </c>
      <c r="F51" s="89" t="str">
        <f>'CG Internal Tracker'!H51</f>
        <v> Employee Salary Certificate</v>
      </c>
      <c r="G51" s="89" t="str">
        <f>'CG Internal Tracker'!L51</f>
        <v>Cancelled</v>
      </c>
      <c r="H51" s="89" t="str">
        <f>'CG Internal Tracker'!AC51</f>
        <v>Ticket has been cancelled by user and Rahul's confirmation</v>
      </c>
      <c r="I51" s="89" t="str">
        <f>'CG Internal Tracker'!K51</f>
        <v>Not Found in HelpMe</v>
      </c>
      <c r="J51" s="89" t="str">
        <f>'CG Internal Tracker'!B51</f>
        <v>Not Found In HelpMe</v>
      </c>
    </row>
    <row r="52" spans="1:10">
      <c r="A52" s="89" t="str">
        <f>'CG Internal Tracker'!V52</f>
        <v>2024-W44</v>
      </c>
      <c r="B52" s="306">
        <f>'CG Internal Tracker'!A52</f>
        <v>4000004530</v>
      </c>
      <c r="C52" s="89" t="str">
        <f>'CG Internal Tracker'!T52</f>
        <v>SD</v>
      </c>
      <c r="D52" s="89" t="str">
        <f>'CG Internal Tracker'!D52</f>
        <v>IND</v>
      </c>
      <c r="E52" s="89" t="str">
        <f>'CG Internal Tracker'!E52</f>
        <v>Finance &amp; Accounts</v>
      </c>
      <c r="F52" s="89" t="str">
        <f>'CG Internal Tracker'!H52</f>
        <v>[Fwd: ##4000004530## : Request to add new unit of measure in ZECONFIG (E-Invoice) - Sivaprasad (IND) Sol ref#: 3000052603]</v>
      </c>
      <c r="G52" s="89" t="str">
        <f>'CG Internal Tracker'!L52</f>
        <v>Completed</v>
      </c>
      <c r="H52" s="89">
        <f>'CG Internal Tracker'!AC52</f>
        <v>0</v>
      </c>
      <c r="I52" s="89" t="str">
        <f>'CG Internal Tracker'!K52</f>
        <v>Closed</v>
      </c>
      <c r="J52" s="89" t="str">
        <f>'CG Internal Tracker'!B52</f>
        <v>Service Request</v>
      </c>
    </row>
    <row r="53" spans="1:10">
      <c r="A53" s="89" t="str">
        <f>'CG Internal Tracker'!V53</f>
        <v>2024-W41</v>
      </c>
      <c r="B53" s="306">
        <f>'CG Internal Tracker'!A53</f>
        <v>4000003883</v>
      </c>
      <c r="C53" s="89" t="str">
        <f>'CG Internal Tracker'!T53</f>
        <v>FI</v>
      </c>
      <c r="D53" s="89" t="str">
        <f>'CG Internal Tracker'!D53</f>
        <v>IND</v>
      </c>
      <c r="E53" s="89" t="str">
        <f>'CG Internal Tracker'!E53</f>
        <v>Finance &amp; Accounts</v>
      </c>
      <c r="F53" s="89" t="str">
        <f>'CG Internal Tracker'!H53</f>
        <v xml:space="preserve"> Creation of new plant codes in sap 3000052596</v>
      </c>
      <c r="G53" s="89" t="str">
        <f>'CG Internal Tracker'!L53</f>
        <v>Completed</v>
      </c>
      <c r="H53" s="89">
        <f>'CG Internal Tracker'!AC53</f>
        <v>0</v>
      </c>
      <c r="I53" s="89" t="str">
        <f>'CG Internal Tracker'!K53</f>
        <v>Closed</v>
      </c>
      <c r="J53" s="89" t="str">
        <f>'CG Internal Tracker'!B53</f>
        <v>Service Request</v>
      </c>
    </row>
    <row r="54" spans="1:10">
      <c r="A54" s="89" t="str">
        <f>'CG Internal Tracker'!V54</f>
        <v>2024-W34</v>
      </c>
      <c r="B54" s="306">
        <f>'CG Internal Tracker'!A54</f>
        <v>4000002303</v>
      </c>
      <c r="C54" s="89" t="str">
        <f>'CG Internal Tracker'!T54</f>
        <v>SD</v>
      </c>
      <c r="D54" s="89" t="str">
        <f>'CG Internal Tracker'!D54</f>
        <v>BGD</v>
      </c>
      <c r="E54" s="89" t="str">
        <f>'CG Internal Tracker'!E54</f>
        <v>Sales &amp; Marketing</v>
      </c>
      <c r="F54" s="89" t="str">
        <f>'CG Internal Tracker'!H54</f>
        <v xml:space="preserve"> [Fwd: ##4000002303## : RE: [Fwd: ##4000002303## : Distribution Channel Modification - Sol Ref:3000052551] Do IT-SAP Change Req: 3000052551, Need change in two order type 4-2303]</v>
      </c>
      <c r="G54" s="89" t="str">
        <f>'CG Internal Tracker'!L54</f>
        <v>Completed</v>
      </c>
      <c r="H54" s="89">
        <f>'CG Internal Tracker'!AC54</f>
        <v>0</v>
      </c>
      <c r="I54" s="89" t="str">
        <f>'CG Internal Tracker'!K54</f>
        <v>Closed</v>
      </c>
      <c r="J54" s="89" t="str">
        <f>'CG Internal Tracker'!B54</f>
        <v>Service Request</v>
      </c>
    </row>
    <row r="55" spans="1:10">
      <c r="A55" s="89" t="str">
        <f>'CG Internal Tracker'!V55</f>
        <v>2024-W32</v>
      </c>
      <c r="B55" s="306">
        <f>'CG Internal Tracker'!A55</f>
        <v>4000001721</v>
      </c>
      <c r="C55" s="89" t="str">
        <f>'CG Internal Tracker'!T55</f>
        <v>SD</v>
      </c>
      <c r="D55" s="89" t="str">
        <f>'CG Internal Tracker'!D55</f>
        <v>IND</v>
      </c>
      <c r="E55" s="89" t="str">
        <f>'CG Internal Tracker'!E55</f>
        <v>Finance &amp; Accounts</v>
      </c>
      <c r="F55" s="89" t="str">
        <f>'CG Internal Tracker'!H55</f>
        <v>[Fwd: ##4000001721## : RE: Do IT-SAP Change Req: 3000052542, Add "Project Name"&amp;"Project site 4-1721 ##4000001721##]</v>
      </c>
      <c r="G55" s="89" t="str">
        <f>'CG Internal Tracker'!L55</f>
        <v>Under UAT</v>
      </c>
      <c r="H55" s="89" t="str">
        <f>'CG Internal Tracker'!AC55</f>
        <v>24/12 Sent a mail to dinesh and sundar for new GL accounts numbers along with our clear analysis.</v>
      </c>
      <c r="I55" s="89" t="str">
        <f>'CG Internal Tracker'!K55</f>
        <v>In Progress</v>
      </c>
      <c r="J55" s="89" t="str">
        <f>'CG Internal Tracker'!B55</f>
        <v>Service Request</v>
      </c>
    </row>
    <row r="56" spans="1:10">
      <c r="A56" s="89" t="str">
        <f>'CG Internal Tracker'!V56</f>
        <v>Not Found in HelpMe</v>
      </c>
      <c r="B56" s="306">
        <f>'CG Internal Tracker'!A56</f>
        <v>0</v>
      </c>
      <c r="C56" s="89" t="str">
        <f>'CG Internal Tracker'!T56</f>
        <v xml:space="preserve">PP </v>
      </c>
      <c r="D56" s="89" t="str">
        <f>'CG Internal Tracker'!D56</f>
        <v>Not Found in HelpMe</v>
      </c>
      <c r="E56" s="89" t="str">
        <f>'CG Internal Tracker'!E56</f>
        <v>Not Found in HelpMe</v>
      </c>
      <c r="F56" s="89" t="str">
        <f>'CG Internal Tracker'!H56</f>
        <v>Forecast to Produce SW 3000044112</v>
      </c>
      <c r="G56" s="89" t="str">
        <f>'CG Internal Tracker'!L56</f>
        <v>Resolved</v>
      </c>
      <c r="H56" s="89">
        <f>'CG Internal Tracker'!AC56</f>
        <v>0</v>
      </c>
      <c r="I56" s="89" t="str">
        <f>'CG Internal Tracker'!K56</f>
        <v>Not Found in HelpMe</v>
      </c>
      <c r="J56" s="89" t="str">
        <f>'CG Internal Tracker'!B56</f>
        <v>Not Found In HelpMe</v>
      </c>
    </row>
    <row r="57" spans="1:10">
      <c r="A57" s="89" t="str">
        <f>'CG Internal Tracker'!V57</f>
        <v>2024-W35</v>
      </c>
      <c r="B57" s="306">
        <f>'CG Internal Tracker'!A57</f>
        <v>4000002384</v>
      </c>
      <c r="C57" s="89" t="str">
        <f>'CG Internal Tracker'!T57</f>
        <v>PP</v>
      </c>
      <c r="D57" s="89" t="str">
        <f>'CG Internal Tracker'!D57</f>
        <v>UAE</v>
      </c>
      <c r="E57" s="89" t="str">
        <f>'CG Internal Tracker'!E57</f>
        <v>Finance &amp; Accounts</v>
      </c>
      <c r="F57" s="89" t="str">
        <f>'CG Internal Tracker'!H57</f>
        <v xml:space="preserve">Creation of Custom Report Sol Ref: 3000052565. </v>
      </c>
      <c r="G57" s="89" t="str">
        <f>'CG Internal Tracker'!L57</f>
        <v>Under Design</v>
      </c>
      <c r="H57" s="89" t="str">
        <f>'CG Internal Tracker'!AC57</f>
        <v>Preparing logic for the requirement.</v>
      </c>
      <c r="I57" s="89" t="str">
        <f>'CG Internal Tracker'!K57</f>
        <v>In Progress</v>
      </c>
      <c r="J57" s="89" t="str">
        <f>'CG Internal Tracker'!B57</f>
        <v>Service Request</v>
      </c>
    </row>
    <row r="58" spans="1:10">
      <c r="A58" s="89" t="str">
        <f>'CG Internal Tracker'!V58</f>
        <v>2024-W44</v>
      </c>
      <c r="B58" s="306">
        <f>'CG Internal Tracker'!A58</f>
        <v>4000004582</v>
      </c>
      <c r="C58" s="89" t="str">
        <f>'CG Internal Tracker'!T58</f>
        <v>MM</v>
      </c>
      <c r="D58" s="89" t="str">
        <f>'CG Internal Tracker'!D58</f>
        <v>UAE</v>
      </c>
      <c r="E58" s="89" t="str">
        <f>'CG Internal Tracker'!E58</f>
        <v>Finance &amp; Accounts</v>
      </c>
      <c r="F58" s="89" t="str">
        <f>'CG Internal Tracker'!H58</f>
        <v>MRP View1 Plant Specific Material Status Changes with Validity Date Sol ref#: 3000052602</v>
      </c>
      <c r="G58" s="89" t="str">
        <f>'CG Internal Tracker'!L58</f>
        <v>Pending RAK Ceramics Action</v>
      </c>
      <c r="H58" s="89" t="str">
        <f>'CG Internal Tracker'!AC58</f>
        <v>Waiting for Rahul's approval</v>
      </c>
      <c r="I58" s="89" t="str">
        <f>'CG Internal Tracker'!K58</f>
        <v>User acceptance</v>
      </c>
      <c r="J58" s="89" t="str">
        <f>'CG Internal Tracker'!B58</f>
        <v>Service Request</v>
      </c>
    </row>
    <row r="59" spans="1:10">
      <c r="A59" s="89" t="str">
        <f>'CG Internal Tracker'!V59</f>
        <v>2024-W29</v>
      </c>
      <c r="B59" s="306">
        <f>'CG Internal Tracker'!A59</f>
        <v>4000000908</v>
      </c>
      <c r="C59" s="89" t="str">
        <f>'CG Internal Tracker'!T59</f>
        <v>SD</v>
      </c>
      <c r="D59" s="89" t="str">
        <f>'CG Internal Tracker'!D59</f>
        <v>UAE</v>
      </c>
      <c r="E59" s="89" t="str">
        <f>'CG Internal Tracker'!E59</f>
        <v>Accounts</v>
      </c>
      <c r="F59" s="89" t="str">
        <f>'CG Internal Tracker'!H59</f>
        <v>RE: DO-IT 3000052528-TAX INVOICE PRINT OUT-TO REMOVE THE WORD TAX FOR ALL RELATED COMPANIES-FUT DOCUMENT FOR RELATED CUSTOMERS &amp; VENDORS</v>
      </c>
      <c r="G59" s="89" t="str">
        <f>'CG Internal Tracker'!L59</f>
        <v>Pending RAK Ceramics Action</v>
      </c>
      <c r="H59" s="89">
        <f>'CG Internal Tracker'!AC59</f>
        <v>0</v>
      </c>
      <c r="I59" s="89" t="str">
        <f>'CG Internal Tracker'!K59</f>
        <v>In Progress</v>
      </c>
      <c r="J59" s="89" t="str">
        <f>'CG Internal Tracker'!B59</f>
        <v>Service Request</v>
      </c>
    </row>
    <row r="60" spans="1:10">
      <c r="A60" s="89" t="str">
        <f>'CG Internal Tracker'!V60</f>
        <v>2024-W40</v>
      </c>
      <c r="B60" s="306">
        <f>'CG Internal Tracker'!A60</f>
        <v>4000003598</v>
      </c>
      <c r="C60" s="89" t="str">
        <f>'CG Internal Tracker'!T60</f>
        <v>ABAP</v>
      </c>
      <c r="D60" s="89" t="str">
        <f>'CG Internal Tracker'!D60</f>
        <v>UAE</v>
      </c>
      <c r="E60" s="89" t="str">
        <f>'CG Internal Tracker'!E60</f>
        <v>Customer Advocacy - Tiles</v>
      </c>
      <c r="F60" s="89" t="str">
        <f>'CG Internal Tracker'!H60</f>
        <v>[Fwd: ##4000003598## : Conversion from Box to M2 has to be changed - Sol ref#: 3000052604]</v>
      </c>
      <c r="G60" s="89" t="str">
        <f>'CG Internal Tracker'!L60</f>
        <v>Under UAT</v>
      </c>
      <c r="H60" s="89" t="str">
        <f>'CG Internal Tracker'!AC60</f>
        <v>Waiting for UAT confirmation</v>
      </c>
      <c r="I60" s="89" t="str">
        <f>'CG Internal Tracker'!K60</f>
        <v>User acceptance</v>
      </c>
      <c r="J60" s="89" t="str">
        <f>'CG Internal Tracker'!B60</f>
        <v>Service Request</v>
      </c>
    </row>
    <row r="61" spans="1:10">
      <c r="A61" s="89" t="str">
        <f>'CG Internal Tracker'!V61</f>
        <v>2024-W45</v>
      </c>
      <c r="B61" s="306">
        <f>'CG Internal Tracker'!A61</f>
        <v>4000004770</v>
      </c>
      <c r="C61" s="89" t="str">
        <f>'CG Internal Tracker'!T61</f>
        <v>MM</v>
      </c>
      <c r="D61" s="89" t="str">
        <f>'CG Internal Tracker'!D61</f>
        <v>IND</v>
      </c>
      <c r="E61" s="89" t="str">
        <f>'CG Internal Tracker'!E61</f>
        <v>Finance &amp; Accounts</v>
      </c>
      <c r="F61" s="89" t="str">
        <f>'CG Internal Tracker'!H61</f>
        <v>Unable to update PAN duplicate option in BP</v>
      </c>
      <c r="G61" s="89" t="str">
        <f>'CG Internal Tracker'!L61</f>
        <v>Resolved</v>
      </c>
      <c r="H61" s="89">
        <f>'CG Internal Tracker'!AC61</f>
        <v>0</v>
      </c>
      <c r="I61" s="89" t="str">
        <f>'CG Internal Tracker'!K61</f>
        <v>Closed</v>
      </c>
      <c r="J61" s="89" t="str">
        <f>'CG Internal Tracker'!B61</f>
        <v>Incident</v>
      </c>
    </row>
    <row r="62" spans="1:10">
      <c r="A62" s="89" t="str">
        <f>'CG Internal Tracker'!V62</f>
        <v>2024-W46</v>
      </c>
      <c r="B62" s="306">
        <f>'CG Internal Tracker'!A62</f>
        <v>4000004871</v>
      </c>
      <c r="C62" s="89" t="str">
        <f>'CG Internal Tracker'!T62</f>
        <v>MM</v>
      </c>
      <c r="D62" s="89" t="str">
        <f>'CG Internal Tracker'!D62</f>
        <v>UAE</v>
      </c>
      <c r="E62" s="89" t="str">
        <f>'CG Internal Tracker'!E62</f>
        <v>Purchase</v>
      </c>
      <c r="F62" s="89" t="str">
        <f>'CG Internal Tracker'!H62</f>
        <v>Error during removal of inbound. PO#9400005489</v>
      </c>
      <c r="G62" s="89" t="str">
        <f>'CG Internal Tracker'!L62</f>
        <v>Resolved</v>
      </c>
      <c r="H62" s="89">
        <f>'CG Internal Tracker'!AC62</f>
        <v>0</v>
      </c>
      <c r="I62" s="89" t="str">
        <f>'CG Internal Tracker'!K62</f>
        <v>Closed</v>
      </c>
      <c r="J62" s="89" t="str">
        <f>'CG Internal Tracker'!B62</f>
        <v>Incident</v>
      </c>
    </row>
    <row r="63" spans="1:10">
      <c r="A63" s="89" t="str">
        <f>'CG Internal Tracker'!V63</f>
        <v>2024-W45</v>
      </c>
      <c r="B63" s="306">
        <f>'CG Internal Tracker'!A63</f>
        <v>4000004844</v>
      </c>
      <c r="C63" s="89" t="str">
        <f>'CG Internal Tracker'!T63</f>
        <v>HCM</v>
      </c>
      <c r="D63" s="89" t="str">
        <f>'CG Internal Tracker'!D63</f>
        <v>UAE</v>
      </c>
      <c r="E63" s="89" t="str">
        <f>'CG Internal Tracker'!E63</f>
        <v>Human Resources</v>
      </c>
      <c r="F63" s="89" t="str">
        <f>'CG Internal Tracker'!H63</f>
        <v>Sick Leave calculation Program</v>
      </c>
      <c r="G63" s="89" t="str">
        <f>'CG Internal Tracker'!L63</f>
        <v>Pending Bug Fix</v>
      </c>
      <c r="H63" s="89" t="str">
        <f>'CG Internal Tracker'!AC63</f>
        <v xml:space="preserve">[20-12-2024] FUT in process. </v>
      </c>
      <c r="I63" s="89" t="str">
        <f>'CG Internal Tracker'!K63</f>
        <v>In Progress</v>
      </c>
      <c r="J63" s="89" t="str">
        <f>'CG Internal Tracker'!B63</f>
        <v>Incident</v>
      </c>
    </row>
    <row r="64" spans="1:10">
      <c r="A64" s="89" t="str">
        <f>'CG Internal Tracker'!V64</f>
        <v>2024-W46</v>
      </c>
      <c r="B64" s="306">
        <f>'CG Internal Tracker'!A64</f>
        <v>4000004860</v>
      </c>
      <c r="C64" s="89" t="str">
        <f>'CG Internal Tracker'!T64</f>
        <v>SD</v>
      </c>
      <c r="D64" s="89" t="str">
        <f>'CG Internal Tracker'!D64</f>
        <v>BGD</v>
      </c>
      <c r="E64" s="89" t="str">
        <f>'CG Internal Tracker'!E64</f>
        <v>Supply Chain Management</v>
      </c>
      <c r="F64" s="89" t="str">
        <f>'CG Internal Tracker'!H64</f>
        <v>VL01 is showing wrong quantity - Mahbub (BGD)</v>
      </c>
      <c r="G64" s="89" t="str">
        <f>'CG Internal Tracker'!L64</f>
        <v>Resolved</v>
      </c>
      <c r="H64" s="89">
        <f>'CG Internal Tracker'!AC64</f>
        <v>0</v>
      </c>
      <c r="I64" s="89" t="str">
        <f>'CG Internal Tracker'!K64</f>
        <v>Closed</v>
      </c>
      <c r="J64" s="89" t="str">
        <f>'CG Internal Tracker'!B64</f>
        <v>Incident</v>
      </c>
    </row>
    <row r="65" spans="1:10">
      <c r="A65" s="89" t="str">
        <f>'CG Internal Tracker'!V65</f>
        <v>2024-W46</v>
      </c>
      <c r="B65" s="306">
        <f>'CG Internal Tracker'!A65</f>
        <v>4000004898</v>
      </c>
      <c r="C65" s="89" t="str">
        <f>'CG Internal Tracker'!T65</f>
        <v>MM</v>
      </c>
      <c r="D65" s="89" t="str">
        <f>'CG Internal Tracker'!D65</f>
        <v>UAE</v>
      </c>
      <c r="E65" s="89" t="str">
        <f>'CG Internal Tracker'!E65</f>
        <v>Purchase</v>
      </c>
      <c r="F65" s="89" t="str">
        <f>'CG Internal Tracker'!H65</f>
        <v>Correct the price in the migrated PO. P940005256</v>
      </c>
      <c r="G65" s="89" t="str">
        <f>'CG Internal Tracker'!L65</f>
        <v>Resolved</v>
      </c>
      <c r="H65" s="89">
        <f>'CG Internal Tracker'!AC65</f>
        <v>0</v>
      </c>
      <c r="I65" s="89" t="str">
        <f>'CG Internal Tracker'!K65</f>
        <v>Closed</v>
      </c>
      <c r="J65" s="89" t="str">
        <f>'CG Internal Tracker'!B65</f>
        <v>Incident</v>
      </c>
    </row>
    <row r="66" spans="1:10">
      <c r="A66" s="89" t="str">
        <f>'CG Internal Tracker'!V66</f>
        <v>2024-W41</v>
      </c>
      <c r="B66" s="306">
        <f>'CG Internal Tracker'!A66</f>
        <v>4000003855</v>
      </c>
      <c r="C66" s="89" t="str">
        <f>'CG Internal Tracker'!T66</f>
        <v>SD</v>
      </c>
      <c r="D66" s="89" t="str">
        <f>'CG Internal Tracker'!D66</f>
        <v>BGD</v>
      </c>
      <c r="E66" s="89" t="str">
        <f>'CG Internal Tracker'!E66</f>
        <v>Sales &amp; Marketing</v>
      </c>
      <c r="F66" s="89" t="str">
        <f>'CG Internal Tracker'!H66</f>
        <v>Processor assigned for Ticket#: 2000064717 with Priority High -[Fwd: ##4000003855## : Unable to return order from direct customer(discount) with reference]
To :</v>
      </c>
      <c r="G66" s="89" t="str">
        <f>'CG Internal Tracker'!L66</f>
        <v>Resolved</v>
      </c>
      <c r="H66" s="89">
        <f>'CG Internal Tracker'!AC66</f>
        <v>0</v>
      </c>
      <c r="I66" s="89" t="str">
        <f>'CG Internal Tracker'!K66</f>
        <v>Closed</v>
      </c>
      <c r="J66" s="89" t="str">
        <f>'CG Internal Tracker'!B66</f>
        <v>Incident</v>
      </c>
    </row>
    <row r="67" spans="1:10">
      <c r="A67" s="89" t="str">
        <f>'CG Internal Tracker'!V67</f>
        <v>2024-W43</v>
      </c>
      <c r="B67" s="306">
        <f>'CG Internal Tracker'!A67</f>
        <v>4000004329</v>
      </c>
      <c r="C67" s="89" t="str">
        <f>'CG Internal Tracker'!T67</f>
        <v>SD</v>
      </c>
      <c r="D67" s="89" t="str">
        <f>'CG Internal Tracker'!D67</f>
        <v>UAE</v>
      </c>
      <c r="E67" s="89" t="str">
        <f>'CG Internal Tracker'!E67</f>
        <v>Corporate Development Office</v>
      </c>
      <c r="F67" s="89" t="str">
        <f>'CG Internal Tracker'!H67</f>
        <v>External Sales Org Creation and Modification]</v>
      </c>
      <c r="G67" s="89" t="str">
        <f>'CG Internal Tracker'!L67</f>
        <v>Completed</v>
      </c>
      <c r="H67" s="89">
        <f>'CG Internal Tracker'!AC67</f>
        <v>0</v>
      </c>
      <c r="I67" s="89" t="str">
        <f>'CG Internal Tracker'!K67</f>
        <v>Closed</v>
      </c>
      <c r="J67" s="89" t="str">
        <f>'CG Internal Tracker'!B67</f>
        <v>Service Request</v>
      </c>
    </row>
    <row r="68" spans="1:10">
      <c r="A68" s="89" t="str">
        <f>'CG Internal Tracker'!V68</f>
        <v>2024-W46</v>
      </c>
      <c r="B68" s="306">
        <f>'CG Internal Tracker'!A68</f>
        <v>4000004936</v>
      </c>
      <c r="C68" s="89" t="str">
        <f>'CG Internal Tracker'!T68</f>
        <v>SD</v>
      </c>
      <c r="D68" s="89" t="str">
        <f>'CG Internal Tracker'!D68</f>
        <v>UAE</v>
      </c>
      <c r="E68" s="89" t="str">
        <f>'CG Internal Tracker'!E68</f>
        <v>UAE Sales</v>
      </c>
      <c r="F68" s="89" t="str">
        <f>'CG Internal Tracker'!H68</f>
        <v>DISCOUNT AUTOMATION - NATIONAL DAY PROMOTION Sol ref#: 3000052610]</v>
      </c>
      <c r="G68" s="89" t="str">
        <f>'CG Internal Tracker'!L68</f>
        <v>Completed</v>
      </c>
      <c r="H68" s="89">
        <f>'CG Internal Tracker'!AC68</f>
        <v>0</v>
      </c>
      <c r="I68" s="89" t="str">
        <f>'CG Internal Tracker'!K68</f>
        <v>Closed</v>
      </c>
      <c r="J68" s="89" t="str">
        <f>'CG Internal Tracker'!B68</f>
        <v>Service Request</v>
      </c>
    </row>
    <row r="69" spans="1:10">
      <c r="A69" s="89" t="str">
        <f>'CG Internal Tracker'!V69</f>
        <v>2024-W46</v>
      </c>
      <c r="B69" s="306">
        <f>'CG Internal Tracker'!A69</f>
        <v>4000004946</v>
      </c>
      <c r="C69" s="89" t="str">
        <f>'CG Internal Tracker'!T69</f>
        <v>SD</v>
      </c>
      <c r="D69" s="89" t="str">
        <f>'CG Internal Tracker'!D69</f>
        <v>GER</v>
      </c>
      <c r="E69" s="89" t="str">
        <f>'CG Internal Tracker'!E69</f>
        <v>Information Technology</v>
      </c>
      <c r="F69" s="89" t="str">
        <f>'CG Internal Tracker'!H69</f>
        <v>Request to set ZPO1 Discount in header instead of position details]</v>
      </c>
      <c r="G69" s="89" t="str">
        <f>'CG Internal Tracker'!L69</f>
        <v>Completed</v>
      </c>
      <c r="H69" s="89">
        <f>'CG Internal Tracker'!AC69</f>
        <v>0</v>
      </c>
      <c r="I69" s="89" t="str">
        <f>'CG Internal Tracker'!K69</f>
        <v>closed</v>
      </c>
      <c r="J69" s="89" t="str">
        <f>'CG Internal Tracker'!B69</f>
        <v>Service Request</v>
      </c>
    </row>
    <row r="70" spans="1:10">
      <c r="A70" s="89" t="str">
        <f>'CG Internal Tracker'!V70</f>
        <v>2024-W46</v>
      </c>
      <c r="B70" s="306">
        <f>'CG Internal Tracker'!A70</f>
        <v>4000004959</v>
      </c>
      <c r="C70" s="89" t="str">
        <f>'CG Internal Tracker'!T70</f>
        <v>MM</v>
      </c>
      <c r="D70" s="89" t="str">
        <f>'CG Internal Tracker'!D70</f>
        <v>UAE</v>
      </c>
      <c r="E70" s="89" t="str">
        <f>'CG Internal Tracker'!E70</f>
        <v>Logistics and Warehouse</v>
      </c>
      <c r="F70" s="89" t="str">
        <f>'CG Internal Tracker'!H70</f>
        <v>ZMASS551 upload error Sol ref#: 2000064765</v>
      </c>
      <c r="G70" s="89" t="str">
        <f>'CG Internal Tracker'!L70</f>
        <v>Resolved</v>
      </c>
      <c r="H70" s="89">
        <f>'CG Internal Tracker'!AC70</f>
        <v>0</v>
      </c>
      <c r="I70" s="89" t="str">
        <f>'CG Internal Tracker'!K70</f>
        <v>Closed</v>
      </c>
      <c r="J70" s="89" t="str">
        <f>'CG Internal Tracker'!B70</f>
        <v>Incident</v>
      </c>
    </row>
    <row r="71" spans="1:10">
      <c r="A71" s="89" t="str">
        <f>'CG Internal Tracker'!V71</f>
        <v>2024-W46</v>
      </c>
      <c r="B71" s="306">
        <f>'CG Internal Tracker'!A71</f>
        <v>4000004968</v>
      </c>
      <c r="C71" s="89" t="str">
        <f>'CG Internal Tracker'!T71</f>
        <v>FI</v>
      </c>
      <c r="D71" s="89" t="str">
        <f>'CG Internal Tracker'!D71</f>
        <v>UAE</v>
      </c>
      <c r="E71" s="89" t="str">
        <f>'CG Internal Tracker'!E71</f>
        <v>Procurement</v>
      </c>
      <c r="F71" s="89" t="str">
        <f>'CG Internal Tracker'!H71</f>
        <v>Error in movement type ZMO</v>
      </c>
      <c r="G71" s="89" t="str">
        <f>'CG Internal Tracker'!L71</f>
        <v>Resolved</v>
      </c>
      <c r="H71" s="89">
        <f>'CG Internal Tracker'!AC71</f>
        <v>0</v>
      </c>
      <c r="I71" s="89" t="str">
        <f>'CG Internal Tracker'!K71</f>
        <v>Closed</v>
      </c>
      <c r="J71" s="89" t="str">
        <f>'CG Internal Tracker'!B71</f>
        <v>Incident</v>
      </c>
    </row>
    <row r="72" spans="1:10">
      <c r="A72" s="89" t="str">
        <f>'CG Internal Tracker'!V72</f>
        <v>2024-W44</v>
      </c>
      <c r="B72" s="306">
        <f>'CG Internal Tracker'!A72</f>
        <v>4000004563</v>
      </c>
      <c r="C72" s="89" t="str">
        <f>'CG Internal Tracker'!T72</f>
        <v>SD</v>
      </c>
      <c r="D72" s="89" t="str">
        <f>'CG Internal Tracker'!D72</f>
        <v>UAE</v>
      </c>
      <c r="E72" s="89" t="str">
        <f>'CG Internal Tracker'!E72</f>
        <v>UAE Sales -Retail Operations</v>
      </c>
      <c r="F72" s="89" t="str">
        <f>'CG Internal Tracker'!H72</f>
        <v>SW INVOICE PENDING DUE TO Account determination error</v>
      </c>
      <c r="G72" s="89" t="str">
        <f>'CG Internal Tracker'!L72</f>
        <v>Resolved</v>
      </c>
      <c r="H72" s="89">
        <f>'CG Internal Tracker'!AC72</f>
        <v>0</v>
      </c>
      <c r="I72" s="89" t="str">
        <f>'CG Internal Tracker'!K72</f>
        <v>Closed</v>
      </c>
      <c r="J72" s="89" t="str">
        <f>'CG Internal Tracker'!B72</f>
        <v>Incident</v>
      </c>
    </row>
    <row r="73" spans="1:10">
      <c r="A73" s="89" t="str">
        <f>'CG Internal Tracker'!V73</f>
        <v>2024-W46</v>
      </c>
      <c r="B73" s="306">
        <f>'CG Internal Tracker'!A73</f>
        <v>4000004909</v>
      </c>
      <c r="C73" s="89" t="str">
        <f>'CG Internal Tracker'!T73</f>
        <v>MM</v>
      </c>
      <c r="D73" s="89" t="str">
        <f>'CG Internal Tracker'!D73</f>
        <v>UAE</v>
      </c>
      <c r="E73" s="89" t="str">
        <f>'CG Internal Tracker'!E73</f>
        <v>Internal Audit</v>
      </c>
      <c r="F73" s="89" t="str">
        <f>'CG Internal Tracker'!H73</f>
        <v>PO coming to me for approvals in SAP Sol Ref :2000064769</v>
      </c>
      <c r="G73" s="89" t="str">
        <f>'CG Internal Tracker'!L73</f>
        <v>Resolved</v>
      </c>
      <c r="H73" s="89">
        <f>'CG Internal Tracker'!AC73</f>
        <v>0</v>
      </c>
      <c r="I73" s="89" t="str">
        <f>'CG Internal Tracker'!K73</f>
        <v>Closed</v>
      </c>
      <c r="J73" s="89" t="str">
        <f>'CG Internal Tracker'!B73</f>
        <v>Incident</v>
      </c>
    </row>
    <row r="74" spans="1:10">
      <c r="A74" s="89" t="str">
        <f>'CG Internal Tracker'!V74</f>
        <v>2024-W42</v>
      </c>
      <c r="B74" s="306">
        <f>'CG Internal Tracker'!A74</f>
        <v>4000004029</v>
      </c>
      <c r="C74" s="89" t="str">
        <f>'CG Internal Tracker'!T74</f>
        <v>ABAP</v>
      </c>
      <c r="D74" s="89" t="str">
        <f>'CG Internal Tracker'!D74</f>
        <v>UAE</v>
      </c>
      <c r="E74" s="89" t="str">
        <f>'CG Internal Tracker'!E74</f>
        <v>RAK Porcelain Retail</v>
      </c>
      <c r="F74" s="89" t="str">
        <f>'CG Internal Tracker'!H74</f>
        <v>Issue With Overlapping Text in Sales Quotation</v>
      </c>
      <c r="G74" s="89" t="str">
        <f>'CG Internal Tracker'!L74</f>
        <v>Resolved</v>
      </c>
      <c r="H74" s="89">
        <f>'CG Internal Tracker'!AC74</f>
        <v>0</v>
      </c>
      <c r="I74" s="89" t="str">
        <f>'CG Internal Tracker'!K74</f>
        <v>Closed</v>
      </c>
      <c r="J74" s="89" t="str">
        <f>'CG Internal Tracker'!B74</f>
        <v>Incident</v>
      </c>
    </row>
    <row r="75" spans="1:10">
      <c r="A75" s="89" t="str">
        <f>'CG Internal Tracker'!V75</f>
        <v>2024-W40</v>
      </c>
      <c r="B75" s="306">
        <f>'CG Internal Tracker'!A75</f>
        <v>4000003693</v>
      </c>
      <c r="C75" s="89" t="str">
        <f>'CG Internal Tracker'!T75</f>
        <v>MM</v>
      </c>
      <c r="D75" s="89" t="str">
        <f>'CG Internal Tracker'!D75</f>
        <v>UAE</v>
      </c>
      <c r="E75" s="89" t="str">
        <f>'CG Internal Tracker'!E75</f>
        <v>Corporate Development</v>
      </c>
      <c r="F75" s="89" t="str">
        <f>'CG Internal Tracker'!H75</f>
        <v>Quantities are not shown if it's a BOM code - Marie</v>
      </c>
      <c r="G75" s="89" t="str">
        <f>'CG Internal Tracker'!L75</f>
        <v>Resolved</v>
      </c>
      <c r="H75" s="89">
        <f>'CG Internal Tracker'!AC75</f>
        <v>0</v>
      </c>
      <c r="I75" s="89" t="str">
        <f>'CG Internal Tracker'!K75</f>
        <v>Closed</v>
      </c>
      <c r="J75" s="89" t="str">
        <f>'CG Internal Tracker'!B75</f>
        <v>Incident</v>
      </c>
    </row>
    <row r="76" spans="1:10">
      <c r="A76" s="89" t="str">
        <f>'CG Internal Tracker'!V76</f>
        <v>2024-W39</v>
      </c>
      <c r="B76" s="306">
        <f>'CG Internal Tracker'!A76</f>
        <v>4000003332</v>
      </c>
      <c r="C76" s="89" t="str">
        <f>'CG Internal Tracker'!T76</f>
        <v>MM</v>
      </c>
      <c r="D76" s="89" t="str">
        <f>'CG Internal Tracker'!D76</f>
        <v>UAE</v>
      </c>
      <c r="E76" s="89" t="str">
        <f>'CG Internal Tracker'!E76</f>
        <v>Purchase</v>
      </c>
      <c r="F76" s="89" t="str">
        <f>'CG Internal Tracker'!H76</f>
        <v>SAP ADDITIONAL VALUE ADDING PO#9400005530 - RAK PORCELAIN</v>
      </c>
      <c r="G76" s="89" t="str">
        <f>'CG Internal Tracker'!L76</f>
        <v>Resolved</v>
      </c>
      <c r="H76" s="89">
        <f>'CG Internal Tracker'!AC76</f>
        <v>0</v>
      </c>
      <c r="I76" s="89" t="str">
        <f>'CG Internal Tracker'!K76</f>
        <v>Closed</v>
      </c>
      <c r="J76" s="89" t="str">
        <f>'CG Internal Tracker'!B76</f>
        <v>Incident</v>
      </c>
    </row>
    <row r="77" spans="1:10">
      <c r="A77" s="89" t="str">
        <f>'CG Internal Tracker'!V77</f>
        <v>2024-W46</v>
      </c>
      <c r="B77" s="306">
        <f>'CG Internal Tracker'!A77</f>
        <v>4000004978</v>
      </c>
      <c r="C77" s="89" t="str">
        <f>'CG Internal Tracker'!T77</f>
        <v>PP</v>
      </c>
      <c r="D77" s="89" t="str">
        <f>'CG Internal Tracker'!D77</f>
        <v>UAE</v>
      </c>
      <c r="E77" s="89" t="str">
        <f>'CG Internal Tracker'!E77</f>
        <v>Information Technology</v>
      </c>
      <c r="F77" s="89" t="str">
        <f>'CG Internal Tracker'!H77</f>
        <v>Make to Stock PIR process for Retail-Tiles]</v>
      </c>
      <c r="G77" s="89" t="str">
        <f>'CG Internal Tracker'!L77</f>
        <v>Pending RAK Ceramics Action</v>
      </c>
      <c r="H77" s="89">
        <f>'CG Internal Tracker'!AC77</f>
        <v>0</v>
      </c>
      <c r="I77" s="89" t="str">
        <f>'CG Internal Tracker'!K77</f>
        <v>In Progress</v>
      </c>
      <c r="J77" s="89" t="str">
        <f>'CG Internal Tracker'!B77</f>
        <v>Service Request</v>
      </c>
    </row>
    <row r="78" spans="1:10">
      <c r="A78" s="89" t="str">
        <f>'CG Internal Tracker'!V78</f>
        <v>2024-W46</v>
      </c>
      <c r="B78" s="306">
        <f>'CG Internal Tracker'!A78</f>
        <v>4000005011</v>
      </c>
      <c r="C78" s="89" t="str">
        <f>'CG Internal Tracker'!T78</f>
        <v>SD</v>
      </c>
      <c r="D78" s="89" t="str">
        <f>'CG Internal Tracker'!D78</f>
        <v>UAE</v>
      </c>
      <c r="E78" s="89" t="str">
        <f>'CG Internal Tracker'!E78</f>
        <v>Sales</v>
      </c>
      <c r="F78" s="89" t="str">
        <f>'CG Internal Tracker'!H78</f>
        <v>Credit note printout error - Joy</v>
      </c>
      <c r="G78" s="89" t="str">
        <f>'CG Internal Tracker'!L78</f>
        <v>Resolved</v>
      </c>
      <c r="H78" s="89">
        <f>'CG Internal Tracker'!AC78</f>
        <v>0</v>
      </c>
      <c r="I78" s="89" t="str">
        <f>'CG Internal Tracker'!K78</f>
        <v>Closed</v>
      </c>
      <c r="J78" s="89" t="str">
        <f>'CG Internal Tracker'!B78</f>
        <v>Incident</v>
      </c>
    </row>
    <row r="79" spans="1:10">
      <c r="A79" s="89" t="str">
        <f>'CG Internal Tracker'!V79</f>
        <v>2024-W39</v>
      </c>
      <c r="B79" s="306">
        <f>'CG Internal Tracker'!A79</f>
        <v>4000003493</v>
      </c>
      <c r="C79" s="89" t="str">
        <f>'CG Internal Tracker'!T79</f>
        <v>FI</v>
      </c>
      <c r="D79" s="89" t="str">
        <f>'CG Internal Tracker'!D79</f>
        <v>IND</v>
      </c>
      <c r="E79" s="89" t="str">
        <f>'CG Internal Tracker'!E79</f>
        <v>Finance &amp; Accounts</v>
      </c>
      <c r="F79" s="89" t="str">
        <f>'CG Internal Tracker'!H79</f>
        <v xml:space="preserve">Request to create new house bank accounts &amp; remove unwanted accounts Sol ref#: 3000052613
</v>
      </c>
      <c r="G79" s="89" t="str">
        <f>'CG Internal Tracker'!L79</f>
        <v>Completed</v>
      </c>
      <c r="H79" s="89">
        <f>'CG Internal Tracker'!AC79</f>
        <v>0</v>
      </c>
      <c r="I79" s="89" t="str">
        <f>'CG Internal Tracker'!K79</f>
        <v>Closed</v>
      </c>
      <c r="J79" s="89" t="str">
        <f>'CG Internal Tracker'!B79</f>
        <v>Service Request</v>
      </c>
    </row>
    <row r="80" spans="1:10">
      <c r="A80" s="89" t="str">
        <f>'CG Internal Tracker'!V80</f>
        <v>Not Found in HelpMe</v>
      </c>
      <c r="B80" s="306">
        <f>'CG Internal Tracker'!A80</f>
        <v>4000005010</v>
      </c>
      <c r="C80" s="89" t="str">
        <f>'CG Internal Tracker'!T80</f>
        <v>FI</v>
      </c>
      <c r="D80" s="89" t="str">
        <f>'CG Internal Tracker'!D80</f>
        <v>Not Found in HelpMe</v>
      </c>
      <c r="E80" s="89" t="str">
        <f>'CG Internal Tracker'!E80</f>
        <v>Not Found in HelpMe</v>
      </c>
      <c r="F80" s="89" t="str">
        <f>'CG Internal Tracker'!H80</f>
        <v>NEGATIVE POSITING ERROR SHOWS IN MIRO - Meeragani</v>
      </c>
      <c r="G80" s="89" t="str">
        <f>'CG Internal Tracker'!L80</f>
        <v>Resolved</v>
      </c>
      <c r="H80" s="89">
        <f>'CG Internal Tracker'!AC80</f>
        <v>0</v>
      </c>
      <c r="I80" s="89" t="str">
        <f>'CG Internal Tracker'!K80</f>
        <v>Not Found in HelpMe</v>
      </c>
      <c r="J80" s="89" t="str">
        <f>'CG Internal Tracker'!B80</f>
        <v>Not Found In HelpMe</v>
      </c>
    </row>
    <row r="81" spans="1:10">
      <c r="A81" s="89" t="str">
        <f>'CG Internal Tracker'!V81</f>
        <v>2024-W37</v>
      </c>
      <c r="B81" s="306">
        <f>'CG Internal Tracker'!A81</f>
        <v>4000002962</v>
      </c>
      <c r="C81" s="89" t="str">
        <f>'CG Internal Tracker'!T81</f>
        <v>HCM</v>
      </c>
      <c r="D81" s="89" t="str">
        <f>'CG Internal Tracker'!D81</f>
        <v>UAE</v>
      </c>
      <c r="E81" s="89" t="str">
        <f>'CG Internal Tracker'!E81</f>
        <v>Human Resources</v>
      </c>
      <c r="F81" s="89" t="str">
        <f>'CG Internal Tracker'!H81</f>
        <v>Master data Report and T code format modification in SAP (HCM)</v>
      </c>
      <c r="G81" s="89" t="str">
        <f>'CG Internal Tracker'!L81</f>
        <v>Under Requirements Gathering</v>
      </c>
      <c r="H81" s="89" t="str">
        <f>'CG Internal Tracker'!AC81</f>
        <v>Need to check with business for more info. as no documents available.</v>
      </c>
      <c r="I81" s="89" t="str">
        <f>'CG Internal Tracker'!K81</f>
        <v>In Progress</v>
      </c>
      <c r="J81" s="89" t="str">
        <f>'CG Internal Tracker'!B81</f>
        <v>Service Request</v>
      </c>
    </row>
    <row r="82" spans="1:10">
      <c r="A82" s="89" t="str">
        <f>'CG Internal Tracker'!V82</f>
        <v>2024-W47</v>
      </c>
      <c r="B82" s="306">
        <f>'CG Internal Tracker'!A82</f>
        <v>4000005118</v>
      </c>
      <c r="C82" s="89" t="str">
        <f>'CG Internal Tracker'!T82</f>
        <v>WM</v>
      </c>
      <c r="D82" s="89" t="str">
        <f>'CG Internal Tracker'!D82</f>
        <v>UAE</v>
      </c>
      <c r="E82" s="89" t="str">
        <f>'CG Internal Tracker'!E82</f>
        <v>Production-Stock</v>
      </c>
      <c r="F82" s="89" t="str">
        <f>'CG Internal Tracker'!H82</f>
        <v>Materials showing on UML-Zone bin ( clear the UML-ZONE &amp; U-ZONE- Negative Qty’s )</v>
      </c>
      <c r="G82" s="89" t="str">
        <f>'CG Internal Tracker'!L82</f>
        <v>Pending User Confirmation</v>
      </c>
      <c r="H82" s="89" t="str">
        <f>'CG Internal Tracker'!AC82</f>
        <v>Soluition is already provided to user.Waiting for closure confirmation.</v>
      </c>
      <c r="I82" s="89" t="str">
        <f>'CG Internal Tracker'!K82</f>
        <v>User acceptance</v>
      </c>
      <c r="J82" s="89" t="str">
        <f>'CG Internal Tracker'!B82</f>
        <v>Incident</v>
      </c>
    </row>
    <row r="83" spans="1:10">
      <c r="A83" s="89" t="str">
        <f>'CG Internal Tracker'!V83</f>
        <v>2024-W47</v>
      </c>
      <c r="B83" s="306">
        <f>'CG Internal Tracker'!A83</f>
        <v>4000005096</v>
      </c>
      <c r="C83" s="89" t="str">
        <f>'CG Internal Tracker'!T83</f>
        <v>PP</v>
      </c>
      <c r="D83" s="89" t="str">
        <f>'CG Internal Tracker'!D83</f>
        <v>BGD</v>
      </c>
      <c r="E83" s="89" t="str">
        <f>'CG Internal Tracker'!E83</f>
        <v>Tiles Production</v>
      </c>
      <c r="F83" s="89" t="str">
        <f>'CG Internal Tracker'!H83</f>
        <v>No default value maintained for operation order type TL04</v>
      </c>
      <c r="G83" s="89" t="str">
        <f>'CG Internal Tracker'!L83</f>
        <v>Resolved</v>
      </c>
      <c r="H83" s="89">
        <f>'CG Internal Tracker'!AC83</f>
        <v>0</v>
      </c>
      <c r="I83" s="89" t="str">
        <f>'CG Internal Tracker'!K83</f>
        <v>Closed</v>
      </c>
      <c r="J83" s="89" t="str">
        <f>'CG Internal Tracker'!B83</f>
        <v>Incident</v>
      </c>
    </row>
    <row r="84" spans="1:10">
      <c r="A84" s="89" t="str">
        <f>'CG Internal Tracker'!V84</f>
        <v>2024-W31</v>
      </c>
      <c r="B84" s="306">
        <f>'CG Internal Tracker'!A84</f>
        <v>4000001281</v>
      </c>
      <c r="C84" s="89" t="str">
        <f>'CG Internal Tracker'!T84</f>
        <v>FI</v>
      </c>
      <c r="D84" s="89" t="str">
        <f>'CG Internal Tracker'!D84</f>
        <v>UAE</v>
      </c>
      <c r="E84" s="89" t="str">
        <f>'CG Internal Tracker'!E84</f>
        <v>Finance &amp; Accounts</v>
      </c>
      <c r="F84" s="89" t="str">
        <f>'CG Internal Tracker'!H84</f>
        <v>Migrated SM#3000052052 Changes- ZS_LONGTERM_FI &amp; ZS_SALES_FI</v>
      </c>
      <c r="G84" s="89" t="str">
        <f>'CG Internal Tracker'!L84</f>
        <v>Under UAT</v>
      </c>
      <c r="H84" s="89" t="str">
        <f>'CG Internal Tracker'!AC84</f>
        <v>12/12- delivered for UAT on 12/12 and also  followed up for UAT confirmation on 20/12</v>
      </c>
      <c r="I84" s="89" t="str">
        <f>'CG Internal Tracker'!K84</f>
        <v>User acceptance</v>
      </c>
      <c r="J84" s="89" t="str">
        <f>'CG Internal Tracker'!B84</f>
        <v>Service Request</v>
      </c>
    </row>
    <row r="85" spans="1:10">
      <c r="A85" s="89" t="str">
        <f>'CG Internal Tracker'!V85</f>
        <v>2024-W46</v>
      </c>
      <c r="B85" s="306">
        <f>'CG Internal Tracker'!A85</f>
        <v>4000004887</v>
      </c>
      <c r="C85" s="89" t="str">
        <f>'CG Internal Tracker'!T85</f>
        <v>PP</v>
      </c>
      <c r="D85" s="89" t="str">
        <f>'CG Internal Tracker'!D85</f>
        <v>UAE</v>
      </c>
      <c r="E85" s="89" t="str">
        <f>'CG Internal Tracker'!E85</f>
        <v>Information Technology</v>
      </c>
      <c r="F85" s="89">
        <f>'CG Internal Tracker'!H85</f>
        <v>0</v>
      </c>
      <c r="G85" s="89" t="str">
        <f>'CG Internal Tracker'!L85</f>
        <v>Pending RAK Ceramics Action</v>
      </c>
      <c r="H85" s="89" t="str">
        <f>'CG Internal Tracker'!AC85</f>
        <v>18/12 - followed up for UAT confirmation</v>
      </c>
      <c r="I85" s="89" t="str">
        <f>'CG Internal Tracker'!K85</f>
        <v>In Progress</v>
      </c>
      <c r="J85" s="89" t="str">
        <f>'CG Internal Tracker'!B85</f>
        <v>Service Request</v>
      </c>
    </row>
    <row r="86" spans="1:10">
      <c r="A86" s="89" t="str">
        <f>'CG Internal Tracker'!V86</f>
        <v>2024-W38</v>
      </c>
      <c r="B86" s="306">
        <f>'CG Internal Tracker'!A86</f>
        <v>4000003240</v>
      </c>
      <c r="C86" s="89" t="str">
        <f>'CG Internal Tracker'!T86</f>
        <v>PP</v>
      </c>
      <c r="D86" s="89" t="str">
        <f>'CG Internal Tracker'!D86</f>
        <v>IND</v>
      </c>
      <c r="E86" s="89" t="str">
        <f>'CG Internal Tracker'!E86</f>
        <v>Production Planning Tiles &amp; SW</v>
      </c>
      <c r="F86" s="89" t="str">
        <f>'CG Internal Tracker'!H86</f>
        <v>Production SOP Process</v>
      </c>
      <c r="G86" s="89" t="str">
        <f>'CG Internal Tracker'!L86</f>
        <v>Closed</v>
      </c>
      <c r="H86" s="89" t="str">
        <f>'CG Internal Tracker'!AC86</f>
        <v>Work done for Dec 2024. New ticket to be created for Jan 2025</v>
      </c>
      <c r="I86" s="89" t="str">
        <f>'CG Internal Tracker'!K86</f>
        <v>In Progress</v>
      </c>
      <c r="J86" s="89" t="str">
        <f>'CG Internal Tracker'!B86</f>
        <v>Service Request</v>
      </c>
    </row>
    <row r="87" spans="1:10">
      <c r="A87" s="89" t="str">
        <f>'CG Internal Tracker'!V87</f>
        <v>2024-W46</v>
      </c>
      <c r="B87" s="306">
        <f>'CG Internal Tracker'!A87</f>
        <v>4000005008</v>
      </c>
      <c r="C87" s="89" t="str">
        <f>'CG Internal Tracker'!T87</f>
        <v>PP</v>
      </c>
      <c r="D87" s="89" t="str">
        <f>'CG Internal Tracker'!D87</f>
        <v>UAE</v>
      </c>
      <c r="E87" s="89" t="str">
        <f>'CG Internal Tracker'!E87</f>
        <v>Sanitaryware Plant</v>
      </c>
      <c r="F87" s="89" t="str">
        <f>'CG Internal Tracker'!H87</f>
        <v>New production order type for SW Decal Sol Ref : 3000052616 </v>
      </c>
      <c r="G87" s="89" t="str">
        <f>'CG Internal Tracker'!L87</f>
        <v>Under Analysis</v>
      </c>
      <c r="H87" s="89" t="str">
        <f>'CG Internal Tracker'!AC87</f>
        <v>[20-12-2024 ] SAP Response received and under our analysis</v>
      </c>
      <c r="I87" s="89" t="str">
        <f>'CG Internal Tracker'!K87</f>
        <v>In Progress</v>
      </c>
      <c r="J87" s="89" t="str">
        <f>'CG Internal Tracker'!B87</f>
        <v>Service Request</v>
      </c>
    </row>
    <row r="88" spans="1:10">
      <c r="A88" s="89" t="str">
        <f>'CG Internal Tracker'!V88</f>
        <v>2024-W47</v>
      </c>
      <c r="B88" s="306">
        <f>'CG Internal Tracker'!A88</f>
        <v>4000005100</v>
      </c>
      <c r="C88" s="89" t="str">
        <f>'CG Internal Tracker'!T88</f>
        <v>PP</v>
      </c>
      <c r="D88" s="89" t="str">
        <f>'CG Internal Tracker'!D88</f>
        <v>UAE</v>
      </c>
      <c r="E88" s="89" t="str">
        <f>'CG Internal Tracker'!E88</f>
        <v>Tiles Plant</v>
      </c>
      <c r="F88" s="89" t="str">
        <f>'CG Internal Tracker'!H88</f>
        <v> SAP Incident - ZPM_SPARES Dump</v>
      </c>
      <c r="G88" s="89" t="str">
        <f>'CG Internal Tracker'!L88</f>
        <v>Resolved</v>
      </c>
      <c r="H88" s="89">
        <f>'CG Internal Tracker'!AC88</f>
        <v>0</v>
      </c>
      <c r="I88" s="89" t="str">
        <f>'CG Internal Tracker'!K88</f>
        <v>Closed</v>
      </c>
      <c r="J88" s="89" t="str">
        <f>'CG Internal Tracker'!B88</f>
        <v>Incident</v>
      </c>
    </row>
    <row r="89" spans="1:10">
      <c r="A89" s="89" t="str">
        <f>'CG Internal Tracker'!V89</f>
        <v>2024-W47</v>
      </c>
      <c r="B89" s="306">
        <f>'CG Internal Tracker'!A89</f>
        <v>4000005137</v>
      </c>
      <c r="C89" s="89" t="str">
        <f>'CG Internal Tracker'!T89</f>
        <v>CO</v>
      </c>
      <c r="D89" s="89" t="str">
        <f>'CG Internal Tracker'!D89</f>
        <v>UAE</v>
      </c>
      <c r="E89" s="89" t="str">
        <f>'CG Internal Tracker'!E89</f>
        <v>Information Technology</v>
      </c>
      <c r="F89" s="89" t="str">
        <f>'CG Internal Tracker'!H89</f>
        <v>Change Planned Future Price </v>
      </c>
      <c r="G89" s="89" t="str">
        <f>'CG Internal Tracker'!L89</f>
        <v>Resolved</v>
      </c>
      <c r="H89" s="89">
        <f>'CG Internal Tracker'!AC89</f>
        <v>0</v>
      </c>
      <c r="I89" s="89" t="str">
        <f>'CG Internal Tracker'!K89</f>
        <v>Closed</v>
      </c>
      <c r="J89" s="89" t="str">
        <f>'CG Internal Tracker'!B89</f>
        <v>Incident</v>
      </c>
    </row>
    <row r="90" spans="1:10">
      <c r="A90" s="89" t="str">
        <f>'CG Internal Tracker'!V90</f>
        <v>2024-W31</v>
      </c>
      <c r="B90" s="306">
        <f>'CG Internal Tracker'!A90</f>
        <v>4000001276</v>
      </c>
      <c r="C90" s="89" t="str">
        <f>'CG Internal Tracker'!T90</f>
        <v>FI</v>
      </c>
      <c r="D90" s="89" t="str">
        <f>'CG Internal Tracker'!D90</f>
        <v>UAE</v>
      </c>
      <c r="E90" s="89" t="str">
        <f>'CG Internal Tracker'!E90</f>
        <v>Finance &amp; Accounts</v>
      </c>
      <c r="F90" s="89" t="str">
        <f>'CG Internal Tracker'!H90</f>
        <v>3000052021, FAMS - Phase 2 - Physical Inventory</v>
      </c>
      <c r="G90" s="89" t="str">
        <f>'CG Internal Tracker'!L90</f>
        <v>Under UAT</v>
      </c>
      <c r="H90" s="89" t="str">
        <f>'CG Internal Tracker'!AC90</f>
        <v>12/12 -FUT completed, pending UAT. 20.12  Followed up sent</v>
      </c>
      <c r="I90" s="89" t="str">
        <f>'CG Internal Tracker'!K90</f>
        <v>User acceptance</v>
      </c>
      <c r="J90" s="89" t="str">
        <f>'CG Internal Tracker'!B90</f>
        <v>Service Request</v>
      </c>
    </row>
    <row r="91" spans="1:10">
      <c r="A91" s="89" t="str">
        <f>'CG Internal Tracker'!V91</f>
        <v>2024-W31</v>
      </c>
      <c r="B91" s="306">
        <f>'CG Internal Tracker'!A91</f>
        <v>4000001167</v>
      </c>
      <c r="C91" s="89" t="str">
        <f>'CG Internal Tracker'!T91</f>
        <v>MM</v>
      </c>
      <c r="D91" s="89" t="str">
        <f>'CG Internal Tracker'!D91</f>
        <v>IND</v>
      </c>
      <c r="E91" s="89" t="str">
        <f>'CG Internal Tracker'!E91</f>
        <v>Not Assigned</v>
      </c>
      <c r="F91" s="89" t="str">
        <f>'CG Internal Tracker'!H91</f>
        <v>Changes Withdrawn ME29N : 3000045997 - Need to activate DN Release for STO</v>
      </c>
      <c r="G91" s="89" t="str">
        <f>'CG Internal Tracker'!L91</f>
        <v>Pending Validation</v>
      </c>
      <c r="H91" s="89" t="str">
        <f>'CG Internal Tracker'!AC91</f>
        <v>20/12 - Followed up with the user through helpme portal on UAT status.</v>
      </c>
      <c r="I91" s="89" t="str">
        <f>'CG Internal Tracker'!K91</f>
        <v>In Progress</v>
      </c>
      <c r="J91" s="89" t="str">
        <f>'CG Internal Tracker'!B91</f>
        <v>Service Request</v>
      </c>
    </row>
    <row r="92" spans="1:10">
      <c r="A92" s="89" t="str">
        <f>'CG Internal Tracker'!V92</f>
        <v>2024-W47</v>
      </c>
      <c r="B92" s="306">
        <f>'CG Internal Tracker'!A92</f>
        <v>4000005123</v>
      </c>
      <c r="C92" s="89" t="str">
        <f>'CG Internal Tracker'!T92</f>
        <v>C4C</v>
      </c>
      <c r="D92" s="89" t="str">
        <f>'CG Internal Tracker'!D92</f>
        <v>UAE</v>
      </c>
      <c r="E92" s="89" t="str">
        <f>'CG Internal Tracker'!E92</f>
        <v>Sales</v>
      </c>
      <c r="F92" s="89" t="str">
        <f>'CG Internal Tracker'!H92</f>
        <v>Error appears when trying to make a sales order - Asim</v>
      </c>
      <c r="G92" s="89" t="str">
        <f>'CG Internal Tracker'!L92</f>
        <v>Resolved</v>
      </c>
      <c r="H92" s="89">
        <f>'CG Internal Tracker'!AC92</f>
        <v>0</v>
      </c>
      <c r="I92" s="89" t="str">
        <f>'CG Internal Tracker'!K92</f>
        <v>Closed</v>
      </c>
      <c r="J92" s="89" t="str">
        <f>'CG Internal Tracker'!B92</f>
        <v>Incident</v>
      </c>
    </row>
    <row r="93" spans="1:10">
      <c r="A93" s="89" t="str">
        <f>'CG Internal Tracker'!V93</f>
        <v>2024-W46</v>
      </c>
      <c r="B93" s="306">
        <f>'CG Internal Tracker'!A93</f>
        <v>4000005070</v>
      </c>
      <c r="C93" s="89" t="str">
        <f>'CG Internal Tracker'!T93</f>
        <v>SD</v>
      </c>
      <c r="D93" s="89" t="str">
        <f>'CG Internal Tracker'!D93</f>
        <v>IND</v>
      </c>
      <c r="E93" s="89" t="str">
        <f>'CG Internal Tracker'!E93</f>
        <v>Accounts</v>
      </c>
      <c r="F93" s="89" t="str">
        <f>'CG Internal Tracker'!H93</f>
        <v>ISSUE IN PGI POSTING</v>
      </c>
      <c r="G93" s="89" t="str">
        <f>'CG Internal Tracker'!L93</f>
        <v>Resolved</v>
      </c>
      <c r="H93" s="89">
        <f>'CG Internal Tracker'!AC93</f>
        <v>0</v>
      </c>
      <c r="I93" s="89" t="str">
        <f>'CG Internal Tracker'!K93</f>
        <v>Closed</v>
      </c>
      <c r="J93" s="89" t="str">
        <f>'CG Internal Tracker'!B93</f>
        <v>Incident</v>
      </c>
    </row>
    <row r="94" spans="1:10">
      <c r="A94" s="89" t="str">
        <f>'CG Internal Tracker'!V94</f>
        <v>2024-W47</v>
      </c>
      <c r="B94" s="306">
        <f>'CG Internal Tracker'!A94</f>
        <v>4000005128</v>
      </c>
      <c r="C94" s="89" t="str">
        <f>'CG Internal Tracker'!T94</f>
        <v>MM</v>
      </c>
      <c r="D94" s="89" t="str">
        <f>'CG Internal Tracker'!D94</f>
        <v>UAE</v>
      </c>
      <c r="E94" s="89" t="str">
        <f>'CG Internal Tracker'!E94</f>
        <v>Purchase Department</v>
      </c>
      <c r="F94" s="89" t="str">
        <f>'CG Internal Tracker'!H94</f>
        <v>SAP error when creating PO from contract #5650003242</v>
      </c>
      <c r="G94" s="89" t="str">
        <f>'CG Internal Tracker'!L94</f>
        <v>Resolved</v>
      </c>
      <c r="H94" s="89">
        <f>'CG Internal Tracker'!AC94</f>
        <v>0</v>
      </c>
      <c r="I94" s="89" t="str">
        <f>'CG Internal Tracker'!K94</f>
        <v>Closed</v>
      </c>
      <c r="J94" s="89" t="str">
        <f>'CG Internal Tracker'!B94</f>
        <v>Incident</v>
      </c>
    </row>
    <row r="95" spans="1:10">
      <c r="A95" s="89" t="str">
        <f>'CG Internal Tracker'!V95</f>
        <v>2024-W31</v>
      </c>
      <c r="B95" s="306">
        <f>'CG Internal Tracker'!A95</f>
        <v>4000001209</v>
      </c>
      <c r="C95" s="89" t="str">
        <f>'CG Internal Tracker'!T95</f>
        <v>SD</v>
      </c>
      <c r="D95" s="89" t="str">
        <f>'CG Internal Tracker'!D95</f>
        <v>UAE</v>
      </c>
      <c r="E95" s="89" t="str">
        <f>'CG Internal Tracker'!E95</f>
        <v>Finance &amp; Accounts</v>
      </c>
      <c r="F95" s="89" t="str">
        <f>'CG Internal Tracker'!H95</f>
        <v>Migrated SM#3000050311 BP Email Telephone Add Delete</v>
      </c>
      <c r="G95" s="89" t="str">
        <f>'CG Internal Tracker'!L95</f>
        <v>Pending User Confirmation</v>
      </c>
      <c r="H95" s="89" t="str">
        <f>'CG Internal Tracker'!AC95</f>
        <v>Chnages moved to PRD system on 12.12, waiting for user confirmation</v>
      </c>
      <c r="I95" s="89" t="str">
        <f>'CG Internal Tracker'!K95</f>
        <v>User acceptance</v>
      </c>
      <c r="J95" s="89" t="str">
        <f>'CG Internal Tracker'!B95</f>
        <v>Service Request</v>
      </c>
    </row>
    <row r="96" spans="1:10">
      <c r="A96" s="89" t="str">
        <f>'CG Internal Tracker'!V96</f>
        <v>2024-W47</v>
      </c>
      <c r="B96" s="306">
        <f>'CG Internal Tracker'!A96</f>
        <v>4000005121</v>
      </c>
      <c r="C96" s="89" t="str">
        <f>'CG Internal Tracker'!T96</f>
        <v>CO</v>
      </c>
      <c r="D96" s="89" t="str">
        <f>'CG Internal Tracker'!D96</f>
        <v>UAE</v>
      </c>
      <c r="E96" s="89" t="str">
        <f>'CG Internal Tracker'!E96</f>
        <v>Tiles Plant</v>
      </c>
      <c r="F96" s="89" t="str">
        <f>'CG Internal Tracker'!H96</f>
        <v>Glaze compound code error </v>
      </c>
      <c r="G96" s="89" t="str">
        <f>'CG Internal Tracker'!L96</f>
        <v>Resolved</v>
      </c>
      <c r="H96" s="89">
        <f>'CG Internal Tracker'!AC96</f>
        <v>0</v>
      </c>
      <c r="I96" s="89" t="str">
        <f>'CG Internal Tracker'!K96</f>
        <v>Closed</v>
      </c>
      <c r="J96" s="89" t="str">
        <f>'CG Internal Tracker'!B96</f>
        <v>Incident</v>
      </c>
    </row>
    <row r="97" spans="1:10">
      <c r="A97" s="89" t="str">
        <f>'CG Internal Tracker'!V97</f>
        <v>2024-W33</v>
      </c>
      <c r="B97" s="306">
        <f>'CG Internal Tracker'!A97</f>
        <v>4000001980</v>
      </c>
      <c r="C97" s="89" t="str">
        <f>'CG Internal Tracker'!T97</f>
        <v>CPI</v>
      </c>
      <c r="D97" s="89" t="str">
        <f>'CG Internal Tracker'!D97</f>
        <v>UAE</v>
      </c>
      <c r="E97" s="89" t="str">
        <f>'CG Internal Tracker'!E97</f>
        <v>E-Commerce Division</v>
      </c>
      <c r="F97" s="89" t="str">
        <f>'CG Internal Tracker'!H97</f>
        <v>SAP S/4_Magento Integration</v>
      </c>
      <c r="G97" s="89" t="str">
        <f>'CG Internal Tracker'!L97</f>
        <v>Pending RAK Ceramics Action</v>
      </c>
      <c r="H97" s="89" t="str">
        <f>'CG Internal Tracker'!AC97</f>
        <v>Proposal mention to RAKC and waiting for an approval.</v>
      </c>
      <c r="I97" s="89" t="str">
        <f>'CG Internal Tracker'!K97</f>
        <v>In Progress</v>
      </c>
      <c r="J97" s="89" t="str">
        <f>'CG Internal Tracker'!B97</f>
        <v>Service Request</v>
      </c>
    </row>
    <row r="98" spans="1:10">
      <c r="A98" s="89" t="str">
        <f>'CG Internal Tracker'!V98</f>
        <v>2024-W47</v>
      </c>
      <c r="B98" s="306">
        <f>'CG Internal Tracker'!A98</f>
        <v>4000005105</v>
      </c>
      <c r="C98" s="89" t="str">
        <f>'CG Internal Tracker'!T98</f>
        <v>MM</v>
      </c>
      <c r="D98" s="89" t="str">
        <f>'CG Internal Tracker'!D98</f>
        <v>UAE</v>
      </c>
      <c r="E98" s="89" t="str">
        <f>'CG Internal Tracker'!E98</f>
        <v>Local Sales</v>
      </c>
      <c r="F98" s="89" t="str">
        <f>'CG Internal Tracker'!H98</f>
        <v>GRSO request - Mohamed</v>
      </c>
      <c r="G98" s="89" t="str">
        <f>'CG Internal Tracker'!L98</f>
        <v>Pending User Confirmation</v>
      </c>
      <c r="H98" s="89" t="str">
        <f>'CG Internal Tracker'!AC98</f>
        <v>24/12 - Assigned to MM team to check the issue. Status changed to In progress</v>
      </c>
      <c r="I98" s="89" t="str">
        <f>'CG Internal Tracker'!K98</f>
        <v>In Progress</v>
      </c>
      <c r="J98" s="89" t="str">
        <f>'CG Internal Tracker'!B98</f>
        <v>Incident</v>
      </c>
    </row>
    <row r="99" spans="1:10">
      <c r="A99" s="89" t="str">
        <f>'CG Internal Tracker'!V99</f>
        <v>2024-W45</v>
      </c>
      <c r="B99" s="306">
        <f>'CG Internal Tracker'!A99</f>
        <v>4000004609</v>
      </c>
      <c r="C99" s="89" t="str">
        <f>'CG Internal Tracker'!T99</f>
        <v>PP</v>
      </c>
      <c r="D99" s="89" t="str">
        <f>'CG Internal Tracker'!D99</f>
        <v>BGD</v>
      </c>
      <c r="E99" s="89" t="str">
        <f>'CG Internal Tracker'!E99</f>
        <v>Tiles Production</v>
      </c>
      <c r="F99" s="89" t="str">
        <f>'CG Internal Tracker'!H99</f>
        <v>BAD BD Connection Error in SAP - Rakibul(BGD)  </v>
      </c>
      <c r="G99" s="89" t="str">
        <f>'CG Internal Tracker'!L99</f>
        <v>Pending RAK Ceramics Action</v>
      </c>
      <c r="H99" s="89" t="str">
        <f>'CG Internal Tracker'!AC99</f>
        <v>Under Network team, due to connectivity issue analysed by S&amp;A team.</v>
      </c>
      <c r="I99" s="89" t="str">
        <f>'CG Internal Tracker'!K99</f>
        <v>In Progress</v>
      </c>
      <c r="J99" s="89" t="str">
        <f>'CG Internal Tracker'!B99</f>
        <v>Incident</v>
      </c>
    </row>
    <row r="100" spans="1:10">
      <c r="A100" s="89" t="str">
        <f>'CG Internal Tracker'!V100</f>
        <v>Not Found in HelpMe</v>
      </c>
      <c r="B100" s="306">
        <f>'CG Internal Tracker'!A100</f>
        <v>4000005213</v>
      </c>
      <c r="C100" s="89" t="str">
        <f>'CG Internal Tracker'!T100</f>
        <v>HCM</v>
      </c>
      <c r="D100" s="89" t="str">
        <f>'CG Internal Tracker'!D100</f>
        <v>Not Found in HelpMe</v>
      </c>
      <c r="E100" s="89" t="str">
        <f>'CG Internal Tracker'!E100</f>
        <v>Not Found in HelpMe</v>
      </c>
      <c r="F100" s="89" t="str">
        <f>'CG Internal Tracker'!H100</f>
        <v>PY requirement for regular PY run - to be configured</v>
      </c>
      <c r="G100" s="89" t="str">
        <f>'CG Internal Tracker'!L100</f>
        <v>Duplicate</v>
      </c>
      <c r="H100" s="89" t="str">
        <f>'CG Internal Tracker'!AC100</f>
        <v>Duplicate</v>
      </c>
      <c r="I100" s="89" t="str">
        <f>'CG Internal Tracker'!K100</f>
        <v>Not Found in HelpMe</v>
      </c>
      <c r="J100" s="89" t="str">
        <f>'CG Internal Tracker'!B100</f>
        <v>Not Found In HelpMe</v>
      </c>
    </row>
    <row r="101" spans="1:10">
      <c r="A101" s="89" t="str">
        <f>'CG Internal Tracker'!V101</f>
        <v>Not Found in HelpMe</v>
      </c>
      <c r="B101" s="306">
        <f>'CG Internal Tracker'!A101</f>
        <v>4000005216</v>
      </c>
      <c r="C101" s="89" t="str">
        <f>'CG Internal Tracker'!T101</f>
        <v>WM</v>
      </c>
      <c r="D101" s="89" t="str">
        <f>'CG Internal Tracker'!D101</f>
        <v>Not Found in HelpMe</v>
      </c>
      <c r="E101" s="89" t="str">
        <f>'CG Internal Tracker'!E101</f>
        <v>Not Found in HelpMe</v>
      </c>
      <c r="F101" s="89" t="str">
        <f>'CG Internal Tracker'!H101</f>
        <v>Unable to view or get the LECI report</v>
      </c>
      <c r="G101" s="89" t="str">
        <f>'CG Internal Tracker'!L101</f>
        <v>Duplicate</v>
      </c>
      <c r="H101" s="89">
        <f>'CG Internal Tracker'!AC101</f>
        <v>0</v>
      </c>
      <c r="I101" s="89" t="str">
        <f>'CG Internal Tracker'!K101</f>
        <v>Not Found in HelpMe</v>
      </c>
      <c r="J101" s="89" t="str">
        <f>'CG Internal Tracker'!B101</f>
        <v>Not Found In HelpMe</v>
      </c>
    </row>
    <row r="102" spans="1:10">
      <c r="A102" s="89" t="str">
        <f>'CG Internal Tracker'!V102</f>
        <v>2024-W47</v>
      </c>
      <c r="B102" s="306">
        <f>'CG Internal Tracker'!A102</f>
        <v>4000005209</v>
      </c>
      <c r="C102" s="89" t="str">
        <f>'CG Internal Tracker'!T102</f>
        <v>PP</v>
      </c>
      <c r="D102" s="89" t="str">
        <f>'CG Internal Tracker'!D102</f>
        <v>UAE</v>
      </c>
      <c r="E102" s="89" t="str">
        <f>'CG Internal Tracker'!E102</f>
        <v>Sanitaryware Plant</v>
      </c>
      <c r="F102" s="89" t="str">
        <f>'CG Internal Tracker'!H102</f>
        <v>Recursive Bom Error </v>
      </c>
      <c r="G102" s="89" t="str">
        <f>'CG Internal Tracker'!L102</f>
        <v>Resolved</v>
      </c>
      <c r="H102" s="89">
        <f>'CG Internal Tracker'!AC102</f>
        <v>0</v>
      </c>
      <c r="I102" s="89" t="str">
        <f>'CG Internal Tracker'!K102</f>
        <v>Closed</v>
      </c>
      <c r="J102" s="89" t="str">
        <f>'CG Internal Tracker'!B102</f>
        <v>Incident</v>
      </c>
    </row>
    <row r="103" spans="1:10">
      <c r="A103" s="89" t="str">
        <f>'CG Internal Tracker'!V103</f>
        <v>2024-W45</v>
      </c>
      <c r="B103" s="306">
        <f>'CG Internal Tracker'!A103</f>
        <v>4000004766</v>
      </c>
      <c r="C103" s="89" t="str">
        <f>'CG Internal Tracker'!T103</f>
        <v>MM</v>
      </c>
      <c r="D103" s="89" t="str">
        <f>'CG Internal Tracker'!D103</f>
        <v>UAE</v>
      </c>
      <c r="E103" s="89" t="str">
        <f>'CG Internal Tracker'!E103</f>
        <v>Sanitaryware Sales</v>
      </c>
      <c r="F103" s="89" t="str">
        <f>'CG Internal Tracker'!H103</f>
        <v xml:space="preserve"> Normal Change: 8000011860, WM Physical inventory count entry</v>
      </c>
      <c r="G103" s="89" t="str">
        <f>'CG Internal Tracker'!L103</f>
        <v>Completed</v>
      </c>
      <c r="H103" s="89" t="str">
        <f>'CG Internal Tracker'!AC103</f>
        <v>UAT successfully completed and ticket should be closed</v>
      </c>
      <c r="I103" s="89" t="str">
        <f>'CG Internal Tracker'!K103</f>
        <v>Resolved</v>
      </c>
      <c r="J103" s="89" t="str">
        <f>'CG Internal Tracker'!B103</f>
        <v>Service Request</v>
      </c>
    </row>
    <row r="104" spans="1:10">
      <c r="A104" s="89" t="str">
        <f>'CG Internal Tracker'!V104</f>
        <v>2024-W31</v>
      </c>
      <c r="B104" s="306">
        <f>'CG Internal Tracker'!A104</f>
        <v>4000001219</v>
      </c>
      <c r="C104" s="89" t="str">
        <f>'CG Internal Tracker'!T104</f>
        <v>PP</v>
      </c>
      <c r="D104" s="89" t="str">
        <f>'CG Internal Tracker'!D104</f>
        <v>UAE</v>
      </c>
      <c r="E104" s="89" t="str">
        <f>'CG Internal Tracker'!E104</f>
        <v>Not Assigned</v>
      </c>
      <c r="F104" s="89" t="str">
        <f>'CG Internal Tracker'!H104</f>
        <v>Migrated SM#3000050664 Define a Power and Water cost in SAP</v>
      </c>
      <c r="G104" s="89" t="str">
        <f>'CG Internal Tracker'!L104</f>
        <v>Under Analysis</v>
      </c>
      <c r="H104" s="89" t="str">
        <f>'CG Internal Tracker'!AC104</f>
        <v>Gathering information on this.</v>
      </c>
      <c r="I104" s="89" t="str">
        <f>'CG Internal Tracker'!K104</f>
        <v>In Progress</v>
      </c>
      <c r="J104" s="89" t="str">
        <f>'CG Internal Tracker'!B104</f>
        <v>Service Request</v>
      </c>
    </row>
    <row r="105" spans="1:10">
      <c r="A105" s="89" t="str">
        <f>'CG Internal Tracker'!V105</f>
        <v>2024-W29</v>
      </c>
      <c r="B105" s="306">
        <f>'CG Internal Tracker'!A105</f>
        <v>4000000777</v>
      </c>
      <c r="C105" s="89" t="str">
        <f>'CG Internal Tracker'!T105</f>
        <v>SD</v>
      </c>
      <c r="D105" s="89" t="str">
        <f>'CG Internal Tracker'!D105</f>
        <v>IND</v>
      </c>
      <c r="E105" s="89" t="str">
        <f>'CG Internal Tracker'!E105</f>
        <v>Commercial Accounts</v>
      </c>
      <c r="F105" s="89" t="str">
        <f>'CG Internal Tracker'!H105</f>
        <v>Changes required _ One Pager (zfcustsum) Sol#: 3000051092</v>
      </c>
      <c r="G105" s="89" t="str">
        <f>'CG Internal Tracker'!L105</f>
        <v>Under FUT</v>
      </c>
      <c r="H105" s="89" t="str">
        <f>'CG Internal Tracker'!AC105</f>
        <v>This ticket was Cancelled and Rejected by RAKC.</v>
      </c>
      <c r="I105" s="89" t="str">
        <f>'CG Internal Tracker'!K105</f>
        <v>Cancelled</v>
      </c>
      <c r="J105" s="89" t="str">
        <f>'CG Internal Tracker'!B105</f>
        <v>Service Request</v>
      </c>
    </row>
    <row r="106" spans="1:10">
      <c r="A106" s="89" t="str">
        <f>'CG Internal Tracker'!V106</f>
        <v>2024-W31</v>
      </c>
      <c r="B106" s="306">
        <f>'CG Internal Tracker'!A106</f>
        <v>4000001241</v>
      </c>
      <c r="C106" s="89" t="str">
        <f>'CG Internal Tracker'!T106</f>
        <v>WM</v>
      </c>
      <c r="D106" s="89" t="str">
        <f>'CG Internal Tracker'!D106</f>
        <v>UAE</v>
      </c>
      <c r="E106" s="89" t="str">
        <f>'CG Internal Tracker'!E106</f>
        <v>Asset Management</v>
      </c>
      <c r="F106" s="89" t="str">
        <f>'CG Internal Tracker'!H106</f>
        <v>Migrated SM#3000051367 Requesting to modify Gate Pass printout</v>
      </c>
      <c r="G106" s="89" t="str">
        <f>'CG Internal Tracker'!L106</f>
        <v>Under UAT</v>
      </c>
      <c r="H106" s="89">
        <f>'CG Internal Tracker'!AC106</f>
        <v>0</v>
      </c>
      <c r="I106" s="89" t="str">
        <f>'CG Internal Tracker'!K106</f>
        <v>User acceptance</v>
      </c>
      <c r="J106" s="89" t="str">
        <f>'CG Internal Tracker'!B106</f>
        <v>Service Request</v>
      </c>
    </row>
    <row r="107" spans="1:10">
      <c r="A107" s="89" t="str">
        <f>'CG Internal Tracker'!V107</f>
        <v>2024-W47</v>
      </c>
      <c r="B107" s="306">
        <f>'CG Internal Tracker'!A107</f>
        <v>4000005307</v>
      </c>
      <c r="C107" s="89" t="str">
        <f>'CG Internal Tracker'!T107</f>
        <v>SD</v>
      </c>
      <c r="D107" s="89" t="str">
        <f>'CG Internal Tracker'!D107</f>
        <v>UAE</v>
      </c>
      <c r="E107" s="89" t="str">
        <f>'CG Internal Tracker'!E107</f>
        <v>UAE Sales</v>
      </c>
      <c r="F107" s="89" t="str">
        <f>'CG Internal Tracker'!H107</f>
        <v>ERROR IN SHOWROOM STORAGE LOCATION </v>
      </c>
      <c r="G107" s="89" t="str">
        <f>'CG Internal Tracker'!L107</f>
        <v>Resolved</v>
      </c>
      <c r="H107" s="89">
        <f>'CG Internal Tracker'!AC107</f>
        <v>0</v>
      </c>
      <c r="I107" s="89" t="str">
        <f>'CG Internal Tracker'!K107</f>
        <v>Closed</v>
      </c>
      <c r="J107" s="89" t="str">
        <f>'CG Internal Tracker'!B107</f>
        <v>Incident</v>
      </c>
    </row>
    <row r="108" spans="1:10">
      <c r="A108" s="89" t="str">
        <f>'CG Internal Tracker'!V108</f>
        <v>2024-W46</v>
      </c>
      <c r="B108" s="306">
        <f>'CG Internal Tracker'!A108</f>
        <v>4000004947</v>
      </c>
      <c r="C108" s="89" t="str">
        <f>'CG Internal Tracker'!T108</f>
        <v>FI</v>
      </c>
      <c r="D108" s="89" t="str">
        <f>'CG Internal Tracker'!D108</f>
        <v>IND</v>
      </c>
      <c r="E108" s="89" t="str">
        <f>'CG Internal Tracker'!E108</f>
        <v>Finance &amp; Accounts</v>
      </c>
      <c r="F108" s="89" t="str">
        <f>'CG Internal Tracker'!H108</f>
        <v>RCM invoice should have unique serial number</v>
      </c>
      <c r="G108" s="89" t="str">
        <f>'CG Internal Tracker'!L108</f>
        <v>Under Development</v>
      </c>
      <c r="H108" s="89" t="str">
        <f>'CG Internal Tracker'!AC108</f>
        <v>19/12 - Released FS for Abap development, Abap in progress</v>
      </c>
      <c r="I108" s="89" t="str">
        <f>'CG Internal Tracker'!K108</f>
        <v>In Progress</v>
      </c>
      <c r="J108" s="89" t="str">
        <f>'CG Internal Tracker'!B108</f>
        <v>Service Request</v>
      </c>
    </row>
    <row r="109" spans="1:10">
      <c r="A109" s="89" t="str">
        <f>'CG Internal Tracker'!V109</f>
        <v>2024-W46</v>
      </c>
      <c r="B109" s="306">
        <f>'CG Internal Tracker'!A109</f>
        <v>4000004977</v>
      </c>
      <c r="C109" s="89" t="str">
        <f>'CG Internal Tracker'!T109</f>
        <v>FI</v>
      </c>
      <c r="D109" s="89" t="str">
        <f>'CG Internal Tracker'!D109</f>
        <v>UAE</v>
      </c>
      <c r="E109" s="89" t="str">
        <f>'CG Internal Tracker'!E109</f>
        <v>Finance &amp; Accounts</v>
      </c>
      <c r="F109" s="89" t="str">
        <f>'CG Internal Tracker'!H109</f>
        <v>Augmentation of file name for ADCB related BCM batches Sol Ref : 3000052617</v>
      </c>
      <c r="G109" s="89" t="str">
        <f>'CG Internal Tracker'!L109</f>
        <v>Completed</v>
      </c>
      <c r="H109" s="89">
        <f>'CG Internal Tracker'!AC109</f>
        <v>0</v>
      </c>
      <c r="I109" s="89" t="str">
        <f>'CG Internal Tracker'!K109</f>
        <v>In Progress</v>
      </c>
      <c r="J109" s="89" t="str">
        <f>'CG Internal Tracker'!B109</f>
        <v>Service Request</v>
      </c>
    </row>
    <row r="110" spans="1:10">
      <c r="A110" s="89" t="str">
        <f>'CG Internal Tracker'!V110</f>
        <v>2024-W48</v>
      </c>
      <c r="B110" s="306">
        <f>'CG Internal Tracker'!A110</f>
        <v>4000005350</v>
      </c>
      <c r="C110" s="89" t="str">
        <f>'CG Internal Tracker'!T110</f>
        <v>PP</v>
      </c>
      <c r="D110" s="89" t="str">
        <f>'CG Internal Tracker'!D110</f>
        <v>UAE</v>
      </c>
      <c r="E110" s="89" t="str">
        <f>'CG Internal Tracker'!E110</f>
        <v>Logistics and Warehouse</v>
      </c>
      <c r="F110" s="89" t="str">
        <f>'CG Internal Tracker'!H110</f>
        <v>ZPP_BINTOBIN errors/issues </v>
      </c>
      <c r="G110" s="89" t="str">
        <f>'CG Internal Tracker'!L110</f>
        <v>Pending RAK Ceramics Action</v>
      </c>
      <c r="H110" s="89">
        <f>'CG Internal Tracker'!AC110</f>
        <v>0</v>
      </c>
      <c r="I110" s="89" t="str">
        <f>'CG Internal Tracker'!K110</f>
        <v>User acceptance</v>
      </c>
      <c r="J110" s="89" t="str">
        <f>'CG Internal Tracker'!B110</f>
        <v>Incident</v>
      </c>
    </row>
    <row r="111" spans="1:10">
      <c r="A111" s="89" t="str">
        <f>'CG Internal Tracker'!V111</f>
        <v>2024-W48</v>
      </c>
      <c r="B111" s="306">
        <f>'CG Internal Tracker'!A111</f>
        <v>4000005335</v>
      </c>
      <c r="C111" s="89" t="str">
        <f>'CG Internal Tracker'!T111</f>
        <v>PP</v>
      </c>
      <c r="D111" s="89" t="str">
        <f>'CG Internal Tracker'!D111</f>
        <v>BGD</v>
      </c>
      <c r="E111" s="89" t="str">
        <f>'CG Internal Tracker'!E111</f>
        <v>SAP PP</v>
      </c>
      <c r="F111" s="89" t="str">
        <f>'CG Internal Tracker'!H111</f>
        <v>261 Movement error  </v>
      </c>
      <c r="G111" s="89" t="str">
        <f>'CG Internal Tracker'!L111</f>
        <v>Resolved</v>
      </c>
      <c r="H111" s="89">
        <f>'CG Internal Tracker'!AC111</f>
        <v>0</v>
      </c>
      <c r="I111" s="89" t="str">
        <f>'CG Internal Tracker'!K111</f>
        <v>Closed</v>
      </c>
      <c r="J111" s="89" t="str">
        <f>'CG Internal Tracker'!B111</f>
        <v>Incident</v>
      </c>
    </row>
    <row r="112" spans="1:10">
      <c r="A112" s="89" t="str">
        <f>'CG Internal Tracker'!V112</f>
        <v>2024-W40</v>
      </c>
      <c r="B112" s="306">
        <f>'CG Internal Tracker'!A112</f>
        <v>4000003548</v>
      </c>
      <c r="C112" s="89" t="str">
        <f>'CG Internal Tracker'!T112</f>
        <v>MM</v>
      </c>
      <c r="D112" s="89" t="str">
        <f>'CG Internal Tracker'!D112</f>
        <v>UAE</v>
      </c>
      <c r="E112" s="89" t="str">
        <f>'CG Internal Tracker'!E112</f>
        <v>Corporate Development</v>
      </c>
      <c r="F112" s="89">
        <f>'CG Internal Tracker'!H112</f>
        <v>0</v>
      </c>
      <c r="G112" s="89" t="str">
        <f>'CG Internal Tracker'!L112</f>
        <v>Completed</v>
      </c>
      <c r="H112" s="89">
        <f>'CG Internal Tracker'!AC112</f>
        <v>0</v>
      </c>
      <c r="I112" s="89" t="str">
        <f>'CG Internal Tracker'!K112</f>
        <v>Closed</v>
      </c>
      <c r="J112" s="89" t="str">
        <f>'CG Internal Tracker'!B112</f>
        <v>Service Request</v>
      </c>
    </row>
    <row r="113" spans="1:10">
      <c r="A113" s="89" t="str">
        <f>'CG Internal Tracker'!V113</f>
        <v>2024-W44</v>
      </c>
      <c r="B113" s="306">
        <f>'CG Internal Tracker'!A113</f>
        <v>4000004496</v>
      </c>
      <c r="C113" s="89" t="str">
        <f>'CG Internal Tracker'!T113</f>
        <v>HCM</v>
      </c>
      <c r="D113" s="89" t="str">
        <f>'CG Internal Tracker'!D113</f>
        <v>UAE</v>
      </c>
      <c r="E113" s="89" t="str">
        <f>'CG Internal Tracker'!E113</f>
        <v>Finance &amp; Accounts</v>
      </c>
      <c r="F113" s="89" t="str">
        <f>'CG Internal Tracker'!H113</f>
        <v>3000047761: Gratuity and Leave Provision  / EOS Postingm- Normal Change: 8000010666 - DO IT regularization</v>
      </c>
      <c r="G113" s="89" t="str">
        <f>'CG Internal Tracker'!L113</f>
        <v>Under Requirements Gathering</v>
      </c>
      <c r="H113" s="89" t="str">
        <f>'CG Internal Tracker'!AC113</f>
        <v>[19-12-2024] Call done with Nitin to understand the complete scenario. Further analysis required.</v>
      </c>
      <c r="I113" s="89" t="str">
        <f>'CG Internal Tracker'!K113</f>
        <v>In Progress</v>
      </c>
      <c r="J113" s="89" t="str">
        <f>'CG Internal Tracker'!B113</f>
        <v>Service Request</v>
      </c>
    </row>
    <row r="114" spans="1:10">
      <c r="A114" s="89" t="str">
        <f>'CG Internal Tracker'!V114</f>
        <v>2024-W48</v>
      </c>
      <c r="B114" s="306">
        <f>'CG Internal Tracker'!A114</f>
        <v>4000005362</v>
      </c>
      <c r="C114" s="89" t="str">
        <f>'CG Internal Tracker'!T114</f>
        <v>SD</v>
      </c>
      <c r="D114" s="89" t="str">
        <f>'CG Internal Tracker'!D114</f>
        <v>UAE</v>
      </c>
      <c r="E114" s="89" t="str">
        <f>'CG Internal Tracker'!E114</f>
        <v>Accounts</v>
      </c>
      <c r="F114" s="89" t="str">
        <f>'CG Internal Tracker'!H114</f>
        <v>Update invoice print outs (invoice, invoice cancellation, credit note)</v>
      </c>
      <c r="G114" s="89" t="str">
        <f>'CG Internal Tracker'!L114</f>
        <v>Under Requirements Gathering</v>
      </c>
      <c r="H114" s="89" t="str">
        <f>'CG Internal Tracker'!AC114</f>
        <v>Under requirement gathering from the user.</v>
      </c>
      <c r="I114" s="89" t="str">
        <f>'CG Internal Tracker'!K114</f>
        <v>In Progress</v>
      </c>
      <c r="J114" s="89" t="str">
        <f>'CG Internal Tracker'!B114</f>
        <v>Service Request</v>
      </c>
    </row>
    <row r="115" spans="1:10">
      <c r="A115" s="89" t="str">
        <f>'CG Internal Tracker'!V115</f>
        <v>2024-W40</v>
      </c>
      <c r="B115" s="306">
        <f>'CG Internal Tracker'!A115</f>
        <v>4000003646</v>
      </c>
      <c r="C115" s="89" t="str">
        <f>'CG Internal Tracker'!T115</f>
        <v>SD</v>
      </c>
      <c r="D115" s="89" t="str">
        <f>'CG Internal Tracker'!D115</f>
        <v>UAE</v>
      </c>
      <c r="E115" s="89" t="str">
        <f>'CG Internal Tracker'!E115</f>
        <v>Tableware</v>
      </c>
      <c r="F115" s="89" t="str">
        <f>'CG Internal Tracker'!H115</f>
        <v>The quotation and sales ordering Arabic is wrong Ref Sol: 2000064716</v>
      </c>
      <c r="G115" s="89" t="str">
        <f>'CG Internal Tracker'!L115</f>
        <v>Pending User Information</v>
      </c>
      <c r="H115" s="89" t="str">
        <f>'CG Internal Tracker'!AC115</f>
        <v>The ticket is SR not Incidnet. Requested HelpMe to convert it to SR. User has to share the test data for this new requirment, sent reminder mail.</v>
      </c>
      <c r="I115" s="89" t="str">
        <f>'CG Internal Tracker'!K115</f>
        <v>User acceptance</v>
      </c>
      <c r="J115" s="89" t="str">
        <f>'CG Internal Tracker'!B115</f>
        <v>Incident</v>
      </c>
    </row>
    <row r="116" spans="1:10">
      <c r="A116" s="89" t="str">
        <f>'CG Internal Tracker'!V116</f>
        <v>2024-W47</v>
      </c>
      <c r="B116" s="306">
        <f>'CG Internal Tracker'!A116</f>
        <v>4000005146</v>
      </c>
      <c r="C116" s="89" t="str">
        <f>'CG Internal Tracker'!T116</f>
        <v>ABAP</v>
      </c>
      <c r="D116" s="89" t="str">
        <f>'CG Internal Tracker'!D116</f>
        <v>UAE</v>
      </c>
      <c r="E116" s="89" t="str">
        <f>'CG Internal Tracker'!E116</f>
        <v>IT Department</v>
      </c>
      <c r="F116" s="89" t="str">
        <f>'CG Internal Tracker'!H116</f>
        <v>Solman not opening / working since 18.11.24</v>
      </c>
      <c r="G116" s="89" t="str">
        <f>'CG Internal Tracker'!L116</f>
        <v>Cancelled</v>
      </c>
      <c r="H116" s="89">
        <f>'CG Internal Tracker'!AC116</f>
        <v>0</v>
      </c>
      <c r="I116" s="89" t="str">
        <f>'CG Internal Tracker'!K116</f>
        <v>Cancelled</v>
      </c>
      <c r="J116" s="89" t="str">
        <f>'CG Internal Tracker'!B116</f>
        <v>Incident</v>
      </c>
    </row>
    <row r="117" spans="1:10">
      <c r="A117" s="89" t="str">
        <f>'CG Internal Tracker'!V117</f>
        <v>2024-W48</v>
      </c>
      <c r="B117" s="306">
        <f>'CG Internal Tracker'!A117</f>
        <v>4000005332</v>
      </c>
      <c r="C117" s="89" t="str">
        <f>'CG Internal Tracker'!T117</f>
        <v>MM</v>
      </c>
      <c r="D117" s="89" t="str">
        <f>'CG Internal Tracker'!D117</f>
        <v>UAE</v>
      </c>
      <c r="E117" s="89" t="str">
        <f>'CG Internal Tracker'!E117</f>
        <v>Accounts</v>
      </c>
      <c r="F117" s="89" t="str">
        <f>'CG Internal Tracker'!H117</f>
        <v>ZMM_STRD_PRICE_UPD Access</v>
      </c>
      <c r="G117" s="89" t="str">
        <f>'CG Internal Tracker'!L117</f>
        <v>Pending User Confirmation</v>
      </c>
      <c r="H117" s="89" t="str">
        <f>'CG Internal Tracker'!AC117</f>
        <v>[20-12-2024] FUT completed and shared and pending for user to confirm</v>
      </c>
      <c r="I117" s="89" t="str">
        <f>'CG Internal Tracker'!K117</f>
        <v>User acceptance</v>
      </c>
      <c r="J117" s="89" t="str">
        <f>'CG Internal Tracker'!B117</f>
        <v>Incident</v>
      </c>
    </row>
    <row r="118" spans="1:10">
      <c r="A118" s="89" t="str">
        <f>'CG Internal Tracker'!V118</f>
        <v>2024-W48</v>
      </c>
      <c r="B118" s="306">
        <f>'CG Internal Tracker'!A118</f>
        <v>4000005383</v>
      </c>
      <c r="C118" s="89" t="str">
        <f>'CG Internal Tracker'!T118</f>
        <v>FI</v>
      </c>
      <c r="D118" s="89" t="str">
        <f>'CG Internal Tracker'!D118</f>
        <v>IND</v>
      </c>
      <c r="E118" s="89" t="str">
        <f>'CG Internal Tracker'!E118</f>
        <v>Commercial Accounts</v>
      </c>
      <c r="F118" s="89" t="str">
        <f>'CG Internal Tracker'!H118</f>
        <v>Need to Updated Chq Details of all the Created Customer</v>
      </c>
      <c r="G118" s="89" t="str">
        <f>'CG Internal Tracker'!L118</f>
        <v>Under Development</v>
      </c>
      <c r="H118" s="89" t="str">
        <f>'CG Internal Tracker'!AC118</f>
        <v>19/12 - Released FS for Abap development, Abap in progress</v>
      </c>
      <c r="I118" s="89" t="str">
        <f>'CG Internal Tracker'!K118</f>
        <v>In Progress</v>
      </c>
      <c r="J118" s="89" t="str">
        <f>'CG Internal Tracker'!B118</f>
        <v>Service Request</v>
      </c>
    </row>
    <row r="119" spans="1:10">
      <c r="A119" s="89" t="str">
        <f>'CG Internal Tracker'!V119</f>
        <v>2024-W48</v>
      </c>
      <c r="B119" s="306">
        <f>'CG Internal Tracker'!A119</f>
        <v>4000005445</v>
      </c>
      <c r="C119" s="89">
        <f>'CG Internal Tracker'!T119</f>
        <v>0</v>
      </c>
      <c r="D119" s="89" t="str">
        <f>'CG Internal Tracker'!D119</f>
        <v>Not Assigned</v>
      </c>
      <c r="E119" s="89" t="str">
        <f>'CG Internal Tracker'!E119</f>
        <v>Information Technology</v>
      </c>
      <c r="F119" s="89" t="str">
        <f>'CG Internal Tracker'!H119</f>
        <v>Payload extracts for the below interfaces from QAS &amp; PRD C4C systems.</v>
      </c>
      <c r="G119" s="89" t="str">
        <f>'CG Internal Tracker'!L119</f>
        <v>Resolved</v>
      </c>
      <c r="H119" s="89">
        <f>'CG Internal Tracker'!AC119</f>
        <v>0</v>
      </c>
      <c r="I119" s="89" t="str">
        <f>'CG Internal Tracker'!K119</f>
        <v>Closed</v>
      </c>
      <c r="J119" s="89" t="str">
        <f>'CG Internal Tracker'!B119</f>
        <v>Incident</v>
      </c>
    </row>
    <row r="120" spans="1:10">
      <c r="A120" s="89" t="str">
        <f>'CG Internal Tracker'!V120</f>
        <v>2024-W48</v>
      </c>
      <c r="B120" s="306">
        <f>'CG Internal Tracker'!A120</f>
        <v>4000005431</v>
      </c>
      <c r="C120" s="89" t="str">
        <f>'CG Internal Tracker'!T120</f>
        <v>C4C</v>
      </c>
      <c r="D120" s="89" t="str">
        <f>'CG Internal Tracker'!D120</f>
        <v>UAE</v>
      </c>
      <c r="E120" s="89" t="str">
        <f>'CG Internal Tracker'!E120</f>
        <v>Corporate Development</v>
      </c>
      <c r="F120" s="89" t="str">
        <f>'CG Internal Tracker'!H120</f>
        <v> SAP Incident- C4C - Survey is not getting triggered </v>
      </c>
      <c r="G120" s="89" t="str">
        <f>'CG Internal Tracker'!L120</f>
        <v>Pending User Confirmation</v>
      </c>
      <c r="H120" s="89" t="str">
        <f>'CG Internal Tracker'!AC120</f>
        <v>Pending UAT ; RAKC IT requested assistance in UAT with Amit</v>
      </c>
      <c r="I120" s="89" t="str">
        <f>'CG Internal Tracker'!K120</f>
        <v>User acceptance</v>
      </c>
      <c r="J120" s="89" t="str">
        <f>'CG Internal Tracker'!B120</f>
        <v>Incident</v>
      </c>
    </row>
    <row r="121" spans="1:10">
      <c r="A121" s="89" t="str">
        <f>'CG Internal Tracker'!V121</f>
        <v>2024-W48</v>
      </c>
      <c r="B121" s="306">
        <f>'CG Internal Tracker'!A121</f>
        <v>4000005421</v>
      </c>
      <c r="C121" s="89" t="str">
        <f>'CG Internal Tracker'!T121</f>
        <v>HCM</v>
      </c>
      <c r="D121" s="89" t="str">
        <f>'CG Internal Tracker'!D121</f>
        <v>UAE</v>
      </c>
      <c r="E121" s="89" t="str">
        <f>'CG Internal Tracker'!E121</f>
        <v>Human Resources</v>
      </c>
      <c r="F121" s="89" t="str">
        <f>'CG Internal Tracker'!H121</f>
        <v>Payroll Parameter change</v>
      </c>
      <c r="G121" s="89" t="str">
        <f>'CG Internal Tracker'!L121</f>
        <v>Under UAT</v>
      </c>
      <c r="H121" s="89" t="str">
        <f>'CG Internal Tracker'!AC121</f>
        <v>[19-12-2024] Business Team is advised to perform UAT and details provided.</v>
      </c>
      <c r="I121" s="89" t="str">
        <f>'CG Internal Tracker'!K121</f>
        <v>User acceptance</v>
      </c>
      <c r="J121" s="89" t="str">
        <f>'CG Internal Tracker'!B121</f>
        <v>Service Request</v>
      </c>
    </row>
    <row r="122" spans="1:10">
      <c r="A122" s="89" t="str">
        <f>'CG Internal Tracker'!V122</f>
        <v>2024-W48</v>
      </c>
      <c r="B122" s="306">
        <f>'CG Internal Tracker'!A122</f>
        <v>4000005445</v>
      </c>
      <c r="C122" s="89" t="str">
        <f>'CG Internal Tracker'!T122</f>
        <v>C4C</v>
      </c>
      <c r="D122" s="89" t="str">
        <f>'CG Internal Tracker'!D122</f>
        <v>Not Assigned</v>
      </c>
      <c r="E122" s="89" t="str">
        <f>'CG Internal Tracker'!E122</f>
        <v>Information Technology</v>
      </c>
      <c r="F122" s="89" t="str">
        <f>'CG Internal Tracker'!H122</f>
        <v> FW: Payload from C4C QAS &amp; PRD </v>
      </c>
      <c r="G122" s="89" t="str">
        <f>'CG Internal Tracker'!L122</f>
        <v>Resolved</v>
      </c>
      <c r="H122" s="89">
        <f>'CG Internal Tracker'!AC122</f>
        <v>0</v>
      </c>
      <c r="I122" s="89" t="str">
        <f>'CG Internal Tracker'!K122</f>
        <v>Closed</v>
      </c>
      <c r="J122" s="89" t="str">
        <f>'CG Internal Tracker'!B122</f>
        <v>Incident</v>
      </c>
    </row>
    <row r="123" spans="1:10">
      <c r="A123" s="89" t="str">
        <f>'CG Internal Tracker'!V123</f>
        <v>2024-W48</v>
      </c>
      <c r="B123" s="306">
        <f>'CG Internal Tracker'!A123</f>
        <v>4000005461</v>
      </c>
      <c r="C123" s="89" t="str">
        <f>'CG Internal Tracker'!T123</f>
        <v>SD/C4C</v>
      </c>
      <c r="D123" s="89" t="str">
        <f>'CG Internal Tracker'!D123</f>
        <v>UAE</v>
      </c>
      <c r="E123" s="89" t="str">
        <f>'CG Internal Tracker'!E123</f>
        <v>Sanitaryware Sales</v>
      </c>
      <c r="F123" s="89" t="str">
        <f>'CG Internal Tracker'!H123</f>
        <v>-SAP Incident_C4C EXTERNAL ID NOT GENERATING </v>
      </c>
      <c r="G123" s="89" t="str">
        <f>'CG Internal Tracker'!L123</f>
        <v>Pending RAK Ceramics Action</v>
      </c>
      <c r="H123" s="89">
        <f>'CG Internal Tracker'!AC123</f>
        <v>0</v>
      </c>
      <c r="I123" s="89" t="str">
        <f>'CG Internal Tracker'!K123</f>
        <v>User acceptance</v>
      </c>
      <c r="J123" s="89" t="str">
        <f>'CG Internal Tracker'!B123</f>
        <v>Incident</v>
      </c>
    </row>
    <row r="124" spans="1:10">
      <c r="A124" s="89" t="str">
        <f>'CG Internal Tracker'!V124</f>
        <v>2024-W48</v>
      </c>
      <c r="B124" s="306">
        <f>'CG Internal Tracker'!A124</f>
        <v>4000005478</v>
      </c>
      <c r="C124" s="89" t="str">
        <f>'CG Internal Tracker'!T124</f>
        <v>SD/C4C</v>
      </c>
      <c r="D124" s="89" t="str">
        <f>'CG Internal Tracker'!D124</f>
        <v>UAE</v>
      </c>
      <c r="E124" s="89" t="str">
        <f>'CG Internal Tracker'!E124</f>
        <v>Sanitaryware Sales</v>
      </c>
      <c r="F124" s="89" t="str">
        <f>'CG Internal Tracker'!H124</f>
        <v xml:space="preserve">UKI SO error (involved parties) 
</v>
      </c>
      <c r="G124" s="89" t="str">
        <f>'CG Internal Tracker'!L124</f>
        <v>Pending RAK Ceramics Action</v>
      </c>
      <c r="H124" s="89">
        <f>'CG Internal Tracker'!AC124</f>
        <v>0</v>
      </c>
      <c r="I124" s="89" t="str">
        <f>'CG Internal Tracker'!K124</f>
        <v>User acceptance</v>
      </c>
      <c r="J124" s="89" t="str">
        <f>'CG Internal Tracker'!B124</f>
        <v>Incident</v>
      </c>
    </row>
    <row r="125" spans="1:10">
      <c r="A125" s="89" t="str">
        <f>'CG Internal Tracker'!V125</f>
        <v>2024-W48</v>
      </c>
      <c r="B125" s="306">
        <f>'CG Internal Tracker'!A125</f>
        <v>4000005484</v>
      </c>
      <c r="C125" s="89" t="str">
        <f>'CG Internal Tracker'!T125</f>
        <v>SD</v>
      </c>
      <c r="D125" s="89" t="str">
        <f>'CG Internal Tracker'!D125</f>
        <v>GER</v>
      </c>
      <c r="E125" s="89" t="str">
        <f>'CG Internal Tracker'!E125</f>
        <v>Information Technology</v>
      </c>
      <c r="F125" s="89" t="str">
        <f>'CG Internal Tracker'!H125</f>
        <v>Report ZSDPL005 is not working properly</v>
      </c>
      <c r="G125" s="89" t="str">
        <f>'CG Internal Tracker'!L125</f>
        <v>Resolved</v>
      </c>
      <c r="H125" s="89">
        <f>'CG Internal Tracker'!AC125</f>
        <v>0</v>
      </c>
      <c r="I125" s="89" t="str">
        <f>'CG Internal Tracker'!K125</f>
        <v>Closed</v>
      </c>
      <c r="J125" s="89" t="str">
        <f>'CG Internal Tracker'!B125</f>
        <v>Incident</v>
      </c>
    </row>
    <row r="126" spans="1:10">
      <c r="A126" s="89" t="str">
        <f>'CG Internal Tracker'!V126</f>
        <v>2024-W48</v>
      </c>
      <c r="B126" s="306">
        <f>'CG Internal Tracker'!A126</f>
        <v>4000005489</v>
      </c>
      <c r="C126" s="89" t="str">
        <f>'CG Internal Tracker'!T126</f>
        <v>MM</v>
      </c>
      <c r="D126" s="89" t="str">
        <f>'CG Internal Tracker'!D126</f>
        <v>UAE</v>
      </c>
      <c r="E126" s="89" t="str">
        <f>'CG Internal Tracker'!E126</f>
        <v>Tiles Plant</v>
      </c>
      <c r="F126" s="89" t="str">
        <f>'CG Internal Tracker'!H126</f>
        <v>PO/PR pending for release - not reflecting in SAP inbox</v>
      </c>
      <c r="G126" s="89" t="str">
        <f>'CG Internal Tracker'!L126</f>
        <v>Pending User Confirmation</v>
      </c>
      <c r="H126" s="89" t="str">
        <f>'CG Internal Tracker'!AC126</f>
        <v>Use has not observed this issue since 3 weeks .Hence we are waiting for closure confirmation.</v>
      </c>
      <c r="I126" s="89" t="str">
        <f>'CG Internal Tracker'!K126</f>
        <v>Pending User Info</v>
      </c>
      <c r="J126" s="89" t="str">
        <f>'CG Internal Tracker'!B126</f>
        <v>Incident</v>
      </c>
    </row>
    <row r="127" spans="1:10">
      <c r="A127" s="89" t="str">
        <f>'CG Internal Tracker'!V127</f>
        <v>2024-W48</v>
      </c>
      <c r="B127" s="306">
        <f>'CG Internal Tracker'!A127</f>
        <v>4000005322</v>
      </c>
      <c r="C127" s="89" t="str">
        <f>'CG Internal Tracker'!T127</f>
        <v>PP</v>
      </c>
      <c r="D127" s="89" t="str">
        <f>'CG Internal Tracker'!D127</f>
        <v>IND</v>
      </c>
      <c r="E127" s="89" t="str">
        <f>'CG Internal Tracker'!E127</f>
        <v>Supply Chain Management</v>
      </c>
      <c r="F127" s="89" t="str">
        <f>'CG Internal Tracker'!H127</f>
        <v xml:space="preserve">Require a new field of Manufacturing Date of Batch in Free Stock report (ZSFS) 
</v>
      </c>
      <c r="G127" s="89" t="str">
        <f>'CG Internal Tracker'!L127</f>
        <v>Completed</v>
      </c>
      <c r="H127" s="89">
        <f>'CG Internal Tracker'!AC127</f>
        <v>0</v>
      </c>
      <c r="I127" s="89" t="str">
        <f>'CG Internal Tracker'!K127</f>
        <v>Closed</v>
      </c>
      <c r="J127" s="89" t="str">
        <f>'CG Internal Tracker'!B127</f>
        <v>Service Request</v>
      </c>
    </row>
    <row r="128" spans="1:10">
      <c r="A128" s="89" t="str">
        <f>'CG Internal Tracker'!V128</f>
        <v>2024-W48</v>
      </c>
      <c r="B128" s="306">
        <f>'CG Internal Tracker'!A128</f>
        <v>4000005525</v>
      </c>
      <c r="C128" s="89" t="str">
        <f>'CG Internal Tracker'!T128</f>
        <v>HCM</v>
      </c>
      <c r="D128" s="89" t="str">
        <f>'CG Internal Tracker'!D128</f>
        <v>UAE</v>
      </c>
      <c r="E128" s="89" t="str">
        <f>'CG Internal Tracker'!E128</f>
        <v>Human Resources</v>
      </c>
      <c r="F128" s="89" t="str">
        <f>'CG Internal Tracker'!H128</f>
        <v>National Day Public Holiday</v>
      </c>
      <c r="G128" s="89" t="str">
        <f>'CG Internal Tracker'!L128</f>
        <v>Completed</v>
      </c>
      <c r="H128" s="89" t="str">
        <f>'CG Internal Tracker'!AC128</f>
        <v>Resolved, UAT successful and changes are moved to PROD.</v>
      </c>
      <c r="I128" s="89" t="str">
        <f>'CG Internal Tracker'!K128</f>
        <v>Closed</v>
      </c>
      <c r="J128" s="89" t="str">
        <f>'CG Internal Tracker'!B128</f>
        <v>Service Request</v>
      </c>
    </row>
    <row r="129" spans="1:10">
      <c r="A129" s="89" t="str">
        <f>'CG Internal Tracker'!V129</f>
        <v>2024-W49</v>
      </c>
      <c r="B129" s="306">
        <f>'CG Internal Tracker'!A129</f>
        <v>4000005539</v>
      </c>
      <c r="C129" s="89" t="str">
        <f>'CG Internal Tracker'!T129</f>
        <v>SD</v>
      </c>
      <c r="D129" s="89" t="str">
        <f>'CG Internal Tracker'!D129</f>
        <v>IND</v>
      </c>
      <c r="E129" s="89" t="str">
        <f>'CG Internal Tracker'!E129</f>
        <v>Finance &amp; Accounts</v>
      </c>
      <c r="F129" s="89" t="str">
        <f>'CG Internal Tracker'!H129</f>
        <v>Waybill details in our ZEREGISTER are not updated accurately</v>
      </c>
      <c r="G129" s="89" t="str">
        <f>'CG Internal Tracker'!L129</f>
        <v>Pending RAK Ceramics Action</v>
      </c>
      <c r="H129" s="89" t="str">
        <f>'CG Internal Tracker'!AC129</f>
        <v>Analysis shared to Dinesh, waiting for confirmation.</v>
      </c>
      <c r="I129" s="89" t="str">
        <f>'CG Internal Tracker'!K129</f>
        <v>User acceptance</v>
      </c>
      <c r="J129" s="89" t="str">
        <f>'CG Internal Tracker'!B129</f>
        <v>Incident</v>
      </c>
    </row>
    <row r="130" spans="1:10">
      <c r="A130" s="89" t="str">
        <f>'CG Internal Tracker'!V130</f>
        <v>2024-W46</v>
      </c>
      <c r="B130" s="306">
        <f>'CG Internal Tracker'!A130</f>
        <v>4000004906</v>
      </c>
      <c r="C130" s="89" t="str">
        <f>'CG Internal Tracker'!T130</f>
        <v>MM</v>
      </c>
      <c r="D130" s="89" t="str">
        <f>'CG Internal Tracker'!D130</f>
        <v>BGD</v>
      </c>
      <c r="E130" s="89" t="str">
        <f>'CG Internal Tracker'!E130</f>
        <v>Supply Chain Management</v>
      </c>
      <c r="F130" s="89" t="str">
        <f>'CG Internal Tracker'!H130</f>
        <v>Request to create purchase group code for 88202689</v>
      </c>
      <c r="G130" s="89" t="str">
        <f>'CG Internal Tracker'!L130</f>
        <v>Complted</v>
      </c>
      <c r="H130" s="89" t="str">
        <f>'CG Internal Tracker'!AC130</f>
        <v>Got user confirmation on 23.12.2024.Hence mark this ticket has resolved.</v>
      </c>
      <c r="I130" s="89" t="str">
        <f>'CG Internal Tracker'!K130</f>
        <v>Resolved</v>
      </c>
      <c r="J130" s="89" t="str">
        <f>'CG Internal Tracker'!B130</f>
        <v>Service Request</v>
      </c>
    </row>
    <row r="131" spans="1:10">
      <c r="A131" s="89" t="str">
        <f>'CG Internal Tracker'!V131</f>
        <v>2024-W48</v>
      </c>
      <c r="B131" s="306">
        <f>'CG Internal Tracker'!A131</f>
        <v>4000005508</v>
      </c>
      <c r="C131" s="89" t="str">
        <f>'CG Internal Tracker'!T131</f>
        <v>SD</v>
      </c>
      <c r="D131" s="89" t="str">
        <f>'CG Internal Tracker'!D131</f>
        <v>IND</v>
      </c>
      <c r="E131" s="89" t="str">
        <f>'CG Internal Tracker'!E131</f>
        <v>Commercial Accounts</v>
      </c>
      <c r="F131" s="89" t="str">
        <f>'CG Internal Tracker'!H131</f>
        <v>Unable to Link Code in SAP (vdh1n)</v>
      </c>
      <c r="G131" s="89" t="str">
        <f>'CG Internal Tracker'!L131</f>
        <v>Pending RAK Ceramics Action</v>
      </c>
      <c r="H131" s="89" t="str">
        <f>'CG Internal Tracker'!AC131</f>
        <v>Unassigned ticket, waiting for RAKC internal approval.</v>
      </c>
      <c r="I131" s="89" t="str">
        <f>'CG Internal Tracker'!K131</f>
        <v>New</v>
      </c>
      <c r="J131" s="89" t="str">
        <f>'CG Internal Tracker'!B131</f>
        <v>Service Request</v>
      </c>
    </row>
    <row r="132" spans="1:10">
      <c r="A132" s="89" t="str">
        <f>'CG Internal Tracker'!V132</f>
        <v>2024-W49</v>
      </c>
      <c r="B132" s="306">
        <f>'CG Internal Tracker'!A132</f>
        <v>4000005603</v>
      </c>
      <c r="C132" s="89" t="str">
        <f>'CG Internal Tracker'!T132</f>
        <v>SD</v>
      </c>
      <c r="D132" s="89" t="str">
        <f>'CG Internal Tracker'!D132</f>
        <v>UAE</v>
      </c>
      <c r="E132" s="89" t="str">
        <f>'CG Internal Tracker'!E132</f>
        <v>Showroom</v>
      </c>
      <c r="F132" s="89" t="str">
        <f>'CG Internal Tracker'!H132</f>
        <v>CUSTOMER CODE IN C4C - 5016046</v>
      </c>
      <c r="G132" s="89" t="str">
        <f>'CG Internal Tracker'!L132</f>
        <v>Resolved</v>
      </c>
      <c r="H132" s="89">
        <f>'CG Internal Tracker'!AC132</f>
        <v>0</v>
      </c>
      <c r="I132" s="89" t="str">
        <f>'CG Internal Tracker'!K132</f>
        <v>Closed</v>
      </c>
      <c r="J132" s="89" t="str">
        <f>'CG Internal Tracker'!B132</f>
        <v>Incident</v>
      </c>
    </row>
    <row r="133" spans="1:10">
      <c r="A133" s="89" t="str">
        <f>'CG Internal Tracker'!V133</f>
        <v>2024-W48</v>
      </c>
      <c r="B133" s="306">
        <f>'CG Internal Tracker'!A133</f>
        <v>4000005365</v>
      </c>
      <c r="C133" s="89" t="str">
        <f>'CG Internal Tracker'!T133</f>
        <v>C4C</v>
      </c>
      <c r="D133" s="89" t="str">
        <f>'CG Internal Tracker'!D133</f>
        <v>UAE</v>
      </c>
      <c r="E133" s="89" t="str">
        <f>'CG Internal Tracker'!E133</f>
        <v>Corporate Development</v>
      </c>
      <c r="F133" s="89" t="str">
        <f>'CG Internal Tracker'!H133</f>
        <v>CRM - LEAD OWNER Assignment Rule</v>
      </c>
      <c r="G133" s="89" t="str">
        <f>'CG Internal Tracker'!L133</f>
        <v>Pending RAK Ceramics Action</v>
      </c>
      <c r="H133" s="89" t="str">
        <f>'CG Internal Tracker'!AC133</f>
        <v xml:space="preserve"> Master Data issue HelpMe re-routed the incident to RAKC IT</v>
      </c>
      <c r="I133" s="89" t="str">
        <f>'CG Internal Tracker'!K133</f>
        <v>In Progress</v>
      </c>
      <c r="J133" s="89" t="str">
        <f>'CG Internal Tracker'!B133</f>
        <v>Incident</v>
      </c>
    </row>
    <row r="134" spans="1:10">
      <c r="A134" s="89" t="str">
        <f>'CG Internal Tracker'!V134</f>
        <v>2024-W35</v>
      </c>
      <c r="B134" s="306">
        <f>'CG Internal Tracker'!A134</f>
        <v>4000002430</v>
      </c>
      <c r="C134" s="89" t="str">
        <f>'CG Internal Tracker'!T134</f>
        <v>FI</v>
      </c>
      <c r="D134" s="89" t="str">
        <f>'CG Internal Tracker'!D134</f>
        <v>UAE</v>
      </c>
      <c r="E134" s="89" t="str">
        <f>'CG Internal Tracker'!E134</f>
        <v>Finance &amp; Accounts</v>
      </c>
      <c r="F134" s="89" t="str">
        <f>'CG Internal Tracker'!H134</f>
        <v>COST POSTING via ZFI_REV_REPOST_N - Revenue Posting is incorrect Sol ref#: 2000064622</v>
      </c>
      <c r="G134" s="89" t="str">
        <f>'CG Internal Tracker'!L134</f>
        <v>Under Requirements Gathering</v>
      </c>
      <c r="H134" s="89" t="str">
        <f>'CG Internal Tracker'!AC134</f>
        <v>19/12 - call was scheduled with user for 19/12, on his request it get postponed to Tuesday 24/12 to replicate the test scenario in quality.</v>
      </c>
      <c r="I134" s="89" t="str">
        <f>'CG Internal Tracker'!K134</f>
        <v>In Progress</v>
      </c>
      <c r="J134" s="89" t="str">
        <f>'CG Internal Tracker'!B134</f>
        <v>Service Request</v>
      </c>
    </row>
    <row r="135" spans="1:10">
      <c r="A135" s="89" t="str">
        <f>'CG Internal Tracker'!V135</f>
        <v>2024-W48</v>
      </c>
      <c r="B135" s="306">
        <f>'CG Internal Tracker'!A135</f>
        <v>4000005483</v>
      </c>
      <c r="C135" s="89" t="str">
        <f>'CG Internal Tracker'!T135</f>
        <v>CO</v>
      </c>
      <c r="D135" s="89" t="str">
        <f>'CG Internal Tracker'!D135</f>
        <v>UAE</v>
      </c>
      <c r="E135" s="89" t="str">
        <f>'CG Internal Tracker'!E135</f>
        <v>Finance &amp; Accounts</v>
      </c>
      <c r="F135" s="89" t="str">
        <f>'CG Internal Tracker'!H135</f>
        <v>Wrong costing in SAP</v>
      </c>
      <c r="G135" s="89" t="str">
        <f>'CG Internal Tracker'!L135</f>
        <v>Pending Vendor</v>
      </c>
      <c r="H135" s="89" t="str">
        <f>'CG Internal Tracker'!AC135</f>
        <v>20/12 - Sent followed up reminder to SAP. SAP case no - 1385651/2024.</v>
      </c>
      <c r="I135" s="89" t="str">
        <f>'CG Internal Tracker'!K135</f>
        <v>In Progress</v>
      </c>
      <c r="J135" s="89" t="str">
        <f>'CG Internal Tracker'!B135</f>
        <v>Incident</v>
      </c>
    </row>
    <row r="136" spans="1:10">
      <c r="A136" s="89" t="str">
        <f>'CG Internal Tracker'!V136</f>
        <v>2024-W38</v>
      </c>
      <c r="B136" s="306">
        <f>'CG Internal Tracker'!A136</f>
        <v>4000003197</v>
      </c>
      <c r="C136" s="89" t="str">
        <f>'CG Internal Tracker'!T136</f>
        <v>FI</v>
      </c>
      <c r="D136" s="89" t="str">
        <f>'CG Internal Tracker'!D136</f>
        <v>UK</v>
      </c>
      <c r="E136" s="89" t="str">
        <f>'CG Internal Tracker'!E136</f>
        <v>Accounts</v>
      </c>
      <c r="F136" s="89" t="str">
        <f>'CG Internal Tracker'!H136</f>
        <v>Exchange Rate Issue (FI) - RAKC UK- Sol Ref: 2000064722</v>
      </c>
      <c r="G136" s="89" t="str">
        <f>'CG Internal Tracker'!L136</f>
        <v>Completed</v>
      </c>
      <c r="H136" s="89">
        <f>'CG Internal Tracker'!AC136</f>
        <v>0</v>
      </c>
      <c r="I136" s="89" t="str">
        <f>'CG Internal Tracker'!K136</f>
        <v>Closed</v>
      </c>
      <c r="J136" s="89" t="str">
        <f>'CG Internal Tracker'!B136</f>
        <v>Service Request</v>
      </c>
    </row>
    <row r="137" spans="1:10">
      <c r="A137" s="89" t="str">
        <f>'CG Internal Tracker'!V137</f>
        <v>Not Found in HelpMe</v>
      </c>
      <c r="B137" s="306">
        <f>'CG Internal Tracker'!A137</f>
        <v>4000005599</v>
      </c>
      <c r="C137" s="89" t="str">
        <f>'CG Internal Tracker'!T137</f>
        <v>FI</v>
      </c>
      <c r="D137" s="89" t="str">
        <f>'CG Internal Tracker'!D137</f>
        <v>Not Found in HelpMe</v>
      </c>
      <c r="E137" s="89" t="str">
        <f>'CG Internal Tracker'!E137</f>
        <v>Not Found in HelpMe</v>
      </c>
      <c r="F137" s="89">
        <f>'CG Internal Tracker'!H137</f>
        <v>0</v>
      </c>
      <c r="G137" s="89" t="str">
        <f>'CG Internal Tracker'!L137</f>
        <v>Pending Approval</v>
      </c>
      <c r="H137" s="89">
        <f>'CG Internal Tracker'!AC137</f>
        <v>0</v>
      </c>
      <c r="I137" s="89" t="str">
        <f>'CG Internal Tracker'!K137</f>
        <v>Not Found in HelpMe</v>
      </c>
      <c r="J137" s="89" t="str">
        <f>'CG Internal Tracker'!B137</f>
        <v>Not Found In HelpMe</v>
      </c>
    </row>
    <row r="138" spans="1:10">
      <c r="A138" s="89" t="str">
        <f>'CG Internal Tracker'!V138</f>
        <v>2024-W49</v>
      </c>
      <c r="B138" s="306">
        <f>'CG Internal Tracker'!A138</f>
        <v>4000005703</v>
      </c>
      <c r="C138" s="89" t="str">
        <f>'CG Internal Tracker'!T138</f>
        <v>SD</v>
      </c>
      <c r="D138" s="89" t="str">
        <f>'CG Internal Tracker'!D138</f>
        <v>UAE</v>
      </c>
      <c r="E138" s="89" t="str">
        <f>'CG Internal Tracker'!E138</f>
        <v>Sanitaryware Sales</v>
      </c>
      <c r="F138" s="89" t="str">
        <f>'CG Internal Tracker'!H138</f>
        <v>RAK Ceramics - Sink Promotion GOSINK10R</v>
      </c>
      <c r="G138" s="89" t="str">
        <f>'CG Internal Tracker'!L138</f>
        <v>Resolved</v>
      </c>
      <c r="H138" s="89">
        <f>'CG Internal Tracker'!AC138</f>
        <v>0</v>
      </c>
      <c r="I138" s="89" t="str">
        <f>'CG Internal Tracker'!K138</f>
        <v>Closed</v>
      </c>
      <c r="J138" s="89" t="str">
        <f>'CG Internal Tracker'!B138</f>
        <v>Incident</v>
      </c>
    </row>
    <row r="139" spans="1:10">
      <c r="A139" s="89" t="str">
        <f>'CG Internal Tracker'!V139</f>
        <v>2024-W49</v>
      </c>
      <c r="B139" s="306">
        <f>'CG Internal Tracker'!A139</f>
        <v>4000005701</v>
      </c>
      <c r="C139" s="89" t="str">
        <f>'CG Internal Tracker'!T139</f>
        <v>SD</v>
      </c>
      <c r="D139" s="89" t="str">
        <f>'CG Internal Tracker'!D139</f>
        <v>UAE</v>
      </c>
      <c r="E139" s="89" t="str">
        <f>'CG Internal Tracker'!E139</f>
        <v>Local Sales</v>
      </c>
      <c r="F139" s="89" t="str">
        <f>'CG Internal Tracker'!H139</f>
        <v>URGENT assistance to fix incompletion log /// SO 1013297 --&gt;replaced by SO 1013305</v>
      </c>
      <c r="G139" s="89" t="str">
        <f>'CG Internal Tracker'!L139</f>
        <v>Resolved</v>
      </c>
      <c r="H139" s="89">
        <f>'CG Internal Tracker'!AC139</f>
        <v>0</v>
      </c>
      <c r="I139" s="89" t="str">
        <f>'CG Internal Tracker'!K139</f>
        <v>Closed</v>
      </c>
      <c r="J139" s="89" t="str">
        <f>'CG Internal Tracker'!B139</f>
        <v>Incident</v>
      </c>
    </row>
    <row r="140" spans="1:10">
      <c r="A140" s="89" t="str">
        <f>'CG Internal Tracker'!V140</f>
        <v>2024-W48</v>
      </c>
      <c r="B140" s="306">
        <f>'CG Internal Tracker'!A140</f>
        <v>4000005336</v>
      </c>
      <c r="C140" s="89" t="str">
        <f>'CG Internal Tracker'!T140</f>
        <v>SD</v>
      </c>
      <c r="D140" s="89" t="str">
        <f>'CG Internal Tracker'!D140</f>
        <v>UAE</v>
      </c>
      <c r="E140" s="89" t="str">
        <f>'CG Internal Tracker'!E140</f>
        <v>Sales</v>
      </c>
      <c r="F140" s="89" t="str">
        <f>'CG Internal Tracker'!H140</f>
        <v>DUO000444 - SHOWING SW06 LOCATION</v>
      </c>
      <c r="G140" s="89" t="str">
        <f>'CG Internal Tracker'!L140</f>
        <v>Resolved</v>
      </c>
      <c r="H140" s="89" t="str">
        <f>'CG Internal Tracker'!AC140</f>
        <v>Master data issue, RAKC internal team working.</v>
      </c>
      <c r="I140" s="89" t="str">
        <f>'CG Internal Tracker'!K140</f>
        <v>Resolved</v>
      </c>
      <c r="J140" s="89" t="str">
        <f>'CG Internal Tracker'!B140</f>
        <v>Incident</v>
      </c>
    </row>
    <row r="141" spans="1:10">
      <c r="A141" s="89" t="str">
        <f>'CG Internal Tracker'!V141</f>
        <v>2024-W47</v>
      </c>
      <c r="B141" s="306">
        <f>'CG Internal Tracker'!A141</f>
        <v>4000005106</v>
      </c>
      <c r="C141" s="89" t="str">
        <f>'CG Internal Tracker'!T141</f>
        <v>SD</v>
      </c>
      <c r="D141" s="89" t="str">
        <f>'CG Internal Tracker'!D141</f>
        <v>UAE</v>
      </c>
      <c r="E141" s="89" t="str">
        <f>'CG Internal Tracker'!E141</f>
        <v>Logistics and Warehouse</v>
      </c>
      <c r="F141" s="89" t="str">
        <f>'CG Internal Tracker'!H141</f>
        <v> All delivery note needs to be printed with INCOTERMS and its description, for SW, Tiles &amp; Kludi </v>
      </c>
      <c r="G141" s="89" t="str">
        <f>'CG Internal Tracker'!L141</f>
        <v>Pending RAK Ceramics Action</v>
      </c>
      <c r="H141" s="89" t="str">
        <f>'CG Internal Tracker'!AC141</f>
        <v>Ticket assigned to Ajay RAKC team.</v>
      </c>
      <c r="I141" s="89" t="str">
        <f>'CG Internal Tracker'!K141</f>
        <v>User acceptance</v>
      </c>
      <c r="J141" s="89" t="str">
        <f>'CG Internal Tracker'!B141</f>
        <v>Service Request</v>
      </c>
    </row>
    <row r="142" spans="1:10">
      <c r="A142" s="89" t="str">
        <f>'CG Internal Tracker'!V142</f>
        <v>2024-W49</v>
      </c>
      <c r="B142" s="306">
        <f>'CG Internal Tracker'!A142</f>
        <v>4000005727</v>
      </c>
      <c r="C142" s="89" t="str">
        <f>'CG Internal Tracker'!T142</f>
        <v>SD</v>
      </c>
      <c r="D142" s="89" t="str">
        <f>'CG Internal Tracker'!D142</f>
        <v>IND</v>
      </c>
      <c r="E142" s="89" t="str">
        <f>'CG Internal Tracker'!E142</f>
        <v>Purchase</v>
      </c>
      <c r="F142" s="89" t="str">
        <f>'CG Internal Tracker'!H142</f>
        <v>Customer contact number mismatch in SO and SI</v>
      </c>
      <c r="G142" s="89" t="str">
        <f>'CG Internal Tracker'!L142</f>
        <v>Resolved</v>
      </c>
      <c r="H142" s="89">
        <f>'CG Internal Tracker'!AC142</f>
        <v>0</v>
      </c>
      <c r="I142" s="89" t="str">
        <f>'CG Internal Tracker'!K142</f>
        <v>Closed</v>
      </c>
      <c r="J142" s="89" t="str">
        <f>'CG Internal Tracker'!B142</f>
        <v>Incident</v>
      </c>
    </row>
    <row r="143" spans="1:10">
      <c r="A143" s="89" t="str">
        <f>'CG Internal Tracker'!V143</f>
        <v>2024-W49</v>
      </c>
      <c r="B143" s="306">
        <f>'CG Internal Tracker'!A143</f>
        <v>4000005715</v>
      </c>
      <c r="C143" s="89" t="str">
        <f>'CG Internal Tracker'!T143</f>
        <v>SD</v>
      </c>
      <c r="D143" s="89" t="str">
        <f>'CG Internal Tracker'!D143</f>
        <v>UAE</v>
      </c>
      <c r="E143" s="89" t="str">
        <f>'CG Internal Tracker'!E143</f>
        <v>Sales</v>
      </c>
      <c r="F143" s="89" t="str">
        <f>'CG Internal Tracker'!H143</f>
        <v>EXTERNAL ID ISSUE</v>
      </c>
      <c r="G143" s="89" t="str">
        <f>'CG Internal Tracker'!L143</f>
        <v>Pending RAK Ceramics Action</v>
      </c>
      <c r="H143" s="89">
        <f>'CG Internal Tracker'!AC143</f>
        <v>0</v>
      </c>
      <c r="I143" s="89" t="str">
        <f>'CG Internal Tracker'!K143</f>
        <v>In Progress</v>
      </c>
      <c r="J143" s="89" t="str">
        <f>'CG Internal Tracker'!B143</f>
        <v>Incident</v>
      </c>
    </row>
    <row r="144" spans="1:10">
      <c r="A144" s="89" t="str">
        <f>'CG Internal Tracker'!V144</f>
        <v>2024-W49</v>
      </c>
      <c r="B144" s="306">
        <f>'CG Internal Tracker'!A144</f>
        <v>4000005573</v>
      </c>
      <c r="C144" s="89" t="str">
        <f>'CG Internal Tracker'!T144</f>
        <v>CO</v>
      </c>
      <c r="D144" s="89" t="str">
        <f>'CG Internal Tracker'!D144</f>
        <v>IND</v>
      </c>
      <c r="E144" s="89" t="str">
        <f>'CG Internal Tracker'!E144</f>
        <v>Finance &amp; Accounts</v>
      </c>
      <c r="F144" s="89" t="str">
        <f>'CG Internal Tracker'!H144</f>
        <v>KKS1 run in the background, keeps getting cancelled automatically</v>
      </c>
      <c r="G144" s="89" t="str">
        <f>'CG Internal Tracker'!L144</f>
        <v>Resolved</v>
      </c>
      <c r="H144" s="89">
        <f>'CG Internal Tracker'!AC144</f>
        <v>0</v>
      </c>
      <c r="I144" s="89" t="str">
        <f>'CG Internal Tracker'!K144</f>
        <v>Closed</v>
      </c>
      <c r="J144" s="89" t="str">
        <f>'CG Internal Tracker'!B144</f>
        <v>Incident</v>
      </c>
    </row>
    <row r="145" spans="1:10">
      <c r="A145" s="89" t="str">
        <f>'CG Internal Tracker'!V145</f>
        <v>2024-W50</v>
      </c>
      <c r="B145" s="306">
        <f>'CG Internal Tracker'!A145</f>
        <v>4000005739</v>
      </c>
      <c r="C145" s="89" t="str">
        <f>'CG Internal Tracker'!T145</f>
        <v>FI</v>
      </c>
      <c r="D145" s="89" t="str">
        <f>'CG Internal Tracker'!D145</f>
        <v>BGD</v>
      </c>
      <c r="E145" s="89" t="str">
        <f>'CG Internal Tracker'!E145</f>
        <v>Accounts &amp; Finance</v>
      </c>
      <c r="F145" s="89" t="str">
        <f>'CG Internal Tracker'!H145</f>
        <v>Posting Problem</v>
      </c>
      <c r="G145" s="89" t="str">
        <f>'CG Internal Tracker'!L145</f>
        <v>Resolved</v>
      </c>
      <c r="H145" s="89">
        <f>'CG Internal Tracker'!AC145</f>
        <v>0</v>
      </c>
      <c r="I145" s="89" t="str">
        <f>'CG Internal Tracker'!K145</f>
        <v>Closed</v>
      </c>
      <c r="J145" s="89" t="str">
        <f>'CG Internal Tracker'!B145</f>
        <v>Incident</v>
      </c>
    </row>
    <row r="146" spans="1:10">
      <c r="A146" s="89" t="str">
        <f>'CG Internal Tracker'!V146</f>
        <v>2024-W49</v>
      </c>
      <c r="B146" s="306">
        <f>'CG Internal Tracker'!A146</f>
        <v>4000005673</v>
      </c>
      <c r="C146" s="89" t="str">
        <f>'CG Internal Tracker'!T146</f>
        <v>FI</v>
      </c>
      <c r="D146" s="89" t="str">
        <f>'CG Internal Tracker'!D146</f>
        <v>GER</v>
      </c>
      <c r="E146" s="89" t="str">
        <f>'CG Internal Tracker'!E146</f>
        <v>Central Controlling</v>
      </c>
      <c r="F146" s="89" t="str">
        <f>'CG Internal Tracker'!H146</f>
        <v>Report shows wrong value - ZCOFBGUV</v>
      </c>
      <c r="G146" s="89" t="str">
        <f>'CG Internal Tracker'!L146</f>
        <v>Pending for SME's inputs</v>
      </c>
      <c r="H146" s="89" t="str">
        <f>'CG Internal Tracker'!AC146</f>
        <v>11/12 - abap analyses shared with Rak-SME (Sundar). Pending with SME for the logic to be implemented.</v>
      </c>
      <c r="I146" s="89" t="str">
        <f>'CG Internal Tracker'!K146</f>
        <v>In Progress</v>
      </c>
      <c r="J146" s="89" t="str">
        <f>'CG Internal Tracker'!B146</f>
        <v>Incident</v>
      </c>
    </row>
    <row r="147" spans="1:10">
      <c r="A147" s="89" t="str">
        <f>'CG Internal Tracker'!V147</f>
        <v>2024-W49</v>
      </c>
      <c r="B147" s="306">
        <f>'CG Internal Tracker'!A147</f>
        <v>4000005570</v>
      </c>
      <c r="C147" s="89" t="str">
        <f>'CG Internal Tracker'!T147</f>
        <v>FI</v>
      </c>
      <c r="D147" s="89" t="str">
        <f>'CG Internal Tracker'!D147</f>
        <v>IND</v>
      </c>
      <c r="E147" s="89" t="str">
        <f>'CG Internal Tracker'!E147</f>
        <v>Accounts - SSC</v>
      </c>
      <c r="F147" s="89" t="str">
        <f>'CG Internal Tracker'!H147</f>
        <v>UPLOAD Error while uploading data -(ZFI001 TCODE)</v>
      </c>
      <c r="G147" s="89" t="str">
        <f>'CG Internal Tracker'!L147</f>
        <v>In Progress</v>
      </c>
      <c r="H147" s="89" t="str">
        <f>'CG Internal Tracker'!AC147</f>
        <v xml:space="preserve">19/12 - received inputs from ABAP team, based on that functional team is re-analysing </v>
      </c>
      <c r="I147" s="89" t="str">
        <f>'CG Internal Tracker'!K147</f>
        <v>In Progress</v>
      </c>
      <c r="J147" s="89" t="str">
        <f>'CG Internal Tracker'!B147</f>
        <v>Incident</v>
      </c>
    </row>
    <row r="148" spans="1:10">
      <c r="A148" s="89" t="str">
        <f>'CG Internal Tracker'!V148</f>
        <v>2024-W49</v>
      </c>
      <c r="B148" s="306">
        <f>'CG Internal Tracker'!A148</f>
        <v>4000005573</v>
      </c>
      <c r="C148" s="89" t="str">
        <f>'CG Internal Tracker'!T148</f>
        <v>FI</v>
      </c>
      <c r="D148" s="89" t="str">
        <f>'CG Internal Tracker'!D148</f>
        <v>IND</v>
      </c>
      <c r="E148" s="89" t="str">
        <f>'CG Internal Tracker'!E148</f>
        <v>Finance &amp; Accounts</v>
      </c>
      <c r="F148" s="89" t="str">
        <f>'CG Internal Tracker'!H148</f>
        <v>SAP FV50 entry Parking Issue</v>
      </c>
      <c r="G148" s="89" t="str">
        <f>'CG Internal Tracker'!L148</f>
        <v>Resolved</v>
      </c>
      <c r="H148" s="89">
        <f>'CG Internal Tracker'!AC148</f>
        <v>0</v>
      </c>
      <c r="I148" s="89" t="str">
        <f>'CG Internal Tracker'!K148</f>
        <v>Closed</v>
      </c>
      <c r="J148" s="89" t="str">
        <f>'CG Internal Tracker'!B148</f>
        <v>Incident</v>
      </c>
    </row>
    <row r="149" spans="1:10">
      <c r="A149" s="89" t="str">
        <f>'CG Internal Tracker'!V149</f>
        <v>2024-W37</v>
      </c>
      <c r="B149" s="306">
        <f>'CG Internal Tracker'!A149</f>
        <v>4000002963</v>
      </c>
      <c r="C149" s="89" t="str">
        <f>'CG Internal Tracker'!T149</f>
        <v>FI</v>
      </c>
      <c r="D149" s="89" t="str">
        <f>'CG Internal Tracker'!D149</f>
        <v>UAE</v>
      </c>
      <c r="E149" s="89" t="str">
        <f>'CG Internal Tracker'!E149</f>
        <v>Accounts</v>
      </c>
      <c r="F149" s="89" t="str">
        <f>'CG Internal Tracker'!H149</f>
        <v>TO ADD GLS IN FSV IN F.01 (SAP FI) Sol Rf: 3000052558</v>
      </c>
      <c r="G149" s="89" t="str">
        <f>'CG Internal Tracker'!L149</f>
        <v>Completed</v>
      </c>
      <c r="H149" s="89">
        <f>'CG Internal Tracker'!AC149</f>
        <v>0</v>
      </c>
      <c r="I149" s="89" t="str">
        <f>'CG Internal Tracker'!K149</f>
        <v>Closed</v>
      </c>
      <c r="J149" s="89" t="str">
        <f>'CG Internal Tracker'!B149</f>
        <v>Service Request</v>
      </c>
    </row>
    <row r="150" spans="1:10">
      <c r="A150" s="89" t="str">
        <f>'CG Internal Tracker'!V150</f>
        <v>2024-W35</v>
      </c>
      <c r="B150" s="306">
        <f>'CG Internal Tracker'!A150</f>
        <v>4000002373</v>
      </c>
      <c r="C150" s="89" t="str">
        <f>'CG Internal Tracker'!T150</f>
        <v>FI</v>
      </c>
      <c r="D150" s="89" t="str">
        <f>'CG Internal Tracker'!D150</f>
        <v>IND</v>
      </c>
      <c r="E150" s="89" t="str">
        <f>'CG Internal Tracker'!E150</f>
        <v>Purchase</v>
      </c>
      <c r="F150" s="89">
        <f>'CG Internal Tracker'!H150</f>
        <v>0</v>
      </c>
      <c r="G150" s="89" t="str">
        <f>'CG Internal Tracker'!L150</f>
        <v>Completed</v>
      </c>
      <c r="H150" s="89">
        <f>'CG Internal Tracker'!AC150</f>
        <v>0</v>
      </c>
      <c r="I150" s="89" t="str">
        <f>'CG Internal Tracker'!K150</f>
        <v>Closed</v>
      </c>
      <c r="J150" s="89" t="str">
        <f>'CG Internal Tracker'!B150</f>
        <v>Service Request</v>
      </c>
    </row>
    <row r="151" spans="1:10">
      <c r="A151" s="89" t="str">
        <f>'CG Internal Tracker'!V151</f>
        <v>2024-W49</v>
      </c>
      <c r="B151" s="306">
        <f>'CG Internal Tracker'!A151</f>
        <v>4000005614</v>
      </c>
      <c r="C151" s="89" t="str">
        <f>'CG Internal Tracker'!T151</f>
        <v>MM</v>
      </c>
      <c r="D151" s="89" t="str">
        <f>'CG Internal Tracker'!D151</f>
        <v>BGD</v>
      </c>
      <c r="E151" s="89" t="str">
        <f>'CG Internal Tracker'!E151</f>
        <v>Press</v>
      </c>
      <c r="F151" s="89" t="str">
        <f>'CG Internal Tracker'!H151</f>
        <v>Release strategy is not appearing</v>
      </c>
      <c r="G151" s="89" t="str">
        <f>'CG Internal Tracker'!L151</f>
        <v>Resolved</v>
      </c>
      <c r="H151" s="89">
        <f>'CG Internal Tracker'!AC151</f>
        <v>0</v>
      </c>
      <c r="I151" s="89" t="str">
        <f>'CG Internal Tracker'!K151</f>
        <v>Closed</v>
      </c>
      <c r="J151" s="89" t="str">
        <f>'CG Internal Tracker'!B151</f>
        <v>Incident</v>
      </c>
    </row>
    <row r="152" spans="1:10">
      <c r="A152" s="89" t="str">
        <f>'CG Internal Tracker'!V152</f>
        <v>2024-W48</v>
      </c>
      <c r="B152" s="306">
        <f>'CG Internal Tracker'!A152</f>
        <v>4000005458</v>
      </c>
      <c r="C152" s="89" t="str">
        <f>'CG Internal Tracker'!T152</f>
        <v>MM</v>
      </c>
      <c r="D152" s="89" t="str">
        <f>'CG Internal Tracker'!D152</f>
        <v>IND</v>
      </c>
      <c r="E152" s="89" t="str">
        <f>'CG Internal Tracker'!E152</f>
        <v>Sanitaryware</v>
      </c>
      <c r="F152" s="89" t="str">
        <f>'CG Internal Tracker'!H152</f>
        <v>NEW PR request approval matrix</v>
      </c>
      <c r="G152" s="89" t="str">
        <f>'CG Internal Tracker'!L152</f>
        <v>Complted</v>
      </c>
      <c r="H152" s="89" t="str">
        <f>'CG Internal Tracker'!AC152</f>
        <v>Issue resolved on 20,12.2024</v>
      </c>
      <c r="I152" s="89" t="str">
        <f>'CG Internal Tracker'!K152</f>
        <v>Resolved</v>
      </c>
      <c r="J152" s="89" t="str">
        <f>'CG Internal Tracker'!B152</f>
        <v>Service Request</v>
      </c>
    </row>
    <row r="153" spans="1:10">
      <c r="A153" s="89" t="str">
        <f>'CG Internal Tracker'!V153</f>
        <v>2024-W47</v>
      </c>
      <c r="B153" s="306">
        <f>'CG Internal Tracker'!A153</f>
        <v>4000005247</v>
      </c>
      <c r="C153" s="89" t="str">
        <f>'CG Internal Tracker'!T153</f>
        <v>MM</v>
      </c>
      <c r="D153" s="89" t="str">
        <f>'CG Internal Tracker'!D153</f>
        <v>GER</v>
      </c>
      <c r="E153" s="89" t="str">
        <f>'CG Internal Tracker'!E153</f>
        <v>Information Technology</v>
      </c>
      <c r="F153" s="89" t="str">
        <f>'CG Internal Tracker'!H153</f>
        <v>Change of address in PO for Austria</v>
      </c>
      <c r="G153" s="89" t="str">
        <f>'CG Internal Tracker'!L153</f>
        <v>Completed</v>
      </c>
      <c r="H153" s="89">
        <f>'CG Internal Tracker'!AC153</f>
        <v>0</v>
      </c>
      <c r="I153" s="89" t="str">
        <f>'CG Internal Tracker'!K153</f>
        <v>Closed</v>
      </c>
      <c r="J153" s="89" t="str">
        <f>'CG Internal Tracker'!B153</f>
        <v>Service Request</v>
      </c>
    </row>
    <row r="154" spans="1:10">
      <c r="A154" s="89" t="str">
        <f>'CG Internal Tracker'!V154</f>
        <v>2024-W46</v>
      </c>
      <c r="B154" s="306">
        <f>'CG Internal Tracker'!A154</f>
        <v>4000004904</v>
      </c>
      <c r="C154" s="89" t="str">
        <f>'CG Internal Tracker'!T154</f>
        <v>MM</v>
      </c>
      <c r="D154" s="89" t="str">
        <f>'CG Internal Tracker'!D154</f>
        <v>IND</v>
      </c>
      <c r="E154" s="89" t="str">
        <f>'CG Internal Tracker'!E154</f>
        <v>Finance &amp; Accounts</v>
      </c>
      <c r="F154" s="89" t="str">
        <f>'CG Internal Tracker'!H154</f>
        <v>Inclusion of central purchasing block in ZMKVZ report</v>
      </c>
      <c r="G154" s="89" t="str">
        <f>'CG Internal Tracker'!L154</f>
        <v>Under UAT</v>
      </c>
      <c r="H154" s="89" t="str">
        <f>'CG Internal Tracker'!AC154</f>
        <v>Waiting for TR to move to Quality system.</v>
      </c>
      <c r="I154" s="89" t="str">
        <f>'CG Internal Tracker'!K154</f>
        <v>User acceptance</v>
      </c>
      <c r="J154" s="89" t="str">
        <f>'CG Internal Tracker'!B154</f>
        <v>Service Request</v>
      </c>
    </row>
    <row r="155" spans="1:10">
      <c r="A155" s="89" t="str">
        <f>'CG Internal Tracker'!V155</f>
        <v>2024-W49</v>
      </c>
      <c r="B155" s="306">
        <f>'CG Internal Tracker'!A155</f>
        <v>4000005713</v>
      </c>
      <c r="C155" s="89" t="str">
        <f>'CG Internal Tracker'!T155</f>
        <v>pp</v>
      </c>
      <c r="D155" s="89" t="str">
        <f>'CG Internal Tracker'!D155</f>
        <v>UAE</v>
      </c>
      <c r="E155" s="89" t="str">
        <f>'CG Internal Tracker'!E155</f>
        <v>Production-Planing</v>
      </c>
      <c r="F155" s="89">
        <f>'CG Internal Tracker'!H155</f>
        <v>0</v>
      </c>
      <c r="G155" s="89" t="str">
        <f>'CG Internal Tracker'!L155</f>
        <v>Under Analysis</v>
      </c>
      <c r="H155" s="89">
        <f>'CG Internal Tracker'!AC155</f>
        <v>0</v>
      </c>
      <c r="I155" s="89" t="str">
        <f>'CG Internal Tracker'!K155</f>
        <v>Closed</v>
      </c>
      <c r="J155" s="89" t="str">
        <f>'CG Internal Tracker'!B155</f>
        <v>Service Request</v>
      </c>
    </row>
    <row r="156" spans="1:10">
      <c r="A156" s="89" t="str">
        <f>'CG Internal Tracker'!V156</f>
        <v>2024-W50</v>
      </c>
      <c r="B156" s="306">
        <f>'CG Internal Tracker'!A156</f>
        <v>4000005786</v>
      </c>
      <c r="C156" s="89" t="str">
        <f>'CG Internal Tracker'!T156</f>
        <v>FI</v>
      </c>
      <c r="D156" s="89" t="str">
        <f>'CG Internal Tracker'!D156</f>
        <v>IND</v>
      </c>
      <c r="E156" s="89" t="str">
        <f>'CG Internal Tracker'!E156</f>
        <v>Purchase</v>
      </c>
      <c r="F156" s="89" t="str">
        <f>'CG Internal Tracker'!H156</f>
        <v>GST NO typing mistake during plant code creation , Actual GST is 03AACCR6424N2Z9, but it shows 03AACCR6424N1ZA.</v>
      </c>
      <c r="G156" s="89" t="str">
        <f>'CG Internal Tracker'!L156</f>
        <v>Resolved</v>
      </c>
      <c r="H156" s="89">
        <f>'CG Internal Tracker'!AC156</f>
        <v>0</v>
      </c>
      <c r="I156" s="89" t="str">
        <f>'CG Internal Tracker'!K156</f>
        <v>Closed</v>
      </c>
      <c r="J156" s="89" t="str">
        <f>'CG Internal Tracker'!B156</f>
        <v>Incident</v>
      </c>
    </row>
    <row r="157" spans="1:10">
      <c r="A157" s="89" t="str">
        <f>'CG Internal Tracker'!V157</f>
        <v>2024-W50</v>
      </c>
      <c r="B157" s="306">
        <f>'CG Internal Tracker'!A157</f>
        <v>4000005788</v>
      </c>
      <c r="C157" s="89" t="str">
        <f>'CG Internal Tracker'!T157</f>
        <v>C4C</v>
      </c>
      <c r="D157" s="89" t="str">
        <f>'CG Internal Tracker'!D157</f>
        <v>UAE</v>
      </c>
      <c r="E157" s="89" t="str">
        <f>'CG Internal Tracker'!E157</f>
        <v>Showroom</v>
      </c>
      <c r="F157" s="89" t="str">
        <f>'CG Internal Tracker'!H157</f>
        <v>OLD SYSTEM // REPLACMENT FOC ORDER ERROR</v>
      </c>
      <c r="G157" s="89" t="str">
        <f>'CG Internal Tracker'!L157</f>
        <v>Resolved</v>
      </c>
      <c r="H157" s="89">
        <f>'CG Internal Tracker'!AC157</f>
        <v>0</v>
      </c>
      <c r="I157" s="89" t="str">
        <f>'CG Internal Tracker'!K157</f>
        <v>Closed</v>
      </c>
      <c r="J157" s="89" t="str">
        <f>'CG Internal Tracker'!B157</f>
        <v>Incident</v>
      </c>
    </row>
    <row r="158" spans="1:10">
      <c r="A158" s="89" t="str">
        <f>'CG Internal Tracker'!V158</f>
        <v>2024-W50</v>
      </c>
      <c r="B158" s="306">
        <f>'CG Internal Tracker'!A158</f>
        <v>4000005792</v>
      </c>
      <c r="C158" s="89" t="str">
        <f>'CG Internal Tracker'!T158</f>
        <v>C4C</v>
      </c>
      <c r="D158" s="89" t="str">
        <f>'CG Internal Tracker'!D158</f>
        <v>UAE</v>
      </c>
      <c r="E158" s="89" t="str">
        <f>'CG Internal Tracker'!E158</f>
        <v>Sales</v>
      </c>
      <c r="F158" s="89" t="str">
        <f>'CG Internal Tracker'!H158</f>
        <v>Order Placement Issue in SAP.</v>
      </c>
      <c r="G158" s="89" t="str">
        <f>'CG Internal Tracker'!L158</f>
        <v>Resolved</v>
      </c>
      <c r="H158" s="89">
        <f>'CG Internal Tracker'!AC158</f>
        <v>0</v>
      </c>
      <c r="I158" s="89" t="str">
        <f>'CG Internal Tracker'!K158</f>
        <v>Closed</v>
      </c>
      <c r="J158" s="89" t="str">
        <f>'CG Internal Tracker'!B158</f>
        <v>Incident</v>
      </c>
    </row>
    <row r="159" spans="1:10">
      <c r="A159" s="89" t="str">
        <f>'CG Internal Tracker'!V159</f>
        <v>2024-W50</v>
      </c>
      <c r="B159" s="306">
        <f>'CG Internal Tracker'!A159</f>
        <v>4000005802</v>
      </c>
      <c r="C159" s="89" t="str">
        <f>'CG Internal Tracker'!T159</f>
        <v>C4C</v>
      </c>
      <c r="D159" s="89" t="str">
        <f>'CG Internal Tracker'!D159</f>
        <v>UAE</v>
      </c>
      <c r="E159" s="89" t="str">
        <f>'CG Internal Tracker'!E159</f>
        <v>Showroom</v>
      </c>
      <c r="F159" s="89" t="str">
        <f>'CG Internal Tracker'!H159</f>
        <v>ERROR IN C4C</v>
      </c>
      <c r="G159" s="89" t="str">
        <f>'CG Internal Tracker'!L159</f>
        <v>Resolved</v>
      </c>
      <c r="H159" s="89">
        <f>'CG Internal Tracker'!AC159</f>
        <v>0</v>
      </c>
      <c r="I159" s="89" t="str">
        <f>'CG Internal Tracker'!K159</f>
        <v>Closed</v>
      </c>
      <c r="J159" s="89" t="str">
        <f>'CG Internal Tracker'!B159</f>
        <v>Incident</v>
      </c>
    </row>
    <row r="160" spans="1:10">
      <c r="A160" s="89" t="str">
        <f>'CG Internal Tracker'!V160</f>
        <v>2024-W50</v>
      </c>
      <c r="B160" s="306">
        <f>'CG Internal Tracker'!A160</f>
        <v>4000005805</v>
      </c>
      <c r="C160" s="89" t="str">
        <f>'CG Internal Tracker'!T160</f>
        <v>C4C</v>
      </c>
      <c r="D160" s="89" t="str">
        <f>'CG Internal Tracker'!D160</f>
        <v>UAE</v>
      </c>
      <c r="E160" s="89" t="str">
        <f>'CG Internal Tracker'!E160</f>
        <v>Sales</v>
      </c>
      <c r="F160" s="89" t="str">
        <f>'CG Internal Tracker'!H160</f>
        <v>Quotation price error</v>
      </c>
      <c r="G160" s="89" t="str">
        <f>'CG Internal Tracker'!L160</f>
        <v>Resolved</v>
      </c>
      <c r="H160" s="89">
        <f>'CG Internal Tracker'!AC160</f>
        <v>0</v>
      </c>
      <c r="I160" s="89" t="str">
        <f>'CG Internal Tracker'!K160</f>
        <v>Closed</v>
      </c>
      <c r="J160" s="89" t="str">
        <f>'CG Internal Tracker'!B160</f>
        <v>Incident</v>
      </c>
    </row>
    <row r="161" spans="1:10">
      <c r="A161" s="89" t="str">
        <f>'CG Internal Tracker'!V161</f>
        <v>2024-W50</v>
      </c>
      <c r="B161" s="306">
        <f>'CG Internal Tracker'!A161</f>
        <v>4000005808</v>
      </c>
      <c r="C161" s="89" t="str">
        <f>'CG Internal Tracker'!T161</f>
        <v>C4C</v>
      </c>
      <c r="D161" s="89" t="str">
        <f>'CG Internal Tracker'!D161</f>
        <v>UAE</v>
      </c>
      <c r="E161" s="89" t="str">
        <f>'CG Internal Tracker'!E161</f>
        <v>Sales</v>
      </c>
      <c r="F161" s="89" t="str">
        <f>'CG Internal Tracker'!H161</f>
        <v xml:space="preserve"> Frequent SAP Error Codes Blocking Order Placement.</v>
      </c>
      <c r="G161" s="89" t="str">
        <f>'CG Internal Tracker'!L161</f>
        <v>Resolved</v>
      </c>
      <c r="H161" s="89">
        <f>'CG Internal Tracker'!AC161</f>
        <v>0</v>
      </c>
      <c r="I161" s="89" t="str">
        <f>'CG Internal Tracker'!K161</f>
        <v>Closed</v>
      </c>
      <c r="J161" s="89" t="str">
        <f>'CG Internal Tracker'!B161</f>
        <v>Incident</v>
      </c>
    </row>
    <row r="162" spans="1:10">
      <c r="A162" s="89" t="str">
        <f>'CG Internal Tracker'!V162</f>
        <v>2024-W50</v>
      </c>
      <c r="B162" s="306">
        <f>'CG Internal Tracker'!A162</f>
        <v>4000005799</v>
      </c>
      <c r="C162" s="89" t="str">
        <f>'CG Internal Tracker'!T162</f>
        <v>PP</v>
      </c>
      <c r="D162" s="89" t="str">
        <f>'CG Internal Tracker'!D162</f>
        <v>UAE</v>
      </c>
      <c r="E162" s="89" t="str">
        <f>'CG Internal Tracker'!E162</f>
        <v>Production</v>
      </c>
      <c r="F162" s="89" t="str">
        <f>'CG Internal Tracker'!H162</f>
        <v>We got error in posting in SAP and could not resolve it , So please do the needful to resolve the same ASAP.</v>
      </c>
      <c r="G162" s="89" t="str">
        <f>'CG Internal Tracker'!L162</f>
        <v>Resolved</v>
      </c>
      <c r="H162" s="89">
        <f>'CG Internal Tracker'!AC162</f>
        <v>0</v>
      </c>
      <c r="I162" s="89" t="str">
        <f>'CG Internal Tracker'!K162</f>
        <v>Closed</v>
      </c>
      <c r="J162" s="89" t="str">
        <f>'CG Internal Tracker'!B162</f>
        <v>Incident</v>
      </c>
    </row>
    <row r="163" spans="1:10">
      <c r="A163" s="89" t="str">
        <f>'CG Internal Tracker'!V163</f>
        <v>2024-W49</v>
      </c>
      <c r="B163" s="306">
        <f>'CG Internal Tracker'!A163</f>
        <v>4000005713</v>
      </c>
      <c r="C163" s="89" t="str">
        <f>'CG Internal Tracker'!T163</f>
        <v>PP</v>
      </c>
      <c r="D163" s="89" t="str">
        <f>'CG Internal Tracker'!D163</f>
        <v>UAE</v>
      </c>
      <c r="E163" s="89" t="str">
        <f>'CG Internal Tracker'!E163</f>
        <v>Production-Planing</v>
      </c>
      <c r="F163" s="89" t="str">
        <f>'CG Internal Tracker'!H163</f>
        <v>Addition of Data for ZPP_BOM_UPLOAD Program </v>
      </c>
      <c r="G163" s="89" t="str">
        <f>'CG Internal Tracker'!L163</f>
        <v>Under UAT</v>
      </c>
      <c r="H163" s="89">
        <f>'CG Internal Tracker'!AC163</f>
        <v>0</v>
      </c>
      <c r="I163" s="89" t="str">
        <f>'CG Internal Tracker'!K163</f>
        <v>Closed</v>
      </c>
      <c r="J163" s="89" t="str">
        <f>'CG Internal Tracker'!B163</f>
        <v>Service Request</v>
      </c>
    </row>
    <row r="164" spans="1:10">
      <c r="A164" s="89" t="str">
        <f>'CG Internal Tracker'!V164</f>
        <v>2024-W49</v>
      </c>
      <c r="B164" s="306">
        <f>'CG Internal Tracker'!A164</f>
        <v>4000005652</v>
      </c>
      <c r="C164" s="89" t="str">
        <f>'CG Internal Tracker'!T164</f>
        <v>PP</v>
      </c>
      <c r="D164" s="89" t="str">
        <f>'CG Internal Tracker'!D164</f>
        <v>UAE</v>
      </c>
      <c r="E164" s="89" t="str">
        <f>'CG Internal Tracker'!E164</f>
        <v>Production-Planing</v>
      </c>
      <c r="F164" s="89" t="str">
        <f>'CG Internal Tracker'!H164</f>
        <v>Request for New Creation Program for KRT/KRP</v>
      </c>
      <c r="G164" s="89" t="str">
        <f>'CG Internal Tracker'!L164</f>
        <v>Under Development</v>
      </c>
      <c r="H164" s="89" t="str">
        <f>'CG Internal Tracker'!AC164</f>
        <v>Checking feasibility with ABAP on existing BAPI's.</v>
      </c>
      <c r="I164" s="89" t="str">
        <f>'CG Internal Tracker'!K164</f>
        <v>In Progress</v>
      </c>
      <c r="J164" s="89" t="str">
        <f>'CG Internal Tracker'!B164</f>
        <v>Service Request</v>
      </c>
    </row>
    <row r="165" spans="1:10">
      <c r="A165" s="89" t="str">
        <f>'CG Internal Tracker'!V165</f>
        <v>2024-W50</v>
      </c>
      <c r="B165" s="306">
        <f>'CG Internal Tracker'!A165</f>
        <v>4000005838</v>
      </c>
      <c r="C165" s="89" t="str">
        <f>'CG Internal Tracker'!T165</f>
        <v>C4C</v>
      </c>
      <c r="D165" s="89" t="str">
        <f>'CG Internal Tracker'!D165</f>
        <v>UAE</v>
      </c>
      <c r="E165" s="89" t="str">
        <f>'CG Internal Tracker'!E165</f>
        <v>Sanitaryware Sales</v>
      </c>
      <c r="F165" s="89" t="str">
        <f>'CG Internal Tracker'!H165</f>
        <v>SAP Incident / C4C / External ID not showing</v>
      </c>
      <c r="G165" s="89" t="str">
        <f>'CG Internal Tracker'!L165</f>
        <v>Resolved</v>
      </c>
      <c r="H165" s="89">
        <f>'CG Internal Tracker'!AC165</f>
        <v>0</v>
      </c>
      <c r="I165" s="89" t="str">
        <f>'CG Internal Tracker'!K165</f>
        <v>Closed</v>
      </c>
      <c r="J165" s="89" t="str">
        <f>'CG Internal Tracker'!B165</f>
        <v>Incident</v>
      </c>
    </row>
    <row r="166" spans="1:10">
      <c r="A166" s="89" t="str">
        <f>'CG Internal Tracker'!V166</f>
        <v>2024-W50</v>
      </c>
      <c r="B166" s="306">
        <f>'CG Internal Tracker'!A166</f>
        <v>4000005856</v>
      </c>
      <c r="C166" s="89" t="str">
        <f>'CG Internal Tracker'!T166</f>
        <v>SD</v>
      </c>
      <c r="D166" s="89" t="str">
        <f>'CG Internal Tracker'!D166</f>
        <v>UAE</v>
      </c>
      <c r="E166" s="89" t="str">
        <f>'CG Internal Tracker'!E166</f>
        <v>Customer Advocacy - Tiles</v>
      </c>
      <c r="F166" s="89" t="str">
        <f>'CG Internal Tracker'!H166</f>
        <v>SAP Incident-Without a balance order QTY in SAP, the System still allows entry to book the stock</v>
      </c>
      <c r="G166" s="89" t="str">
        <f>'CG Internal Tracker'!L166</f>
        <v>In Progress</v>
      </c>
      <c r="H166" s="89" t="str">
        <f>'CG Internal Tracker'!AC166</f>
        <v xml:space="preserve"> sent a mail to user for requested inputs and requirement clarification</v>
      </c>
      <c r="I166" s="89" t="str">
        <f>'CG Internal Tracker'!K166</f>
        <v>In Progress</v>
      </c>
      <c r="J166" s="89" t="str">
        <f>'CG Internal Tracker'!B166</f>
        <v>Incident</v>
      </c>
    </row>
    <row r="167" spans="1:10">
      <c r="A167" s="89" t="str">
        <f>'CG Internal Tracker'!V167</f>
        <v>2024-W50</v>
      </c>
      <c r="B167" s="306">
        <f>'CG Internal Tracker'!A167</f>
        <v>4000005839</v>
      </c>
      <c r="C167" s="89" t="str">
        <f>'CG Internal Tracker'!T167</f>
        <v>QM</v>
      </c>
      <c r="D167" s="89" t="str">
        <f>'CG Internal Tracker'!D167</f>
        <v>UAE</v>
      </c>
      <c r="E167" s="89" t="str">
        <f>'CG Internal Tracker'!E167</f>
        <v>Production</v>
      </c>
      <c r="F167" s="89" t="str">
        <f>'CG Internal Tracker'!H167</f>
        <v>UNABLE TO PUT SCRAP in QA32 - QM</v>
      </c>
      <c r="G167" s="89" t="str">
        <f>'CG Internal Tracker'!L167</f>
        <v>In Progress</v>
      </c>
      <c r="H167" s="89" t="str">
        <f>'CG Internal Tracker'!AC167</f>
        <v>FI/CO team needs to look into this to assign cost element to required PA structure.</v>
      </c>
      <c r="I167" s="89" t="str">
        <f>'CG Internal Tracker'!K167</f>
        <v>In Progress</v>
      </c>
      <c r="J167" s="89" t="str">
        <f>'CG Internal Tracker'!B167</f>
        <v>Incident</v>
      </c>
    </row>
    <row r="168" spans="1:10">
      <c r="A168" s="89" t="str">
        <f>'CG Internal Tracker'!V168</f>
        <v>2024-W50</v>
      </c>
      <c r="B168" s="306">
        <f>'CG Internal Tracker'!A168</f>
        <v>4000005860</v>
      </c>
      <c r="C168" s="89" t="str">
        <f>'CG Internal Tracker'!T168</f>
        <v>SD</v>
      </c>
      <c r="D168" s="89" t="str">
        <f>'CG Internal Tracker'!D168</f>
        <v>UAE</v>
      </c>
      <c r="E168" s="89" t="str">
        <f>'CG Internal Tracker'!E168</f>
        <v>Customer Advocacy - Tiles</v>
      </c>
      <c r="F168" s="89" t="str">
        <f>'CG Internal Tracker'!H168</f>
        <v>SO and Line for numerous stock storage locations-ended up with error while retrieving DNs</v>
      </c>
      <c r="G168" s="89" t="str">
        <f>'CG Internal Tracker'!L168</f>
        <v>Pending User Information</v>
      </c>
      <c r="H168" s="89" t="str">
        <f>'CG Internal Tracker'!AC168</f>
        <v>sent a mail to user for requested inputs and requirement clarification</v>
      </c>
      <c r="I168" s="89" t="str">
        <f>'CG Internal Tracker'!K168</f>
        <v>User acceptance</v>
      </c>
      <c r="J168" s="89" t="str">
        <f>'CG Internal Tracker'!B168</f>
        <v>Incident</v>
      </c>
    </row>
    <row r="169" spans="1:10">
      <c r="A169" s="89" t="str">
        <f>'CG Internal Tracker'!V169</f>
        <v>2024-W49</v>
      </c>
      <c r="B169" s="306">
        <f>'CG Internal Tracker'!A169</f>
        <v>4000005592</v>
      </c>
      <c r="C169" s="89" t="str">
        <f>'CG Internal Tracker'!T169</f>
        <v>PP</v>
      </c>
      <c r="D169" s="89" t="str">
        <f>'CG Internal Tracker'!D169</f>
        <v>BGD</v>
      </c>
      <c r="E169" s="89" t="str">
        <f>'CG Internal Tracker'!E169</f>
        <v>Tiles Production</v>
      </c>
      <c r="F169" s="89" t="str">
        <f>'CG Internal Tracker'!H169</f>
        <v>Previous month material showing in COGI </v>
      </c>
      <c r="G169" s="89" t="str">
        <f>'CG Internal Tracker'!L169</f>
        <v>Resolved</v>
      </c>
      <c r="H169" s="89">
        <f>'CG Internal Tracker'!AC169</f>
        <v>0</v>
      </c>
      <c r="I169" s="89" t="str">
        <f>'CG Internal Tracker'!K169</f>
        <v>Closed</v>
      </c>
      <c r="J169" s="89" t="str">
        <f>'CG Internal Tracker'!B169</f>
        <v>Incident</v>
      </c>
    </row>
    <row r="170" spans="1:10">
      <c r="A170" s="89" t="str">
        <f>'CG Internal Tracker'!V170</f>
        <v>2024-W28</v>
      </c>
      <c r="B170" s="306">
        <f>'CG Internal Tracker'!A170</f>
        <v>4000000625</v>
      </c>
      <c r="C170" s="89" t="str">
        <f>'CG Internal Tracker'!T170</f>
        <v>SD</v>
      </c>
      <c r="D170" s="89" t="str">
        <f>'CG Internal Tracker'!D170</f>
        <v>IND</v>
      </c>
      <c r="E170" s="89" t="str">
        <f>'CG Internal Tracker'!E170</f>
        <v>Finance &amp; Accounts</v>
      </c>
      <c r="F170" s="89" t="str">
        <f>'CG Internal Tracker'!H170</f>
        <v>SHIPPING ADDRESS IN STO CHANGE - Moti - Sol Ref 3000052521</v>
      </c>
      <c r="G170" s="89" t="str">
        <f>'CG Internal Tracker'!L170</f>
        <v>Under UAT</v>
      </c>
      <c r="H170" s="89" t="str">
        <f>'CG Internal Tracker'!AC170</f>
        <v>Waiting for UAT confirmation.</v>
      </c>
      <c r="I170" s="89" t="str">
        <f>'CG Internal Tracker'!K170</f>
        <v>User acceptance</v>
      </c>
      <c r="J170" s="89" t="str">
        <f>'CG Internal Tracker'!B170</f>
        <v>Service Request</v>
      </c>
    </row>
    <row r="171" spans="1:10">
      <c r="A171" s="89" t="str">
        <f>'CG Internal Tracker'!V171</f>
        <v>2024-W43</v>
      </c>
      <c r="B171" s="306">
        <f>'CG Internal Tracker'!A171</f>
        <v>4000004280</v>
      </c>
      <c r="C171" s="89" t="str">
        <f>'CG Internal Tracker'!T171</f>
        <v>C4C</v>
      </c>
      <c r="D171" s="89" t="str">
        <f>'CG Internal Tracker'!D171</f>
        <v>UAE</v>
      </c>
      <c r="E171" s="89" t="str">
        <f>'CG Internal Tracker'!E171</f>
        <v>Sanitaryware Plant</v>
      </c>
      <c r="F171" s="89" t="str">
        <f>'CG Internal Tracker'!H171</f>
        <v>C4C / SAP approving authority- segregation</v>
      </c>
      <c r="G171" s="89" t="str">
        <f>'CG Internal Tracker'!L171</f>
        <v>Pending RAK Ceramics Action</v>
      </c>
      <c r="H171" s="89" t="str">
        <f>'CG Internal Tracker'!AC171</f>
        <v xml:space="preserve"> Master Data issue HelpMe re-routed the incident to RAKC IT</v>
      </c>
      <c r="I171" s="89" t="str">
        <f>'CG Internal Tracker'!K171</f>
        <v>In Progress</v>
      </c>
      <c r="J171" s="89" t="str">
        <f>'CG Internal Tracker'!B171</f>
        <v>Service Request</v>
      </c>
    </row>
    <row r="172" spans="1:10">
      <c r="A172" s="89" t="str">
        <f>'CG Internal Tracker'!V172</f>
        <v>2024-W29</v>
      </c>
      <c r="B172" s="306">
        <f>'CG Internal Tracker'!A172</f>
        <v>4000000772</v>
      </c>
      <c r="C172" s="89" t="str">
        <f>'CG Internal Tracker'!T172</f>
        <v>SD</v>
      </c>
      <c r="D172" s="89" t="str">
        <f>'CG Internal Tracker'!D172</f>
        <v>IND</v>
      </c>
      <c r="E172" s="89" t="str">
        <f>'CG Internal Tracker'!E172</f>
        <v>Commercial Accounts</v>
      </c>
      <c r="F172" s="89" t="str">
        <f>'CG Internal Tracker'!H172</f>
        <v>One time customer code for showroom cust Sol#: 3000052279</v>
      </c>
      <c r="G172" s="89" t="str">
        <f>'CG Internal Tracker'!L172</f>
        <v>Under UAT</v>
      </c>
      <c r="H172" s="89" t="str">
        <f>'CG Internal Tracker'!AC172</f>
        <v>Guided User with Procedure Document on 17.12.2024</v>
      </c>
      <c r="I172" s="89" t="str">
        <f>'CG Internal Tracker'!K172</f>
        <v>User acceptance</v>
      </c>
      <c r="J172" s="89" t="str">
        <f>'CG Internal Tracker'!B172</f>
        <v>Service Request</v>
      </c>
    </row>
    <row r="173" spans="1:10">
      <c r="A173" s="89" t="str">
        <f>'CG Internal Tracker'!V173</f>
        <v>2024-W29</v>
      </c>
      <c r="B173" s="306">
        <f>'CG Internal Tracker'!A173</f>
        <v>4000000787</v>
      </c>
      <c r="C173" s="89" t="str">
        <f>'CG Internal Tracker'!T173</f>
        <v>SD</v>
      </c>
      <c r="D173" s="89" t="str">
        <f>'CG Internal Tracker'!D173</f>
        <v>IND</v>
      </c>
      <c r="E173" s="89" t="str">
        <f>'CG Internal Tracker'!E173</f>
        <v>Commercial Accounts</v>
      </c>
      <c r="F173" s="89" t="str">
        <f>'CG Internal Tracker'!H173</f>
        <v>New Sales Office Required Bhutan and Nepal (Mumbai) - Old Sol Ref 3000052046</v>
      </c>
      <c r="G173" s="89" t="str">
        <f>'CG Internal Tracker'!L173</f>
        <v>Completed</v>
      </c>
      <c r="H173" s="89">
        <f>'CG Internal Tracker'!AC173</f>
        <v>0</v>
      </c>
      <c r="I173" s="89" t="str">
        <f>'CG Internal Tracker'!K173</f>
        <v>Closed</v>
      </c>
      <c r="J173" s="89" t="str">
        <f>'CG Internal Tracker'!B173</f>
        <v>Service Request</v>
      </c>
    </row>
    <row r="174" spans="1:10">
      <c r="A174" s="89" t="str">
        <f>'CG Internal Tracker'!V174</f>
        <v>2024-W27</v>
      </c>
      <c r="B174" s="306">
        <f>'CG Internal Tracker'!A174</f>
        <v>4000000107</v>
      </c>
      <c r="C174" s="89" t="str">
        <f>'CG Internal Tracker'!T174</f>
        <v>SD</v>
      </c>
      <c r="D174" s="89" t="str">
        <f>'CG Internal Tracker'!D174</f>
        <v>IND</v>
      </c>
      <c r="E174" s="89" t="str">
        <f>'CG Internal Tracker'!E174</f>
        <v>Commercial Accounts</v>
      </c>
      <c r="F174" s="89" t="str">
        <f>'CG Internal Tracker'!H174</f>
        <v>Need to bring the columns from material master to sales register &amp; to set the new Rule Sol#: 3000052515</v>
      </c>
      <c r="G174" s="89" t="str">
        <f>'CG Internal Tracker'!L174</f>
        <v>Completed</v>
      </c>
      <c r="H174" s="89">
        <f>'CG Internal Tracker'!AC174</f>
        <v>0</v>
      </c>
      <c r="I174" s="89" t="str">
        <f>'CG Internal Tracker'!K174</f>
        <v>Closed</v>
      </c>
      <c r="J174" s="89" t="str">
        <f>'CG Internal Tracker'!B174</f>
        <v>Service Request</v>
      </c>
    </row>
    <row r="175" spans="1:10">
      <c r="A175" s="89" t="str">
        <f>'CG Internal Tracker'!V175</f>
        <v>2024-W50</v>
      </c>
      <c r="B175" s="306">
        <f>'CG Internal Tracker'!A175</f>
        <v>4000005821</v>
      </c>
      <c r="C175" s="89" t="str">
        <f>'CG Internal Tracker'!T175</f>
        <v>SD</v>
      </c>
      <c r="D175" s="89" t="str">
        <f>'CG Internal Tracker'!D175</f>
        <v>UAE</v>
      </c>
      <c r="E175" s="89" t="str">
        <f>'CG Internal Tracker'!E175</f>
        <v>Showroom</v>
      </c>
      <c r="F175" s="89" t="str">
        <f>'CG Internal Tracker'!H175</f>
        <v>5932338 -Price Discrepancy Issue in Sales Order Submission.</v>
      </c>
      <c r="G175" s="89" t="str">
        <f>'CG Internal Tracker'!L175</f>
        <v>Resolved</v>
      </c>
      <c r="H175" s="89">
        <f>'CG Internal Tracker'!AC175</f>
        <v>0</v>
      </c>
      <c r="I175" s="89" t="str">
        <f>'CG Internal Tracker'!K175</f>
        <v>Closed</v>
      </c>
      <c r="J175" s="89" t="str">
        <f>'CG Internal Tracker'!B175</f>
        <v>Incident</v>
      </c>
    </row>
    <row r="176" spans="1:10">
      <c r="A176" s="89" t="str">
        <f>'CG Internal Tracker'!V176</f>
        <v>2024-W32</v>
      </c>
      <c r="B176" s="306">
        <f>'CG Internal Tracker'!A176</f>
        <v>4000001781</v>
      </c>
      <c r="C176" s="89" t="str">
        <f>'CG Internal Tracker'!T176</f>
        <v>SD</v>
      </c>
      <c r="D176" s="89" t="str">
        <f>'CG Internal Tracker'!D176</f>
        <v>UAE</v>
      </c>
      <c r="E176" s="89" t="str">
        <f>'CG Internal Tracker'!E176</f>
        <v>Corporate Development</v>
      </c>
      <c r="F176" s="89" t="str">
        <f>'CG Internal Tracker'!H176</f>
        <v>In POS, add justification field for discount - Sol ref#: 3000052632</v>
      </c>
      <c r="G176" s="89" t="str">
        <f>'CG Internal Tracker'!L176</f>
        <v>Under Requirements Gathering</v>
      </c>
      <c r="H176" s="89" t="str">
        <f>'CG Internal Tracker'!AC176</f>
        <v>Awaiting a test case in Quality from User</v>
      </c>
      <c r="I176" s="89" t="str">
        <f>'CG Internal Tracker'!K176</f>
        <v>User acceptance</v>
      </c>
      <c r="J176" s="89" t="str">
        <f>'CG Internal Tracker'!B176</f>
        <v>Service Request</v>
      </c>
    </row>
    <row r="177" spans="1:10">
      <c r="A177" s="89" t="str">
        <f>'CG Internal Tracker'!V177</f>
        <v>2024-W50</v>
      </c>
      <c r="B177" s="306">
        <f>'CG Internal Tracker'!A177</f>
        <v>4000005797</v>
      </c>
      <c r="C177" s="89" t="str">
        <f>'CG Internal Tracker'!T177</f>
        <v>MDG</v>
      </c>
      <c r="D177" s="89" t="str">
        <f>'CG Internal Tracker'!D177</f>
        <v>UAE</v>
      </c>
      <c r="E177" s="89" t="str">
        <f>'CG Internal Tracker'!E177</f>
        <v>Purchase</v>
      </c>
      <c r="F177" s="89" t="str">
        <f>'CG Internal Tracker'!H177</f>
        <v>MDG CLASSIFICATION WARNING MESSAGE CHANGES </v>
      </c>
      <c r="G177" s="89" t="str">
        <f>'CG Internal Tracker'!L177</f>
        <v>Under Development</v>
      </c>
      <c r="H177" s="89" t="str">
        <f>'CG Internal Tracker'!AC177</f>
        <v>ABAP team is doing some enhancement</v>
      </c>
      <c r="I177" s="89" t="str">
        <f>'CG Internal Tracker'!K177</f>
        <v>In Progress</v>
      </c>
      <c r="J177" s="89" t="str">
        <f>'CG Internal Tracker'!B177</f>
        <v>Service Request</v>
      </c>
    </row>
    <row r="178" spans="1:10">
      <c r="A178" s="89" t="str">
        <f>'CG Internal Tracker'!V178</f>
        <v>2024-W51</v>
      </c>
      <c r="B178" s="306">
        <f>'CG Internal Tracker'!A178</f>
        <v>4000005966</v>
      </c>
      <c r="C178" s="89" t="str">
        <f>'CG Internal Tracker'!T178</f>
        <v>C4C</v>
      </c>
      <c r="D178" s="89" t="str">
        <f>'CG Internal Tracker'!D178</f>
        <v>UAE</v>
      </c>
      <c r="E178" s="89" t="str">
        <f>'CG Internal Tracker'!E178</f>
        <v>Sales</v>
      </c>
      <c r="F178" s="89" t="str">
        <f>'CG Internal Tracker'!H178</f>
        <v>FW: 70045148 - C,642 - 30205900 - RAJEEV</v>
      </c>
      <c r="G178" s="89" t="str">
        <f>'CG Internal Tracker'!L178</f>
        <v>Resolved</v>
      </c>
      <c r="H178" s="89">
        <f>'CG Internal Tracker'!AC178</f>
        <v>0</v>
      </c>
      <c r="I178" s="89" t="str">
        <f>'CG Internal Tracker'!K178</f>
        <v>Closed</v>
      </c>
      <c r="J178" s="89" t="str">
        <f>'CG Internal Tracker'!B178</f>
        <v>Incident</v>
      </c>
    </row>
    <row r="179" spans="1:10">
      <c r="A179" s="89" t="str">
        <f>'CG Internal Tracker'!V179</f>
        <v>2024-W51</v>
      </c>
      <c r="B179" s="306">
        <f>'CG Internal Tracker'!A179</f>
        <v>4000005969</v>
      </c>
      <c r="C179" s="89" t="str">
        <f>'CG Internal Tracker'!T179</f>
        <v>C4C</v>
      </c>
      <c r="D179" s="89" t="str">
        <f>'CG Internal Tracker'!D179</f>
        <v>UAE</v>
      </c>
      <c r="E179" s="89" t="str">
        <f>'CG Internal Tracker'!E179</f>
        <v>Local Sales</v>
      </c>
      <c r="F179" s="89" t="str">
        <f>'CG Internal Tracker'!H179</f>
        <v>C4C issue / unable to prepare quotation</v>
      </c>
      <c r="G179" s="89" t="str">
        <f>'CG Internal Tracker'!L179</f>
        <v>Resolved</v>
      </c>
      <c r="H179" s="89">
        <f>'CG Internal Tracker'!AC179</f>
        <v>0</v>
      </c>
      <c r="I179" s="89" t="str">
        <f>'CG Internal Tracker'!K179</f>
        <v>Closed</v>
      </c>
      <c r="J179" s="89" t="str">
        <f>'CG Internal Tracker'!B179</f>
        <v>Incident</v>
      </c>
    </row>
    <row r="180" spans="1:10">
      <c r="A180" s="89" t="str">
        <f>'CG Internal Tracker'!V180</f>
        <v>2024-W36</v>
      </c>
      <c r="B180" s="306">
        <f>'CG Internal Tracker'!A180</f>
        <v>4000002744</v>
      </c>
      <c r="C180" s="89" t="str">
        <f>'CG Internal Tracker'!T180</f>
        <v>CO</v>
      </c>
      <c r="D180" s="89" t="str">
        <f>'CG Internal Tracker'!D180</f>
        <v>UAE</v>
      </c>
      <c r="E180" s="89" t="str">
        <f>'CG Internal Tracker'!E180</f>
        <v>Accounts</v>
      </c>
      <c r="F180" s="89" t="str">
        <f>'CG Internal Tracker'!H180</f>
        <v xml:space="preserve">Creating of shurtdown orders and understanding of the impact of the same on the books of accounts and COPA </v>
      </c>
      <c r="G180" s="89" t="str">
        <f>'CG Internal Tracker'!L180</f>
        <v>Completed</v>
      </c>
      <c r="H180" s="89">
        <f>'CG Internal Tracker'!AC180</f>
        <v>0</v>
      </c>
      <c r="I180" s="89" t="str">
        <f>'CG Internal Tracker'!K180</f>
        <v>Closed</v>
      </c>
      <c r="J180" s="89" t="str">
        <f>'CG Internal Tracker'!B180</f>
        <v>Service Request</v>
      </c>
    </row>
    <row r="181" spans="1:10">
      <c r="A181" s="89" t="str">
        <f>'CG Internal Tracker'!V181</f>
        <v>2024-W51</v>
      </c>
      <c r="B181" s="306">
        <f>'CG Internal Tracker'!A181</f>
        <v>4000005979</v>
      </c>
      <c r="C181" s="89" t="str">
        <f>'CG Internal Tracker'!T181</f>
        <v>C4C</v>
      </c>
      <c r="D181" s="89" t="str">
        <f>'CG Internal Tracker'!D181</f>
        <v>UAE</v>
      </c>
      <c r="E181" s="89" t="str">
        <f>'CG Internal Tracker'!E181</f>
        <v>Sanitaryware Sales</v>
      </c>
      <c r="F181" s="89" t="str">
        <f>'CG Internal Tracker'!H181</f>
        <v>C4C ERROR - CAN'T CREATE S.O</v>
      </c>
      <c r="G181" s="89" t="str">
        <f>'CG Internal Tracker'!L181</f>
        <v>Resolved</v>
      </c>
      <c r="H181" s="89">
        <f>'CG Internal Tracker'!AC181</f>
        <v>0</v>
      </c>
      <c r="I181" s="89" t="str">
        <f>'CG Internal Tracker'!K181</f>
        <v>Closed</v>
      </c>
      <c r="J181" s="89" t="str">
        <f>'CG Internal Tracker'!B181</f>
        <v>Incident</v>
      </c>
    </row>
    <row r="182" spans="1:10">
      <c r="A182" s="89" t="str">
        <f>'CG Internal Tracker'!V182</f>
        <v>2024-W31</v>
      </c>
      <c r="B182" s="306">
        <f>'CG Internal Tracker'!A182</f>
        <v>4000001229</v>
      </c>
      <c r="C182" s="89" t="str">
        <f>'CG Internal Tracker'!T182</f>
        <v>SD</v>
      </c>
      <c r="D182" s="89" t="str">
        <f>'CG Internal Tracker'!D182</f>
        <v>UAE</v>
      </c>
      <c r="E182" s="89" t="str">
        <f>'CG Internal Tracker'!E182</f>
        <v>Finance &amp; Accounts</v>
      </c>
      <c r="F182" s="89" t="str">
        <f>'CG Internal Tracker'!H182</f>
        <v>Migrated SM#3000051067 Chg in Duty/Comm/Bonus impact final Pric</v>
      </c>
      <c r="G182" s="89" t="str">
        <f>'CG Internal Tracker'!L182</f>
        <v>Under Requirements Gathering</v>
      </c>
      <c r="H182" s="89" t="str">
        <f>'CG Internal Tracker'!AC182</f>
        <v xml:space="preserve"> we sent a mail to user to discuss on this requirement and start work from our end</v>
      </c>
      <c r="I182" s="89" t="str">
        <f>'CG Internal Tracker'!K182</f>
        <v>In Progress</v>
      </c>
      <c r="J182" s="89" t="str">
        <f>'CG Internal Tracker'!B182</f>
        <v>Service Request</v>
      </c>
    </row>
    <row r="183" spans="1:10">
      <c r="A183" s="89" t="str">
        <f>'CG Internal Tracker'!V183</f>
        <v>2024-W41</v>
      </c>
      <c r="B183" s="306">
        <f>'CG Internal Tracker'!A183</f>
        <v>4000003886</v>
      </c>
      <c r="C183" s="89" t="str">
        <f>'CG Internal Tracker'!T183</f>
        <v>HCM</v>
      </c>
      <c r="D183" s="89" t="str">
        <f>'CG Internal Tracker'!D183</f>
        <v>UAE</v>
      </c>
      <c r="E183" s="89" t="str">
        <f>'CG Internal Tracker'!E183</f>
        <v>PR &amp; Administration</v>
      </c>
      <c r="F183" s="89" t="str">
        <f>'CG Internal Tracker'!H183</f>
        <v>Report creation and access for taking report from SAP data record</v>
      </c>
      <c r="G183" s="89" t="str">
        <f>'CG Internal Tracker'!L183</f>
        <v>Under UAT</v>
      </c>
      <c r="H183" s="89" t="str">
        <f>'CG Internal Tracker'!AC183</f>
        <v>[20-12-2024] Reminder sent to business to update on UAT</v>
      </c>
      <c r="I183" s="89" t="str">
        <f>'CG Internal Tracker'!K183</f>
        <v>User acceptance</v>
      </c>
      <c r="J183" s="89" t="str">
        <f>'CG Internal Tracker'!B183</f>
        <v>Service Request</v>
      </c>
    </row>
    <row r="184" spans="1:10">
      <c r="A184" s="89" t="str">
        <f>'CG Internal Tracker'!V184</f>
        <v>2024-W45</v>
      </c>
      <c r="B184" s="306">
        <f>'CG Internal Tracker'!A184</f>
        <v>4000004782</v>
      </c>
      <c r="C184" s="89" t="str">
        <f>'CG Internal Tracker'!T184</f>
        <v>MM</v>
      </c>
      <c r="D184" s="89" t="str">
        <f>'CG Internal Tracker'!D184</f>
        <v>UAE</v>
      </c>
      <c r="E184" s="89" t="str">
        <f>'CG Internal Tracker'!E184</f>
        <v>Purchase</v>
      </c>
      <c r="F184" s="89" t="str">
        <f>'CG Internal Tracker'!H184</f>
        <v>Request changes in release strategy workflow - Purchase Department - Sol ref#: 3000052627</v>
      </c>
      <c r="G184" s="89" t="str">
        <f>'CG Internal Tracker'!L184</f>
        <v>Under UAT</v>
      </c>
      <c r="H184" s="89" t="str">
        <f>'CG Internal Tracker'!AC184</f>
        <v>UAT</v>
      </c>
      <c r="I184" s="89" t="str">
        <f>'CG Internal Tracker'!K184</f>
        <v>User acceptance</v>
      </c>
      <c r="J184" s="89" t="str">
        <f>'CG Internal Tracker'!B184</f>
        <v>Service Request</v>
      </c>
    </row>
    <row r="185" spans="1:10">
      <c r="A185" s="89" t="str">
        <f>'CG Internal Tracker'!V185</f>
        <v>2024-W45</v>
      </c>
      <c r="B185" s="306">
        <f>'CG Internal Tracker'!A185</f>
        <v>4000004821</v>
      </c>
      <c r="C185" s="89" t="str">
        <f>'CG Internal Tracker'!T185</f>
        <v>MM</v>
      </c>
      <c r="D185" s="89" t="str">
        <f>'CG Internal Tracker'!D185</f>
        <v>IND</v>
      </c>
      <c r="E185" s="89" t="str">
        <f>'CG Internal Tracker'!E185</f>
        <v>Purchase</v>
      </c>
      <c r="F185" s="89" t="str">
        <f>'CG Internal Tracker'!H185</f>
        <v>All conditions cost in import orders need to be show in PO review</v>
      </c>
      <c r="G185" s="89" t="str">
        <f>'CG Internal Tracker'!L185</f>
        <v>Under Requirements Gathering</v>
      </c>
      <c r="H185" s="89" t="str">
        <f>'CG Internal Tracker'!AC185</f>
        <v>Call scheduled with user on 23.12.2034</v>
      </c>
      <c r="I185" s="89" t="str">
        <f>'CG Internal Tracker'!K185</f>
        <v>Pending User Info</v>
      </c>
      <c r="J185" s="89" t="str">
        <f>'CG Internal Tracker'!B185</f>
        <v>Service Request</v>
      </c>
    </row>
    <row r="186" spans="1:10">
      <c r="A186" s="89" t="str">
        <f>'CG Internal Tracker'!V186</f>
        <v>2024-W50</v>
      </c>
      <c r="B186" s="306">
        <f>'CG Internal Tracker'!A186</f>
        <v>4000005823</v>
      </c>
      <c r="C186" s="89" t="str">
        <f>'CG Internal Tracker'!T186</f>
        <v>MM</v>
      </c>
      <c r="D186" s="89" t="str">
        <f>'CG Internal Tracker'!D186</f>
        <v>UAE</v>
      </c>
      <c r="E186" s="89" t="str">
        <f>'CG Internal Tracker'!E186</f>
        <v>Logistics and Warehouse</v>
      </c>
      <c r="F186" s="89" t="str">
        <f>'CG Internal Tracker'!H186</f>
        <v>Creation of new location in SAP-GF4</v>
      </c>
      <c r="G186" s="89" t="str">
        <f>'CG Internal Tracker'!L186</f>
        <v>Under UAT</v>
      </c>
      <c r="H186" s="89" t="str">
        <f>'CG Internal Tracker'!AC186</f>
        <v>UAT in production</v>
      </c>
      <c r="I186" s="89" t="str">
        <f>'CG Internal Tracker'!K186</f>
        <v>Pending User Info</v>
      </c>
      <c r="J186" s="89" t="str">
        <f>'CG Internal Tracker'!B186</f>
        <v>Service Request</v>
      </c>
    </row>
    <row r="187" spans="1:10">
      <c r="A187" s="89" t="str">
        <f>'CG Internal Tracker'!V187</f>
        <v>2024-W50</v>
      </c>
      <c r="B187" s="306">
        <f>'CG Internal Tracker'!A187</f>
        <v>4000005894</v>
      </c>
      <c r="C187" s="89" t="str">
        <f>'CG Internal Tracker'!T187</f>
        <v>MM</v>
      </c>
      <c r="D187" s="89" t="str">
        <f>'CG Internal Tracker'!D187</f>
        <v>UAE</v>
      </c>
      <c r="E187" s="89" t="str">
        <f>'CG Internal Tracker'!E187</f>
        <v>Purchase</v>
      </c>
      <c r="F187" s="89" t="str">
        <f>'CG Internal Tracker'!H187</f>
        <v>Release structure of contracts and PO change- Sol ref#: 3000052628</v>
      </c>
      <c r="G187" s="89" t="str">
        <f>'CG Internal Tracker'!L187</f>
        <v>Under Development</v>
      </c>
      <c r="H187" s="89" t="str">
        <f>'CG Internal Tracker'!AC187</f>
        <v>Working on test cases</v>
      </c>
      <c r="I187" s="89" t="str">
        <f>'CG Internal Tracker'!K187</f>
        <v>In Progress</v>
      </c>
      <c r="J187" s="89" t="str">
        <f>'CG Internal Tracker'!B187</f>
        <v>Service Request</v>
      </c>
    </row>
    <row r="188" spans="1:10">
      <c r="A188" s="89" t="e">
        <f>'CG Internal Tracker'!#REF!</f>
        <v>#REF!</v>
      </c>
      <c r="B188" s="306" t="e">
        <f>'CG Internal Tracker'!#REF!</f>
        <v>#REF!</v>
      </c>
      <c r="C188" s="89" t="e">
        <f>'CG Internal Tracker'!#REF!</f>
        <v>#REF!</v>
      </c>
      <c r="D188" s="89" t="e">
        <f>'CG Internal Tracker'!#REF!</f>
        <v>#REF!</v>
      </c>
      <c r="E188" s="89" t="e">
        <f>'CG Internal Tracker'!#REF!</f>
        <v>#REF!</v>
      </c>
      <c r="F188" s="89" t="e">
        <f>'CG Internal Tracker'!#REF!</f>
        <v>#REF!</v>
      </c>
      <c r="G188" s="89" t="e">
        <f>'CG Internal Tracker'!#REF!</f>
        <v>#REF!</v>
      </c>
      <c r="H188" s="89" t="e">
        <f>'CG Internal Tracker'!#REF!</f>
        <v>#REF!</v>
      </c>
      <c r="I188" s="89" t="e">
        <f>'CG Internal Tracker'!#REF!</f>
        <v>#REF!</v>
      </c>
      <c r="J188" s="89" t="e">
        <f>'CG Internal Tracker'!#REF!</f>
        <v>#REF!</v>
      </c>
    </row>
    <row r="189" spans="1:10">
      <c r="A189" s="89" t="e">
        <f>'CG Internal Tracker'!#REF!</f>
        <v>#REF!</v>
      </c>
      <c r="B189" s="306" t="e">
        <f>'CG Internal Tracker'!#REF!</f>
        <v>#REF!</v>
      </c>
      <c r="C189" s="89" t="e">
        <f>'CG Internal Tracker'!#REF!</f>
        <v>#REF!</v>
      </c>
      <c r="D189" s="89" t="e">
        <f>'CG Internal Tracker'!#REF!</f>
        <v>#REF!</v>
      </c>
      <c r="E189" s="89" t="e">
        <f>'CG Internal Tracker'!#REF!</f>
        <v>#REF!</v>
      </c>
      <c r="F189" s="89" t="e">
        <f>'CG Internal Tracker'!#REF!</f>
        <v>#REF!</v>
      </c>
      <c r="G189" s="89" t="e">
        <f>'CG Internal Tracker'!#REF!</f>
        <v>#REF!</v>
      </c>
      <c r="H189" s="89" t="e">
        <f>'CG Internal Tracker'!#REF!</f>
        <v>#REF!</v>
      </c>
      <c r="I189" s="89" t="e">
        <f>'CG Internal Tracker'!#REF!</f>
        <v>#REF!</v>
      </c>
      <c r="J189" s="89" t="e">
        <f>'CG Internal Tracker'!#REF!</f>
        <v>#REF!</v>
      </c>
    </row>
    <row r="190" spans="1:10">
      <c r="A190" s="89" t="str">
        <f>'CG Internal Tracker'!V188</f>
        <v>2024-W45</v>
      </c>
      <c r="B190" s="306">
        <f>'CG Internal Tracker'!A188</f>
        <v>4000004753</v>
      </c>
      <c r="C190" s="89" t="str">
        <f>'CG Internal Tracker'!T188</f>
        <v>FI</v>
      </c>
      <c r="D190" s="89" t="str">
        <f>'CG Internal Tracker'!D188</f>
        <v>BGD</v>
      </c>
      <c r="E190" s="89" t="str">
        <f>'CG Internal Tracker'!E188</f>
        <v>Accounts &amp; Finance</v>
      </c>
      <c r="F190" s="89" t="str">
        <f>'CG Internal Tracker'!H188</f>
        <v>Error messages in month-closing activities in October 2024.</v>
      </c>
      <c r="G190" s="89" t="str">
        <f>'CG Internal Tracker'!L188</f>
        <v>Resolved</v>
      </c>
      <c r="H190" s="89">
        <f>'CG Internal Tracker'!AC188</f>
        <v>0</v>
      </c>
      <c r="I190" s="89" t="str">
        <f>'CG Internal Tracker'!K188</f>
        <v>Closed</v>
      </c>
      <c r="J190" s="89" t="str">
        <f>'CG Internal Tracker'!B188</f>
        <v>Incident</v>
      </c>
    </row>
    <row r="191" spans="1:10">
      <c r="A191" s="89" t="str">
        <f>'CG Internal Tracker'!V189</f>
        <v>2024-W49</v>
      </c>
      <c r="B191" s="306">
        <f>'CG Internal Tracker'!A189</f>
        <v>4000005621</v>
      </c>
      <c r="C191" s="89">
        <f>'CG Internal Tracker'!T189</f>
        <v>0</v>
      </c>
      <c r="D191" s="89" t="str">
        <f>'CG Internal Tracker'!D189</f>
        <v>IND</v>
      </c>
      <c r="E191" s="89" t="str">
        <f>'CG Internal Tracker'!E189</f>
        <v>Purchase</v>
      </c>
      <c r="F191" s="89" t="str">
        <f>'CG Internal Tracker'!H189</f>
        <v>Document number does not exist while creating PO</v>
      </c>
      <c r="G191" s="89" t="str">
        <f>'CG Internal Tracker'!L189</f>
        <v>Resolved</v>
      </c>
      <c r="H191" s="89">
        <f>'CG Internal Tracker'!AC189</f>
        <v>0</v>
      </c>
      <c r="I191" s="89" t="str">
        <f>'CG Internal Tracker'!K189</f>
        <v>Closed</v>
      </c>
      <c r="J191" s="89" t="str">
        <f>'CG Internal Tracker'!B189</f>
        <v>Incident</v>
      </c>
    </row>
    <row r="192" spans="1:10">
      <c r="A192" s="89" t="str">
        <f>'CG Internal Tracker'!V190</f>
        <v>2024-W50</v>
      </c>
      <c r="B192" s="306">
        <f>'CG Internal Tracker'!A190</f>
        <v>4000005759</v>
      </c>
      <c r="C192" s="89" t="str">
        <f>'CG Internal Tracker'!T190</f>
        <v>C4C</v>
      </c>
      <c r="D192" s="89" t="str">
        <f>'CG Internal Tracker'!D190</f>
        <v>UAE</v>
      </c>
      <c r="E192" s="89" t="str">
        <f>'CG Internal Tracker'!E190</f>
        <v>IT Department</v>
      </c>
      <c r="F192" s="89" t="str">
        <f>'CG Internal Tracker'!H190</f>
        <v>ERROR IN C4C</v>
      </c>
      <c r="G192" s="89" t="str">
        <f>'CG Internal Tracker'!L190</f>
        <v>Resolved</v>
      </c>
      <c r="H192" s="89" t="str">
        <f>'CG Internal Tracker'!AC190</f>
        <v>Closed on 23/12</v>
      </c>
      <c r="I192" s="89" t="str">
        <f>'CG Internal Tracker'!K190</f>
        <v>Closed</v>
      </c>
      <c r="J192" s="89" t="str">
        <f>'CG Internal Tracker'!B190</f>
        <v>Incident</v>
      </c>
    </row>
    <row r="193" spans="1:10">
      <c r="A193" s="89" t="str">
        <f>'CG Internal Tracker'!V191</f>
        <v>2024-W50</v>
      </c>
      <c r="B193" s="306">
        <f>'CG Internal Tracker'!A191</f>
        <v>4000005763</v>
      </c>
      <c r="C193" s="89" t="str">
        <f>'CG Internal Tracker'!T191</f>
        <v>ABAP</v>
      </c>
      <c r="D193" s="89" t="str">
        <f>'CG Internal Tracker'!D191</f>
        <v>UAE</v>
      </c>
      <c r="E193" s="89" t="str">
        <f>'CG Internal Tracker'!E191</f>
        <v>Information Technology</v>
      </c>
      <c r="F193" s="89" t="str">
        <f>'CG Internal Tracker'!H191</f>
        <v>ERROR IN C4C</v>
      </c>
      <c r="G193" s="89" t="str">
        <f>'CG Internal Tracker'!L191</f>
        <v>Pending Vendor</v>
      </c>
      <c r="H193" s="89" t="str">
        <f>'CG Internal Tracker'!AC191</f>
        <v>Case 1305535/2024 raised to SAP</v>
      </c>
      <c r="I193" s="89" t="str">
        <f>'CG Internal Tracker'!K191</f>
        <v>Resolved</v>
      </c>
      <c r="J193" s="89" t="str">
        <f>'CG Internal Tracker'!B191</f>
        <v>Incident</v>
      </c>
    </row>
    <row r="194" spans="1:10">
      <c r="A194" s="89" t="str">
        <f>'CG Internal Tracker'!V192</f>
        <v>2024-W50</v>
      </c>
      <c r="B194" s="306">
        <f>'CG Internal Tracker'!A192</f>
        <v>4000005810</v>
      </c>
      <c r="C194" s="89">
        <f>'CG Internal Tracker'!T192</f>
        <v>0</v>
      </c>
      <c r="D194" s="89" t="str">
        <f>'CG Internal Tracker'!D192</f>
        <v>UAE</v>
      </c>
      <c r="E194" s="89" t="str">
        <f>'CG Internal Tracker'!E192</f>
        <v>Purchase</v>
      </c>
      <c r="F194" s="89" t="str">
        <f>'CG Internal Tracker'!H192</f>
        <v>SAP Error: PR to Contract PO Issue (KEDA)</v>
      </c>
      <c r="G194" s="89" t="str">
        <f>'CG Internal Tracker'!L192</f>
        <v>Resolved</v>
      </c>
      <c r="H194" s="89">
        <f>'CG Internal Tracker'!AC192</f>
        <v>0</v>
      </c>
      <c r="I194" s="89" t="str">
        <f>'CG Internal Tracker'!K192</f>
        <v>Closed</v>
      </c>
      <c r="J194" s="89" t="str">
        <f>'CG Internal Tracker'!B192</f>
        <v>Incident</v>
      </c>
    </row>
    <row r="195" spans="1:10">
      <c r="A195" s="89" t="str">
        <f>'CG Internal Tracker'!V193</f>
        <v>2024-W50</v>
      </c>
      <c r="B195" s="306">
        <f>'CG Internal Tracker'!A193</f>
        <v>4000005814</v>
      </c>
      <c r="C195" s="89" t="str">
        <f>'CG Internal Tracker'!T193</f>
        <v>C4C</v>
      </c>
      <c r="D195" s="89" t="str">
        <f>'CG Internal Tracker'!D193</f>
        <v>UAE</v>
      </c>
      <c r="E195" s="89" t="str">
        <f>'CG Internal Tracker'!E193</f>
        <v>Logistics and Warehouse</v>
      </c>
      <c r="F195" s="89" t="str">
        <f>'CG Internal Tracker'!H193</f>
        <v>DNs PGI Error due to PID inventory</v>
      </c>
      <c r="G195" s="89" t="str">
        <f>'CG Internal Tracker'!L193</f>
        <v>Resolved</v>
      </c>
      <c r="H195" s="89">
        <f>'CG Internal Tracker'!AC193</f>
        <v>0</v>
      </c>
      <c r="I195" s="89" t="str">
        <f>'CG Internal Tracker'!K193</f>
        <v>Closed</v>
      </c>
      <c r="J195" s="89" t="str">
        <f>'CG Internal Tracker'!B193</f>
        <v>Incident</v>
      </c>
    </row>
    <row r="196" spans="1:10">
      <c r="A196" s="89" t="str">
        <f>'CG Internal Tracker'!V194</f>
        <v>2024-W50</v>
      </c>
      <c r="B196" s="306">
        <f>'CG Internal Tracker'!A194</f>
        <v>4000005844</v>
      </c>
      <c r="C196" s="89">
        <f>'CG Internal Tracker'!T194</f>
        <v>0</v>
      </c>
      <c r="D196" s="89" t="str">
        <f>'CG Internal Tracker'!D194</f>
        <v>UAE</v>
      </c>
      <c r="E196" s="89" t="str">
        <f>'CG Internal Tracker'!E194</f>
        <v>Information Technology</v>
      </c>
      <c r="F196" s="89" t="str">
        <f>'CG Internal Tracker'!H194</f>
        <v>C4C System - Mandatory Pricing Condition Error.</v>
      </c>
      <c r="G196" s="89" t="str">
        <f>'CG Internal Tracker'!L194</f>
        <v>Resolved</v>
      </c>
      <c r="H196" s="89">
        <f>'CG Internal Tracker'!AC194</f>
        <v>0</v>
      </c>
      <c r="I196" s="89" t="str">
        <f>'CG Internal Tracker'!K194</f>
        <v>Closed</v>
      </c>
      <c r="J196" s="89" t="str">
        <f>'CG Internal Tracker'!B194</f>
        <v>Incident</v>
      </c>
    </row>
    <row r="197" spans="1:10">
      <c r="A197" s="89" t="str">
        <f>'CG Internal Tracker'!V195</f>
        <v>2024-W50</v>
      </c>
      <c r="B197" s="306">
        <f>'CG Internal Tracker'!A195</f>
        <v>4000005911</v>
      </c>
      <c r="C197" s="89">
        <f>'CG Internal Tracker'!T195</f>
        <v>0</v>
      </c>
      <c r="D197" s="89" t="str">
        <f>'CG Internal Tracker'!D195</f>
        <v>UAE</v>
      </c>
      <c r="E197" s="89" t="str">
        <f>'CG Internal Tracker'!E195</f>
        <v>UAE Sales -Retail Operations</v>
      </c>
      <c r="F197" s="89" t="str">
        <f>'CG Internal Tracker'!H195</f>
        <v>Unable to find the following GL for RAK Porcelain Online Orders payment posting in T. CODE:  ZFI004 - Sol ref#: 2000064787</v>
      </c>
      <c r="G197" s="89" t="str">
        <f>'CG Internal Tracker'!L195</f>
        <v>Resolved</v>
      </c>
      <c r="H197" s="89">
        <f>'CG Internal Tracker'!AC195</f>
        <v>0</v>
      </c>
      <c r="I197" s="89" t="str">
        <f>'CG Internal Tracker'!K195</f>
        <v>Closed</v>
      </c>
      <c r="J197" s="89" t="str">
        <f>'CG Internal Tracker'!B195</f>
        <v>Incident</v>
      </c>
    </row>
    <row r="198" spans="1:10">
      <c r="A198" s="89" t="str">
        <f>'CG Internal Tracker'!V196</f>
        <v>2024-W50</v>
      </c>
      <c r="B198" s="306">
        <f>'CG Internal Tracker'!A196</f>
        <v>4000005943</v>
      </c>
      <c r="C198" s="89" t="str">
        <f>'CG Internal Tracker'!T196</f>
        <v>HCM</v>
      </c>
      <c r="D198" s="89" t="str">
        <f>'CG Internal Tracker'!D196</f>
        <v>UAE</v>
      </c>
      <c r="E198" s="89" t="str">
        <f>'CG Internal Tracker'!E196</f>
        <v>IT Department</v>
      </c>
      <c r="F198" s="89" t="str">
        <f>'CG Internal Tracker'!H196</f>
        <v>Workflow Email Issues - Incorrect Notifications</v>
      </c>
      <c r="G198" s="89" t="str">
        <f>'CG Internal Tracker'!L196</f>
        <v>Pending Code Investigation</v>
      </c>
      <c r="H198" s="89" t="str">
        <f>'CG Internal Tracker'!AC196</f>
        <v>[20-12-2024] Under Investigation by ABAP</v>
      </c>
      <c r="I198" s="89" t="str">
        <f>'CG Internal Tracker'!K196</f>
        <v>User acceptance</v>
      </c>
      <c r="J198" s="89" t="str">
        <f>'CG Internal Tracker'!B196</f>
        <v>Incident</v>
      </c>
    </row>
    <row r="199" spans="1:10">
      <c r="A199" s="89" t="str">
        <f>'CG Internal Tracker'!V197</f>
        <v>2024-W51</v>
      </c>
      <c r="B199" s="306">
        <f>'CG Internal Tracker'!A197</f>
        <v>4000005960</v>
      </c>
      <c r="C199" s="89" t="str">
        <f>'CG Internal Tracker'!T197</f>
        <v>MM</v>
      </c>
      <c r="D199" s="89" t="str">
        <f>'CG Internal Tracker'!D197</f>
        <v>UAE</v>
      </c>
      <c r="E199" s="89" t="str">
        <f>'CG Internal Tracker'!E197</f>
        <v>Purchase</v>
      </c>
      <c r="F199" s="89" t="str">
        <f>'CG Internal Tracker'!H197</f>
        <v>Issue with Released POs Showing as Draft and Unable to Generate PDF Copies.</v>
      </c>
      <c r="G199" s="89" t="str">
        <f>'CG Internal Tracker'!L197</f>
        <v>Pending User Confirmation</v>
      </c>
      <c r="H199" s="89" t="str">
        <f>'CG Internal Tracker'!AC197</f>
        <v>23/12 - need to connect with user to discuss further on the issue.</v>
      </c>
      <c r="I199" s="89" t="str">
        <f>'CG Internal Tracker'!K197</f>
        <v>Pending User Info</v>
      </c>
      <c r="J199" s="89" t="str">
        <f>'CG Internal Tracker'!B197</f>
        <v>Incident</v>
      </c>
    </row>
    <row r="200" spans="1:10">
      <c r="A200" s="89" t="str">
        <f>'CG Internal Tracker'!V198</f>
        <v>2024-W51</v>
      </c>
      <c r="B200" s="306">
        <f>'CG Internal Tracker'!A198</f>
        <v>4000006068</v>
      </c>
      <c r="C200" s="89" t="str">
        <f>'CG Internal Tracker'!T198</f>
        <v>SD</v>
      </c>
      <c r="D200" s="89" t="str">
        <f>'CG Internal Tracker'!D198</f>
        <v>Not Assigned</v>
      </c>
      <c r="E200" s="89" t="str">
        <f>'CG Internal Tracker'!E198</f>
        <v>Order Management</v>
      </c>
      <c r="F200" s="89" t="str">
        <f>'CG Internal Tracker'!H198</f>
        <v>Net Price Adjustment.</v>
      </c>
      <c r="G200" s="89" t="str">
        <f>'CG Internal Tracker'!L198</f>
        <v>Pending User Confirmation</v>
      </c>
      <c r="H200" s="89" t="str">
        <f>'CG Internal Tracker'!AC198</f>
        <v>Solution provided to the user, waiting for user confirmation.</v>
      </c>
      <c r="I200" s="89" t="str">
        <f>'CG Internal Tracker'!K198</f>
        <v>In Progress</v>
      </c>
      <c r="J200" s="89" t="str">
        <f>'CG Internal Tracker'!B198</f>
        <v>Incident</v>
      </c>
    </row>
    <row r="201" spans="1:10">
      <c r="A201" s="89" t="str">
        <f>'CG Internal Tracker'!V199</f>
        <v>2024-W50</v>
      </c>
      <c r="B201" s="306">
        <f>'CG Internal Tracker'!A199</f>
        <v>4000005749</v>
      </c>
      <c r="C201" s="89">
        <f>'CG Internal Tracker'!T199</f>
        <v>0</v>
      </c>
      <c r="D201" s="89" t="str">
        <f>'CG Internal Tracker'!D199</f>
        <v>UAE</v>
      </c>
      <c r="E201" s="89" t="str">
        <f>'CG Internal Tracker'!E199</f>
        <v>Accounts</v>
      </c>
      <c r="F201" s="89">
        <f>'CG Internal Tracker'!H199</f>
        <v>0</v>
      </c>
      <c r="G201" s="89" t="str">
        <f>'CG Internal Tracker'!L199</f>
        <v>Resolved</v>
      </c>
      <c r="H201" s="89">
        <f>'CG Internal Tracker'!AC199</f>
        <v>0</v>
      </c>
      <c r="I201" s="89" t="str">
        <f>'CG Internal Tracker'!K199</f>
        <v>Closed</v>
      </c>
      <c r="J201" s="89" t="str">
        <f>'CG Internal Tracker'!B199</f>
        <v>Incident</v>
      </c>
    </row>
    <row r="202" spans="1:10">
      <c r="A202" s="89" t="str">
        <f>'CG Internal Tracker'!V200</f>
        <v>2024-W51</v>
      </c>
      <c r="B202" s="306">
        <f>'CG Internal Tracker'!A200</f>
        <v>4000005984</v>
      </c>
      <c r="C202" s="89">
        <f>'CG Internal Tracker'!T200</f>
        <v>0</v>
      </c>
      <c r="D202" s="89" t="str">
        <f>'CG Internal Tracker'!D200</f>
        <v>UAE</v>
      </c>
      <c r="E202" s="89" t="str">
        <f>'CG Internal Tracker'!E200</f>
        <v>Finance &amp; Accounts</v>
      </c>
      <c r="F202" s="89">
        <f>'CG Internal Tracker'!H200</f>
        <v>0</v>
      </c>
      <c r="G202" s="89" t="str">
        <f>'CG Internal Tracker'!L200</f>
        <v>Resolved</v>
      </c>
      <c r="H202" s="89">
        <f>'CG Internal Tracker'!AC200</f>
        <v>0</v>
      </c>
      <c r="I202" s="89" t="str">
        <f>'CG Internal Tracker'!K200</f>
        <v>Closed</v>
      </c>
      <c r="J202" s="89" t="str">
        <f>'CG Internal Tracker'!B200</f>
        <v>Incident</v>
      </c>
    </row>
    <row r="203" spans="1:10">
      <c r="A203" s="89" t="str">
        <f>'CG Internal Tracker'!V201</f>
        <v>2024-W51</v>
      </c>
      <c r="B203" s="306">
        <f>'CG Internal Tracker'!A201</f>
        <v>4000005985</v>
      </c>
      <c r="C203" s="89">
        <f>'CG Internal Tracker'!T201</f>
        <v>0</v>
      </c>
      <c r="D203" s="89" t="str">
        <f>'CG Internal Tracker'!D201</f>
        <v>IND</v>
      </c>
      <c r="E203" s="89" t="str">
        <f>'CG Internal Tracker'!E201</f>
        <v>Sanitaryware &amp; Faucet</v>
      </c>
      <c r="F203" s="89">
        <f>'CG Internal Tracker'!H201</f>
        <v>0</v>
      </c>
      <c r="G203" s="89" t="str">
        <f>'CG Internal Tracker'!L201</f>
        <v>Resolved</v>
      </c>
      <c r="H203" s="89">
        <f>'CG Internal Tracker'!AC201</f>
        <v>0</v>
      </c>
      <c r="I203" s="89" t="str">
        <f>'CG Internal Tracker'!K201</f>
        <v>Closed</v>
      </c>
      <c r="J203" s="89" t="str">
        <f>'CG Internal Tracker'!B201</f>
        <v>Incident</v>
      </c>
    </row>
    <row r="204" spans="1:10">
      <c r="A204" s="89" t="str">
        <f>'CG Internal Tracker'!V202</f>
        <v>2024-W51</v>
      </c>
      <c r="B204" s="306">
        <f>'CG Internal Tracker'!A202</f>
        <v>4000005987</v>
      </c>
      <c r="C204" s="89">
        <f>'CG Internal Tracker'!T202</f>
        <v>0</v>
      </c>
      <c r="D204" s="89" t="str">
        <f>'CG Internal Tracker'!D202</f>
        <v>IND</v>
      </c>
      <c r="E204" s="89" t="str">
        <f>'CG Internal Tracker'!E202</f>
        <v>Supply Chain Management</v>
      </c>
      <c r="F204" s="89">
        <f>'CG Internal Tracker'!H202</f>
        <v>0</v>
      </c>
      <c r="G204" s="89" t="str">
        <f>'CG Internal Tracker'!L202</f>
        <v>Resolved</v>
      </c>
      <c r="H204" s="89">
        <f>'CG Internal Tracker'!AC202</f>
        <v>0</v>
      </c>
      <c r="I204" s="89" t="str">
        <f>'CG Internal Tracker'!K202</f>
        <v>Closed</v>
      </c>
      <c r="J204" s="89" t="str">
        <f>'CG Internal Tracker'!B202</f>
        <v>Incident</v>
      </c>
    </row>
    <row r="205" spans="1:10">
      <c r="A205" s="89" t="str">
        <f>'CG Internal Tracker'!V203</f>
        <v>2024-W50</v>
      </c>
      <c r="B205" s="306">
        <f>'CG Internal Tracker'!A203</f>
        <v>4000005925</v>
      </c>
      <c r="C205" s="89" t="str">
        <f>'CG Internal Tracker'!T203</f>
        <v>SD</v>
      </c>
      <c r="D205" s="89" t="str">
        <f>'CG Internal Tracker'!D203</f>
        <v>GER</v>
      </c>
      <c r="E205" s="89" t="str">
        <f>'CG Internal Tracker'!E203</f>
        <v>Information Technology</v>
      </c>
      <c r="F205" s="89" t="str">
        <f>'CG Internal Tracker'!H203</f>
        <v>new selection field in report ZSDBON02 </v>
      </c>
      <c r="G205" s="89" t="str">
        <f>'CG Internal Tracker'!L203</f>
        <v>Under Requirements Gathering</v>
      </c>
      <c r="H205" s="89" t="str">
        <f>'CG Internal Tracker'!AC203</f>
        <v>20/12-Meeting needs to be scheduled with user. Waiting for user response.</v>
      </c>
      <c r="I205" s="89" t="str">
        <f>'CG Internal Tracker'!K203</f>
        <v>User acceptance</v>
      </c>
      <c r="J205" s="89" t="str">
        <f>'CG Internal Tracker'!B203</f>
        <v>Service Request</v>
      </c>
    </row>
    <row r="206" spans="1:10">
      <c r="A206" s="89" t="str">
        <f>'CG Internal Tracker'!V204</f>
        <v>2024-W51</v>
      </c>
      <c r="B206" s="306">
        <f>'CG Internal Tracker'!A204</f>
        <v>4000006112</v>
      </c>
      <c r="C206" s="89" t="str">
        <f>'CG Internal Tracker'!T204</f>
        <v>SD</v>
      </c>
      <c r="D206" s="89" t="str">
        <f>'CG Internal Tracker'!D204</f>
        <v>IND</v>
      </c>
      <c r="E206" s="89" t="str">
        <f>'CG Internal Tracker'!E204</f>
        <v>Commercial Account</v>
      </c>
      <c r="F206" s="89" t="str">
        <f>'CG Internal Tracker'!H204</f>
        <v>DN under Invoicing</v>
      </c>
      <c r="G206" s="89" t="str">
        <f>'CG Internal Tracker'!L204</f>
        <v>In Progress</v>
      </c>
      <c r="H206" s="89" t="str">
        <f>'CG Internal Tracker'!AC204</f>
        <v>Email to send to the user Samer for more info</v>
      </c>
      <c r="I206" s="89" t="str">
        <f>'CG Internal Tracker'!K204</f>
        <v>In Progress</v>
      </c>
      <c r="J206" s="89" t="str">
        <f>'CG Internal Tracker'!B204</f>
        <v>Incident</v>
      </c>
    </row>
    <row r="207" spans="1:10">
      <c r="A207" s="89" t="str">
        <f>'CG Internal Tracker'!V205</f>
        <v>2024-W51</v>
      </c>
      <c r="B207" s="306">
        <f>'CG Internal Tracker'!A205</f>
        <v>4000006055</v>
      </c>
      <c r="C207" s="89" t="str">
        <f>'CG Internal Tracker'!T205</f>
        <v>CO</v>
      </c>
      <c r="D207" s="89" t="str">
        <f>'CG Internal Tracker'!D205</f>
        <v>UAE</v>
      </c>
      <c r="E207" s="89" t="str">
        <f>'CG Internal Tracker'!E205</f>
        <v>Information Technology</v>
      </c>
      <c r="F207" s="89" t="str">
        <f>'CG Internal Tracker'!H205</f>
        <v>Actual Costing Run - Replication Require - CO Module - Audit Query</v>
      </c>
      <c r="G207" s="89" t="str">
        <f>'CG Internal Tracker'!L205</f>
        <v>In Progress</v>
      </c>
      <c r="H207" s="89" t="str">
        <f>'CG Internal Tracker'!AC205</f>
        <v>23/12 -  working on replicating the test sceario in Audit server shared by Rak SME - Sundar</v>
      </c>
      <c r="I207" s="89" t="str">
        <f>'CG Internal Tracker'!K205</f>
        <v>In Progress</v>
      </c>
      <c r="J207" s="89" t="str">
        <f>'CG Internal Tracker'!B205</f>
        <v>Incident</v>
      </c>
    </row>
    <row r="208" spans="1:10">
      <c r="A208" s="89" t="str">
        <f>'CG Internal Tracker'!V206</f>
        <v>Not Found in HelpMe</v>
      </c>
      <c r="B208" s="306">
        <f>'CG Internal Tracker'!A206</f>
        <v>4000002906</v>
      </c>
      <c r="C208" s="89">
        <f>'CG Internal Tracker'!T206</f>
        <v>0</v>
      </c>
      <c r="D208" s="89" t="str">
        <f>'CG Internal Tracker'!D206</f>
        <v>Not Found in HelpMe</v>
      </c>
      <c r="E208" s="89" t="str">
        <f>'CG Internal Tracker'!E206</f>
        <v>Not Found in HelpMe</v>
      </c>
      <c r="F208" s="89" t="str">
        <f>'CG Internal Tracker'!H206</f>
        <v>Data transfer from SAP B1 to Oracle EPM platform for Financial Consolidation - EBM.</v>
      </c>
      <c r="G208" s="89" t="str">
        <f>'CG Internal Tracker'!L206</f>
        <v>Pending RAK Ceramics Action</v>
      </c>
      <c r="H208" s="89" t="str">
        <f>'CG Internal Tracker'!AC206</f>
        <v>Ticket does not belong to Capgemini SAP. Currently assigned to correct owner</v>
      </c>
      <c r="I208" s="89" t="str">
        <f>'CG Internal Tracker'!K206</f>
        <v>Not Found in HelpMe</v>
      </c>
      <c r="J208" s="89" t="str">
        <f>'CG Internal Tracker'!B206</f>
        <v>Not Found In HelpMe</v>
      </c>
    </row>
    <row r="209" spans="1:10">
      <c r="A209" s="89" t="str">
        <f>'CG Internal Tracker'!V207</f>
        <v>Not Found in HelpMe</v>
      </c>
      <c r="B209" s="306">
        <f>'CG Internal Tracker'!A207</f>
        <v>4000006012</v>
      </c>
      <c r="C209" s="89" t="str">
        <f>'CG Internal Tracker'!T207</f>
        <v>MM</v>
      </c>
      <c r="D209" s="89" t="str">
        <f>'CG Internal Tracker'!D207</f>
        <v>Not Found in HelpMe</v>
      </c>
      <c r="E209" s="89" t="str">
        <f>'CG Internal Tracker'!E207</f>
        <v>Not Found in HelpMe</v>
      </c>
      <c r="F209" s="89" t="str">
        <f>'CG Internal Tracker'!H207</f>
        <v>MM Status Authority Change</v>
      </c>
      <c r="G209" s="89" t="str">
        <f>'CG Internal Tracker'!L207</f>
        <v>Ticket assigned to RAK Ceramics Team</v>
      </c>
      <c r="H209" s="89" t="str">
        <f>'CG Internal Tracker'!AC207</f>
        <v>Analysis done and Amit to take care of production access due to limited access</v>
      </c>
      <c r="I209" s="89" t="str">
        <f>'CG Internal Tracker'!K207</f>
        <v>Not Found in HelpMe</v>
      </c>
      <c r="J209" s="89" t="str">
        <f>'CG Internal Tracker'!B207</f>
        <v>Not Found In HelpMe</v>
      </c>
    </row>
    <row r="210" spans="1:10">
      <c r="A210" s="89" t="str">
        <f>'CG Internal Tracker'!V208</f>
        <v>2024-W38</v>
      </c>
      <c r="B210" s="306">
        <f>'CG Internal Tracker'!A208</f>
        <v>4000003208</v>
      </c>
      <c r="C210" s="89">
        <f>'CG Internal Tracker'!T208</f>
        <v>0</v>
      </c>
      <c r="D210" s="89" t="str">
        <f>'CG Internal Tracker'!D208</f>
        <v>UAE</v>
      </c>
      <c r="E210" s="89" t="str">
        <f>'CG Internal Tracker'!E208</f>
        <v>Design, Innovation &amp; Product Development</v>
      </c>
      <c r="F210" s="89" t="str">
        <f>'CG Internal Tracker'!H208</f>
        <v>New Attributes to add</v>
      </c>
      <c r="G210" s="89" t="str">
        <f>'CG Internal Tracker'!L208</f>
        <v>Under Requirements Gathering</v>
      </c>
      <c r="H210" s="89" t="str">
        <f>'CG Internal Tracker'!AC208</f>
        <v>User is out of office for requirements gathering</v>
      </c>
      <c r="I210" s="89" t="str">
        <f>'CG Internal Tracker'!K208</f>
        <v>In Progress</v>
      </c>
      <c r="J210" s="89" t="str">
        <f>'CG Internal Tracker'!B208</f>
        <v>Service Request</v>
      </c>
    </row>
    <row r="211" spans="1:10">
      <c r="A211" s="89" t="str">
        <f>'CG Internal Tracker'!V209</f>
        <v>2024-W51</v>
      </c>
      <c r="B211" s="306">
        <f>'CG Internal Tracker'!A209</f>
        <v>4000006077</v>
      </c>
      <c r="C211" s="89" t="str">
        <f>'CG Internal Tracker'!T209</f>
        <v>PP</v>
      </c>
      <c r="D211" s="89" t="str">
        <f>'CG Internal Tracker'!D209</f>
        <v>BGD</v>
      </c>
      <c r="E211" s="89" t="str">
        <f>'CG Internal Tracker'!E209</f>
        <v>Information Technology</v>
      </c>
      <c r="F211" s="89" t="str">
        <f>'CG Internal Tracker'!H209</f>
        <v>NGAS Q'ty correction.</v>
      </c>
      <c r="G211" s="89" t="str">
        <f>'CG Internal Tracker'!L209</f>
        <v>Pending User confirmation</v>
      </c>
      <c r="H211" s="89" t="str">
        <f>'CG Internal Tracker'!AC209</f>
        <v xml:space="preserve">Meeting is scheduled with the user on 23.12.2024 for more info
provided solution step to the user
</v>
      </c>
      <c r="I211" s="89" t="str">
        <f>'CG Internal Tracker'!K209</f>
        <v>In Progress</v>
      </c>
      <c r="J211" s="89" t="str">
        <f>'CG Internal Tracker'!B209</f>
        <v>Incident</v>
      </c>
    </row>
    <row r="212" spans="1:10">
      <c r="A212" s="89" t="str">
        <f>'CG Internal Tracker'!V210</f>
        <v>2024-W51</v>
      </c>
      <c r="B212" s="306">
        <f>'CG Internal Tracker'!A210</f>
        <v>4000006069</v>
      </c>
      <c r="C212" s="89">
        <f>'CG Internal Tracker'!T210</f>
        <v>0</v>
      </c>
      <c r="D212" s="89" t="str">
        <f>'CG Internal Tracker'!D210</f>
        <v>UAE</v>
      </c>
      <c r="E212" s="89" t="str">
        <f>'CG Internal Tracker'!E210</f>
        <v>Logistics and Warehouse</v>
      </c>
      <c r="F212" s="89" t="str">
        <f>'CG Internal Tracker'!H210</f>
        <v>SAP Incident // Goods return DN: 84012301 can't be able to reversal.</v>
      </c>
      <c r="G212" s="89" t="str">
        <f>'CG Internal Tracker'!L210</f>
        <v>Pending User Confirmation</v>
      </c>
      <c r="H212" s="89" t="str">
        <f>'CG Internal Tracker'!AC210</f>
        <v>20.12.2024 Instructions given to the user and wating for confirmation</v>
      </c>
      <c r="I212" s="89" t="str">
        <f>'CG Internal Tracker'!K210</f>
        <v>In Progress</v>
      </c>
      <c r="J212" s="89" t="str">
        <f>'CG Internal Tracker'!B210</f>
        <v>Incident</v>
      </c>
    </row>
    <row r="213" spans="1:10">
      <c r="A213" s="89" t="str">
        <f>'CG Internal Tracker'!V211</f>
        <v>2024-W51</v>
      </c>
      <c r="B213" s="306">
        <f>'CG Internal Tracker'!A211</f>
        <v>4000006090</v>
      </c>
      <c r="C213" s="89">
        <f>'CG Internal Tracker'!T211</f>
        <v>0</v>
      </c>
      <c r="D213" s="89" t="str">
        <f>'CG Internal Tracker'!D211</f>
        <v>UAE</v>
      </c>
      <c r="E213" s="89" t="str">
        <f>'CG Internal Tracker'!E211</f>
        <v>Information Technology</v>
      </c>
      <c r="F213" s="89" t="str">
        <f>'CG Internal Tracker'!H211</f>
        <v>T01- SAP HCM patching SPAU</v>
      </c>
      <c r="G213" s="89">
        <f>'CG Internal Tracker'!L211</f>
        <v>0</v>
      </c>
      <c r="H213" s="89">
        <f>'CG Internal Tracker'!AC211</f>
        <v>0</v>
      </c>
      <c r="I213" s="89" t="str">
        <f>'CG Internal Tracker'!K211</f>
        <v>Closed</v>
      </c>
      <c r="J213" s="89" t="str">
        <f>'CG Internal Tracker'!B211</f>
        <v>Incident</v>
      </c>
    </row>
    <row r="214" spans="1:10">
      <c r="A214" s="89" t="str">
        <f>'CG Internal Tracker'!V212</f>
        <v>2024-W51</v>
      </c>
      <c r="B214" s="306">
        <f>'CG Internal Tracker'!A212</f>
        <v>4000006083</v>
      </c>
      <c r="C214" s="89" t="str">
        <f>'CG Internal Tracker'!T212</f>
        <v>FI</v>
      </c>
      <c r="D214" s="89" t="str">
        <f>'CG Internal Tracker'!D212</f>
        <v>IND</v>
      </c>
      <c r="E214" s="89" t="str">
        <f>'CG Internal Tracker'!E212</f>
        <v>Finance &amp; Accounts</v>
      </c>
      <c r="F214" s="89" t="str">
        <f>'CG Internal Tracker'!H212</f>
        <v>“ Ex.rate diff.accts are incomplete for account 0001144501 currency INR”</v>
      </c>
      <c r="G214" s="89" t="str">
        <f>'CG Internal Tracker'!L212</f>
        <v>Pending User Confirmation</v>
      </c>
      <c r="H214" s="89" t="str">
        <f>'CG Internal Tracker'!AC212</f>
        <v>23/12 - Requested the user for missing data to be maintained for OBA1 settings</v>
      </c>
      <c r="I214" s="89" t="str">
        <f>'CG Internal Tracker'!K212</f>
        <v>In Progress</v>
      </c>
      <c r="J214" s="89" t="str">
        <f>'CG Internal Tracker'!B212</f>
        <v>Incident</v>
      </c>
    </row>
    <row r="215" spans="1:10">
      <c r="A215" s="89" t="str">
        <f>'CG Internal Tracker'!V213</f>
        <v>2024-W51</v>
      </c>
      <c r="B215" s="306">
        <f>'CG Internal Tracker'!A213</f>
        <v>4000005870</v>
      </c>
      <c r="C215" s="89" t="str">
        <f>'CG Internal Tracker'!T213</f>
        <v>SD</v>
      </c>
      <c r="D215" s="89" t="str">
        <f>'CG Internal Tracker'!D213</f>
        <v>UAE</v>
      </c>
      <c r="E215" s="89" t="str">
        <f>'CG Internal Tracker'!E213</f>
        <v>Sanitaryware Sales</v>
      </c>
      <c r="F215" s="89" t="str">
        <f>'CG Internal Tracker'!H213</f>
        <v>ZRSW TAX INVOICE WITH MULTI CURRENCY AND INCOTERMS.</v>
      </c>
      <c r="G215" s="89" t="str">
        <f>'CG Internal Tracker'!L213</f>
        <v>In Progress</v>
      </c>
      <c r="H215" s="89" t="str">
        <f>'CG Internal Tracker'!AC213</f>
        <v xml:space="preserve">24/12 Under ABAP development. </v>
      </c>
      <c r="I215" s="89" t="str">
        <f>'CG Internal Tracker'!K213</f>
        <v>In Progress</v>
      </c>
      <c r="J215" s="89" t="str">
        <f>'CG Internal Tracker'!B213</f>
        <v>Service request</v>
      </c>
    </row>
    <row r="216" spans="1:10">
      <c r="A216" s="89" t="str">
        <f>'CG Internal Tracker'!V214</f>
        <v>2024-W51</v>
      </c>
      <c r="B216" s="306">
        <f>'CG Internal Tracker'!A214</f>
        <v>4000006173</v>
      </c>
      <c r="C216" s="89" t="str">
        <f>'CG Internal Tracker'!T214</f>
        <v>SD</v>
      </c>
      <c r="D216" s="89" t="str">
        <f>'CG Internal Tracker'!D214</f>
        <v>UAE</v>
      </c>
      <c r="E216" s="89" t="str">
        <f>'CG Internal Tracker'!E214</f>
        <v>Information Technology</v>
      </c>
      <c r="F216" s="89" t="str">
        <f>'CG Internal Tracker'!H214</f>
        <v>SAP Error.</v>
      </c>
      <c r="G216" s="89" t="str">
        <f>'CG Internal Tracker'!L214</f>
        <v>Pending User Confirmation</v>
      </c>
      <c r="H216" s="89" t="str">
        <f>'CG Internal Tracker'!AC214</f>
        <v>24/12 Solution provided.RAKC Internal ABAP team updated the table KNVV.Waiting for user confirmation to close.</v>
      </c>
      <c r="I216" s="89" t="str">
        <f>'CG Internal Tracker'!K214</f>
        <v>User acceptance</v>
      </c>
      <c r="J216" s="89" t="str">
        <f>'CG Internal Tracker'!B214</f>
        <v>Incident</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E190F-51CC-4CC5-B0E5-650BF09E9685}">
  <sheetPr codeName="Sheet5"/>
  <dimension ref="A2:M352"/>
  <sheetViews>
    <sheetView workbookViewId="0">
      <selection activeCell="B13" sqref="B13"/>
    </sheetView>
  </sheetViews>
  <sheetFormatPr defaultRowHeight="14.45"/>
  <cols>
    <col min="1" max="1" width="20.42578125" bestFit="1" customWidth="1"/>
    <col min="2" max="2" width="17.85546875" bestFit="1" customWidth="1"/>
    <col min="3" max="3" width="6.5703125" bestFit="1" customWidth="1"/>
    <col min="4" max="4" width="9.85546875" bestFit="1" customWidth="1"/>
    <col min="5" max="5" width="8.42578125" bestFit="1" customWidth="1"/>
    <col min="6" max="6" width="14.85546875" bestFit="1" customWidth="1"/>
    <col min="7" max="7" width="15.5703125" bestFit="1" customWidth="1"/>
    <col min="8" max="9" width="10.42578125" bestFit="1" customWidth="1"/>
    <col min="10" max="10" width="23.85546875" bestFit="1" customWidth="1"/>
    <col min="11" max="11" width="9.42578125" bestFit="1" customWidth="1"/>
    <col min="12" max="12" width="14" bestFit="1" customWidth="1"/>
    <col min="13" max="13" width="10.42578125" bestFit="1" customWidth="1"/>
    <col min="14" max="14" width="25.42578125" bestFit="1" customWidth="1"/>
    <col min="15" max="15" width="10.42578125" bestFit="1" customWidth="1"/>
  </cols>
  <sheetData>
    <row r="2" spans="1:5">
      <c r="A2" s="34" t="s">
        <v>830</v>
      </c>
      <c r="B2" t="s">
        <v>778</v>
      </c>
    </row>
    <row r="3" spans="1:5">
      <c r="A3" s="34" t="s">
        <v>805</v>
      </c>
      <c r="B3" t="s">
        <v>156</v>
      </c>
    </row>
    <row r="4" spans="1:5">
      <c r="A4" s="34" t="s">
        <v>828</v>
      </c>
      <c r="B4" t="s">
        <v>7714</v>
      </c>
    </row>
    <row r="6" spans="1:5">
      <c r="A6" s="34" t="s">
        <v>7760</v>
      </c>
      <c r="B6" s="37" t="s">
        <v>7761</v>
      </c>
      <c r="C6" s="36"/>
      <c r="D6" s="36"/>
      <c r="E6" s="36"/>
    </row>
    <row r="7" spans="1:5">
      <c r="A7" s="34" t="s">
        <v>833</v>
      </c>
      <c r="B7" s="36" t="s">
        <v>892</v>
      </c>
      <c r="C7" s="36" t="s">
        <v>795</v>
      </c>
      <c r="D7" s="36" t="s">
        <v>841</v>
      </c>
      <c r="E7" t="s">
        <v>7762</v>
      </c>
    </row>
    <row r="8" spans="1:5">
      <c r="A8" s="35" t="s">
        <v>7763</v>
      </c>
      <c r="B8">
        <v>2</v>
      </c>
      <c r="C8">
        <v>9</v>
      </c>
      <c r="E8">
        <v>11</v>
      </c>
    </row>
    <row r="9" spans="1:5">
      <c r="A9" s="35" t="s">
        <v>7764</v>
      </c>
      <c r="B9">
        <v>2</v>
      </c>
      <c r="C9">
        <v>7</v>
      </c>
      <c r="E9">
        <v>9</v>
      </c>
    </row>
    <row r="10" spans="1:5">
      <c r="A10" s="35" t="s">
        <v>7765</v>
      </c>
      <c r="B10">
        <v>3</v>
      </c>
      <c r="C10">
        <v>7</v>
      </c>
      <c r="D10">
        <v>1</v>
      </c>
      <c r="E10">
        <v>11</v>
      </c>
    </row>
    <row r="11" spans="1:5">
      <c r="A11" s="35" t="s">
        <v>7766</v>
      </c>
      <c r="B11">
        <v>1</v>
      </c>
      <c r="C11">
        <v>19</v>
      </c>
      <c r="D11">
        <v>1</v>
      </c>
      <c r="E11">
        <v>21</v>
      </c>
    </row>
    <row r="12" spans="1:5">
      <c r="A12" s="35" t="s">
        <v>779</v>
      </c>
      <c r="B12">
        <v>2</v>
      </c>
      <c r="C12">
        <v>11</v>
      </c>
      <c r="D12">
        <v>2</v>
      </c>
      <c r="E12">
        <v>15</v>
      </c>
    </row>
    <row r="13" spans="1:5">
      <c r="A13" s="35" t="s">
        <v>7762</v>
      </c>
      <c r="B13">
        <v>10</v>
      </c>
      <c r="C13">
        <v>53</v>
      </c>
      <c r="D13">
        <v>4</v>
      </c>
      <c r="E13">
        <v>67</v>
      </c>
    </row>
    <row r="22" spans="1:4">
      <c r="A22" s="34" t="s">
        <v>830</v>
      </c>
      <c r="B22" t="s">
        <v>796</v>
      </c>
    </row>
    <row r="23" spans="1:4">
      <c r="A23" s="34" t="s">
        <v>805</v>
      </c>
      <c r="B23" t="s">
        <v>156</v>
      </c>
    </row>
    <row r="24" spans="1:4">
      <c r="A24" s="34" t="s">
        <v>828</v>
      </c>
      <c r="B24" t="s">
        <v>7714</v>
      </c>
    </row>
    <row r="26" spans="1:4">
      <c r="A26" s="34" t="s">
        <v>7760</v>
      </c>
      <c r="B26" s="37" t="s">
        <v>7761</v>
      </c>
      <c r="C26" s="36"/>
      <c r="D26" s="36"/>
    </row>
    <row r="27" spans="1:4">
      <c r="A27" s="34" t="s">
        <v>833</v>
      </c>
      <c r="B27" s="36" t="s">
        <v>892</v>
      </c>
      <c r="C27" s="36" t="s">
        <v>795</v>
      </c>
      <c r="D27" t="s">
        <v>7762</v>
      </c>
    </row>
    <row r="28" spans="1:4">
      <c r="A28" s="35" t="s">
        <v>7767</v>
      </c>
      <c r="C28">
        <v>1</v>
      </c>
      <c r="D28">
        <v>1</v>
      </c>
    </row>
    <row r="29" spans="1:4">
      <c r="A29" s="35" t="s">
        <v>7768</v>
      </c>
      <c r="B29">
        <v>1</v>
      </c>
      <c r="D29">
        <v>1</v>
      </c>
    </row>
    <row r="30" spans="1:4">
      <c r="A30" s="35" t="s">
        <v>7769</v>
      </c>
      <c r="B30">
        <v>1</v>
      </c>
      <c r="D30">
        <v>1</v>
      </c>
    </row>
    <row r="31" spans="1:4">
      <c r="A31" s="35" t="s">
        <v>7770</v>
      </c>
      <c r="B31">
        <v>1</v>
      </c>
      <c r="C31">
        <v>5</v>
      </c>
      <c r="D31">
        <v>6</v>
      </c>
    </row>
    <row r="32" spans="1:4">
      <c r="A32" s="35" t="s">
        <v>7771</v>
      </c>
      <c r="B32">
        <v>1</v>
      </c>
      <c r="C32">
        <v>1</v>
      </c>
      <c r="D32">
        <v>2</v>
      </c>
    </row>
    <row r="33" spans="1:4">
      <c r="A33" s="35" t="s">
        <v>7772</v>
      </c>
      <c r="B33">
        <v>1</v>
      </c>
      <c r="C33">
        <v>2</v>
      </c>
      <c r="D33">
        <v>3</v>
      </c>
    </row>
    <row r="34" spans="1:4">
      <c r="A34" s="35" t="s">
        <v>7773</v>
      </c>
      <c r="B34">
        <v>3</v>
      </c>
      <c r="C34">
        <v>2</v>
      </c>
      <c r="D34">
        <v>5</v>
      </c>
    </row>
    <row r="35" spans="1:4">
      <c r="A35" s="35" t="s">
        <v>7762</v>
      </c>
      <c r="B35">
        <v>8</v>
      </c>
      <c r="C35">
        <v>11</v>
      </c>
      <c r="D35">
        <v>19</v>
      </c>
    </row>
    <row r="49" spans="1:8">
      <c r="A49" s="34" t="s">
        <v>830</v>
      </c>
      <c r="B49" t="s">
        <v>778</v>
      </c>
    </row>
    <row r="50" spans="1:8">
      <c r="A50" s="34" t="s">
        <v>805</v>
      </c>
      <c r="B50" t="s">
        <v>156</v>
      </c>
    </row>
    <row r="51" spans="1:8">
      <c r="A51" s="34" t="s">
        <v>828</v>
      </c>
      <c r="B51" t="s">
        <v>7714</v>
      </c>
    </row>
    <row r="53" spans="1:8">
      <c r="A53" s="34" t="s">
        <v>7760</v>
      </c>
      <c r="B53" s="37" t="s">
        <v>7761</v>
      </c>
      <c r="C53" s="36"/>
      <c r="D53" s="36"/>
      <c r="E53" s="36"/>
      <c r="F53" s="36"/>
      <c r="G53" s="36"/>
      <c r="H53" s="36"/>
    </row>
    <row r="54" spans="1:8">
      <c r="A54" s="34" t="s">
        <v>833</v>
      </c>
      <c r="B54" s="36" t="s">
        <v>131</v>
      </c>
      <c r="C54" s="36" t="s">
        <v>403</v>
      </c>
      <c r="D54" s="36" t="s">
        <v>268</v>
      </c>
      <c r="E54" s="36" t="s">
        <v>40</v>
      </c>
      <c r="F54" s="36" t="s">
        <v>746</v>
      </c>
      <c r="G54" t="s">
        <v>6110</v>
      </c>
      <c r="H54" t="s">
        <v>7762</v>
      </c>
    </row>
    <row r="55" spans="1:8">
      <c r="A55" s="35" t="s">
        <v>7763</v>
      </c>
      <c r="B55">
        <v>1</v>
      </c>
      <c r="C55">
        <v>8</v>
      </c>
      <c r="D55">
        <v>1</v>
      </c>
      <c r="F55">
        <v>1</v>
      </c>
      <c r="H55">
        <v>11</v>
      </c>
    </row>
    <row r="56" spans="1:8">
      <c r="A56" s="35" t="s">
        <v>7764</v>
      </c>
      <c r="C56">
        <v>5</v>
      </c>
      <c r="D56">
        <v>1</v>
      </c>
      <c r="F56">
        <v>2</v>
      </c>
      <c r="G56">
        <v>1</v>
      </c>
      <c r="H56">
        <v>9</v>
      </c>
    </row>
    <row r="57" spans="1:8">
      <c r="A57" s="35" t="s">
        <v>7765</v>
      </c>
      <c r="C57">
        <v>8</v>
      </c>
      <c r="D57">
        <v>2</v>
      </c>
      <c r="F57">
        <v>1</v>
      </c>
      <c r="H57">
        <v>11</v>
      </c>
    </row>
    <row r="58" spans="1:8">
      <c r="A58" s="35" t="s">
        <v>7766</v>
      </c>
      <c r="C58">
        <v>16</v>
      </c>
      <c r="D58">
        <v>2</v>
      </c>
      <c r="E58">
        <v>1</v>
      </c>
      <c r="F58">
        <v>2</v>
      </c>
      <c r="H58">
        <v>21</v>
      </c>
    </row>
    <row r="59" spans="1:8">
      <c r="A59" s="35" t="s">
        <v>779</v>
      </c>
      <c r="C59">
        <v>7</v>
      </c>
      <c r="D59">
        <v>6</v>
      </c>
      <c r="G59">
        <v>2</v>
      </c>
      <c r="H59">
        <v>15</v>
      </c>
    </row>
    <row r="60" spans="1:8">
      <c r="A60" s="35" t="s">
        <v>7762</v>
      </c>
      <c r="B60">
        <v>1</v>
      </c>
      <c r="C60">
        <v>44</v>
      </c>
      <c r="D60">
        <v>12</v>
      </c>
      <c r="E60">
        <v>1</v>
      </c>
      <c r="F60">
        <v>6</v>
      </c>
      <c r="G60">
        <v>3</v>
      </c>
      <c r="H60">
        <v>67</v>
      </c>
    </row>
    <row r="68" spans="1:5">
      <c r="A68" s="34" t="s">
        <v>830</v>
      </c>
      <c r="B68" t="s">
        <v>796</v>
      </c>
    </row>
    <row r="69" spans="1:5">
      <c r="A69" s="34" t="s">
        <v>805</v>
      </c>
      <c r="B69" t="s">
        <v>156</v>
      </c>
    </row>
    <row r="70" spans="1:5">
      <c r="A70" s="34" t="s">
        <v>828</v>
      </c>
      <c r="B70" t="s">
        <v>7714</v>
      </c>
    </row>
    <row r="72" spans="1:5">
      <c r="A72" s="34" t="s">
        <v>7760</v>
      </c>
      <c r="B72" s="37" t="s">
        <v>7761</v>
      </c>
      <c r="C72" s="36"/>
      <c r="D72" s="36"/>
      <c r="E72" s="36"/>
    </row>
    <row r="73" spans="1:5">
      <c r="A73" s="34" t="s">
        <v>833</v>
      </c>
      <c r="B73" s="36" t="s">
        <v>403</v>
      </c>
      <c r="C73" s="36" t="s">
        <v>268</v>
      </c>
      <c r="D73" s="36" t="s">
        <v>746</v>
      </c>
      <c r="E73" t="s">
        <v>7762</v>
      </c>
    </row>
    <row r="74" spans="1:5">
      <c r="A74" s="35" t="s">
        <v>7767</v>
      </c>
      <c r="D74">
        <v>1</v>
      </c>
      <c r="E74">
        <v>1</v>
      </c>
    </row>
    <row r="75" spans="1:5">
      <c r="A75" s="35" t="s">
        <v>7768</v>
      </c>
      <c r="D75">
        <v>1</v>
      </c>
      <c r="E75">
        <v>1</v>
      </c>
    </row>
    <row r="76" spans="1:5">
      <c r="A76" s="35" t="s">
        <v>7769</v>
      </c>
      <c r="B76">
        <v>1</v>
      </c>
      <c r="E76">
        <v>1</v>
      </c>
    </row>
    <row r="77" spans="1:5">
      <c r="A77" s="35" t="s">
        <v>7770</v>
      </c>
      <c r="B77">
        <v>4</v>
      </c>
      <c r="D77">
        <v>2</v>
      </c>
      <c r="E77">
        <v>6</v>
      </c>
    </row>
    <row r="78" spans="1:5">
      <c r="A78" s="35" t="s">
        <v>7771</v>
      </c>
      <c r="B78">
        <v>2</v>
      </c>
      <c r="E78">
        <v>2</v>
      </c>
    </row>
    <row r="79" spans="1:5">
      <c r="A79" s="35" t="s">
        <v>7772</v>
      </c>
      <c r="B79">
        <v>1</v>
      </c>
      <c r="C79">
        <v>1</v>
      </c>
      <c r="D79">
        <v>1</v>
      </c>
      <c r="E79">
        <v>3</v>
      </c>
    </row>
    <row r="80" spans="1:5">
      <c r="A80" s="35" t="s">
        <v>7773</v>
      </c>
      <c r="B80">
        <v>2</v>
      </c>
      <c r="C80">
        <v>1</v>
      </c>
      <c r="D80">
        <v>2</v>
      </c>
      <c r="E80">
        <v>5</v>
      </c>
    </row>
    <row r="81" spans="1:8">
      <c r="A81" s="35" t="s">
        <v>7762</v>
      </c>
      <c r="B81">
        <v>10</v>
      </c>
      <c r="C81">
        <v>2</v>
      </c>
      <c r="D81">
        <v>7</v>
      </c>
      <c r="E81">
        <v>19</v>
      </c>
    </row>
    <row r="90" spans="1:8">
      <c r="A90" s="34" t="s">
        <v>830</v>
      </c>
      <c r="B90" t="s">
        <v>778</v>
      </c>
    </row>
    <row r="91" spans="1:8">
      <c r="A91" s="34" t="s">
        <v>805</v>
      </c>
      <c r="B91" t="s">
        <v>156</v>
      </c>
    </row>
    <row r="92" spans="1:8">
      <c r="A92" s="34" t="s">
        <v>828</v>
      </c>
      <c r="B92" t="s">
        <v>7714</v>
      </c>
    </row>
    <row r="94" spans="1:8">
      <c r="A94" s="34" t="s">
        <v>7760</v>
      </c>
      <c r="B94" s="37" t="s">
        <v>7761</v>
      </c>
      <c r="C94" s="36"/>
      <c r="D94" s="36"/>
      <c r="E94" s="36"/>
      <c r="F94" s="36"/>
      <c r="G94" s="36"/>
      <c r="H94" s="36"/>
    </row>
    <row r="95" spans="1:8">
      <c r="A95" s="34" t="s">
        <v>820</v>
      </c>
      <c r="B95" t="s">
        <v>131</v>
      </c>
      <c r="C95" s="36" t="s">
        <v>403</v>
      </c>
      <c r="D95" s="36" t="s">
        <v>268</v>
      </c>
      <c r="E95" s="36" t="s">
        <v>40</v>
      </c>
      <c r="F95" s="36" t="s">
        <v>746</v>
      </c>
      <c r="G95" t="s">
        <v>6110</v>
      </c>
      <c r="H95" t="s">
        <v>7762</v>
      </c>
    </row>
    <row r="96" spans="1:8">
      <c r="A96" s="35" t="s">
        <v>892</v>
      </c>
      <c r="C96">
        <v>11</v>
      </c>
      <c r="D96">
        <v>3</v>
      </c>
      <c r="F96">
        <v>1</v>
      </c>
      <c r="H96">
        <v>15</v>
      </c>
    </row>
    <row r="97" spans="1:8">
      <c r="A97" s="35" t="s">
        <v>795</v>
      </c>
      <c r="B97">
        <v>2</v>
      </c>
      <c r="C97">
        <v>51</v>
      </c>
      <c r="D97">
        <v>19</v>
      </c>
      <c r="E97">
        <v>2</v>
      </c>
      <c r="F97">
        <v>7</v>
      </c>
      <c r="G97">
        <v>3</v>
      </c>
      <c r="H97">
        <v>84</v>
      </c>
    </row>
    <row r="98" spans="1:8">
      <c r="A98" s="35" t="s">
        <v>841</v>
      </c>
      <c r="C98">
        <v>3</v>
      </c>
      <c r="D98">
        <v>2</v>
      </c>
      <c r="H98">
        <v>5</v>
      </c>
    </row>
    <row r="99" spans="1:8">
      <c r="A99" s="35" t="s">
        <v>7762</v>
      </c>
      <c r="B99">
        <v>2</v>
      </c>
      <c r="C99">
        <v>65</v>
      </c>
      <c r="D99">
        <v>24</v>
      </c>
      <c r="E99">
        <v>2</v>
      </c>
      <c r="F99">
        <v>8</v>
      </c>
      <c r="G99">
        <v>3</v>
      </c>
      <c r="H99">
        <v>104</v>
      </c>
    </row>
    <row r="111" spans="1:8">
      <c r="A111" s="34" t="s">
        <v>830</v>
      </c>
      <c r="B111" t="s">
        <v>796</v>
      </c>
    </row>
    <row r="112" spans="1:8">
      <c r="A112" s="34" t="s">
        <v>805</v>
      </c>
      <c r="B112" t="s">
        <v>156</v>
      </c>
    </row>
    <row r="113" spans="1:5">
      <c r="A113" s="34" t="s">
        <v>828</v>
      </c>
      <c r="B113" t="s">
        <v>7714</v>
      </c>
    </row>
    <row r="115" spans="1:5">
      <c r="A115" s="34" t="s">
        <v>7760</v>
      </c>
      <c r="B115" s="37" t="s">
        <v>7761</v>
      </c>
      <c r="C115" s="36"/>
      <c r="D115" s="36"/>
      <c r="E115" s="36"/>
    </row>
    <row r="116" spans="1:5">
      <c r="A116" s="34" t="s">
        <v>833</v>
      </c>
      <c r="B116" s="36" t="s">
        <v>403</v>
      </c>
      <c r="C116" s="36" t="s">
        <v>268</v>
      </c>
      <c r="D116" s="36" t="s">
        <v>746</v>
      </c>
      <c r="E116" t="s">
        <v>7762</v>
      </c>
    </row>
    <row r="117" spans="1:5">
      <c r="A117" s="35" t="s">
        <v>892</v>
      </c>
      <c r="B117">
        <v>3</v>
      </c>
      <c r="C117">
        <v>1</v>
      </c>
      <c r="D117">
        <v>4</v>
      </c>
      <c r="E117">
        <v>8</v>
      </c>
    </row>
    <row r="118" spans="1:5">
      <c r="A118" s="35" t="s">
        <v>795</v>
      </c>
      <c r="B118">
        <v>7</v>
      </c>
      <c r="C118">
        <v>1</v>
      </c>
      <c r="D118">
        <v>3</v>
      </c>
      <c r="E118">
        <v>11</v>
      </c>
    </row>
    <row r="119" spans="1:5">
      <c r="A119" s="35" t="s">
        <v>7762</v>
      </c>
      <c r="B119">
        <v>10</v>
      </c>
      <c r="C119">
        <v>2</v>
      </c>
      <c r="D119">
        <v>7</v>
      </c>
      <c r="E119">
        <v>19</v>
      </c>
    </row>
    <row r="128" spans="1:5">
      <c r="A128" s="34" t="s">
        <v>830</v>
      </c>
      <c r="B128" t="s">
        <v>778</v>
      </c>
    </row>
    <row r="129" spans="1:13">
      <c r="A129" s="34" t="s">
        <v>805</v>
      </c>
      <c r="B129" t="s">
        <v>156</v>
      </c>
    </row>
    <row r="130" spans="1:13">
      <c r="A130" s="34" t="s">
        <v>828</v>
      </c>
      <c r="B130" t="s">
        <v>7714</v>
      </c>
    </row>
    <row r="132" spans="1:13">
      <c r="A132" s="34" t="s">
        <v>7760</v>
      </c>
      <c r="B132" s="37" t="s">
        <v>7761</v>
      </c>
      <c r="C132" s="36"/>
      <c r="D132" s="36"/>
      <c r="E132" s="36"/>
      <c r="F132" s="36"/>
      <c r="G132" s="36"/>
      <c r="H132" s="36"/>
      <c r="I132" s="36"/>
      <c r="J132" s="36"/>
      <c r="K132" s="36"/>
      <c r="L132" s="36"/>
      <c r="M132" s="36"/>
    </row>
    <row r="133" spans="1:13">
      <c r="A133" s="34" t="s">
        <v>833</v>
      </c>
      <c r="B133" s="36">
        <v>0</v>
      </c>
      <c r="C133" s="36" t="s">
        <v>7774</v>
      </c>
      <c r="D133" t="s">
        <v>31</v>
      </c>
      <c r="E133" t="s">
        <v>522</v>
      </c>
      <c r="F133" t="s">
        <v>40</v>
      </c>
      <c r="G133" t="s">
        <v>268</v>
      </c>
      <c r="H133" t="s">
        <v>48</v>
      </c>
      <c r="I133" t="s">
        <v>179</v>
      </c>
      <c r="J133" t="s">
        <v>736</v>
      </c>
      <c r="K133" t="s">
        <v>131</v>
      </c>
      <c r="L133" t="s">
        <v>125</v>
      </c>
      <c r="M133" t="s">
        <v>7762</v>
      </c>
    </row>
    <row r="134" spans="1:13">
      <c r="A134" s="35" t="s">
        <v>892</v>
      </c>
      <c r="C134">
        <v>1</v>
      </c>
      <c r="F134">
        <v>11</v>
      </c>
      <c r="G134">
        <v>1</v>
      </c>
      <c r="H134">
        <v>2</v>
      </c>
      <c r="M134">
        <v>15</v>
      </c>
    </row>
    <row r="135" spans="1:13">
      <c r="A135" s="35" t="s">
        <v>795</v>
      </c>
      <c r="B135">
        <v>1</v>
      </c>
      <c r="C135">
        <v>11</v>
      </c>
      <c r="D135">
        <v>8</v>
      </c>
      <c r="E135">
        <v>1</v>
      </c>
      <c r="F135">
        <v>52</v>
      </c>
      <c r="G135">
        <v>4</v>
      </c>
      <c r="H135">
        <v>2</v>
      </c>
      <c r="I135">
        <v>2</v>
      </c>
      <c r="J135">
        <v>1</v>
      </c>
      <c r="K135">
        <v>1</v>
      </c>
      <c r="L135">
        <v>1</v>
      </c>
      <c r="M135">
        <v>84</v>
      </c>
    </row>
    <row r="136" spans="1:13">
      <c r="A136" s="35" t="s">
        <v>841</v>
      </c>
      <c r="E136">
        <v>1</v>
      </c>
      <c r="F136">
        <v>3</v>
      </c>
      <c r="G136">
        <v>1</v>
      </c>
      <c r="M136">
        <v>5</v>
      </c>
    </row>
    <row r="137" spans="1:13">
      <c r="A137" s="35" t="s">
        <v>7762</v>
      </c>
      <c r="B137">
        <v>1</v>
      </c>
      <c r="C137">
        <v>12</v>
      </c>
      <c r="D137">
        <v>8</v>
      </c>
      <c r="E137">
        <v>2</v>
      </c>
      <c r="F137">
        <v>66</v>
      </c>
      <c r="G137">
        <v>6</v>
      </c>
      <c r="H137">
        <v>4</v>
      </c>
      <c r="I137">
        <v>2</v>
      </c>
      <c r="J137">
        <v>1</v>
      </c>
      <c r="K137">
        <v>1</v>
      </c>
      <c r="L137">
        <v>1</v>
      </c>
      <c r="M137">
        <v>104</v>
      </c>
    </row>
    <row r="144" spans="1:13">
      <c r="A144" s="34" t="s">
        <v>830</v>
      </c>
      <c r="B144" t="s">
        <v>796</v>
      </c>
    </row>
    <row r="145" spans="1:9">
      <c r="A145" s="34" t="s">
        <v>805</v>
      </c>
      <c r="B145" t="s">
        <v>156</v>
      </c>
    </row>
    <row r="146" spans="1:9">
      <c r="A146" s="34" t="s">
        <v>828</v>
      </c>
      <c r="B146" t="s">
        <v>7714</v>
      </c>
    </row>
    <row r="148" spans="1:9">
      <c r="A148" s="34" t="s">
        <v>7760</v>
      </c>
      <c r="B148" s="37" t="s">
        <v>7761</v>
      </c>
      <c r="C148" s="36"/>
      <c r="D148" s="36"/>
      <c r="E148" s="36"/>
      <c r="F148" s="36"/>
      <c r="G148" s="36"/>
      <c r="H148" s="36"/>
      <c r="I148" s="36"/>
    </row>
    <row r="149" spans="1:9">
      <c r="A149" s="34" t="s">
        <v>833</v>
      </c>
      <c r="B149" t="s">
        <v>31</v>
      </c>
      <c r="C149" t="s">
        <v>522</v>
      </c>
      <c r="D149" t="s">
        <v>40</v>
      </c>
      <c r="E149" t="s">
        <v>268</v>
      </c>
      <c r="F149" t="s">
        <v>48</v>
      </c>
      <c r="G149" t="s">
        <v>179</v>
      </c>
      <c r="H149" t="s">
        <v>125</v>
      </c>
      <c r="I149" t="s">
        <v>7762</v>
      </c>
    </row>
    <row r="150" spans="1:9">
      <c r="A150" s="35" t="s">
        <v>892</v>
      </c>
      <c r="B150">
        <v>1</v>
      </c>
      <c r="C150">
        <v>1</v>
      </c>
      <c r="D150">
        <v>3</v>
      </c>
      <c r="E150">
        <v>1</v>
      </c>
      <c r="F150">
        <v>1</v>
      </c>
      <c r="H150">
        <v>1</v>
      </c>
      <c r="I150">
        <v>8</v>
      </c>
    </row>
    <row r="151" spans="1:9">
      <c r="A151" s="35" t="s">
        <v>795</v>
      </c>
      <c r="B151">
        <v>1</v>
      </c>
      <c r="D151">
        <v>7</v>
      </c>
      <c r="F151">
        <v>2</v>
      </c>
      <c r="G151">
        <v>1</v>
      </c>
      <c r="I151">
        <v>11</v>
      </c>
    </row>
    <row r="152" spans="1:9">
      <c r="A152" s="35" t="s">
        <v>7762</v>
      </c>
      <c r="B152">
        <v>2</v>
      </c>
      <c r="C152">
        <v>1</v>
      </c>
      <c r="D152">
        <v>10</v>
      </c>
      <c r="E152">
        <v>1</v>
      </c>
      <c r="F152">
        <v>3</v>
      </c>
      <c r="G152">
        <v>1</v>
      </c>
      <c r="H152">
        <v>1</v>
      </c>
      <c r="I152">
        <v>19</v>
      </c>
    </row>
    <row r="162" spans="1:9">
      <c r="A162" s="34" t="s">
        <v>830</v>
      </c>
      <c r="B162" t="s">
        <v>778</v>
      </c>
    </row>
    <row r="163" spans="1:9">
      <c r="A163" s="34" t="s">
        <v>805</v>
      </c>
      <c r="B163" t="s">
        <v>156</v>
      </c>
    </row>
    <row r="164" spans="1:9">
      <c r="A164" s="34" t="s">
        <v>828</v>
      </c>
      <c r="B164" t="s">
        <v>7714</v>
      </c>
    </row>
    <row r="166" spans="1:9">
      <c r="A166" s="34" t="s">
        <v>7760</v>
      </c>
      <c r="B166" s="37" t="s">
        <v>7761</v>
      </c>
      <c r="C166" s="36"/>
      <c r="D166" s="36"/>
      <c r="E166" s="36"/>
      <c r="F166" s="36"/>
      <c r="G166" s="36"/>
      <c r="H166" s="36"/>
      <c r="I166" s="36"/>
    </row>
    <row r="167" spans="1:9">
      <c r="A167" s="34" t="s">
        <v>833</v>
      </c>
      <c r="B167" s="36" t="s">
        <v>7733</v>
      </c>
      <c r="C167" s="36" t="s">
        <v>7706</v>
      </c>
      <c r="D167" s="36" t="s">
        <v>7717</v>
      </c>
      <c r="E167" s="36" t="s">
        <v>7737</v>
      </c>
      <c r="F167" s="36" t="s">
        <v>7731</v>
      </c>
      <c r="G167" s="36" t="s">
        <v>3010</v>
      </c>
      <c r="H167" s="36" t="s">
        <v>7687</v>
      </c>
      <c r="I167" t="s">
        <v>7762</v>
      </c>
    </row>
    <row r="168" spans="1:9">
      <c r="A168" s="35" t="s">
        <v>7763</v>
      </c>
      <c r="B168">
        <v>1</v>
      </c>
      <c r="D168">
        <v>2</v>
      </c>
      <c r="F168">
        <v>3</v>
      </c>
      <c r="G168">
        <v>3</v>
      </c>
      <c r="H168">
        <v>2</v>
      </c>
      <c r="I168">
        <v>11</v>
      </c>
    </row>
    <row r="169" spans="1:9">
      <c r="A169" s="35" t="s">
        <v>7764</v>
      </c>
      <c r="D169">
        <v>1</v>
      </c>
      <c r="F169">
        <v>2</v>
      </c>
      <c r="G169">
        <v>1</v>
      </c>
      <c r="H169">
        <v>5</v>
      </c>
      <c r="I169">
        <v>9</v>
      </c>
    </row>
    <row r="170" spans="1:9">
      <c r="A170" s="35" t="s">
        <v>7765</v>
      </c>
      <c r="D170">
        <v>3</v>
      </c>
      <c r="F170">
        <v>2</v>
      </c>
      <c r="G170">
        <v>1</v>
      </c>
      <c r="H170">
        <v>5</v>
      </c>
      <c r="I170">
        <v>11</v>
      </c>
    </row>
    <row r="171" spans="1:9">
      <c r="A171" s="35" t="s">
        <v>7766</v>
      </c>
      <c r="C171">
        <v>1</v>
      </c>
      <c r="D171">
        <v>5</v>
      </c>
      <c r="E171">
        <v>1</v>
      </c>
      <c r="F171">
        <v>1</v>
      </c>
      <c r="G171">
        <v>1</v>
      </c>
      <c r="H171">
        <v>12</v>
      </c>
      <c r="I171">
        <v>21</v>
      </c>
    </row>
    <row r="172" spans="1:9">
      <c r="A172" s="35" t="s">
        <v>779</v>
      </c>
      <c r="C172">
        <v>4</v>
      </c>
      <c r="D172">
        <v>3</v>
      </c>
      <c r="F172">
        <v>3</v>
      </c>
      <c r="G172">
        <v>1</v>
      </c>
      <c r="H172">
        <v>4</v>
      </c>
      <c r="I172">
        <v>15</v>
      </c>
    </row>
    <row r="173" spans="1:9">
      <c r="A173" s="35" t="s">
        <v>7762</v>
      </c>
      <c r="B173">
        <v>1</v>
      </c>
      <c r="C173">
        <v>5</v>
      </c>
      <c r="D173">
        <v>14</v>
      </c>
      <c r="E173">
        <v>1</v>
      </c>
      <c r="F173">
        <v>11</v>
      </c>
      <c r="G173">
        <v>7</v>
      </c>
      <c r="H173">
        <v>28</v>
      </c>
      <c r="I173">
        <v>67</v>
      </c>
    </row>
    <row r="187" spans="1:7">
      <c r="A187" s="34" t="s">
        <v>830</v>
      </c>
      <c r="B187" t="s">
        <v>796</v>
      </c>
    </row>
    <row r="188" spans="1:7">
      <c r="A188" s="34" t="s">
        <v>805</v>
      </c>
      <c r="B188" t="s">
        <v>156</v>
      </c>
    </row>
    <row r="189" spans="1:7">
      <c r="A189" s="34" t="s">
        <v>828</v>
      </c>
      <c r="B189" t="s">
        <v>7714</v>
      </c>
    </row>
    <row r="191" spans="1:7">
      <c r="A191" s="34" t="s">
        <v>7760</v>
      </c>
      <c r="B191" s="37" t="s">
        <v>7761</v>
      </c>
      <c r="C191" s="36"/>
      <c r="D191" s="36"/>
      <c r="E191" s="36"/>
      <c r="F191" s="36"/>
      <c r="G191" s="36"/>
    </row>
    <row r="192" spans="1:7">
      <c r="A192" s="34" t="s">
        <v>833</v>
      </c>
      <c r="B192" s="36" t="s">
        <v>7733</v>
      </c>
      <c r="C192" s="36" t="s">
        <v>7734</v>
      </c>
      <c r="D192" s="36" t="s">
        <v>7717</v>
      </c>
      <c r="E192" s="36" t="s">
        <v>3010</v>
      </c>
      <c r="F192" s="36" t="s">
        <v>7687</v>
      </c>
      <c r="G192" t="s">
        <v>7762</v>
      </c>
    </row>
    <row r="193" spans="1:7">
      <c r="A193" s="35" t="s">
        <v>7767</v>
      </c>
      <c r="D193">
        <v>1</v>
      </c>
      <c r="G193">
        <v>1</v>
      </c>
    </row>
    <row r="194" spans="1:7">
      <c r="A194" s="35" t="s">
        <v>7768</v>
      </c>
      <c r="E194">
        <v>1</v>
      </c>
      <c r="G194">
        <v>1</v>
      </c>
    </row>
    <row r="195" spans="1:7">
      <c r="A195" s="35" t="s">
        <v>7769</v>
      </c>
      <c r="B195">
        <v>1</v>
      </c>
      <c r="G195">
        <v>1</v>
      </c>
    </row>
    <row r="196" spans="1:7">
      <c r="A196" s="35" t="s">
        <v>7770</v>
      </c>
      <c r="C196">
        <v>1</v>
      </c>
      <c r="D196">
        <v>2</v>
      </c>
      <c r="F196">
        <v>3</v>
      </c>
      <c r="G196">
        <v>6</v>
      </c>
    </row>
    <row r="197" spans="1:7">
      <c r="A197" s="35" t="s">
        <v>7771</v>
      </c>
      <c r="D197">
        <v>1</v>
      </c>
      <c r="F197">
        <v>1</v>
      </c>
      <c r="G197">
        <v>2</v>
      </c>
    </row>
    <row r="198" spans="1:7">
      <c r="A198" s="35" t="s">
        <v>7772</v>
      </c>
      <c r="D198">
        <v>2</v>
      </c>
      <c r="F198">
        <v>1</v>
      </c>
      <c r="G198">
        <v>3</v>
      </c>
    </row>
    <row r="199" spans="1:7">
      <c r="A199" s="35" t="s">
        <v>7773</v>
      </c>
      <c r="E199">
        <v>1</v>
      </c>
      <c r="F199">
        <v>4</v>
      </c>
      <c r="G199">
        <v>5</v>
      </c>
    </row>
    <row r="200" spans="1:7">
      <c r="A200" s="35" t="s">
        <v>7762</v>
      </c>
      <c r="B200">
        <v>1</v>
      </c>
      <c r="C200">
        <v>1</v>
      </c>
      <c r="D200">
        <v>6</v>
      </c>
      <c r="E200">
        <v>2</v>
      </c>
      <c r="F200">
        <v>9</v>
      </c>
      <c r="G200">
        <v>19</v>
      </c>
    </row>
    <row r="216" spans="1:8">
      <c r="A216" s="34" t="s">
        <v>830</v>
      </c>
      <c r="B216" t="s">
        <v>778</v>
      </c>
    </row>
    <row r="217" spans="1:8">
      <c r="A217" s="34" t="s">
        <v>805</v>
      </c>
      <c r="B217" t="s">
        <v>156</v>
      </c>
    </row>
    <row r="218" spans="1:8">
      <c r="A218" s="34" t="s">
        <v>828</v>
      </c>
      <c r="B218" t="s">
        <v>7714</v>
      </c>
    </row>
    <row r="220" spans="1:8">
      <c r="A220" s="34" t="s">
        <v>7760</v>
      </c>
      <c r="B220" s="37" t="s">
        <v>7761</v>
      </c>
      <c r="C220" s="36"/>
      <c r="D220" s="36"/>
      <c r="E220" s="36"/>
      <c r="F220" s="36"/>
      <c r="G220" s="36"/>
      <c r="H220" s="36"/>
    </row>
    <row r="221" spans="1:8">
      <c r="A221" s="34" t="s">
        <v>7775</v>
      </c>
      <c r="B221" s="36" t="s">
        <v>131</v>
      </c>
      <c r="C221" s="36" t="s">
        <v>403</v>
      </c>
      <c r="D221" s="36" t="s">
        <v>268</v>
      </c>
      <c r="E221" s="36" t="s">
        <v>40</v>
      </c>
      <c r="F221" s="36" t="s">
        <v>746</v>
      </c>
      <c r="G221" t="s">
        <v>6110</v>
      </c>
      <c r="H221" t="s">
        <v>7762</v>
      </c>
    </row>
    <row r="222" spans="1:8">
      <c r="A222" s="35" t="s">
        <v>7733</v>
      </c>
      <c r="B222">
        <v>1</v>
      </c>
      <c r="C222">
        <v>1</v>
      </c>
      <c r="H222">
        <v>2</v>
      </c>
    </row>
    <row r="223" spans="1:8">
      <c r="A223" s="35" t="s">
        <v>7706</v>
      </c>
      <c r="C223">
        <v>4</v>
      </c>
      <c r="D223">
        <v>2</v>
      </c>
      <c r="E223">
        <v>1</v>
      </c>
      <c r="H223">
        <v>7</v>
      </c>
    </row>
    <row r="224" spans="1:8">
      <c r="A224" s="35" t="s">
        <v>7717</v>
      </c>
      <c r="C224">
        <v>10</v>
      </c>
      <c r="D224">
        <v>9</v>
      </c>
      <c r="H224">
        <v>19</v>
      </c>
    </row>
    <row r="225" spans="1:8">
      <c r="A225" s="35" t="s">
        <v>7737</v>
      </c>
      <c r="D225">
        <v>1</v>
      </c>
      <c r="F225">
        <v>1</v>
      </c>
      <c r="H225">
        <v>2</v>
      </c>
    </row>
    <row r="226" spans="1:8">
      <c r="A226" s="35" t="s">
        <v>7731</v>
      </c>
      <c r="B226">
        <v>1</v>
      </c>
      <c r="C226">
        <v>10</v>
      </c>
      <c r="D226">
        <v>6</v>
      </c>
      <c r="F226">
        <v>2</v>
      </c>
      <c r="G226">
        <v>3</v>
      </c>
      <c r="H226">
        <v>22</v>
      </c>
    </row>
    <row r="227" spans="1:8">
      <c r="A227" s="35" t="s">
        <v>3010</v>
      </c>
      <c r="C227">
        <v>8</v>
      </c>
      <c r="D227">
        <v>2</v>
      </c>
      <c r="H227">
        <v>10</v>
      </c>
    </row>
    <row r="228" spans="1:8">
      <c r="A228" s="35" t="s">
        <v>7687</v>
      </c>
      <c r="C228">
        <v>32</v>
      </c>
      <c r="D228">
        <v>4</v>
      </c>
      <c r="E228">
        <v>1</v>
      </c>
      <c r="F228">
        <v>5</v>
      </c>
      <c r="H228">
        <v>42</v>
      </c>
    </row>
    <row r="229" spans="1:8">
      <c r="A229" s="35" t="s">
        <v>7762</v>
      </c>
      <c r="B229">
        <v>2</v>
      </c>
      <c r="C229">
        <v>65</v>
      </c>
      <c r="D229">
        <v>24</v>
      </c>
      <c r="E229">
        <v>2</v>
      </c>
      <c r="F229">
        <v>8</v>
      </c>
      <c r="G229">
        <v>3</v>
      </c>
      <c r="H229">
        <v>104</v>
      </c>
    </row>
    <row r="232" spans="1:8">
      <c r="A232" s="34" t="s">
        <v>830</v>
      </c>
      <c r="B232" t="s">
        <v>796</v>
      </c>
    </row>
    <row r="233" spans="1:8">
      <c r="A233" s="34" t="s">
        <v>805</v>
      </c>
      <c r="B233" t="s">
        <v>156</v>
      </c>
    </row>
    <row r="234" spans="1:8">
      <c r="A234" s="34" t="s">
        <v>828</v>
      </c>
      <c r="B234" t="s">
        <v>7714</v>
      </c>
    </row>
    <row r="236" spans="1:8">
      <c r="A236" s="34" t="s">
        <v>7760</v>
      </c>
      <c r="B236" s="37" t="s">
        <v>7761</v>
      </c>
      <c r="C236" s="36"/>
      <c r="D236" s="36"/>
      <c r="E236" s="36"/>
    </row>
    <row r="237" spans="1:8">
      <c r="A237" s="34" t="s">
        <v>833</v>
      </c>
      <c r="B237" s="36" t="s">
        <v>403</v>
      </c>
      <c r="C237" s="36" t="s">
        <v>268</v>
      </c>
      <c r="D237" s="36" t="s">
        <v>746</v>
      </c>
      <c r="E237" t="s">
        <v>7762</v>
      </c>
    </row>
    <row r="238" spans="1:8">
      <c r="A238" s="35" t="s">
        <v>7733</v>
      </c>
      <c r="B238">
        <v>1</v>
      </c>
      <c r="E238">
        <v>1</v>
      </c>
    </row>
    <row r="239" spans="1:8">
      <c r="A239" s="35" t="s">
        <v>7734</v>
      </c>
      <c r="B239">
        <v>1</v>
      </c>
      <c r="E239">
        <v>1</v>
      </c>
    </row>
    <row r="240" spans="1:8">
      <c r="A240" s="35" t="s">
        <v>7717</v>
      </c>
      <c r="B240">
        <v>4</v>
      </c>
      <c r="D240">
        <v>2</v>
      </c>
      <c r="E240">
        <v>6</v>
      </c>
    </row>
    <row r="241" spans="1:5">
      <c r="A241" s="35" t="s">
        <v>3010</v>
      </c>
      <c r="B241">
        <v>1</v>
      </c>
      <c r="D241">
        <v>1</v>
      </c>
      <c r="E241">
        <v>2</v>
      </c>
    </row>
    <row r="242" spans="1:5">
      <c r="A242" s="35" t="s">
        <v>7687</v>
      </c>
      <c r="B242">
        <v>3</v>
      </c>
      <c r="C242">
        <v>2</v>
      </c>
      <c r="D242">
        <v>4</v>
      </c>
      <c r="E242">
        <v>9</v>
      </c>
    </row>
    <row r="243" spans="1:5">
      <c r="A243" s="35" t="s">
        <v>7762</v>
      </c>
      <c r="B243">
        <v>10</v>
      </c>
      <c r="C243">
        <v>2</v>
      </c>
      <c r="D243">
        <v>7</v>
      </c>
      <c r="E243">
        <v>19</v>
      </c>
    </row>
    <row r="251" spans="1:5">
      <c r="A251" s="34" t="s">
        <v>830</v>
      </c>
      <c r="B251" t="s">
        <v>778</v>
      </c>
    </row>
    <row r="252" spans="1:5">
      <c r="A252" s="34" t="s">
        <v>811</v>
      </c>
      <c r="B252" t="s">
        <v>7776</v>
      </c>
    </row>
    <row r="253" spans="1:5">
      <c r="A253" s="34" t="s">
        <v>805</v>
      </c>
      <c r="B253" t="s">
        <v>156</v>
      </c>
    </row>
    <row r="254" spans="1:5">
      <c r="A254" s="34" t="s">
        <v>828</v>
      </c>
      <c r="B254" t="s">
        <v>7714</v>
      </c>
    </row>
    <row r="256" spans="1:5">
      <c r="A256" s="34" t="s">
        <v>7777</v>
      </c>
      <c r="B256" s="34" t="s">
        <v>7761</v>
      </c>
    </row>
    <row r="257" spans="1:5">
      <c r="A257" s="34" t="s">
        <v>833</v>
      </c>
      <c r="B257" t="s">
        <v>892</v>
      </c>
      <c r="C257" t="s">
        <v>795</v>
      </c>
      <c r="D257" t="s">
        <v>841</v>
      </c>
      <c r="E257" t="s">
        <v>7762</v>
      </c>
    </row>
    <row r="258" spans="1:5">
      <c r="A258" s="35" t="s">
        <v>7763</v>
      </c>
      <c r="B258" s="239">
        <v>2.0052083333284827</v>
      </c>
      <c r="C258" s="239">
        <v>19.935995756174734</v>
      </c>
      <c r="D258" s="239"/>
      <c r="E258" s="239">
        <v>16.675852588384508</v>
      </c>
    </row>
    <row r="259" spans="1:5">
      <c r="A259" s="35" t="s">
        <v>7764</v>
      </c>
      <c r="B259" s="239">
        <v>6.5350694444459805</v>
      </c>
      <c r="C259" s="239">
        <v>24.162236111111788</v>
      </c>
      <c r="D259" s="239"/>
      <c r="E259" s="239">
        <v>20.245087962963833</v>
      </c>
    </row>
    <row r="260" spans="1:5">
      <c r="A260" s="35" t="s">
        <v>7765</v>
      </c>
      <c r="B260" s="239">
        <v>12.810146990741487</v>
      </c>
      <c r="C260" s="239">
        <v>12.205522817460794</v>
      </c>
      <c r="D260" s="239">
        <v>5.8527777777781012</v>
      </c>
      <c r="E260" s="239">
        <v>11.79289804292983</v>
      </c>
    </row>
    <row r="261" spans="1:5">
      <c r="A261" s="35" t="s">
        <v>7766</v>
      </c>
      <c r="B261" s="239">
        <v>1.2680555555562023</v>
      </c>
      <c r="C261" s="239">
        <v>7.0081995614030008</v>
      </c>
      <c r="D261" s="239">
        <v>3.1388888888905058</v>
      </c>
      <c r="E261" s="239">
        <v>6.5506064814811298</v>
      </c>
    </row>
    <row r="262" spans="1:5">
      <c r="A262" s="35" t="s">
        <v>779</v>
      </c>
      <c r="B262" s="239">
        <v>4.4579288194436231</v>
      </c>
      <c r="C262" s="239">
        <v>3.9828393308085981</v>
      </c>
      <c r="D262" s="239">
        <v>7.407177083336137</v>
      </c>
      <c r="E262" s="239">
        <v>4.5027629629636063</v>
      </c>
    </row>
    <row r="263" spans="1:5">
      <c r="A263" s="35" t="s">
        <v>7762</v>
      </c>
      <c r="B263" s="239">
        <v>6.5694909722216837</v>
      </c>
      <c r="C263" s="239">
        <v>11.52764714360627</v>
      </c>
      <c r="D263" s="239">
        <v>5.9515052083352202</v>
      </c>
      <c r="E263" s="239">
        <v>10.454719838308806</v>
      </c>
    </row>
    <row r="267" spans="1:5">
      <c r="A267" s="35"/>
      <c r="B267" s="98"/>
      <c r="C267" s="98"/>
      <c r="D267" s="98"/>
      <c r="E267" s="98"/>
    </row>
    <row r="268" spans="1:5">
      <c r="A268" s="35"/>
      <c r="B268" s="98"/>
      <c r="C268" s="98"/>
      <c r="D268" s="98"/>
      <c r="E268" s="98"/>
    </row>
    <row r="269" spans="1:5">
      <c r="A269" s="34" t="s">
        <v>830</v>
      </c>
      <c r="B269" t="s">
        <v>796</v>
      </c>
    </row>
    <row r="270" spans="1:5">
      <c r="A270" s="34" t="s">
        <v>811</v>
      </c>
      <c r="B270" t="s">
        <v>7776</v>
      </c>
    </row>
    <row r="271" spans="1:5">
      <c r="A271" s="34" t="s">
        <v>805</v>
      </c>
      <c r="B271" t="s">
        <v>156</v>
      </c>
    </row>
    <row r="272" spans="1:5">
      <c r="A272" s="34" t="s">
        <v>828</v>
      </c>
      <c r="B272" t="s">
        <v>7714</v>
      </c>
    </row>
    <row r="274" spans="1:4">
      <c r="A274" s="34" t="s">
        <v>7777</v>
      </c>
      <c r="B274" s="34" t="s">
        <v>7761</v>
      </c>
    </row>
    <row r="275" spans="1:4">
      <c r="A275" s="34" t="s">
        <v>833</v>
      </c>
      <c r="B275" t="s">
        <v>892</v>
      </c>
      <c r="C275" t="s">
        <v>795</v>
      </c>
      <c r="D275" t="s">
        <v>7762</v>
      </c>
    </row>
    <row r="276" spans="1:4">
      <c r="A276" s="35" t="s">
        <v>7767</v>
      </c>
      <c r="B276" s="239"/>
      <c r="C276" s="239">
        <v>105.16794097222009</v>
      </c>
      <c r="D276" s="239">
        <v>105.16794097222009</v>
      </c>
    </row>
    <row r="277" spans="1:4">
      <c r="A277" s="35" t="s">
        <v>7768</v>
      </c>
      <c r="B277" s="239">
        <v>97.083218749998196</v>
      </c>
      <c r="C277" s="239"/>
      <c r="D277" s="239">
        <v>97.083218749998196</v>
      </c>
    </row>
    <row r="278" spans="1:4">
      <c r="A278" s="35" t="s">
        <v>7769</v>
      </c>
      <c r="B278" s="239">
        <v>41.261111111110949</v>
      </c>
      <c r="C278" s="239"/>
      <c r="D278" s="239">
        <v>41.261111111110949</v>
      </c>
    </row>
    <row r="279" spans="1:4">
      <c r="A279" s="35" t="s">
        <v>7770</v>
      </c>
      <c r="B279" s="239">
        <v>84.91169097222155</v>
      </c>
      <c r="C279" s="239">
        <v>56.967893750000805</v>
      </c>
      <c r="D279" s="239">
        <v>61.625193287037597</v>
      </c>
    </row>
    <row r="280" spans="1:4">
      <c r="A280" s="35" t="s">
        <v>7771</v>
      </c>
      <c r="B280" s="239">
        <v>63.280555555553292</v>
      </c>
      <c r="C280" s="239">
        <v>44.170833333337214</v>
      </c>
      <c r="D280" s="239">
        <v>53.725694444445253</v>
      </c>
    </row>
    <row r="281" spans="1:4">
      <c r="A281" s="35" t="s">
        <v>7772</v>
      </c>
      <c r="B281" s="239">
        <v>73.165857638887246</v>
      </c>
      <c r="C281" s="239">
        <v>61.881539930556755</v>
      </c>
      <c r="D281" s="239">
        <v>65.642979166666919</v>
      </c>
    </row>
    <row r="282" spans="1:4">
      <c r="A282" s="35" t="s">
        <v>7773</v>
      </c>
      <c r="B282" s="239">
        <v>49.735340277778356</v>
      </c>
      <c r="C282" s="239">
        <v>56.039178819446533</v>
      </c>
      <c r="D282" s="239">
        <v>52.256875694445625</v>
      </c>
    </row>
    <row r="283" spans="1:4">
      <c r="A283" s="35" t="s">
        <v>7762</v>
      </c>
      <c r="B283" s="239">
        <v>63.613556857638287</v>
      </c>
      <c r="C283" s="239">
        <v>60.910880050506172</v>
      </c>
      <c r="D283" s="239">
        <v>62.04884923245654</v>
      </c>
    </row>
    <row r="292" spans="1:5">
      <c r="A292" s="34" t="s">
        <v>830</v>
      </c>
      <c r="B292" t="s">
        <v>778</v>
      </c>
    </row>
    <row r="293" spans="1:5">
      <c r="A293" s="34" t="s">
        <v>811</v>
      </c>
      <c r="B293" t="s">
        <v>7776</v>
      </c>
    </row>
    <row r="294" spans="1:5">
      <c r="A294" s="34" t="s">
        <v>805</v>
      </c>
      <c r="B294" t="s">
        <v>156</v>
      </c>
    </row>
    <row r="295" spans="1:5">
      <c r="A295" s="34" t="s">
        <v>828</v>
      </c>
      <c r="B295" t="s">
        <v>7714</v>
      </c>
    </row>
    <row r="297" spans="1:5">
      <c r="A297" s="34" t="s">
        <v>7777</v>
      </c>
      <c r="B297" s="37" t="s">
        <v>7761</v>
      </c>
      <c r="C297" s="36"/>
      <c r="D297" s="36"/>
      <c r="E297" s="36"/>
    </row>
    <row r="298" spans="1:5">
      <c r="A298" s="34" t="s">
        <v>2</v>
      </c>
      <c r="B298" s="36" t="s">
        <v>892</v>
      </c>
      <c r="C298" s="36" t="s">
        <v>795</v>
      </c>
      <c r="D298" s="36" t="s">
        <v>841</v>
      </c>
      <c r="E298" t="s">
        <v>7762</v>
      </c>
    </row>
    <row r="299" spans="1:5">
      <c r="A299" s="35" t="s">
        <v>7733</v>
      </c>
      <c r="B299" s="98"/>
      <c r="C299" s="98">
        <v>20.156192708334856</v>
      </c>
      <c r="D299" s="98"/>
      <c r="E299" s="98">
        <v>20.156192708334856</v>
      </c>
    </row>
    <row r="300" spans="1:5">
      <c r="A300" s="35" t="s">
        <v>7706</v>
      </c>
      <c r="B300" s="98">
        <v>1.946413194447814</v>
      </c>
      <c r="C300" s="98">
        <v>2.8796105324096666</v>
      </c>
      <c r="D300" s="98"/>
      <c r="E300" s="98">
        <v>2.746296626986545</v>
      </c>
    </row>
    <row r="301" spans="1:5">
      <c r="A301" s="35" t="s">
        <v>7717</v>
      </c>
      <c r="B301" s="98">
        <v>2.8189814814832062</v>
      </c>
      <c r="C301" s="98">
        <v>12.526487446581505</v>
      </c>
      <c r="D301" s="98">
        <v>5.9844143518542596</v>
      </c>
      <c r="E301" s="98">
        <v>9.9607644371353672</v>
      </c>
    </row>
    <row r="302" spans="1:5">
      <c r="A302" s="35" t="s">
        <v>7737</v>
      </c>
      <c r="B302" s="98"/>
      <c r="C302" s="98">
        <v>30.312732638889429</v>
      </c>
      <c r="D302" s="98"/>
      <c r="E302" s="98">
        <v>30.312732638889429</v>
      </c>
    </row>
    <row r="303" spans="1:5">
      <c r="A303" s="35" t="s">
        <v>7731</v>
      </c>
      <c r="B303" s="98">
        <v>1.3173611111124046</v>
      </c>
      <c r="C303" s="98">
        <v>13.153611805556285</v>
      </c>
      <c r="D303" s="98">
        <v>5.8527777777781012</v>
      </c>
      <c r="E303" s="98">
        <v>12.283744318182555</v>
      </c>
    </row>
    <row r="304" spans="1:5">
      <c r="A304" s="35" t="s">
        <v>3010</v>
      </c>
      <c r="B304" s="98">
        <v>16.082263020831306</v>
      </c>
      <c r="C304" s="98">
        <v>3.7411846064812075</v>
      </c>
      <c r="D304" s="98"/>
      <c r="E304" s="98">
        <v>8.6776159722212469</v>
      </c>
    </row>
    <row r="305" spans="1:5">
      <c r="A305" s="35" t="s">
        <v>7687</v>
      </c>
      <c r="B305" s="98">
        <v>7.7490358796300525</v>
      </c>
      <c r="C305" s="98">
        <v>8.7623977182541104</v>
      </c>
      <c r="D305" s="98">
        <v>47.806944444448163</v>
      </c>
      <c r="E305" s="98">
        <v>9.5472638062171988</v>
      </c>
    </row>
    <row r="306" spans="1:5">
      <c r="A306" s="35" t="s">
        <v>7762</v>
      </c>
      <c r="B306" s="98">
        <v>8.1695990740743589</v>
      </c>
      <c r="C306" s="98">
        <v>10.395989459325868</v>
      </c>
      <c r="D306" s="98">
        <v>14.322593055557808</v>
      </c>
      <c r="E306" s="98">
        <v>10.263654480502668</v>
      </c>
    </row>
    <row r="309" spans="1:5">
      <c r="A309" s="34" t="s">
        <v>830</v>
      </c>
      <c r="B309" t="s">
        <v>796</v>
      </c>
    </row>
    <row r="310" spans="1:5">
      <c r="A310" s="34" t="s">
        <v>811</v>
      </c>
      <c r="B310" t="s">
        <v>7776</v>
      </c>
    </row>
    <row r="311" spans="1:5">
      <c r="A311" s="34" t="s">
        <v>805</v>
      </c>
      <c r="B311" t="s">
        <v>156</v>
      </c>
    </row>
    <row r="312" spans="1:5">
      <c r="A312" s="34" t="s">
        <v>828</v>
      </c>
      <c r="B312" t="s">
        <v>7714</v>
      </c>
    </row>
    <row r="314" spans="1:5">
      <c r="A314" s="34" t="s">
        <v>7777</v>
      </c>
      <c r="B314" s="37" t="s">
        <v>7761</v>
      </c>
      <c r="C314" s="36"/>
      <c r="D314" s="36"/>
    </row>
    <row r="315" spans="1:5">
      <c r="A315" s="34" t="s">
        <v>2</v>
      </c>
      <c r="B315" s="36" t="s">
        <v>892</v>
      </c>
      <c r="C315" s="36" t="s">
        <v>795</v>
      </c>
      <c r="D315" t="s">
        <v>7762</v>
      </c>
    </row>
    <row r="316" spans="1:5">
      <c r="A316" s="35" t="s">
        <v>7733</v>
      </c>
      <c r="B316" s="98">
        <v>41.261111111110949</v>
      </c>
      <c r="C316" s="98"/>
      <c r="D316" s="98">
        <v>41.261111111110949</v>
      </c>
    </row>
    <row r="317" spans="1:5">
      <c r="A317" s="35" t="s">
        <v>7734</v>
      </c>
      <c r="B317" s="98"/>
      <c r="C317" s="98">
        <v>41.202777777776646</v>
      </c>
      <c r="D317" s="98">
        <v>41.202777777776646</v>
      </c>
    </row>
    <row r="318" spans="1:5">
      <c r="A318" s="35" t="s">
        <v>7717</v>
      </c>
      <c r="B318" s="98">
        <v>68.223206597220269</v>
      </c>
      <c r="C318" s="98">
        <v>68.963165798611954</v>
      </c>
      <c r="D318" s="98">
        <v>68.716512731481387</v>
      </c>
    </row>
    <row r="319" spans="1:5">
      <c r="A319" s="35" t="s">
        <v>3010</v>
      </c>
      <c r="B319" s="98">
        <v>97.083218749998196</v>
      </c>
      <c r="C319" s="98">
        <v>46.244444444448163</v>
      </c>
      <c r="D319" s="98">
        <v>71.663831597223179</v>
      </c>
    </row>
    <row r="320" spans="1:5">
      <c r="A320" s="35" t="s">
        <v>7687</v>
      </c>
      <c r="B320" s="98">
        <v>58.529427951389152</v>
      </c>
      <c r="C320" s="98">
        <v>61.343959027779057</v>
      </c>
      <c r="D320" s="98">
        <v>60.093056327161321</v>
      </c>
    </row>
    <row r="321" spans="1:9">
      <c r="A321" s="35" t="s">
        <v>7762</v>
      </c>
      <c r="B321" s="98">
        <v>63.613556857638287</v>
      </c>
      <c r="C321" s="98">
        <v>60.910880050506172</v>
      </c>
      <c r="D321" s="98">
        <v>62.04884923245654</v>
      </c>
    </row>
    <row r="328" spans="1:9">
      <c r="A328" s="34" t="s">
        <v>830</v>
      </c>
      <c r="B328" t="s">
        <v>778</v>
      </c>
    </row>
    <row r="329" spans="1:9">
      <c r="A329" s="34" t="s">
        <v>811</v>
      </c>
      <c r="B329" t="s">
        <v>7776</v>
      </c>
    </row>
    <row r="330" spans="1:9">
      <c r="A330" s="34" t="s">
        <v>805</v>
      </c>
      <c r="B330" t="s">
        <v>156</v>
      </c>
    </row>
    <row r="331" spans="1:9">
      <c r="A331" s="34" t="s">
        <v>828</v>
      </c>
      <c r="B331" t="s">
        <v>7714</v>
      </c>
    </row>
    <row r="333" spans="1:9">
      <c r="A333" s="34" t="s">
        <v>7760</v>
      </c>
      <c r="B333" s="34" t="s">
        <v>7761</v>
      </c>
      <c r="C333" s="36"/>
      <c r="D333" s="36"/>
      <c r="E333" s="36"/>
      <c r="F333" s="36"/>
      <c r="G333" s="36"/>
      <c r="H333" s="36"/>
      <c r="I333" s="36"/>
    </row>
    <row r="334" spans="1:9">
      <c r="A334" s="34" t="s">
        <v>838</v>
      </c>
      <c r="B334" t="s">
        <v>7733</v>
      </c>
      <c r="C334" t="s">
        <v>7706</v>
      </c>
      <c r="D334" t="s">
        <v>7717</v>
      </c>
      <c r="E334" t="s">
        <v>7737</v>
      </c>
      <c r="F334" t="s">
        <v>7731</v>
      </c>
      <c r="G334" t="s">
        <v>3010</v>
      </c>
      <c r="H334" t="s">
        <v>7687</v>
      </c>
      <c r="I334" t="s">
        <v>7762</v>
      </c>
    </row>
    <row r="335" spans="1:9">
      <c r="A335" s="35" t="s">
        <v>7778</v>
      </c>
      <c r="C335">
        <v>5</v>
      </c>
      <c r="D335">
        <v>5</v>
      </c>
      <c r="F335">
        <v>4</v>
      </c>
      <c r="G335">
        <v>4</v>
      </c>
      <c r="H335">
        <v>8</v>
      </c>
      <c r="I335">
        <v>26</v>
      </c>
    </row>
    <row r="336" spans="1:9">
      <c r="A336" s="35" t="s">
        <v>7779</v>
      </c>
      <c r="B336">
        <v>1</v>
      </c>
      <c r="C336">
        <v>1</v>
      </c>
      <c r="D336">
        <v>2</v>
      </c>
      <c r="F336">
        <v>5</v>
      </c>
      <c r="G336">
        <v>2</v>
      </c>
      <c r="H336">
        <v>13</v>
      </c>
      <c r="I336">
        <v>24</v>
      </c>
    </row>
    <row r="337" spans="1:9">
      <c r="A337" s="35" t="s">
        <v>7780</v>
      </c>
      <c r="D337">
        <v>5</v>
      </c>
      <c r="F337">
        <v>5</v>
      </c>
      <c r="G337">
        <v>3</v>
      </c>
      <c r="H337">
        <v>6</v>
      </c>
      <c r="I337">
        <v>19</v>
      </c>
    </row>
    <row r="338" spans="1:9">
      <c r="A338" s="35" t="s">
        <v>7781</v>
      </c>
      <c r="B338">
        <v>1</v>
      </c>
      <c r="C338">
        <v>1</v>
      </c>
      <c r="D338">
        <v>7</v>
      </c>
      <c r="E338">
        <v>2</v>
      </c>
      <c r="F338">
        <v>8</v>
      </c>
      <c r="G338">
        <v>1</v>
      </c>
      <c r="H338">
        <v>15</v>
      </c>
      <c r="I338">
        <v>35</v>
      </c>
    </row>
    <row r="339" spans="1:9">
      <c r="A339" s="35" t="s">
        <v>7762</v>
      </c>
      <c r="B339">
        <v>2</v>
      </c>
      <c r="C339">
        <v>7</v>
      </c>
      <c r="D339">
        <v>19</v>
      </c>
      <c r="E339">
        <v>2</v>
      </c>
      <c r="F339">
        <v>22</v>
      </c>
      <c r="G339">
        <v>10</v>
      </c>
      <c r="H339">
        <v>42</v>
      </c>
      <c r="I339">
        <v>104</v>
      </c>
    </row>
    <row r="344" spans="1:9">
      <c r="A344" s="34" t="s">
        <v>830</v>
      </c>
      <c r="B344" t="s">
        <v>796</v>
      </c>
    </row>
    <row r="345" spans="1:9">
      <c r="A345" s="34" t="s">
        <v>811</v>
      </c>
      <c r="B345" t="s">
        <v>7776</v>
      </c>
    </row>
    <row r="346" spans="1:9">
      <c r="A346" s="34" t="s">
        <v>805</v>
      </c>
      <c r="B346" t="s">
        <v>156</v>
      </c>
    </row>
    <row r="347" spans="1:9">
      <c r="A347" s="34" t="s">
        <v>828</v>
      </c>
      <c r="B347" t="s">
        <v>7714</v>
      </c>
    </row>
    <row r="349" spans="1:9">
      <c r="A349" s="34" t="s">
        <v>7760</v>
      </c>
      <c r="B349" s="34" t="s">
        <v>7761</v>
      </c>
      <c r="C349" s="36"/>
      <c r="D349" s="36"/>
      <c r="E349" s="36"/>
      <c r="F349" s="36"/>
      <c r="G349" s="36"/>
    </row>
    <row r="350" spans="1:9">
      <c r="A350" s="34" t="s">
        <v>838</v>
      </c>
      <c r="B350" t="s">
        <v>7733</v>
      </c>
      <c r="C350" t="s">
        <v>7734</v>
      </c>
      <c r="D350" t="s">
        <v>7717</v>
      </c>
      <c r="E350" t="s">
        <v>3010</v>
      </c>
      <c r="F350" t="s">
        <v>7687</v>
      </c>
      <c r="G350" t="s">
        <v>7762</v>
      </c>
    </row>
    <row r="351" spans="1:9">
      <c r="A351" s="35" t="s">
        <v>7781</v>
      </c>
      <c r="B351">
        <v>1</v>
      </c>
      <c r="C351">
        <v>1</v>
      </c>
      <c r="D351">
        <v>6</v>
      </c>
      <c r="E351">
        <v>2</v>
      </c>
      <c r="F351">
        <v>9</v>
      </c>
      <c r="G351">
        <v>19</v>
      </c>
    </row>
    <row r="352" spans="1:9">
      <c r="A352" s="35" t="s">
        <v>7762</v>
      </c>
      <c r="B352">
        <v>1</v>
      </c>
      <c r="C352">
        <v>1</v>
      </c>
      <c r="D352">
        <v>6</v>
      </c>
      <c r="E352">
        <v>2</v>
      </c>
      <c r="F352">
        <v>9</v>
      </c>
      <c r="G352">
        <v>19</v>
      </c>
    </row>
  </sheetData>
  <pageMargins left="0.7" right="0.7" top="0.75" bottom="0.75" header="0.3" footer="0.3"/>
  <drawing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592E-E7C0-4B01-9B1F-01EFD546156D}">
  <sheetPr codeName="Sheet4"/>
  <dimension ref="A1:J353"/>
  <sheetViews>
    <sheetView topLeftCell="A193" workbookViewId="0">
      <selection activeCell="A205" sqref="A205:XFD205"/>
    </sheetView>
  </sheetViews>
  <sheetFormatPr defaultRowHeight="14.45"/>
  <cols>
    <col min="1" max="1" width="20.42578125" bestFit="1" customWidth="1"/>
    <col min="2" max="2" width="16.140625" bestFit="1" customWidth="1"/>
    <col min="3" max="3" width="8.42578125" bestFit="1" customWidth="1"/>
    <col min="4" max="4" width="7.42578125" bestFit="1" customWidth="1"/>
    <col min="5" max="5" width="6.5703125" bestFit="1" customWidth="1"/>
    <col min="6" max="6" width="6.85546875" bestFit="1" customWidth="1"/>
    <col min="7" max="7" width="10.42578125" bestFit="1" customWidth="1"/>
    <col min="8" max="8" width="25.85546875" bestFit="1" customWidth="1"/>
    <col min="9" max="10" width="10.42578125" bestFit="1" customWidth="1"/>
    <col min="11" max="11" width="25.42578125" bestFit="1" customWidth="1"/>
    <col min="12" max="12" width="17.42578125" bestFit="1" customWidth="1"/>
    <col min="13" max="13" width="10.42578125" bestFit="1" customWidth="1"/>
    <col min="14" max="14" width="23.5703125" bestFit="1" customWidth="1"/>
    <col min="15" max="15" width="4.28515625" bestFit="1" customWidth="1"/>
    <col min="16" max="16" width="23.42578125" bestFit="1" customWidth="1"/>
    <col min="17" max="17" width="10.42578125" bestFit="1" customWidth="1"/>
  </cols>
  <sheetData>
    <row r="1" spans="1:6">
      <c r="A1" s="34" t="s">
        <v>830</v>
      </c>
      <c r="B1" t="s">
        <v>778</v>
      </c>
    </row>
    <row r="2" spans="1:6">
      <c r="A2" s="34" t="s">
        <v>805</v>
      </c>
      <c r="B2" t="s">
        <v>117</v>
      </c>
    </row>
    <row r="3" spans="1:6">
      <c r="A3" s="34" t="s">
        <v>828</v>
      </c>
      <c r="B3" t="s">
        <v>7714</v>
      </c>
    </row>
    <row r="5" spans="1:6">
      <c r="A5" s="34" t="s">
        <v>7760</v>
      </c>
      <c r="B5" s="34" t="s">
        <v>7761</v>
      </c>
    </row>
    <row r="6" spans="1:6">
      <c r="A6" s="34" t="s">
        <v>833</v>
      </c>
      <c r="B6" t="s">
        <v>892</v>
      </c>
      <c r="C6" t="s">
        <v>795</v>
      </c>
      <c r="D6" t="s">
        <v>841</v>
      </c>
      <c r="E6" t="s">
        <v>855</v>
      </c>
      <c r="F6" t="s">
        <v>7762</v>
      </c>
    </row>
    <row r="7" spans="1:6">
      <c r="A7" s="35" t="s">
        <v>7782</v>
      </c>
      <c r="B7">
        <v>1</v>
      </c>
      <c r="C7">
        <v>3</v>
      </c>
      <c r="D7">
        <v>1</v>
      </c>
      <c r="E7">
        <v>2</v>
      </c>
      <c r="F7">
        <v>7</v>
      </c>
    </row>
    <row r="8" spans="1:6">
      <c r="A8" s="35" t="s">
        <v>7763</v>
      </c>
      <c r="B8">
        <v>1</v>
      </c>
      <c r="F8">
        <v>1</v>
      </c>
    </row>
    <row r="9" spans="1:6">
      <c r="A9" s="35" t="s">
        <v>7764</v>
      </c>
      <c r="C9">
        <v>4</v>
      </c>
      <c r="E9">
        <v>2</v>
      </c>
      <c r="F9">
        <v>6</v>
      </c>
    </row>
    <row r="10" spans="1:6">
      <c r="A10" s="35" t="s">
        <v>7765</v>
      </c>
      <c r="B10">
        <v>2</v>
      </c>
      <c r="F10">
        <v>2</v>
      </c>
    </row>
    <row r="11" spans="1:6">
      <c r="A11" s="35" t="s">
        <v>7766</v>
      </c>
      <c r="B11">
        <v>3</v>
      </c>
      <c r="C11">
        <v>2</v>
      </c>
      <c r="F11">
        <v>5</v>
      </c>
    </row>
    <row r="12" spans="1:6">
      <c r="A12" s="35" t="s">
        <v>7762</v>
      </c>
      <c r="B12">
        <v>7</v>
      </c>
      <c r="C12">
        <v>9</v>
      </c>
      <c r="D12">
        <v>1</v>
      </c>
      <c r="E12">
        <v>4</v>
      </c>
      <c r="F12">
        <v>21</v>
      </c>
    </row>
    <row r="18" spans="1:6">
      <c r="A18" s="34" t="s">
        <v>830</v>
      </c>
      <c r="B18" t="s">
        <v>796</v>
      </c>
    </row>
    <row r="19" spans="1:6">
      <c r="A19" s="34" t="s">
        <v>805</v>
      </c>
      <c r="B19" t="s">
        <v>117</v>
      </c>
    </row>
    <row r="20" spans="1:6">
      <c r="A20" s="34" t="s">
        <v>828</v>
      </c>
      <c r="B20" t="s">
        <v>7714</v>
      </c>
    </row>
    <row r="22" spans="1:6">
      <c r="A22" s="34" t="s">
        <v>7760</v>
      </c>
      <c r="B22" s="34" t="s">
        <v>7761</v>
      </c>
    </row>
    <row r="23" spans="1:6">
      <c r="A23" s="34" t="s">
        <v>833</v>
      </c>
      <c r="B23" t="s">
        <v>892</v>
      </c>
      <c r="C23" t="s">
        <v>795</v>
      </c>
      <c r="D23" t="s">
        <v>841</v>
      </c>
      <c r="E23" t="s">
        <v>855</v>
      </c>
      <c r="F23" t="s">
        <v>7762</v>
      </c>
    </row>
    <row r="24" spans="1:6">
      <c r="A24" s="35" t="s">
        <v>7783</v>
      </c>
      <c r="C24">
        <v>1</v>
      </c>
      <c r="F24">
        <v>1</v>
      </c>
    </row>
    <row r="25" spans="1:6">
      <c r="A25" s="35" t="s">
        <v>7784</v>
      </c>
      <c r="C25">
        <v>1</v>
      </c>
      <c r="D25">
        <v>1</v>
      </c>
      <c r="F25">
        <v>2</v>
      </c>
    </row>
    <row r="26" spans="1:6">
      <c r="A26" s="35" t="s">
        <v>7785</v>
      </c>
      <c r="B26">
        <v>2</v>
      </c>
      <c r="F26">
        <v>2</v>
      </c>
    </row>
    <row r="27" spans="1:6">
      <c r="A27" s="35" t="s">
        <v>7786</v>
      </c>
      <c r="C27">
        <v>1</v>
      </c>
      <c r="F27">
        <v>1</v>
      </c>
    </row>
    <row r="28" spans="1:6">
      <c r="A28" s="35" t="s">
        <v>7787</v>
      </c>
      <c r="C28">
        <v>2</v>
      </c>
      <c r="D28">
        <v>5</v>
      </c>
      <c r="F28">
        <v>7</v>
      </c>
    </row>
    <row r="29" spans="1:6">
      <c r="A29" s="35" t="s">
        <v>7788</v>
      </c>
      <c r="B29">
        <v>2</v>
      </c>
      <c r="F29">
        <v>2</v>
      </c>
    </row>
    <row r="30" spans="1:6">
      <c r="A30" s="35" t="s">
        <v>7789</v>
      </c>
      <c r="D30">
        <v>1</v>
      </c>
      <c r="F30">
        <v>1</v>
      </c>
    </row>
    <row r="31" spans="1:6">
      <c r="A31" s="35" t="s">
        <v>7790</v>
      </c>
      <c r="B31">
        <v>3</v>
      </c>
      <c r="F31">
        <v>3</v>
      </c>
    </row>
    <row r="32" spans="1:6">
      <c r="A32" s="35" t="s">
        <v>7791</v>
      </c>
      <c r="B32">
        <v>1</v>
      </c>
      <c r="F32">
        <v>1</v>
      </c>
    </row>
    <row r="33" spans="1:6">
      <c r="A33" s="35" t="s">
        <v>7767</v>
      </c>
      <c r="B33">
        <v>1</v>
      </c>
      <c r="C33">
        <v>1</v>
      </c>
      <c r="F33">
        <v>2</v>
      </c>
    </row>
    <row r="34" spans="1:6">
      <c r="A34" s="35" t="s">
        <v>7768</v>
      </c>
      <c r="C34">
        <v>2</v>
      </c>
      <c r="E34">
        <v>1</v>
      </c>
      <c r="F34">
        <v>3</v>
      </c>
    </row>
    <row r="35" spans="1:6">
      <c r="A35" s="35" t="s">
        <v>7769</v>
      </c>
      <c r="C35">
        <v>1</v>
      </c>
      <c r="F35">
        <v>1</v>
      </c>
    </row>
    <row r="36" spans="1:6">
      <c r="A36" s="35" t="s">
        <v>7770</v>
      </c>
      <c r="B36">
        <v>2</v>
      </c>
      <c r="C36">
        <v>2</v>
      </c>
      <c r="F36">
        <v>4</v>
      </c>
    </row>
    <row r="37" spans="1:6">
      <c r="A37" s="35" t="s">
        <v>7771</v>
      </c>
      <c r="C37">
        <v>2</v>
      </c>
      <c r="F37">
        <v>2</v>
      </c>
    </row>
    <row r="38" spans="1:6">
      <c r="A38" s="35" t="s">
        <v>7773</v>
      </c>
      <c r="B38">
        <v>1</v>
      </c>
      <c r="F38">
        <v>1</v>
      </c>
    </row>
    <row r="39" spans="1:6">
      <c r="A39" s="35" t="s">
        <v>7762</v>
      </c>
      <c r="B39">
        <v>12</v>
      </c>
      <c r="C39">
        <v>13</v>
      </c>
      <c r="D39">
        <v>7</v>
      </c>
      <c r="E39">
        <v>1</v>
      </c>
      <c r="F39">
        <v>33</v>
      </c>
    </row>
    <row r="41" spans="1:6">
      <c r="A41" s="34" t="s">
        <v>830</v>
      </c>
      <c r="B41" t="s">
        <v>778</v>
      </c>
    </row>
    <row r="42" spans="1:6">
      <c r="A42" s="34" t="s">
        <v>805</v>
      </c>
      <c r="B42" t="s">
        <v>117</v>
      </c>
    </row>
    <row r="43" spans="1:6">
      <c r="A43" s="34" t="s">
        <v>828</v>
      </c>
      <c r="B43" t="s">
        <v>7714</v>
      </c>
    </row>
    <row r="45" spans="1:6">
      <c r="A45" s="34" t="s">
        <v>7760</v>
      </c>
      <c r="B45" s="34" t="s">
        <v>7761</v>
      </c>
    </row>
    <row r="46" spans="1:6">
      <c r="A46" s="34" t="s">
        <v>833</v>
      </c>
      <c r="B46" t="s">
        <v>403</v>
      </c>
      <c r="C46" t="s">
        <v>268</v>
      </c>
      <c r="D46" t="s">
        <v>746</v>
      </c>
      <c r="E46" t="s">
        <v>6110</v>
      </c>
      <c r="F46" t="s">
        <v>7762</v>
      </c>
    </row>
    <row r="47" spans="1:6">
      <c r="A47" s="35" t="s">
        <v>7782</v>
      </c>
      <c r="B47">
        <v>3</v>
      </c>
      <c r="C47">
        <v>3</v>
      </c>
      <c r="D47">
        <v>1</v>
      </c>
      <c r="F47">
        <v>7</v>
      </c>
    </row>
    <row r="48" spans="1:6">
      <c r="A48" s="35" t="s">
        <v>7763</v>
      </c>
      <c r="B48">
        <v>1</v>
      </c>
      <c r="F48">
        <v>1</v>
      </c>
    </row>
    <row r="49" spans="1:6">
      <c r="A49" s="35" t="s">
        <v>7764</v>
      </c>
      <c r="B49">
        <v>3</v>
      </c>
      <c r="C49">
        <v>2</v>
      </c>
      <c r="D49">
        <v>1</v>
      </c>
      <c r="F49">
        <v>6</v>
      </c>
    </row>
    <row r="50" spans="1:6">
      <c r="A50" s="35" t="s">
        <v>7765</v>
      </c>
      <c r="B50">
        <v>1</v>
      </c>
      <c r="C50">
        <v>1</v>
      </c>
      <c r="F50">
        <v>2</v>
      </c>
    </row>
    <row r="51" spans="1:6">
      <c r="A51" s="35" t="s">
        <v>7766</v>
      </c>
      <c r="C51">
        <v>3</v>
      </c>
      <c r="D51">
        <v>1</v>
      </c>
      <c r="E51">
        <v>1</v>
      </c>
      <c r="F51">
        <v>5</v>
      </c>
    </row>
    <row r="52" spans="1:6">
      <c r="A52" s="35" t="s">
        <v>7762</v>
      </c>
      <c r="B52">
        <v>8</v>
      </c>
      <c r="C52">
        <v>9</v>
      </c>
      <c r="D52">
        <v>3</v>
      </c>
      <c r="E52">
        <v>1</v>
      </c>
      <c r="F52">
        <v>21</v>
      </c>
    </row>
    <row r="60" spans="1:6">
      <c r="A60" s="34" t="s">
        <v>830</v>
      </c>
      <c r="B60" t="s">
        <v>796</v>
      </c>
    </row>
    <row r="61" spans="1:6">
      <c r="A61" s="34" t="s">
        <v>805</v>
      </c>
      <c r="B61" t="s">
        <v>117</v>
      </c>
    </row>
    <row r="62" spans="1:6">
      <c r="A62" s="34" t="s">
        <v>828</v>
      </c>
      <c r="B62" t="s">
        <v>7714</v>
      </c>
    </row>
    <row r="64" spans="1:6">
      <c r="A64" s="34" t="s">
        <v>7760</v>
      </c>
      <c r="B64" s="34" t="s">
        <v>7761</v>
      </c>
    </row>
    <row r="65" spans="1:5">
      <c r="A65" s="34" t="s">
        <v>833</v>
      </c>
      <c r="B65" t="s">
        <v>403</v>
      </c>
      <c r="C65" t="s">
        <v>268</v>
      </c>
      <c r="D65" t="s">
        <v>746</v>
      </c>
      <c r="E65" t="s">
        <v>7762</v>
      </c>
    </row>
    <row r="66" spans="1:5">
      <c r="A66" s="35" t="s">
        <v>7783</v>
      </c>
      <c r="B66">
        <v>1</v>
      </c>
      <c r="E66">
        <v>1</v>
      </c>
    </row>
    <row r="67" spans="1:5">
      <c r="A67" s="35" t="s">
        <v>7784</v>
      </c>
      <c r="C67">
        <v>1</v>
      </c>
      <c r="D67">
        <v>1</v>
      </c>
      <c r="E67">
        <v>2</v>
      </c>
    </row>
    <row r="68" spans="1:5">
      <c r="A68" s="35" t="s">
        <v>7785</v>
      </c>
      <c r="B68">
        <v>1</v>
      </c>
      <c r="D68">
        <v>1</v>
      </c>
      <c r="E68">
        <v>2</v>
      </c>
    </row>
    <row r="69" spans="1:5">
      <c r="A69" s="35" t="s">
        <v>7786</v>
      </c>
      <c r="D69">
        <v>1</v>
      </c>
      <c r="E69">
        <v>1</v>
      </c>
    </row>
    <row r="70" spans="1:5">
      <c r="A70" s="35" t="s">
        <v>7787</v>
      </c>
      <c r="B70">
        <v>1</v>
      </c>
      <c r="C70">
        <v>2</v>
      </c>
      <c r="D70">
        <v>4</v>
      </c>
      <c r="E70">
        <v>7</v>
      </c>
    </row>
    <row r="71" spans="1:5">
      <c r="A71" s="35" t="s">
        <v>7788</v>
      </c>
      <c r="C71">
        <v>1</v>
      </c>
      <c r="D71">
        <v>1</v>
      </c>
      <c r="E71">
        <v>2</v>
      </c>
    </row>
    <row r="72" spans="1:5">
      <c r="A72" s="35" t="s">
        <v>7789</v>
      </c>
      <c r="B72">
        <v>1</v>
      </c>
      <c r="E72">
        <v>1</v>
      </c>
    </row>
    <row r="73" spans="1:5">
      <c r="A73" s="35" t="s">
        <v>7790</v>
      </c>
      <c r="B73">
        <v>1</v>
      </c>
      <c r="C73">
        <v>2</v>
      </c>
      <c r="E73">
        <v>3</v>
      </c>
    </row>
    <row r="74" spans="1:5">
      <c r="A74" s="35" t="s">
        <v>7791</v>
      </c>
      <c r="B74">
        <v>1</v>
      </c>
      <c r="E74">
        <v>1</v>
      </c>
    </row>
    <row r="75" spans="1:5">
      <c r="A75" s="35" t="s">
        <v>7767</v>
      </c>
      <c r="B75">
        <v>1</v>
      </c>
      <c r="D75">
        <v>1</v>
      </c>
      <c r="E75">
        <v>2</v>
      </c>
    </row>
    <row r="76" spans="1:5">
      <c r="A76" s="35" t="s">
        <v>7768</v>
      </c>
      <c r="B76">
        <v>1</v>
      </c>
      <c r="C76">
        <v>2</v>
      </c>
      <c r="E76">
        <v>3</v>
      </c>
    </row>
    <row r="77" spans="1:5">
      <c r="A77" s="35" t="s">
        <v>7769</v>
      </c>
      <c r="B77">
        <v>1</v>
      </c>
      <c r="E77">
        <v>1</v>
      </c>
    </row>
    <row r="78" spans="1:5">
      <c r="A78" s="35" t="s">
        <v>7770</v>
      </c>
      <c r="B78">
        <v>2</v>
      </c>
      <c r="D78">
        <v>2</v>
      </c>
      <c r="E78">
        <v>4</v>
      </c>
    </row>
    <row r="79" spans="1:5">
      <c r="A79" s="35" t="s">
        <v>7771</v>
      </c>
      <c r="B79">
        <v>1</v>
      </c>
      <c r="D79">
        <v>1</v>
      </c>
      <c r="E79">
        <v>2</v>
      </c>
    </row>
    <row r="80" spans="1:5">
      <c r="A80" s="35" t="s">
        <v>7773</v>
      </c>
      <c r="B80">
        <v>1</v>
      </c>
      <c r="E80">
        <v>1</v>
      </c>
    </row>
    <row r="81" spans="1:7">
      <c r="A81" s="35" t="s">
        <v>7792</v>
      </c>
      <c r="C81">
        <v>1</v>
      </c>
      <c r="E81">
        <v>1</v>
      </c>
    </row>
    <row r="82" spans="1:7">
      <c r="A82" s="35" t="s">
        <v>7762</v>
      </c>
      <c r="B82">
        <v>13</v>
      </c>
      <c r="C82">
        <v>9</v>
      </c>
      <c r="D82">
        <v>12</v>
      </c>
      <c r="E82">
        <v>34</v>
      </c>
    </row>
    <row r="83" spans="1:7">
      <c r="A83" s="35"/>
    </row>
    <row r="84" spans="1:7">
      <c r="A84" s="35"/>
    </row>
    <row r="85" spans="1:7">
      <c r="A85" s="34" t="s">
        <v>830</v>
      </c>
      <c r="B85" t="s">
        <v>778</v>
      </c>
    </row>
    <row r="86" spans="1:7">
      <c r="A86" s="34" t="s">
        <v>805</v>
      </c>
      <c r="B86" t="s">
        <v>117</v>
      </c>
    </row>
    <row r="87" spans="1:7">
      <c r="A87" s="34" t="s">
        <v>828</v>
      </c>
      <c r="B87" t="s">
        <v>7714</v>
      </c>
    </row>
    <row r="89" spans="1:7">
      <c r="A89" s="34" t="s">
        <v>7760</v>
      </c>
      <c r="B89" s="34" t="s">
        <v>7761</v>
      </c>
    </row>
    <row r="90" spans="1:7">
      <c r="A90" s="34" t="s">
        <v>833</v>
      </c>
      <c r="B90" t="s">
        <v>403</v>
      </c>
      <c r="C90" t="s">
        <v>268</v>
      </c>
      <c r="D90" t="s">
        <v>40</v>
      </c>
      <c r="E90" t="s">
        <v>746</v>
      </c>
      <c r="F90" t="s">
        <v>6110</v>
      </c>
      <c r="G90" t="s">
        <v>7762</v>
      </c>
    </row>
    <row r="91" spans="1:7">
      <c r="A91" s="35" t="s">
        <v>892</v>
      </c>
      <c r="B91">
        <v>4</v>
      </c>
      <c r="C91">
        <v>3</v>
      </c>
      <c r="F91">
        <v>1</v>
      </c>
      <c r="G91">
        <v>8</v>
      </c>
    </row>
    <row r="92" spans="1:7">
      <c r="A92" s="35" t="s">
        <v>795</v>
      </c>
      <c r="B92">
        <v>5</v>
      </c>
      <c r="C92">
        <v>2</v>
      </c>
      <c r="D92">
        <v>1</v>
      </c>
      <c r="E92">
        <v>5</v>
      </c>
      <c r="F92">
        <v>1</v>
      </c>
      <c r="G92">
        <v>14</v>
      </c>
    </row>
    <row r="93" spans="1:7">
      <c r="A93" s="35" t="s">
        <v>841</v>
      </c>
      <c r="C93">
        <v>1</v>
      </c>
      <c r="G93">
        <v>1</v>
      </c>
    </row>
    <row r="94" spans="1:7">
      <c r="A94" s="35" t="s">
        <v>855</v>
      </c>
      <c r="C94">
        <v>5</v>
      </c>
      <c r="G94">
        <v>5</v>
      </c>
    </row>
    <row r="95" spans="1:7">
      <c r="A95" s="35" t="s">
        <v>7762</v>
      </c>
      <c r="B95">
        <v>9</v>
      </c>
      <c r="C95">
        <v>11</v>
      </c>
      <c r="D95">
        <v>1</v>
      </c>
      <c r="E95">
        <v>5</v>
      </c>
      <c r="F95">
        <v>2</v>
      </c>
      <c r="G95">
        <v>28</v>
      </c>
    </row>
    <row r="103" spans="1:5">
      <c r="A103" s="34" t="s">
        <v>830</v>
      </c>
      <c r="B103" t="s">
        <v>796</v>
      </c>
    </row>
    <row r="104" spans="1:5">
      <c r="A104" s="34" t="s">
        <v>805</v>
      </c>
      <c r="B104" t="s">
        <v>117</v>
      </c>
    </row>
    <row r="105" spans="1:5">
      <c r="A105" s="34" t="s">
        <v>828</v>
      </c>
      <c r="B105" t="s">
        <v>7714</v>
      </c>
    </row>
    <row r="107" spans="1:5">
      <c r="A107" s="34" t="s">
        <v>7760</v>
      </c>
      <c r="B107" s="34" t="s">
        <v>7761</v>
      </c>
    </row>
    <row r="108" spans="1:5">
      <c r="A108" s="34" t="s">
        <v>833</v>
      </c>
      <c r="B108" t="s">
        <v>403</v>
      </c>
      <c r="C108" t="s">
        <v>268</v>
      </c>
      <c r="D108" t="s">
        <v>746</v>
      </c>
      <c r="E108" t="s">
        <v>7762</v>
      </c>
    </row>
    <row r="109" spans="1:5">
      <c r="A109" s="35" t="s">
        <v>892</v>
      </c>
      <c r="B109">
        <v>6</v>
      </c>
      <c r="C109">
        <v>3</v>
      </c>
      <c r="D109">
        <v>3</v>
      </c>
      <c r="E109">
        <v>12</v>
      </c>
    </row>
    <row r="110" spans="1:5">
      <c r="A110" s="35" t="s">
        <v>795</v>
      </c>
      <c r="B110">
        <v>6</v>
      </c>
      <c r="C110">
        <v>4</v>
      </c>
      <c r="D110">
        <v>4</v>
      </c>
      <c r="E110">
        <v>14</v>
      </c>
    </row>
    <row r="111" spans="1:5">
      <c r="A111" s="35" t="s">
        <v>841</v>
      </c>
      <c r="B111">
        <v>1</v>
      </c>
      <c r="C111">
        <v>1</v>
      </c>
      <c r="D111">
        <v>5</v>
      </c>
      <c r="E111">
        <v>7</v>
      </c>
    </row>
    <row r="112" spans="1:5">
      <c r="A112" s="35" t="s">
        <v>855</v>
      </c>
      <c r="C112">
        <v>1</v>
      </c>
      <c r="E112">
        <v>1</v>
      </c>
    </row>
    <row r="113" spans="1:10">
      <c r="A113" s="35" t="s">
        <v>7762</v>
      </c>
      <c r="B113">
        <v>13</v>
      </c>
      <c r="C113">
        <v>9</v>
      </c>
      <c r="D113">
        <v>12</v>
      </c>
      <c r="E113">
        <v>34</v>
      </c>
    </row>
    <row r="120" spans="1:10">
      <c r="A120" s="34" t="s">
        <v>830</v>
      </c>
      <c r="B120" t="s">
        <v>778</v>
      </c>
    </row>
    <row r="121" spans="1:10">
      <c r="A121" s="34" t="s">
        <v>805</v>
      </c>
      <c r="B121" t="s">
        <v>117</v>
      </c>
    </row>
    <row r="122" spans="1:10">
      <c r="A122" s="34" t="s">
        <v>828</v>
      </c>
      <c r="B122" t="s">
        <v>7714</v>
      </c>
    </row>
    <row r="124" spans="1:10">
      <c r="A124" s="34" t="s">
        <v>7760</v>
      </c>
      <c r="B124" s="34" t="s">
        <v>7761</v>
      </c>
    </row>
    <row r="125" spans="1:10">
      <c r="A125" s="34" t="s">
        <v>833</v>
      </c>
      <c r="B125" t="s">
        <v>7774</v>
      </c>
      <c r="C125" t="s">
        <v>103</v>
      </c>
      <c r="D125" t="s">
        <v>238</v>
      </c>
      <c r="E125" t="s">
        <v>221</v>
      </c>
      <c r="F125" t="s">
        <v>410</v>
      </c>
      <c r="G125" t="s">
        <v>254</v>
      </c>
      <c r="H125" t="s">
        <v>268</v>
      </c>
      <c r="I125" t="s">
        <v>48</v>
      </c>
      <c r="J125" t="s">
        <v>7762</v>
      </c>
    </row>
    <row r="126" spans="1:10">
      <c r="A126" s="35" t="s">
        <v>892</v>
      </c>
      <c r="C126">
        <v>3</v>
      </c>
      <c r="E126">
        <v>1</v>
      </c>
      <c r="F126">
        <v>1</v>
      </c>
      <c r="G126">
        <v>3</v>
      </c>
      <c r="J126">
        <v>8</v>
      </c>
    </row>
    <row r="127" spans="1:10">
      <c r="A127" s="35" t="s">
        <v>795</v>
      </c>
      <c r="B127">
        <v>1</v>
      </c>
      <c r="C127">
        <v>6</v>
      </c>
      <c r="D127">
        <v>2</v>
      </c>
      <c r="E127">
        <v>3</v>
      </c>
      <c r="H127">
        <v>1</v>
      </c>
      <c r="I127">
        <v>1</v>
      </c>
      <c r="J127">
        <v>14</v>
      </c>
    </row>
    <row r="128" spans="1:10">
      <c r="A128" s="35" t="s">
        <v>841</v>
      </c>
      <c r="C128">
        <v>1</v>
      </c>
      <c r="J128">
        <v>1</v>
      </c>
    </row>
    <row r="129" spans="1:10">
      <c r="A129" s="35" t="s">
        <v>855</v>
      </c>
      <c r="D129">
        <v>2</v>
      </c>
      <c r="F129">
        <v>1</v>
      </c>
      <c r="G129">
        <v>2</v>
      </c>
      <c r="J129">
        <v>5</v>
      </c>
    </row>
    <row r="130" spans="1:10">
      <c r="A130" s="35" t="s">
        <v>7762</v>
      </c>
      <c r="B130">
        <v>1</v>
      </c>
      <c r="C130">
        <v>10</v>
      </c>
      <c r="D130">
        <v>4</v>
      </c>
      <c r="E130">
        <v>4</v>
      </c>
      <c r="F130">
        <v>2</v>
      </c>
      <c r="G130">
        <v>5</v>
      </c>
      <c r="H130">
        <v>1</v>
      </c>
      <c r="I130">
        <v>1</v>
      </c>
      <c r="J130">
        <v>28</v>
      </c>
    </row>
    <row r="136" spans="1:10">
      <c r="A136" s="34" t="s">
        <v>830</v>
      </c>
      <c r="B136" t="s">
        <v>796</v>
      </c>
    </row>
    <row r="137" spans="1:10">
      <c r="A137" s="34" t="s">
        <v>805</v>
      </c>
      <c r="B137" t="s">
        <v>117</v>
      </c>
    </row>
    <row r="138" spans="1:10">
      <c r="A138" s="34" t="s">
        <v>828</v>
      </c>
      <c r="B138" t="s">
        <v>7714</v>
      </c>
    </row>
    <row r="140" spans="1:10">
      <c r="A140" s="34" t="s">
        <v>7760</v>
      </c>
      <c r="B140" s="34" t="s">
        <v>7761</v>
      </c>
    </row>
    <row r="141" spans="1:10">
      <c r="A141" s="34" t="s">
        <v>833</v>
      </c>
      <c r="B141" t="s">
        <v>103</v>
      </c>
      <c r="C141" t="s">
        <v>238</v>
      </c>
      <c r="D141" t="s">
        <v>221</v>
      </c>
      <c r="E141" t="s">
        <v>301</v>
      </c>
      <c r="F141" t="s">
        <v>254</v>
      </c>
      <c r="G141" t="s">
        <v>268</v>
      </c>
      <c r="H141" t="s">
        <v>48</v>
      </c>
      <c r="I141" t="s">
        <v>7762</v>
      </c>
    </row>
    <row r="142" spans="1:10">
      <c r="A142" s="35" t="s">
        <v>892</v>
      </c>
      <c r="B142">
        <v>6</v>
      </c>
      <c r="C142">
        <v>2</v>
      </c>
      <c r="D142">
        <v>3</v>
      </c>
      <c r="E142">
        <v>1</v>
      </c>
      <c r="I142">
        <v>12</v>
      </c>
    </row>
    <row r="143" spans="1:10">
      <c r="A143" s="35" t="s">
        <v>795</v>
      </c>
      <c r="B143">
        <v>7</v>
      </c>
      <c r="D143">
        <v>3</v>
      </c>
      <c r="F143">
        <v>1</v>
      </c>
      <c r="G143">
        <v>1</v>
      </c>
      <c r="H143">
        <v>2</v>
      </c>
      <c r="I143">
        <v>14</v>
      </c>
    </row>
    <row r="144" spans="1:10">
      <c r="A144" s="35" t="s">
        <v>841</v>
      </c>
      <c r="B144">
        <v>1</v>
      </c>
      <c r="C144">
        <v>1</v>
      </c>
      <c r="D144">
        <v>5</v>
      </c>
      <c r="I144">
        <v>7</v>
      </c>
    </row>
    <row r="145" spans="1:9">
      <c r="A145" s="35" t="s">
        <v>855</v>
      </c>
      <c r="C145">
        <v>1</v>
      </c>
      <c r="I145">
        <v>1</v>
      </c>
    </row>
    <row r="146" spans="1:9">
      <c r="A146" s="35" t="s">
        <v>7762</v>
      </c>
      <c r="B146">
        <v>14</v>
      </c>
      <c r="C146">
        <v>4</v>
      </c>
      <c r="D146">
        <v>11</v>
      </c>
      <c r="E146">
        <v>1</v>
      </c>
      <c r="F146">
        <v>1</v>
      </c>
      <c r="G146">
        <v>1</v>
      </c>
      <c r="H146">
        <v>2</v>
      </c>
      <c r="I146">
        <v>34</v>
      </c>
    </row>
    <row r="154" spans="1:9">
      <c r="A154" s="34" t="s">
        <v>830</v>
      </c>
      <c r="B154" t="s">
        <v>778</v>
      </c>
    </row>
    <row r="155" spans="1:9">
      <c r="A155" s="34" t="s">
        <v>805</v>
      </c>
      <c r="B155" t="s">
        <v>117</v>
      </c>
    </row>
    <row r="156" spans="1:9">
      <c r="A156" s="34" t="s">
        <v>828</v>
      </c>
      <c r="B156" t="s">
        <v>7714</v>
      </c>
    </row>
    <row r="158" spans="1:9">
      <c r="A158" s="34" t="s">
        <v>7760</v>
      </c>
      <c r="B158" s="34" t="s">
        <v>7761</v>
      </c>
    </row>
    <row r="159" spans="1:9">
      <c r="A159" s="34" t="s">
        <v>833</v>
      </c>
      <c r="B159" t="s">
        <v>7717</v>
      </c>
      <c r="C159" t="s">
        <v>7737</v>
      </c>
      <c r="D159" t="s">
        <v>7731</v>
      </c>
      <c r="E159" t="s">
        <v>3010</v>
      </c>
      <c r="F159" t="s">
        <v>7687</v>
      </c>
      <c r="G159" t="s">
        <v>7762</v>
      </c>
    </row>
    <row r="160" spans="1:9">
      <c r="A160" s="35" t="s">
        <v>7782</v>
      </c>
      <c r="B160">
        <v>2</v>
      </c>
      <c r="D160">
        <v>2</v>
      </c>
      <c r="E160">
        <v>1</v>
      </c>
      <c r="F160">
        <v>2</v>
      </c>
      <c r="G160">
        <v>7</v>
      </c>
    </row>
    <row r="161" spans="1:7">
      <c r="A161" s="35" t="s">
        <v>7763</v>
      </c>
      <c r="D161">
        <v>1</v>
      </c>
      <c r="G161">
        <v>1</v>
      </c>
    </row>
    <row r="162" spans="1:7">
      <c r="A162" s="35" t="s">
        <v>7764</v>
      </c>
      <c r="B162">
        <v>1</v>
      </c>
      <c r="C162">
        <v>2</v>
      </c>
      <c r="D162">
        <v>1</v>
      </c>
      <c r="E162">
        <v>1</v>
      </c>
      <c r="F162">
        <v>1</v>
      </c>
      <c r="G162">
        <v>6</v>
      </c>
    </row>
    <row r="163" spans="1:7">
      <c r="A163" s="35" t="s">
        <v>7765</v>
      </c>
      <c r="E163">
        <v>2</v>
      </c>
      <c r="G163">
        <v>2</v>
      </c>
    </row>
    <row r="164" spans="1:7">
      <c r="A164" s="35" t="s">
        <v>7766</v>
      </c>
      <c r="D164">
        <v>2</v>
      </c>
      <c r="E164">
        <v>1</v>
      </c>
      <c r="F164">
        <v>2</v>
      </c>
      <c r="G164">
        <v>5</v>
      </c>
    </row>
    <row r="165" spans="1:7">
      <c r="A165" s="35" t="s">
        <v>7762</v>
      </c>
      <c r="B165">
        <v>3</v>
      </c>
      <c r="C165">
        <v>2</v>
      </c>
      <c r="D165">
        <v>6</v>
      </c>
      <c r="E165">
        <v>5</v>
      </c>
      <c r="F165">
        <v>5</v>
      </c>
      <c r="G165">
        <v>21</v>
      </c>
    </row>
    <row r="173" spans="1:7">
      <c r="A173" s="34" t="s">
        <v>830</v>
      </c>
      <c r="B173" t="s">
        <v>796</v>
      </c>
    </row>
    <row r="174" spans="1:7">
      <c r="A174" s="34" t="s">
        <v>805</v>
      </c>
      <c r="B174" t="s">
        <v>117</v>
      </c>
    </row>
    <row r="175" spans="1:7">
      <c r="A175" s="34" t="s">
        <v>828</v>
      </c>
      <c r="B175" t="s">
        <v>7714</v>
      </c>
    </row>
    <row r="177" spans="1:7">
      <c r="A177" s="34" t="s">
        <v>7760</v>
      </c>
      <c r="B177" s="34" t="s">
        <v>7761</v>
      </c>
    </row>
    <row r="178" spans="1:7">
      <c r="A178" s="34" t="s">
        <v>833</v>
      </c>
      <c r="B178" t="s">
        <v>7717</v>
      </c>
      <c r="C178" t="s">
        <v>7737</v>
      </c>
      <c r="D178" t="s">
        <v>7731</v>
      </c>
      <c r="E178" t="s">
        <v>3010</v>
      </c>
      <c r="F178" t="s">
        <v>7687</v>
      </c>
      <c r="G178" t="s">
        <v>7762</v>
      </c>
    </row>
    <row r="179" spans="1:7">
      <c r="A179" s="35" t="s">
        <v>7783</v>
      </c>
      <c r="F179">
        <v>1</v>
      </c>
      <c r="G179">
        <v>1</v>
      </c>
    </row>
    <row r="180" spans="1:7">
      <c r="A180" s="35" t="s">
        <v>7784</v>
      </c>
      <c r="F180">
        <v>2</v>
      </c>
      <c r="G180">
        <v>2</v>
      </c>
    </row>
    <row r="181" spans="1:7">
      <c r="A181" s="35" t="s">
        <v>7785</v>
      </c>
      <c r="F181">
        <v>2</v>
      </c>
      <c r="G181">
        <v>2</v>
      </c>
    </row>
    <row r="182" spans="1:7">
      <c r="A182" s="35" t="s">
        <v>7786</v>
      </c>
      <c r="F182">
        <v>1</v>
      </c>
      <c r="G182">
        <v>1</v>
      </c>
    </row>
    <row r="183" spans="1:7">
      <c r="A183" s="35" t="s">
        <v>7787</v>
      </c>
      <c r="B183">
        <v>2</v>
      </c>
      <c r="C183">
        <v>1</v>
      </c>
      <c r="D183">
        <v>1</v>
      </c>
      <c r="F183">
        <v>3</v>
      </c>
      <c r="G183">
        <v>7</v>
      </c>
    </row>
    <row r="184" spans="1:7">
      <c r="A184" s="35" t="s">
        <v>7788</v>
      </c>
      <c r="F184">
        <v>2</v>
      </c>
      <c r="G184">
        <v>2</v>
      </c>
    </row>
    <row r="185" spans="1:7">
      <c r="A185" s="35" t="s">
        <v>7789</v>
      </c>
      <c r="F185">
        <v>1</v>
      </c>
      <c r="G185">
        <v>1</v>
      </c>
    </row>
    <row r="186" spans="1:7">
      <c r="A186" s="35" t="s">
        <v>7790</v>
      </c>
      <c r="B186">
        <v>2</v>
      </c>
      <c r="E186">
        <v>1</v>
      </c>
      <c r="G186">
        <v>3</v>
      </c>
    </row>
    <row r="187" spans="1:7">
      <c r="A187" s="35" t="s">
        <v>7791</v>
      </c>
      <c r="B187">
        <v>1</v>
      </c>
      <c r="G187">
        <v>1</v>
      </c>
    </row>
    <row r="188" spans="1:7">
      <c r="A188" s="35" t="s">
        <v>7767</v>
      </c>
      <c r="B188">
        <v>1</v>
      </c>
      <c r="F188">
        <v>1</v>
      </c>
      <c r="G188">
        <v>2</v>
      </c>
    </row>
    <row r="189" spans="1:7">
      <c r="A189" s="35" t="s">
        <v>7768</v>
      </c>
      <c r="B189">
        <v>1</v>
      </c>
      <c r="E189">
        <v>2</v>
      </c>
      <c r="G189">
        <v>3</v>
      </c>
    </row>
    <row r="190" spans="1:7">
      <c r="A190" s="35" t="s">
        <v>7769</v>
      </c>
      <c r="B190">
        <v>1</v>
      </c>
      <c r="G190">
        <v>1</v>
      </c>
    </row>
    <row r="191" spans="1:7">
      <c r="A191" s="35" t="s">
        <v>7770</v>
      </c>
      <c r="B191">
        <v>1</v>
      </c>
      <c r="D191">
        <v>1</v>
      </c>
      <c r="E191">
        <v>1</v>
      </c>
      <c r="F191">
        <v>1</v>
      </c>
      <c r="G191">
        <v>4</v>
      </c>
    </row>
    <row r="192" spans="1:7">
      <c r="A192" s="35" t="s">
        <v>7771</v>
      </c>
      <c r="B192">
        <v>1</v>
      </c>
      <c r="C192">
        <v>1</v>
      </c>
      <c r="G192">
        <v>2</v>
      </c>
    </row>
    <row r="193" spans="1:7">
      <c r="A193" s="35" t="s">
        <v>7773</v>
      </c>
      <c r="F193">
        <v>1</v>
      </c>
      <c r="G193">
        <v>1</v>
      </c>
    </row>
    <row r="194" spans="1:7">
      <c r="A194" s="35" t="s">
        <v>7792</v>
      </c>
      <c r="E194">
        <v>1</v>
      </c>
      <c r="G194">
        <v>1</v>
      </c>
    </row>
    <row r="195" spans="1:7">
      <c r="A195" s="35" t="s">
        <v>7762</v>
      </c>
      <c r="B195">
        <v>10</v>
      </c>
      <c r="C195">
        <v>2</v>
      </c>
      <c r="D195">
        <v>2</v>
      </c>
      <c r="E195">
        <v>5</v>
      </c>
      <c r="F195">
        <v>15</v>
      </c>
      <c r="G195">
        <v>34</v>
      </c>
    </row>
    <row r="197" spans="1:7">
      <c r="A197" s="34" t="s">
        <v>830</v>
      </c>
      <c r="B197" t="s">
        <v>778</v>
      </c>
    </row>
    <row r="198" spans="1:7">
      <c r="A198" s="34" t="s">
        <v>805</v>
      </c>
      <c r="B198" t="s">
        <v>117</v>
      </c>
    </row>
    <row r="199" spans="1:7">
      <c r="A199" s="34" t="s">
        <v>828</v>
      </c>
      <c r="B199" t="s">
        <v>7714</v>
      </c>
    </row>
    <row r="201" spans="1:7">
      <c r="A201" s="34" t="s">
        <v>7760</v>
      </c>
      <c r="B201" s="34" t="s">
        <v>7761</v>
      </c>
    </row>
    <row r="202" spans="1:7">
      <c r="A202" s="34" t="s">
        <v>833</v>
      </c>
      <c r="B202" t="s">
        <v>403</v>
      </c>
      <c r="C202" t="s">
        <v>268</v>
      </c>
      <c r="D202" t="s">
        <v>40</v>
      </c>
      <c r="E202" t="s">
        <v>746</v>
      </c>
      <c r="F202" t="s">
        <v>6110</v>
      </c>
      <c r="G202" t="s">
        <v>7762</v>
      </c>
    </row>
    <row r="203" spans="1:7">
      <c r="A203" s="35" t="s">
        <v>7717</v>
      </c>
      <c r="C203">
        <v>3</v>
      </c>
      <c r="G203">
        <v>3</v>
      </c>
    </row>
    <row r="204" spans="1:7">
      <c r="A204" s="35" t="s">
        <v>7737</v>
      </c>
      <c r="B204">
        <v>1</v>
      </c>
      <c r="C204">
        <v>1</v>
      </c>
      <c r="E204">
        <v>1</v>
      </c>
      <c r="G204">
        <v>3</v>
      </c>
    </row>
    <row r="205" spans="1:7">
      <c r="A205" s="35" t="s">
        <v>7731</v>
      </c>
      <c r="B205">
        <v>3</v>
      </c>
      <c r="C205">
        <v>2</v>
      </c>
      <c r="D205">
        <v>1</v>
      </c>
      <c r="E205">
        <v>3</v>
      </c>
      <c r="F205">
        <v>2</v>
      </c>
      <c r="G205">
        <v>11</v>
      </c>
    </row>
    <row r="206" spans="1:7">
      <c r="A206" s="35" t="s">
        <v>3010</v>
      </c>
      <c r="B206">
        <v>2</v>
      </c>
      <c r="C206">
        <v>3</v>
      </c>
      <c r="G206">
        <v>5</v>
      </c>
    </row>
    <row r="207" spans="1:7">
      <c r="A207" s="35" t="s">
        <v>7687</v>
      </c>
      <c r="B207">
        <v>3</v>
      </c>
      <c r="C207">
        <v>2</v>
      </c>
      <c r="E207">
        <v>1</v>
      </c>
      <c r="G207">
        <v>6</v>
      </c>
    </row>
    <row r="208" spans="1:7">
      <c r="A208" s="35" t="s">
        <v>7762</v>
      </c>
      <c r="B208">
        <v>9</v>
      </c>
      <c r="C208">
        <v>11</v>
      </c>
      <c r="D208">
        <v>1</v>
      </c>
      <c r="E208">
        <v>5</v>
      </c>
      <c r="F208">
        <v>2</v>
      </c>
      <c r="G208">
        <v>28</v>
      </c>
    </row>
    <row r="213" spans="1:5">
      <c r="A213" s="34" t="s">
        <v>830</v>
      </c>
      <c r="B213" t="s">
        <v>796</v>
      </c>
    </row>
    <row r="214" spans="1:5">
      <c r="A214" s="34" t="s">
        <v>805</v>
      </c>
      <c r="B214" t="s">
        <v>117</v>
      </c>
    </row>
    <row r="215" spans="1:5">
      <c r="A215" s="34" t="s">
        <v>828</v>
      </c>
      <c r="B215" t="s">
        <v>7714</v>
      </c>
    </row>
    <row r="217" spans="1:5">
      <c r="A217" s="34" t="s">
        <v>7760</v>
      </c>
      <c r="B217" s="34" t="s">
        <v>7761</v>
      </c>
    </row>
    <row r="218" spans="1:5">
      <c r="A218" s="34" t="s">
        <v>833</v>
      </c>
      <c r="B218" t="s">
        <v>403</v>
      </c>
      <c r="C218" t="s">
        <v>268</v>
      </c>
      <c r="D218" t="s">
        <v>746</v>
      </c>
      <c r="E218" t="s">
        <v>7762</v>
      </c>
    </row>
    <row r="219" spans="1:5">
      <c r="A219" s="35" t="s">
        <v>7717</v>
      </c>
      <c r="B219">
        <v>7</v>
      </c>
      <c r="C219">
        <v>1</v>
      </c>
      <c r="D219">
        <v>2</v>
      </c>
      <c r="E219">
        <v>10</v>
      </c>
    </row>
    <row r="220" spans="1:5">
      <c r="A220" s="35" t="s">
        <v>7737</v>
      </c>
      <c r="D220">
        <v>2</v>
      </c>
      <c r="E220">
        <v>2</v>
      </c>
    </row>
    <row r="221" spans="1:5">
      <c r="A221" s="35" t="s">
        <v>7731</v>
      </c>
      <c r="B221">
        <v>2</v>
      </c>
      <c r="E221">
        <v>2</v>
      </c>
    </row>
    <row r="222" spans="1:5">
      <c r="A222" s="35" t="s">
        <v>3010</v>
      </c>
      <c r="C222">
        <v>4</v>
      </c>
      <c r="D222">
        <v>1</v>
      </c>
      <c r="E222">
        <v>5</v>
      </c>
    </row>
    <row r="223" spans="1:5">
      <c r="A223" s="35" t="s">
        <v>7687</v>
      </c>
      <c r="B223">
        <v>4</v>
      </c>
      <c r="C223">
        <v>4</v>
      </c>
      <c r="D223">
        <v>7</v>
      </c>
      <c r="E223">
        <v>15</v>
      </c>
    </row>
    <row r="224" spans="1:5">
      <c r="A224" s="35" t="s">
        <v>7762</v>
      </c>
      <c r="B224">
        <v>13</v>
      </c>
      <c r="C224">
        <v>9</v>
      </c>
      <c r="D224">
        <v>12</v>
      </c>
      <c r="E224">
        <v>34</v>
      </c>
    </row>
    <row r="230" spans="1:6">
      <c r="A230" s="34" t="s">
        <v>830</v>
      </c>
      <c r="B230" t="s">
        <v>778</v>
      </c>
    </row>
    <row r="231" spans="1:6">
      <c r="A231" s="34" t="s">
        <v>811</v>
      </c>
      <c r="B231" t="s">
        <v>7776</v>
      </c>
    </row>
    <row r="232" spans="1:6">
      <c r="A232" s="34" t="s">
        <v>805</v>
      </c>
      <c r="B232" t="s">
        <v>117</v>
      </c>
    </row>
    <row r="233" spans="1:6">
      <c r="A233" s="34" t="s">
        <v>828</v>
      </c>
      <c r="B233" t="s">
        <v>7714</v>
      </c>
    </row>
    <row r="235" spans="1:6">
      <c r="A235" s="34" t="s">
        <v>7777</v>
      </c>
      <c r="B235" s="34" t="s">
        <v>7761</v>
      </c>
    </row>
    <row r="236" spans="1:6">
      <c r="A236" s="34" t="s">
        <v>833</v>
      </c>
      <c r="B236" t="s">
        <v>892</v>
      </c>
      <c r="C236" t="s">
        <v>795</v>
      </c>
      <c r="D236" t="s">
        <v>841</v>
      </c>
      <c r="E236" t="s">
        <v>855</v>
      </c>
      <c r="F236" t="s">
        <v>7762</v>
      </c>
    </row>
    <row r="237" spans="1:6">
      <c r="A237" s="35" t="s">
        <v>7782</v>
      </c>
      <c r="B237" s="242">
        <v>20.775000000001455</v>
      </c>
      <c r="C237" s="242">
        <v>40.293711805553663</v>
      </c>
      <c r="D237" s="242">
        <v>42.973496527774842</v>
      </c>
      <c r="E237" s="242">
        <v>42.940163194441993</v>
      </c>
      <c r="F237" s="242">
        <v>38.644279761903036</v>
      </c>
    </row>
    <row r="238" spans="1:6">
      <c r="A238" s="35" t="s">
        <v>7763</v>
      </c>
      <c r="B238" s="242">
        <v>21.830555555556202</v>
      </c>
      <c r="C238" s="242"/>
      <c r="D238" s="242"/>
      <c r="E238" s="242"/>
      <c r="F238" s="242">
        <v>21.830555555556202</v>
      </c>
    </row>
    <row r="239" spans="1:6">
      <c r="A239" s="35" t="s">
        <v>7764</v>
      </c>
      <c r="B239" s="242"/>
      <c r="C239" s="242">
        <v>19.885735243056843</v>
      </c>
      <c r="D239" s="242"/>
      <c r="E239" s="242">
        <v>30.533218750002561</v>
      </c>
      <c r="F239" s="242">
        <v>23.43489641203875</v>
      </c>
    </row>
    <row r="240" spans="1:6">
      <c r="A240" s="35" t="s">
        <v>7765</v>
      </c>
      <c r="B240" s="242">
        <v>17.418692708331946</v>
      </c>
      <c r="C240" s="242"/>
      <c r="D240" s="242"/>
      <c r="E240" s="242"/>
      <c r="F240" s="242">
        <v>17.418692708331946</v>
      </c>
    </row>
    <row r="241" spans="1:6">
      <c r="A241" s="35" t="s">
        <v>7766</v>
      </c>
      <c r="B241" s="242">
        <v>15.299422453705725</v>
      </c>
      <c r="C241" s="242">
        <v>13.922802083332499</v>
      </c>
      <c r="D241" s="242"/>
      <c r="E241" s="242"/>
      <c r="F241" s="242">
        <v>14.748774305556434</v>
      </c>
    </row>
    <row r="242" spans="1:6">
      <c r="A242" s="35" t="s">
        <v>7762</v>
      </c>
      <c r="B242" s="242">
        <v>17.62017261904839</v>
      </c>
      <c r="C242" s="242">
        <v>25.363297839505929</v>
      </c>
      <c r="D242" s="242">
        <v>42.973496527774842</v>
      </c>
      <c r="E242" s="242">
        <v>36.736690972222277</v>
      </c>
      <c r="F242" s="242">
        <v>25.787197585978859</v>
      </c>
    </row>
    <row r="247" spans="1:6">
      <c r="A247" s="34" t="s">
        <v>830</v>
      </c>
      <c r="B247" t="s">
        <v>796</v>
      </c>
    </row>
    <row r="248" spans="1:6">
      <c r="A248" s="34" t="s">
        <v>811</v>
      </c>
      <c r="B248" t="s">
        <v>7776</v>
      </c>
    </row>
    <row r="249" spans="1:6">
      <c r="A249" s="34" t="s">
        <v>805</v>
      </c>
      <c r="B249" t="s">
        <v>117</v>
      </c>
    </row>
    <row r="250" spans="1:6">
      <c r="A250" s="34" t="s">
        <v>828</v>
      </c>
      <c r="B250" t="s">
        <v>7714</v>
      </c>
    </row>
    <row r="252" spans="1:6">
      <c r="A252" s="34" t="s">
        <v>7777</v>
      </c>
      <c r="B252" s="34" t="s">
        <v>7761</v>
      </c>
    </row>
    <row r="253" spans="1:6">
      <c r="A253" s="34" t="s">
        <v>833</v>
      </c>
      <c r="B253" t="s">
        <v>892</v>
      </c>
      <c r="C253" t="s">
        <v>795</v>
      </c>
      <c r="D253" t="s">
        <v>841</v>
      </c>
      <c r="E253" t="s">
        <v>855</v>
      </c>
      <c r="F253" t="s">
        <v>7762</v>
      </c>
    </row>
    <row r="254" spans="1:6">
      <c r="A254" s="243" t="s">
        <v>7783</v>
      </c>
      <c r="B254" s="242"/>
      <c r="C254" s="242">
        <v>169.03194444443943</v>
      </c>
      <c r="D254" s="242"/>
      <c r="E254" s="242"/>
      <c r="F254" s="242">
        <v>169.03194444443943</v>
      </c>
    </row>
    <row r="255" spans="1:6">
      <c r="A255" s="243" t="s">
        <v>7784</v>
      </c>
      <c r="B255" s="242"/>
      <c r="C255" s="242">
        <v>168.1769687499982</v>
      </c>
      <c r="D255" s="242">
        <v>167.11377430555876</v>
      </c>
      <c r="E255" s="242"/>
      <c r="F255" s="242">
        <v>167.64537152777848</v>
      </c>
    </row>
    <row r="256" spans="1:6">
      <c r="A256" s="243" t="s">
        <v>7785</v>
      </c>
      <c r="B256" s="242">
        <v>155.23501215277793</v>
      </c>
      <c r="C256" s="242"/>
      <c r="D256" s="242"/>
      <c r="E256" s="242"/>
      <c r="F256" s="242">
        <v>155.23501215277793</v>
      </c>
    </row>
    <row r="257" spans="1:6">
      <c r="A257" s="243" t="s">
        <v>7786</v>
      </c>
      <c r="B257" s="242"/>
      <c r="C257" s="242">
        <v>154.88391319444781</v>
      </c>
      <c r="D257" s="242"/>
      <c r="E257" s="242"/>
      <c r="F257" s="242">
        <v>154.88391319444781</v>
      </c>
    </row>
    <row r="258" spans="1:6">
      <c r="A258" s="243" t="s">
        <v>7787</v>
      </c>
      <c r="B258" s="242"/>
      <c r="C258" s="242">
        <v>142.06695659722391</v>
      </c>
      <c r="D258" s="242">
        <v>149.90821875000256</v>
      </c>
      <c r="E258" s="242"/>
      <c r="F258" s="242">
        <v>147.66785813492294</v>
      </c>
    </row>
    <row r="259" spans="1:6">
      <c r="A259" s="243" t="s">
        <v>7788</v>
      </c>
      <c r="B259" s="242">
        <v>141.51585763888943</v>
      </c>
      <c r="C259" s="242"/>
      <c r="D259" s="242"/>
      <c r="E259" s="242"/>
      <c r="F259" s="242">
        <v>141.51585763888943</v>
      </c>
    </row>
    <row r="260" spans="1:6">
      <c r="A260" s="243" t="s">
        <v>7789</v>
      </c>
      <c r="B260" s="242"/>
      <c r="C260" s="242"/>
      <c r="D260" s="242">
        <v>96.098611111105129</v>
      </c>
      <c r="E260" s="242"/>
      <c r="F260" s="242">
        <v>96.098611111105129</v>
      </c>
    </row>
    <row r="261" spans="1:6">
      <c r="A261" s="243" t="s">
        <v>7790</v>
      </c>
      <c r="B261" s="242">
        <v>116.38557175925962</v>
      </c>
      <c r="C261" s="242"/>
      <c r="D261" s="242"/>
      <c r="E261" s="242"/>
      <c r="F261" s="242">
        <v>116.38557175925962</v>
      </c>
    </row>
    <row r="262" spans="1:6">
      <c r="A262" s="243" t="s">
        <v>7791</v>
      </c>
      <c r="B262" s="242">
        <v>103.0048611111124</v>
      </c>
      <c r="C262" s="242"/>
      <c r="D262" s="242"/>
      <c r="E262" s="242"/>
      <c r="F262" s="242">
        <v>103.0048611111124</v>
      </c>
    </row>
    <row r="263" spans="1:6">
      <c r="A263" s="243" t="s">
        <v>7767</v>
      </c>
      <c r="B263" s="242">
        <v>97.922916666662786</v>
      </c>
      <c r="C263" s="242">
        <v>103.94641319444781</v>
      </c>
      <c r="D263" s="242"/>
      <c r="E263" s="242"/>
      <c r="F263" s="242">
        <v>100.9346649305553</v>
      </c>
    </row>
    <row r="264" spans="1:6">
      <c r="A264" s="243" t="s">
        <v>7768</v>
      </c>
      <c r="B264" s="242"/>
      <c r="C264" s="242">
        <v>87.190220486110775</v>
      </c>
      <c r="D264" s="242"/>
      <c r="E264" s="242">
        <v>98.831829861112055</v>
      </c>
      <c r="F264" s="242">
        <v>91.07075694444454</v>
      </c>
    </row>
    <row r="265" spans="1:6">
      <c r="A265" s="243" t="s">
        <v>7769</v>
      </c>
      <c r="B265" s="242"/>
      <c r="C265" s="242">
        <v>81.15486111111386</v>
      </c>
      <c r="D265" s="242"/>
      <c r="E265" s="242"/>
      <c r="F265" s="242">
        <v>81.15486111111386</v>
      </c>
    </row>
    <row r="266" spans="1:6">
      <c r="A266" s="243" t="s">
        <v>7770</v>
      </c>
      <c r="B266" s="242">
        <v>75.405151041668432</v>
      </c>
      <c r="C266" s="242">
        <v>71.605498263888876</v>
      </c>
      <c r="D266" s="242"/>
      <c r="E266" s="242"/>
      <c r="F266" s="242">
        <v>73.505324652778654</v>
      </c>
    </row>
    <row r="267" spans="1:6">
      <c r="A267" s="243" t="s">
        <v>7771</v>
      </c>
      <c r="B267" s="242"/>
      <c r="C267" s="242">
        <v>74.157928819444351</v>
      </c>
      <c r="D267" s="242"/>
      <c r="E267" s="242"/>
      <c r="F267" s="242">
        <v>74.157928819444351</v>
      </c>
    </row>
    <row r="268" spans="1:6">
      <c r="A268" s="243" t="s">
        <v>7773</v>
      </c>
      <c r="B268" s="242">
        <v>27.120833333334303</v>
      </c>
      <c r="C268" s="242"/>
      <c r="D268" s="242"/>
      <c r="E268" s="242"/>
      <c r="F268" s="242">
        <v>27.120833333334303</v>
      </c>
    </row>
    <row r="269" spans="1:6">
      <c r="A269" s="35" t="s">
        <v>7792</v>
      </c>
      <c r="B269" s="242"/>
      <c r="C269" s="242">
        <v>60.096413194441993</v>
      </c>
      <c r="D269" s="242"/>
      <c r="E269" s="242"/>
      <c r="F269" s="242">
        <v>60.096413194441993</v>
      </c>
    </row>
    <row r="270" spans="1:6">
      <c r="A270" s="243" t="s">
        <v>7762</v>
      </c>
      <c r="B270" s="242">
        <v>110.12644733796333</v>
      </c>
      <c r="C270" s="242">
        <v>106.23798015873035</v>
      </c>
      <c r="D270" s="242">
        <v>144.67906845238238</v>
      </c>
      <c r="E270" s="242">
        <v>98.831829861112055</v>
      </c>
      <c r="F270" s="242">
        <v>115.30689409722275</v>
      </c>
    </row>
    <row r="277" spans="1:6">
      <c r="A277" s="34" t="s">
        <v>830</v>
      </c>
      <c r="B277" t="s">
        <v>778</v>
      </c>
    </row>
    <row r="278" spans="1:6">
      <c r="A278" s="34" t="s">
        <v>811</v>
      </c>
      <c r="B278" t="s">
        <v>7776</v>
      </c>
    </row>
    <row r="279" spans="1:6">
      <c r="A279" s="34" t="s">
        <v>805</v>
      </c>
      <c r="B279" t="s">
        <v>117</v>
      </c>
    </row>
    <row r="280" spans="1:6">
      <c r="A280" s="34" t="s">
        <v>828</v>
      </c>
      <c r="B280" t="s">
        <v>7714</v>
      </c>
    </row>
    <row r="282" spans="1:6">
      <c r="A282" s="34" t="s">
        <v>7777</v>
      </c>
      <c r="B282" s="34" t="s">
        <v>7761</v>
      </c>
    </row>
    <row r="283" spans="1:6">
      <c r="A283" s="34" t="s">
        <v>2</v>
      </c>
      <c r="B283" t="s">
        <v>892</v>
      </c>
      <c r="C283" t="s">
        <v>795</v>
      </c>
      <c r="D283" t="s">
        <v>841</v>
      </c>
      <c r="E283" t="s">
        <v>855</v>
      </c>
      <c r="F283" t="s">
        <v>7762</v>
      </c>
    </row>
    <row r="284" spans="1:6">
      <c r="A284" s="35" t="s">
        <v>7717</v>
      </c>
      <c r="B284" s="239"/>
      <c r="C284" s="239"/>
      <c r="D284" s="239">
        <v>42.973496527774842</v>
      </c>
      <c r="E284" s="239">
        <v>36.973149305555125</v>
      </c>
      <c r="F284" s="239">
        <v>38.973265046295033</v>
      </c>
    </row>
    <row r="285" spans="1:6">
      <c r="A285" s="35" t="s">
        <v>7737</v>
      </c>
      <c r="B285" s="239"/>
      <c r="C285" s="239">
        <v>20.568345486113685</v>
      </c>
      <c r="D285" s="239"/>
      <c r="E285" s="239">
        <v>57.895718749998196</v>
      </c>
      <c r="F285" s="239">
        <v>33.010803240741858</v>
      </c>
    </row>
    <row r="286" spans="1:6">
      <c r="A286" s="35" t="s">
        <v>7731</v>
      </c>
      <c r="B286" s="239">
        <v>17.21172916666789</v>
      </c>
      <c r="C286" s="239">
        <v>38.57683810763865</v>
      </c>
      <c r="D286" s="239"/>
      <c r="E286" s="239"/>
      <c r="F286" s="239">
        <v>32.749990214646623</v>
      </c>
    </row>
    <row r="287" spans="1:6">
      <c r="A287" s="35" t="s">
        <v>3010</v>
      </c>
      <c r="B287" s="239">
        <v>16.977006944444536</v>
      </c>
      <c r="C287" s="239">
        <v>16.057638888887595</v>
      </c>
      <c r="D287" s="239"/>
      <c r="E287" s="239">
        <v>42.087385416663892</v>
      </c>
      <c r="F287" s="239">
        <v>21.815209027777019</v>
      </c>
    </row>
    <row r="288" spans="1:6">
      <c r="A288" s="35" t="s">
        <v>7687</v>
      </c>
      <c r="B288" s="239">
        <v>23.195138888888323</v>
      </c>
      <c r="C288" s="239">
        <v>21.165664351850864</v>
      </c>
      <c r="D288" s="239"/>
      <c r="E288" s="239">
        <v>30.913079861114966</v>
      </c>
      <c r="F288" s="239">
        <v>23.466725115740701</v>
      </c>
    </row>
    <row r="289" spans="1:6">
      <c r="A289" s="35" t="s">
        <v>7762</v>
      </c>
      <c r="B289" s="239">
        <v>18.61956076388924</v>
      </c>
      <c r="C289" s="239">
        <v>30.664716269841197</v>
      </c>
      <c r="D289" s="239">
        <v>42.973496527774842</v>
      </c>
      <c r="E289" s="239">
        <v>40.968496527777461</v>
      </c>
      <c r="F289" s="239">
        <v>29.5028033234126</v>
      </c>
    </row>
    <row r="296" spans="1:6">
      <c r="A296" s="34" t="s">
        <v>830</v>
      </c>
      <c r="B296" t="s">
        <v>796</v>
      </c>
    </row>
    <row r="297" spans="1:6">
      <c r="A297" s="34" t="s">
        <v>811</v>
      </c>
      <c r="B297" t="s">
        <v>7776</v>
      </c>
    </row>
    <row r="298" spans="1:6">
      <c r="A298" s="34" t="s">
        <v>805</v>
      </c>
      <c r="B298" t="s">
        <v>117</v>
      </c>
    </row>
    <row r="299" spans="1:6">
      <c r="A299" s="34" t="s">
        <v>828</v>
      </c>
      <c r="B299" t="s">
        <v>7714</v>
      </c>
    </row>
    <row r="301" spans="1:6">
      <c r="A301" s="34" t="s">
        <v>7777</v>
      </c>
      <c r="B301" s="34" t="s">
        <v>7761</v>
      </c>
    </row>
    <row r="302" spans="1:6">
      <c r="A302" s="34" t="s">
        <v>2</v>
      </c>
      <c r="B302" t="s">
        <v>892</v>
      </c>
      <c r="C302" t="s">
        <v>795</v>
      </c>
      <c r="D302" t="s">
        <v>841</v>
      </c>
      <c r="E302" t="s">
        <v>855</v>
      </c>
      <c r="F302" t="s">
        <v>7762</v>
      </c>
    </row>
    <row r="303" spans="1:6">
      <c r="A303" s="35" t="s">
        <v>7717</v>
      </c>
      <c r="B303" s="239">
        <v>107.24615190972145</v>
      </c>
      <c r="C303" s="239">
        <v>71.102604166666424</v>
      </c>
      <c r="D303" s="239">
        <v>149.90821875000256</v>
      </c>
      <c r="E303" s="239"/>
      <c r="F303" s="239">
        <v>101.32114618055566</v>
      </c>
    </row>
    <row r="304" spans="1:6">
      <c r="A304" s="35" t="s">
        <v>7737</v>
      </c>
      <c r="B304" s="239"/>
      <c r="C304" s="239">
        <v>78.156135416669713</v>
      </c>
      <c r="D304" s="239">
        <v>149.90821875000256</v>
      </c>
      <c r="E304" s="239"/>
      <c r="F304" s="239">
        <v>114.03217708333614</v>
      </c>
    </row>
    <row r="305" spans="1:6">
      <c r="A305" s="35" t="s">
        <v>7731</v>
      </c>
      <c r="B305" s="239">
        <v>64.952777777783922</v>
      </c>
      <c r="C305" s="239">
        <v>136.0715277777781</v>
      </c>
      <c r="D305" s="239"/>
      <c r="E305" s="239"/>
      <c r="F305" s="239">
        <v>100.51215277778101</v>
      </c>
    </row>
    <row r="306" spans="1:6">
      <c r="A306" s="35" t="s">
        <v>3010</v>
      </c>
      <c r="B306" s="239">
        <v>121.09988541666826</v>
      </c>
      <c r="C306" s="239">
        <v>81.53067245370282</v>
      </c>
      <c r="D306" s="239"/>
      <c r="E306" s="239">
        <v>98.831829861112055</v>
      </c>
      <c r="F306" s="239">
        <v>92.904746527777746</v>
      </c>
    </row>
    <row r="307" spans="1:6">
      <c r="A307" s="35" t="s">
        <v>7687</v>
      </c>
      <c r="B307" s="239">
        <v>117.74668287037032</v>
      </c>
      <c r="C307" s="239">
        <v>148.82032500000059</v>
      </c>
      <c r="D307" s="239">
        <v>140.75720572916725</v>
      </c>
      <c r="E307" s="239"/>
      <c r="F307" s="239">
        <v>134.24070300925959</v>
      </c>
    </row>
    <row r="308" spans="1:6">
      <c r="A308" s="35" t="s">
        <v>7762</v>
      </c>
      <c r="B308" s="239">
        <v>110.12644733796333</v>
      </c>
      <c r="C308" s="239">
        <v>106.23798015873035</v>
      </c>
      <c r="D308" s="239">
        <v>144.67906845238238</v>
      </c>
      <c r="E308" s="239">
        <v>98.831829861112055</v>
      </c>
      <c r="F308" s="239">
        <v>115.30689409722275</v>
      </c>
    </row>
    <row r="316" spans="1:6">
      <c r="A316" s="34" t="s">
        <v>830</v>
      </c>
      <c r="B316" t="s">
        <v>778</v>
      </c>
    </row>
    <row r="317" spans="1:6">
      <c r="A317" s="34" t="s">
        <v>811</v>
      </c>
      <c r="B317" t="s">
        <v>7776</v>
      </c>
    </row>
    <row r="318" spans="1:6">
      <c r="A318" s="34" t="s">
        <v>805</v>
      </c>
      <c r="B318" t="s">
        <v>117</v>
      </c>
    </row>
    <row r="319" spans="1:6">
      <c r="A319" s="34" t="s">
        <v>828</v>
      </c>
      <c r="B319" t="s">
        <v>7714</v>
      </c>
    </row>
    <row r="321" spans="1:7">
      <c r="A321" s="34" t="s">
        <v>7760</v>
      </c>
      <c r="B321" s="34" t="s">
        <v>7761</v>
      </c>
      <c r="C321" s="36"/>
      <c r="D321" s="36"/>
      <c r="E321" s="36"/>
      <c r="F321" s="36"/>
      <c r="G321" s="36"/>
    </row>
    <row r="322" spans="1:7">
      <c r="A322" s="34" t="s">
        <v>838</v>
      </c>
      <c r="B322" t="s">
        <v>7717</v>
      </c>
      <c r="C322" t="s">
        <v>7737</v>
      </c>
      <c r="D322" t="s">
        <v>7731</v>
      </c>
      <c r="E322" t="s">
        <v>3010</v>
      </c>
      <c r="F322" t="s">
        <v>7687</v>
      </c>
      <c r="G322" t="s">
        <v>7762</v>
      </c>
    </row>
    <row r="323" spans="1:7">
      <c r="A323" s="35" t="s">
        <v>7779</v>
      </c>
      <c r="D323">
        <v>1</v>
      </c>
      <c r="G323">
        <v>1</v>
      </c>
    </row>
    <row r="324" spans="1:7">
      <c r="A324" s="35" t="s">
        <v>7781</v>
      </c>
      <c r="B324">
        <v>3</v>
      </c>
      <c r="C324">
        <v>3</v>
      </c>
      <c r="D324">
        <v>10</v>
      </c>
      <c r="E324">
        <v>5</v>
      </c>
      <c r="F324">
        <v>6</v>
      </c>
      <c r="G324">
        <v>27</v>
      </c>
    </row>
    <row r="325" spans="1:7">
      <c r="A325" s="35" t="s">
        <v>7762</v>
      </c>
      <c r="B325">
        <v>3</v>
      </c>
      <c r="C325">
        <v>3</v>
      </c>
      <c r="D325">
        <v>11</v>
      </c>
      <c r="E325">
        <v>5</v>
      </c>
      <c r="F325">
        <v>6</v>
      </c>
      <c r="G325">
        <v>28</v>
      </c>
    </row>
    <row r="345" spans="1:7">
      <c r="A345" s="34" t="s">
        <v>830</v>
      </c>
      <c r="B345" t="s">
        <v>796</v>
      </c>
    </row>
    <row r="346" spans="1:7">
      <c r="A346" s="34" t="s">
        <v>811</v>
      </c>
      <c r="B346" t="s">
        <v>7776</v>
      </c>
    </row>
    <row r="347" spans="1:7">
      <c r="A347" s="34" t="s">
        <v>805</v>
      </c>
      <c r="B347" t="s">
        <v>117</v>
      </c>
    </row>
    <row r="348" spans="1:7">
      <c r="A348" s="34" t="s">
        <v>828</v>
      </c>
      <c r="B348" t="s">
        <v>7714</v>
      </c>
    </row>
    <row r="350" spans="1:7">
      <c r="A350" s="34" t="s">
        <v>7760</v>
      </c>
      <c r="B350" s="34" t="s">
        <v>7761</v>
      </c>
      <c r="C350" s="36"/>
      <c r="D350" s="36"/>
      <c r="E350" s="36"/>
      <c r="F350" s="36"/>
      <c r="G350" s="36"/>
    </row>
    <row r="351" spans="1:7">
      <c r="A351" s="34" t="s">
        <v>838</v>
      </c>
      <c r="B351" t="s">
        <v>7717</v>
      </c>
      <c r="C351" t="s">
        <v>7737</v>
      </c>
      <c r="D351" t="s">
        <v>7731</v>
      </c>
      <c r="E351" t="s">
        <v>3010</v>
      </c>
      <c r="F351" t="s">
        <v>7687</v>
      </c>
      <c r="G351" t="s">
        <v>7762</v>
      </c>
    </row>
    <row r="352" spans="1:7">
      <c r="A352" s="35" t="s">
        <v>7781</v>
      </c>
      <c r="B352">
        <v>10</v>
      </c>
      <c r="C352">
        <v>2</v>
      </c>
      <c r="D352">
        <v>2</v>
      </c>
      <c r="E352">
        <v>5</v>
      </c>
      <c r="F352">
        <v>15</v>
      </c>
      <c r="G352">
        <v>34</v>
      </c>
    </row>
    <row r="353" spans="1:7">
      <c r="A353" s="35" t="s">
        <v>7762</v>
      </c>
      <c r="B353">
        <v>10</v>
      </c>
      <c r="C353">
        <v>2</v>
      </c>
      <c r="D353">
        <v>2</v>
      </c>
      <c r="E353">
        <v>5</v>
      </c>
      <c r="F353">
        <v>15</v>
      </c>
      <c r="G353">
        <v>34</v>
      </c>
    </row>
  </sheetData>
  <pageMargins left="0.7" right="0.7" top="0.75" bottom="0.75" header="0.3" footer="0.3"/>
  <drawing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D187B-7392-4BF8-AF58-0C29F96A045F}">
  <sheetPr codeName="Sheet9"/>
  <dimension ref="A2:M290"/>
  <sheetViews>
    <sheetView workbookViewId="0">
      <selection activeCell="E10" sqref="E10"/>
    </sheetView>
  </sheetViews>
  <sheetFormatPr defaultRowHeight="14.45"/>
  <cols>
    <col min="1" max="1" width="20.42578125" bestFit="1" customWidth="1"/>
    <col min="2" max="2" width="17.85546875" bestFit="1" customWidth="1"/>
    <col min="3" max="3" width="8.85546875" bestFit="1" customWidth="1"/>
    <col min="4" max="4" width="6" bestFit="1" customWidth="1"/>
    <col min="5" max="5" width="10.42578125" bestFit="1" customWidth="1"/>
    <col min="6" max="6" width="7.42578125" bestFit="1" customWidth="1"/>
    <col min="7" max="7" width="6.5703125" bestFit="1" customWidth="1"/>
    <col min="8" max="8" width="6.85546875" bestFit="1" customWidth="1"/>
    <col min="9" max="9" width="10.42578125" bestFit="1" customWidth="1"/>
    <col min="10" max="10" width="23.85546875" bestFit="1" customWidth="1"/>
    <col min="11" max="11" width="9.42578125" bestFit="1" customWidth="1"/>
    <col min="12" max="12" width="14" bestFit="1" customWidth="1"/>
    <col min="13" max="13" width="10.42578125" bestFit="1" customWidth="1"/>
    <col min="14" max="14" width="25.42578125" bestFit="1" customWidth="1"/>
    <col min="15" max="15" width="10.42578125" bestFit="1" customWidth="1"/>
  </cols>
  <sheetData>
    <row r="2" spans="1:5">
      <c r="A2" s="34" t="s">
        <v>830</v>
      </c>
      <c r="B2" t="s">
        <v>778</v>
      </c>
    </row>
    <row r="3" spans="1:5">
      <c r="A3" s="34" t="s">
        <v>805</v>
      </c>
      <c r="B3" t="s">
        <v>156</v>
      </c>
    </row>
    <row r="4" spans="1:5">
      <c r="A4" s="34" t="s">
        <v>828</v>
      </c>
      <c r="B4" t="s">
        <v>7714</v>
      </c>
    </row>
    <row r="6" spans="1:5">
      <c r="A6" s="34" t="s">
        <v>7760</v>
      </c>
      <c r="B6" s="37" t="s">
        <v>7761</v>
      </c>
      <c r="C6" s="36"/>
      <c r="D6" s="36"/>
      <c r="E6" s="36"/>
    </row>
    <row r="7" spans="1:5">
      <c r="A7" s="34" t="s">
        <v>7793</v>
      </c>
      <c r="B7" s="36" t="s">
        <v>892</v>
      </c>
      <c r="C7" s="36" t="s">
        <v>795</v>
      </c>
      <c r="D7" s="36" t="s">
        <v>841</v>
      </c>
      <c r="E7" t="s">
        <v>7762</v>
      </c>
    </row>
    <row r="8" spans="1:5">
      <c r="A8" s="35" t="s">
        <v>7794</v>
      </c>
      <c r="C8">
        <v>2</v>
      </c>
      <c r="E8">
        <v>2</v>
      </c>
    </row>
    <row r="9" spans="1:5">
      <c r="A9" s="35" t="s">
        <v>7795</v>
      </c>
      <c r="B9">
        <v>8</v>
      </c>
      <c r="C9">
        <v>33</v>
      </c>
      <c r="D9">
        <v>1</v>
      </c>
      <c r="E9">
        <v>42</v>
      </c>
    </row>
    <row r="10" spans="1:5">
      <c r="A10" s="35" t="s">
        <v>7796</v>
      </c>
      <c r="B10">
        <v>7</v>
      </c>
      <c r="C10">
        <v>49</v>
      </c>
      <c r="D10">
        <v>4</v>
      </c>
      <c r="E10">
        <v>60</v>
      </c>
    </row>
    <row r="11" spans="1:5">
      <c r="A11" s="35" t="s">
        <v>7762</v>
      </c>
      <c r="B11">
        <v>15</v>
      </c>
      <c r="C11">
        <v>84</v>
      </c>
      <c r="D11">
        <v>5</v>
      </c>
      <c r="E11">
        <v>104</v>
      </c>
    </row>
    <row r="18" spans="1:4">
      <c r="A18" s="34" t="s">
        <v>830</v>
      </c>
      <c r="B18" t="s">
        <v>796</v>
      </c>
    </row>
    <row r="19" spans="1:4">
      <c r="A19" s="34" t="s">
        <v>805</v>
      </c>
      <c r="B19" t="s">
        <v>156</v>
      </c>
    </row>
    <row r="20" spans="1:4">
      <c r="A20" s="34" t="s">
        <v>828</v>
      </c>
      <c r="B20" t="s">
        <v>7714</v>
      </c>
    </row>
    <row r="22" spans="1:4">
      <c r="A22" s="34" t="s">
        <v>7760</v>
      </c>
      <c r="B22" s="37" t="s">
        <v>7761</v>
      </c>
      <c r="C22" s="36"/>
      <c r="D22" s="36"/>
    </row>
    <row r="23" spans="1:4">
      <c r="A23" s="34" t="s">
        <v>7797</v>
      </c>
      <c r="B23" s="36" t="s">
        <v>892</v>
      </c>
      <c r="C23" s="36" t="s">
        <v>795</v>
      </c>
      <c r="D23" t="s">
        <v>7762</v>
      </c>
    </row>
    <row r="24" spans="1:4">
      <c r="A24" s="35" t="s">
        <v>7794</v>
      </c>
      <c r="B24">
        <v>6</v>
      </c>
      <c r="C24">
        <v>8</v>
      </c>
      <c r="D24">
        <v>14</v>
      </c>
    </row>
    <row r="25" spans="1:4">
      <c r="A25" s="35" t="s">
        <v>7798</v>
      </c>
      <c r="B25">
        <v>2</v>
      </c>
      <c r="C25">
        <v>3</v>
      </c>
      <c r="D25">
        <v>5</v>
      </c>
    </row>
    <row r="26" spans="1:4">
      <c r="A26" s="35" t="s">
        <v>7762</v>
      </c>
      <c r="B26">
        <v>8</v>
      </c>
      <c r="C26">
        <v>11</v>
      </c>
      <c r="D26">
        <v>19</v>
      </c>
    </row>
    <row r="37" spans="1:8">
      <c r="A37" s="34" t="s">
        <v>830</v>
      </c>
      <c r="B37" t="s">
        <v>778</v>
      </c>
    </row>
    <row r="38" spans="1:8">
      <c r="A38" s="34" t="s">
        <v>805</v>
      </c>
      <c r="B38" t="s">
        <v>156</v>
      </c>
    </row>
    <row r="39" spans="1:8">
      <c r="A39" s="34" t="s">
        <v>828</v>
      </c>
      <c r="B39" t="s">
        <v>7714</v>
      </c>
    </row>
    <row r="41" spans="1:8">
      <c r="A41" s="34" t="s">
        <v>7760</v>
      </c>
      <c r="B41" s="37" t="s">
        <v>7761</v>
      </c>
      <c r="C41" s="36"/>
      <c r="D41" s="36"/>
      <c r="E41" s="36"/>
      <c r="F41" s="36"/>
      <c r="G41" s="36"/>
      <c r="H41" s="36"/>
    </row>
    <row r="42" spans="1:8">
      <c r="A42" s="34" t="s">
        <v>7797</v>
      </c>
      <c r="B42" s="36" t="s">
        <v>131</v>
      </c>
      <c r="C42" s="36" t="s">
        <v>403</v>
      </c>
      <c r="D42" s="36" t="s">
        <v>268</v>
      </c>
      <c r="E42" s="36" t="s">
        <v>40</v>
      </c>
      <c r="F42" s="36" t="s">
        <v>746</v>
      </c>
      <c r="G42" t="s">
        <v>6110</v>
      </c>
      <c r="H42" t="s">
        <v>7762</v>
      </c>
    </row>
    <row r="43" spans="1:8">
      <c r="A43" s="35" t="s">
        <v>7794</v>
      </c>
      <c r="C43">
        <v>2</v>
      </c>
      <c r="H43">
        <v>2</v>
      </c>
    </row>
    <row r="44" spans="1:8">
      <c r="A44" s="35" t="s">
        <v>7795</v>
      </c>
      <c r="B44">
        <v>1</v>
      </c>
      <c r="C44">
        <v>32</v>
      </c>
      <c r="D44">
        <v>4</v>
      </c>
      <c r="F44">
        <v>4</v>
      </c>
      <c r="G44">
        <v>1</v>
      </c>
      <c r="H44">
        <v>42</v>
      </c>
    </row>
    <row r="45" spans="1:8">
      <c r="A45" s="35" t="s">
        <v>7796</v>
      </c>
      <c r="B45">
        <v>1</v>
      </c>
      <c r="C45">
        <v>31</v>
      </c>
      <c r="D45">
        <v>20</v>
      </c>
      <c r="E45">
        <v>2</v>
      </c>
      <c r="F45">
        <v>4</v>
      </c>
      <c r="G45">
        <v>2</v>
      </c>
      <c r="H45">
        <v>60</v>
      </c>
    </row>
    <row r="46" spans="1:8">
      <c r="A46" s="35" t="s">
        <v>7762</v>
      </c>
      <c r="B46">
        <v>2</v>
      </c>
      <c r="C46">
        <v>65</v>
      </c>
      <c r="D46">
        <v>24</v>
      </c>
      <c r="E46">
        <v>2</v>
      </c>
      <c r="F46">
        <v>8</v>
      </c>
      <c r="G46">
        <v>3</v>
      </c>
      <c r="H46">
        <v>104</v>
      </c>
    </row>
    <row r="54" spans="1:5">
      <c r="A54" s="34" t="s">
        <v>830</v>
      </c>
      <c r="B54" t="s">
        <v>796</v>
      </c>
    </row>
    <row r="55" spans="1:5">
      <c r="A55" s="34" t="s">
        <v>805</v>
      </c>
      <c r="B55" t="s">
        <v>156</v>
      </c>
    </row>
    <row r="56" spans="1:5">
      <c r="A56" s="34" t="s">
        <v>828</v>
      </c>
      <c r="B56" t="s">
        <v>7714</v>
      </c>
    </row>
    <row r="58" spans="1:5">
      <c r="A58" s="34" t="s">
        <v>7760</v>
      </c>
      <c r="B58" s="37" t="s">
        <v>7761</v>
      </c>
      <c r="C58" s="36"/>
      <c r="D58" s="36"/>
      <c r="E58" s="36"/>
    </row>
    <row r="59" spans="1:5">
      <c r="A59" s="34" t="s">
        <v>836</v>
      </c>
      <c r="B59" s="36" t="s">
        <v>403</v>
      </c>
      <c r="C59" s="36" t="s">
        <v>268</v>
      </c>
      <c r="D59" s="36" t="s">
        <v>746</v>
      </c>
      <c r="E59" t="s">
        <v>7762</v>
      </c>
    </row>
    <row r="60" spans="1:5">
      <c r="A60" s="35" t="s">
        <v>7794</v>
      </c>
      <c r="B60">
        <v>8</v>
      </c>
      <c r="C60">
        <v>2</v>
      </c>
      <c r="D60">
        <v>4</v>
      </c>
      <c r="E60">
        <v>14</v>
      </c>
    </row>
    <row r="61" spans="1:5">
      <c r="A61" s="35" t="s">
        <v>7798</v>
      </c>
      <c r="B61">
        <v>2</v>
      </c>
      <c r="D61">
        <v>3</v>
      </c>
      <c r="E61">
        <v>5</v>
      </c>
    </row>
    <row r="62" spans="1:5">
      <c r="A62" s="35" t="s">
        <v>7762</v>
      </c>
      <c r="B62">
        <v>10</v>
      </c>
      <c r="C62">
        <v>2</v>
      </c>
      <c r="D62">
        <v>7</v>
      </c>
      <c r="E62">
        <v>19</v>
      </c>
    </row>
    <row r="73" spans="1:8">
      <c r="A73" s="34" t="s">
        <v>837</v>
      </c>
      <c r="B73" t="s">
        <v>7776</v>
      </c>
    </row>
    <row r="74" spans="1:8">
      <c r="A74" s="34" t="s">
        <v>830</v>
      </c>
      <c r="B74" t="s">
        <v>778</v>
      </c>
    </row>
    <row r="75" spans="1:8">
      <c r="A75" s="34" t="s">
        <v>805</v>
      </c>
      <c r="B75" t="s">
        <v>156</v>
      </c>
    </row>
    <row r="76" spans="1:8">
      <c r="A76" s="34" t="s">
        <v>828</v>
      </c>
      <c r="B76" t="s">
        <v>7714</v>
      </c>
    </row>
    <row r="78" spans="1:8">
      <c r="A78" s="34" t="s">
        <v>7760</v>
      </c>
      <c r="B78" s="37" t="s">
        <v>7761</v>
      </c>
      <c r="C78" s="36"/>
      <c r="D78" s="36"/>
      <c r="E78" s="36"/>
      <c r="F78" s="36"/>
      <c r="G78" s="36"/>
      <c r="H78" s="36"/>
    </row>
    <row r="79" spans="1:8">
      <c r="A79" s="34" t="s">
        <v>833</v>
      </c>
      <c r="B79" s="36" t="s">
        <v>131</v>
      </c>
      <c r="C79" s="36" t="s">
        <v>403</v>
      </c>
      <c r="D79" s="36" t="s">
        <v>268</v>
      </c>
      <c r="E79" s="36" t="s">
        <v>40</v>
      </c>
      <c r="F79" s="36" t="s">
        <v>746</v>
      </c>
      <c r="G79" t="s">
        <v>6110</v>
      </c>
      <c r="H79" t="s">
        <v>7762</v>
      </c>
    </row>
    <row r="80" spans="1:8">
      <c r="A80" s="35" t="s">
        <v>892</v>
      </c>
      <c r="C80">
        <v>11</v>
      </c>
      <c r="D80">
        <v>3</v>
      </c>
      <c r="F80">
        <v>1</v>
      </c>
      <c r="H80">
        <v>15</v>
      </c>
    </row>
    <row r="81" spans="1:8">
      <c r="A81" s="35" t="s">
        <v>795</v>
      </c>
      <c r="B81">
        <v>2</v>
      </c>
      <c r="C81">
        <v>51</v>
      </c>
      <c r="D81">
        <v>19</v>
      </c>
      <c r="E81">
        <v>2</v>
      </c>
      <c r="F81">
        <v>7</v>
      </c>
      <c r="G81">
        <v>3</v>
      </c>
      <c r="H81">
        <v>84</v>
      </c>
    </row>
    <row r="82" spans="1:8">
      <c r="A82" s="35" t="s">
        <v>841</v>
      </c>
      <c r="C82">
        <v>3</v>
      </c>
      <c r="D82">
        <v>2</v>
      </c>
      <c r="H82">
        <v>5</v>
      </c>
    </row>
    <row r="83" spans="1:8">
      <c r="A83" s="35" t="s">
        <v>7762</v>
      </c>
      <c r="B83">
        <v>2</v>
      </c>
      <c r="C83">
        <v>65</v>
      </c>
      <c r="D83">
        <v>24</v>
      </c>
      <c r="E83">
        <v>2</v>
      </c>
      <c r="F83">
        <v>8</v>
      </c>
      <c r="G83">
        <v>3</v>
      </c>
      <c r="H83">
        <v>104</v>
      </c>
    </row>
    <row r="88" spans="1:8">
      <c r="A88" s="34" t="s">
        <v>830</v>
      </c>
      <c r="B88" t="s">
        <v>796</v>
      </c>
    </row>
    <row r="89" spans="1:8">
      <c r="A89" s="34" t="s">
        <v>805</v>
      </c>
      <c r="B89" t="s">
        <v>156</v>
      </c>
    </row>
    <row r="90" spans="1:8">
      <c r="A90" s="34" t="s">
        <v>828</v>
      </c>
      <c r="B90" t="s">
        <v>7714</v>
      </c>
    </row>
    <row r="92" spans="1:8">
      <c r="A92" s="34" t="s">
        <v>7760</v>
      </c>
      <c r="B92" s="37" t="s">
        <v>7761</v>
      </c>
      <c r="C92" s="36"/>
      <c r="D92" s="36"/>
      <c r="E92" s="36"/>
    </row>
    <row r="93" spans="1:8">
      <c r="A93" s="34" t="s">
        <v>833</v>
      </c>
      <c r="B93" s="36" t="s">
        <v>403</v>
      </c>
      <c r="C93" s="36" t="s">
        <v>268</v>
      </c>
      <c r="D93" s="36" t="s">
        <v>746</v>
      </c>
      <c r="E93" t="s">
        <v>7762</v>
      </c>
    </row>
    <row r="94" spans="1:8">
      <c r="A94" s="35" t="s">
        <v>892</v>
      </c>
      <c r="B94">
        <v>3</v>
      </c>
      <c r="C94">
        <v>1</v>
      </c>
      <c r="D94">
        <v>4</v>
      </c>
      <c r="E94">
        <v>8</v>
      </c>
    </row>
    <row r="95" spans="1:8">
      <c r="A95" s="35" t="s">
        <v>795</v>
      </c>
      <c r="B95">
        <v>7</v>
      </c>
      <c r="C95">
        <v>1</v>
      </c>
      <c r="D95">
        <v>3</v>
      </c>
      <c r="E95">
        <v>11</v>
      </c>
    </row>
    <row r="96" spans="1:8">
      <c r="A96" s="35" t="s">
        <v>7762</v>
      </c>
      <c r="B96">
        <v>10</v>
      </c>
      <c r="C96">
        <v>2</v>
      </c>
      <c r="D96">
        <v>7</v>
      </c>
      <c r="E96">
        <v>19</v>
      </c>
    </row>
    <row r="104" spans="1:13">
      <c r="A104" s="34" t="s">
        <v>837</v>
      </c>
      <c r="B104" t="s">
        <v>7776</v>
      </c>
    </row>
    <row r="105" spans="1:13">
      <c r="A105" s="34" t="s">
        <v>830</v>
      </c>
      <c r="B105" t="s">
        <v>778</v>
      </c>
    </row>
    <row r="106" spans="1:13">
      <c r="A106" s="34" t="s">
        <v>805</v>
      </c>
      <c r="B106" t="s">
        <v>156</v>
      </c>
    </row>
    <row r="107" spans="1:13">
      <c r="A107" s="34" t="s">
        <v>828</v>
      </c>
      <c r="B107" t="s">
        <v>7714</v>
      </c>
    </row>
    <row r="109" spans="1:13">
      <c r="A109" s="34" t="s">
        <v>7760</v>
      </c>
      <c r="B109" s="37" t="s">
        <v>7761</v>
      </c>
      <c r="C109" s="36"/>
      <c r="D109" s="36"/>
      <c r="E109" s="36"/>
      <c r="F109" s="36"/>
      <c r="G109" s="36"/>
      <c r="H109" s="36"/>
      <c r="I109" s="36"/>
      <c r="J109" s="36"/>
      <c r="K109" s="36"/>
      <c r="L109" s="36"/>
      <c r="M109" s="36"/>
    </row>
    <row r="110" spans="1:13">
      <c r="A110" s="34" t="s">
        <v>833</v>
      </c>
      <c r="B110" s="36">
        <v>0</v>
      </c>
      <c r="C110" s="36" t="s">
        <v>7774</v>
      </c>
      <c r="D110" t="s">
        <v>31</v>
      </c>
      <c r="E110" t="s">
        <v>522</v>
      </c>
      <c r="F110" t="s">
        <v>40</v>
      </c>
      <c r="G110" t="s">
        <v>268</v>
      </c>
      <c r="H110" t="s">
        <v>48</v>
      </c>
      <c r="I110" t="s">
        <v>179</v>
      </c>
      <c r="J110" t="s">
        <v>736</v>
      </c>
      <c r="K110" t="s">
        <v>131</v>
      </c>
      <c r="L110" t="s">
        <v>125</v>
      </c>
      <c r="M110" t="s">
        <v>7762</v>
      </c>
    </row>
    <row r="111" spans="1:13">
      <c r="A111" s="35" t="s">
        <v>892</v>
      </c>
      <c r="C111">
        <v>1</v>
      </c>
      <c r="F111">
        <v>11</v>
      </c>
      <c r="G111">
        <v>1</v>
      </c>
      <c r="H111">
        <v>2</v>
      </c>
      <c r="M111">
        <v>15</v>
      </c>
    </row>
    <row r="112" spans="1:13">
      <c r="A112" s="35" t="s">
        <v>795</v>
      </c>
      <c r="B112">
        <v>1</v>
      </c>
      <c r="C112">
        <v>11</v>
      </c>
      <c r="D112">
        <v>8</v>
      </c>
      <c r="E112">
        <v>1</v>
      </c>
      <c r="F112">
        <v>52</v>
      </c>
      <c r="G112">
        <v>4</v>
      </c>
      <c r="H112">
        <v>2</v>
      </c>
      <c r="I112">
        <v>2</v>
      </c>
      <c r="J112">
        <v>1</v>
      </c>
      <c r="K112">
        <v>1</v>
      </c>
      <c r="L112">
        <v>1</v>
      </c>
      <c r="M112">
        <v>84</v>
      </c>
    </row>
    <row r="113" spans="1:13">
      <c r="A113" s="35" t="s">
        <v>841</v>
      </c>
      <c r="E113">
        <v>1</v>
      </c>
      <c r="F113">
        <v>3</v>
      </c>
      <c r="G113">
        <v>1</v>
      </c>
      <c r="M113">
        <v>5</v>
      </c>
    </row>
    <row r="114" spans="1:13">
      <c r="A114" s="35" t="s">
        <v>7762</v>
      </c>
      <c r="B114">
        <v>1</v>
      </c>
      <c r="C114">
        <v>12</v>
      </c>
      <c r="D114">
        <v>8</v>
      </c>
      <c r="E114">
        <v>2</v>
      </c>
      <c r="F114">
        <v>66</v>
      </c>
      <c r="G114">
        <v>6</v>
      </c>
      <c r="H114">
        <v>4</v>
      </c>
      <c r="I114">
        <v>2</v>
      </c>
      <c r="J114">
        <v>1</v>
      </c>
      <c r="K114">
        <v>1</v>
      </c>
      <c r="L114">
        <v>1</v>
      </c>
      <c r="M114">
        <v>104</v>
      </c>
    </row>
    <row r="120" spans="1:13">
      <c r="A120" s="34" t="s">
        <v>837</v>
      </c>
      <c r="B120" t="s">
        <v>7776</v>
      </c>
    </row>
    <row r="121" spans="1:13">
      <c r="A121" s="34" t="s">
        <v>830</v>
      </c>
      <c r="B121" t="s">
        <v>796</v>
      </c>
    </row>
    <row r="122" spans="1:13">
      <c r="A122" s="34" t="s">
        <v>805</v>
      </c>
      <c r="B122" t="s">
        <v>156</v>
      </c>
    </row>
    <row r="123" spans="1:13">
      <c r="A123" s="34" t="s">
        <v>828</v>
      </c>
      <c r="B123" t="s">
        <v>7714</v>
      </c>
    </row>
    <row r="125" spans="1:13">
      <c r="A125" s="34" t="s">
        <v>7760</v>
      </c>
      <c r="B125" s="37" t="s">
        <v>7761</v>
      </c>
      <c r="C125" s="36"/>
      <c r="D125" s="36"/>
      <c r="E125" s="36"/>
      <c r="F125" s="36"/>
      <c r="G125" s="36"/>
      <c r="H125" s="36"/>
      <c r="I125" s="36"/>
    </row>
    <row r="126" spans="1:13">
      <c r="A126" s="34" t="s">
        <v>833</v>
      </c>
      <c r="B126" t="s">
        <v>31</v>
      </c>
      <c r="C126" t="s">
        <v>522</v>
      </c>
      <c r="D126" t="s">
        <v>40</v>
      </c>
      <c r="E126" t="s">
        <v>268</v>
      </c>
      <c r="F126" t="s">
        <v>48</v>
      </c>
      <c r="G126" t="s">
        <v>179</v>
      </c>
      <c r="H126" t="s">
        <v>125</v>
      </c>
      <c r="I126" t="s">
        <v>7762</v>
      </c>
    </row>
    <row r="127" spans="1:13">
      <c r="A127" s="35" t="s">
        <v>892</v>
      </c>
      <c r="B127">
        <v>1</v>
      </c>
      <c r="C127">
        <v>1</v>
      </c>
      <c r="D127">
        <v>3</v>
      </c>
      <c r="E127">
        <v>1</v>
      </c>
      <c r="F127">
        <v>1</v>
      </c>
      <c r="H127">
        <v>1</v>
      </c>
      <c r="I127">
        <v>8</v>
      </c>
    </row>
    <row r="128" spans="1:13">
      <c r="A128" s="35" t="s">
        <v>795</v>
      </c>
      <c r="B128">
        <v>1</v>
      </c>
      <c r="D128">
        <v>7</v>
      </c>
      <c r="F128">
        <v>2</v>
      </c>
      <c r="G128">
        <v>1</v>
      </c>
      <c r="I128">
        <v>11</v>
      </c>
    </row>
    <row r="129" spans="1:9">
      <c r="A129" s="35" t="s">
        <v>7762</v>
      </c>
      <c r="B129">
        <v>2</v>
      </c>
      <c r="C129">
        <v>1</v>
      </c>
      <c r="D129">
        <v>10</v>
      </c>
      <c r="E129">
        <v>1</v>
      </c>
      <c r="F129">
        <v>3</v>
      </c>
      <c r="G129">
        <v>1</v>
      </c>
      <c r="H129">
        <v>1</v>
      </c>
      <c r="I129">
        <v>19</v>
      </c>
    </row>
    <row r="139" spans="1:9">
      <c r="A139" s="34" t="s">
        <v>830</v>
      </c>
      <c r="B139" t="s">
        <v>778</v>
      </c>
    </row>
    <row r="140" spans="1:9">
      <c r="A140" s="34" t="s">
        <v>805</v>
      </c>
      <c r="B140" t="s">
        <v>156</v>
      </c>
    </row>
    <row r="141" spans="1:9">
      <c r="A141" s="34" t="s">
        <v>828</v>
      </c>
      <c r="B141" t="s">
        <v>7714</v>
      </c>
    </row>
    <row r="143" spans="1:9">
      <c r="A143" s="34" t="s">
        <v>7760</v>
      </c>
      <c r="B143" s="37" t="s">
        <v>7761</v>
      </c>
      <c r="C143" s="36"/>
      <c r="D143" s="36"/>
      <c r="E143" s="36"/>
      <c r="F143" s="36"/>
      <c r="G143" s="36"/>
      <c r="H143" s="36"/>
      <c r="I143" s="36"/>
    </row>
    <row r="144" spans="1:9">
      <c r="A144" s="34" t="s">
        <v>836</v>
      </c>
      <c r="B144" s="36" t="s">
        <v>7733</v>
      </c>
      <c r="C144" s="36" t="s">
        <v>7706</v>
      </c>
      <c r="D144" s="36" t="s">
        <v>7717</v>
      </c>
      <c r="E144" s="36" t="s">
        <v>7737</v>
      </c>
      <c r="F144" s="36" t="s">
        <v>7731</v>
      </c>
      <c r="G144" s="36" t="s">
        <v>3010</v>
      </c>
      <c r="H144" s="36" t="s">
        <v>7687</v>
      </c>
      <c r="I144" t="s">
        <v>7762</v>
      </c>
    </row>
    <row r="145" spans="1:9">
      <c r="A145" s="35" t="s">
        <v>7794</v>
      </c>
      <c r="F145">
        <v>1</v>
      </c>
      <c r="H145">
        <v>1</v>
      </c>
      <c r="I145">
        <v>2</v>
      </c>
    </row>
    <row r="146" spans="1:9">
      <c r="A146" s="35" t="s">
        <v>7795</v>
      </c>
      <c r="B146">
        <v>2</v>
      </c>
      <c r="D146">
        <v>6</v>
      </c>
      <c r="E146">
        <v>1</v>
      </c>
      <c r="F146">
        <v>10</v>
      </c>
      <c r="G146">
        <v>7</v>
      </c>
      <c r="H146">
        <v>16</v>
      </c>
      <c r="I146">
        <v>42</v>
      </c>
    </row>
    <row r="147" spans="1:9">
      <c r="A147" s="35" t="s">
        <v>7796</v>
      </c>
      <c r="C147">
        <v>7</v>
      </c>
      <c r="D147">
        <v>13</v>
      </c>
      <c r="E147">
        <v>1</v>
      </c>
      <c r="F147">
        <v>11</v>
      </c>
      <c r="G147">
        <v>3</v>
      </c>
      <c r="H147">
        <v>25</v>
      </c>
      <c r="I147">
        <v>60</v>
      </c>
    </row>
    <row r="148" spans="1:9">
      <c r="A148" s="35" t="s">
        <v>7762</v>
      </c>
      <c r="B148">
        <v>2</v>
      </c>
      <c r="C148">
        <v>7</v>
      </c>
      <c r="D148">
        <v>19</v>
      </c>
      <c r="E148">
        <v>2</v>
      </c>
      <c r="F148">
        <v>22</v>
      </c>
      <c r="G148">
        <v>10</v>
      </c>
      <c r="H148">
        <v>42</v>
      </c>
      <c r="I148">
        <v>104</v>
      </c>
    </row>
    <row r="158" spans="1:9">
      <c r="A158" s="34" t="s">
        <v>830</v>
      </c>
      <c r="B158" t="s">
        <v>796</v>
      </c>
    </row>
    <row r="159" spans="1:9">
      <c r="A159" s="34" t="s">
        <v>805</v>
      </c>
      <c r="B159" t="s">
        <v>156</v>
      </c>
    </row>
    <row r="160" spans="1:9">
      <c r="A160" s="34" t="s">
        <v>828</v>
      </c>
      <c r="B160" t="s">
        <v>7714</v>
      </c>
    </row>
    <row r="162" spans="1:7">
      <c r="A162" s="34" t="s">
        <v>7760</v>
      </c>
      <c r="B162" s="37" t="s">
        <v>7761</v>
      </c>
      <c r="C162" s="36"/>
      <c r="D162" s="36"/>
      <c r="E162" s="36"/>
      <c r="F162" s="36"/>
      <c r="G162" s="36"/>
    </row>
    <row r="163" spans="1:7">
      <c r="A163" s="34" t="s">
        <v>833</v>
      </c>
      <c r="B163" s="36" t="s">
        <v>7733</v>
      </c>
      <c r="C163" s="36" t="s">
        <v>7734</v>
      </c>
      <c r="D163" s="36" t="s">
        <v>7717</v>
      </c>
      <c r="E163" s="36" t="s">
        <v>3010</v>
      </c>
      <c r="F163" s="36" t="s">
        <v>7687</v>
      </c>
      <c r="G163" t="s">
        <v>7762</v>
      </c>
    </row>
    <row r="164" spans="1:7">
      <c r="A164" s="35" t="s">
        <v>7794</v>
      </c>
      <c r="C164">
        <v>1</v>
      </c>
      <c r="D164">
        <v>4</v>
      </c>
      <c r="E164">
        <v>1</v>
      </c>
      <c r="F164">
        <v>8</v>
      </c>
      <c r="G164">
        <v>14</v>
      </c>
    </row>
    <row r="165" spans="1:7">
      <c r="A165" s="35" t="s">
        <v>7798</v>
      </c>
      <c r="B165">
        <v>1</v>
      </c>
      <c r="D165">
        <v>2</v>
      </c>
      <c r="E165">
        <v>1</v>
      </c>
      <c r="F165">
        <v>1</v>
      </c>
      <c r="G165">
        <v>5</v>
      </c>
    </row>
    <row r="166" spans="1:7">
      <c r="A166" s="35" t="s">
        <v>7762</v>
      </c>
      <c r="B166">
        <v>1</v>
      </c>
      <c r="C166">
        <v>1</v>
      </c>
      <c r="D166">
        <v>6</v>
      </c>
      <c r="E166">
        <v>2</v>
      </c>
      <c r="F166">
        <v>9</v>
      </c>
      <c r="G166">
        <v>19</v>
      </c>
    </row>
    <row r="179" spans="1:7">
      <c r="A179" s="34" t="s">
        <v>837</v>
      </c>
      <c r="B179" t="s">
        <v>7795</v>
      </c>
    </row>
    <row r="180" spans="1:7">
      <c r="A180" s="34" t="s">
        <v>830</v>
      </c>
      <c r="B180" t="s">
        <v>778</v>
      </c>
    </row>
    <row r="181" spans="1:7">
      <c r="A181" s="34" t="s">
        <v>805</v>
      </c>
      <c r="B181" t="s">
        <v>156</v>
      </c>
    </row>
    <row r="182" spans="1:7">
      <c r="A182" s="34" t="s">
        <v>828</v>
      </c>
      <c r="B182" t="s">
        <v>7714</v>
      </c>
    </row>
    <row r="184" spans="1:7">
      <c r="A184" s="34" t="s">
        <v>7760</v>
      </c>
      <c r="B184" s="37" t="s">
        <v>7761</v>
      </c>
      <c r="C184" s="36"/>
      <c r="D184" s="36"/>
      <c r="E184" s="36"/>
      <c r="F184" s="36"/>
      <c r="G184" s="36"/>
    </row>
    <row r="185" spans="1:7">
      <c r="A185" s="34" t="s">
        <v>833</v>
      </c>
      <c r="B185" s="36" t="s">
        <v>131</v>
      </c>
      <c r="C185" s="36" t="s">
        <v>403</v>
      </c>
      <c r="D185" s="36" t="s">
        <v>268</v>
      </c>
      <c r="E185" s="36" t="s">
        <v>746</v>
      </c>
      <c r="F185" t="s">
        <v>6110</v>
      </c>
      <c r="G185" t="s">
        <v>7762</v>
      </c>
    </row>
    <row r="186" spans="1:7">
      <c r="A186" s="35" t="s">
        <v>7733</v>
      </c>
      <c r="B186">
        <v>1</v>
      </c>
      <c r="C186">
        <v>1</v>
      </c>
      <c r="G186">
        <v>2</v>
      </c>
    </row>
    <row r="187" spans="1:7">
      <c r="A187" s="35" t="s">
        <v>7717</v>
      </c>
      <c r="C187">
        <v>5</v>
      </c>
      <c r="D187">
        <v>1</v>
      </c>
      <c r="G187">
        <v>6</v>
      </c>
    </row>
    <row r="188" spans="1:7">
      <c r="A188" s="35" t="s">
        <v>7737</v>
      </c>
      <c r="D188">
        <v>1</v>
      </c>
      <c r="G188">
        <v>1</v>
      </c>
    </row>
    <row r="189" spans="1:7">
      <c r="A189" s="35" t="s">
        <v>7731</v>
      </c>
      <c r="C189">
        <v>6</v>
      </c>
      <c r="D189">
        <v>1</v>
      </c>
      <c r="E189">
        <v>2</v>
      </c>
      <c r="F189">
        <v>1</v>
      </c>
      <c r="G189">
        <v>10</v>
      </c>
    </row>
    <row r="190" spans="1:7">
      <c r="A190" s="35" t="s">
        <v>3010</v>
      </c>
      <c r="C190">
        <v>6</v>
      </c>
      <c r="D190">
        <v>1</v>
      </c>
      <c r="G190">
        <v>7</v>
      </c>
    </row>
    <row r="191" spans="1:7">
      <c r="A191" s="35" t="s">
        <v>7687</v>
      </c>
      <c r="C191">
        <v>14</v>
      </c>
      <c r="E191">
        <v>2</v>
      </c>
      <c r="G191">
        <v>16</v>
      </c>
    </row>
    <row r="192" spans="1:7">
      <c r="A192" s="35" t="s">
        <v>7762</v>
      </c>
      <c r="B192">
        <v>1</v>
      </c>
      <c r="C192">
        <v>32</v>
      </c>
      <c r="D192">
        <v>4</v>
      </c>
      <c r="E192">
        <v>4</v>
      </c>
      <c r="F192">
        <v>1</v>
      </c>
      <c r="G192">
        <v>42</v>
      </c>
    </row>
    <row r="196" spans="1:5">
      <c r="A196" s="34" t="s">
        <v>830</v>
      </c>
      <c r="B196" t="s">
        <v>796</v>
      </c>
    </row>
    <row r="197" spans="1:5">
      <c r="A197" s="34" t="s">
        <v>805</v>
      </c>
      <c r="B197" t="s">
        <v>156</v>
      </c>
    </row>
    <row r="198" spans="1:5">
      <c r="A198" s="34" t="s">
        <v>828</v>
      </c>
      <c r="B198" t="s">
        <v>7714</v>
      </c>
    </row>
    <row r="200" spans="1:5">
      <c r="A200" s="34" t="s">
        <v>7760</v>
      </c>
      <c r="B200" s="37" t="s">
        <v>7761</v>
      </c>
      <c r="C200" s="36"/>
      <c r="D200" s="36"/>
      <c r="E200" s="36"/>
    </row>
    <row r="201" spans="1:5">
      <c r="A201" s="34" t="s">
        <v>833</v>
      </c>
      <c r="B201" s="36" t="s">
        <v>403</v>
      </c>
      <c r="C201" s="36" t="s">
        <v>268</v>
      </c>
      <c r="D201" s="36" t="s">
        <v>746</v>
      </c>
      <c r="E201" t="s">
        <v>7762</v>
      </c>
    </row>
    <row r="202" spans="1:5">
      <c r="A202" s="35" t="s">
        <v>7733</v>
      </c>
      <c r="B202">
        <v>1</v>
      </c>
      <c r="E202">
        <v>1</v>
      </c>
    </row>
    <row r="203" spans="1:5">
      <c r="A203" s="35" t="s">
        <v>7734</v>
      </c>
      <c r="B203">
        <v>1</v>
      </c>
      <c r="E203">
        <v>1</v>
      </c>
    </row>
    <row r="204" spans="1:5">
      <c r="A204" s="35" t="s">
        <v>7717</v>
      </c>
      <c r="B204">
        <v>4</v>
      </c>
      <c r="D204">
        <v>2</v>
      </c>
      <c r="E204">
        <v>6</v>
      </c>
    </row>
    <row r="205" spans="1:5">
      <c r="A205" s="35" t="s">
        <v>3010</v>
      </c>
      <c r="B205">
        <v>1</v>
      </c>
      <c r="D205">
        <v>1</v>
      </c>
      <c r="E205">
        <v>2</v>
      </c>
    </row>
    <row r="206" spans="1:5">
      <c r="A206" s="35" t="s">
        <v>7687</v>
      </c>
      <c r="B206">
        <v>3</v>
      </c>
      <c r="C206">
        <v>2</v>
      </c>
      <c r="D206">
        <v>4</v>
      </c>
      <c r="E206">
        <v>9</v>
      </c>
    </row>
    <row r="207" spans="1:5">
      <c r="A207" s="35" t="s">
        <v>7762</v>
      </c>
      <c r="B207">
        <v>10</v>
      </c>
      <c r="C207">
        <v>2</v>
      </c>
      <c r="D207">
        <v>7</v>
      </c>
      <c r="E207">
        <v>19</v>
      </c>
    </row>
    <row r="215" spans="1:5">
      <c r="A215" s="34" t="s">
        <v>830</v>
      </c>
      <c r="B215" t="s">
        <v>778</v>
      </c>
    </row>
    <row r="216" spans="1:5">
      <c r="A216" s="34" t="s">
        <v>811</v>
      </c>
      <c r="B216" t="s">
        <v>7776</v>
      </c>
    </row>
    <row r="217" spans="1:5">
      <c r="A217" s="34" t="s">
        <v>805</v>
      </c>
      <c r="B217" t="s">
        <v>156</v>
      </c>
    </row>
    <row r="218" spans="1:5">
      <c r="A218" s="34" t="s">
        <v>828</v>
      </c>
      <c r="B218" t="s">
        <v>7714</v>
      </c>
    </row>
    <row r="220" spans="1:5">
      <c r="A220" s="34" t="s">
        <v>7777</v>
      </c>
      <c r="B220" s="34" t="s">
        <v>7761</v>
      </c>
    </row>
    <row r="221" spans="1:5">
      <c r="A221" s="34" t="s">
        <v>836</v>
      </c>
      <c r="B221" t="s">
        <v>892</v>
      </c>
      <c r="C221" t="s">
        <v>795</v>
      </c>
      <c r="D221" t="s">
        <v>841</v>
      </c>
      <c r="E221" t="s">
        <v>7762</v>
      </c>
    </row>
    <row r="222" spans="1:5">
      <c r="A222" s="35" t="s">
        <v>7794</v>
      </c>
      <c r="B222" s="98"/>
      <c r="C222" s="98">
        <v>22.958333333335759</v>
      </c>
      <c r="D222" s="98"/>
      <c r="E222" s="98">
        <v>22.958333333335759</v>
      </c>
    </row>
    <row r="223" spans="1:5">
      <c r="A223" s="35" t="s">
        <v>7795</v>
      </c>
      <c r="B223" s="98">
        <v>8.9979023437499563</v>
      </c>
      <c r="C223" s="98">
        <v>16.533722958754602</v>
      </c>
      <c r="D223" s="98">
        <v>47.806944444448163</v>
      </c>
      <c r="E223" s="98">
        <v>15.842929067460707</v>
      </c>
    </row>
    <row r="224" spans="1:5">
      <c r="A224" s="35" t="s">
        <v>7762</v>
      </c>
      <c r="B224" s="98">
        <v>8.9979023437499563</v>
      </c>
      <c r="C224" s="98">
        <v>16.900843551587812</v>
      </c>
      <c r="D224" s="98">
        <v>47.806944444448163</v>
      </c>
      <c r="E224" s="98">
        <v>16.166356534091392</v>
      </c>
    </row>
    <row r="229" spans="1:4">
      <c r="A229" s="34" t="s">
        <v>830</v>
      </c>
      <c r="B229" t="s">
        <v>796</v>
      </c>
    </row>
    <row r="230" spans="1:4">
      <c r="A230" s="34" t="s">
        <v>811</v>
      </c>
      <c r="B230" t="s">
        <v>7776</v>
      </c>
    </row>
    <row r="231" spans="1:4">
      <c r="A231" s="34" t="s">
        <v>805</v>
      </c>
      <c r="B231" t="s">
        <v>156</v>
      </c>
    </row>
    <row r="232" spans="1:4">
      <c r="A232" s="34" t="s">
        <v>828</v>
      </c>
      <c r="B232" t="s">
        <v>7714</v>
      </c>
    </row>
    <row r="234" spans="1:4">
      <c r="A234" s="34" t="s">
        <v>7777</v>
      </c>
      <c r="B234" s="34" t="s">
        <v>7761</v>
      </c>
    </row>
    <row r="235" spans="1:4">
      <c r="A235" s="34" t="s">
        <v>836</v>
      </c>
      <c r="B235" t="s">
        <v>892</v>
      </c>
      <c r="C235" t="s">
        <v>795</v>
      </c>
      <c r="D235" t="s">
        <v>7762</v>
      </c>
    </row>
    <row r="236" spans="1:4">
      <c r="A236" s="35" t="s">
        <v>7794</v>
      </c>
      <c r="B236" s="98">
        <v>61.760687499999527</v>
      </c>
      <c r="C236" s="98">
        <v>54.957783854168156</v>
      </c>
      <c r="D236" s="98">
        <v>57.873313988095887</v>
      </c>
    </row>
    <row r="237" spans="1:4">
      <c r="A237" s="35" t="s">
        <v>7798</v>
      </c>
      <c r="B237" s="98">
        <v>69.172164930554572</v>
      </c>
      <c r="C237" s="98">
        <v>76.78580324074089</v>
      </c>
      <c r="D237" s="98">
        <v>73.740347916666366</v>
      </c>
    </row>
    <row r="238" spans="1:4">
      <c r="A238" s="35" t="s">
        <v>7762</v>
      </c>
      <c r="B238" s="98">
        <v>63.613556857638287</v>
      </c>
      <c r="C238" s="98">
        <v>60.910880050506172</v>
      </c>
      <c r="D238" s="98">
        <v>62.04884923245654</v>
      </c>
    </row>
    <row r="243" spans="1:5">
      <c r="A243" s="34" t="s">
        <v>837</v>
      </c>
      <c r="B243" t="s">
        <v>7795</v>
      </c>
    </row>
    <row r="244" spans="1:5">
      <c r="A244" s="34" t="s">
        <v>830</v>
      </c>
      <c r="B244" t="s">
        <v>778</v>
      </c>
    </row>
    <row r="245" spans="1:5">
      <c r="A245" s="34" t="s">
        <v>811</v>
      </c>
      <c r="B245" t="s">
        <v>7776</v>
      </c>
    </row>
    <row r="246" spans="1:5">
      <c r="A246" s="34" t="s">
        <v>805</v>
      </c>
      <c r="B246" t="s">
        <v>156</v>
      </c>
    </row>
    <row r="247" spans="1:5">
      <c r="A247" s="34" t="s">
        <v>828</v>
      </c>
      <c r="B247" t="s">
        <v>7714</v>
      </c>
    </row>
    <row r="249" spans="1:5">
      <c r="A249" s="34" t="s">
        <v>7777</v>
      </c>
      <c r="B249" s="37" t="s">
        <v>7761</v>
      </c>
      <c r="C249" s="36"/>
      <c r="D249" s="36"/>
      <c r="E249" s="36"/>
    </row>
    <row r="250" spans="1:5">
      <c r="A250" s="34" t="s">
        <v>2</v>
      </c>
      <c r="B250" s="36" t="s">
        <v>892</v>
      </c>
      <c r="C250" s="36" t="s">
        <v>795</v>
      </c>
      <c r="D250" s="36" t="s">
        <v>841</v>
      </c>
      <c r="E250" t="s">
        <v>7762</v>
      </c>
    </row>
    <row r="251" spans="1:5">
      <c r="A251" s="35" t="s">
        <v>7733</v>
      </c>
      <c r="B251" s="98"/>
      <c r="C251" s="98">
        <v>20.156192708334856</v>
      </c>
      <c r="D251" s="98"/>
      <c r="E251" s="98">
        <v>20.156192708334856</v>
      </c>
    </row>
    <row r="252" spans="1:5">
      <c r="A252" s="35" t="s">
        <v>7717</v>
      </c>
      <c r="B252" s="98">
        <v>0.22222222222626442</v>
      </c>
      <c r="C252" s="98">
        <v>16.619977083335108</v>
      </c>
      <c r="D252" s="98"/>
      <c r="E252" s="98">
        <v>13.887017939816966</v>
      </c>
    </row>
    <row r="253" spans="1:5">
      <c r="A253" s="35" t="s">
        <v>7737</v>
      </c>
      <c r="B253" s="98"/>
      <c r="C253" s="98">
        <v>47.801968749998196</v>
      </c>
      <c r="D253" s="98"/>
      <c r="E253" s="98">
        <v>47.801968749998196</v>
      </c>
    </row>
    <row r="254" spans="1:5">
      <c r="A254" s="35" t="s">
        <v>7731</v>
      </c>
      <c r="B254" s="98">
        <v>1.3173611111124046</v>
      </c>
      <c r="C254" s="98">
        <v>20.507202160494572</v>
      </c>
      <c r="D254" s="98"/>
      <c r="E254" s="98">
        <v>18.588218055556354</v>
      </c>
    </row>
    <row r="255" spans="1:5">
      <c r="A255" s="35" t="s">
        <v>3010</v>
      </c>
      <c r="B255" s="98">
        <v>19.019637731478724</v>
      </c>
      <c r="C255" s="98">
        <v>3.6187499999996362</v>
      </c>
      <c r="D255" s="98"/>
      <c r="E255" s="98">
        <v>10.219130456347816</v>
      </c>
    </row>
    <row r="256" spans="1:5">
      <c r="A256" s="35" t="s">
        <v>7687</v>
      </c>
      <c r="B256" s="98">
        <v>4.4615740740749361</v>
      </c>
      <c r="C256" s="98">
        <v>14.6132332175924</v>
      </c>
      <c r="D256" s="98">
        <v>47.806944444448163</v>
      </c>
      <c r="E256" s="98">
        <v>14.784404079861361</v>
      </c>
    </row>
    <row r="257" spans="1:5">
      <c r="A257" s="35" t="s">
        <v>7762</v>
      </c>
      <c r="B257" s="98">
        <v>8.9979023437499563</v>
      </c>
      <c r="C257" s="98">
        <v>16.533722958754602</v>
      </c>
      <c r="D257" s="98">
        <v>47.806944444448163</v>
      </c>
      <c r="E257" s="98">
        <v>15.842929067460707</v>
      </c>
    </row>
    <row r="261" spans="1:5">
      <c r="A261" s="34" t="s">
        <v>830</v>
      </c>
      <c r="B261" t="s">
        <v>796</v>
      </c>
    </row>
    <row r="262" spans="1:5">
      <c r="A262" s="34" t="s">
        <v>811</v>
      </c>
      <c r="B262" t="s">
        <v>7776</v>
      </c>
    </row>
    <row r="263" spans="1:5">
      <c r="A263" s="34" t="s">
        <v>805</v>
      </c>
      <c r="B263" t="s">
        <v>156</v>
      </c>
    </row>
    <row r="264" spans="1:5">
      <c r="A264" s="34" t="s">
        <v>828</v>
      </c>
      <c r="B264" t="s">
        <v>7714</v>
      </c>
    </row>
    <row r="266" spans="1:5">
      <c r="A266" s="34" t="s">
        <v>7777</v>
      </c>
      <c r="B266" s="37" t="s">
        <v>7761</v>
      </c>
      <c r="C266" s="36"/>
      <c r="D266" s="36"/>
    </row>
    <row r="267" spans="1:5">
      <c r="A267" s="34" t="s">
        <v>2</v>
      </c>
      <c r="B267" s="36" t="s">
        <v>892</v>
      </c>
      <c r="C267" s="36" t="s">
        <v>795</v>
      </c>
      <c r="D267" t="s">
        <v>7762</v>
      </c>
    </row>
    <row r="268" spans="1:5">
      <c r="A268" s="35" t="s">
        <v>7733</v>
      </c>
      <c r="B268" s="98">
        <v>41.261111111110949</v>
      </c>
      <c r="C268" s="98"/>
      <c r="D268" s="98">
        <v>41.261111111110949</v>
      </c>
    </row>
    <row r="269" spans="1:5">
      <c r="A269" s="35" t="s">
        <v>7734</v>
      </c>
      <c r="B269" s="98"/>
      <c r="C269" s="98">
        <v>41.202777777776646</v>
      </c>
      <c r="D269" s="98">
        <v>41.202777777776646</v>
      </c>
    </row>
    <row r="270" spans="1:5">
      <c r="A270" s="35" t="s">
        <v>7717</v>
      </c>
      <c r="B270" s="98">
        <v>68.223206597220269</v>
      </c>
      <c r="C270" s="98">
        <v>68.963165798611954</v>
      </c>
      <c r="D270" s="98">
        <v>68.716512731481387</v>
      </c>
    </row>
    <row r="271" spans="1:5">
      <c r="A271" s="35" t="s">
        <v>3010</v>
      </c>
      <c r="B271" s="98">
        <v>97.083218749998196</v>
      </c>
      <c r="C271" s="98">
        <v>46.244444444448163</v>
      </c>
      <c r="D271" s="98">
        <v>71.663831597223179</v>
      </c>
    </row>
    <row r="272" spans="1:5">
      <c r="A272" s="35" t="s">
        <v>7687</v>
      </c>
      <c r="B272" s="98">
        <v>58.529427951389152</v>
      </c>
      <c r="C272" s="98">
        <v>61.343959027779057</v>
      </c>
      <c r="D272" s="98">
        <v>60.093056327161321</v>
      </c>
    </row>
    <row r="273" spans="1:9">
      <c r="A273" s="35" t="s">
        <v>7762</v>
      </c>
      <c r="B273" s="98">
        <v>63.613556857638287</v>
      </c>
      <c r="C273" s="98">
        <v>60.910880050506172</v>
      </c>
      <c r="D273" s="98">
        <v>62.04884923245654</v>
      </c>
    </row>
    <row r="279" spans="1:9">
      <c r="A279" s="34" t="s">
        <v>830</v>
      </c>
      <c r="B279" t="s">
        <v>778</v>
      </c>
    </row>
    <row r="280" spans="1:9">
      <c r="A280" s="34" t="s">
        <v>811</v>
      </c>
      <c r="B280" t="s">
        <v>7776</v>
      </c>
    </row>
    <row r="281" spans="1:9">
      <c r="A281" s="34" t="s">
        <v>805</v>
      </c>
      <c r="B281" t="s">
        <v>156</v>
      </c>
    </row>
    <row r="282" spans="1:9">
      <c r="A282" s="34" t="s">
        <v>828</v>
      </c>
      <c r="B282" t="s">
        <v>7714</v>
      </c>
    </row>
    <row r="284" spans="1:9">
      <c r="A284" s="34" t="s">
        <v>7760</v>
      </c>
      <c r="B284" s="34" t="s">
        <v>7761</v>
      </c>
      <c r="C284" s="36"/>
      <c r="D284" s="36"/>
      <c r="E284" s="36"/>
      <c r="F284" s="36"/>
      <c r="G284" s="36"/>
      <c r="H284" s="36"/>
      <c r="I284" s="36"/>
    </row>
    <row r="285" spans="1:9">
      <c r="A285" s="34" t="s">
        <v>838</v>
      </c>
      <c r="B285" t="s">
        <v>7733</v>
      </c>
      <c r="C285" t="s">
        <v>7706</v>
      </c>
      <c r="D285" t="s">
        <v>7717</v>
      </c>
      <c r="E285" t="s">
        <v>7737</v>
      </c>
      <c r="F285" t="s">
        <v>7731</v>
      </c>
      <c r="G285" t="s">
        <v>3010</v>
      </c>
      <c r="H285" t="s">
        <v>7687</v>
      </c>
      <c r="I285" t="s">
        <v>7762</v>
      </c>
    </row>
    <row r="286" spans="1:9">
      <c r="A286" s="35" t="s">
        <v>7778</v>
      </c>
      <c r="C286">
        <v>5</v>
      </c>
      <c r="D286">
        <v>5</v>
      </c>
      <c r="F286">
        <v>4</v>
      </c>
      <c r="G286">
        <v>4</v>
      </c>
      <c r="H286">
        <v>8</v>
      </c>
      <c r="I286">
        <v>26</v>
      </c>
    </row>
    <row r="287" spans="1:9">
      <c r="A287" s="35" t="s">
        <v>7779</v>
      </c>
      <c r="B287">
        <v>1</v>
      </c>
      <c r="C287">
        <v>1</v>
      </c>
      <c r="D287">
        <v>2</v>
      </c>
      <c r="F287">
        <v>5</v>
      </c>
      <c r="G287">
        <v>2</v>
      </c>
      <c r="H287">
        <v>13</v>
      </c>
      <c r="I287">
        <v>24</v>
      </c>
    </row>
    <row r="288" spans="1:9">
      <c r="A288" s="35" t="s">
        <v>7780</v>
      </c>
      <c r="D288">
        <v>5</v>
      </c>
      <c r="F288">
        <v>5</v>
      </c>
      <c r="G288">
        <v>3</v>
      </c>
      <c r="H288">
        <v>6</v>
      </c>
      <c r="I288">
        <v>19</v>
      </c>
    </row>
    <row r="289" spans="1:9">
      <c r="A289" s="35" t="s">
        <v>7781</v>
      </c>
      <c r="B289">
        <v>1</v>
      </c>
      <c r="C289">
        <v>1</v>
      </c>
      <c r="D289">
        <v>7</v>
      </c>
      <c r="E289">
        <v>2</v>
      </c>
      <c r="F289">
        <v>8</v>
      </c>
      <c r="G289">
        <v>1</v>
      </c>
      <c r="H289">
        <v>15</v>
      </c>
      <c r="I289">
        <v>35</v>
      </c>
    </row>
    <row r="290" spans="1:9">
      <c r="A290" s="35" t="s">
        <v>7762</v>
      </c>
      <c r="B290">
        <v>2</v>
      </c>
      <c r="C290">
        <v>7</v>
      </c>
      <c r="D290">
        <v>19</v>
      </c>
      <c r="E290">
        <v>2</v>
      </c>
      <c r="F290">
        <v>22</v>
      </c>
      <c r="G290">
        <v>10</v>
      </c>
      <c r="H290">
        <v>42</v>
      </c>
      <c r="I290">
        <v>104</v>
      </c>
    </row>
  </sheetData>
  <pageMargins left="0.7" right="0.7" top="0.75" bottom="0.75" header="0.3" footer="0.3"/>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441C-1060-4D05-9401-B8FBADD0BB4E}">
  <sheetPr codeName="Sheet10"/>
  <dimension ref="A2:J291"/>
  <sheetViews>
    <sheetView workbookViewId="0">
      <selection activeCell="A8" sqref="A8:E11"/>
    </sheetView>
  </sheetViews>
  <sheetFormatPr defaultRowHeight="14.45"/>
  <cols>
    <col min="1" max="1" width="20.42578125" bestFit="1" customWidth="1"/>
    <col min="2" max="2" width="16.140625" bestFit="1" customWidth="1"/>
    <col min="3" max="3" width="8.85546875" bestFit="1" customWidth="1"/>
    <col min="4" max="4" width="6" bestFit="1" customWidth="1"/>
    <col min="5" max="5" width="11.5703125" bestFit="1" customWidth="1"/>
    <col min="6" max="6" width="10.42578125" bestFit="1" customWidth="1"/>
    <col min="7" max="7" width="17.5703125" bestFit="1" customWidth="1"/>
    <col min="8" max="8" width="9.85546875" bestFit="1" customWidth="1"/>
    <col min="9" max="9" width="25.85546875" bestFit="1" customWidth="1"/>
    <col min="10" max="10" width="10.42578125" bestFit="1" customWidth="1"/>
    <col min="11" max="11" width="25.42578125" bestFit="1" customWidth="1"/>
    <col min="12" max="12" width="17.42578125" bestFit="1" customWidth="1"/>
    <col min="13" max="13" width="10.42578125" bestFit="1" customWidth="1"/>
    <col min="14" max="14" width="23.42578125" bestFit="1" customWidth="1"/>
    <col min="15" max="15" width="10.42578125" bestFit="1" customWidth="1"/>
  </cols>
  <sheetData>
    <row r="2" spans="1:6">
      <c r="A2" s="34" t="s">
        <v>830</v>
      </c>
      <c r="B2" t="s">
        <v>778</v>
      </c>
    </row>
    <row r="3" spans="1:6">
      <c r="A3" s="34" t="s">
        <v>805</v>
      </c>
      <c r="B3" t="s">
        <v>117</v>
      </c>
    </row>
    <row r="4" spans="1:6">
      <c r="A4" s="34" t="s">
        <v>828</v>
      </c>
      <c r="B4" t="s">
        <v>7714</v>
      </c>
    </row>
    <row r="6" spans="1:6">
      <c r="A6" s="34" t="s">
        <v>7760</v>
      </c>
      <c r="B6" s="37" t="s">
        <v>7761</v>
      </c>
      <c r="C6" s="36"/>
      <c r="D6" s="36"/>
      <c r="E6" s="36"/>
      <c r="F6" s="36"/>
    </row>
    <row r="7" spans="1:6">
      <c r="A7" s="34" t="s">
        <v>7793</v>
      </c>
      <c r="B7" s="36" t="s">
        <v>892</v>
      </c>
      <c r="C7" s="36" t="s">
        <v>795</v>
      </c>
      <c r="D7" s="36" t="s">
        <v>841</v>
      </c>
      <c r="E7" t="s">
        <v>855</v>
      </c>
      <c r="F7" t="s">
        <v>7762</v>
      </c>
    </row>
    <row r="8" spans="1:6">
      <c r="A8" s="35" t="s">
        <v>7794</v>
      </c>
      <c r="B8">
        <v>1</v>
      </c>
      <c r="E8">
        <v>1</v>
      </c>
      <c r="F8">
        <v>2</v>
      </c>
    </row>
    <row r="9" spans="1:6">
      <c r="A9" s="35" t="s">
        <v>7795</v>
      </c>
      <c r="B9">
        <v>2</v>
      </c>
      <c r="C9">
        <v>11</v>
      </c>
      <c r="D9">
        <v>1</v>
      </c>
      <c r="E9">
        <v>4</v>
      </c>
      <c r="F9">
        <v>18</v>
      </c>
    </row>
    <row r="10" spans="1:6">
      <c r="A10" s="35" t="s">
        <v>7796</v>
      </c>
      <c r="B10">
        <v>5</v>
      </c>
      <c r="C10">
        <v>3</v>
      </c>
      <c r="F10">
        <v>8</v>
      </c>
    </row>
    <row r="11" spans="1:6">
      <c r="A11" s="35" t="s">
        <v>7762</v>
      </c>
      <c r="B11">
        <v>8</v>
      </c>
      <c r="C11">
        <v>14</v>
      </c>
      <c r="D11">
        <v>1</v>
      </c>
      <c r="E11">
        <v>5</v>
      </c>
      <c r="F11">
        <v>28</v>
      </c>
    </row>
    <row r="18" spans="1:6">
      <c r="A18" s="34" t="s">
        <v>830</v>
      </c>
      <c r="B18" t="s">
        <v>796</v>
      </c>
    </row>
    <row r="19" spans="1:6">
      <c r="A19" s="34" t="s">
        <v>805</v>
      </c>
      <c r="B19" t="s">
        <v>117</v>
      </c>
    </row>
    <row r="20" spans="1:6">
      <c r="A20" s="34" t="s">
        <v>828</v>
      </c>
      <c r="B20" t="s">
        <v>7714</v>
      </c>
    </row>
    <row r="22" spans="1:6">
      <c r="A22" s="34" t="s">
        <v>7760</v>
      </c>
      <c r="B22" s="37" t="s">
        <v>7761</v>
      </c>
      <c r="C22" s="36"/>
      <c r="D22" s="36"/>
      <c r="E22" s="36"/>
      <c r="F22" s="36"/>
    </row>
    <row r="23" spans="1:6">
      <c r="A23" s="34" t="s">
        <v>7797</v>
      </c>
      <c r="B23" s="36" t="s">
        <v>892</v>
      </c>
      <c r="C23" s="36" t="s">
        <v>795</v>
      </c>
      <c r="D23" t="s">
        <v>841</v>
      </c>
      <c r="E23" t="s">
        <v>855</v>
      </c>
      <c r="F23" t="s">
        <v>7762</v>
      </c>
    </row>
    <row r="24" spans="1:6">
      <c r="A24" s="35" t="s">
        <v>7794</v>
      </c>
      <c r="B24">
        <v>2</v>
      </c>
      <c r="C24">
        <v>4</v>
      </c>
      <c r="F24">
        <v>6</v>
      </c>
    </row>
    <row r="25" spans="1:6">
      <c r="A25" s="35" t="s">
        <v>7799</v>
      </c>
      <c r="B25">
        <v>2</v>
      </c>
      <c r="C25">
        <v>5</v>
      </c>
      <c r="D25">
        <v>6</v>
      </c>
      <c r="F25">
        <v>13</v>
      </c>
    </row>
    <row r="26" spans="1:6">
      <c r="A26" s="35" t="s">
        <v>7800</v>
      </c>
      <c r="B26">
        <v>5</v>
      </c>
      <c r="D26">
        <v>1</v>
      </c>
      <c r="F26">
        <v>6</v>
      </c>
    </row>
    <row r="27" spans="1:6">
      <c r="A27" s="35" t="s">
        <v>7798</v>
      </c>
      <c r="B27">
        <v>3</v>
      </c>
      <c r="C27">
        <v>5</v>
      </c>
      <c r="E27">
        <v>1</v>
      </c>
      <c r="F27">
        <v>9</v>
      </c>
    </row>
    <row r="28" spans="1:6">
      <c r="A28" s="35" t="s">
        <v>7762</v>
      </c>
      <c r="B28">
        <v>12</v>
      </c>
      <c r="C28">
        <v>14</v>
      </c>
      <c r="D28">
        <v>7</v>
      </c>
      <c r="E28">
        <v>1</v>
      </c>
      <c r="F28">
        <v>34</v>
      </c>
    </row>
    <row r="37" spans="1:7">
      <c r="A37" s="34" t="s">
        <v>830</v>
      </c>
      <c r="B37" t="s">
        <v>778</v>
      </c>
    </row>
    <row r="38" spans="1:7">
      <c r="A38" s="34" t="s">
        <v>805</v>
      </c>
      <c r="B38" t="s">
        <v>117</v>
      </c>
    </row>
    <row r="39" spans="1:7">
      <c r="A39" s="34" t="s">
        <v>828</v>
      </c>
      <c r="B39" t="s">
        <v>7714</v>
      </c>
    </row>
    <row r="41" spans="1:7">
      <c r="A41" s="34" t="s">
        <v>7760</v>
      </c>
      <c r="B41" s="37" t="s">
        <v>7761</v>
      </c>
      <c r="C41" s="36"/>
      <c r="D41" s="36"/>
      <c r="E41" s="36"/>
      <c r="F41" s="36"/>
      <c r="G41" s="36"/>
    </row>
    <row r="42" spans="1:7">
      <c r="A42" s="34" t="s">
        <v>7797</v>
      </c>
      <c r="B42" s="36" t="s">
        <v>403</v>
      </c>
      <c r="C42" s="36" t="s">
        <v>268</v>
      </c>
      <c r="D42" s="36" t="s">
        <v>40</v>
      </c>
      <c r="E42" s="36" t="s">
        <v>746</v>
      </c>
      <c r="F42" t="s">
        <v>6110</v>
      </c>
      <c r="G42" t="s">
        <v>7762</v>
      </c>
    </row>
    <row r="43" spans="1:7">
      <c r="A43" s="35" t="s">
        <v>7794</v>
      </c>
      <c r="B43">
        <v>1</v>
      </c>
      <c r="C43">
        <v>1</v>
      </c>
      <c r="G43">
        <v>2</v>
      </c>
    </row>
    <row r="44" spans="1:7">
      <c r="A44" s="35" t="s">
        <v>7795</v>
      </c>
      <c r="B44">
        <v>7</v>
      </c>
      <c r="C44">
        <v>5</v>
      </c>
      <c r="D44">
        <v>1</v>
      </c>
      <c r="E44">
        <v>4</v>
      </c>
      <c r="F44">
        <v>1</v>
      </c>
      <c r="G44">
        <v>18</v>
      </c>
    </row>
    <row r="45" spans="1:7">
      <c r="A45" s="35" t="s">
        <v>7796</v>
      </c>
      <c r="B45">
        <v>1</v>
      </c>
      <c r="C45">
        <v>5</v>
      </c>
      <c r="E45">
        <v>1</v>
      </c>
      <c r="F45">
        <v>1</v>
      </c>
      <c r="G45">
        <v>8</v>
      </c>
    </row>
    <row r="46" spans="1:7">
      <c r="A46" s="35" t="s">
        <v>7762</v>
      </c>
      <c r="B46">
        <v>9</v>
      </c>
      <c r="C46">
        <v>11</v>
      </c>
      <c r="D46">
        <v>1</v>
      </c>
      <c r="E46">
        <v>5</v>
      </c>
      <c r="F46">
        <v>2</v>
      </c>
      <c r="G46">
        <v>28</v>
      </c>
    </row>
    <row r="52" spans="1:5">
      <c r="A52" s="34" t="s">
        <v>830</v>
      </c>
      <c r="B52" t="s">
        <v>796</v>
      </c>
    </row>
    <row r="53" spans="1:5">
      <c r="A53" s="34" t="s">
        <v>805</v>
      </c>
      <c r="B53" t="s">
        <v>117</v>
      </c>
    </row>
    <row r="54" spans="1:5">
      <c r="A54" s="34" t="s">
        <v>828</v>
      </c>
      <c r="B54" t="s">
        <v>7714</v>
      </c>
    </row>
    <row r="56" spans="1:5">
      <c r="A56" s="34" t="s">
        <v>7760</v>
      </c>
      <c r="B56" s="37" t="s">
        <v>7761</v>
      </c>
      <c r="C56" s="36"/>
      <c r="D56" s="36"/>
      <c r="E56" s="36"/>
    </row>
    <row r="57" spans="1:5">
      <c r="A57" s="34" t="s">
        <v>833</v>
      </c>
      <c r="B57" s="36" t="s">
        <v>403</v>
      </c>
      <c r="C57" s="36" t="s">
        <v>268</v>
      </c>
      <c r="D57" s="36" t="s">
        <v>746</v>
      </c>
      <c r="E57" t="s">
        <v>7762</v>
      </c>
    </row>
    <row r="58" spans="1:5">
      <c r="A58" s="35" t="s">
        <v>7794</v>
      </c>
      <c r="B58">
        <v>3</v>
      </c>
      <c r="C58">
        <v>1</v>
      </c>
      <c r="D58">
        <v>2</v>
      </c>
      <c r="E58">
        <v>6</v>
      </c>
    </row>
    <row r="59" spans="1:5">
      <c r="A59" s="35" t="s">
        <v>7799</v>
      </c>
      <c r="B59">
        <v>3</v>
      </c>
      <c r="C59">
        <v>3</v>
      </c>
      <c r="D59">
        <v>7</v>
      </c>
      <c r="E59">
        <v>13</v>
      </c>
    </row>
    <row r="60" spans="1:5">
      <c r="A60" s="35" t="s">
        <v>7800</v>
      </c>
      <c r="B60">
        <v>2</v>
      </c>
      <c r="C60">
        <v>3</v>
      </c>
      <c r="D60">
        <v>1</v>
      </c>
      <c r="E60">
        <v>6</v>
      </c>
    </row>
    <row r="61" spans="1:5">
      <c r="A61" s="35" t="s">
        <v>7798</v>
      </c>
      <c r="B61">
        <v>5</v>
      </c>
      <c r="C61">
        <v>2</v>
      </c>
      <c r="D61">
        <v>2</v>
      </c>
      <c r="E61">
        <v>9</v>
      </c>
    </row>
    <row r="62" spans="1:5">
      <c r="A62" s="35" t="s">
        <v>7762</v>
      </c>
      <c r="B62">
        <v>13</v>
      </c>
      <c r="C62">
        <v>9</v>
      </c>
      <c r="D62">
        <v>12</v>
      </c>
      <c r="E62">
        <v>34</v>
      </c>
    </row>
    <row r="68" spans="1:7">
      <c r="A68" s="34" t="s">
        <v>837</v>
      </c>
      <c r="B68" t="s">
        <v>7776</v>
      </c>
    </row>
    <row r="69" spans="1:7">
      <c r="A69" s="34" t="s">
        <v>830</v>
      </c>
      <c r="B69" t="s">
        <v>778</v>
      </c>
    </row>
    <row r="70" spans="1:7">
      <c r="A70" s="34" t="s">
        <v>805</v>
      </c>
      <c r="B70" t="s">
        <v>117</v>
      </c>
    </row>
    <row r="71" spans="1:7">
      <c r="A71" s="34" t="s">
        <v>828</v>
      </c>
      <c r="B71" t="s">
        <v>7714</v>
      </c>
    </row>
    <row r="73" spans="1:7">
      <c r="A73" s="34" t="s">
        <v>7760</v>
      </c>
      <c r="B73" s="37" t="s">
        <v>7761</v>
      </c>
      <c r="C73" s="36"/>
      <c r="D73" s="36"/>
      <c r="E73" s="36"/>
      <c r="F73" s="36"/>
      <c r="G73" s="36"/>
    </row>
    <row r="74" spans="1:7">
      <c r="A74" s="34" t="s">
        <v>833</v>
      </c>
      <c r="B74" s="36" t="s">
        <v>403</v>
      </c>
      <c r="C74" s="36" t="s">
        <v>268</v>
      </c>
      <c r="D74" s="36" t="s">
        <v>40</v>
      </c>
      <c r="E74" s="36" t="s">
        <v>746</v>
      </c>
      <c r="F74" t="s">
        <v>6110</v>
      </c>
      <c r="G74" t="s">
        <v>7762</v>
      </c>
    </row>
    <row r="75" spans="1:7">
      <c r="A75" s="35" t="s">
        <v>892</v>
      </c>
      <c r="B75">
        <v>4</v>
      </c>
      <c r="C75">
        <v>3</v>
      </c>
      <c r="F75">
        <v>1</v>
      </c>
      <c r="G75">
        <v>8</v>
      </c>
    </row>
    <row r="76" spans="1:7">
      <c r="A76" s="35" t="s">
        <v>795</v>
      </c>
      <c r="B76">
        <v>5</v>
      </c>
      <c r="C76">
        <v>2</v>
      </c>
      <c r="D76">
        <v>1</v>
      </c>
      <c r="E76">
        <v>5</v>
      </c>
      <c r="F76">
        <v>1</v>
      </c>
      <c r="G76">
        <v>14</v>
      </c>
    </row>
    <row r="77" spans="1:7">
      <c r="A77" s="35" t="s">
        <v>841</v>
      </c>
      <c r="C77">
        <v>1</v>
      </c>
      <c r="G77">
        <v>1</v>
      </c>
    </row>
    <row r="78" spans="1:7">
      <c r="A78" s="35" t="s">
        <v>855</v>
      </c>
      <c r="C78">
        <v>5</v>
      </c>
      <c r="G78">
        <v>5</v>
      </c>
    </row>
    <row r="79" spans="1:7">
      <c r="A79" s="35" t="s">
        <v>7762</v>
      </c>
      <c r="B79">
        <v>9</v>
      </c>
      <c r="C79">
        <v>11</v>
      </c>
      <c r="D79">
        <v>1</v>
      </c>
      <c r="E79">
        <v>5</v>
      </c>
      <c r="F79">
        <v>2</v>
      </c>
      <c r="G79">
        <v>28</v>
      </c>
    </row>
    <row r="83" spans="1:5">
      <c r="A83" s="34" t="s">
        <v>830</v>
      </c>
      <c r="B83" t="s">
        <v>796</v>
      </c>
    </row>
    <row r="84" spans="1:5">
      <c r="A84" s="34" t="s">
        <v>805</v>
      </c>
      <c r="B84" t="s">
        <v>117</v>
      </c>
    </row>
    <row r="85" spans="1:5">
      <c r="A85" s="34" t="s">
        <v>828</v>
      </c>
      <c r="B85" t="s">
        <v>7714</v>
      </c>
    </row>
    <row r="87" spans="1:5">
      <c r="A87" s="34" t="s">
        <v>7760</v>
      </c>
      <c r="B87" s="37" t="s">
        <v>7761</v>
      </c>
      <c r="C87" s="36"/>
      <c r="D87" s="36"/>
      <c r="E87" s="36"/>
    </row>
    <row r="88" spans="1:5">
      <c r="A88" s="34" t="s">
        <v>833</v>
      </c>
      <c r="B88" s="36" t="s">
        <v>403</v>
      </c>
      <c r="C88" s="36" t="s">
        <v>268</v>
      </c>
      <c r="D88" s="36" t="s">
        <v>746</v>
      </c>
      <c r="E88" t="s">
        <v>7762</v>
      </c>
    </row>
    <row r="89" spans="1:5">
      <c r="A89" s="35" t="s">
        <v>892</v>
      </c>
      <c r="B89">
        <v>6</v>
      </c>
      <c r="C89">
        <v>3</v>
      </c>
      <c r="D89">
        <v>3</v>
      </c>
      <c r="E89">
        <v>12</v>
      </c>
    </row>
    <row r="90" spans="1:5">
      <c r="A90" s="35" t="s">
        <v>795</v>
      </c>
      <c r="B90">
        <v>6</v>
      </c>
      <c r="C90">
        <v>4</v>
      </c>
      <c r="D90">
        <v>4</v>
      </c>
      <c r="E90">
        <v>14</v>
      </c>
    </row>
    <row r="91" spans="1:5">
      <c r="A91" s="35" t="s">
        <v>841</v>
      </c>
      <c r="B91">
        <v>1</v>
      </c>
      <c r="C91">
        <v>1</v>
      </c>
      <c r="D91">
        <v>5</v>
      </c>
      <c r="E91">
        <v>7</v>
      </c>
    </row>
    <row r="92" spans="1:5">
      <c r="A92" s="35" t="s">
        <v>855</v>
      </c>
      <c r="C92">
        <v>1</v>
      </c>
      <c r="E92">
        <v>1</v>
      </c>
    </row>
    <row r="93" spans="1:5">
      <c r="A93" s="35" t="s">
        <v>7762</v>
      </c>
      <c r="B93">
        <v>13</v>
      </c>
      <c r="C93">
        <v>9</v>
      </c>
      <c r="D93">
        <v>12</v>
      </c>
      <c r="E93">
        <v>34</v>
      </c>
    </row>
    <row r="99" spans="1:10">
      <c r="A99" s="34" t="s">
        <v>837</v>
      </c>
      <c r="B99" t="s">
        <v>7776</v>
      </c>
    </row>
    <row r="100" spans="1:10">
      <c r="A100" s="34" t="s">
        <v>830</v>
      </c>
      <c r="B100" t="s">
        <v>778</v>
      </c>
    </row>
    <row r="101" spans="1:10">
      <c r="A101" s="34" t="s">
        <v>805</v>
      </c>
      <c r="B101" t="s">
        <v>117</v>
      </c>
    </row>
    <row r="102" spans="1:10">
      <c r="A102" s="34" t="s">
        <v>828</v>
      </c>
      <c r="B102" t="s">
        <v>7714</v>
      </c>
    </row>
    <row r="104" spans="1:10">
      <c r="A104" s="34" t="s">
        <v>7760</v>
      </c>
      <c r="B104" s="37" t="s">
        <v>7761</v>
      </c>
      <c r="C104" s="36"/>
      <c r="D104" s="36"/>
      <c r="E104" s="36"/>
      <c r="F104" s="36"/>
      <c r="G104" s="36"/>
      <c r="H104" s="36"/>
      <c r="I104" s="36"/>
      <c r="J104" s="36"/>
    </row>
    <row r="105" spans="1:10">
      <c r="A105" s="34" t="s">
        <v>833</v>
      </c>
      <c r="B105" s="36" t="s">
        <v>7774</v>
      </c>
      <c r="C105" t="s">
        <v>103</v>
      </c>
      <c r="D105" t="s">
        <v>238</v>
      </c>
      <c r="E105" t="s">
        <v>221</v>
      </c>
      <c r="F105" t="s">
        <v>410</v>
      </c>
      <c r="G105" t="s">
        <v>254</v>
      </c>
      <c r="H105" t="s">
        <v>268</v>
      </c>
      <c r="I105" t="s">
        <v>48</v>
      </c>
      <c r="J105" t="s">
        <v>7762</v>
      </c>
    </row>
    <row r="106" spans="1:10">
      <c r="A106" s="35" t="s">
        <v>892</v>
      </c>
      <c r="C106">
        <v>3</v>
      </c>
      <c r="E106">
        <v>1</v>
      </c>
      <c r="F106">
        <v>1</v>
      </c>
      <c r="G106">
        <v>3</v>
      </c>
      <c r="J106">
        <v>8</v>
      </c>
    </row>
    <row r="107" spans="1:10">
      <c r="A107" s="35" t="s">
        <v>795</v>
      </c>
      <c r="B107">
        <v>1</v>
      </c>
      <c r="C107">
        <v>6</v>
      </c>
      <c r="D107">
        <v>2</v>
      </c>
      <c r="E107">
        <v>3</v>
      </c>
      <c r="H107">
        <v>1</v>
      </c>
      <c r="I107">
        <v>1</v>
      </c>
      <c r="J107">
        <v>14</v>
      </c>
    </row>
    <row r="108" spans="1:10">
      <c r="A108" s="35" t="s">
        <v>841</v>
      </c>
      <c r="C108">
        <v>1</v>
      </c>
      <c r="J108">
        <v>1</v>
      </c>
    </row>
    <row r="109" spans="1:10">
      <c r="A109" s="35" t="s">
        <v>855</v>
      </c>
      <c r="D109">
        <v>2</v>
      </c>
      <c r="F109">
        <v>1</v>
      </c>
      <c r="G109">
        <v>2</v>
      </c>
      <c r="J109">
        <v>5</v>
      </c>
    </row>
    <row r="110" spans="1:10">
      <c r="A110" s="35" t="s">
        <v>7762</v>
      </c>
      <c r="B110">
        <v>1</v>
      </c>
      <c r="C110">
        <v>10</v>
      </c>
      <c r="D110">
        <v>4</v>
      </c>
      <c r="E110">
        <v>4</v>
      </c>
      <c r="F110">
        <v>2</v>
      </c>
      <c r="G110">
        <v>5</v>
      </c>
      <c r="H110">
        <v>1</v>
      </c>
      <c r="I110">
        <v>1</v>
      </c>
      <c r="J110">
        <v>28</v>
      </c>
    </row>
    <row r="115" spans="1:9">
      <c r="A115" s="34" t="s">
        <v>837</v>
      </c>
      <c r="B115" t="s">
        <v>7776</v>
      </c>
    </row>
    <row r="116" spans="1:9">
      <c r="A116" s="34" t="s">
        <v>830</v>
      </c>
      <c r="B116" t="s">
        <v>796</v>
      </c>
    </row>
    <row r="117" spans="1:9">
      <c r="A117" s="34" t="s">
        <v>805</v>
      </c>
      <c r="B117" t="s">
        <v>117</v>
      </c>
    </row>
    <row r="118" spans="1:9">
      <c r="A118" s="34" t="s">
        <v>828</v>
      </c>
      <c r="B118" t="s">
        <v>7714</v>
      </c>
    </row>
    <row r="120" spans="1:9">
      <c r="A120" s="34" t="s">
        <v>7760</v>
      </c>
      <c r="B120" s="37" t="s">
        <v>7761</v>
      </c>
      <c r="C120" s="36"/>
      <c r="D120" s="36"/>
      <c r="E120" s="36"/>
      <c r="F120" s="36"/>
      <c r="G120" s="36"/>
      <c r="H120" s="36"/>
      <c r="I120" s="36"/>
    </row>
    <row r="121" spans="1:9">
      <c r="A121" s="34" t="s">
        <v>833</v>
      </c>
      <c r="B121" t="s">
        <v>103</v>
      </c>
      <c r="C121" t="s">
        <v>238</v>
      </c>
      <c r="D121" t="s">
        <v>221</v>
      </c>
      <c r="E121" t="s">
        <v>301</v>
      </c>
      <c r="F121" t="s">
        <v>254</v>
      </c>
      <c r="G121" t="s">
        <v>268</v>
      </c>
      <c r="H121" t="s">
        <v>48</v>
      </c>
      <c r="I121" t="s">
        <v>7762</v>
      </c>
    </row>
    <row r="122" spans="1:9">
      <c r="A122" s="35" t="s">
        <v>892</v>
      </c>
      <c r="B122">
        <v>6</v>
      </c>
      <c r="C122">
        <v>2</v>
      </c>
      <c r="D122">
        <v>3</v>
      </c>
      <c r="E122">
        <v>1</v>
      </c>
      <c r="I122">
        <v>12</v>
      </c>
    </row>
    <row r="123" spans="1:9">
      <c r="A123" s="35" t="s">
        <v>795</v>
      </c>
      <c r="B123">
        <v>7</v>
      </c>
      <c r="D123">
        <v>3</v>
      </c>
      <c r="F123">
        <v>1</v>
      </c>
      <c r="G123">
        <v>1</v>
      </c>
      <c r="H123">
        <v>2</v>
      </c>
      <c r="I123">
        <v>14</v>
      </c>
    </row>
    <row r="124" spans="1:9">
      <c r="A124" s="35" t="s">
        <v>841</v>
      </c>
      <c r="B124">
        <v>1</v>
      </c>
      <c r="C124">
        <v>1</v>
      </c>
      <c r="D124">
        <v>5</v>
      </c>
      <c r="I124">
        <v>7</v>
      </c>
    </row>
    <row r="125" spans="1:9">
      <c r="A125" s="35" t="s">
        <v>855</v>
      </c>
      <c r="C125">
        <v>1</v>
      </c>
      <c r="I125">
        <v>1</v>
      </c>
    </row>
    <row r="126" spans="1:9">
      <c r="A126" s="35" t="s">
        <v>7762</v>
      </c>
      <c r="B126">
        <v>14</v>
      </c>
      <c r="C126">
        <v>4</v>
      </c>
      <c r="D126">
        <v>11</v>
      </c>
      <c r="E126">
        <v>1</v>
      </c>
      <c r="F126">
        <v>1</v>
      </c>
      <c r="G126">
        <v>1</v>
      </c>
      <c r="H126">
        <v>2</v>
      </c>
      <c r="I126">
        <v>34</v>
      </c>
    </row>
    <row r="134" spans="1:7">
      <c r="A134" s="34" t="s">
        <v>830</v>
      </c>
      <c r="B134" t="s">
        <v>778</v>
      </c>
    </row>
    <row r="135" spans="1:7">
      <c r="A135" s="34" t="s">
        <v>805</v>
      </c>
      <c r="B135" t="s">
        <v>117</v>
      </c>
    </row>
    <row r="136" spans="1:7">
      <c r="A136" s="34" t="s">
        <v>828</v>
      </c>
      <c r="B136" t="s">
        <v>7714</v>
      </c>
    </row>
    <row r="138" spans="1:7">
      <c r="A138" s="34" t="s">
        <v>7760</v>
      </c>
      <c r="B138" s="37" t="s">
        <v>7761</v>
      </c>
      <c r="C138" s="36"/>
      <c r="D138" s="36"/>
      <c r="E138" s="36"/>
      <c r="F138" s="36"/>
      <c r="G138" s="36"/>
    </row>
    <row r="139" spans="1:7">
      <c r="A139" s="34" t="s">
        <v>836</v>
      </c>
      <c r="B139" s="36" t="s">
        <v>7717</v>
      </c>
      <c r="C139" s="36" t="s">
        <v>7737</v>
      </c>
      <c r="D139" s="36" t="s">
        <v>7731</v>
      </c>
      <c r="E139" s="36" t="s">
        <v>3010</v>
      </c>
      <c r="F139" s="36" t="s">
        <v>7687</v>
      </c>
      <c r="G139" t="s">
        <v>7762</v>
      </c>
    </row>
    <row r="140" spans="1:7">
      <c r="A140" s="35" t="s">
        <v>7794</v>
      </c>
      <c r="C140">
        <v>1</v>
      </c>
      <c r="F140">
        <v>1</v>
      </c>
      <c r="G140">
        <v>2</v>
      </c>
    </row>
    <row r="141" spans="1:7">
      <c r="A141" s="35" t="s">
        <v>7795</v>
      </c>
      <c r="B141">
        <v>3</v>
      </c>
      <c r="C141">
        <v>2</v>
      </c>
      <c r="D141">
        <v>8</v>
      </c>
      <c r="E141">
        <v>2</v>
      </c>
      <c r="F141">
        <v>3</v>
      </c>
      <c r="G141">
        <v>18</v>
      </c>
    </row>
    <row r="142" spans="1:7">
      <c r="A142" s="35" t="s">
        <v>7796</v>
      </c>
      <c r="D142">
        <v>3</v>
      </c>
      <c r="E142">
        <v>3</v>
      </c>
      <c r="F142">
        <v>2</v>
      </c>
      <c r="G142">
        <v>8</v>
      </c>
    </row>
    <row r="143" spans="1:7">
      <c r="A143" s="35" t="s">
        <v>7762</v>
      </c>
      <c r="B143">
        <v>3</v>
      </c>
      <c r="C143">
        <v>3</v>
      </c>
      <c r="D143">
        <v>11</v>
      </c>
      <c r="E143">
        <v>5</v>
      </c>
      <c r="F143">
        <v>6</v>
      </c>
      <c r="G143">
        <v>28</v>
      </c>
    </row>
    <row r="153" spans="1:7">
      <c r="A153" s="34" t="s">
        <v>830</v>
      </c>
      <c r="B153" t="s">
        <v>796</v>
      </c>
    </row>
    <row r="154" spans="1:7">
      <c r="A154" s="34" t="s">
        <v>805</v>
      </c>
      <c r="B154" t="s">
        <v>117</v>
      </c>
    </row>
    <row r="155" spans="1:7">
      <c r="A155" s="34" t="s">
        <v>828</v>
      </c>
      <c r="B155" t="s">
        <v>7714</v>
      </c>
    </row>
    <row r="157" spans="1:7">
      <c r="A157" s="34" t="s">
        <v>7760</v>
      </c>
      <c r="B157" s="37" t="s">
        <v>7761</v>
      </c>
      <c r="C157" s="36"/>
      <c r="D157" s="36"/>
      <c r="E157" s="36"/>
      <c r="F157" s="36"/>
      <c r="G157" s="36"/>
    </row>
    <row r="158" spans="1:7">
      <c r="A158" s="34" t="s">
        <v>833</v>
      </c>
      <c r="B158" s="36" t="s">
        <v>7717</v>
      </c>
      <c r="C158" t="s">
        <v>7737</v>
      </c>
      <c r="D158" t="s">
        <v>7731</v>
      </c>
      <c r="E158" s="36" t="s">
        <v>3010</v>
      </c>
      <c r="F158" s="36" t="s">
        <v>7687</v>
      </c>
      <c r="G158" t="s">
        <v>7762</v>
      </c>
    </row>
    <row r="159" spans="1:7">
      <c r="A159" s="35" t="s">
        <v>7794</v>
      </c>
      <c r="B159">
        <v>2</v>
      </c>
      <c r="C159">
        <v>1</v>
      </c>
      <c r="E159">
        <v>1</v>
      </c>
      <c r="F159">
        <v>2</v>
      </c>
      <c r="G159">
        <v>6</v>
      </c>
    </row>
    <row r="160" spans="1:7">
      <c r="A160" s="35" t="s">
        <v>7799</v>
      </c>
      <c r="B160">
        <v>2</v>
      </c>
      <c r="C160">
        <v>1</v>
      </c>
      <c r="D160">
        <v>1</v>
      </c>
      <c r="F160">
        <v>9</v>
      </c>
      <c r="G160">
        <v>13</v>
      </c>
    </row>
    <row r="161" spans="1:7">
      <c r="A161" s="35" t="s">
        <v>7800</v>
      </c>
      <c r="B161">
        <v>2</v>
      </c>
      <c r="E161">
        <v>1</v>
      </c>
      <c r="F161">
        <v>3</v>
      </c>
      <c r="G161">
        <v>6</v>
      </c>
    </row>
    <row r="162" spans="1:7">
      <c r="A162" s="35" t="s">
        <v>7798</v>
      </c>
      <c r="B162">
        <v>4</v>
      </c>
      <c r="D162">
        <v>1</v>
      </c>
      <c r="E162">
        <v>3</v>
      </c>
      <c r="F162">
        <v>1</v>
      </c>
      <c r="G162">
        <v>9</v>
      </c>
    </row>
    <row r="163" spans="1:7">
      <c r="A163" s="35" t="s">
        <v>7762</v>
      </c>
      <c r="B163">
        <v>10</v>
      </c>
      <c r="C163">
        <v>2</v>
      </c>
      <c r="D163">
        <v>2</v>
      </c>
      <c r="E163">
        <v>5</v>
      </c>
      <c r="F163">
        <v>15</v>
      </c>
      <c r="G163">
        <v>34</v>
      </c>
    </row>
    <row r="174" spans="1:7">
      <c r="A174" s="34" t="s">
        <v>837</v>
      </c>
      <c r="B174" t="s">
        <v>7795</v>
      </c>
    </row>
    <row r="175" spans="1:7">
      <c r="A175" s="34" t="s">
        <v>830</v>
      </c>
      <c r="B175" t="s">
        <v>778</v>
      </c>
    </row>
    <row r="176" spans="1:7">
      <c r="A176" s="34" t="s">
        <v>805</v>
      </c>
      <c r="B176" t="s">
        <v>117</v>
      </c>
    </row>
    <row r="177" spans="1:7">
      <c r="A177" s="34" t="s">
        <v>828</v>
      </c>
      <c r="B177" t="s">
        <v>7714</v>
      </c>
    </row>
    <row r="179" spans="1:7">
      <c r="A179" s="34" t="s">
        <v>7760</v>
      </c>
      <c r="B179" s="37" t="s">
        <v>7761</v>
      </c>
      <c r="C179" s="36"/>
      <c r="D179" s="36"/>
      <c r="E179" s="36"/>
      <c r="F179" s="36"/>
      <c r="G179" s="36"/>
    </row>
    <row r="180" spans="1:7">
      <c r="A180" s="34" t="s">
        <v>833</v>
      </c>
      <c r="B180" s="36" t="s">
        <v>403</v>
      </c>
      <c r="C180" s="36" t="s">
        <v>268</v>
      </c>
      <c r="D180" s="36" t="s">
        <v>40</v>
      </c>
      <c r="E180" s="36" t="s">
        <v>746</v>
      </c>
      <c r="F180" t="s">
        <v>6110</v>
      </c>
      <c r="G180" t="s">
        <v>7762</v>
      </c>
    </row>
    <row r="181" spans="1:7">
      <c r="A181" s="35" t="s">
        <v>7717</v>
      </c>
      <c r="C181">
        <v>3</v>
      </c>
      <c r="G181">
        <v>3</v>
      </c>
    </row>
    <row r="182" spans="1:7">
      <c r="A182" s="35" t="s">
        <v>7737</v>
      </c>
      <c r="B182">
        <v>1</v>
      </c>
      <c r="E182">
        <v>1</v>
      </c>
      <c r="G182">
        <v>2</v>
      </c>
    </row>
    <row r="183" spans="1:7">
      <c r="A183" s="35" t="s">
        <v>7731</v>
      </c>
      <c r="B183">
        <v>3</v>
      </c>
      <c r="D183">
        <v>1</v>
      </c>
      <c r="E183">
        <v>3</v>
      </c>
      <c r="F183">
        <v>1</v>
      </c>
      <c r="G183">
        <v>8</v>
      </c>
    </row>
    <row r="184" spans="1:7">
      <c r="A184" s="35" t="s">
        <v>3010</v>
      </c>
      <c r="B184">
        <v>1</v>
      </c>
      <c r="C184">
        <v>1</v>
      </c>
      <c r="G184">
        <v>2</v>
      </c>
    </row>
    <row r="185" spans="1:7">
      <c r="A185" s="35" t="s">
        <v>7687</v>
      </c>
      <c r="B185">
        <v>2</v>
      </c>
      <c r="C185">
        <v>1</v>
      </c>
      <c r="G185">
        <v>3</v>
      </c>
    </row>
    <row r="186" spans="1:7">
      <c r="A186" s="35" t="s">
        <v>7762</v>
      </c>
      <c r="B186">
        <v>7</v>
      </c>
      <c r="C186">
        <v>5</v>
      </c>
      <c r="D186">
        <v>1</v>
      </c>
      <c r="E186">
        <v>4</v>
      </c>
      <c r="F186">
        <v>1</v>
      </c>
      <c r="G186">
        <v>18</v>
      </c>
    </row>
    <row r="191" spans="1:7">
      <c r="A191" s="34" t="s">
        <v>830</v>
      </c>
      <c r="B191" t="s">
        <v>796</v>
      </c>
    </row>
    <row r="192" spans="1:7">
      <c r="A192" s="34" t="s">
        <v>805</v>
      </c>
      <c r="B192" t="s">
        <v>117</v>
      </c>
    </row>
    <row r="193" spans="1:5">
      <c r="A193" s="34" t="s">
        <v>828</v>
      </c>
      <c r="B193" t="s">
        <v>7714</v>
      </c>
    </row>
    <row r="195" spans="1:5">
      <c r="A195" s="34" t="s">
        <v>7760</v>
      </c>
      <c r="B195" s="37" t="s">
        <v>7761</v>
      </c>
      <c r="C195" s="36"/>
      <c r="D195" s="36"/>
      <c r="E195" s="36"/>
    </row>
    <row r="196" spans="1:5">
      <c r="A196" s="34" t="s">
        <v>833</v>
      </c>
      <c r="B196" s="36" t="s">
        <v>403</v>
      </c>
      <c r="C196" s="36" t="s">
        <v>268</v>
      </c>
      <c r="D196" s="36" t="s">
        <v>746</v>
      </c>
      <c r="E196" t="s">
        <v>7762</v>
      </c>
    </row>
    <row r="197" spans="1:5">
      <c r="A197" s="35" t="s">
        <v>7717</v>
      </c>
      <c r="B197">
        <v>7</v>
      </c>
      <c r="C197">
        <v>1</v>
      </c>
      <c r="D197">
        <v>2</v>
      </c>
      <c r="E197">
        <v>10</v>
      </c>
    </row>
    <row r="198" spans="1:5">
      <c r="A198" s="35" t="s">
        <v>7737</v>
      </c>
      <c r="D198">
        <v>2</v>
      </c>
      <c r="E198">
        <v>2</v>
      </c>
    </row>
    <row r="199" spans="1:5">
      <c r="A199" s="35" t="s">
        <v>7731</v>
      </c>
      <c r="B199">
        <v>2</v>
      </c>
      <c r="E199">
        <v>2</v>
      </c>
    </row>
    <row r="200" spans="1:5">
      <c r="A200" s="35" t="s">
        <v>3010</v>
      </c>
      <c r="C200">
        <v>4</v>
      </c>
      <c r="D200">
        <v>1</v>
      </c>
      <c r="E200">
        <v>5</v>
      </c>
    </row>
    <row r="201" spans="1:5">
      <c r="A201" s="35" t="s">
        <v>7687</v>
      </c>
      <c r="B201">
        <v>4</v>
      </c>
      <c r="C201">
        <v>4</v>
      </c>
      <c r="D201">
        <v>7</v>
      </c>
      <c r="E201">
        <v>15</v>
      </c>
    </row>
    <row r="202" spans="1:5">
      <c r="A202" s="35" t="s">
        <v>7762</v>
      </c>
      <c r="B202">
        <v>13</v>
      </c>
      <c r="C202">
        <v>9</v>
      </c>
      <c r="D202">
        <v>12</v>
      </c>
      <c r="E202">
        <v>34</v>
      </c>
    </row>
    <row r="209" spans="1:6">
      <c r="A209" s="34" t="s">
        <v>830</v>
      </c>
      <c r="B209" t="s">
        <v>778</v>
      </c>
    </row>
    <row r="210" spans="1:6">
      <c r="A210" s="34" t="s">
        <v>811</v>
      </c>
      <c r="B210" t="s">
        <v>7776</v>
      </c>
    </row>
    <row r="211" spans="1:6">
      <c r="A211" s="34" t="s">
        <v>805</v>
      </c>
      <c r="B211" t="s">
        <v>117</v>
      </c>
    </row>
    <row r="212" spans="1:6">
      <c r="A212" s="34" t="s">
        <v>828</v>
      </c>
      <c r="B212" t="s">
        <v>7714</v>
      </c>
    </row>
    <row r="214" spans="1:6">
      <c r="A214" s="34" t="s">
        <v>7777</v>
      </c>
      <c r="B214" s="34" t="s">
        <v>7761</v>
      </c>
    </row>
    <row r="215" spans="1:6">
      <c r="A215" s="34" t="s">
        <v>836</v>
      </c>
      <c r="B215" t="s">
        <v>892</v>
      </c>
      <c r="C215" t="s">
        <v>795</v>
      </c>
      <c r="D215" t="s">
        <v>841</v>
      </c>
      <c r="E215" t="s">
        <v>855</v>
      </c>
      <c r="F215" t="s">
        <v>7762</v>
      </c>
    </row>
    <row r="216" spans="1:6">
      <c r="A216" s="35" t="s">
        <v>7794</v>
      </c>
      <c r="B216" s="98">
        <v>25.615277777775191</v>
      </c>
      <c r="C216" s="98"/>
      <c r="D216" s="98"/>
      <c r="E216" s="98">
        <v>57.895718749998196</v>
      </c>
      <c r="F216" s="98">
        <v>41.755498263886693</v>
      </c>
    </row>
    <row r="217" spans="1:6">
      <c r="A217" s="35" t="s">
        <v>7795</v>
      </c>
      <c r="B217" s="98">
        <v>21.302777777778829</v>
      </c>
      <c r="C217" s="98">
        <v>36.219139835858762</v>
      </c>
      <c r="D217" s="98">
        <v>42.973496527774842</v>
      </c>
      <c r="E217" s="98">
        <v>36.736690972222277</v>
      </c>
      <c r="F217" s="98">
        <v>35.052019675926005</v>
      </c>
    </row>
    <row r="218" spans="1:6">
      <c r="A218" s="35" t="s">
        <v>7762</v>
      </c>
      <c r="B218" s="98">
        <v>22.740277777777617</v>
      </c>
      <c r="C218" s="98">
        <v>36.219139835858762</v>
      </c>
      <c r="D218" s="98">
        <v>42.973496527774842</v>
      </c>
      <c r="E218" s="98">
        <v>40.968496527777461</v>
      </c>
      <c r="F218" s="98">
        <v>35.722367534722068</v>
      </c>
    </row>
    <row r="228" spans="1:6">
      <c r="A228" s="34" t="s">
        <v>830</v>
      </c>
      <c r="B228" t="s">
        <v>796</v>
      </c>
    </row>
    <row r="229" spans="1:6" ht="10.5" customHeight="1">
      <c r="A229" s="34" t="s">
        <v>811</v>
      </c>
      <c r="B229" t="s">
        <v>7776</v>
      </c>
    </row>
    <row r="230" spans="1:6">
      <c r="A230" s="34" t="s">
        <v>805</v>
      </c>
      <c r="B230" t="s">
        <v>117</v>
      </c>
    </row>
    <row r="231" spans="1:6">
      <c r="A231" s="34" t="s">
        <v>828</v>
      </c>
      <c r="B231" t="s">
        <v>7714</v>
      </c>
    </row>
    <row r="233" spans="1:6" ht="10.5" customHeight="1">
      <c r="A233" s="34" t="s">
        <v>7777</v>
      </c>
      <c r="B233" s="34" t="s">
        <v>7761</v>
      </c>
    </row>
    <row r="234" spans="1:6">
      <c r="A234" s="34" t="s">
        <v>7797</v>
      </c>
      <c r="B234" t="s">
        <v>892</v>
      </c>
      <c r="C234" t="s">
        <v>795</v>
      </c>
      <c r="D234" t="s">
        <v>841</v>
      </c>
      <c r="E234" t="s">
        <v>855</v>
      </c>
      <c r="F234" t="s">
        <v>7762</v>
      </c>
    </row>
    <row r="235" spans="1:6">
      <c r="A235" s="35" t="s">
        <v>7794</v>
      </c>
      <c r="B235" s="98">
        <v>56.489178819443623</v>
      </c>
      <c r="C235" s="98">
        <v>66.115914930554936</v>
      </c>
      <c r="D235" s="98"/>
      <c r="E235" s="98"/>
      <c r="F235" s="98">
        <v>62.907002893517834</v>
      </c>
    </row>
    <row r="236" spans="1:6">
      <c r="A236" s="35" t="s">
        <v>7799</v>
      </c>
      <c r="B236" s="98">
        <v>155.23501215277793</v>
      </c>
      <c r="C236" s="98">
        <v>155.24534791666665</v>
      </c>
      <c r="D236" s="98">
        <v>152.77581134259526</v>
      </c>
      <c r="E236" s="98"/>
      <c r="F236" s="98">
        <v>154.10397168803544</v>
      </c>
    </row>
    <row r="237" spans="1:6">
      <c r="A237" s="35" t="s">
        <v>7800</v>
      </c>
      <c r="B237" s="98">
        <v>126.43768611111155</v>
      </c>
      <c r="C237" s="98"/>
      <c r="D237" s="98">
        <v>96.098611111105129</v>
      </c>
      <c r="E237" s="98"/>
      <c r="F237" s="98">
        <v>121.38117361111047</v>
      </c>
    </row>
    <row r="238" spans="1:6" ht="10.5" customHeight="1">
      <c r="A238" s="35" t="s">
        <v>7798</v>
      </c>
      <c r="B238" s="98">
        <v>88.626851851853033</v>
      </c>
      <c r="C238" s="98">
        <v>89.328264583334388</v>
      </c>
      <c r="D238" s="98"/>
      <c r="E238" s="98">
        <v>98.831829861112055</v>
      </c>
      <c r="F238" s="98">
        <v>90.150412037038123</v>
      </c>
    </row>
    <row r="239" spans="1:6">
      <c r="A239" s="35" t="s">
        <v>7762</v>
      </c>
      <c r="B239" s="98">
        <v>110.12644733796333</v>
      </c>
      <c r="C239" s="98">
        <v>106.23798015873035</v>
      </c>
      <c r="D239" s="98">
        <v>144.67906845238238</v>
      </c>
      <c r="E239" s="98">
        <v>98.831829861112055</v>
      </c>
      <c r="F239" s="98">
        <v>115.30689409722275</v>
      </c>
    </row>
    <row r="245" spans="1:6">
      <c r="A245" s="34" t="s">
        <v>837</v>
      </c>
      <c r="B245" t="s">
        <v>7795</v>
      </c>
    </row>
    <row r="246" spans="1:6">
      <c r="A246" s="34" t="s">
        <v>830</v>
      </c>
      <c r="B246" t="s">
        <v>778</v>
      </c>
    </row>
    <row r="247" spans="1:6">
      <c r="A247" s="34" t="s">
        <v>811</v>
      </c>
      <c r="B247" t="s">
        <v>7776</v>
      </c>
    </row>
    <row r="248" spans="1:6">
      <c r="A248" s="34" t="s">
        <v>805</v>
      </c>
      <c r="B248" t="s">
        <v>117</v>
      </c>
    </row>
    <row r="249" spans="1:6">
      <c r="A249" s="34" t="s">
        <v>828</v>
      </c>
      <c r="B249" t="s">
        <v>7714</v>
      </c>
    </row>
    <row r="251" spans="1:6">
      <c r="A251" s="34" t="s">
        <v>7777</v>
      </c>
      <c r="B251" s="37" t="s">
        <v>7761</v>
      </c>
      <c r="C251" s="36"/>
      <c r="D251" s="36"/>
      <c r="E251" s="36"/>
      <c r="F251" s="36"/>
    </row>
    <row r="252" spans="1:6">
      <c r="A252" s="34" t="s">
        <v>2</v>
      </c>
      <c r="B252" s="36" t="s">
        <v>892</v>
      </c>
      <c r="C252" s="36" t="s">
        <v>795</v>
      </c>
      <c r="D252" s="36" t="s">
        <v>841</v>
      </c>
      <c r="E252" t="s">
        <v>855</v>
      </c>
      <c r="F252" t="s">
        <v>7762</v>
      </c>
    </row>
    <row r="253" spans="1:6">
      <c r="A253" s="35" t="s">
        <v>7717</v>
      </c>
      <c r="B253" s="98"/>
      <c r="C253" s="98"/>
      <c r="D253" s="98">
        <v>42.973496527774842</v>
      </c>
      <c r="E253" s="98">
        <v>36.973149305555125</v>
      </c>
      <c r="F253" s="98">
        <v>38.973265046295033</v>
      </c>
    </row>
    <row r="254" spans="1:6">
      <c r="A254" s="35" t="s">
        <v>7737</v>
      </c>
      <c r="B254" s="98"/>
      <c r="C254" s="98">
        <v>20.568345486113685</v>
      </c>
      <c r="D254" s="98"/>
      <c r="E254" s="98"/>
      <c r="F254" s="98">
        <v>20.568345486113685</v>
      </c>
    </row>
    <row r="255" spans="1:6">
      <c r="A255" s="35" t="s">
        <v>7731</v>
      </c>
      <c r="B255" s="98">
        <v>21.830555555556202</v>
      </c>
      <c r="C255" s="98">
        <v>43.652117063491978</v>
      </c>
      <c r="D255" s="98"/>
      <c r="E255" s="98"/>
      <c r="F255" s="98">
        <v>40.924421875000007</v>
      </c>
    </row>
    <row r="256" spans="1:6">
      <c r="A256" s="35" t="s">
        <v>3010</v>
      </c>
      <c r="B256" s="98"/>
      <c r="C256" s="98">
        <v>16.057638888887595</v>
      </c>
      <c r="D256" s="98"/>
      <c r="E256" s="98">
        <v>42.087385416663892</v>
      </c>
      <c r="F256" s="98">
        <v>29.072512152775744</v>
      </c>
    </row>
    <row r="257" spans="1:6">
      <c r="A257" s="35" t="s">
        <v>7687</v>
      </c>
      <c r="B257" s="98">
        <v>20.775000000001455</v>
      </c>
      <c r="C257" s="98">
        <v>35.651388888887595</v>
      </c>
      <c r="D257" s="98"/>
      <c r="E257" s="98">
        <v>30.913079861114966</v>
      </c>
      <c r="F257" s="98">
        <v>29.113156250001339</v>
      </c>
    </row>
    <row r="258" spans="1:6">
      <c r="A258" s="35" t="s">
        <v>7762</v>
      </c>
      <c r="B258" s="98">
        <v>21.302777777778829</v>
      </c>
      <c r="C258" s="98">
        <v>36.219139835858762</v>
      </c>
      <c r="D258" s="98">
        <v>42.973496527774842</v>
      </c>
      <c r="E258" s="98">
        <v>36.736690972222277</v>
      </c>
      <c r="F258" s="98">
        <v>35.052019675926005</v>
      </c>
    </row>
    <row r="263" spans="1:6">
      <c r="A263" s="34" t="s">
        <v>830</v>
      </c>
      <c r="B263" t="s">
        <v>796</v>
      </c>
    </row>
    <row r="264" spans="1:6">
      <c r="A264" s="34" t="s">
        <v>811</v>
      </c>
      <c r="B264" t="s">
        <v>7776</v>
      </c>
    </row>
    <row r="265" spans="1:6">
      <c r="A265" s="34" t="s">
        <v>805</v>
      </c>
      <c r="B265" t="s">
        <v>117</v>
      </c>
    </row>
    <row r="266" spans="1:6">
      <c r="A266" s="34" t="s">
        <v>828</v>
      </c>
      <c r="B266" t="s">
        <v>7714</v>
      </c>
    </row>
    <row r="268" spans="1:6">
      <c r="A268" s="34" t="s">
        <v>7777</v>
      </c>
      <c r="B268" s="37" t="s">
        <v>7761</v>
      </c>
      <c r="C268" s="36"/>
      <c r="D268" s="36"/>
      <c r="E268" s="36"/>
      <c r="F268" s="36"/>
    </row>
    <row r="269" spans="1:6">
      <c r="A269" s="34" t="s">
        <v>2</v>
      </c>
      <c r="B269" s="36" t="s">
        <v>892</v>
      </c>
      <c r="C269" s="36" t="s">
        <v>795</v>
      </c>
      <c r="D269" t="s">
        <v>841</v>
      </c>
      <c r="E269" t="s">
        <v>855</v>
      </c>
      <c r="F269" t="s">
        <v>7762</v>
      </c>
    </row>
    <row r="270" spans="1:6">
      <c r="A270" s="35" t="s">
        <v>7717</v>
      </c>
      <c r="B270" s="98">
        <v>107.24615190972145</v>
      </c>
      <c r="C270" s="98">
        <v>71.102604166666424</v>
      </c>
      <c r="D270" s="98">
        <v>149.90821875000256</v>
      </c>
      <c r="E270" s="98"/>
      <c r="F270" s="98">
        <v>101.32114618055566</v>
      </c>
    </row>
    <row r="271" spans="1:6">
      <c r="A271" s="35" t="s">
        <v>7737</v>
      </c>
      <c r="B271" s="98"/>
      <c r="C271" s="98">
        <v>78.156135416669713</v>
      </c>
      <c r="D271" s="98">
        <v>149.90821875000256</v>
      </c>
      <c r="E271" s="98"/>
      <c r="F271" s="98">
        <v>114.03217708333614</v>
      </c>
    </row>
    <row r="272" spans="1:6">
      <c r="A272" s="35" t="s">
        <v>7731</v>
      </c>
      <c r="B272" s="98">
        <v>64.952777777783922</v>
      </c>
      <c r="C272" s="98">
        <v>136.0715277777781</v>
      </c>
      <c r="D272" s="98"/>
      <c r="E272" s="98"/>
      <c r="F272" s="98">
        <v>100.51215277778101</v>
      </c>
    </row>
    <row r="273" spans="1:7">
      <c r="A273" s="35" t="s">
        <v>3010</v>
      </c>
      <c r="B273" s="98">
        <v>121.09988541666826</v>
      </c>
      <c r="C273" s="98">
        <v>81.53067245370282</v>
      </c>
      <c r="D273" s="98"/>
      <c r="E273" s="98">
        <v>98.831829861112055</v>
      </c>
      <c r="F273" s="98">
        <v>92.904746527777746</v>
      </c>
    </row>
    <row r="274" spans="1:7">
      <c r="A274" s="35" t="s">
        <v>7687</v>
      </c>
      <c r="B274" s="98">
        <v>117.74668287037032</v>
      </c>
      <c r="C274" s="98">
        <v>148.82032500000059</v>
      </c>
      <c r="D274" s="98">
        <v>140.75720572916725</v>
      </c>
      <c r="E274" s="98"/>
      <c r="F274" s="98">
        <v>134.24070300925959</v>
      </c>
    </row>
    <row r="275" spans="1:7">
      <c r="A275" s="35" t="s">
        <v>7762</v>
      </c>
      <c r="B275" s="98">
        <v>110.12644733796333</v>
      </c>
      <c r="C275" s="98">
        <v>106.23798015873035</v>
      </c>
      <c r="D275" s="98">
        <v>144.67906845238238</v>
      </c>
      <c r="E275" s="98">
        <v>98.831829861112055</v>
      </c>
      <c r="F275" s="98">
        <v>115.30689409722275</v>
      </c>
    </row>
    <row r="282" spans="1:7">
      <c r="A282" s="34" t="s">
        <v>830</v>
      </c>
      <c r="B282" t="s">
        <v>778</v>
      </c>
    </row>
    <row r="283" spans="1:7">
      <c r="A283" s="34" t="s">
        <v>811</v>
      </c>
      <c r="B283" t="s">
        <v>7776</v>
      </c>
    </row>
    <row r="284" spans="1:7">
      <c r="A284" s="34" t="s">
        <v>805</v>
      </c>
      <c r="B284" t="s">
        <v>117</v>
      </c>
    </row>
    <row r="285" spans="1:7">
      <c r="A285" s="34" t="s">
        <v>828</v>
      </c>
      <c r="B285" t="s">
        <v>7714</v>
      </c>
    </row>
    <row r="287" spans="1:7">
      <c r="A287" s="34" t="s">
        <v>7760</v>
      </c>
      <c r="B287" s="34" t="s">
        <v>7761</v>
      </c>
      <c r="C287" s="36"/>
      <c r="D287" s="36"/>
      <c r="E287" s="36"/>
      <c r="F287" s="36"/>
      <c r="G287" s="36"/>
    </row>
    <row r="288" spans="1:7">
      <c r="A288" s="34" t="s">
        <v>838</v>
      </c>
      <c r="B288" t="s">
        <v>7717</v>
      </c>
      <c r="C288" t="s">
        <v>7737</v>
      </c>
      <c r="D288" t="s">
        <v>7731</v>
      </c>
      <c r="E288" t="s">
        <v>3010</v>
      </c>
      <c r="F288" t="s">
        <v>7687</v>
      </c>
      <c r="G288" t="s">
        <v>7762</v>
      </c>
    </row>
    <row r="289" spans="1:7">
      <c r="A289" s="35" t="s">
        <v>7779</v>
      </c>
      <c r="D289">
        <v>1</v>
      </c>
      <c r="G289">
        <v>1</v>
      </c>
    </row>
    <row r="290" spans="1:7">
      <c r="A290" s="35" t="s">
        <v>7781</v>
      </c>
      <c r="B290">
        <v>3</v>
      </c>
      <c r="C290">
        <v>3</v>
      </c>
      <c r="D290">
        <v>10</v>
      </c>
      <c r="E290">
        <v>5</v>
      </c>
      <c r="F290">
        <v>6</v>
      </c>
      <c r="G290">
        <v>27</v>
      </c>
    </row>
    <row r="291" spans="1:7">
      <c r="A291" s="35" t="s">
        <v>7762</v>
      </c>
      <c r="B291">
        <v>3</v>
      </c>
      <c r="C291">
        <v>3</v>
      </c>
      <c r="D291">
        <v>11</v>
      </c>
      <c r="E291">
        <v>5</v>
      </c>
      <c r="F291">
        <v>6</v>
      </c>
      <c r="G291">
        <v>28</v>
      </c>
    </row>
  </sheetData>
  <pageMargins left="0.7" right="0.7" top="0.75" bottom="0.75" header="0.3" footer="0.3"/>
  <drawing r:id="rId1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0012-1FE3-488A-AC54-CC8946CEF6F9}">
  <sheetPr codeName="Sheet8"/>
  <dimension ref="A1:D11"/>
  <sheetViews>
    <sheetView zoomScale="90" zoomScaleNormal="90" workbookViewId="0">
      <selection activeCell="C5" sqref="C5"/>
    </sheetView>
  </sheetViews>
  <sheetFormatPr defaultRowHeight="14.45"/>
  <cols>
    <col min="1" max="2" width="8" bestFit="1" customWidth="1"/>
    <col min="3" max="3" width="24.5703125" bestFit="1" customWidth="1"/>
    <col min="4" max="4" width="44.28515625" bestFit="1" customWidth="1"/>
  </cols>
  <sheetData>
    <row r="1" spans="1:4">
      <c r="A1" s="22" t="s">
        <v>7801</v>
      </c>
      <c r="B1" s="22" t="s">
        <v>7802</v>
      </c>
      <c r="C1" s="23" t="s">
        <v>7803</v>
      </c>
      <c r="D1" s="23" t="s">
        <v>7804</v>
      </c>
    </row>
    <row r="2" spans="1:4">
      <c r="A2" s="24">
        <v>0.79166666666666663</v>
      </c>
      <c r="B2" s="25">
        <v>0.80208333333333337</v>
      </c>
      <c r="C2" s="25" t="s">
        <v>7805</v>
      </c>
      <c r="D2" s="26" t="s">
        <v>7806</v>
      </c>
    </row>
    <row r="3" spans="1:4">
      <c r="A3" s="27">
        <v>0.79166666666666663</v>
      </c>
      <c r="B3" s="28">
        <v>0.80208333333333337</v>
      </c>
      <c r="C3" s="28" t="s">
        <v>7807</v>
      </c>
      <c r="D3" s="29" t="s">
        <v>7808</v>
      </c>
    </row>
    <row r="4" spans="1:4">
      <c r="A4" s="27">
        <v>0.79166666666666663</v>
      </c>
      <c r="B4" s="28">
        <v>0.80208333333333337</v>
      </c>
      <c r="C4" s="28" t="s">
        <v>7809</v>
      </c>
      <c r="D4" s="29" t="s">
        <v>7810</v>
      </c>
    </row>
    <row r="5" spans="1:4">
      <c r="A5" s="30">
        <v>0.79166666666666663</v>
      </c>
      <c r="B5" s="31">
        <v>0.80208333333333337</v>
      </c>
      <c r="C5" s="31" t="s">
        <v>7811</v>
      </c>
      <c r="D5" s="32"/>
    </row>
    <row r="6" spans="1:4">
      <c r="A6" s="24">
        <v>0.80208333333333337</v>
      </c>
      <c r="B6" s="25">
        <v>0.8125</v>
      </c>
      <c r="C6" s="25" t="s">
        <v>222</v>
      </c>
      <c r="D6" s="26"/>
    </row>
    <row r="7" spans="1:4">
      <c r="A7" s="30">
        <v>0.80208333333333337</v>
      </c>
      <c r="B7" s="31">
        <v>0.8125</v>
      </c>
      <c r="C7" s="31" t="s">
        <v>7812</v>
      </c>
      <c r="D7" s="32"/>
    </row>
    <row r="8" spans="1:4">
      <c r="A8" s="24">
        <v>0.8125</v>
      </c>
      <c r="B8" s="25">
        <v>0.82291666666666663</v>
      </c>
      <c r="C8" s="25" t="s">
        <v>7813</v>
      </c>
      <c r="D8" s="26"/>
    </row>
    <row r="9" spans="1:4">
      <c r="A9" s="30">
        <v>0.8125</v>
      </c>
      <c r="B9" s="31">
        <v>0.82291666666666663</v>
      </c>
      <c r="C9" s="31" t="s">
        <v>7814</v>
      </c>
      <c r="D9" s="32"/>
    </row>
    <row r="10" spans="1:4">
      <c r="A10" s="24">
        <v>0.82291666666666663</v>
      </c>
      <c r="B10" s="25">
        <v>0.83333333333333337</v>
      </c>
      <c r="C10" s="25" t="s">
        <v>180</v>
      </c>
      <c r="D10" s="26"/>
    </row>
    <row r="11" spans="1:4">
      <c r="A11" s="30">
        <v>0.82291666666666663</v>
      </c>
      <c r="B11" s="31">
        <v>0.83333333333333337</v>
      </c>
      <c r="C11" s="31" t="s">
        <v>7815</v>
      </c>
      <c r="D11" s="3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AF107-15B7-42EB-B346-8150AC0FC055}">
  <dimension ref="A1:AJ1042"/>
  <sheetViews>
    <sheetView topLeftCell="Y1" zoomScale="82" zoomScaleNormal="82" workbookViewId="0">
      <selection activeCell="AJ2" sqref="AJ2"/>
    </sheetView>
  </sheetViews>
  <sheetFormatPr defaultColWidth="39.85546875" defaultRowHeight="13.5" customHeight="1"/>
  <cols>
    <col min="1" max="1" width="14.5703125" style="235" customWidth="1"/>
    <col min="2" max="2" width="14" style="228" bestFit="1" customWidth="1"/>
    <col min="3" max="3" width="9.42578125" style="228" bestFit="1" customWidth="1"/>
    <col min="4" max="4" width="102.5703125" style="228" bestFit="1" customWidth="1"/>
    <col min="5" max="5" width="36.85546875" style="228" bestFit="1" customWidth="1"/>
    <col min="6" max="6" width="27.140625" style="228" bestFit="1" customWidth="1"/>
    <col min="7" max="7" width="20.5703125" style="228" bestFit="1" customWidth="1"/>
    <col min="8" max="8" width="13.7109375" style="228" bestFit="1" customWidth="1"/>
    <col min="9" max="9" width="17.5703125" style="229" bestFit="1" customWidth="1"/>
    <col min="10" max="10" width="17.5703125" style="228" bestFit="1" customWidth="1"/>
    <col min="11" max="11" width="14" style="228" bestFit="1" customWidth="1"/>
    <col min="12" max="12" width="17.5703125" style="228" bestFit="1" customWidth="1"/>
    <col min="13" max="13" width="36.85546875" style="228" bestFit="1" customWidth="1"/>
    <col min="14" max="14" width="28.5703125" style="228" bestFit="1" customWidth="1"/>
    <col min="15" max="15" width="17.140625" style="228" bestFit="1" customWidth="1"/>
    <col min="16" max="16" width="17.5703125" style="228" bestFit="1" customWidth="1"/>
    <col min="17" max="17" width="9" style="228" bestFit="1" customWidth="1"/>
    <col min="18" max="19" width="17.5703125" style="228" bestFit="1" customWidth="1"/>
    <col min="20" max="20" width="18.140625" style="228" bestFit="1" customWidth="1"/>
    <col min="21" max="21" width="16.28515625" style="228" bestFit="1" customWidth="1"/>
    <col min="22" max="22" width="30.5703125" style="228" customWidth="1"/>
    <col min="23" max="23" width="22.85546875" style="228" bestFit="1" customWidth="1"/>
    <col min="24" max="25" width="24.28515625" style="228" customWidth="1"/>
    <col min="26" max="26" width="12.7109375" style="230" bestFit="1" customWidth="1"/>
    <col min="27" max="27" width="13.42578125" style="230" customWidth="1"/>
    <col min="28" max="28" width="13.7109375" style="231" bestFit="1" customWidth="1"/>
    <col min="29" max="29" width="8.7109375" style="228" bestFit="1" customWidth="1"/>
    <col min="30" max="30" width="12.5703125" style="228" bestFit="1" customWidth="1"/>
    <col min="31" max="31" width="19.5703125" style="228" customWidth="1"/>
    <col min="32" max="32" width="8.140625" style="228" bestFit="1" customWidth="1"/>
    <col min="33" max="33" width="11.85546875" style="234" bestFit="1" customWidth="1"/>
    <col min="34" max="34" width="11" style="228" bestFit="1" customWidth="1"/>
    <col min="35" max="36" width="20.5703125" style="232" bestFit="1" customWidth="1"/>
    <col min="37" max="16384" width="39.85546875" style="228"/>
  </cols>
  <sheetData>
    <row r="1" spans="1:36" ht="12.95">
      <c r="A1" s="235" t="s">
        <v>804</v>
      </c>
      <c r="B1" s="228" t="s">
        <v>805</v>
      </c>
      <c r="C1" s="228" t="s">
        <v>806</v>
      </c>
      <c r="D1" s="228" t="s">
        <v>807</v>
      </c>
      <c r="E1" s="228" t="s">
        <v>808</v>
      </c>
      <c r="F1" s="228" t="s">
        <v>809</v>
      </c>
      <c r="G1" s="228" t="s">
        <v>810</v>
      </c>
      <c r="H1" s="228" t="s">
        <v>811</v>
      </c>
      <c r="I1" s="229" t="s">
        <v>812</v>
      </c>
      <c r="J1" s="228" t="s">
        <v>813</v>
      </c>
      <c r="K1" s="228" t="s">
        <v>814</v>
      </c>
      <c r="L1" s="228" t="s">
        <v>815</v>
      </c>
      <c r="M1" s="228" t="s">
        <v>816</v>
      </c>
      <c r="N1" s="228" t="s">
        <v>817</v>
      </c>
      <c r="O1" s="228" t="s">
        <v>818</v>
      </c>
      <c r="P1" s="228" t="s">
        <v>819</v>
      </c>
      <c r="Q1" s="228" t="s">
        <v>820</v>
      </c>
      <c r="R1" s="228" t="s">
        <v>821</v>
      </c>
      <c r="S1" s="228" t="s">
        <v>822</v>
      </c>
      <c r="T1" s="228" t="s">
        <v>823</v>
      </c>
      <c r="U1" s="228" t="s">
        <v>824</v>
      </c>
      <c r="V1" s="228" t="s">
        <v>825</v>
      </c>
      <c r="W1" s="228" t="s">
        <v>826</v>
      </c>
      <c r="X1" s="228" t="s">
        <v>828</v>
      </c>
      <c r="Y1" s="228" t="s">
        <v>829</v>
      </c>
      <c r="Z1" s="230" t="s">
        <v>830</v>
      </c>
      <c r="AA1" s="230" t="s">
        <v>831</v>
      </c>
      <c r="AB1" s="231" t="s">
        <v>832</v>
      </c>
      <c r="AC1" s="228" t="s">
        <v>833</v>
      </c>
      <c r="AD1" s="228" t="s">
        <v>834</v>
      </c>
      <c r="AE1" s="228" t="s">
        <v>835</v>
      </c>
      <c r="AF1" s="228" t="s">
        <v>836</v>
      </c>
      <c r="AG1" s="228" t="s">
        <v>837</v>
      </c>
      <c r="AH1" s="228" t="s">
        <v>838</v>
      </c>
      <c r="AI1" s="232" t="s">
        <v>7816</v>
      </c>
      <c r="AJ1" s="232" t="s">
        <v>7817</v>
      </c>
    </row>
    <row r="2" spans="1:36" ht="14.45">
      <c r="A2" s="236">
        <v>4000000040</v>
      </c>
      <c r="B2" s="224" t="s">
        <v>156</v>
      </c>
      <c r="C2" s="224" t="s">
        <v>841</v>
      </c>
      <c r="D2" s="1" t="s">
        <v>842</v>
      </c>
      <c r="E2" s="224" t="s">
        <v>843</v>
      </c>
      <c r="F2" s="224" t="s">
        <v>742</v>
      </c>
      <c r="G2" s="224" t="s">
        <v>516</v>
      </c>
      <c r="H2" s="224" t="s">
        <v>403</v>
      </c>
      <c r="I2" s="227" t="s">
        <v>7818</v>
      </c>
      <c r="J2" s="225" t="s">
        <v>7819</v>
      </c>
      <c r="K2" s="224" t="s">
        <v>846</v>
      </c>
      <c r="L2" s="225" t="s">
        <v>7820</v>
      </c>
      <c r="M2" s="224" t="s">
        <v>848</v>
      </c>
      <c r="N2" s="224" t="s">
        <v>849</v>
      </c>
      <c r="O2" s="224" t="s">
        <v>850</v>
      </c>
      <c r="P2" s="225" t="s">
        <v>7821</v>
      </c>
      <c r="Q2" s="224" t="s">
        <v>841</v>
      </c>
      <c r="R2" s="225" t="s">
        <v>7822</v>
      </c>
      <c r="S2" s="225" t="s">
        <v>7823</v>
      </c>
      <c r="T2" s="225" t="s">
        <v>7819</v>
      </c>
      <c r="U2" s="224" t="s">
        <v>855</v>
      </c>
      <c r="V2" s="224" t="s">
        <v>856</v>
      </c>
      <c r="W2" s="224" t="s">
        <v>857</v>
      </c>
      <c r="X2" s="228" t="str">
        <f>VLOOKUP(HelpMe7[[#This Row],[Technician]],Technicians[#All],3,FALSE)</f>
        <v>RAK Ceramics</v>
      </c>
      <c r="Y2" s="228" t="str">
        <f>VLOOKUP(HelpMe7[[#This Row],[Technician]],Technicians[#All],2,FALSE)</f>
        <v>SAP SD</v>
      </c>
      <c r="Z2" s="233" t="str">
        <f>IF((TEXT("Oct 28, 2024 00:00 AM","mmm dd, yyyy hh:mm") - TEXT(HelpMe7[[#This Row],[Updated Creation Date]],"mmm dd, yyyy hh:mm"))&gt;0, "Yes","No")</f>
        <v>Yes</v>
      </c>
      <c r="AA2" s="230">
        <f ca="1">IF(HelpMe7[[#This Row],[Updated Resolved Date]]="-",NOW()-TEXT(HelpMe7[[#This Row],[Updated Creation Date]],"mmm dd, yyyy hh:mm"),HelpMe7[[#This Row],[Updated Resolved Date]]-HelpMe7[[#This Row],[Updated Creation Date]])</f>
        <v>8.0527777777751908</v>
      </c>
      <c r="AB2" s="231">
        <f>YEAR(TEXT(HelpMe7[[#This Row],[Updated Creation Date]],"mmm dd, yyyy hh:mm"))</f>
        <v>2024</v>
      </c>
      <c r="AC2" s="228">
        <f>WEEKNUM(TEXT(HelpMe7[[#This Row],[Updated Creation Date]],"mmm dd, yyyy hh:mm"),2)</f>
        <v>27</v>
      </c>
      <c r="AD2" s="228" t="str">
        <f>_xlfn.CONCAT(HelpMe7[[#This Row],[Year]],"-W",HelpMe7[[#This Row],[Week'#]])</f>
        <v>2024-W27</v>
      </c>
      <c r="AE2" s="228" t="str">
        <f>IFERROR(VLOOKUP(HelpMe7[[#This Row],[ID]],CGTracker[#All],11,FALSE),"No CG Status Found")</f>
        <v>No CG Status Found</v>
      </c>
      <c r="AF2" s="228">
        <f>MONTH(TEXT(HelpMe7[[#This Row],[Updated Creation Date]],"mmm dd, yyyy hh:mm"))</f>
        <v>7</v>
      </c>
      <c r="AG2" s="228" t="str">
        <f>_xlfn.CONCAT(HelpMe7[[#This Row],[Year]],"-M",HelpMe7[[#This Row],[Month]])</f>
        <v>2024-M7</v>
      </c>
      <c r="AH2" s="228" t="str">
        <f ca="1">IF(HelpMe7[[#This Row],[Age]]&lt;2,"Less than 2",IF(HelpMe7[[#This Row],[Age]]&lt;5,"From 2 to 5",IF(HelpMe7[[#This Row],[Age]]&lt;10,"From 5 to 10","More than 10")))</f>
        <v>From 5 to 10</v>
      </c>
      <c r="AI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45474.538888888892</v>
      </c>
      <c r="AJ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45482.591666666667</v>
      </c>
    </row>
    <row r="3" spans="1:36" ht="26.1">
      <c r="A3" s="236" t="s">
        <v>7824</v>
      </c>
      <c r="B3" s="224" t="s">
        <v>156</v>
      </c>
      <c r="C3" s="224" t="s">
        <v>795</v>
      </c>
      <c r="D3" s="1" t="s">
        <v>858</v>
      </c>
      <c r="E3" s="224" t="s">
        <v>859</v>
      </c>
      <c r="F3" s="224" t="s">
        <v>603</v>
      </c>
      <c r="G3" s="224" t="s">
        <v>860</v>
      </c>
      <c r="H3" s="224" t="s">
        <v>403</v>
      </c>
      <c r="I3" s="227" t="s">
        <v>7818</v>
      </c>
      <c r="J3" s="225" t="s">
        <v>7825</v>
      </c>
      <c r="K3" s="224" t="s">
        <v>846</v>
      </c>
      <c r="L3" s="225" t="s">
        <v>7826</v>
      </c>
      <c r="M3" s="224" t="s">
        <v>848</v>
      </c>
      <c r="N3" s="224" t="s">
        <v>863</v>
      </c>
      <c r="O3" s="224" t="s">
        <v>850</v>
      </c>
      <c r="P3" s="225" t="s">
        <v>7827</v>
      </c>
      <c r="Q3" s="224" t="s">
        <v>795</v>
      </c>
      <c r="R3" s="225" t="s">
        <v>7828</v>
      </c>
      <c r="S3" s="225" t="s">
        <v>7829</v>
      </c>
      <c r="T3" s="225" t="s">
        <v>7825</v>
      </c>
      <c r="U3" s="224" t="s">
        <v>855</v>
      </c>
      <c r="V3" s="224" t="s">
        <v>868</v>
      </c>
      <c r="W3" s="224" t="s">
        <v>869</v>
      </c>
      <c r="X3" s="228" t="str">
        <f>VLOOKUP(HelpMe7[[#This Row],[Technician]],Technicians[#All],3,FALSE)</f>
        <v>RAK Ceramics</v>
      </c>
      <c r="Y3" s="228" t="str">
        <f>VLOOKUP(HelpMe7[[#This Row],[Technician]],Technicians[#All],2,FALSE)</f>
        <v>SAP ABAP</v>
      </c>
      <c r="Z3" s="233" t="str">
        <f>IF((TEXT("Oct 28, 2024 00:00 AM","mmm dd, yyyy hh:mm") - TEXT(HelpMe7[[#This Row],[Updated Creation Date]],"mmm dd, yyyy hh:mm"))&gt;0, "Yes","No")</f>
        <v>Yes</v>
      </c>
      <c r="AA3" s="230">
        <f ca="1">IF(HelpMe7[[#This Row],[Updated Resolved Date]]="-",NOW()-TEXT(HelpMe7[[#This Row],[Updated Creation Date]],"mmm dd, yyyy hh:mm"),HelpMe7[[#This Row],[Updated Resolved Date]]-HelpMe7[[#This Row],[Updated Creation Date]])</f>
        <v>10.443749999998545</v>
      </c>
      <c r="AB3" s="231">
        <f>YEAR(TEXT(HelpMe7[[#This Row],[Updated Creation Date]],"mmm dd, yyyy hh:mm"))</f>
        <v>2024</v>
      </c>
      <c r="AC3" s="228">
        <f>WEEKNUM(TEXT(HelpMe7[[#This Row],[Updated Creation Date]],"mmm dd, yyyy hh:mm"),2)</f>
        <v>27</v>
      </c>
      <c r="AD3" s="228" t="str">
        <f>_xlfn.CONCAT(HelpMe7[[#This Row],[Year]],"-W",HelpMe7[[#This Row],[Week'#]])</f>
        <v>2024-W27</v>
      </c>
      <c r="AE3" s="228" t="str">
        <f>IFERROR(VLOOKUP(HelpMe7[[#This Row],[ID]],CGTracker[#All],11,FALSE),"No CG Status Found")</f>
        <v>No CG Status Found</v>
      </c>
      <c r="AF3" s="228">
        <f>MONTH(TEXT(HelpMe7[[#This Row],[Updated Creation Date]],"mmm dd, yyyy hh:mm"))</f>
        <v>7</v>
      </c>
      <c r="AG3" s="228" t="str">
        <f>_xlfn.CONCAT(HelpMe7[[#This Row],[Year]],"-M",HelpMe7[[#This Row],[Month]])</f>
        <v>2024-M7</v>
      </c>
      <c r="AH3" s="228" t="str">
        <f ca="1">IF(HelpMe7[[#This Row],[Age]]&lt;2,"Less than 2",IF(HelpMe7[[#This Row],[Age]]&lt;5,"From 2 to 5",IF(HelpMe7[[#This Row],[Age]]&lt;10,"From 5 to 10","More than 10")))</f>
        <v>More than 10</v>
      </c>
      <c r="AI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45474.538888888892</v>
      </c>
      <c r="AJ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45484.982638888891</v>
      </c>
    </row>
    <row r="4" spans="1:36" ht="14.45">
      <c r="A4" s="236">
        <v>4000000107</v>
      </c>
      <c r="B4" s="224" t="s">
        <v>117</v>
      </c>
      <c r="C4" s="224" t="s">
        <v>795</v>
      </c>
      <c r="D4" s="1" t="s">
        <v>690</v>
      </c>
      <c r="E4" s="224" t="s">
        <v>870</v>
      </c>
      <c r="F4" s="224" t="s">
        <v>518</v>
      </c>
      <c r="G4" s="224" t="s">
        <v>516</v>
      </c>
      <c r="H4" s="224" t="s">
        <v>268</v>
      </c>
      <c r="I4" s="227" t="s">
        <v>7830</v>
      </c>
      <c r="J4" s="225" t="s">
        <v>7831</v>
      </c>
      <c r="K4" s="224" t="s">
        <v>846</v>
      </c>
      <c r="L4" s="225" t="s">
        <v>855</v>
      </c>
      <c r="M4" s="224" t="s">
        <v>870</v>
      </c>
      <c r="N4" s="224" t="s">
        <v>874</v>
      </c>
      <c r="O4" s="224" t="s">
        <v>850</v>
      </c>
      <c r="P4" s="225" t="s">
        <v>7832</v>
      </c>
      <c r="Q4" s="224" t="s">
        <v>795</v>
      </c>
      <c r="R4" s="225" t="s">
        <v>855</v>
      </c>
      <c r="S4" s="225" t="s">
        <v>7833</v>
      </c>
      <c r="T4" s="225" t="s">
        <v>7831</v>
      </c>
      <c r="U4" s="224" t="s">
        <v>846</v>
      </c>
      <c r="V4" s="224" t="s">
        <v>855</v>
      </c>
      <c r="W4" s="224" t="s">
        <v>869</v>
      </c>
      <c r="X4" s="228" t="str">
        <f>VLOOKUP(HelpMe7[[#This Row],[Technician]],Technicians[#All],3,FALSE)</f>
        <v>Capgemini</v>
      </c>
      <c r="Y4" s="228" t="str">
        <f>VLOOKUP(HelpMe7[[#This Row],[Technician]],Technicians[#All],2,FALSE)</f>
        <v>SAP SD</v>
      </c>
      <c r="Z4" s="233" t="str">
        <f>IF((TEXT("Oct 28, 2024 00:00 AM","mmm dd, yyyy hh:mm") - TEXT(HelpMe7[[#This Row],[Updated Creation Date]],"mmm dd, yyyy hh:mm"))&gt;0, "Yes","No")</f>
        <v>Yes</v>
      </c>
      <c r="AA4" s="230">
        <f ca="1">IF(HelpMe7[[#This Row],[Updated Resolved Date]]="-",NOW()-TEXT(HelpMe7[[#This Row],[Updated Creation Date]],"mmm dd, yyyy hh:mm"),HelpMe7[[#This Row],[Updated Resolved Date]]-HelpMe7[[#This Row],[Updated Creation Date]])</f>
        <v>179.02696354166255</v>
      </c>
      <c r="AB4" s="231">
        <f>YEAR(TEXT(HelpMe7[[#This Row],[Updated Creation Date]],"mmm dd, yyyy hh:mm"))</f>
        <v>2024</v>
      </c>
      <c r="AC4" s="228">
        <f>WEEKNUM(TEXT(HelpMe7[[#This Row],[Updated Creation Date]],"mmm dd, yyyy hh:mm"),2)</f>
        <v>27</v>
      </c>
      <c r="AD4" s="228" t="str">
        <f>_xlfn.CONCAT(HelpMe7[[#This Row],[Year]],"-W",HelpMe7[[#This Row],[Week'#]])</f>
        <v>2024-W27</v>
      </c>
      <c r="AE4" s="228" t="str">
        <f>IFERROR(VLOOKUP(HelpMe7[[#This Row],[ID]],CGTracker[#All],11,FALSE),"No CG Status Found")</f>
        <v>Closed</v>
      </c>
      <c r="AF4" s="228">
        <f>MONTH(TEXT(HelpMe7[[#This Row],[Updated Creation Date]],"mmm dd, yyyy hh:mm"))</f>
        <v>7</v>
      </c>
      <c r="AG4" s="228" t="str">
        <f>_xlfn.CONCAT(HelpMe7[[#This Row],[Year]],"-M",HelpMe7[[#This Row],[Month]])</f>
        <v>2024-M7</v>
      </c>
      <c r="AH4" s="228" t="str">
        <f ca="1">IF(HelpMe7[[#This Row],[Age]]&lt;2,"Less than 2",IF(HelpMe7[[#This Row],[Age]]&lt;5,"From 2 to 5",IF(HelpMe7[[#This Row],[Age]]&lt;10,"From 5 to 10","More than 10")))</f>
        <v>More than 10</v>
      </c>
      <c r="AI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45474.730555555558</v>
      </c>
      <c r="AJ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45653.75751909722</v>
      </c>
    </row>
    <row r="5" spans="1:36" ht="14.45">
      <c r="A5" s="236" t="s">
        <v>7834</v>
      </c>
      <c r="B5" s="224" t="s">
        <v>117</v>
      </c>
      <c r="C5" s="224" t="s">
        <v>795</v>
      </c>
      <c r="D5" s="1" t="s">
        <v>879</v>
      </c>
      <c r="E5" s="224" t="s">
        <v>880</v>
      </c>
      <c r="F5" s="224" t="s">
        <v>881</v>
      </c>
      <c r="G5" s="224" t="s">
        <v>882</v>
      </c>
      <c r="H5" s="224" t="s">
        <v>403</v>
      </c>
      <c r="I5" s="227" t="s">
        <v>7835</v>
      </c>
      <c r="J5" s="225" t="s">
        <v>7836</v>
      </c>
      <c r="K5" s="224" t="s">
        <v>846</v>
      </c>
      <c r="L5" s="225" t="s">
        <v>7837</v>
      </c>
      <c r="M5" s="224" t="s">
        <v>880</v>
      </c>
      <c r="N5" s="224" t="s">
        <v>886</v>
      </c>
      <c r="O5" s="224" t="s">
        <v>850</v>
      </c>
      <c r="P5" s="225" t="s">
        <v>7837</v>
      </c>
      <c r="Q5" s="224" t="s">
        <v>795</v>
      </c>
      <c r="R5" s="225" t="s">
        <v>7838</v>
      </c>
      <c r="S5" s="225" t="s">
        <v>7839</v>
      </c>
      <c r="T5" s="225" t="s">
        <v>7836</v>
      </c>
      <c r="U5" s="224" t="s">
        <v>890</v>
      </c>
      <c r="V5" s="224" t="s">
        <v>855</v>
      </c>
      <c r="W5" s="224" t="s">
        <v>869</v>
      </c>
      <c r="X5" s="228" t="str">
        <f>VLOOKUP(HelpMe7[[#This Row],[Technician]],Technicians[#All],3,FALSE)</f>
        <v>RAK Ceramics</v>
      </c>
      <c r="Y5" s="228" t="str">
        <f>VLOOKUP(HelpMe7[[#This Row],[Technician]],Technicians[#All],2,FALSE)</f>
        <v>SAP Basis</v>
      </c>
      <c r="Z5" s="233" t="str">
        <f>IF((TEXT("Oct 28, 2024 00:00 AM","mmm dd, yyyy hh:mm") - TEXT(HelpMe7[[#This Row],[Updated Creation Date]],"mmm dd, yyyy hh:mm"))&gt;0, "Yes","No")</f>
        <v>Yes</v>
      </c>
      <c r="AA5" s="230">
        <f ca="1">IF(HelpMe7[[#This Row],[Updated Resolved Date]]="-",NOW()-TEXT(HelpMe7[[#This Row],[Updated Creation Date]],"mmm dd, yyyy hh:mm"),HelpMe7[[#This Row],[Updated Resolved Date]]-HelpMe7[[#This Row],[Updated Creation Date]])</f>
        <v>9.9013888888875954</v>
      </c>
      <c r="AB5" s="231">
        <f>YEAR(TEXT(HelpMe7[[#This Row],[Updated Creation Date]],"mmm dd, yyyy hh:mm"))</f>
        <v>2024</v>
      </c>
      <c r="AC5" s="228">
        <f>WEEKNUM(TEXT(HelpMe7[[#This Row],[Updated Creation Date]],"mmm dd, yyyy hh:mm"),2)</f>
        <v>27</v>
      </c>
      <c r="AD5" s="228" t="str">
        <f>_xlfn.CONCAT(HelpMe7[[#This Row],[Year]],"-W",HelpMe7[[#This Row],[Week'#]])</f>
        <v>2024-W27</v>
      </c>
      <c r="AE5" s="228" t="str">
        <f>IFERROR(VLOOKUP(HelpMe7[[#This Row],[ID]],CGTracker[#All],11,FALSE),"No CG Status Found")</f>
        <v>No CG Status Found</v>
      </c>
      <c r="AF5" s="228">
        <f>MONTH(TEXT(HelpMe7[[#This Row],[Updated Creation Date]],"mmm dd, yyyy hh:mm"))</f>
        <v>7</v>
      </c>
      <c r="AG5" s="228" t="str">
        <f>_xlfn.CONCAT(HelpMe7[[#This Row],[Year]],"-M",HelpMe7[[#This Row],[Month]])</f>
        <v>2024-M7</v>
      </c>
      <c r="AH5" s="228" t="str">
        <f ca="1">IF(HelpMe7[[#This Row],[Age]]&lt;2,"Less than 2",IF(HelpMe7[[#This Row],[Age]]&lt;5,"From 2 to 5",IF(HelpMe7[[#This Row],[Age]]&lt;10,"From 5 to 10","More than 10")))</f>
        <v>From 5 to 10</v>
      </c>
      <c r="AI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45474.724999999999</v>
      </c>
      <c r="AJ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45484.626388888886</v>
      </c>
    </row>
    <row r="6" spans="1:36" ht="26.1">
      <c r="A6" s="236" t="s">
        <v>7840</v>
      </c>
      <c r="B6" s="224" t="s">
        <v>117</v>
      </c>
      <c r="C6" s="224" t="s">
        <v>892</v>
      </c>
      <c r="D6" s="1" t="s">
        <v>893</v>
      </c>
      <c r="E6" s="224" t="s">
        <v>894</v>
      </c>
      <c r="F6" s="224" t="s">
        <v>742</v>
      </c>
      <c r="G6" s="224" t="s">
        <v>895</v>
      </c>
      <c r="H6" s="224" t="s">
        <v>403</v>
      </c>
      <c r="I6" s="227" t="s">
        <v>7841</v>
      </c>
      <c r="J6" s="225" t="s">
        <v>7842</v>
      </c>
      <c r="K6" s="224" t="s">
        <v>846</v>
      </c>
      <c r="L6" s="225" t="s">
        <v>7843</v>
      </c>
      <c r="M6" s="224" t="s">
        <v>894</v>
      </c>
      <c r="N6" s="224" t="s">
        <v>899</v>
      </c>
      <c r="O6" s="224" t="s">
        <v>850</v>
      </c>
      <c r="P6" s="225" t="s">
        <v>7843</v>
      </c>
      <c r="Q6" s="224" t="s">
        <v>795</v>
      </c>
      <c r="R6" s="225" t="s">
        <v>7844</v>
      </c>
      <c r="S6" s="225" t="s">
        <v>7845</v>
      </c>
      <c r="T6" s="225" t="s">
        <v>7842</v>
      </c>
      <c r="U6" s="224" t="s">
        <v>846</v>
      </c>
      <c r="V6" s="224" t="s">
        <v>855</v>
      </c>
      <c r="W6" s="224" t="s">
        <v>903</v>
      </c>
      <c r="X6" s="228" t="str">
        <f>VLOOKUP(HelpMe7[[#This Row],[Technician]],Technicians[#All],3,FALSE)</f>
        <v>RAK Ceramics</v>
      </c>
      <c r="Y6" s="228" t="str">
        <f>VLOOKUP(HelpMe7[[#This Row],[Technician]],Technicians[#All],2,FALSE)</f>
        <v>SAP SD</v>
      </c>
      <c r="Z6" s="233" t="str">
        <f>IF((TEXT("Oct 28, 2024 00:00 AM","mmm dd, yyyy hh:mm") - TEXT(HelpMe7[[#This Row],[Updated Creation Date]],"mmm dd, yyyy hh:mm"))&gt;0, "Yes","No")</f>
        <v>Yes</v>
      </c>
      <c r="AA6" s="230">
        <f ca="1">IF(HelpMe7[[#This Row],[Updated Resolved Date]]="-",NOW()-TEXT(HelpMe7[[#This Row],[Updated Creation Date]],"mmm dd, yyyy hh:mm"),HelpMe7[[#This Row],[Updated Resolved Date]]-HelpMe7[[#This Row],[Updated Creation Date]])</f>
        <v>65.155555555560568</v>
      </c>
      <c r="AB6" s="231">
        <f>YEAR(TEXT(HelpMe7[[#This Row],[Updated Creation Date]],"mmm dd, yyyy hh:mm"))</f>
        <v>2024</v>
      </c>
      <c r="AC6" s="228">
        <f>WEEKNUM(TEXT(HelpMe7[[#This Row],[Updated Creation Date]],"mmm dd, yyyy hh:mm"),2)</f>
        <v>27</v>
      </c>
      <c r="AD6" s="228" t="str">
        <f>_xlfn.CONCAT(HelpMe7[[#This Row],[Year]],"-W",HelpMe7[[#This Row],[Week'#]])</f>
        <v>2024-W27</v>
      </c>
      <c r="AE6" s="228" t="str">
        <f>IFERROR(VLOOKUP(HelpMe7[[#This Row],[ID]],CGTracker[#All],11,FALSE),"No CG Status Found")</f>
        <v>No CG Status Found</v>
      </c>
      <c r="AF6" s="228">
        <f>MONTH(TEXT(HelpMe7[[#This Row],[Updated Creation Date]],"mmm dd, yyyy hh:mm"))</f>
        <v>7</v>
      </c>
      <c r="AG6" s="228" t="str">
        <f>_xlfn.CONCAT(HelpMe7[[#This Row],[Year]],"-M",HelpMe7[[#This Row],[Month]])</f>
        <v>2024-M7</v>
      </c>
      <c r="AH6" s="228" t="str">
        <f ca="1">IF(HelpMe7[[#This Row],[Age]]&lt;2,"Less than 2",IF(HelpMe7[[#This Row],[Age]]&lt;5,"From 2 to 5",IF(HelpMe7[[#This Row],[Age]]&lt;10,"From 5 to 10","More than 10")))</f>
        <v>More than 10</v>
      </c>
      <c r="AI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45474.49722222222</v>
      </c>
      <c r="AJ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45539.652777777781</v>
      </c>
    </row>
    <row r="7" spans="1:36" ht="14.45">
      <c r="A7" s="236" t="s">
        <v>7846</v>
      </c>
      <c r="B7" s="224" t="s">
        <v>117</v>
      </c>
      <c r="C7" s="224" t="s">
        <v>795</v>
      </c>
      <c r="D7" s="1" t="s">
        <v>905</v>
      </c>
      <c r="E7" s="224" t="s">
        <v>906</v>
      </c>
      <c r="F7" s="224" t="s">
        <v>881</v>
      </c>
      <c r="G7" s="224" t="s">
        <v>882</v>
      </c>
      <c r="H7" s="224" t="s">
        <v>131</v>
      </c>
      <c r="I7" s="227" t="s">
        <v>7847</v>
      </c>
      <c r="J7" s="225" t="s">
        <v>7848</v>
      </c>
      <c r="K7" s="224" t="s">
        <v>846</v>
      </c>
      <c r="L7" s="225" t="s">
        <v>855</v>
      </c>
      <c r="M7" s="224" t="s">
        <v>906</v>
      </c>
      <c r="N7" s="224" t="s">
        <v>863</v>
      </c>
      <c r="O7" s="224" t="s">
        <v>850</v>
      </c>
      <c r="P7" s="225" t="s">
        <v>7849</v>
      </c>
      <c r="Q7" s="224" t="s">
        <v>795</v>
      </c>
      <c r="R7" s="225" t="s">
        <v>855</v>
      </c>
      <c r="S7" s="225" t="s">
        <v>7850</v>
      </c>
      <c r="T7" s="225" t="s">
        <v>7848</v>
      </c>
      <c r="U7" s="224" t="s">
        <v>890</v>
      </c>
      <c r="V7" s="224" t="s">
        <v>855</v>
      </c>
      <c r="W7" s="224" t="s">
        <v>869</v>
      </c>
      <c r="X7" s="228" t="str">
        <f>VLOOKUP(HelpMe7[[#This Row],[Technician]],Technicians[#All],3,FALSE)</f>
        <v>RAK Ceramics</v>
      </c>
      <c r="Y7" s="228" t="str">
        <f>VLOOKUP(HelpMe7[[#This Row],[Technician]],Technicians[#All],2,FALSE)</f>
        <v>SAP Basis</v>
      </c>
      <c r="Z7" s="233" t="str">
        <f>IF((TEXT("Oct 28, 2024 00:00 AM","mmm dd, yyyy hh:mm") - TEXT(HelpMe7[[#This Row],[Updated Creation Date]],"mmm dd, yyyy hh:mm"))&gt;0, "Yes","No")</f>
        <v>Yes</v>
      </c>
      <c r="AA7" s="230">
        <f ca="1">IF(HelpMe7[[#This Row],[Updated Resolved Date]]="-",NOW()-TEXT(HelpMe7[[#This Row],[Updated Creation Date]],"mmm dd, yyyy hh:mm"),HelpMe7[[#This Row],[Updated Resolved Date]]-HelpMe7[[#This Row],[Updated Creation Date]])</f>
        <v>179.29988020833116</v>
      </c>
      <c r="AB7" s="231">
        <f>YEAR(TEXT(HelpMe7[[#This Row],[Updated Creation Date]],"mmm dd, yyyy hh:mm"))</f>
        <v>2024</v>
      </c>
      <c r="AC7" s="228">
        <f>WEEKNUM(TEXT(HelpMe7[[#This Row],[Updated Creation Date]],"mmm dd, yyyy hh:mm"),2)</f>
        <v>27</v>
      </c>
      <c r="AD7" s="228" t="str">
        <f>_xlfn.CONCAT(HelpMe7[[#This Row],[Year]],"-W",HelpMe7[[#This Row],[Week'#]])</f>
        <v>2024-W27</v>
      </c>
      <c r="AE7" s="228" t="str">
        <f>IFERROR(VLOOKUP(HelpMe7[[#This Row],[ID]],CGTracker[#All],11,FALSE),"No CG Status Found")</f>
        <v>No CG Status Found</v>
      </c>
      <c r="AF7" s="228">
        <f>MONTH(TEXT(HelpMe7[[#This Row],[Updated Creation Date]],"mmm dd, yyyy hh:mm"))</f>
        <v>7</v>
      </c>
      <c r="AG7" s="228" t="str">
        <f>_xlfn.CONCAT(HelpMe7[[#This Row],[Year]],"-M",HelpMe7[[#This Row],[Month]])</f>
        <v>2024-M7</v>
      </c>
      <c r="AH7" s="228" t="str">
        <f ca="1">IF(HelpMe7[[#This Row],[Age]]&lt;2,"Less than 2",IF(HelpMe7[[#This Row],[Age]]&lt;5,"From 2 to 5",IF(HelpMe7[[#This Row],[Age]]&lt;10,"From 5 to 10","More than 10")))</f>
        <v>More than 10</v>
      </c>
      <c r="AI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45474.457638888889</v>
      </c>
      <c r="AJ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45653.75751909722</v>
      </c>
    </row>
    <row r="8" spans="1:36" ht="14.45">
      <c r="A8" s="236" t="s">
        <v>7851</v>
      </c>
      <c r="B8" s="224" t="s">
        <v>156</v>
      </c>
      <c r="C8" s="224" t="s">
        <v>841</v>
      </c>
      <c r="D8" s="1" t="s">
        <v>912</v>
      </c>
      <c r="E8" s="224" t="s">
        <v>913</v>
      </c>
      <c r="F8" s="224" t="s">
        <v>742</v>
      </c>
      <c r="G8" s="224" t="s">
        <v>516</v>
      </c>
      <c r="H8" s="224" t="s">
        <v>131</v>
      </c>
      <c r="I8" s="227" t="s">
        <v>7852</v>
      </c>
      <c r="J8" s="225" t="s">
        <v>919</v>
      </c>
      <c r="K8" s="224" t="s">
        <v>846</v>
      </c>
      <c r="L8" s="225" t="s">
        <v>855</v>
      </c>
      <c r="M8" s="224" t="s">
        <v>913</v>
      </c>
      <c r="N8" s="224" t="s">
        <v>916</v>
      </c>
      <c r="O8" s="224" t="s">
        <v>917</v>
      </c>
      <c r="P8" s="225" t="s">
        <v>7853</v>
      </c>
      <c r="Q8" s="224" t="s">
        <v>795</v>
      </c>
      <c r="R8" s="225" t="s">
        <v>855</v>
      </c>
      <c r="S8" s="225" t="s">
        <v>855</v>
      </c>
      <c r="T8" s="225" t="s">
        <v>919</v>
      </c>
      <c r="U8" s="224" t="s">
        <v>855</v>
      </c>
      <c r="V8" s="224" t="s">
        <v>855</v>
      </c>
      <c r="W8" s="224" t="s">
        <v>869</v>
      </c>
      <c r="X8" s="228" t="str">
        <f>VLOOKUP(HelpMe7[[#This Row],[Technician]],Technicians[#All],3,FALSE)</f>
        <v>RAK Ceramics</v>
      </c>
      <c r="Y8" s="228" t="str">
        <f>VLOOKUP(HelpMe7[[#This Row],[Technician]],Technicians[#All],2,FALSE)</f>
        <v>SAP SD</v>
      </c>
      <c r="Z8" s="233" t="str">
        <f>IF((TEXT("Oct 28, 2024 00:00 AM","mmm dd, yyyy hh:mm") - TEXT(HelpMe7[[#This Row],[Updated Creation Date]],"mmm dd, yyyy hh:mm"))&gt;0, "Yes","No")</f>
        <v>Yes</v>
      </c>
      <c r="AA8" s="230">
        <f ca="1">IF(HelpMe7[[#This Row],[Updated Resolved Date]]="-",NOW()-TEXT(HelpMe7[[#This Row],[Updated Creation Date]],"mmm dd, yyyy hh:mm"),HelpMe7[[#This Row],[Updated Resolved Date]]-HelpMe7[[#This Row],[Updated Creation Date]])</f>
        <v>178.29432465277932</v>
      </c>
      <c r="AB8" s="231">
        <f>YEAR(TEXT(HelpMe7[[#This Row],[Updated Creation Date]],"mmm dd, yyyy hh:mm"))</f>
        <v>2024</v>
      </c>
      <c r="AC8" s="228">
        <f>WEEKNUM(TEXT(HelpMe7[[#This Row],[Updated Creation Date]],"mmm dd, yyyy hh:mm"),2)</f>
        <v>27</v>
      </c>
      <c r="AD8" s="228" t="str">
        <f>_xlfn.CONCAT(HelpMe7[[#This Row],[Year]],"-W",HelpMe7[[#This Row],[Week'#]])</f>
        <v>2024-W27</v>
      </c>
      <c r="AE8" s="228" t="str">
        <f>IFERROR(VLOOKUP(HelpMe7[[#This Row],[ID]],CGTracker[#All],11,FALSE),"No CG Status Found")</f>
        <v>No CG Status Found</v>
      </c>
      <c r="AF8" s="228">
        <f>MONTH(TEXT(HelpMe7[[#This Row],[Updated Creation Date]],"mmm dd, yyyy hh:mm"))</f>
        <v>7</v>
      </c>
      <c r="AG8" s="228" t="str">
        <f>_xlfn.CONCAT(HelpMe7[[#This Row],[Year]],"-M",HelpMe7[[#This Row],[Month]])</f>
        <v>2024-M7</v>
      </c>
      <c r="AH8" s="228" t="str">
        <f ca="1">IF(HelpMe7[[#This Row],[Age]]&lt;2,"Less than 2",IF(HelpMe7[[#This Row],[Age]]&lt;5,"From 2 to 5",IF(HelpMe7[[#This Row],[Age]]&lt;10,"From 5 to 10","More than 10")))</f>
        <v>More than 10</v>
      </c>
      <c r="AI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45475.463194444441</v>
      </c>
      <c r="AJ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45653.75751909722</v>
      </c>
    </row>
    <row r="9" spans="1:36" ht="14.45">
      <c r="A9" s="236" t="s">
        <v>7854</v>
      </c>
      <c r="B9" s="224" t="s">
        <v>117</v>
      </c>
      <c r="C9" s="224" t="s">
        <v>795</v>
      </c>
      <c r="D9" s="1" t="s">
        <v>920</v>
      </c>
      <c r="E9" s="224" t="s">
        <v>921</v>
      </c>
      <c r="F9" s="224" t="s">
        <v>881</v>
      </c>
      <c r="G9" s="224" t="s">
        <v>882</v>
      </c>
      <c r="H9" s="224" t="s">
        <v>131</v>
      </c>
      <c r="I9" s="227" t="s">
        <v>7855</v>
      </c>
      <c r="J9" s="225" t="s">
        <v>7856</v>
      </c>
      <c r="K9" s="224" t="s">
        <v>846</v>
      </c>
      <c r="L9" s="225" t="s">
        <v>855</v>
      </c>
      <c r="M9" s="224" t="s">
        <v>921</v>
      </c>
      <c r="N9" s="224" t="s">
        <v>924</v>
      </c>
      <c r="O9" s="224" t="s">
        <v>850</v>
      </c>
      <c r="P9" s="225" t="s">
        <v>7857</v>
      </c>
      <c r="Q9" s="224" t="s">
        <v>795</v>
      </c>
      <c r="R9" s="225" t="s">
        <v>855</v>
      </c>
      <c r="S9" s="225" t="s">
        <v>7858</v>
      </c>
      <c r="T9" s="225" t="s">
        <v>7856</v>
      </c>
      <c r="U9" s="224" t="s">
        <v>846</v>
      </c>
      <c r="V9" s="224" t="s">
        <v>855</v>
      </c>
      <c r="W9" s="224" t="s">
        <v>869</v>
      </c>
      <c r="X9" s="228" t="str">
        <f>VLOOKUP(HelpMe7[[#This Row],[Technician]],Technicians[#All],3,FALSE)</f>
        <v>RAK Ceramics</v>
      </c>
      <c r="Y9" s="228" t="str">
        <f>VLOOKUP(HelpMe7[[#This Row],[Technician]],Technicians[#All],2,FALSE)</f>
        <v>SAP Basis</v>
      </c>
      <c r="Z9" s="233" t="str">
        <f>IF((TEXT("Oct 28, 2024 00:00 AM","mmm dd, yyyy hh:mm") - TEXT(HelpMe7[[#This Row],[Updated Creation Date]],"mmm dd, yyyy hh:mm"))&gt;0, "Yes","No")</f>
        <v>Yes</v>
      </c>
      <c r="AA9" s="230">
        <f ca="1">IF(HelpMe7[[#This Row],[Updated Resolved Date]]="-",NOW()-TEXT(HelpMe7[[#This Row],[Updated Creation Date]],"mmm dd, yyyy hh:mm"),HelpMe7[[#This Row],[Updated Resolved Date]]-HelpMe7[[#This Row],[Updated Creation Date]])</f>
        <v>179.02765798610926</v>
      </c>
      <c r="AB9" s="231">
        <f>YEAR(TEXT(HelpMe7[[#This Row],[Updated Creation Date]],"mmm dd, yyyy hh:mm"))</f>
        <v>2024</v>
      </c>
      <c r="AC9" s="228">
        <f>WEEKNUM(TEXT(HelpMe7[[#This Row],[Updated Creation Date]],"mmm dd, yyyy hh:mm"),2)</f>
        <v>27</v>
      </c>
      <c r="AD9" s="228" t="str">
        <f>_xlfn.CONCAT(HelpMe7[[#This Row],[Year]],"-W",HelpMe7[[#This Row],[Week'#]])</f>
        <v>2024-W27</v>
      </c>
      <c r="AE9" s="228" t="str">
        <f>IFERROR(VLOOKUP(HelpMe7[[#This Row],[ID]],CGTracker[#All],11,FALSE),"No CG Status Found")</f>
        <v>No CG Status Found</v>
      </c>
      <c r="AF9" s="228">
        <f>MONTH(TEXT(HelpMe7[[#This Row],[Updated Creation Date]],"mmm dd, yyyy hh:mm"))</f>
        <v>7</v>
      </c>
      <c r="AG9" s="228" t="str">
        <f>_xlfn.CONCAT(HelpMe7[[#This Row],[Year]],"-M",HelpMe7[[#This Row],[Month]])</f>
        <v>2024-M7</v>
      </c>
      <c r="AH9" s="228" t="str">
        <f ca="1">IF(HelpMe7[[#This Row],[Age]]&lt;2,"Less than 2",IF(HelpMe7[[#This Row],[Age]]&lt;5,"From 2 to 5",IF(HelpMe7[[#This Row],[Age]]&lt;10,"From 5 to 10","More than 10")))</f>
        <v>More than 10</v>
      </c>
      <c r="AI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45474.729861111111</v>
      </c>
      <c r="AJ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45653.75751909722</v>
      </c>
    </row>
    <row r="10" spans="1:36" ht="26.1">
      <c r="A10" s="236">
        <v>4000000028</v>
      </c>
      <c r="B10" s="224" t="s">
        <v>117</v>
      </c>
      <c r="C10" s="224" t="s">
        <v>841</v>
      </c>
      <c r="D10" s="1" t="s">
        <v>928</v>
      </c>
      <c r="E10" s="224" t="s">
        <v>929</v>
      </c>
      <c r="F10" s="224" t="s">
        <v>881</v>
      </c>
      <c r="G10" s="224" t="s">
        <v>882</v>
      </c>
      <c r="H10" s="224" t="s">
        <v>403</v>
      </c>
      <c r="I10" s="227" t="s">
        <v>7859</v>
      </c>
      <c r="J10" s="225" t="s">
        <v>7860</v>
      </c>
      <c r="K10" s="224" t="s">
        <v>890</v>
      </c>
      <c r="L10" s="225" t="s">
        <v>7861</v>
      </c>
      <c r="M10" s="224" t="s">
        <v>933</v>
      </c>
      <c r="N10" s="224" t="s">
        <v>934</v>
      </c>
      <c r="O10" s="224" t="s">
        <v>850</v>
      </c>
      <c r="P10" s="225" t="s">
        <v>7861</v>
      </c>
      <c r="Q10" s="224" t="s">
        <v>841</v>
      </c>
      <c r="R10" s="225" t="s">
        <v>1312</v>
      </c>
      <c r="S10" s="225" t="s">
        <v>7862</v>
      </c>
      <c r="T10" s="225" t="s">
        <v>7860</v>
      </c>
      <c r="U10" s="224" t="s">
        <v>890</v>
      </c>
      <c r="V10" s="224" t="s">
        <v>855</v>
      </c>
      <c r="W10" s="224" t="s">
        <v>938</v>
      </c>
      <c r="X10" s="228" t="str">
        <f>VLOOKUP(HelpMe7[[#This Row],[Technician]],Technicians[#All],3,FALSE)</f>
        <v>RAK Ceramics</v>
      </c>
      <c r="Y10" s="228" t="str">
        <f>VLOOKUP(HelpMe7[[#This Row],[Technician]],Technicians[#All],2,FALSE)</f>
        <v>SAP Basis</v>
      </c>
      <c r="Z10" s="233" t="str">
        <f>IF((TEXT("Oct 28, 2024 00:00 AM","mmm dd, yyyy hh:mm") - TEXT(HelpMe7[[#This Row],[Updated Creation Date]],"mmm dd, yyyy hh:mm"))&gt;0, "Yes","No")</f>
        <v>Yes</v>
      </c>
      <c r="AA10" s="230">
        <f ca="1">IF(HelpMe7[[#This Row],[Updated Resolved Date]]="-",NOW()-TEXT(HelpMe7[[#This Row],[Updated Creation Date]],"mmm dd, yyyy hh:mm"),HelpMe7[[#This Row],[Updated Resolved Date]]-HelpMe7[[#This Row],[Updated Creation Date]])</f>
        <v>7.2208333333328483</v>
      </c>
      <c r="AB10" s="231">
        <f>YEAR(TEXT(HelpMe7[[#This Row],[Updated Creation Date]],"mmm dd, yyyy hh:mm"))</f>
        <v>2024</v>
      </c>
      <c r="AC10" s="228">
        <f>WEEKNUM(TEXT(HelpMe7[[#This Row],[Updated Creation Date]],"mmm dd, yyyy hh:mm"),2)</f>
        <v>27</v>
      </c>
      <c r="AD10" s="228" t="str">
        <f>_xlfn.CONCAT(HelpMe7[[#This Row],[Year]],"-W",HelpMe7[[#This Row],[Week'#]])</f>
        <v>2024-W27</v>
      </c>
      <c r="AE10" s="228" t="str">
        <f>IFERROR(VLOOKUP(HelpMe7[[#This Row],[ID]],CGTracker[#All],11,FALSE),"No CG Status Found")</f>
        <v>No CG Status Found</v>
      </c>
      <c r="AF10" s="228">
        <f>MONTH(TEXT(HelpMe7[[#This Row],[Updated Creation Date]],"mmm dd, yyyy hh:mm"))</f>
        <v>7</v>
      </c>
      <c r="AG10" s="228" t="str">
        <f>_xlfn.CONCAT(HelpMe7[[#This Row],[Year]],"-M",HelpMe7[[#This Row],[Month]])</f>
        <v>2024-M7</v>
      </c>
      <c r="AH10" s="228" t="str">
        <f ca="1">IF(HelpMe7[[#This Row],[Age]]&lt;2,"Less than 2",IF(HelpMe7[[#This Row],[Age]]&lt;5,"From 2 to 5",IF(HelpMe7[[#This Row],[Age]]&lt;10,"From 5 to 10","More than 10")))</f>
        <v>From 5 to 10</v>
      </c>
      <c r="AI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45474.48541666667</v>
      </c>
      <c r="AJ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45481.706250000003</v>
      </c>
    </row>
    <row r="11" spans="1:36" ht="14.45">
      <c r="A11" s="236" t="s">
        <v>7863</v>
      </c>
      <c r="B11" s="224" t="s">
        <v>156</v>
      </c>
      <c r="C11" s="224" t="s">
        <v>795</v>
      </c>
      <c r="D11" s="1" t="s">
        <v>939</v>
      </c>
      <c r="E11" s="224" t="s">
        <v>940</v>
      </c>
      <c r="F11" s="224" t="s">
        <v>742</v>
      </c>
      <c r="G11" s="224" t="s">
        <v>941</v>
      </c>
      <c r="H11" s="224" t="s">
        <v>403</v>
      </c>
      <c r="I11" s="227" t="s">
        <v>7864</v>
      </c>
      <c r="J11" s="225" t="s">
        <v>7865</v>
      </c>
      <c r="K11" s="224" t="s">
        <v>846</v>
      </c>
      <c r="L11" s="225" t="s">
        <v>7866</v>
      </c>
      <c r="M11" s="224" t="s">
        <v>933</v>
      </c>
      <c r="N11" s="224" t="s">
        <v>945</v>
      </c>
      <c r="O11" s="224" t="s">
        <v>850</v>
      </c>
      <c r="P11" s="225" t="s">
        <v>7866</v>
      </c>
      <c r="Q11" s="224" t="s">
        <v>795</v>
      </c>
      <c r="R11" s="225" t="s">
        <v>7867</v>
      </c>
      <c r="S11" s="225" t="s">
        <v>7868</v>
      </c>
      <c r="T11" s="225" t="s">
        <v>7865</v>
      </c>
      <c r="U11" s="224" t="s">
        <v>855</v>
      </c>
      <c r="V11" s="224" t="s">
        <v>855</v>
      </c>
      <c r="W11" s="224" t="s">
        <v>869</v>
      </c>
      <c r="X11" s="228" t="str">
        <f>VLOOKUP(HelpMe7[[#This Row],[Technician]],Technicians[#All],3,FALSE)</f>
        <v>RAK Ceramics</v>
      </c>
      <c r="Y11" s="228" t="str">
        <f>VLOOKUP(HelpMe7[[#This Row],[Technician]],Technicians[#All],2,FALSE)</f>
        <v>SAP SD</v>
      </c>
      <c r="Z11" s="233" t="str">
        <f>IF((TEXT("Oct 28, 2024 00:00 AM","mmm dd, yyyy hh:mm") - TEXT(HelpMe7[[#This Row],[Updated Creation Date]],"mmm dd, yyyy hh:mm"))&gt;0, "Yes","No")</f>
        <v>Yes</v>
      </c>
      <c r="AA11" s="230">
        <f ca="1">IF(HelpMe7[[#This Row],[Updated Resolved Date]]="-",NOW()-TEXT(HelpMe7[[#This Row],[Updated Creation Date]],"mmm dd, yyyy hh:mm"),HelpMe7[[#This Row],[Updated Resolved Date]]-HelpMe7[[#This Row],[Updated Creation Date]])</f>
        <v>9.1055555555576575</v>
      </c>
      <c r="AB11" s="231">
        <f>YEAR(TEXT(HelpMe7[[#This Row],[Updated Creation Date]],"mmm dd, yyyy hh:mm"))</f>
        <v>2024</v>
      </c>
      <c r="AC11" s="228">
        <f>WEEKNUM(TEXT(HelpMe7[[#This Row],[Updated Creation Date]],"mmm dd, yyyy hh:mm"),2)</f>
        <v>27</v>
      </c>
      <c r="AD11" s="228" t="str">
        <f>_xlfn.CONCAT(HelpMe7[[#This Row],[Year]],"-W",HelpMe7[[#This Row],[Week'#]])</f>
        <v>2024-W27</v>
      </c>
      <c r="AE11" s="228" t="str">
        <f>IFERROR(VLOOKUP(HelpMe7[[#This Row],[ID]],CGTracker[#All],11,FALSE),"No CG Status Found")</f>
        <v>No CG Status Found</v>
      </c>
      <c r="AF11" s="228">
        <f>MONTH(TEXT(HelpMe7[[#This Row],[Updated Creation Date]],"mmm dd, yyyy hh:mm"))</f>
        <v>7</v>
      </c>
      <c r="AG11" s="228" t="str">
        <f>_xlfn.CONCAT(HelpMe7[[#This Row],[Year]],"-M",HelpMe7[[#This Row],[Month]])</f>
        <v>2024-M7</v>
      </c>
      <c r="AH11" s="228" t="str">
        <f ca="1">IF(HelpMe7[[#This Row],[Age]]&lt;2,"Less than 2",IF(HelpMe7[[#This Row],[Age]]&lt;5,"From 2 to 5",IF(HelpMe7[[#This Row],[Age]]&lt;10,"From 5 to 10","More than 10")))</f>
        <v>From 5 to 10</v>
      </c>
      <c r="AI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45474.615277777775</v>
      </c>
      <c r="AJ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45483.720833333333</v>
      </c>
    </row>
    <row r="12" spans="1:36" ht="26.1">
      <c r="A12" s="236" t="s">
        <v>7869</v>
      </c>
      <c r="B12" s="224" t="s">
        <v>117</v>
      </c>
      <c r="C12" s="224" t="s">
        <v>795</v>
      </c>
      <c r="D12" s="1" t="s">
        <v>949</v>
      </c>
      <c r="E12" s="224" t="s">
        <v>950</v>
      </c>
      <c r="F12" s="224" t="s">
        <v>881</v>
      </c>
      <c r="G12" s="224" t="s">
        <v>882</v>
      </c>
      <c r="H12" s="224" t="s">
        <v>403</v>
      </c>
      <c r="I12" s="227" t="s">
        <v>7870</v>
      </c>
      <c r="J12" s="225" t="s">
        <v>7871</v>
      </c>
      <c r="K12" s="224" t="s">
        <v>846</v>
      </c>
      <c r="L12" s="225" t="s">
        <v>7872</v>
      </c>
      <c r="M12" s="224" t="s">
        <v>933</v>
      </c>
      <c r="N12" s="224" t="s">
        <v>945</v>
      </c>
      <c r="O12" s="224" t="s">
        <v>850</v>
      </c>
      <c r="P12" s="225" t="s">
        <v>7872</v>
      </c>
      <c r="Q12" s="224" t="s">
        <v>795</v>
      </c>
      <c r="R12" s="225" t="s">
        <v>7873</v>
      </c>
      <c r="S12" s="225" t="s">
        <v>7874</v>
      </c>
      <c r="T12" s="225" t="s">
        <v>7871</v>
      </c>
      <c r="U12" s="224" t="s">
        <v>890</v>
      </c>
      <c r="V12" s="224" t="s">
        <v>957</v>
      </c>
      <c r="W12" s="224" t="s">
        <v>869</v>
      </c>
      <c r="X12" s="228" t="str">
        <f>VLOOKUP(HelpMe7[[#This Row],[Technician]],Technicians[#All],3,FALSE)</f>
        <v>RAK Ceramics</v>
      </c>
      <c r="Y12" s="228" t="str">
        <f>VLOOKUP(HelpMe7[[#This Row],[Technician]],Technicians[#All],2,FALSE)</f>
        <v>SAP Basis</v>
      </c>
      <c r="Z12" s="230" t="str">
        <f>IF((TEXT("Oct 28, 2024 00:00 AM","mmm dd, yyyy hh:mm") - TEXT(HelpMe7[[#This Row],[Updated Creation Date]],"mmm dd, yyyy hh:mm"))&gt;0, "Yes","No")</f>
        <v>Yes</v>
      </c>
      <c r="AA12" s="230">
        <f ca="1">IF(HelpMe7[[#This Row],[Updated Resolved Date]]="-",NOW()-TEXT(HelpMe7[[#This Row],[Updated Creation Date]],"mmm dd, yyyy hh:mm"),HelpMe7[[#This Row],[Updated Resolved Date]]-HelpMe7[[#This Row],[Updated Creation Date]])</f>
        <v>9.0604166666671517</v>
      </c>
      <c r="AB12" s="231">
        <f>YEAR(TEXT(HelpMe7[[#This Row],[Updated Creation Date]],"mmm dd, yyyy hh:mm"))</f>
        <v>2024</v>
      </c>
      <c r="AC12" s="228">
        <f>WEEKNUM(TEXT(HelpMe7[[#This Row],[Updated Creation Date]],"mmm dd, yyyy hh:mm"),2)</f>
        <v>27</v>
      </c>
      <c r="AD12" s="228" t="str">
        <f>_xlfn.CONCAT(HelpMe7[[#This Row],[Year]],"-W",HelpMe7[[#This Row],[Week'#]])</f>
        <v>2024-W27</v>
      </c>
      <c r="AE12" s="228" t="str">
        <f>IFERROR(VLOOKUP(HelpMe7[[#This Row],[ID]],CGTracker[#All],11,FALSE),"No CG Status Found")</f>
        <v>No CG Status Found</v>
      </c>
      <c r="AF12" s="228">
        <f>MONTH(TEXT(HelpMe7[[#This Row],[Updated Creation Date]],"mmm dd, yyyy hh:mm"))</f>
        <v>7</v>
      </c>
      <c r="AG12" s="228" t="str">
        <f>_xlfn.CONCAT(HelpMe7[[#This Row],[Year]],"-M",HelpMe7[[#This Row],[Month]])</f>
        <v>2024-M7</v>
      </c>
      <c r="AH12" s="228" t="str">
        <f ca="1">IF(HelpMe7[[#This Row],[Age]]&lt;2,"Less than 2",IF(HelpMe7[[#This Row],[Age]]&lt;5,"From 2 to 5",IF(HelpMe7[[#This Row],[Age]]&lt;10,"From 5 to 10","More than 10")))</f>
        <v>From 5 to 10</v>
      </c>
      <c r="AI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45475.441666666666</v>
      </c>
      <c r="AJ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45484.502083333333</v>
      </c>
    </row>
    <row r="13" spans="1:36" ht="14.45">
      <c r="A13" s="236" t="s">
        <v>7875</v>
      </c>
      <c r="B13" s="224" t="s">
        <v>156</v>
      </c>
      <c r="C13" s="224" t="s">
        <v>795</v>
      </c>
      <c r="D13" s="1" t="s">
        <v>958</v>
      </c>
      <c r="E13" s="224" t="s">
        <v>959</v>
      </c>
      <c r="F13" s="224" t="s">
        <v>881</v>
      </c>
      <c r="G13" s="224" t="s">
        <v>882</v>
      </c>
      <c r="H13" s="224" t="s">
        <v>403</v>
      </c>
      <c r="I13" s="227" t="s">
        <v>7876</v>
      </c>
      <c r="J13" s="225" t="s">
        <v>7877</v>
      </c>
      <c r="K13" s="224" t="s">
        <v>846</v>
      </c>
      <c r="L13" s="225" t="s">
        <v>7878</v>
      </c>
      <c r="M13" s="224" t="s">
        <v>959</v>
      </c>
      <c r="N13" s="224" t="s">
        <v>963</v>
      </c>
      <c r="O13" s="224" t="s">
        <v>850</v>
      </c>
      <c r="P13" s="225" t="s">
        <v>7879</v>
      </c>
      <c r="Q13" s="224" t="s">
        <v>795</v>
      </c>
      <c r="R13" s="225" t="s">
        <v>7880</v>
      </c>
      <c r="S13" s="225" t="s">
        <v>7880</v>
      </c>
      <c r="T13" s="225" t="s">
        <v>7877</v>
      </c>
      <c r="U13" s="224" t="s">
        <v>855</v>
      </c>
      <c r="V13" s="224" t="s">
        <v>855</v>
      </c>
      <c r="W13" s="224" t="s">
        <v>869</v>
      </c>
      <c r="X13" s="228" t="str">
        <f>VLOOKUP(HelpMe7[[#This Row],[Technician]],Technicians[#All],3,FALSE)</f>
        <v>RAK Ceramics</v>
      </c>
      <c r="Y13" s="228" t="str">
        <f>VLOOKUP(HelpMe7[[#This Row],[Technician]],Technicians[#All],2,FALSE)</f>
        <v>SAP Basis</v>
      </c>
      <c r="Z13" s="233" t="str">
        <f>IF((TEXT("Oct 28, 2024 00:00 AM","mmm dd, yyyy hh:mm") - TEXT(HelpMe7[[#This Row],[Updated Creation Date]],"mmm dd, yyyy hh:mm"))&gt;0, "Yes","No")</f>
        <v>Yes</v>
      </c>
      <c r="AA13" s="230">
        <f ca="1">IF(HelpMe7[[#This Row],[Updated Resolved Date]]="-",NOW()-TEXT(HelpMe7[[#This Row],[Updated Creation Date]],"mmm dd, yyyy hh:mm"),HelpMe7[[#This Row],[Updated Resolved Date]]-HelpMe7[[#This Row],[Updated Creation Date]])</f>
        <v>8.333333331393078E-3</v>
      </c>
      <c r="AB13" s="231">
        <f>YEAR(TEXT(HelpMe7[[#This Row],[Updated Creation Date]],"mmm dd, yyyy hh:mm"))</f>
        <v>2024</v>
      </c>
      <c r="AC13" s="228">
        <f>WEEKNUM(TEXT(HelpMe7[[#This Row],[Updated Creation Date]],"mmm dd, yyyy hh:mm"),2)</f>
        <v>27</v>
      </c>
      <c r="AD13" s="228" t="str">
        <f>_xlfn.CONCAT(HelpMe7[[#This Row],[Year]],"-W",HelpMe7[[#This Row],[Week'#]])</f>
        <v>2024-W27</v>
      </c>
      <c r="AE13" s="228" t="str">
        <f>IFERROR(VLOOKUP(HelpMe7[[#This Row],[ID]],CGTracker[#All],11,FALSE),"No CG Status Found")</f>
        <v>No CG Status Found</v>
      </c>
      <c r="AF13" s="228">
        <f>MONTH(TEXT(HelpMe7[[#This Row],[Updated Creation Date]],"mmm dd, yyyy hh:mm"))</f>
        <v>7</v>
      </c>
      <c r="AG13" s="228" t="str">
        <f>_xlfn.CONCAT(HelpMe7[[#This Row],[Year]],"-M",HelpMe7[[#This Row],[Month]])</f>
        <v>2024-M7</v>
      </c>
      <c r="AH13" s="228" t="str">
        <f ca="1">IF(HelpMe7[[#This Row],[Age]]&lt;2,"Less than 2",IF(HelpMe7[[#This Row],[Age]]&lt;5,"From 2 to 5",IF(HelpMe7[[#This Row],[Age]]&lt;10,"From 5 to 10","More than 10")))</f>
        <v>Less than 2</v>
      </c>
      <c r="AI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45474.447222222225</v>
      </c>
      <c r="AJ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45474.455555555556</v>
      </c>
    </row>
    <row r="14" spans="1:36" ht="14.45">
      <c r="A14" s="236" t="s">
        <v>7881</v>
      </c>
      <c r="B14" s="224" t="s">
        <v>156</v>
      </c>
      <c r="C14" s="224" t="s">
        <v>795</v>
      </c>
      <c r="D14" s="1" t="s">
        <v>967</v>
      </c>
      <c r="E14" s="224" t="s">
        <v>968</v>
      </c>
      <c r="F14" s="224" t="s">
        <v>881</v>
      </c>
      <c r="G14" s="224" t="s">
        <v>882</v>
      </c>
      <c r="H14" s="224" t="s">
        <v>403</v>
      </c>
      <c r="I14" s="227" t="s">
        <v>7865</v>
      </c>
      <c r="J14" s="225" t="s">
        <v>7882</v>
      </c>
      <c r="K14" s="224" t="s">
        <v>846</v>
      </c>
      <c r="L14" s="225" t="s">
        <v>7872</v>
      </c>
      <c r="M14" s="224" t="s">
        <v>968</v>
      </c>
      <c r="N14" s="224" t="s">
        <v>970</v>
      </c>
      <c r="O14" s="224" t="s">
        <v>850</v>
      </c>
      <c r="P14" s="225" t="s">
        <v>7872</v>
      </c>
      <c r="Q14" s="224" t="s">
        <v>795</v>
      </c>
      <c r="R14" s="225" t="s">
        <v>7883</v>
      </c>
      <c r="S14" s="225" t="s">
        <v>7884</v>
      </c>
      <c r="T14" s="225" t="s">
        <v>7882</v>
      </c>
      <c r="U14" s="224" t="s">
        <v>855</v>
      </c>
      <c r="V14" s="224" t="s">
        <v>855</v>
      </c>
      <c r="W14" s="224" t="s">
        <v>869</v>
      </c>
      <c r="X14" s="228" t="str">
        <f>VLOOKUP(HelpMe7[[#This Row],[Technician]],Technicians[#All],3,FALSE)</f>
        <v>RAK Ceramics</v>
      </c>
      <c r="Y14" s="228" t="str">
        <f>VLOOKUP(HelpMe7[[#This Row],[Technician]],Technicians[#All],2,FALSE)</f>
        <v>SAP Basis</v>
      </c>
      <c r="Z14" s="233" t="str">
        <f>IF((TEXT("Oct 28, 2024 00:00 AM","mmm dd, yyyy hh:mm") - TEXT(HelpMe7[[#This Row],[Updated Creation Date]],"mmm dd, yyyy hh:mm"))&gt;0, "Yes","No")</f>
        <v>Yes</v>
      </c>
      <c r="AA14" s="230">
        <f ca="1">IF(HelpMe7[[#This Row],[Updated Resolved Date]]="-",NOW()-TEXT(HelpMe7[[#This Row],[Updated Creation Date]],"mmm dd, yyyy hh:mm"),HelpMe7[[#This Row],[Updated Resolved Date]]-HelpMe7[[#This Row],[Updated Creation Date]])</f>
        <v>9.7798611111138598</v>
      </c>
      <c r="AB14" s="231">
        <f>YEAR(TEXT(HelpMe7[[#This Row],[Updated Creation Date]],"mmm dd, yyyy hh:mm"))</f>
        <v>2024</v>
      </c>
      <c r="AC14" s="228">
        <f>WEEKNUM(TEXT(HelpMe7[[#This Row],[Updated Creation Date]],"mmm dd, yyyy hh:mm"),2)</f>
        <v>27</v>
      </c>
      <c r="AD14" s="228" t="str">
        <f>_xlfn.CONCAT(HelpMe7[[#This Row],[Year]],"-W",HelpMe7[[#This Row],[Week'#]])</f>
        <v>2024-W27</v>
      </c>
      <c r="AE14" s="228" t="str">
        <f>IFERROR(VLOOKUP(HelpMe7[[#This Row],[ID]],CGTracker[#All],11,FALSE),"No CG Status Found")</f>
        <v>No CG Status Found</v>
      </c>
      <c r="AF14" s="228">
        <f>MONTH(TEXT(HelpMe7[[#This Row],[Updated Creation Date]],"mmm dd, yyyy hh:mm"))</f>
        <v>7</v>
      </c>
      <c r="AG14" s="228" t="str">
        <f>_xlfn.CONCAT(HelpMe7[[#This Row],[Year]],"-M",HelpMe7[[#This Row],[Month]])</f>
        <v>2024-M7</v>
      </c>
      <c r="AH14" s="228" t="str">
        <f ca="1">IF(HelpMe7[[#This Row],[Age]]&lt;2,"Less than 2",IF(HelpMe7[[#This Row],[Age]]&lt;5,"From 2 to 5",IF(HelpMe7[[#This Row],[Age]]&lt;10,"From 5 to 10","More than 10")))</f>
        <v>From 5 to 10</v>
      </c>
      <c r="AI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45474.698611111111</v>
      </c>
      <c r="AJ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45484.478472222225</v>
      </c>
    </row>
    <row r="15" spans="1:36" ht="26.1">
      <c r="A15" s="236" t="s">
        <v>7885</v>
      </c>
      <c r="B15" s="224" t="s">
        <v>117</v>
      </c>
      <c r="C15" s="224" t="s">
        <v>841</v>
      </c>
      <c r="D15" s="1" t="s">
        <v>974</v>
      </c>
      <c r="E15" s="224" t="s">
        <v>975</v>
      </c>
      <c r="F15" s="224" t="s">
        <v>881</v>
      </c>
      <c r="G15" s="224" t="s">
        <v>882</v>
      </c>
      <c r="H15" s="224" t="s">
        <v>403</v>
      </c>
      <c r="I15" s="227" t="s">
        <v>7886</v>
      </c>
      <c r="J15" s="225" t="s">
        <v>7887</v>
      </c>
      <c r="K15" s="224" t="s">
        <v>890</v>
      </c>
      <c r="L15" s="225" t="s">
        <v>7888</v>
      </c>
      <c r="M15" s="224" t="s">
        <v>979</v>
      </c>
      <c r="N15" s="224" t="s">
        <v>980</v>
      </c>
      <c r="O15" s="224" t="s">
        <v>850</v>
      </c>
      <c r="P15" s="225" t="s">
        <v>7888</v>
      </c>
      <c r="Q15" s="224" t="s">
        <v>841</v>
      </c>
      <c r="R15" s="225" t="s">
        <v>7889</v>
      </c>
      <c r="S15" s="225" t="s">
        <v>7890</v>
      </c>
      <c r="T15" s="225" t="s">
        <v>7887</v>
      </c>
      <c r="U15" s="224" t="s">
        <v>890</v>
      </c>
      <c r="V15" s="224" t="s">
        <v>855</v>
      </c>
      <c r="W15" s="224" t="s">
        <v>938</v>
      </c>
      <c r="X15" s="228" t="str">
        <f>VLOOKUP(HelpMe7[[#This Row],[Technician]],Technicians[#All],3,FALSE)</f>
        <v>RAK Ceramics</v>
      </c>
      <c r="Y15" s="228" t="str">
        <f>VLOOKUP(HelpMe7[[#This Row],[Technician]],Technicians[#All],2,FALSE)</f>
        <v>SAP Basis</v>
      </c>
      <c r="Z15" s="233" t="str">
        <f>IF((TEXT("Oct 28, 2024 00:00 AM","mmm dd, yyyy hh:mm") - TEXT(HelpMe7[[#This Row],[Updated Creation Date]],"mmm dd, yyyy hh:mm"))&gt;0, "Yes","No")</f>
        <v>Yes</v>
      </c>
      <c r="AA15" s="230">
        <f ca="1">IF(HelpMe7[[#This Row],[Updated Resolved Date]]="-",NOW()-TEXT(HelpMe7[[#This Row],[Updated Creation Date]],"mmm dd, yyyy hh:mm"),HelpMe7[[#This Row],[Updated Resolved Date]]-HelpMe7[[#This Row],[Updated Creation Date]])</f>
        <v>13.144444444442343</v>
      </c>
      <c r="AB15" s="231">
        <f>YEAR(TEXT(HelpMe7[[#This Row],[Updated Creation Date]],"mmm dd, yyyy hh:mm"))</f>
        <v>2024</v>
      </c>
      <c r="AC15" s="228">
        <f>WEEKNUM(TEXT(HelpMe7[[#This Row],[Updated Creation Date]],"mmm dd, yyyy hh:mm"),2)</f>
        <v>27</v>
      </c>
      <c r="AD15" s="228" t="str">
        <f>_xlfn.CONCAT(HelpMe7[[#This Row],[Year]],"-W",HelpMe7[[#This Row],[Week'#]])</f>
        <v>2024-W27</v>
      </c>
      <c r="AE15" s="228" t="str">
        <f>IFERROR(VLOOKUP(HelpMe7[[#This Row],[ID]],CGTracker[#All],11,FALSE),"No CG Status Found")</f>
        <v>No CG Status Found</v>
      </c>
      <c r="AF15" s="228">
        <f>MONTH(TEXT(HelpMe7[[#This Row],[Updated Creation Date]],"mmm dd, yyyy hh:mm"))</f>
        <v>7</v>
      </c>
      <c r="AG15" s="228" t="str">
        <f>_xlfn.CONCAT(HelpMe7[[#This Row],[Year]],"-M",HelpMe7[[#This Row],[Month]])</f>
        <v>2024-M7</v>
      </c>
      <c r="AH15" s="228" t="str">
        <f ca="1">IF(HelpMe7[[#This Row],[Age]]&lt;2,"Less than 2",IF(HelpMe7[[#This Row],[Age]]&lt;5,"From 2 to 5",IF(HelpMe7[[#This Row],[Age]]&lt;10,"From 5 to 10","More than 10")))</f>
        <v>More than 10</v>
      </c>
      <c r="AI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45475.466666666667</v>
      </c>
      <c r="AJ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45488.611111111109</v>
      </c>
    </row>
    <row r="16" spans="1:36" ht="14.45">
      <c r="A16" s="236" t="s">
        <v>7891</v>
      </c>
      <c r="B16" s="224" t="s">
        <v>117</v>
      </c>
      <c r="C16" s="224" t="s">
        <v>795</v>
      </c>
      <c r="D16" s="1" t="s">
        <v>985</v>
      </c>
      <c r="E16" s="224" t="s">
        <v>986</v>
      </c>
      <c r="F16" s="224" t="s">
        <v>881</v>
      </c>
      <c r="G16" s="224" t="s">
        <v>882</v>
      </c>
      <c r="H16" s="224" t="s">
        <v>131</v>
      </c>
      <c r="I16" s="227" t="s">
        <v>7892</v>
      </c>
      <c r="J16" s="225" t="s">
        <v>7893</v>
      </c>
      <c r="K16" s="224" t="s">
        <v>846</v>
      </c>
      <c r="L16" s="225" t="s">
        <v>855</v>
      </c>
      <c r="M16" s="224" t="s">
        <v>933</v>
      </c>
      <c r="N16" s="224" t="s">
        <v>849</v>
      </c>
      <c r="O16" s="224" t="s">
        <v>850</v>
      </c>
      <c r="P16" s="225" t="s">
        <v>7894</v>
      </c>
      <c r="Q16" s="224" t="s">
        <v>795</v>
      </c>
      <c r="R16" s="225" t="s">
        <v>855</v>
      </c>
      <c r="S16" s="225" t="s">
        <v>7895</v>
      </c>
      <c r="T16" s="225" t="s">
        <v>7893</v>
      </c>
      <c r="U16" s="224" t="s">
        <v>890</v>
      </c>
      <c r="V16" s="224" t="s">
        <v>855</v>
      </c>
      <c r="W16" s="224" t="s">
        <v>869</v>
      </c>
      <c r="X16" s="228" t="str">
        <f>VLOOKUP(HelpMe7[[#This Row],[Technician]],Technicians[#All],3,FALSE)</f>
        <v>RAK Ceramics</v>
      </c>
      <c r="Y16" s="228" t="str">
        <f>VLOOKUP(HelpMe7[[#This Row],[Technician]],Technicians[#All],2,FALSE)</f>
        <v>SAP Basis</v>
      </c>
      <c r="Z16" s="233" t="str">
        <f>IF((TEXT("Oct 28, 2024 00:00 AM","mmm dd, yyyy hh:mm") - TEXT(HelpMe7[[#This Row],[Updated Creation Date]],"mmm dd, yyyy hh:mm"))&gt;0, "Yes","No")</f>
        <v>Yes</v>
      </c>
      <c r="AA16" s="230">
        <f ca="1">IF(HelpMe7[[#This Row],[Updated Resolved Date]]="-",NOW()-TEXT(HelpMe7[[#This Row],[Updated Creation Date]],"mmm dd, yyyy hh:mm"),HelpMe7[[#This Row],[Updated Resolved Date]]-HelpMe7[[#This Row],[Updated Creation Date]])</f>
        <v>178.27765798610926</v>
      </c>
      <c r="AB16" s="231">
        <f>YEAR(TEXT(HelpMe7[[#This Row],[Updated Creation Date]],"mmm dd, yyyy hh:mm"))</f>
        <v>2024</v>
      </c>
      <c r="AC16" s="228">
        <f>WEEKNUM(TEXT(HelpMe7[[#This Row],[Updated Creation Date]],"mmm dd, yyyy hh:mm"),2)</f>
        <v>27</v>
      </c>
      <c r="AD16" s="228" t="str">
        <f>_xlfn.CONCAT(HelpMe7[[#This Row],[Year]],"-W",HelpMe7[[#This Row],[Week'#]])</f>
        <v>2024-W27</v>
      </c>
      <c r="AE16" s="228" t="str">
        <f>IFERROR(VLOOKUP(HelpMe7[[#This Row],[ID]],CGTracker[#All],11,FALSE),"No CG Status Found")</f>
        <v>No CG Status Found</v>
      </c>
      <c r="AF16" s="228">
        <f>MONTH(TEXT(HelpMe7[[#This Row],[Updated Creation Date]],"mmm dd, yyyy hh:mm"))</f>
        <v>7</v>
      </c>
      <c r="AG16" s="228" t="str">
        <f>_xlfn.CONCAT(HelpMe7[[#This Row],[Year]],"-M",HelpMe7[[#This Row],[Month]])</f>
        <v>2024-M7</v>
      </c>
      <c r="AH16" s="228" t="str">
        <f ca="1">IF(HelpMe7[[#This Row],[Age]]&lt;2,"Less than 2",IF(HelpMe7[[#This Row],[Age]]&lt;5,"From 2 to 5",IF(HelpMe7[[#This Row],[Age]]&lt;10,"From 5 to 10","More than 10")))</f>
        <v>More than 10</v>
      </c>
      <c r="AI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45475.479861111111</v>
      </c>
      <c r="AJ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45653.75751909722</v>
      </c>
    </row>
    <row r="17" spans="1:36" ht="14.45">
      <c r="A17" s="236" t="s">
        <v>7896</v>
      </c>
      <c r="B17" s="224" t="s">
        <v>117</v>
      </c>
      <c r="C17" s="224" t="s">
        <v>795</v>
      </c>
      <c r="D17" s="1" t="s">
        <v>992</v>
      </c>
      <c r="E17" s="224" t="s">
        <v>940</v>
      </c>
      <c r="F17" s="224" t="s">
        <v>881</v>
      </c>
      <c r="G17" s="224" t="s">
        <v>882</v>
      </c>
      <c r="H17" s="224" t="s">
        <v>403</v>
      </c>
      <c r="I17" s="227" t="s">
        <v>7897</v>
      </c>
      <c r="J17" s="225" t="s">
        <v>7898</v>
      </c>
      <c r="K17" s="224" t="s">
        <v>846</v>
      </c>
      <c r="L17" s="225" t="s">
        <v>7899</v>
      </c>
      <c r="M17" s="224" t="s">
        <v>933</v>
      </c>
      <c r="N17" s="224" t="s">
        <v>945</v>
      </c>
      <c r="O17" s="224" t="s">
        <v>917</v>
      </c>
      <c r="P17" s="225" t="s">
        <v>7899</v>
      </c>
      <c r="Q17" s="224" t="s">
        <v>795</v>
      </c>
      <c r="R17" s="225" t="s">
        <v>7900</v>
      </c>
      <c r="S17" s="225" t="s">
        <v>7901</v>
      </c>
      <c r="T17" s="225" t="s">
        <v>7898</v>
      </c>
      <c r="U17" s="224" t="s">
        <v>890</v>
      </c>
      <c r="V17" s="224" t="s">
        <v>855</v>
      </c>
      <c r="W17" s="224" t="s">
        <v>869</v>
      </c>
      <c r="X17" s="228" t="str">
        <f>VLOOKUP(HelpMe7[[#This Row],[Technician]],Technicians[#All],3,FALSE)</f>
        <v>RAK Ceramics</v>
      </c>
      <c r="Y17" s="228" t="str">
        <f>VLOOKUP(HelpMe7[[#This Row],[Technician]],Technicians[#All],2,FALSE)</f>
        <v>SAP Basis</v>
      </c>
      <c r="Z17" s="233" t="str">
        <f>IF((TEXT("Oct 28, 2024 00:00 AM","mmm dd, yyyy hh:mm") - TEXT(HelpMe7[[#This Row],[Updated Creation Date]],"mmm dd, yyyy hh:mm"))&gt;0, "Yes","No")</f>
        <v>Yes</v>
      </c>
      <c r="AA17" s="230">
        <f ca="1">IF(HelpMe7[[#This Row],[Updated Resolved Date]]="-",NOW()-TEXT(HelpMe7[[#This Row],[Updated Creation Date]],"mmm dd, yyyy hh:mm"),HelpMe7[[#This Row],[Updated Resolved Date]]-HelpMe7[[#This Row],[Updated Creation Date]])</f>
        <v>1.0569444444481633</v>
      </c>
      <c r="AB17" s="231">
        <f>YEAR(TEXT(HelpMe7[[#This Row],[Updated Creation Date]],"mmm dd, yyyy hh:mm"))</f>
        <v>2024</v>
      </c>
      <c r="AC17" s="228">
        <f>WEEKNUM(TEXT(HelpMe7[[#This Row],[Updated Creation Date]],"mmm dd, yyyy hh:mm"),2)</f>
        <v>27</v>
      </c>
      <c r="AD17" s="228" t="str">
        <f>_xlfn.CONCAT(HelpMe7[[#This Row],[Year]],"-W",HelpMe7[[#This Row],[Week'#]])</f>
        <v>2024-W27</v>
      </c>
      <c r="AE17" s="228" t="str">
        <f>IFERROR(VLOOKUP(HelpMe7[[#This Row],[ID]],CGTracker[#All],11,FALSE),"No CG Status Found")</f>
        <v>No CG Status Found</v>
      </c>
      <c r="AF17" s="228">
        <f>MONTH(TEXT(HelpMe7[[#This Row],[Updated Creation Date]],"mmm dd, yyyy hh:mm"))</f>
        <v>7</v>
      </c>
      <c r="AG17" s="228" t="str">
        <f>_xlfn.CONCAT(HelpMe7[[#This Row],[Year]],"-M",HelpMe7[[#This Row],[Month]])</f>
        <v>2024-M7</v>
      </c>
      <c r="AH17" s="228" t="str">
        <f ca="1">IF(HelpMe7[[#This Row],[Age]]&lt;2,"Less than 2",IF(HelpMe7[[#This Row],[Age]]&lt;5,"From 2 to 5",IF(HelpMe7[[#This Row],[Age]]&lt;10,"From 5 to 10","More than 10")))</f>
        <v>Less than 2</v>
      </c>
      <c r="AI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45475.636111111111</v>
      </c>
      <c r="AJ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45476.693055555559</v>
      </c>
    </row>
    <row r="18" spans="1:36" ht="14.45">
      <c r="A18" s="236" t="s">
        <v>7902</v>
      </c>
      <c r="B18" s="224" t="s">
        <v>117</v>
      </c>
      <c r="C18" s="224" t="s">
        <v>841</v>
      </c>
      <c r="D18" s="1" t="s">
        <v>999</v>
      </c>
      <c r="E18" s="224" t="s">
        <v>1000</v>
      </c>
      <c r="F18" s="224" t="s">
        <v>881</v>
      </c>
      <c r="G18" s="224" t="s">
        <v>882</v>
      </c>
      <c r="H18" s="224" t="s">
        <v>403</v>
      </c>
      <c r="I18" s="227" t="s">
        <v>7903</v>
      </c>
      <c r="J18" s="225" t="s">
        <v>7904</v>
      </c>
      <c r="K18" s="224" t="s">
        <v>846</v>
      </c>
      <c r="L18" s="225" t="s">
        <v>7905</v>
      </c>
      <c r="M18" s="224" t="s">
        <v>933</v>
      </c>
      <c r="N18" s="224" t="s">
        <v>1004</v>
      </c>
      <c r="O18" s="224" t="s">
        <v>850</v>
      </c>
      <c r="P18" s="225" t="s">
        <v>7905</v>
      </c>
      <c r="Q18" s="224" t="s">
        <v>841</v>
      </c>
      <c r="R18" s="225" t="s">
        <v>7906</v>
      </c>
      <c r="S18" s="225" t="s">
        <v>7907</v>
      </c>
      <c r="T18" s="225" t="s">
        <v>7904</v>
      </c>
      <c r="U18" s="224" t="s">
        <v>890</v>
      </c>
      <c r="V18" s="224" t="s">
        <v>855</v>
      </c>
      <c r="W18" s="224" t="s">
        <v>869</v>
      </c>
      <c r="X18" s="228" t="str">
        <f>VLOOKUP(HelpMe7[[#This Row],[Technician]],Technicians[#All],3,FALSE)</f>
        <v>RAK Ceramics</v>
      </c>
      <c r="Y18" s="228" t="str">
        <f>VLOOKUP(HelpMe7[[#This Row],[Technician]],Technicians[#All],2,FALSE)</f>
        <v>SAP Basis</v>
      </c>
      <c r="Z18" s="233" t="str">
        <f>IF((TEXT("Oct 28, 2024 00:00 AM","mmm dd, yyyy hh:mm") - TEXT(HelpMe7[[#This Row],[Updated Creation Date]],"mmm dd, yyyy hh:mm"))&gt;0, "Yes","No")</f>
        <v>Yes</v>
      </c>
      <c r="AA18" s="230">
        <f ca="1">IF(HelpMe7[[#This Row],[Updated Resolved Date]]="-",NOW()-TEXT(HelpMe7[[#This Row],[Updated Creation Date]],"mmm dd, yyyy hh:mm"),HelpMe7[[#This Row],[Updated Resolved Date]]-HelpMe7[[#This Row],[Updated Creation Date]])</f>
        <v>9.1201388888875954</v>
      </c>
      <c r="AB18" s="231">
        <f>YEAR(TEXT(HelpMe7[[#This Row],[Updated Creation Date]],"mmm dd, yyyy hh:mm"))</f>
        <v>2024</v>
      </c>
      <c r="AC18" s="228">
        <f>WEEKNUM(TEXT(HelpMe7[[#This Row],[Updated Creation Date]],"mmm dd, yyyy hh:mm"),2)</f>
        <v>27</v>
      </c>
      <c r="AD18" s="228" t="str">
        <f>_xlfn.CONCAT(HelpMe7[[#This Row],[Year]],"-W",HelpMe7[[#This Row],[Week'#]])</f>
        <v>2024-W27</v>
      </c>
      <c r="AE18" s="228" t="str">
        <f>IFERROR(VLOOKUP(HelpMe7[[#This Row],[ID]],CGTracker[#All],11,FALSE),"No CG Status Found")</f>
        <v>No CG Status Found</v>
      </c>
      <c r="AF18" s="228">
        <f>MONTH(TEXT(HelpMe7[[#This Row],[Updated Creation Date]],"mmm dd, yyyy hh:mm"))</f>
        <v>7</v>
      </c>
      <c r="AG18" s="228" t="str">
        <f>_xlfn.CONCAT(HelpMe7[[#This Row],[Year]],"-M",HelpMe7[[#This Row],[Month]])</f>
        <v>2024-M7</v>
      </c>
      <c r="AH18" s="228" t="str">
        <f ca="1">IF(HelpMe7[[#This Row],[Age]]&lt;2,"Less than 2",IF(HelpMe7[[#This Row],[Age]]&lt;5,"From 2 to 5",IF(HelpMe7[[#This Row],[Age]]&lt;10,"From 5 to 10","More than 10")))</f>
        <v>From 5 to 10</v>
      </c>
      <c r="AI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45476.499305555553</v>
      </c>
      <c r="AJ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45485.619444444441</v>
      </c>
    </row>
    <row r="19" spans="1:36" ht="26.1">
      <c r="A19" s="236" t="s">
        <v>7908</v>
      </c>
      <c r="B19" s="224" t="s">
        <v>156</v>
      </c>
      <c r="C19" s="224" t="s">
        <v>795</v>
      </c>
      <c r="D19" s="1" t="s">
        <v>1008</v>
      </c>
      <c r="E19" s="224" t="s">
        <v>1009</v>
      </c>
      <c r="F19" s="224" t="s">
        <v>1010</v>
      </c>
      <c r="G19" s="224" t="s">
        <v>1011</v>
      </c>
      <c r="H19" s="224" t="s">
        <v>403</v>
      </c>
      <c r="I19" s="227" t="s">
        <v>7909</v>
      </c>
      <c r="J19" s="225" t="s">
        <v>7910</v>
      </c>
      <c r="K19" s="224" t="s">
        <v>846</v>
      </c>
      <c r="L19" s="225" t="s">
        <v>7911</v>
      </c>
      <c r="M19" s="224" t="s">
        <v>1009</v>
      </c>
      <c r="N19" s="224" t="s">
        <v>924</v>
      </c>
      <c r="O19" s="224" t="s">
        <v>1015</v>
      </c>
      <c r="P19" s="225" t="s">
        <v>7912</v>
      </c>
      <c r="Q19" s="224" t="s">
        <v>892</v>
      </c>
      <c r="R19" s="225" t="s">
        <v>7913</v>
      </c>
      <c r="S19" s="225" t="s">
        <v>7913</v>
      </c>
      <c r="T19" s="225" t="s">
        <v>7910</v>
      </c>
      <c r="U19" s="224" t="s">
        <v>855</v>
      </c>
      <c r="V19" s="224" t="s">
        <v>855</v>
      </c>
      <c r="W19" s="224" t="s">
        <v>869</v>
      </c>
      <c r="X19" s="228" t="str">
        <f>VLOOKUP(HelpMe7[[#This Row],[Technician]],Technicians[#All],3,FALSE)</f>
        <v>RAK Ceramics</v>
      </c>
      <c r="Y19" s="228" t="str">
        <f>VLOOKUP(HelpMe7[[#This Row],[Technician]],Technicians[#All],2,FALSE)</f>
        <v>Business Head India</v>
      </c>
      <c r="Z19" s="233" t="str">
        <f>IF((TEXT("Oct 28, 2024 00:00 AM","mmm dd, yyyy hh:mm") - TEXT(HelpMe7[[#This Row],[Updated Creation Date]],"mmm dd, yyyy hh:mm"))&gt;0, "Yes","No")</f>
        <v>Yes</v>
      </c>
      <c r="AA19" s="230">
        <f ca="1">IF(HelpMe7[[#This Row],[Updated Resolved Date]]="-",NOW()-TEXT(HelpMe7[[#This Row],[Updated Creation Date]],"mmm dd, yyyy hh:mm"),HelpMe7[[#This Row],[Updated Resolved Date]]-HelpMe7[[#This Row],[Updated Creation Date]])</f>
        <v>2.9145833333313931</v>
      </c>
      <c r="AB19" s="231">
        <f>YEAR(TEXT(HelpMe7[[#This Row],[Updated Creation Date]],"mmm dd, yyyy hh:mm"))</f>
        <v>2024</v>
      </c>
      <c r="AC19" s="228">
        <f>WEEKNUM(TEXT(HelpMe7[[#This Row],[Updated Creation Date]],"mmm dd, yyyy hh:mm"),2)</f>
        <v>27</v>
      </c>
      <c r="AD19" s="228" t="str">
        <f>_xlfn.CONCAT(HelpMe7[[#This Row],[Year]],"-W",HelpMe7[[#This Row],[Week'#]])</f>
        <v>2024-W27</v>
      </c>
      <c r="AE19" s="228" t="str">
        <f>IFERROR(VLOOKUP(HelpMe7[[#This Row],[ID]],CGTracker[#All],11,FALSE),"No CG Status Found")</f>
        <v>No CG Status Found</v>
      </c>
      <c r="AF19" s="228">
        <f>MONTH(TEXT(HelpMe7[[#This Row],[Updated Creation Date]],"mmm dd, yyyy hh:mm"))</f>
        <v>7</v>
      </c>
      <c r="AG19" s="228" t="str">
        <f>_xlfn.CONCAT(HelpMe7[[#This Row],[Year]],"-M",HelpMe7[[#This Row],[Month]])</f>
        <v>2024-M7</v>
      </c>
      <c r="AH19" s="228" t="str">
        <f ca="1">IF(HelpMe7[[#This Row],[Age]]&lt;2,"Less than 2",IF(HelpMe7[[#This Row],[Age]]&lt;5,"From 2 to 5",IF(HelpMe7[[#This Row],[Age]]&lt;10,"From 5 to 10","More than 10")))</f>
        <v>From 2 to 5</v>
      </c>
      <c r="AI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45475.623611111114</v>
      </c>
      <c r="AJ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45478.538194444445</v>
      </c>
    </row>
    <row r="20" spans="1:36" ht="14.45">
      <c r="A20" s="236" t="s">
        <v>7914</v>
      </c>
      <c r="B20" s="224" t="s">
        <v>117</v>
      </c>
      <c r="C20" s="224" t="s">
        <v>795</v>
      </c>
      <c r="D20" s="1" t="s">
        <v>1019</v>
      </c>
      <c r="E20" s="224" t="s">
        <v>1020</v>
      </c>
      <c r="F20" s="224" t="s">
        <v>881</v>
      </c>
      <c r="G20" s="224" t="s">
        <v>882</v>
      </c>
      <c r="H20" s="224" t="s">
        <v>403</v>
      </c>
      <c r="I20" s="227" t="s">
        <v>7915</v>
      </c>
      <c r="J20" s="225" t="s">
        <v>7916</v>
      </c>
      <c r="K20" s="224" t="s">
        <v>846</v>
      </c>
      <c r="L20" s="225" t="s">
        <v>7917</v>
      </c>
      <c r="M20" s="224" t="s">
        <v>979</v>
      </c>
      <c r="N20" s="224" t="s">
        <v>1024</v>
      </c>
      <c r="O20" s="224" t="s">
        <v>850</v>
      </c>
      <c r="P20" s="225" t="s">
        <v>7917</v>
      </c>
      <c r="Q20" s="224" t="s">
        <v>795</v>
      </c>
      <c r="R20" s="225" t="s">
        <v>7918</v>
      </c>
      <c r="S20" s="225" t="s">
        <v>7919</v>
      </c>
      <c r="T20" s="225" t="s">
        <v>7916</v>
      </c>
      <c r="U20" s="224" t="s">
        <v>890</v>
      </c>
      <c r="V20" s="224" t="s">
        <v>855</v>
      </c>
      <c r="W20" s="224" t="s">
        <v>869</v>
      </c>
      <c r="X20" s="228" t="str">
        <f>VLOOKUP(HelpMe7[[#This Row],[Technician]],Technicians[#All],3,FALSE)</f>
        <v>RAK Ceramics</v>
      </c>
      <c r="Y20" s="228" t="str">
        <f>VLOOKUP(HelpMe7[[#This Row],[Technician]],Technicians[#All],2,FALSE)</f>
        <v>SAP Basis</v>
      </c>
      <c r="Z20" s="233" t="str">
        <f>IF((TEXT("Oct 28, 2024 00:00 AM","mmm dd, yyyy hh:mm") - TEXT(HelpMe7[[#This Row],[Updated Creation Date]],"mmm dd, yyyy hh:mm"))&gt;0, "Yes","No")</f>
        <v>Yes</v>
      </c>
      <c r="AA20" s="230">
        <f ca="1">IF(HelpMe7[[#This Row],[Updated Resolved Date]]="-",NOW()-TEXT(HelpMe7[[#This Row],[Updated Creation Date]],"mmm dd, yyyy hh:mm"),HelpMe7[[#This Row],[Updated Resolved Date]]-HelpMe7[[#This Row],[Updated Creation Date]])</f>
        <v>7.9680555555532919</v>
      </c>
      <c r="AB20" s="231">
        <f>YEAR(TEXT(HelpMe7[[#This Row],[Updated Creation Date]],"mmm dd, yyyy hh:mm"))</f>
        <v>2024</v>
      </c>
      <c r="AC20" s="228">
        <f>WEEKNUM(TEXT(HelpMe7[[#This Row],[Updated Creation Date]],"mmm dd, yyyy hh:mm"),2)</f>
        <v>27</v>
      </c>
      <c r="AD20" s="228" t="str">
        <f>_xlfn.CONCAT(HelpMe7[[#This Row],[Year]],"-W",HelpMe7[[#This Row],[Week'#]])</f>
        <v>2024-W27</v>
      </c>
      <c r="AE20" s="228" t="str">
        <f>IFERROR(VLOOKUP(HelpMe7[[#This Row],[ID]],CGTracker[#All],11,FALSE),"No CG Status Found")</f>
        <v>No CG Status Found</v>
      </c>
      <c r="AF20" s="228">
        <f>MONTH(TEXT(HelpMe7[[#This Row],[Updated Creation Date]],"mmm dd, yyyy hh:mm"))</f>
        <v>7</v>
      </c>
      <c r="AG20" s="228" t="str">
        <f>_xlfn.CONCAT(HelpMe7[[#This Row],[Year]],"-M",HelpMe7[[#This Row],[Month]])</f>
        <v>2024-M7</v>
      </c>
      <c r="AH20" s="228" t="str">
        <f ca="1">IF(HelpMe7[[#This Row],[Age]]&lt;2,"Less than 2",IF(HelpMe7[[#This Row],[Age]]&lt;5,"From 2 to 5",IF(HelpMe7[[#This Row],[Age]]&lt;10,"From 5 to 10","More than 10")))</f>
        <v>From 5 to 10</v>
      </c>
      <c r="AI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45475.70416666667</v>
      </c>
      <c r="AJ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45483.672222222223</v>
      </c>
    </row>
    <row r="21" spans="1:36" ht="14.45">
      <c r="A21" s="236" t="s">
        <v>7920</v>
      </c>
      <c r="B21" s="224" t="s">
        <v>117</v>
      </c>
      <c r="C21" s="224" t="s">
        <v>892</v>
      </c>
      <c r="D21" s="1" t="s">
        <v>1028</v>
      </c>
      <c r="E21" s="224" t="s">
        <v>894</v>
      </c>
      <c r="F21" s="224" t="s">
        <v>881</v>
      </c>
      <c r="G21" s="224" t="s">
        <v>882</v>
      </c>
      <c r="H21" s="224" t="s">
        <v>403</v>
      </c>
      <c r="I21" s="227" t="s">
        <v>7921</v>
      </c>
      <c r="J21" s="225" t="s">
        <v>7922</v>
      </c>
      <c r="K21" s="224" t="s">
        <v>846</v>
      </c>
      <c r="L21" s="225" t="s">
        <v>7923</v>
      </c>
      <c r="M21" s="224" t="s">
        <v>894</v>
      </c>
      <c r="N21" s="224" t="s">
        <v>899</v>
      </c>
      <c r="O21" s="224" t="s">
        <v>850</v>
      </c>
      <c r="P21" s="225" t="s">
        <v>7923</v>
      </c>
      <c r="Q21" s="224" t="s">
        <v>795</v>
      </c>
      <c r="R21" s="225" t="s">
        <v>7924</v>
      </c>
      <c r="S21" s="225" t="s">
        <v>7925</v>
      </c>
      <c r="T21" s="225" t="s">
        <v>7922</v>
      </c>
      <c r="U21" s="224" t="s">
        <v>846</v>
      </c>
      <c r="V21" s="224" t="s">
        <v>855</v>
      </c>
      <c r="W21" s="224" t="s">
        <v>869</v>
      </c>
      <c r="X21" s="228" t="str">
        <f>VLOOKUP(HelpMe7[[#This Row],[Technician]],Technicians[#All],3,FALSE)</f>
        <v>RAK Ceramics</v>
      </c>
      <c r="Y21" s="228" t="str">
        <f>VLOOKUP(HelpMe7[[#This Row],[Technician]],Technicians[#All],2,FALSE)</f>
        <v>SAP Basis</v>
      </c>
      <c r="Z21" s="233" t="str">
        <f>IF((TEXT("Oct 28, 2024 00:00 AM","mmm dd, yyyy hh:mm") - TEXT(HelpMe7[[#This Row],[Updated Creation Date]],"mmm dd, yyyy hh:mm"))&gt;0, "Yes","No")</f>
        <v>Yes</v>
      </c>
      <c r="AA21" s="230">
        <f ca="1">IF(HelpMe7[[#This Row],[Updated Resolved Date]]="-",NOW()-TEXT(HelpMe7[[#This Row],[Updated Creation Date]],"mmm dd, yyyy hh:mm"),HelpMe7[[#This Row],[Updated Resolved Date]]-HelpMe7[[#This Row],[Updated Creation Date]])</f>
        <v>13.891666666662786</v>
      </c>
      <c r="AB21" s="231">
        <f>YEAR(TEXT(HelpMe7[[#This Row],[Updated Creation Date]],"mmm dd, yyyy hh:mm"))</f>
        <v>2024</v>
      </c>
      <c r="AC21" s="228">
        <f>WEEKNUM(TEXT(HelpMe7[[#This Row],[Updated Creation Date]],"mmm dd, yyyy hh:mm"),2)</f>
        <v>27</v>
      </c>
      <c r="AD21" s="228" t="str">
        <f>_xlfn.CONCAT(HelpMe7[[#This Row],[Year]],"-W",HelpMe7[[#This Row],[Week'#]])</f>
        <v>2024-W27</v>
      </c>
      <c r="AE21" s="228" t="str">
        <f>IFERROR(VLOOKUP(HelpMe7[[#This Row],[ID]],CGTracker[#All],11,FALSE),"No CG Status Found")</f>
        <v>No CG Status Found</v>
      </c>
      <c r="AF21" s="228">
        <f>MONTH(TEXT(HelpMe7[[#This Row],[Updated Creation Date]],"mmm dd, yyyy hh:mm"))</f>
        <v>7</v>
      </c>
      <c r="AG21" s="228" t="str">
        <f>_xlfn.CONCAT(HelpMe7[[#This Row],[Year]],"-M",HelpMe7[[#This Row],[Month]])</f>
        <v>2024-M7</v>
      </c>
      <c r="AH21" s="228" t="str">
        <f ca="1">IF(HelpMe7[[#This Row],[Age]]&lt;2,"Less than 2",IF(HelpMe7[[#This Row],[Age]]&lt;5,"From 2 to 5",IF(HelpMe7[[#This Row],[Age]]&lt;10,"From 5 to 10","More than 10")))</f>
        <v>More than 10</v>
      </c>
      <c r="AI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45475.636805555558</v>
      </c>
      <c r="AJ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45489.52847222222</v>
      </c>
    </row>
    <row r="22" spans="1:36" ht="14.45">
      <c r="A22" s="236" t="s">
        <v>7926</v>
      </c>
      <c r="B22" s="224" t="s">
        <v>156</v>
      </c>
      <c r="C22" s="224" t="s">
        <v>1035</v>
      </c>
      <c r="D22" s="1" t="s">
        <v>1036</v>
      </c>
      <c r="E22" s="224" t="s">
        <v>1037</v>
      </c>
      <c r="F22" s="224" t="s">
        <v>881</v>
      </c>
      <c r="G22" s="224" t="s">
        <v>882</v>
      </c>
      <c r="H22" s="224" t="s">
        <v>403</v>
      </c>
      <c r="I22" s="227" t="s">
        <v>7927</v>
      </c>
      <c r="J22" s="225" t="s">
        <v>7928</v>
      </c>
      <c r="K22" s="224" t="s">
        <v>846</v>
      </c>
      <c r="L22" s="225" t="s">
        <v>7929</v>
      </c>
      <c r="M22" s="224" t="s">
        <v>1037</v>
      </c>
      <c r="N22" s="224" t="s">
        <v>1041</v>
      </c>
      <c r="O22" s="224" t="s">
        <v>850</v>
      </c>
      <c r="P22" s="225" t="s">
        <v>7929</v>
      </c>
      <c r="Q22" s="224" t="s">
        <v>892</v>
      </c>
      <c r="R22" s="225" t="s">
        <v>7930</v>
      </c>
      <c r="S22" s="225" t="s">
        <v>7931</v>
      </c>
      <c r="T22" s="225" t="s">
        <v>7928</v>
      </c>
      <c r="U22" s="224" t="s">
        <v>855</v>
      </c>
      <c r="V22" s="224" t="s">
        <v>855</v>
      </c>
      <c r="W22" s="224" t="s">
        <v>869</v>
      </c>
      <c r="X22" s="228" t="str">
        <f>VLOOKUP(HelpMe7[[#This Row],[Technician]],Technicians[#All],3,FALSE)</f>
        <v>RAK Ceramics</v>
      </c>
      <c r="Y22" s="228" t="str">
        <f>VLOOKUP(HelpMe7[[#This Row],[Technician]],Technicians[#All],2,FALSE)</f>
        <v>SAP Basis</v>
      </c>
      <c r="Z22" s="233" t="str">
        <f>IF((TEXT("Oct 28, 2024 00:00 AM","mmm dd, yyyy hh:mm") - TEXT(HelpMe7[[#This Row],[Updated Creation Date]],"mmm dd, yyyy hh:mm"))&gt;0, "Yes","No")</f>
        <v>Yes</v>
      </c>
      <c r="AA22" s="230">
        <f ca="1">IF(HelpMe7[[#This Row],[Updated Resolved Date]]="-",NOW()-TEXT(HelpMe7[[#This Row],[Updated Creation Date]],"mmm dd, yyyy hh:mm"),HelpMe7[[#This Row],[Updated Resolved Date]]-HelpMe7[[#This Row],[Updated Creation Date]])</f>
        <v>0.78055555556056788</v>
      </c>
      <c r="AB22" s="231">
        <f>YEAR(TEXT(HelpMe7[[#This Row],[Updated Creation Date]],"mmm dd, yyyy hh:mm"))</f>
        <v>2024</v>
      </c>
      <c r="AC22" s="228">
        <f>WEEKNUM(TEXT(HelpMe7[[#This Row],[Updated Creation Date]],"mmm dd, yyyy hh:mm"),2)</f>
        <v>27</v>
      </c>
      <c r="AD22" s="228" t="str">
        <f>_xlfn.CONCAT(HelpMe7[[#This Row],[Year]],"-W",HelpMe7[[#This Row],[Week'#]])</f>
        <v>2024-W27</v>
      </c>
      <c r="AE22" s="228" t="str">
        <f>IFERROR(VLOOKUP(HelpMe7[[#This Row],[ID]],CGTracker[#All],11,FALSE),"No CG Status Found")</f>
        <v>No CG Status Found</v>
      </c>
      <c r="AF22" s="228">
        <f>MONTH(TEXT(HelpMe7[[#This Row],[Updated Creation Date]],"mmm dd, yyyy hh:mm"))</f>
        <v>7</v>
      </c>
      <c r="AG22" s="228" t="str">
        <f>_xlfn.CONCAT(HelpMe7[[#This Row],[Year]],"-M",HelpMe7[[#This Row],[Month]])</f>
        <v>2024-M7</v>
      </c>
      <c r="AH22" s="228" t="str">
        <f ca="1">IF(HelpMe7[[#This Row],[Age]]&lt;2,"Less than 2",IF(HelpMe7[[#This Row],[Age]]&lt;5,"From 2 to 5",IF(HelpMe7[[#This Row],[Age]]&lt;10,"From 5 to 10","More than 10")))</f>
        <v>Less than 2</v>
      </c>
      <c r="AI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45475.655555555553</v>
      </c>
      <c r="AJ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45476.436111111114</v>
      </c>
    </row>
    <row r="23" spans="1:36" ht="14.45">
      <c r="A23" s="236" t="s">
        <v>7932</v>
      </c>
      <c r="B23" s="224" t="s">
        <v>156</v>
      </c>
      <c r="C23" s="224" t="s">
        <v>1035</v>
      </c>
      <c r="D23" s="1" t="s">
        <v>1045</v>
      </c>
      <c r="E23" s="224" t="s">
        <v>1046</v>
      </c>
      <c r="F23" s="224" t="s">
        <v>742</v>
      </c>
      <c r="G23" s="224" t="s">
        <v>516</v>
      </c>
      <c r="H23" s="224" t="s">
        <v>403</v>
      </c>
      <c r="I23" s="227" t="s">
        <v>7933</v>
      </c>
      <c r="J23" s="225" t="s">
        <v>7934</v>
      </c>
      <c r="K23" s="224" t="s">
        <v>846</v>
      </c>
      <c r="L23" s="225" t="s">
        <v>7826</v>
      </c>
      <c r="M23" s="224" t="s">
        <v>1046</v>
      </c>
      <c r="N23" s="224" t="s">
        <v>863</v>
      </c>
      <c r="O23" s="224" t="s">
        <v>917</v>
      </c>
      <c r="P23" s="225" t="s">
        <v>7826</v>
      </c>
      <c r="Q23" s="224" t="s">
        <v>892</v>
      </c>
      <c r="R23" s="225" t="s">
        <v>7935</v>
      </c>
      <c r="S23" s="225" t="s">
        <v>7936</v>
      </c>
      <c r="T23" s="225" t="s">
        <v>7934</v>
      </c>
      <c r="U23" s="224" t="s">
        <v>855</v>
      </c>
      <c r="V23" s="224" t="s">
        <v>855</v>
      </c>
      <c r="W23" s="224" t="s">
        <v>869</v>
      </c>
      <c r="X23" s="228" t="str">
        <f>VLOOKUP(HelpMe7[[#This Row],[Technician]],Technicians[#All],3,FALSE)</f>
        <v>RAK Ceramics</v>
      </c>
      <c r="Y23" s="228" t="str">
        <f>VLOOKUP(HelpMe7[[#This Row],[Technician]],Technicians[#All],2,FALSE)</f>
        <v>SAP SD</v>
      </c>
      <c r="Z23" s="233" t="str">
        <f>IF((TEXT("Oct 28, 2024 00:00 AM","mmm dd, yyyy hh:mm") - TEXT(HelpMe7[[#This Row],[Updated Creation Date]],"mmm dd, yyyy hh:mm"))&gt;0, "Yes","No")</f>
        <v>Yes</v>
      </c>
      <c r="AA23" s="230">
        <f ca="1">IF(HelpMe7[[#This Row],[Updated Resolved Date]]="-",NOW()-TEXT(HelpMe7[[#This Row],[Updated Creation Date]],"mmm dd, yyyy hh:mm"),HelpMe7[[#This Row],[Updated Resolved Date]]-HelpMe7[[#This Row],[Updated Creation Date]])</f>
        <v>6.3812499999985448</v>
      </c>
      <c r="AB23" s="231">
        <f>YEAR(TEXT(HelpMe7[[#This Row],[Updated Creation Date]],"mmm dd, yyyy hh:mm"))</f>
        <v>2024</v>
      </c>
      <c r="AC23" s="228">
        <f>WEEKNUM(TEXT(HelpMe7[[#This Row],[Updated Creation Date]],"mmm dd, yyyy hh:mm"),2)</f>
        <v>27</v>
      </c>
      <c r="AD23" s="228" t="str">
        <f>_xlfn.CONCAT(HelpMe7[[#This Row],[Year]],"-W",HelpMe7[[#This Row],[Week'#]])</f>
        <v>2024-W27</v>
      </c>
      <c r="AE23" s="228" t="str">
        <f>IFERROR(VLOOKUP(HelpMe7[[#This Row],[ID]],CGTracker[#All],11,FALSE),"No CG Status Found")</f>
        <v>No CG Status Found</v>
      </c>
      <c r="AF23" s="228">
        <f>MONTH(TEXT(HelpMe7[[#This Row],[Updated Creation Date]],"mmm dd, yyyy hh:mm"))</f>
        <v>7</v>
      </c>
      <c r="AG23" s="228" t="str">
        <f>_xlfn.CONCAT(HelpMe7[[#This Row],[Year]],"-M",HelpMe7[[#This Row],[Month]])</f>
        <v>2024-M7</v>
      </c>
      <c r="AH23" s="228" t="str">
        <f ca="1">IF(HelpMe7[[#This Row],[Age]]&lt;2,"Less than 2",IF(HelpMe7[[#This Row],[Age]]&lt;5,"From 2 to 5",IF(HelpMe7[[#This Row],[Age]]&lt;10,"From 5 to 10","More than 10")))</f>
        <v>From 5 to 10</v>
      </c>
      <c r="AI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45478.609722222223</v>
      </c>
      <c r="AJ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45484.990972222222</v>
      </c>
    </row>
    <row r="24" spans="1:36" ht="26.1">
      <c r="A24" s="236" t="s">
        <v>7937</v>
      </c>
      <c r="B24" s="224" t="s">
        <v>117</v>
      </c>
      <c r="C24" s="224" t="s">
        <v>795</v>
      </c>
      <c r="D24" s="1" t="s">
        <v>1052</v>
      </c>
      <c r="E24" s="224" t="s">
        <v>1053</v>
      </c>
      <c r="F24" s="224" t="s">
        <v>1054</v>
      </c>
      <c r="G24" s="224" t="s">
        <v>1055</v>
      </c>
      <c r="H24" s="224" t="s">
        <v>403</v>
      </c>
      <c r="I24" s="227" t="s">
        <v>7938</v>
      </c>
      <c r="J24" s="225" t="s">
        <v>7939</v>
      </c>
      <c r="K24" s="224" t="s">
        <v>846</v>
      </c>
      <c r="L24" s="225" t="s">
        <v>7940</v>
      </c>
      <c r="M24" s="224" t="s">
        <v>933</v>
      </c>
      <c r="N24" s="224" t="s">
        <v>924</v>
      </c>
      <c r="O24" s="224" t="s">
        <v>850</v>
      </c>
      <c r="P24" s="225" t="s">
        <v>7940</v>
      </c>
      <c r="Q24" s="224" t="s">
        <v>795</v>
      </c>
      <c r="R24" s="225" t="s">
        <v>7941</v>
      </c>
      <c r="S24" s="225" t="s">
        <v>7942</v>
      </c>
      <c r="T24" s="225" t="s">
        <v>7939</v>
      </c>
      <c r="U24" s="224" t="s">
        <v>890</v>
      </c>
      <c r="V24" s="224" t="s">
        <v>1062</v>
      </c>
      <c r="W24" s="224" t="s">
        <v>869</v>
      </c>
      <c r="X24" s="228" t="str">
        <f>VLOOKUP(HelpMe7[[#This Row],[Technician]],Technicians[#All],3,FALSE)</f>
        <v>RAK Ceramics</v>
      </c>
      <c r="Y24" s="228" t="str">
        <f>VLOOKUP(HelpMe7[[#This Row],[Technician]],Technicians[#All],2,FALSE)</f>
        <v>SAP PP</v>
      </c>
      <c r="Z24" s="233" t="str">
        <f>IF((TEXT("Oct 28, 2024 00:00 AM","mmm dd, yyyy hh:mm") - TEXT(HelpMe7[[#This Row],[Updated Creation Date]],"mmm dd, yyyy hh:mm"))&gt;0, "Yes","No")</f>
        <v>Yes</v>
      </c>
      <c r="AA24" s="230">
        <f ca="1">IF(HelpMe7[[#This Row],[Updated Resolved Date]]="-",NOW()-TEXT(HelpMe7[[#This Row],[Updated Creation Date]],"mmm dd, yyyy hh:mm"),HelpMe7[[#This Row],[Updated Resolved Date]]-HelpMe7[[#This Row],[Updated Creation Date]])</f>
        <v>60.898611111108039</v>
      </c>
      <c r="AB24" s="231">
        <f>YEAR(TEXT(HelpMe7[[#This Row],[Updated Creation Date]],"mmm dd, yyyy hh:mm"))</f>
        <v>2024</v>
      </c>
      <c r="AC24" s="228">
        <f>WEEKNUM(TEXT(HelpMe7[[#This Row],[Updated Creation Date]],"mmm dd, yyyy hh:mm"),2)</f>
        <v>27</v>
      </c>
      <c r="AD24" s="228" t="str">
        <f>_xlfn.CONCAT(HelpMe7[[#This Row],[Year]],"-W",HelpMe7[[#This Row],[Week'#]])</f>
        <v>2024-W27</v>
      </c>
      <c r="AE24" s="228" t="str">
        <f>IFERROR(VLOOKUP(HelpMe7[[#This Row],[ID]],CGTracker[#All],11,FALSE),"No CG Status Found")</f>
        <v>No CG Status Found</v>
      </c>
      <c r="AF24" s="228">
        <f>MONTH(TEXT(HelpMe7[[#This Row],[Updated Creation Date]],"mmm dd, yyyy hh:mm"))</f>
        <v>7</v>
      </c>
      <c r="AG24" s="228" t="str">
        <f>_xlfn.CONCAT(HelpMe7[[#This Row],[Year]],"-M",HelpMe7[[#This Row],[Month]])</f>
        <v>2024-M7</v>
      </c>
      <c r="AH24" s="228" t="str">
        <f ca="1">IF(HelpMe7[[#This Row],[Age]]&lt;2,"Less than 2",IF(HelpMe7[[#This Row],[Age]]&lt;5,"From 2 to 5",IF(HelpMe7[[#This Row],[Age]]&lt;10,"From 5 to 10","More than 10")))</f>
        <v>More than 10</v>
      </c>
      <c r="AI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45476.614583333336</v>
      </c>
      <c r="AJ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45537.513194444444</v>
      </c>
    </row>
    <row r="25" spans="1:36" ht="14.45">
      <c r="A25" s="236" t="s">
        <v>7943</v>
      </c>
      <c r="B25" s="224" t="s">
        <v>117</v>
      </c>
      <c r="C25" s="224" t="s">
        <v>795</v>
      </c>
      <c r="D25" s="1" t="s">
        <v>1063</v>
      </c>
      <c r="E25" s="224" t="s">
        <v>880</v>
      </c>
      <c r="F25" s="224" t="s">
        <v>881</v>
      </c>
      <c r="G25" s="224" t="s">
        <v>882</v>
      </c>
      <c r="H25" s="224" t="s">
        <v>403</v>
      </c>
      <c r="I25" s="227" t="s">
        <v>7944</v>
      </c>
      <c r="J25" s="225" t="s">
        <v>7945</v>
      </c>
      <c r="K25" s="224" t="s">
        <v>846</v>
      </c>
      <c r="L25" s="225" t="s">
        <v>7946</v>
      </c>
      <c r="M25" s="224" t="s">
        <v>880</v>
      </c>
      <c r="N25" s="224" t="s">
        <v>886</v>
      </c>
      <c r="O25" s="224" t="s">
        <v>850</v>
      </c>
      <c r="P25" s="225" t="s">
        <v>7947</v>
      </c>
      <c r="Q25" s="224" t="s">
        <v>795</v>
      </c>
      <c r="R25" s="225" t="s">
        <v>7948</v>
      </c>
      <c r="S25" s="225" t="s">
        <v>7949</v>
      </c>
      <c r="T25" s="225" t="s">
        <v>7945</v>
      </c>
      <c r="U25" s="224" t="s">
        <v>890</v>
      </c>
      <c r="V25" s="224" t="s">
        <v>855</v>
      </c>
      <c r="W25" s="224" t="s">
        <v>869</v>
      </c>
      <c r="X25" s="228" t="str">
        <f>VLOOKUP(HelpMe7[[#This Row],[Technician]],Technicians[#All],3,FALSE)</f>
        <v>RAK Ceramics</v>
      </c>
      <c r="Y25" s="228" t="str">
        <f>VLOOKUP(HelpMe7[[#This Row],[Technician]],Technicians[#All],2,FALSE)</f>
        <v>SAP Basis</v>
      </c>
      <c r="Z25" s="233" t="str">
        <f>IF((TEXT("Oct 28, 2024 00:00 AM","mmm dd, yyyy hh:mm") - TEXT(HelpMe7[[#This Row],[Updated Creation Date]],"mmm dd, yyyy hh:mm"))&gt;0, "Yes","No")</f>
        <v>Yes</v>
      </c>
      <c r="AA25" s="230">
        <f ca="1">IF(HelpMe7[[#This Row],[Updated Resolved Date]]="-",NOW()-TEXT(HelpMe7[[#This Row],[Updated Creation Date]],"mmm dd, yyyy hh:mm"),HelpMe7[[#This Row],[Updated Resolved Date]]-HelpMe7[[#This Row],[Updated Creation Date]])</f>
        <v>4.0666666666656965</v>
      </c>
      <c r="AB25" s="231">
        <f>YEAR(TEXT(HelpMe7[[#This Row],[Updated Creation Date]],"mmm dd, yyyy hh:mm"))</f>
        <v>2024</v>
      </c>
      <c r="AC25" s="228">
        <f>WEEKNUM(TEXT(HelpMe7[[#This Row],[Updated Creation Date]],"mmm dd, yyyy hh:mm"),2)</f>
        <v>27</v>
      </c>
      <c r="AD25" s="228" t="str">
        <f>_xlfn.CONCAT(HelpMe7[[#This Row],[Year]],"-W",HelpMe7[[#This Row],[Week'#]])</f>
        <v>2024-W27</v>
      </c>
      <c r="AE25" s="228" t="str">
        <f>IFERROR(VLOOKUP(HelpMe7[[#This Row],[ID]],CGTracker[#All],11,FALSE),"No CG Status Found")</f>
        <v>No CG Status Found</v>
      </c>
      <c r="AF25" s="228">
        <f>MONTH(TEXT(HelpMe7[[#This Row],[Updated Creation Date]],"mmm dd, yyyy hh:mm"))</f>
        <v>7</v>
      </c>
      <c r="AG25" s="228" t="str">
        <f>_xlfn.CONCAT(HelpMe7[[#This Row],[Year]],"-M",HelpMe7[[#This Row],[Month]])</f>
        <v>2024-M7</v>
      </c>
      <c r="AH25" s="228" t="str">
        <f ca="1">IF(HelpMe7[[#This Row],[Age]]&lt;2,"Less than 2",IF(HelpMe7[[#This Row],[Age]]&lt;5,"From 2 to 5",IF(HelpMe7[[#This Row],[Age]]&lt;10,"From 5 to 10","More than 10")))</f>
        <v>From 2 to 5</v>
      </c>
      <c r="AI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45477.568749999999</v>
      </c>
      <c r="AJ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45481.635416666664</v>
      </c>
    </row>
    <row r="26" spans="1:36" ht="26.1">
      <c r="A26" s="236" t="s">
        <v>7950</v>
      </c>
      <c r="B26" s="224" t="s">
        <v>117</v>
      </c>
      <c r="C26" s="224" t="s">
        <v>892</v>
      </c>
      <c r="D26" s="1" t="s">
        <v>1071</v>
      </c>
      <c r="E26" s="224" t="s">
        <v>1072</v>
      </c>
      <c r="F26" s="224" t="s">
        <v>742</v>
      </c>
      <c r="G26" s="224" t="s">
        <v>895</v>
      </c>
      <c r="H26" s="224" t="s">
        <v>746</v>
      </c>
      <c r="I26" s="227" t="s">
        <v>7951</v>
      </c>
      <c r="J26" s="225" t="s">
        <v>7952</v>
      </c>
      <c r="K26" s="224" t="s">
        <v>846</v>
      </c>
      <c r="L26" s="225" t="s">
        <v>855</v>
      </c>
      <c r="M26" s="224" t="s">
        <v>1072</v>
      </c>
      <c r="N26" s="224" t="s">
        <v>924</v>
      </c>
      <c r="O26" s="224" t="s">
        <v>850</v>
      </c>
      <c r="P26" s="225" t="s">
        <v>7953</v>
      </c>
      <c r="Q26" s="224" t="s">
        <v>795</v>
      </c>
      <c r="R26" s="225" t="s">
        <v>855</v>
      </c>
      <c r="S26" s="225" t="s">
        <v>7954</v>
      </c>
      <c r="T26" s="225" t="s">
        <v>7952</v>
      </c>
      <c r="U26" s="224" t="s">
        <v>846</v>
      </c>
      <c r="V26" s="224" t="s">
        <v>855</v>
      </c>
      <c r="W26" s="224" t="s">
        <v>903</v>
      </c>
      <c r="X26" s="228" t="str">
        <f>VLOOKUP(HelpMe7[[#This Row],[Technician]],Technicians[#All],3,FALSE)</f>
        <v>RAK Ceramics</v>
      </c>
      <c r="Y26" s="228" t="str">
        <f>VLOOKUP(HelpMe7[[#This Row],[Technician]],Technicians[#All],2,FALSE)</f>
        <v>SAP SD</v>
      </c>
      <c r="Z26" s="230" t="str">
        <f>IF((TEXT("Oct 28, 2024 00:00 AM","mmm dd, yyyy hh:mm") - TEXT(HelpMe7[[#This Row],[Updated Creation Date]],"mmm dd, yyyy hh:mm"))&gt;0, "Yes","No")</f>
        <v>Yes</v>
      </c>
      <c r="AA26" s="230">
        <f ca="1">IF(HelpMe7[[#This Row],[Updated Resolved Date]]="-",NOW()-TEXT(HelpMe7[[#This Row],[Updated Creation Date]],"mmm dd, yyyy hh:mm"),HelpMe7[[#This Row],[Updated Resolved Date]]-HelpMe7[[#This Row],[Updated Creation Date]])</f>
        <v>176.13668576388591</v>
      </c>
      <c r="AB26" s="231">
        <f>YEAR(TEXT(HelpMe7[[#This Row],[Updated Creation Date]],"mmm dd, yyyy hh:mm"))</f>
        <v>2024</v>
      </c>
      <c r="AC26" s="228">
        <f>WEEKNUM(TEXT(HelpMe7[[#This Row],[Updated Creation Date]],"mmm dd, yyyy hh:mm"),2)</f>
        <v>27</v>
      </c>
      <c r="AD26" s="228" t="str">
        <f>_xlfn.CONCAT(HelpMe7[[#This Row],[Year]],"-W",HelpMe7[[#This Row],[Week'#]])</f>
        <v>2024-W27</v>
      </c>
      <c r="AE26" s="228" t="str">
        <f>IFERROR(VLOOKUP(HelpMe7[[#This Row],[ID]],CGTracker[#All],11,FALSE),"No CG Status Found")</f>
        <v>No CG Status Found</v>
      </c>
      <c r="AF26" s="228">
        <f>MONTH(TEXT(HelpMe7[[#This Row],[Updated Creation Date]],"mmm dd, yyyy hh:mm"))</f>
        <v>7</v>
      </c>
      <c r="AG26" s="228" t="str">
        <f>_xlfn.CONCAT(HelpMe7[[#This Row],[Year]],"-M",HelpMe7[[#This Row],[Month]])</f>
        <v>2024-M7</v>
      </c>
      <c r="AH26" s="228" t="str">
        <f ca="1">IF(HelpMe7[[#This Row],[Age]]&lt;2,"Less than 2",IF(HelpMe7[[#This Row],[Age]]&lt;5,"From 2 to 5",IF(HelpMe7[[#This Row],[Age]]&lt;10,"From 5 to 10","More than 10")))</f>
        <v>More than 10</v>
      </c>
      <c r="AI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45477.620833333334</v>
      </c>
      <c r="AJ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45653.75751909722</v>
      </c>
    </row>
    <row r="27" spans="1:36" ht="26.1">
      <c r="A27" s="236" t="s">
        <v>7955</v>
      </c>
      <c r="B27" s="224" t="s">
        <v>117</v>
      </c>
      <c r="C27" s="224" t="s">
        <v>892</v>
      </c>
      <c r="D27" s="1" t="s">
        <v>1077</v>
      </c>
      <c r="E27" s="224" t="s">
        <v>1078</v>
      </c>
      <c r="F27" s="224" t="s">
        <v>881</v>
      </c>
      <c r="G27" s="224" t="s">
        <v>882</v>
      </c>
      <c r="H27" s="224" t="s">
        <v>403</v>
      </c>
      <c r="I27" s="227" t="s">
        <v>7956</v>
      </c>
      <c r="J27" s="225" t="s">
        <v>919</v>
      </c>
      <c r="K27" s="224" t="s">
        <v>890</v>
      </c>
      <c r="L27" s="225" t="s">
        <v>7957</v>
      </c>
      <c r="M27" s="224" t="s">
        <v>1078</v>
      </c>
      <c r="N27" s="224" t="s">
        <v>1082</v>
      </c>
      <c r="O27" s="224" t="s">
        <v>850</v>
      </c>
      <c r="P27" s="225" t="s">
        <v>7958</v>
      </c>
      <c r="Q27" s="224" t="s">
        <v>795</v>
      </c>
      <c r="R27" s="225" t="s">
        <v>7959</v>
      </c>
      <c r="S27" s="225" t="s">
        <v>7959</v>
      </c>
      <c r="T27" s="225" t="s">
        <v>919</v>
      </c>
      <c r="U27" s="224" t="s">
        <v>890</v>
      </c>
      <c r="V27" s="224" t="s">
        <v>855</v>
      </c>
      <c r="W27" s="224" t="s">
        <v>938</v>
      </c>
      <c r="X27" s="228" t="str">
        <f>VLOOKUP(HelpMe7[[#This Row],[Technician]],Technicians[#All],3,FALSE)</f>
        <v>RAK Ceramics</v>
      </c>
      <c r="Y27" s="228" t="str">
        <f>VLOOKUP(HelpMe7[[#This Row],[Technician]],Technicians[#All],2,FALSE)</f>
        <v>SAP Basis</v>
      </c>
      <c r="Z27" s="233" t="str">
        <f>IF((TEXT("Oct 28, 2024 00:00 AM","mmm dd, yyyy hh:mm") - TEXT(HelpMe7[[#This Row],[Updated Creation Date]],"mmm dd, yyyy hh:mm"))&gt;0, "Yes","No")</f>
        <v>Yes</v>
      </c>
      <c r="AA27" s="230">
        <f ca="1">IF(HelpMe7[[#This Row],[Updated Resolved Date]]="-",NOW()-TEXT(HelpMe7[[#This Row],[Updated Creation Date]],"mmm dd, yyyy hh:mm"),HelpMe7[[#This Row],[Updated Resolved Date]]-HelpMe7[[#This Row],[Updated Creation Date]])</f>
        <v>0.10694444445107365</v>
      </c>
      <c r="AB27" s="231">
        <f>YEAR(TEXT(HelpMe7[[#This Row],[Updated Creation Date]],"mmm dd, yyyy hh:mm"))</f>
        <v>2024</v>
      </c>
      <c r="AC27" s="228">
        <f>WEEKNUM(TEXT(HelpMe7[[#This Row],[Updated Creation Date]],"mmm dd, yyyy hh:mm"),2)</f>
        <v>27</v>
      </c>
      <c r="AD27" s="228" t="str">
        <f>_xlfn.CONCAT(HelpMe7[[#This Row],[Year]],"-W",HelpMe7[[#This Row],[Week'#]])</f>
        <v>2024-W27</v>
      </c>
      <c r="AE27" s="228" t="str">
        <f>IFERROR(VLOOKUP(HelpMe7[[#This Row],[ID]],CGTracker[#All],11,FALSE),"No CG Status Found")</f>
        <v>No CG Status Found</v>
      </c>
      <c r="AF27" s="228">
        <f>MONTH(TEXT(HelpMe7[[#This Row],[Updated Creation Date]],"mmm dd, yyyy hh:mm"))</f>
        <v>7</v>
      </c>
      <c r="AG27" s="228" t="str">
        <f>_xlfn.CONCAT(HelpMe7[[#This Row],[Year]],"-M",HelpMe7[[#This Row],[Month]])</f>
        <v>2024-M7</v>
      </c>
      <c r="AH27" s="228" t="str">
        <f ca="1">IF(HelpMe7[[#This Row],[Age]]&lt;2,"Less than 2",IF(HelpMe7[[#This Row],[Age]]&lt;5,"From 2 to 5",IF(HelpMe7[[#This Row],[Age]]&lt;10,"From 5 to 10","More than 10")))</f>
        <v>Less than 2</v>
      </c>
      <c r="AI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45477.523611111108</v>
      </c>
      <c r="AJ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45477.630555555559</v>
      </c>
    </row>
    <row r="28" spans="1:36" ht="39">
      <c r="A28" s="236" t="s">
        <v>7960</v>
      </c>
      <c r="B28" s="224" t="s">
        <v>117</v>
      </c>
      <c r="C28" s="224" t="s">
        <v>892</v>
      </c>
      <c r="D28" s="1" t="s">
        <v>1085</v>
      </c>
      <c r="E28" s="224" t="s">
        <v>1086</v>
      </c>
      <c r="F28" s="224" t="s">
        <v>742</v>
      </c>
      <c r="G28" s="224" t="s">
        <v>895</v>
      </c>
      <c r="H28" s="224" t="s">
        <v>746</v>
      </c>
      <c r="I28" s="227" t="s">
        <v>7961</v>
      </c>
      <c r="J28" s="225" t="s">
        <v>7962</v>
      </c>
      <c r="K28" s="224" t="s">
        <v>846</v>
      </c>
      <c r="L28" s="225" t="s">
        <v>855</v>
      </c>
      <c r="M28" s="224" t="s">
        <v>1086</v>
      </c>
      <c r="N28" s="224" t="s">
        <v>1004</v>
      </c>
      <c r="O28" s="224" t="s">
        <v>850</v>
      </c>
      <c r="P28" s="225" t="s">
        <v>7963</v>
      </c>
      <c r="Q28" s="224" t="s">
        <v>795</v>
      </c>
      <c r="R28" s="225" t="s">
        <v>855</v>
      </c>
      <c r="S28" s="225" t="s">
        <v>7964</v>
      </c>
      <c r="T28" s="225" t="s">
        <v>7962</v>
      </c>
      <c r="U28" s="224" t="s">
        <v>846</v>
      </c>
      <c r="V28" s="224" t="s">
        <v>1092</v>
      </c>
      <c r="W28" s="224" t="s">
        <v>869</v>
      </c>
      <c r="X28" s="228" t="str">
        <f>VLOOKUP(HelpMe7[[#This Row],[Technician]],Technicians[#All],3,FALSE)</f>
        <v>RAK Ceramics</v>
      </c>
      <c r="Y28" s="228" t="str">
        <f>VLOOKUP(HelpMe7[[#This Row],[Technician]],Technicians[#All],2,FALSE)</f>
        <v>SAP SD</v>
      </c>
      <c r="Z28" s="230" t="str">
        <f>IF((TEXT("Oct 28, 2024 00:00 AM","mmm dd, yyyy hh:mm") - TEXT(HelpMe7[[#This Row],[Updated Creation Date]],"mmm dd, yyyy hh:mm"))&gt;0, "Yes","No")</f>
        <v>Yes</v>
      </c>
      <c r="AA28" s="230">
        <f ca="1">IF(HelpMe7[[#This Row],[Updated Resolved Date]]="-",NOW()-TEXT(HelpMe7[[#This Row],[Updated Creation Date]],"mmm dd, yyyy hh:mm"),HelpMe7[[#This Row],[Updated Resolved Date]]-HelpMe7[[#This Row],[Updated Creation Date]])</f>
        <v>175.28946354166692</v>
      </c>
      <c r="AB28" s="231">
        <f>YEAR(TEXT(HelpMe7[[#This Row],[Updated Creation Date]],"mmm dd, yyyy hh:mm"))</f>
        <v>2024</v>
      </c>
      <c r="AC28" s="228">
        <f>WEEKNUM(TEXT(HelpMe7[[#This Row],[Updated Creation Date]],"mmm dd, yyyy hh:mm"),2)</f>
        <v>27</v>
      </c>
      <c r="AD28" s="228" t="str">
        <f>_xlfn.CONCAT(HelpMe7[[#This Row],[Year]],"-W",HelpMe7[[#This Row],[Week'#]])</f>
        <v>2024-W27</v>
      </c>
      <c r="AE28" s="228" t="str">
        <f>IFERROR(VLOOKUP(HelpMe7[[#This Row],[ID]],CGTracker[#All],11,FALSE),"No CG Status Found")</f>
        <v>No CG Status Found</v>
      </c>
      <c r="AF28" s="228">
        <f>MONTH(TEXT(HelpMe7[[#This Row],[Updated Creation Date]],"mmm dd, yyyy hh:mm"))</f>
        <v>7</v>
      </c>
      <c r="AG28" s="228" t="str">
        <f>_xlfn.CONCAT(HelpMe7[[#This Row],[Year]],"-M",HelpMe7[[#This Row],[Month]])</f>
        <v>2024-M7</v>
      </c>
      <c r="AH28" s="228" t="str">
        <f ca="1">IF(HelpMe7[[#This Row],[Age]]&lt;2,"Less than 2",IF(HelpMe7[[#This Row],[Age]]&lt;5,"From 2 to 5",IF(HelpMe7[[#This Row],[Age]]&lt;10,"From 5 to 10","More than 10")))</f>
        <v>More than 10</v>
      </c>
      <c r="AI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45478.468055555553</v>
      </c>
      <c r="AJ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45653.75751909722</v>
      </c>
    </row>
    <row r="29" spans="1:36" ht="14.45">
      <c r="A29" s="236" t="s">
        <v>7965</v>
      </c>
      <c r="B29" s="224" t="s">
        <v>117</v>
      </c>
      <c r="C29" s="224" t="s">
        <v>795</v>
      </c>
      <c r="D29" s="1" t="s">
        <v>1093</v>
      </c>
      <c r="E29" s="224" t="s">
        <v>1094</v>
      </c>
      <c r="F29" s="224" t="s">
        <v>881</v>
      </c>
      <c r="G29" s="224" t="s">
        <v>882</v>
      </c>
      <c r="H29" s="224" t="s">
        <v>403</v>
      </c>
      <c r="I29" s="227" t="s">
        <v>7966</v>
      </c>
      <c r="J29" s="225" t="s">
        <v>7967</v>
      </c>
      <c r="K29" s="224" t="s">
        <v>846</v>
      </c>
      <c r="L29" s="225" t="s">
        <v>7968</v>
      </c>
      <c r="M29" s="224" t="s">
        <v>1094</v>
      </c>
      <c r="N29" s="224" t="s">
        <v>1098</v>
      </c>
      <c r="O29" s="224" t="s">
        <v>850</v>
      </c>
      <c r="P29" s="225" t="s">
        <v>7968</v>
      </c>
      <c r="Q29" s="224" t="s">
        <v>795</v>
      </c>
      <c r="R29" s="225" t="s">
        <v>7969</v>
      </c>
      <c r="S29" s="225" t="s">
        <v>7969</v>
      </c>
      <c r="T29" s="225" t="s">
        <v>7967</v>
      </c>
      <c r="U29" s="224" t="s">
        <v>890</v>
      </c>
      <c r="V29" s="224" t="s">
        <v>855</v>
      </c>
      <c r="W29" s="224" t="s">
        <v>869</v>
      </c>
      <c r="X29" s="228" t="str">
        <f>VLOOKUP(HelpMe7[[#This Row],[Technician]],Technicians[#All],3,FALSE)</f>
        <v>RAK Ceramics</v>
      </c>
      <c r="Y29" s="228" t="str">
        <f>VLOOKUP(HelpMe7[[#This Row],[Technician]],Technicians[#All],2,FALSE)</f>
        <v>SAP Basis</v>
      </c>
      <c r="Z29" s="233" t="str">
        <f>IF((TEXT("Oct 28, 2024 00:00 AM","mmm dd, yyyy hh:mm") - TEXT(HelpMe7[[#This Row],[Updated Creation Date]],"mmm dd, yyyy hh:mm"))&gt;0, "Yes","No")</f>
        <v>Yes</v>
      </c>
      <c r="AA29" s="230">
        <f ca="1">IF(HelpMe7[[#This Row],[Updated Resolved Date]]="-",NOW()-TEXT(HelpMe7[[#This Row],[Updated Creation Date]],"mmm dd, yyyy hh:mm"),HelpMe7[[#This Row],[Updated Resolved Date]]-HelpMe7[[#This Row],[Updated Creation Date]])</f>
        <v>0.22152777777228039</v>
      </c>
      <c r="AB29" s="231">
        <f>YEAR(TEXT(HelpMe7[[#This Row],[Updated Creation Date]],"mmm dd, yyyy hh:mm"))</f>
        <v>2024</v>
      </c>
      <c r="AC29" s="228">
        <f>WEEKNUM(TEXT(HelpMe7[[#This Row],[Updated Creation Date]],"mmm dd, yyyy hh:mm"),2)</f>
        <v>27</v>
      </c>
      <c r="AD29" s="228" t="str">
        <f>_xlfn.CONCAT(HelpMe7[[#This Row],[Year]],"-W",HelpMe7[[#This Row],[Week'#]])</f>
        <v>2024-W27</v>
      </c>
      <c r="AE29" s="228" t="str">
        <f>IFERROR(VLOOKUP(HelpMe7[[#This Row],[ID]],CGTracker[#All],11,FALSE),"No CG Status Found")</f>
        <v>No CG Status Found</v>
      </c>
      <c r="AF29" s="228">
        <f>MONTH(TEXT(HelpMe7[[#This Row],[Updated Creation Date]],"mmm dd, yyyy hh:mm"))</f>
        <v>7</v>
      </c>
      <c r="AG29" s="228" t="str">
        <f>_xlfn.CONCAT(HelpMe7[[#This Row],[Year]],"-M",HelpMe7[[#This Row],[Month]])</f>
        <v>2024-M7</v>
      </c>
      <c r="AH29" s="228" t="str">
        <f ca="1">IF(HelpMe7[[#This Row],[Age]]&lt;2,"Less than 2",IF(HelpMe7[[#This Row],[Age]]&lt;5,"From 2 to 5",IF(HelpMe7[[#This Row],[Age]]&lt;10,"From 5 to 10","More than 10")))</f>
        <v>Less than 2</v>
      </c>
      <c r="AI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45478.496527777781</v>
      </c>
      <c r="AJ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45478.718055555553</v>
      </c>
    </row>
    <row r="30" spans="1:36" ht="14.45">
      <c r="A30" s="236" t="s">
        <v>7970</v>
      </c>
      <c r="B30" s="224" t="s">
        <v>117</v>
      </c>
      <c r="C30" s="224" t="s">
        <v>841</v>
      </c>
      <c r="D30" s="1" t="s">
        <v>1101</v>
      </c>
      <c r="E30" s="224" t="s">
        <v>1094</v>
      </c>
      <c r="F30" s="224" t="s">
        <v>881</v>
      </c>
      <c r="G30" s="224" t="s">
        <v>882</v>
      </c>
      <c r="H30" s="224" t="s">
        <v>403</v>
      </c>
      <c r="I30" s="227" t="s">
        <v>7971</v>
      </c>
      <c r="J30" s="225" t="s">
        <v>7972</v>
      </c>
      <c r="K30" s="224" t="s">
        <v>846</v>
      </c>
      <c r="L30" s="225" t="s">
        <v>7968</v>
      </c>
      <c r="M30" s="224" t="s">
        <v>1094</v>
      </c>
      <c r="N30" s="224" t="s">
        <v>1098</v>
      </c>
      <c r="O30" s="224" t="s">
        <v>850</v>
      </c>
      <c r="P30" s="225" t="s">
        <v>7968</v>
      </c>
      <c r="Q30" s="224" t="s">
        <v>841</v>
      </c>
      <c r="R30" s="225" t="s">
        <v>1051</v>
      </c>
      <c r="S30" s="225" t="s">
        <v>1051</v>
      </c>
      <c r="T30" s="225" t="s">
        <v>7972</v>
      </c>
      <c r="U30" s="224" t="s">
        <v>890</v>
      </c>
      <c r="V30" s="224" t="s">
        <v>855</v>
      </c>
      <c r="W30" s="224" t="s">
        <v>869</v>
      </c>
      <c r="X30" s="228" t="str">
        <f>VLOOKUP(HelpMe7[[#This Row],[Technician]],Technicians[#All],3,FALSE)</f>
        <v>RAK Ceramics</v>
      </c>
      <c r="Y30" s="228" t="str">
        <f>VLOOKUP(HelpMe7[[#This Row],[Technician]],Technicians[#All],2,FALSE)</f>
        <v>SAP Basis</v>
      </c>
      <c r="Z30" s="233" t="str">
        <f>IF((TEXT("Oct 28, 2024 00:00 AM","mmm dd, yyyy hh:mm") - TEXT(HelpMe7[[#This Row],[Updated Creation Date]],"mmm dd, yyyy hh:mm"))&gt;0, "Yes","No")</f>
        <v>Yes</v>
      </c>
      <c r="AA30" s="230">
        <f ca="1">IF(HelpMe7[[#This Row],[Updated Resolved Date]]="-",NOW()-TEXT(HelpMe7[[#This Row],[Updated Creation Date]],"mmm dd, yyyy hh:mm"),HelpMe7[[#This Row],[Updated Resolved Date]]-HelpMe7[[#This Row],[Updated Creation Date]])</f>
        <v>0.21666666666715173</v>
      </c>
      <c r="AB30" s="231">
        <f>YEAR(TEXT(HelpMe7[[#This Row],[Updated Creation Date]],"mmm dd, yyyy hh:mm"))</f>
        <v>2024</v>
      </c>
      <c r="AC30" s="228">
        <f>WEEKNUM(TEXT(HelpMe7[[#This Row],[Updated Creation Date]],"mmm dd, yyyy hh:mm"),2)</f>
        <v>27</v>
      </c>
      <c r="AD30" s="228" t="str">
        <f>_xlfn.CONCAT(HelpMe7[[#This Row],[Year]],"-W",HelpMe7[[#This Row],[Week'#]])</f>
        <v>2024-W27</v>
      </c>
      <c r="AE30" s="228" t="str">
        <f>IFERROR(VLOOKUP(HelpMe7[[#This Row],[ID]],CGTracker[#All],11,FALSE),"No CG Status Found")</f>
        <v>No CG Status Found</v>
      </c>
      <c r="AF30" s="228">
        <f>MONTH(TEXT(HelpMe7[[#This Row],[Updated Creation Date]],"mmm dd, yyyy hh:mm"))</f>
        <v>7</v>
      </c>
      <c r="AG30" s="228" t="str">
        <f>_xlfn.CONCAT(HelpMe7[[#This Row],[Year]],"-M",HelpMe7[[#This Row],[Month]])</f>
        <v>2024-M7</v>
      </c>
      <c r="AH30" s="228" t="str">
        <f ca="1">IF(HelpMe7[[#This Row],[Age]]&lt;2,"Less than 2",IF(HelpMe7[[#This Row],[Age]]&lt;5,"From 2 to 5",IF(HelpMe7[[#This Row],[Age]]&lt;10,"From 5 to 10","More than 10")))</f>
        <v>Less than 2</v>
      </c>
      <c r="AI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45478.49722222222</v>
      </c>
      <c r="AJ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45478.713888888888</v>
      </c>
    </row>
    <row r="31" spans="1:36" ht="14.45">
      <c r="A31" s="236" t="s">
        <v>7973</v>
      </c>
      <c r="B31" s="224" t="s">
        <v>117</v>
      </c>
      <c r="C31" s="224" t="s">
        <v>841</v>
      </c>
      <c r="D31" s="1" t="s">
        <v>1106</v>
      </c>
      <c r="E31" s="224" t="s">
        <v>1094</v>
      </c>
      <c r="F31" s="224" t="s">
        <v>881</v>
      </c>
      <c r="G31" s="224" t="s">
        <v>882</v>
      </c>
      <c r="H31" s="224" t="s">
        <v>403</v>
      </c>
      <c r="I31" s="227" t="s">
        <v>7971</v>
      </c>
      <c r="J31" s="225" t="s">
        <v>7974</v>
      </c>
      <c r="K31" s="224" t="s">
        <v>846</v>
      </c>
      <c r="L31" s="225" t="s">
        <v>7968</v>
      </c>
      <c r="M31" s="224" t="s">
        <v>1094</v>
      </c>
      <c r="N31" s="224" t="s">
        <v>1098</v>
      </c>
      <c r="O31" s="224" t="s">
        <v>917</v>
      </c>
      <c r="P31" s="225" t="s">
        <v>7968</v>
      </c>
      <c r="Q31" s="224" t="s">
        <v>795</v>
      </c>
      <c r="R31" s="225" t="s">
        <v>7975</v>
      </c>
      <c r="S31" s="225" t="s">
        <v>7975</v>
      </c>
      <c r="T31" s="225" t="s">
        <v>7974</v>
      </c>
      <c r="U31" s="224" t="s">
        <v>890</v>
      </c>
      <c r="V31" s="224" t="s">
        <v>855</v>
      </c>
      <c r="W31" s="224" t="s">
        <v>869</v>
      </c>
      <c r="X31" s="228" t="str">
        <f>VLOOKUP(HelpMe7[[#This Row],[Technician]],Technicians[#All],3,FALSE)</f>
        <v>RAK Ceramics</v>
      </c>
      <c r="Y31" s="228" t="str">
        <f>VLOOKUP(HelpMe7[[#This Row],[Technician]],Technicians[#All],2,FALSE)</f>
        <v>SAP Basis</v>
      </c>
      <c r="Z31" s="233" t="str">
        <f>IF((TEXT("Oct 28, 2024 00:00 AM","mmm dd, yyyy hh:mm") - TEXT(HelpMe7[[#This Row],[Updated Creation Date]],"mmm dd, yyyy hh:mm"))&gt;0, "Yes","No")</f>
        <v>Yes</v>
      </c>
      <c r="AA31" s="230">
        <f ca="1">IF(HelpMe7[[#This Row],[Updated Resolved Date]]="-",NOW()-TEXT(HelpMe7[[#This Row],[Updated Creation Date]],"mmm dd, yyyy hh:mm"),HelpMe7[[#This Row],[Updated Resolved Date]]-HelpMe7[[#This Row],[Updated Creation Date]])</f>
        <v>0.21597222222044365</v>
      </c>
      <c r="AB31" s="231">
        <f>YEAR(TEXT(HelpMe7[[#This Row],[Updated Creation Date]],"mmm dd, yyyy hh:mm"))</f>
        <v>2024</v>
      </c>
      <c r="AC31" s="228">
        <f>WEEKNUM(TEXT(HelpMe7[[#This Row],[Updated Creation Date]],"mmm dd, yyyy hh:mm"),2)</f>
        <v>27</v>
      </c>
      <c r="AD31" s="228" t="str">
        <f>_xlfn.CONCAT(HelpMe7[[#This Row],[Year]],"-W",HelpMe7[[#This Row],[Week'#]])</f>
        <v>2024-W27</v>
      </c>
      <c r="AE31" s="228" t="str">
        <f>IFERROR(VLOOKUP(HelpMe7[[#This Row],[ID]],CGTracker[#All],11,FALSE),"No CG Status Found")</f>
        <v>No CG Status Found</v>
      </c>
      <c r="AF31" s="228">
        <f>MONTH(TEXT(HelpMe7[[#This Row],[Updated Creation Date]],"mmm dd, yyyy hh:mm"))</f>
        <v>7</v>
      </c>
      <c r="AG31" s="228" t="str">
        <f>_xlfn.CONCAT(HelpMe7[[#This Row],[Year]],"-M",HelpMe7[[#This Row],[Month]])</f>
        <v>2024-M7</v>
      </c>
      <c r="AH31" s="228" t="str">
        <f ca="1">IF(HelpMe7[[#This Row],[Age]]&lt;2,"Less than 2",IF(HelpMe7[[#This Row],[Age]]&lt;5,"From 2 to 5",IF(HelpMe7[[#This Row],[Age]]&lt;10,"From 5 to 10","More than 10")))</f>
        <v>Less than 2</v>
      </c>
      <c r="AI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45478.49722222222</v>
      </c>
      <c r="AJ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45478.713194444441</v>
      </c>
    </row>
    <row r="32" spans="1:36" ht="26.1">
      <c r="A32" s="236" t="s">
        <v>7976</v>
      </c>
      <c r="B32" s="224" t="s">
        <v>156</v>
      </c>
      <c r="C32" s="224" t="s">
        <v>892</v>
      </c>
      <c r="D32" s="1" t="s">
        <v>1110</v>
      </c>
      <c r="E32" s="224" t="s">
        <v>1111</v>
      </c>
      <c r="F32" s="224" t="s">
        <v>603</v>
      </c>
      <c r="G32" s="224" t="s">
        <v>860</v>
      </c>
      <c r="H32" s="224" t="s">
        <v>403</v>
      </c>
      <c r="I32" s="227" t="s">
        <v>7977</v>
      </c>
      <c r="J32" s="225" t="s">
        <v>7978</v>
      </c>
      <c r="K32" s="224" t="s">
        <v>846</v>
      </c>
      <c r="L32" s="225" t="s">
        <v>7979</v>
      </c>
      <c r="M32" s="224" t="s">
        <v>1111</v>
      </c>
      <c r="N32" s="224" t="s">
        <v>1004</v>
      </c>
      <c r="O32" s="224" t="s">
        <v>850</v>
      </c>
      <c r="P32" s="225" t="s">
        <v>7979</v>
      </c>
      <c r="Q32" s="224" t="s">
        <v>795</v>
      </c>
      <c r="R32" s="225" t="s">
        <v>7980</v>
      </c>
      <c r="S32" s="225" t="s">
        <v>7981</v>
      </c>
      <c r="T32" s="225" t="s">
        <v>7978</v>
      </c>
      <c r="U32" s="224" t="s">
        <v>855</v>
      </c>
      <c r="V32" s="224" t="s">
        <v>855</v>
      </c>
      <c r="W32" s="224" t="s">
        <v>869</v>
      </c>
      <c r="X32" s="228" t="str">
        <f>VLOOKUP(HelpMe7[[#This Row],[Technician]],Technicians[#All],3,FALSE)</f>
        <v>RAK Ceramics</v>
      </c>
      <c r="Y32" s="228" t="str">
        <f>VLOOKUP(HelpMe7[[#This Row],[Technician]],Technicians[#All],2,FALSE)</f>
        <v>SAP ABAP</v>
      </c>
      <c r="Z32" s="233" t="str">
        <f>IF((TEXT("Oct 28, 2024 00:00 AM","mmm dd, yyyy hh:mm") - TEXT(HelpMe7[[#This Row],[Updated Creation Date]],"mmm dd, yyyy hh:mm"))&gt;0, "Yes","No")</f>
        <v>Yes</v>
      </c>
      <c r="AA32" s="230">
        <f ca="1">IF(HelpMe7[[#This Row],[Updated Resolved Date]]="-",NOW()-TEXT(HelpMe7[[#This Row],[Updated Creation Date]],"mmm dd, yyyy hh:mm"),HelpMe7[[#This Row],[Updated Resolved Date]]-HelpMe7[[#This Row],[Updated Creation Date]])</f>
        <v>26.656944444446708</v>
      </c>
      <c r="AB32" s="231">
        <f>YEAR(TEXT(HelpMe7[[#This Row],[Updated Creation Date]],"mmm dd, yyyy hh:mm"))</f>
        <v>2024</v>
      </c>
      <c r="AC32" s="228">
        <f>WEEKNUM(TEXT(HelpMe7[[#This Row],[Updated Creation Date]],"mmm dd, yyyy hh:mm"),2)</f>
        <v>27</v>
      </c>
      <c r="AD32" s="228" t="str">
        <f>_xlfn.CONCAT(HelpMe7[[#This Row],[Year]],"-W",HelpMe7[[#This Row],[Week'#]])</f>
        <v>2024-W27</v>
      </c>
      <c r="AE32" s="228" t="str">
        <f>IFERROR(VLOOKUP(HelpMe7[[#This Row],[ID]],CGTracker[#All],11,FALSE),"No CG Status Found")</f>
        <v>No CG Status Found</v>
      </c>
      <c r="AF32" s="228">
        <f>MONTH(TEXT(HelpMe7[[#This Row],[Updated Creation Date]],"mmm dd, yyyy hh:mm"))</f>
        <v>7</v>
      </c>
      <c r="AG32" s="228" t="str">
        <f>_xlfn.CONCAT(HelpMe7[[#This Row],[Year]],"-M",HelpMe7[[#This Row],[Month]])</f>
        <v>2024-M7</v>
      </c>
      <c r="AH32" s="228" t="str">
        <f ca="1">IF(HelpMe7[[#This Row],[Age]]&lt;2,"Less than 2",IF(HelpMe7[[#This Row],[Age]]&lt;5,"From 2 to 5",IF(HelpMe7[[#This Row],[Age]]&lt;10,"From 5 to 10","More than 10")))</f>
        <v>More than 10</v>
      </c>
      <c r="AI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45478.747916666667</v>
      </c>
      <c r="AJ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45505.404861111114</v>
      </c>
    </row>
    <row r="33" spans="1:36" ht="14.45">
      <c r="A33" s="236" t="s">
        <v>7982</v>
      </c>
      <c r="B33" s="224" t="s">
        <v>156</v>
      </c>
      <c r="C33" s="224" t="s">
        <v>795</v>
      </c>
      <c r="D33" s="1" t="s">
        <v>1118</v>
      </c>
      <c r="E33" s="224" t="s">
        <v>1119</v>
      </c>
      <c r="F33" s="224" t="s">
        <v>742</v>
      </c>
      <c r="G33" s="224" t="s">
        <v>941</v>
      </c>
      <c r="H33" s="224" t="s">
        <v>403</v>
      </c>
      <c r="I33" s="227" t="s">
        <v>7983</v>
      </c>
      <c r="J33" s="225" t="s">
        <v>7984</v>
      </c>
      <c r="K33" s="224" t="s">
        <v>846</v>
      </c>
      <c r="L33" s="225" t="s">
        <v>7911</v>
      </c>
      <c r="M33" s="224" t="s">
        <v>1119</v>
      </c>
      <c r="N33" s="224" t="s">
        <v>1122</v>
      </c>
      <c r="O33" s="224" t="s">
        <v>1123</v>
      </c>
      <c r="P33" s="225" t="s">
        <v>7985</v>
      </c>
      <c r="Q33" s="224" t="s">
        <v>892</v>
      </c>
      <c r="R33" s="225" t="s">
        <v>7986</v>
      </c>
      <c r="S33" s="225" t="s">
        <v>7987</v>
      </c>
      <c r="T33" s="225" t="s">
        <v>7984</v>
      </c>
      <c r="U33" s="224" t="s">
        <v>855</v>
      </c>
      <c r="V33" s="224" t="s">
        <v>855</v>
      </c>
      <c r="W33" s="224" t="s">
        <v>869</v>
      </c>
      <c r="X33" s="228" t="str">
        <f>VLOOKUP(HelpMe7[[#This Row],[Technician]],Technicians[#All],3,FALSE)</f>
        <v>RAK Ceramics</v>
      </c>
      <c r="Y33" s="228" t="str">
        <f>VLOOKUP(HelpMe7[[#This Row],[Technician]],Technicians[#All],2,FALSE)</f>
        <v>SAP SD</v>
      </c>
      <c r="Z33" s="233" t="str">
        <f>IF((TEXT("Oct 28, 2024 00:00 AM","mmm dd, yyyy hh:mm") - TEXT(HelpMe7[[#This Row],[Updated Creation Date]],"mmm dd, yyyy hh:mm"))&gt;0, "Yes","No")</f>
        <v>Yes</v>
      </c>
      <c r="AA33" s="230">
        <f ca="1">IF(HelpMe7[[#This Row],[Updated Resolved Date]]="-",NOW()-TEXT(HelpMe7[[#This Row],[Updated Creation Date]],"mmm dd, yyyy hh:mm"),HelpMe7[[#This Row],[Updated Resolved Date]]-HelpMe7[[#This Row],[Updated Creation Date]])</f>
        <v>0.13749999999708962</v>
      </c>
      <c r="AB33" s="231">
        <f>YEAR(TEXT(HelpMe7[[#This Row],[Updated Creation Date]],"mmm dd, yyyy hh:mm"))</f>
        <v>2024</v>
      </c>
      <c r="AC33" s="228">
        <f>WEEKNUM(TEXT(HelpMe7[[#This Row],[Updated Creation Date]],"mmm dd, yyyy hh:mm"),2)</f>
        <v>27</v>
      </c>
      <c r="AD33" s="228" t="str">
        <f>_xlfn.CONCAT(HelpMe7[[#This Row],[Year]],"-W",HelpMe7[[#This Row],[Week'#]])</f>
        <v>2024-W27</v>
      </c>
      <c r="AE33" s="228" t="str">
        <f>IFERROR(VLOOKUP(HelpMe7[[#This Row],[ID]],CGTracker[#All],11,FALSE),"No CG Status Found")</f>
        <v>No CG Status Found</v>
      </c>
      <c r="AF33" s="228">
        <f>MONTH(TEXT(HelpMe7[[#This Row],[Updated Creation Date]],"mmm dd, yyyy hh:mm"))</f>
        <v>7</v>
      </c>
      <c r="AG33" s="228" t="str">
        <f>_xlfn.CONCAT(HelpMe7[[#This Row],[Year]],"-M",HelpMe7[[#This Row],[Month]])</f>
        <v>2024-M7</v>
      </c>
      <c r="AH33" s="228" t="str">
        <f ca="1">IF(HelpMe7[[#This Row],[Age]]&lt;2,"Less than 2",IF(HelpMe7[[#This Row],[Age]]&lt;5,"From 2 to 5",IF(HelpMe7[[#This Row],[Age]]&lt;10,"From 5 to 10","More than 10")))</f>
        <v>Less than 2</v>
      </c>
      <c r="AI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45478.400000000001</v>
      </c>
      <c r="AJ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45478.537499999999</v>
      </c>
    </row>
    <row r="34" spans="1:36" ht="14.45">
      <c r="A34" s="236" t="s">
        <v>7988</v>
      </c>
      <c r="B34" s="224" t="s">
        <v>117</v>
      </c>
      <c r="C34" s="224" t="s">
        <v>795</v>
      </c>
      <c r="D34" s="1" t="s">
        <v>1128</v>
      </c>
      <c r="E34" s="224" t="s">
        <v>1129</v>
      </c>
      <c r="F34" s="224" t="s">
        <v>1129</v>
      </c>
      <c r="G34" s="224" t="s">
        <v>895</v>
      </c>
      <c r="H34" s="224" t="s">
        <v>268</v>
      </c>
      <c r="I34" s="227" t="s">
        <v>7989</v>
      </c>
      <c r="J34" s="225" t="s">
        <v>7990</v>
      </c>
      <c r="K34" s="224" t="s">
        <v>846</v>
      </c>
      <c r="L34" s="225" t="s">
        <v>855</v>
      </c>
      <c r="M34" s="224" t="s">
        <v>1129</v>
      </c>
      <c r="N34" s="224" t="s">
        <v>886</v>
      </c>
      <c r="O34" s="224" t="s">
        <v>1123</v>
      </c>
      <c r="P34" s="225" t="s">
        <v>7991</v>
      </c>
      <c r="Q34" s="224" t="s">
        <v>892</v>
      </c>
      <c r="R34" s="225" t="s">
        <v>855</v>
      </c>
      <c r="S34" s="225" t="s">
        <v>7992</v>
      </c>
      <c r="T34" s="225" t="s">
        <v>7990</v>
      </c>
      <c r="U34" s="224" t="s">
        <v>846</v>
      </c>
      <c r="V34" s="224" t="s">
        <v>1135</v>
      </c>
      <c r="W34" s="224" t="s">
        <v>869</v>
      </c>
      <c r="X34" s="228" t="str">
        <f>VLOOKUP(HelpMe7[[#This Row],[Technician]],Technicians[#All],3,FALSE)</f>
        <v>RAK Ceramics</v>
      </c>
      <c r="Y34" s="228" t="str">
        <f>VLOOKUP(HelpMe7[[#This Row],[Technician]],Technicians[#All],2,FALSE)</f>
        <v>SAP Integration</v>
      </c>
      <c r="Z34" s="233" t="str">
        <f>IF((TEXT("Oct 28, 2024 00:00 AM","mmm dd, yyyy hh:mm") - TEXT(HelpMe7[[#This Row],[Updated Creation Date]],"mmm dd, yyyy hh:mm"))&gt;0, "Yes","No")</f>
        <v>Yes</v>
      </c>
      <c r="AA34" s="230">
        <f ca="1">IF(HelpMe7[[#This Row],[Updated Resolved Date]]="-",NOW()-TEXT(HelpMe7[[#This Row],[Updated Creation Date]],"mmm dd, yyyy hh:mm"),HelpMe7[[#This Row],[Updated Resolved Date]]-HelpMe7[[#This Row],[Updated Creation Date]])</f>
        <v>176.34293564815016</v>
      </c>
      <c r="AB34" s="231">
        <f>YEAR(TEXT(HelpMe7[[#This Row],[Updated Creation Date]],"mmm dd, yyyy hh:mm"))</f>
        <v>2024</v>
      </c>
      <c r="AC34" s="228">
        <f>WEEKNUM(TEXT(HelpMe7[[#This Row],[Updated Creation Date]],"mmm dd, yyyy hh:mm"),2)</f>
        <v>27</v>
      </c>
      <c r="AD34" s="228" t="str">
        <f>_xlfn.CONCAT(HelpMe7[[#This Row],[Year]],"-W",HelpMe7[[#This Row],[Week'#]])</f>
        <v>2024-W27</v>
      </c>
      <c r="AE34" s="228" t="str">
        <f>IFERROR(VLOOKUP(HelpMe7[[#This Row],[ID]],CGTracker[#All],11,FALSE),"No CG Status Found")</f>
        <v>No CG Status Found</v>
      </c>
      <c r="AF34" s="228">
        <f>MONTH(TEXT(HelpMe7[[#This Row],[Updated Creation Date]],"mmm dd, yyyy hh:mm"))</f>
        <v>7</v>
      </c>
      <c r="AG34" s="228" t="str">
        <f>_xlfn.CONCAT(HelpMe7[[#This Row],[Year]],"-M",HelpMe7[[#This Row],[Month]])</f>
        <v>2024-M7</v>
      </c>
      <c r="AH34" s="228" t="str">
        <f ca="1">IF(HelpMe7[[#This Row],[Age]]&lt;2,"Less than 2",IF(HelpMe7[[#This Row],[Age]]&lt;5,"From 2 to 5",IF(HelpMe7[[#This Row],[Age]]&lt;10,"From 5 to 10","More than 10")))</f>
        <v>More than 10</v>
      </c>
      <c r="AI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45477.414583333331</v>
      </c>
      <c r="AJ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5" spans="1:36" ht="14.45">
      <c r="A35" s="236" t="s">
        <v>7993</v>
      </c>
      <c r="B35" s="224" t="s">
        <v>156</v>
      </c>
      <c r="C35" s="224" t="s">
        <v>892</v>
      </c>
      <c r="D35" s="1" t="s">
        <v>1136</v>
      </c>
      <c r="E35" s="224" t="s">
        <v>880</v>
      </c>
      <c r="F35" s="224" t="s">
        <v>742</v>
      </c>
      <c r="G35" s="224" t="s">
        <v>516</v>
      </c>
      <c r="H35" s="224" t="s">
        <v>403</v>
      </c>
      <c r="I35" s="227" t="s">
        <v>7994</v>
      </c>
      <c r="J35" s="225" t="s">
        <v>7995</v>
      </c>
      <c r="K35" s="224" t="s">
        <v>846</v>
      </c>
      <c r="L35" s="225" t="s">
        <v>7837</v>
      </c>
      <c r="M35" s="224" t="s">
        <v>880</v>
      </c>
      <c r="N35" s="224" t="s">
        <v>886</v>
      </c>
      <c r="O35" s="224" t="s">
        <v>850</v>
      </c>
      <c r="P35" s="225" t="s">
        <v>7837</v>
      </c>
      <c r="Q35" s="224" t="s">
        <v>795</v>
      </c>
      <c r="R35" s="225" t="s">
        <v>7996</v>
      </c>
      <c r="S35" s="225" t="s">
        <v>7997</v>
      </c>
      <c r="T35" s="225" t="s">
        <v>7995</v>
      </c>
      <c r="U35" s="224" t="s">
        <v>855</v>
      </c>
      <c r="V35" s="224" t="s">
        <v>855</v>
      </c>
      <c r="W35" s="224" t="s">
        <v>869</v>
      </c>
      <c r="X35" s="228" t="str">
        <f>VLOOKUP(HelpMe7[[#This Row],[Technician]],Technicians[#All],3,FALSE)</f>
        <v>RAK Ceramics</v>
      </c>
      <c r="Y35" s="228" t="str">
        <f>VLOOKUP(HelpMe7[[#This Row],[Technician]],Technicians[#All],2,FALSE)</f>
        <v>SAP SD</v>
      </c>
      <c r="Z35" s="230" t="str">
        <f>IF((TEXT("Oct 28, 2024 00:00 AM","mmm dd, yyyy hh:mm") - TEXT(HelpMe7[[#This Row],[Updated Creation Date]],"mmm dd, yyyy hh:mm"))&gt;0, "Yes","No")</f>
        <v>Yes</v>
      </c>
      <c r="AA35" s="230">
        <f ca="1">IF(HelpMe7[[#This Row],[Updated Resolved Date]]="-",NOW()-TEXT(HelpMe7[[#This Row],[Updated Creation Date]],"mmm dd, yyyy hh:mm"),HelpMe7[[#This Row],[Updated Resolved Date]]-HelpMe7[[#This Row],[Updated Creation Date]])</f>
        <v>7.8874999999970896</v>
      </c>
      <c r="AB35" s="231">
        <f>YEAR(TEXT(HelpMe7[[#This Row],[Updated Creation Date]],"mmm dd, yyyy hh:mm"))</f>
        <v>2024</v>
      </c>
      <c r="AC35" s="228">
        <f>WEEKNUM(TEXT(HelpMe7[[#This Row],[Updated Creation Date]],"mmm dd, yyyy hh:mm"),2)</f>
        <v>27</v>
      </c>
      <c r="AD35" s="228" t="str">
        <f>_xlfn.CONCAT(HelpMe7[[#This Row],[Year]],"-W",HelpMe7[[#This Row],[Week'#]])</f>
        <v>2024-W27</v>
      </c>
      <c r="AE35" s="228" t="str">
        <f>IFERROR(VLOOKUP(HelpMe7[[#This Row],[ID]],CGTracker[#All],11,FALSE),"No CG Status Found")</f>
        <v>No CG Status Found</v>
      </c>
      <c r="AF35" s="228">
        <f>MONTH(TEXT(HelpMe7[[#This Row],[Updated Creation Date]],"mmm dd, yyyy hh:mm"))</f>
        <v>7</v>
      </c>
      <c r="AG35" s="228" t="str">
        <f>_xlfn.CONCAT(HelpMe7[[#This Row],[Year]],"-M",HelpMe7[[#This Row],[Month]])</f>
        <v>2024-M7</v>
      </c>
      <c r="AH35" s="228" t="str">
        <f ca="1">IF(HelpMe7[[#This Row],[Age]]&lt;2,"Less than 2",IF(HelpMe7[[#This Row],[Age]]&lt;5,"From 2 to 5",IF(HelpMe7[[#This Row],[Age]]&lt;10,"From 5 to 10","More than 10")))</f>
        <v>From 5 to 10</v>
      </c>
      <c r="AI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45476.726388888892</v>
      </c>
      <c r="AJ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45484.613888888889</v>
      </c>
    </row>
    <row r="36" spans="1:36" ht="14.45">
      <c r="A36" s="236" t="s">
        <v>7998</v>
      </c>
      <c r="B36" s="224" t="s">
        <v>117</v>
      </c>
      <c r="C36" s="224" t="s">
        <v>841</v>
      </c>
      <c r="D36" s="1" t="s">
        <v>1142</v>
      </c>
      <c r="E36" s="224" t="s">
        <v>1143</v>
      </c>
      <c r="F36" s="224" t="s">
        <v>881</v>
      </c>
      <c r="G36" s="224" t="s">
        <v>882</v>
      </c>
      <c r="H36" s="224" t="s">
        <v>403</v>
      </c>
      <c r="I36" s="227" t="s">
        <v>7999</v>
      </c>
      <c r="J36" s="225" t="s">
        <v>8000</v>
      </c>
      <c r="K36" s="224" t="s">
        <v>846</v>
      </c>
      <c r="L36" s="225" t="s">
        <v>8001</v>
      </c>
      <c r="M36" s="224" t="s">
        <v>1147</v>
      </c>
      <c r="N36" s="224" t="s">
        <v>1122</v>
      </c>
      <c r="O36" s="224" t="s">
        <v>850</v>
      </c>
      <c r="P36" s="225" t="s">
        <v>8001</v>
      </c>
      <c r="Q36" s="224" t="s">
        <v>841</v>
      </c>
      <c r="R36" s="225" t="s">
        <v>8002</v>
      </c>
      <c r="S36" s="225" t="s">
        <v>8003</v>
      </c>
      <c r="T36" s="225" t="s">
        <v>8000</v>
      </c>
      <c r="U36" s="224" t="s">
        <v>890</v>
      </c>
      <c r="V36" s="224" t="s">
        <v>855</v>
      </c>
      <c r="W36" s="224" t="s">
        <v>869</v>
      </c>
      <c r="X36" s="228" t="str">
        <f>VLOOKUP(HelpMe7[[#This Row],[Technician]],Technicians[#All],3,FALSE)</f>
        <v>RAK Ceramics</v>
      </c>
      <c r="Y36" s="228" t="str">
        <f>VLOOKUP(HelpMe7[[#This Row],[Technician]],Technicians[#All],2,FALSE)</f>
        <v>SAP Basis</v>
      </c>
      <c r="Z36" s="233" t="str">
        <f>IF((TEXT("Oct 28, 2024 00:00 AM","mmm dd, yyyy hh:mm") - TEXT(HelpMe7[[#This Row],[Updated Creation Date]],"mmm dd, yyyy hh:mm"))&gt;0, "Yes","No")</f>
        <v>Yes</v>
      </c>
      <c r="AA36" s="230">
        <f ca="1">IF(HelpMe7[[#This Row],[Updated Resolved Date]]="-",NOW()-TEXT(HelpMe7[[#This Row],[Updated Creation Date]],"mmm dd, yyyy hh:mm"),HelpMe7[[#This Row],[Updated Resolved Date]]-HelpMe7[[#This Row],[Updated Creation Date]])</f>
        <v>19.177777777775191</v>
      </c>
      <c r="AB36" s="231">
        <f>YEAR(TEXT(HelpMe7[[#This Row],[Updated Creation Date]],"mmm dd, yyyy hh:mm"))</f>
        <v>2024</v>
      </c>
      <c r="AC36" s="228">
        <f>WEEKNUM(TEXT(HelpMe7[[#This Row],[Updated Creation Date]],"mmm dd, yyyy hh:mm"),2)</f>
        <v>27</v>
      </c>
      <c r="AD36" s="228" t="str">
        <f>_xlfn.CONCAT(HelpMe7[[#This Row],[Year]],"-W",HelpMe7[[#This Row],[Week'#]])</f>
        <v>2024-W27</v>
      </c>
      <c r="AE36" s="228" t="str">
        <f>IFERROR(VLOOKUP(HelpMe7[[#This Row],[ID]],CGTracker[#All],11,FALSE),"No CG Status Found")</f>
        <v>No CG Status Found</v>
      </c>
      <c r="AF36" s="228">
        <f>MONTH(TEXT(HelpMe7[[#This Row],[Updated Creation Date]],"mmm dd, yyyy hh:mm"))</f>
        <v>7</v>
      </c>
      <c r="AG36" s="228" t="str">
        <f>_xlfn.CONCAT(HelpMe7[[#This Row],[Year]],"-M",HelpMe7[[#This Row],[Month]])</f>
        <v>2024-M7</v>
      </c>
      <c r="AH36" s="228" t="str">
        <f ca="1">IF(HelpMe7[[#This Row],[Age]]&lt;2,"Less than 2",IF(HelpMe7[[#This Row],[Age]]&lt;5,"From 2 to 5",IF(HelpMe7[[#This Row],[Age]]&lt;10,"From 5 to 10","More than 10")))</f>
        <v>More than 10</v>
      </c>
      <c r="AI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45477.484722222223</v>
      </c>
      <c r="AJ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45496.662499999999</v>
      </c>
    </row>
    <row r="37" spans="1:36" ht="14.45">
      <c r="A37" s="236" t="s">
        <v>8004</v>
      </c>
      <c r="B37" s="224" t="s">
        <v>117</v>
      </c>
      <c r="C37" s="224" t="s">
        <v>795</v>
      </c>
      <c r="D37" s="1" t="s">
        <v>1151</v>
      </c>
      <c r="E37" s="224" t="s">
        <v>1152</v>
      </c>
      <c r="F37" s="224" t="s">
        <v>881</v>
      </c>
      <c r="G37" s="224" t="s">
        <v>882</v>
      </c>
      <c r="H37" s="224" t="s">
        <v>403</v>
      </c>
      <c r="I37" s="227" t="s">
        <v>8005</v>
      </c>
      <c r="J37" s="225" t="s">
        <v>8006</v>
      </c>
      <c r="K37" s="224" t="s">
        <v>846</v>
      </c>
      <c r="L37" s="225" t="s">
        <v>7837</v>
      </c>
      <c r="M37" s="224" t="s">
        <v>1155</v>
      </c>
      <c r="N37" s="224" t="s">
        <v>1156</v>
      </c>
      <c r="O37" s="224" t="s">
        <v>917</v>
      </c>
      <c r="P37" s="225" t="s">
        <v>7837</v>
      </c>
      <c r="Q37" s="224" t="s">
        <v>795</v>
      </c>
      <c r="R37" s="225" t="s">
        <v>8007</v>
      </c>
      <c r="S37" s="225" t="s">
        <v>8008</v>
      </c>
      <c r="T37" s="225" t="s">
        <v>8006</v>
      </c>
      <c r="U37" s="224" t="s">
        <v>890</v>
      </c>
      <c r="V37" s="224" t="s">
        <v>855</v>
      </c>
      <c r="W37" s="224" t="s">
        <v>869</v>
      </c>
      <c r="X37" s="228" t="str">
        <f>VLOOKUP(HelpMe7[[#This Row],[Technician]],Technicians[#All],3,FALSE)</f>
        <v>RAK Ceramics</v>
      </c>
      <c r="Y37" s="228" t="str">
        <f>VLOOKUP(HelpMe7[[#This Row],[Technician]],Technicians[#All],2,FALSE)</f>
        <v>SAP Basis</v>
      </c>
      <c r="Z37" s="233" t="str">
        <f>IF((TEXT("Oct 28, 2024 00:00 AM","mmm dd, yyyy hh:mm") - TEXT(HelpMe7[[#This Row],[Updated Creation Date]],"mmm dd, yyyy hh:mm"))&gt;0, "Yes","No")</f>
        <v>Yes</v>
      </c>
      <c r="AA37" s="230">
        <f ca="1">IF(HelpMe7[[#This Row],[Updated Resolved Date]]="-",NOW()-TEXT(HelpMe7[[#This Row],[Updated Creation Date]],"mmm dd, yyyy hh:mm"),HelpMe7[[#This Row],[Updated Resolved Date]]-HelpMe7[[#This Row],[Updated Creation Date]])</f>
        <v>6.2444444444408873</v>
      </c>
      <c r="AB37" s="231">
        <f>YEAR(TEXT(HelpMe7[[#This Row],[Updated Creation Date]],"mmm dd, yyyy hh:mm"))</f>
        <v>2024</v>
      </c>
      <c r="AC37" s="228">
        <f>WEEKNUM(TEXT(HelpMe7[[#This Row],[Updated Creation Date]],"mmm dd, yyyy hh:mm"),2)</f>
        <v>27</v>
      </c>
      <c r="AD37" s="228" t="str">
        <f>_xlfn.CONCAT(HelpMe7[[#This Row],[Year]],"-W",HelpMe7[[#This Row],[Week'#]])</f>
        <v>2024-W27</v>
      </c>
      <c r="AE37" s="228" t="str">
        <f>IFERROR(VLOOKUP(HelpMe7[[#This Row],[ID]],CGTracker[#All],11,FALSE),"No CG Status Found")</f>
        <v>No CG Status Found</v>
      </c>
      <c r="AF37" s="228">
        <f>MONTH(TEXT(HelpMe7[[#This Row],[Updated Creation Date]],"mmm dd, yyyy hh:mm"))</f>
        <v>7</v>
      </c>
      <c r="AG37" s="228" t="str">
        <f>_xlfn.CONCAT(HelpMe7[[#This Row],[Year]],"-M",HelpMe7[[#This Row],[Month]])</f>
        <v>2024-M7</v>
      </c>
      <c r="AH37" s="228" t="str">
        <f ca="1">IF(HelpMe7[[#This Row],[Age]]&lt;2,"Less than 2",IF(HelpMe7[[#This Row],[Age]]&lt;5,"From 2 to 5",IF(HelpMe7[[#This Row],[Age]]&lt;10,"From 5 to 10","More than 10")))</f>
        <v>From 5 to 10</v>
      </c>
      <c r="AI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45478.386805555558</v>
      </c>
      <c r="AJ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45484.631249999999</v>
      </c>
    </row>
    <row r="38" spans="1:36" ht="14.45">
      <c r="A38" s="236" t="s">
        <v>8009</v>
      </c>
      <c r="B38" s="224" t="s">
        <v>156</v>
      </c>
      <c r="C38" s="224" t="s">
        <v>795</v>
      </c>
      <c r="D38" s="1" t="s">
        <v>1160</v>
      </c>
      <c r="E38" s="224" t="s">
        <v>921</v>
      </c>
      <c r="F38" s="224" t="s">
        <v>881</v>
      </c>
      <c r="G38" s="224" t="s">
        <v>882</v>
      </c>
      <c r="H38" s="224" t="s">
        <v>403</v>
      </c>
      <c r="I38" s="227" t="s">
        <v>8010</v>
      </c>
      <c r="J38" s="225" t="s">
        <v>8011</v>
      </c>
      <c r="K38" s="224" t="s">
        <v>846</v>
      </c>
      <c r="L38" s="225" t="s">
        <v>8012</v>
      </c>
      <c r="M38" s="224" t="s">
        <v>933</v>
      </c>
      <c r="N38" s="224" t="s">
        <v>924</v>
      </c>
      <c r="O38" s="224" t="s">
        <v>917</v>
      </c>
      <c r="P38" s="225" t="s">
        <v>8012</v>
      </c>
      <c r="Q38" s="224" t="s">
        <v>795</v>
      </c>
      <c r="R38" s="225" t="s">
        <v>8013</v>
      </c>
      <c r="S38" s="225" t="s">
        <v>8014</v>
      </c>
      <c r="T38" s="225" t="s">
        <v>8011</v>
      </c>
      <c r="U38" s="224" t="s">
        <v>855</v>
      </c>
      <c r="V38" s="224" t="s">
        <v>855</v>
      </c>
      <c r="W38" s="224" t="s">
        <v>869</v>
      </c>
      <c r="X38" s="228" t="str">
        <f>VLOOKUP(HelpMe7[[#This Row],[Technician]],Technicians[#All],3,FALSE)</f>
        <v>RAK Ceramics</v>
      </c>
      <c r="Y38" s="228" t="str">
        <f>VLOOKUP(HelpMe7[[#This Row],[Technician]],Technicians[#All],2,FALSE)</f>
        <v>SAP Basis</v>
      </c>
      <c r="Z38" s="233" t="str">
        <f>IF((TEXT("Oct 28, 2024 00:00 AM","mmm dd, yyyy hh:mm") - TEXT(HelpMe7[[#This Row],[Updated Creation Date]],"mmm dd, yyyy hh:mm"))&gt;0, "Yes","No")</f>
        <v>Yes</v>
      </c>
      <c r="AA38" s="230">
        <f ca="1">IF(HelpMe7[[#This Row],[Updated Resolved Date]]="-",NOW()-TEXT(HelpMe7[[#This Row],[Updated Creation Date]],"mmm dd, yyyy hh:mm"),HelpMe7[[#This Row],[Updated Resolved Date]]-HelpMe7[[#This Row],[Updated Creation Date]])</f>
        <v>62.34513888888614</v>
      </c>
      <c r="AB38" s="231">
        <f>YEAR(TEXT(HelpMe7[[#This Row],[Updated Creation Date]],"mmm dd, yyyy hh:mm"))</f>
        <v>2024</v>
      </c>
      <c r="AC38" s="228">
        <f>WEEKNUM(TEXT(HelpMe7[[#This Row],[Updated Creation Date]],"mmm dd, yyyy hh:mm"),2)</f>
        <v>27</v>
      </c>
      <c r="AD38" s="228" t="str">
        <f>_xlfn.CONCAT(HelpMe7[[#This Row],[Year]],"-W",HelpMe7[[#This Row],[Week'#]])</f>
        <v>2024-W27</v>
      </c>
      <c r="AE38" s="228" t="str">
        <f>IFERROR(VLOOKUP(HelpMe7[[#This Row],[ID]],CGTracker[#All],11,FALSE),"No CG Status Found")</f>
        <v>No CG Status Found</v>
      </c>
      <c r="AF38" s="228">
        <f>MONTH(TEXT(HelpMe7[[#This Row],[Updated Creation Date]],"mmm dd, yyyy hh:mm"))</f>
        <v>7</v>
      </c>
      <c r="AG38" s="228" t="str">
        <f>_xlfn.CONCAT(HelpMe7[[#This Row],[Year]],"-M",HelpMe7[[#This Row],[Month]])</f>
        <v>2024-M7</v>
      </c>
      <c r="AH38" s="228" t="str">
        <f ca="1">IF(HelpMe7[[#This Row],[Age]]&lt;2,"Less than 2",IF(HelpMe7[[#This Row],[Age]]&lt;5,"From 2 to 5",IF(HelpMe7[[#This Row],[Age]]&lt;10,"From 5 to 10","More than 10")))</f>
        <v>More than 10</v>
      </c>
      <c r="AI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v>
      </c>
      <c r="AJ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45539.745138888888</v>
      </c>
    </row>
    <row r="39" spans="1:36" ht="14.45">
      <c r="A39" s="236" t="s">
        <v>8015</v>
      </c>
      <c r="B39" s="224" t="s">
        <v>117</v>
      </c>
      <c r="C39" s="224" t="s">
        <v>795</v>
      </c>
      <c r="D39" s="1" t="s">
        <v>1167</v>
      </c>
      <c r="E39" s="224" t="s">
        <v>1168</v>
      </c>
      <c r="F39" s="224" t="s">
        <v>742</v>
      </c>
      <c r="G39" s="224" t="s">
        <v>516</v>
      </c>
      <c r="H39" s="224" t="s">
        <v>268</v>
      </c>
      <c r="I39" s="227" t="s">
        <v>8016</v>
      </c>
      <c r="J39" s="225" t="s">
        <v>8017</v>
      </c>
      <c r="K39" s="224" t="s">
        <v>846</v>
      </c>
      <c r="L39" s="225" t="s">
        <v>855</v>
      </c>
      <c r="M39" s="224" t="s">
        <v>933</v>
      </c>
      <c r="N39" s="224" t="s">
        <v>1170</v>
      </c>
      <c r="O39" s="224" t="s">
        <v>917</v>
      </c>
      <c r="P39" s="225" t="s">
        <v>8018</v>
      </c>
      <c r="Q39" s="224" t="s">
        <v>795</v>
      </c>
      <c r="R39" s="225" t="s">
        <v>855</v>
      </c>
      <c r="S39" s="225" t="s">
        <v>8019</v>
      </c>
      <c r="T39" s="225" t="s">
        <v>8017</v>
      </c>
      <c r="U39" s="224" t="s">
        <v>890</v>
      </c>
      <c r="V39" s="224" t="s">
        <v>1174</v>
      </c>
      <c r="W39" s="224" t="s">
        <v>869</v>
      </c>
      <c r="X39" s="228" t="str">
        <f>VLOOKUP(HelpMe7[[#This Row],[Technician]],Technicians[#All],3,FALSE)</f>
        <v>RAK Ceramics</v>
      </c>
      <c r="Y39" s="228" t="str">
        <f>VLOOKUP(HelpMe7[[#This Row],[Technician]],Technicians[#All],2,FALSE)</f>
        <v>SAP SD</v>
      </c>
      <c r="Z39" s="230" t="str">
        <f>IF((TEXT("Oct 28, 2024 00:00 AM","mmm dd, yyyy hh:mm") - TEXT(HelpMe7[[#This Row],[Updated Creation Date]],"mmm dd, yyyy hh:mm"))&gt;0, "Yes","No")</f>
        <v>Yes</v>
      </c>
      <c r="AA39" s="230">
        <f ca="1">IF(HelpMe7[[#This Row],[Updated Resolved Date]]="-",NOW()-TEXT(HelpMe7[[#This Row],[Updated Creation Date]],"mmm dd, yyyy hh:mm"),HelpMe7[[#This Row],[Updated Resolved Date]]-HelpMe7[[#This Row],[Updated Creation Date]])</f>
        <v>176.28390787036915</v>
      </c>
      <c r="AB39" s="231">
        <f>YEAR(TEXT(HelpMe7[[#This Row],[Updated Creation Date]],"mmm dd, yyyy hh:mm"))</f>
        <v>2024</v>
      </c>
      <c r="AC39" s="228">
        <f>WEEKNUM(TEXT(HelpMe7[[#This Row],[Updated Creation Date]],"mmm dd, yyyy hh:mm"),2)</f>
        <v>27</v>
      </c>
      <c r="AD39" s="228" t="str">
        <f>_xlfn.CONCAT(HelpMe7[[#This Row],[Year]],"-W",HelpMe7[[#This Row],[Week'#]])</f>
        <v>2024-W27</v>
      </c>
      <c r="AE39" s="228" t="str">
        <f>IFERROR(VLOOKUP(HelpMe7[[#This Row],[ID]],CGTracker[#All],11,FALSE),"No CG Status Found")</f>
        <v>No CG Status Found</v>
      </c>
      <c r="AF39" s="228">
        <f>MONTH(TEXT(HelpMe7[[#This Row],[Updated Creation Date]],"mmm dd, yyyy hh:mm"))</f>
        <v>7</v>
      </c>
      <c r="AG39" s="228" t="str">
        <f>_xlfn.CONCAT(HelpMe7[[#This Row],[Year]],"-M",HelpMe7[[#This Row],[Month]])</f>
        <v>2024-M7</v>
      </c>
      <c r="AH39" s="228" t="str">
        <f ca="1">IF(HelpMe7[[#This Row],[Age]]&lt;2,"Less than 2",IF(HelpMe7[[#This Row],[Age]]&lt;5,"From 2 to 5",IF(HelpMe7[[#This Row],[Age]]&lt;10,"From 5 to 10","More than 10")))</f>
        <v>More than 10</v>
      </c>
      <c r="AI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45477.473611111112</v>
      </c>
      <c r="AJ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0" spans="1:36" ht="14.45">
      <c r="A40" s="236" t="s">
        <v>8020</v>
      </c>
      <c r="B40" s="224" t="s">
        <v>117</v>
      </c>
      <c r="C40" s="224" t="s">
        <v>795</v>
      </c>
      <c r="D40" s="1" t="s">
        <v>1175</v>
      </c>
      <c r="E40" s="224" t="s">
        <v>1176</v>
      </c>
      <c r="F40" s="224" t="s">
        <v>881</v>
      </c>
      <c r="G40" s="224" t="s">
        <v>882</v>
      </c>
      <c r="H40" s="224" t="s">
        <v>403</v>
      </c>
      <c r="I40" s="227" t="s">
        <v>8021</v>
      </c>
      <c r="J40" s="225" t="s">
        <v>8022</v>
      </c>
      <c r="K40" s="224" t="s">
        <v>846</v>
      </c>
      <c r="L40" s="225" t="s">
        <v>8023</v>
      </c>
      <c r="M40" s="224" t="s">
        <v>933</v>
      </c>
      <c r="N40" s="224" t="s">
        <v>1180</v>
      </c>
      <c r="O40" s="224" t="s">
        <v>850</v>
      </c>
      <c r="P40" s="225" t="s">
        <v>8023</v>
      </c>
      <c r="Q40" s="224" t="s">
        <v>795</v>
      </c>
      <c r="R40" s="225" t="s">
        <v>8024</v>
      </c>
      <c r="S40" s="225" t="s">
        <v>8025</v>
      </c>
      <c r="T40" s="225" t="s">
        <v>8022</v>
      </c>
      <c r="U40" s="224" t="s">
        <v>890</v>
      </c>
      <c r="V40" s="224" t="s">
        <v>855</v>
      </c>
      <c r="W40" s="224" t="s">
        <v>869</v>
      </c>
      <c r="X40" s="228" t="str">
        <f>VLOOKUP(HelpMe7[[#This Row],[Technician]],Technicians[#All],3,FALSE)</f>
        <v>RAK Ceramics</v>
      </c>
      <c r="Y40" s="228" t="str">
        <f>VLOOKUP(HelpMe7[[#This Row],[Technician]],Technicians[#All],2,FALSE)</f>
        <v>SAP Basis</v>
      </c>
      <c r="Z40" s="233" t="str">
        <f>IF((TEXT("Oct 28, 2024 00:00 AM","mmm dd, yyyy hh:mm") - TEXT(HelpMe7[[#This Row],[Updated Creation Date]],"mmm dd, yyyy hh:mm"))&gt;0, "Yes","No")</f>
        <v>Yes</v>
      </c>
      <c r="AA40" s="230">
        <f ca="1">IF(HelpMe7[[#This Row],[Updated Resolved Date]]="-",NOW()-TEXT(HelpMe7[[#This Row],[Updated Creation Date]],"mmm dd, yyyy hh:mm"),HelpMe7[[#This Row],[Updated Resolved Date]]-HelpMe7[[#This Row],[Updated Creation Date]])</f>
        <v>20.299305555548926</v>
      </c>
      <c r="AB40" s="231">
        <f>YEAR(TEXT(HelpMe7[[#This Row],[Updated Creation Date]],"mmm dd, yyyy hh:mm"))</f>
        <v>2024</v>
      </c>
      <c r="AC40" s="228">
        <f>WEEKNUM(TEXT(HelpMe7[[#This Row],[Updated Creation Date]],"mmm dd, yyyy hh:mm"),2)</f>
        <v>27</v>
      </c>
      <c r="AD40" s="228" t="str">
        <f>_xlfn.CONCAT(HelpMe7[[#This Row],[Year]],"-W",HelpMe7[[#This Row],[Week'#]])</f>
        <v>2024-W27</v>
      </c>
      <c r="AE40" s="228" t="str">
        <f>IFERROR(VLOOKUP(HelpMe7[[#This Row],[ID]],CGTracker[#All],11,FALSE),"No CG Status Found")</f>
        <v>No CG Status Found</v>
      </c>
      <c r="AF40" s="228">
        <f>MONTH(TEXT(HelpMe7[[#This Row],[Updated Creation Date]],"mmm dd, yyyy hh:mm"))</f>
        <v>7</v>
      </c>
      <c r="AG40" s="228" t="str">
        <f>_xlfn.CONCAT(HelpMe7[[#This Row],[Year]],"-M",HelpMe7[[#This Row],[Month]])</f>
        <v>2024-M7</v>
      </c>
      <c r="AH40" s="228" t="str">
        <f ca="1">IF(HelpMe7[[#This Row],[Age]]&lt;2,"Less than 2",IF(HelpMe7[[#This Row],[Age]]&lt;5,"From 2 to 5",IF(HelpMe7[[#This Row],[Age]]&lt;10,"From 5 to 10","More than 10")))</f>
        <v>More than 10</v>
      </c>
      <c r="AI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45478.36041666667</v>
      </c>
      <c r="AJ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45498.659722222219</v>
      </c>
    </row>
    <row r="41" spans="1:36" ht="14.45">
      <c r="A41" s="236" t="s">
        <v>8026</v>
      </c>
      <c r="B41" s="224" t="s">
        <v>117</v>
      </c>
      <c r="C41" s="224" t="s">
        <v>1035</v>
      </c>
      <c r="D41" s="1" t="s">
        <v>1184</v>
      </c>
      <c r="E41" s="224" t="s">
        <v>1185</v>
      </c>
      <c r="F41" s="224" t="s">
        <v>881</v>
      </c>
      <c r="G41" s="224" t="s">
        <v>882</v>
      </c>
      <c r="H41" s="224" t="s">
        <v>403</v>
      </c>
      <c r="I41" s="227" t="s">
        <v>8027</v>
      </c>
      <c r="J41" s="225" t="s">
        <v>8028</v>
      </c>
      <c r="K41" s="224" t="s">
        <v>846</v>
      </c>
      <c r="L41" s="225" t="s">
        <v>7968</v>
      </c>
      <c r="M41" s="224" t="s">
        <v>1185</v>
      </c>
      <c r="N41" s="224" t="s">
        <v>1188</v>
      </c>
      <c r="O41" s="224" t="s">
        <v>850</v>
      </c>
      <c r="P41" s="225" t="s">
        <v>7968</v>
      </c>
      <c r="Q41" s="224" t="s">
        <v>892</v>
      </c>
      <c r="R41" s="225" t="s">
        <v>8029</v>
      </c>
      <c r="S41" s="225" t="s">
        <v>8029</v>
      </c>
      <c r="T41" s="225" t="s">
        <v>8028</v>
      </c>
      <c r="U41" s="224" t="s">
        <v>890</v>
      </c>
      <c r="V41" s="224" t="s">
        <v>855</v>
      </c>
      <c r="W41" s="224" t="s">
        <v>857</v>
      </c>
      <c r="X41" s="228" t="str">
        <f>VLOOKUP(HelpMe7[[#This Row],[Technician]],Technicians[#All],3,FALSE)</f>
        <v>RAK Ceramics</v>
      </c>
      <c r="Y41" s="228" t="str">
        <f>VLOOKUP(HelpMe7[[#This Row],[Technician]],Technicians[#All],2,FALSE)</f>
        <v>SAP Basis</v>
      </c>
      <c r="Z41" s="233" t="str">
        <f>IF((TEXT("Oct 28, 2024 00:00 AM","mmm dd, yyyy hh:mm") - TEXT(HelpMe7[[#This Row],[Updated Creation Date]],"mmm dd, yyyy hh:mm"))&gt;0, "Yes","No")</f>
        <v>Yes</v>
      </c>
      <c r="AA41" s="230">
        <f ca="1">IF(HelpMe7[[#This Row],[Updated Resolved Date]]="-",NOW()-TEXT(HelpMe7[[#This Row],[Updated Creation Date]],"mmm dd, yyyy hh:mm"),HelpMe7[[#This Row],[Updated Resolved Date]]-HelpMe7[[#This Row],[Updated Creation Date]])</f>
        <v>1.1347222222248092</v>
      </c>
      <c r="AB41" s="231">
        <f>YEAR(TEXT(HelpMe7[[#This Row],[Updated Creation Date]],"mmm dd, yyyy hh:mm"))</f>
        <v>2024</v>
      </c>
      <c r="AC41" s="228">
        <f>WEEKNUM(TEXT(HelpMe7[[#This Row],[Updated Creation Date]],"mmm dd, yyyy hh:mm"),2)</f>
        <v>27</v>
      </c>
      <c r="AD41" s="228" t="str">
        <f>_xlfn.CONCAT(HelpMe7[[#This Row],[Year]],"-W",HelpMe7[[#This Row],[Week'#]])</f>
        <v>2024-W27</v>
      </c>
      <c r="AE41" s="228" t="str">
        <f>IFERROR(VLOOKUP(HelpMe7[[#This Row],[ID]],CGTracker[#All],11,FALSE),"No CG Status Found")</f>
        <v>No CG Status Found</v>
      </c>
      <c r="AF41" s="228">
        <f>MONTH(TEXT(HelpMe7[[#This Row],[Updated Creation Date]],"mmm dd, yyyy hh:mm"))</f>
        <v>7</v>
      </c>
      <c r="AG41" s="228" t="str">
        <f>_xlfn.CONCAT(HelpMe7[[#This Row],[Year]],"-M",HelpMe7[[#This Row],[Month]])</f>
        <v>2024-M7</v>
      </c>
      <c r="AH41" s="228" t="str">
        <f ca="1">IF(HelpMe7[[#This Row],[Age]]&lt;2,"Less than 2",IF(HelpMe7[[#This Row],[Age]]&lt;5,"From 2 to 5",IF(HelpMe7[[#This Row],[Age]]&lt;10,"From 5 to 10","More than 10")))</f>
        <v>Less than 2</v>
      </c>
      <c r="AI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45477.573611111111</v>
      </c>
      <c r="AJ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45478.708333333336</v>
      </c>
    </row>
    <row r="42" spans="1:36" ht="14.45">
      <c r="A42" s="236" t="s">
        <v>8030</v>
      </c>
      <c r="B42" s="224" t="s">
        <v>117</v>
      </c>
      <c r="C42" s="224" t="s">
        <v>795</v>
      </c>
      <c r="D42" s="1" t="s">
        <v>1191</v>
      </c>
      <c r="E42" s="224" t="s">
        <v>1046</v>
      </c>
      <c r="F42" s="224" t="s">
        <v>881</v>
      </c>
      <c r="G42" s="224" t="s">
        <v>882</v>
      </c>
      <c r="H42" s="224" t="s">
        <v>403</v>
      </c>
      <c r="I42" s="227" t="s">
        <v>8028</v>
      </c>
      <c r="J42" s="225" t="s">
        <v>8031</v>
      </c>
      <c r="K42" s="224" t="s">
        <v>846</v>
      </c>
      <c r="L42" s="225" t="s">
        <v>8032</v>
      </c>
      <c r="M42" s="224" t="s">
        <v>1046</v>
      </c>
      <c r="N42" s="224" t="s">
        <v>863</v>
      </c>
      <c r="O42" s="224" t="s">
        <v>917</v>
      </c>
      <c r="P42" s="225" t="s">
        <v>8033</v>
      </c>
      <c r="Q42" s="224" t="s">
        <v>795</v>
      </c>
      <c r="R42" s="225" t="s">
        <v>8034</v>
      </c>
      <c r="S42" s="225" t="s">
        <v>8034</v>
      </c>
      <c r="T42" s="225" t="s">
        <v>8031</v>
      </c>
      <c r="U42" s="224" t="s">
        <v>890</v>
      </c>
      <c r="V42" s="224" t="s">
        <v>855</v>
      </c>
      <c r="W42" s="224" t="s">
        <v>869</v>
      </c>
      <c r="X42" s="228" t="str">
        <f>VLOOKUP(HelpMe7[[#This Row],[Technician]],Technicians[#All],3,FALSE)</f>
        <v>RAK Ceramics</v>
      </c>
      <c r="Y42" s="228" t="str">
        <f>VLOOKUP(HelpMe7[[#This Row],[Technician]],Technicians[#All],2,FALSE)</f>
        <v>SAP Basis</v>
      </c>
      <c r="Z42" s="233" t="str">
        <f>IF((TEXT("Oct 28, 2024 00:00 AM","mmm dd, yyyy hh:mm") - TEXT(HelpMe7[[#This Row],[Updated Creation Date]],"mmm dd, yyyy hh:mm"))&gt;0, "Yes","No")</f>
        <v>Yes</v>
      </c>
      <c r="AA42" s="230">
        <f ca="1">IF(HelpMe7[[#This Row],[Updated Resolved Date]]="-",NOW()-TEXT(HelpMe7[[#This Row],[Updated Creation Date]],"mmm dd, yyyy hh:mm"),HelpMe7[[#This Row],[Updated Resolved Date]]-HelpMe7[[#This Row],[Updated Creation Date]])</f>
        <v>1.0055555555591127</v>
      </c>
      <c r="AB42" s="231">
        <f>YEAR(TEXT(HelpMe7[[#This Row],[Updated Creation Date]],"mmm dd, yyyy hh:mm"))</f>
        <v>2024</v>
      </c>
      <c r="AC42" s="228">
        <f>WEEKNUM(TEXT(HelpMe7[[#This Row],[Updated Creation Date]],"mmm dd, yyyy hh:mm"),2)</f>
        <v>27</v>
      </c>
      <c r="AD42" s="228" t="str">
        <f>_xlfn.CONCAT(HelpMe7[[#This Row],[Year]],"-W",HelpMe7[[#This Row],[Week'#]])</f>
        <v>2024-W27</v>
      </c>
      <c r="AE42" s="228" t="str">
        <f>IFERROR(VLOOKUP(HelpMe7[[#This Row],[ID]],CGTracker[#All],11,FALSE),"No CG Status Found")</f>
        <v>No CG Status Found</v>
      </c>
      <c r="AF42" s="228">
        <f>MONTH(TEXT(HelpMe7[[#This Row],[Updated Creation Date]],"mmm dd, yyyy hh:mm"))</f>
        <v>7</v>
      </c>
      <c r="AG42" s="228" t="str">
        <f>_xlfn.CONCAT(HelpMe7[[#This Row],[Year]],"-M",HelpMe7[[#This Row],[Month]])</f>
        <v>2024-M7</v>
      </c>
      <c r="AH42" s="228" t="str">
        <f ca="1">IF(HelpMe7[[#This Row],[Age]]&lt;2,"Less than 2",IF(HelpMe7[[#This Row],[Age]]&lt;5,"From 2 to 5",IF(HelpMe7[[#This Row],[Age]]&lt;10,"From 5 to 10","More than 10")))</f>
        <v>Less than 2</v>
      </c>
      <c r="AI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45477.615277777775</v>
      </c>
      <c r="AJ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45478.620833333334</v>
      </c>
    </row>
    <row r="43" spans="1:36" ht="14.45">
      <c r="A43" s="236" t="s">
        <v>8035</v>
      </c>
      <c r="B43" s="224" t="s">
        <v>117</v>
      </c>
      <c r="C43" s="224" t="s">
        <v>795</v>
      </c>
      <c r="D43" s="1" t="s">
        <v>1196</v>
      </c>
      <c r="E43" s="224" t="s">
        <v>1197</v>
      </c>
      <c r="F43" s="224" t="s">
        <v>881</v>
      </c>
      <c r="G43" s="224" t="s">
        <v>882</v>
      </c>
      <c r="H43" s="224" t="s">
        <v>403</v>
      </c>
      <c r="I43" s="227" t="s">
        <v>8036</v>
      </c>
      <c r="J43" s="225" t="s">
        <v>8037</v>
      </c>
      <c r="K43" s="224" t="s">
        <v>846</v>
      </c>
      <c r="L43" s="225" t="s">
        <v>8038</v>
      </c>
      <c r="M43" s="224" t="s">
        <v>1197</v>
      </c>
      <c r="N43" s="224" t="s">
        <v>899</v>
      </c>
      <c r="O43" s="224" t="s">
        <v>850</v>
      </c>
      <c r="P43" s="225" t="s">
        <v>8038</v>
      </c>
      <c r="Q43" s="224" t="s">
        <v>795</v>
      </c>
      <c r="R43" s="225" t="s">
        <v>8039</v>
      </c>
      <c r="S43" s="225" t="s">
        <v>8040</v>
      </c>
      <c r="T43" s="225" t="s">
        <v>8037</v>
      </c>
      <c r="U43" s="224" t="s">
        <v>890</v>
      </c>
      <c r="V43" s="224" t="s">
        <v>855</v>
      </c>
      <c r="W43" s="224" t="s">
        <v>869</v>
      </c>
      <c r="X43" s="228" t="str">
        <f>VLOOKUP(HelpMe7[[#This Row],[Technician]],Technicians[#All],3,FALSE)</f>
        <v>RAK Ceramics</v>
      </c>
      <c r="Y43" s="228" t="str">
        <f>VLOOKUP(HelpMe7[[#This Row],[Technician]],Technicians[#All],2,FALSE)</f>
        <v>SAP Basis</v>
      </c>
      <c r="Z43" s="233" t="str">
        <f>IF((TEXT("Oct 28, 2024 00:00 AM","mmm dd, yyyy hh:mm") - TEXT(HelpMe7[[#This Row],[Updated Creation Date]],"mmm dd, yyyy hh:mm"))&gt;0, "Yes","No")</f>
        <v>Yes</v>
      </c>
      <c r="AA43" s="230">
        <f ca="1">IF(HelpMe7[[#This Row],[Updated Resolved Date]]="-",NOW()-TEXT(HelpMe7[[#This Row],[Updated Creation Date]],"mmm dd, yyyy hh:mm"),HelpMe7[[#This Row],[Updated Resolved Date]]-HelpMe7[[#This Row],[Updated Creation Date]])</f>
        <v>5.2000000000043656</v>
      </c>
      <c r="AB43" s="231">
        <f>YEAR(TEXT(HelpMe7[[#This Row],[Updated Creation Date]],"mmm dd, yyyy hh:mm"))</f>
        <v>2024</v>
      </c>
      <c r="AC43" s="228">
        <f>WEEKNUM(TEXT(HelpMe7[[#This Row],[Updated Creation Date]],"mmm dd, yyyy hh:mm"),2)</f>
        <v>27</v>
      </c>
      <c r="AD43" s="228" t="str">
        <f>_xlfn.CONCAT(HelpMe7[[#This Row],[Year]],"-W",HelpMe7[[#This Row],[Week'#]])</f>
        <v>2024-W27</v>
      </c>
      <c r="AE43" s="228" t="str">
        <f>IFERROR(VLOOKUP(HelpMe7[[#This Row],[ID]],CGTracker[#All],11,FALSE),"No CG Status Found")</f>
        <v>No CG Status Found</v>
      </c>
      <c r="AF43" s="228">
        <f>MONTH(TEXT(HelpMe7[[#This Row],[Updated Creation Date]],"mmm dd, yyyy hh:mm"))</f>
        <v>7</v>
      </c>
      <c r="AG43" s="228" t="str">
        <f>_xlfn.CONCAT(HelpMe7[[#This Row],[Year]],"-M",HelpMe7[[#This Row],[Month]])</f>
        <v>2024-M7</v>
      </c>
      <c r="AH43" s="228" t="str">
        <f ca="1">IF(HelpMe7[[#This Row],[Age]]&lt;2,"Less than 2",IF(HelpMe7[[#This Row],[Age]]&lt;5,"From 2 to 5",IF(HelpMe7[[#This Row],[Age]]&lt;10,"From 5 to 10","More than 10")))</f>
        <v>From 5 to 10</v>
      </c>
      <c r="AI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45477.456944444442</v>
      </c>
      <c r="AJ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45482.656944444447</v>
      </c>
    </row>
    <row r="44" spans="1:36" ht="14.45">
      <c r="A44" s="236" t="s">
        <v>8041</v>
      </c>
      <c r="B44" s="224" t="s">
        <v>117</v>
      </c>
      <c r="C44" s="224" t="s">
        <v>795</v>
      </c>
      <c r="D44" s="1" t="s">
        <v>1204</v>
      </c>
      <c r="E44" s="224" t="s">
        <v>1205</v>
      </c>
      <c r="F44" s="224" t="s">
        <v>881</v>
      </c>
      <c r="G44" s="224" t="s">
        <v>882</v>
      </c>
      <c r="H44" s="224" t="s">
        <v>403</v>
      </c>
      <c r="I44" s="227" t="s">
        <v>8042</v>
      </c>
      <c r="J44" s="225" t="s">
        <v>8043</v>
      </c>
      <c r="K44" s="224" t="s">
        <v>846</v>
      </c>
      <c r="L44" s="225" t="s">
        <v>7946</v>
      </c>
      <c r="M44" s="224" t="s">
        <v>1205</v>
      </c>
      <c r="N44" s="224" t="s">
        <v>1208</v>
      </c>
      <c r="O44" s="224" t="s">
        <v>850</v>
      </c>
      <c r="P44" s="225" t="s">
        <v>7946</v>
      </c>
      <c r="Q44" s="224" t="s">
        <v>795</v>
      </c>
      <c r="R44" s="225" t="s">
        <v>8032</v>
      </c>
      <c r="S44" s="225" t="s">
        <v>8032</v>
      </c>
      <c r="T44" s="225" t="s">
        <v>8043</v>
      </c>
      <c r="U44" s="224" t="s">
        <v>890</v>
      </c>
      <c r="V44" s="224" t="s">
        <v>855</v>
      </c>
      <c r="W44" s="224" t="s">
        <v>869</v>
      </c>
      <c r="X44" s="228" t="str">
        <f>VLOOKUP(HelpMe7[[#This Row],[Technician]],Technicians[#All],3,FALSE)</f>
        <v>RAK Ceramics</v>
      </c>
      <c r="Y44" s="228" t="str">
        <f>VLOOKUP(HelpMe7[[#This Row],[Technician]],Technicians[#All],2,FALSE)</f>
        <v>SAP Basis</v>
      </c>
      <c r="Z44" s="233" t="str">
        <f>IF((TEXT("Oct 28, 2024 00:00 AM","mmm dd, yyyy hh:mm") - TEXT(HelpMe7[[#This Row],[Updated Creation Date]],"mmm dd, yyyy hh:mm"))&gt;0, "Yes","No")</f>
        <v>Yes</v>
      </c>
      <c r="AA44" s="230">
        <f ca="1">IF(HelpMe7[[#This Row],[Updated Resolved Date]]="-",NOW()-TEXT(HelpMe7[[#This Row],[Updated Creation Date]],"mmm dd, yyyy hh:mm"),HelpMe7[[#This Row],[Updated Resolved Date]]-HelpMe7[[#This Row],[Updated Creation Date]])</f>
        <v>4.1541666666671517</v>
      </c>
      <c r="AB44" s="231">
        <f>YEAR(TEXT(HelpMe7[[#This Row],[Updated Creation Date]],"mmm dd, yyyy hh:mm"))</f>
        <v>2024</v>
      </c>
      <c r="AC44" s="228">
        <f>WEEKNUM(TEXT(HelpMe7[[#This Row],[Updated Creation Date]],"mmm dd, yyyy hh:mm"),2)</f>
        <v>27</v>
      </c>
      <c r="AD44" s="228" t="str">
        <f>_xlfn.CONCAT(HelpMe7[[#This Row],[Year]],"-W",HelpMe7[[#This Row],[Week'#]])</f>
        <v>2024-W27</v>
      </c>
      <c r="AE44" s="228" t="str">
        <f>IFERROR(VLOOKUP(HelpMe7[[#This Row],[ID]],CGTracker[#All],11,FALSE),"No CG Status Found")</f>
        <v>No CG Status Found</v>
      </c>
      <c r="AF44" s="228">
        <f>MONTH(TEXT(HelpMe7[[#This Row],[Updated Creation Date]],"mmm dd, yyyy hh:mm"))</f>
        <v>7</v>
      </c>
      <c r="AG44" s="228" t="str">
        <f>_xlfn.CONCAT(HelpMe7[[#This Row],[Year]],"-M",HelpMe7[[#This Row],[Month]])</f>
        <v>2024-M7</v>
      </c>
      <c r="AH44" s="228" t="str">
        <f ca="1">IF(HelpMe7[[#This Row],[Age]]&lt;2,"Less than 2",IF(HelpMe7[[#This Row],[Age]]&lt;5,"From 2 to 5",IF(HelpMe7[[#This Row],[Age]]&lt;10,"From 5 to 10","More than 10")))</f>
        <v>From 2 to 5</v>
      </c>
      <c r="AI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45477.482638888891</v>
      </c>
      <c r="AJ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45481.636805555558</v>
      </c>
    </row>
    <row r="45" spans="1:36" ht="14.45">
      <c r="A45" s="236" t="s">
        <v>8044</v>
      </c>
      <c r="B45" s="224" t="s">
        <v>156</v>
      </c>
      <c r="C45" s="224" t="s">
        <v>795</v>
      </c>
      <c r="D45" s="1" t="s">
        <v>1210</v>
      </c>
      <c r="E45" s="224" t="s">
        <v>1211</v>
      </c>
      <c r="F45" s="224" t="s">
        <v>742</v>
      </c>
      <c r="G45" s="224" t="s">
        <v>941</v>
      </c>
      <c r="H45" s="224" t="s">
        <v>403</v>
      </c>
      <c r="I45" s="227" t="s">
        <v>8045</v>
      </c>
      <c r="J45" s="225" t="s">
        <v>8046</v>
      </c>
      <c r="K45" s="224" t="s">
        <v>846</v>
      </c>
      <c r="L45" s="225" t="s">
        <v>7826</v>
      </c>
      <c r="M45" s="224" t="s">
        <v>1211</v>
      </c>
      <c r="N45" s="224" t="s">
        <v>924</v>
      </c>
      <c r="O45" s="224" t="s">
        <v>1123</v>
      </c>
      <c r="P45" s="225" t="s">
        <v>3225</v>
      </c>
      <c r="Q45" s="224" t="s">
        <v>892</v>
      </c>
      <c r="R45" s="225" t="s">
        <v>8047</v>
      </c>
      <c r="S45" s="225" t="s">
        <v>8048</v>
      </c>
      <c r="T45" s="225" t="s">
        <v>8046</v>
      </c>
      <c r="U45" s="224" t="s">
        <v>855</v>
      </c>
      <c r="V45" s="224" t="s">
        <v>855</v>
      </c>
      <c r="W45" s="224" t="s">
        <v>869</v>
      </c>
      <c r="X45" s="228" t="str">
        <f>VLOOKUP(HelpMe7[[#This Row],[Technician]],Technicians[#All],3,FALSE)</f>
        <v>RAK Ceramics</v>
      </c>
      <c r="Y45" s="228" t="str">
        <f>VLOOKUP(HelpMe7[[#This Row],[Technician]],Technicians[#All],2,FALSE)</f>
        <v>SAP SD</v>
      </c>
      <c r="Z45" s="233" t="str">
        <f>IF((TEXT("Oct 28, 2024 00:00 AM","mmm dd, yyyy hh:mm") - TEXT(HelpMe7[[#This Row],[Updated Creation Date]],"mmm dd, yyyy hh:mm"))&gt;0, "Yes","No")</f>
        <v>Yes</v>
      </c>
      <c r="AA45" s="230">
        <f ca="1">IF(HelpMe7[[#This Row],[Updated Resolved Date]]="-",NOW()-TEXT(HelpMe7[[#This Row],[Updated Creation Date]],"mmm dd, yyyy hh:mm"),HelpMe7[[#This Row],[Updated Resolved Date]]-HelpMe7[[#This Row],[Updated Creation Date]])</f>
        <v>2.6166666666686069</v>
      </c>
      <c r="AB45" s="231">
        <f>YEAR(TEXT(HelpMe7[[#This Row],[Updated Creation Date]],"mmm dd, yyyy hh:mm"))</f>
        <v>2024</v>
      </c>
      <c r="AC45" s="228">
        <f>WEEKNUM(TEXT(HelpMe7[[#This Row],[Updated Creation Date]],"mmm dd, yyyy hh:mm"),2)</f>
        <v>28</v>
      </c>
      <c r="AD45" s="228" t="str">
        <f>_xlfn.CONCAT(HelpMe7[[#This Row],[Year]],"-W",HelpMe7[[#This Row],[Week'#]])</f>
        <v>2024-W28</v>
      </c>
      <c r="AE45" s="228" t="str">
        <f>IFERROR(VLOOKUP(HelpMe7[[#This Row],[ID]],CGTracker[#All],11,FALSE),"No CG Status Found")</f>
        <v>No CG Status Found</v>
      </c>
      <c r="AF45" s="228">
        <f>MONTH(TEXT(HelpMe7[[#This Row],[Updated Creation Date]],"mmm dd, yyyy hh:mm"))</f>
        <v>7</v>
      </c>
      <c r="AG45" s="228" t="str">
        <f>_xlfn.CONCAT(HelpMe7[[#This Row],[Year]],"-M",HelpMe7[[#This Row],[Month]])</f>
        <v>2024-M7</v>
      </c>
      <c r="AH45" s="228" t="str">
        <f ca="1">IF(HelpMe7[[#This Row],[Age]]&lt;2,"Less than 2",IF(HelpMe7[[#This Row],[Age]]&lt;5,"From 2 to 5",IF(HelpMe7[[#This Row],[Age]]&lt;10,"From 5 to 10","More than 10")))</f>
        <v>From 2 to 5</v>
      </c>
      <c r="AI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45482.381944444445</v>
      </c>
      <c r="AJ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45484.998611111114</v>
      </c>
    </row>
    <row r="46" spans="1:36" ht="26.1">
      <c r="A46" s="236" t="s">
        <v>8049</v>
      </c>
      <c r="B46" s="224" t="s">
        <v>117</v>
      </c>
      <c r="C46" s="224" t="s">
        <v>841</v>
      </c>
      <c r="D46" s="1" t="s">
        <v>1218</v>
      </c>
      <c r="E46" s="224" t="s">
        <v>1219</v>
      </c>
      <c r="F46" s="224" t="s">
        <v>742</v>
      </c>
      <c r="G46" s="224" t="s">
        <v>516</v>
      </c>
      <c r="H46" s="224" t="s">
        <v>268</v>
      </c>
      <c r="I46" s="227" t="s">
        <v>8050</v>
      </c>
      <c r="J46" s="225" t="s">
        <v>8051</v>
      </c>
      <c r="K46" s="224" t="s">
        <v>846</v>
      </c>
      <c r="L46" s="225" t="s">
        <v>855</v>
      </c>
      <c r="M46" s="224" t="s">
        <v>1219</v>
      </c>
      <c r="N46" s="224" t="s">
        <v>1098</v>
      </c>
      <c r="O46" s="224" t="s">
        <v>850</v>
      </c>
      <c r="P46" s="225" t="s">
        <v>8052</v>
      </c>
      <c r="Q46" s="224" t="s">
        <v>841</v>
      </c>
      <c r="R46" s="225" t="s">
        <v>855</v>
      </c>
      <c r="S46" s="225" t="s">
        <v>4305</v>
      </c>
      <c r="T46" s="225" t="s">
        <v>8051</v>
      </c>
      <c r="U46" s="224" t="s">
        <v>846</v>
      </c>
      <c r="V46" s="224" t="s">
        <v>1225</v>
      </c>
      <c r="W46" s="224" t="s">
        <v>1226</v>
      </c>
      <c r="X46" s="228" t="str">
        <f>VLOOKUP(HelpMe7[[#This Row],[Technician]],Technicians[#All],3,FALSE)</f>
        <v>RAK Ceramics</v>
      </c>
      <c r="Y46" s="228" t="str">
        <f>VLOOKUP(HelpMe7[[#This Row],[Technician]],Technicians[#All],2,FALSE)</f>
        <v>SAP SD</v>
      </c>
      <c r="Z46" s="233" t="str">
        <f>IF((TEXT("Oct 28, 2024 00:00 AM","mmm dd, yyyy hh:mm") - TEXT(HelpMe7[[#This Row],[Updated Creation Date]],"mmm dd, yyyy hh:mm"))&gt;0, "Yes","No")</f>
        <v>Yes</v>
      </c>
      <c r="AA46" s="230">
        <f ca="1">IF(HelpMe7[[#This Row],[Updated Resolved Date]]="-",NOW()-TEXT(HelpMe7[[#This Row],[Updated Creation Date]],"mmm dd, yyyy hh:mm"),HelpMe7[[#This Row],[Updated Resolved Date]]-HelpMe7[[#This Row],[Updated Creation Date]])</f>
        <v>171.09363009258959</v>
      </c>
      <c r="AB46" s="231">
        <f>YEAR(TEXT(HelpMe7[[#This Row],[Updated Creation Date]],"mmm dd, yyyy hh:mm"))</f>
        <v>2024</v>
      </c>
      <c r="AC46" s="228">
        <f>WEEKNUM(TEXT(HelpMe7[[#This Row],[Updated Creation Date]],"mmm dd, yyyy hh:mm"),2)</f>
        <v>28</v>
      </c>
      <c r="AD46" s="228" t="str">
        <f>_xlfn.CONCAT(HelpMe7[[#This Row],[Year]],"-W",HelpMe7[[#This Row],[Week'#]])</f>
        <v>2024-W28</v>
      </c>
      <c r="AE46" s="228" t="str">
        <f>IFERROR(VLOOKUP(HelpMe7[[#This Row],[ID]],CGTracker[#All],11,FALSE),"No CG Status Found")</f>
        <v>No CG Status Found</v>
      </c>
      <c r="AF46" s="228">
        <f>MONTH(TEXT(HelpMe7[[#This Row],[Updated Creation Date]],"mmm dd, yyyy hh:mm"))</f>
        <v>7</v>
      </c>
      <c r="AG46" s="228" t="str">
        <f>_xlfn.CONCAT(HelpMe7[[#This Row],[Year]],"-M",HelpMe7[[#This Row],[Month]])</f>
        <v>2024-M7</v>
      </c>
      <c r="AH46" s="228" t="str">
        <f ca="1">IF(HelpMe7[[#This Row],[Age]]&lt;2,"Less than 2",IF(HelpMe7[[#This Row],[Age]]&lt;5,"From 2 to 5",IF(HelpMe7[[#This Row],[Age]]&lt;10,"From 5 to 10","More than 10")))</f>
        <v>More than 10</v>
      </c>
      <c r="AI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45482.663888888892</v>
      </c>
      <c r="AJ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7" spans="1:36" ht="14.45">
      <c r="A47" s="236" t="s">
        <v>8053</v>
      </c>
      <c r="B47" s="224" t="s">
        <v>156</v>
      </c>
      <c r="C47" s="224" t="s">
        <v>1035</v>
      </c>
      <c r="D47" s="1" t="s">
        <v>1227</v>
      </c>
      <c r="E47" s="224" t="s">
        <v>1228</v>
      </c>
      <c r="F47" s="224" t="s">
        <v>742</v>
      </c>
      <c r="G47" s="224" t="s">
        <v>516</v>
      </c>
      <c r="H47" s="224" t="s">
        <v>403</v>
      </c>
      <c r="I47" s="227" t="s">
        <v>8054</v>
      </c>
      <c r="J47" s="225" t="s">
        <v>8055</v>
      </c>
      <c r="K47" s="224" t="s">
        <v>846</v>
      </c>
      <c r="L47" s="225" t="s">
        <v>8056</v>
      </c>
      <c r="M47" s="224" t="s">
        <v>1228</v>
      </c>
      <c r="N47" s="224" t="s">
        <v>1004</v>
      </c>
      <c r="O47" s="224" t="s">
        <v>917</v>
      </c>
      <c r="P47" s="225" t="s">
        <v>8056</v>
      </c>
      <c r="Q47" s="224" t="s">
        <v>892</v>
      </c>
      <c r="R47" s="225" t="s">
        <v>8057</v>
      </c>
      <c r="S47" s="225" t="s">
        <v>8058</v>
      </c>
      <c r="T47" s="225" t="s">
        <v>8055</v>
      </c>
      <c r="U47" s="224" t="s">
        <v>855</v>
      </c>
      <c r="V47" s="224" t="s">
        <v>855</v>
      </c>
      <c r="W47" s="224" t="s">
        <v>869</v>
      </c>
      <c r="X47" s="228" t="str">
        <f>VLOOKUP(HelpMe7[[#This Row],[Technician]],Technicians[#All],3,FALSE)</f>
        <v>RAK Ceramics</v>
      </c>
      <c r="Y47" s="228" t="str">
        <f>VLOOKUP(HelpMe7[[#This Row],[Technician]],Technicians[#All],2,FALSE)</f>
        <v>SAP SD</v>
      </c>
      <c r="Z47" s="233" t="str">
        <f>IF((TEXT("Oct 28, 2024 00:00 AM","mmm dd, yyyy hh:mm") - TEXT(HelpMe7[[#This Row],[Updated Creation Date]],"mmm dd, yyyy hh:mm"))&gt;0, "Yes","No")</f>
        <v>Yes</v>
      </c>
      <c r="AA47" s="230">
        <f ca="1">IF(HelpMe7[[#This Row],[Updated Resolved Date]]="-",NOW()-TEXT(HelpMe7[[#This Row],[Updated Creation Date]],"mmm dd, yyyy hh:mm"),HelpMe7[[#This Row],[Updated Resolved Date]]-HelpMe7[[#This Row],[Updated Creation Date]])</f>
        <v>9.5874999999941792</v>
      </c>
      <c r="AB47" s="231">
        <f>YEAR(TEXT(HelpMe7[[#This Row],[Updated Creation Date]],"mmm dd, yyyy hh:mm"))</f>
        <v>2024</v>
      </c>
      <c r="AC47" s="228">
        <f>WEEKNUM(TEXT(HelpMe7[[#This Row],[Updated Creation Date]],"mmm dd, yyyy hh:mm"),2)</f>
        <v>28</v>
      </c>
      <c r="AD47" s="228" t="str">
        <f>_xlfn.CONCAT(HelpMe7[[#This Row],[Year]],"-W",HelpMe7[[#This Row],[Week'#]])</f>
        <v>2024-W28</v>
      </c>
      <c r="AE47" s="228" t="str">
        <f>IFERROR(VLOOKUP(HelpMe7[[#This Row],[ID]],CGTracker[#All],11,FALSE),"No CG Status Found")</f>
        <v>No CG Status Found</v>
      </c>
      <c r="AF47" s="228">
        <f>MONTH(TEXT(HelpMe7[[#This Row],[Updated Creation Date]],"mmm dd, yyyy hh:mm"))</f>
        <v>7</v>
      </c>
      <c r="AG47" s="228" t="str">
        <f>_xlfn.CONCAT(HelpMe7[[#This Row],[Year]],"-M",HelpMe7[[#This Row],[Month]])</f>
        <v>2024-M7</v>
      </c>
      <c r="AH47" s="228" t="str">
        <f ca="1">IF(HelpMe7[[#This Row],[Age]]&lt;2,"Less than 2",IF(HelpMe7[[#This Row],[Age]]&lt;5,"From 2 to 5",IF(HelpMe7[[#This Row],[Age]]&lt;10,"From 5 to 10","More than 10")))</f>
        <v>From 5 to 10</v>
      </c>
      <c r="AI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45481.384722222225</v>
      </c>
      <c r="AJ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45490.972222222219</v>
      </c>
    </row>
    <row r="48" spans="1:36" ht="26.1">
      <c r="A48" s="236" t="s">
        <v>8059</v>
      </c>
      <c r="B48" s="224" t="s">
        <v>117</v>
      </c>
      <c r="C48" s="224" t="s">
        <v>892</v>
      </c>
      <c r="D48" s="1" t="s">
        <v>1235</v>
      </c>
      <c r="E48" s="224" t="s">
        <v>1236</v>
      </c>
      <c r="F48" s="224" t="s">
        <v>881</v>
      </c>
      <c r="G48" s="224" t="s">
        <v>882</v>
      </c>
      <c r="H48" s="224" t="s">
        <v>403</v>
      </c>
      <c r="I48" s="227" t="s">
        <v>8060</v>
      </c>
      <c r="J48" s="225" t="s">
        <v>8061</v>
      </c>
      <c r="K48" s="224" t="s">
        <v>890</v>
      </c>
      <c r="L48" s="225" t="s">
        <v>8062</v>
      </c>
      <c r="M48" s="224" t="s">
        <v>1236</v>
      </c>
      <c r="N48" s="224" t="s">
        <v>1240</v>
      </c>
      <c r="O48" s="224" t="s">
        <v>850</v>
      </c>
      <c r="P48" s="225" t="s">
        <v>8063</v>
      </c>
      <c r="Q48" s="224" t="s">
        <v>795</v>
      </c>
      <c r="R48" s="225" t="s">
        <v>8064</v>
      </c>
      <c r="S48" s="225" t="s">
        <v>8065</v>
      </c>
      <c r="T48" s="225" t="s">
        <v>8061</v>
      </c>
      <c r="U48" s="224" t="s">
        <v>890</v>
      </c>
      <c r="V48" s="224" t="s">
        <v>855</v>
      </c>
      <c r="W48" s="224" t="s">
        <v>938</v>
      </c>
      <c r="X48" s="228" t="str">
        <f>VLOOKUP(HelpMe7[[#This Row],[Technician]],Technicians[#All],3,FALSE)</f>
        <v>RAK Ceramics</v>
      </c>
      <c r="Y48" s="228" t="str">
        <f>VLOOKUP(HelpMe7[[#This Row],[Technician]],Technicians[#All],2,FALSE)</f>
        <v>SAP Basis</v>
      </c>
      <c r="Z48" s="233" t="str">
        <f>IF((TEXT("Oct 28, 2024 00:00 AM","mmm dd, yyyy hh:mm") - TEXT(HelpMe7[[#This Row],[Updated Creation Date]],"mmm dd, yyyy hh:mm"))&gt;0, "Yes","No")</f>
        <v>Yes</v>
      </c>
      <c r="AA48" s="230">
        <f ca="1">IF(HelpMe7[[#This Row],[Updated Resolved Date]]="-",NOW()-TEXT(HelpMe7[[#This Row],[Updated Creation Date]],"mmm dd, yyyy hh:mm"),HelpMe7[[#This Row],[Updated Resolved Date]]-HelpMe7[[#This Row],[Updated Creation Date]])</f>
        <v>8.09375</v>
      </c>
      <c r="AB48" s="231">
        <f>YEAR(TEXT(HelpMe7[[#This Row],[Updated Creation Date]],"mmm dd, yyyy hh:mm"))</f>
        <v>2024</v>
      </c>
      <c r="AC48" s="228">
        <f>WEEKNUM(TEXT(HelpMe7[[#This Row],[Updated Creation Date]],"mmm dd, yyyy hh:mm"),2)</f>
        <v>28</v>
      </c>
      <c r="AD48" s="228" t="str">
        <f>_xlfn.CONCAT(HelpMe7[[#This Row],[Year]],"-W",HelpMe7[[#This Row],[Week'#]])</f>
        <v>2024-W28</v>
      </c>
      <c r="AE48" s="228" t="str">
        <f>IFERROR(VLOOKUP(HelpMe7[[#This Row],[ID]],CGTracker[#All],11,FALSE),"No CG Status Found")</f>
        <v>No CG Status Found</v>
      </c>
      <c r="AF48" s="228">
        <f>MONTH(TEXT(HelpMe7[[#This Row],[Updated Creation Date]],"mmm dd, yyyy hh:mm"))</f>
        <v>7</v>
      </c>
      <c r="AG48" s="228" t="str">
        <f>_xlfn.CONCAT(HelpMe7[[#This Row],[Year]],"-M",HelpMe7[[#This Row],[Month]])</f>
        <v>2024-M7</v>
      </c>
      <c r="AH48" s="228" t="str">
        <f ca="1">IF(HelpMe7[[#This Row],[Age]]&lt;2,"Less than 2",IF(HelpMe7[[#This Row],[Age]]&lt;5,"From 2 to 5",IF(HelpMe7[[#This Row],[Age]]&lt;10,"From 5 to 10","More than 10")))</f>
        <v>From 5 to 10</v>
      </c>
      <c r="AI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45482.407638888886</v>
      </c>
      <c r="AJ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45490.501388888886</v>
      </c>
    </row>
    <row r="49" spans="1:36" ht="14.45">
      <c r="A49" s="236" t="s">
        <v>8066</v>
      </c>
      <c r="B49" s="224" t="s">
        <v>156</v>
      </c>
      <c r="C49" s="224" t="s">
        <v>795</v>
      </c>
      <c r="D49" s="1" t="s">
        <v>1245</v>
      </c>
      <c r="E49" s="224" t="s">
        <v>1246</v>
      </c>
      <c r="F49" s="224" t="s">
        <v>742</v>
      </c>
      <c r="G49" s="224" t="s">
        <v>516</v>
      </c>
      <c r="H49" s="224" t="s">
        <v>403</v>
      </c>
      <c r="I49" s="227" t="s">
        <v>1259</v>
      </c>
      <c r="J49" s="225" t="s">
        <v>8067</v>
      </c>
      <c r="K49" s="224" t="s">
        <v>846</v>
      </c>
      <c r="L49" s="225" t="s">
        <v>8068</v>
      </c>
      <c r="M49" s="224" t="s">
        <v>933</v>
      </c>
      <c r="N49" s="224" t="s">
        <v>1004</v>
      </c>
      <c r="O49" s="224" t="s">
        <v>850</v>
      </c>
      <c r="P49" s="225" t="s">
        <v>8068</v>
      </c>
      <c r="Q49" s="224" t="s">
        <v>795</v>
      </c>
      <c r="R49" s="225" t="s">
        <v>8069</v>
      </c>
      <c r="S49" s="225" t="s">
        <v>8070</v>
      </c>
      <c r="T49" s="225" t="s">
        <v>8067</v>
      </c>
      <c r="U49" s="224" t="s">
        <v>855</v>
      </c>
      <c r="V49" s="224" t="s">
        <v>1253</v>
      </c>
      <c r="W49" s="224" t="s">
        <v>869</v>
      </c>
      <c r="X49" s="228" t="str">
        <f>VLOOKUP(HelpMe7[[#This Row],[Technician]],Technicians[#All],3,FALSE)</f>
        <v>RAK Ceramics</v>
      </c>
      <c r="Y49" s="228" t="str">
        <f>VLOOKUP(HelpMe7[[#This Row],[Technician]],Technicians[#All],2,FALSE)</f>
        <v>SAP SD</v>
      </c>
      <c r="Z49" s="233" t="str">
        <f>IF((TEXT("Oct 28, 2024 00:00 AM","mmm dd, yyyy hh:mm") - TEXT(HelpMe7[[#This Row],[Updated Creation Date]],"mmm dd, yyyy hh:mm"))&gt;0, "Yes","No")</f>
        <v>Yes</v>
      </c>
      <c r="AA49" s="230">
        <f ca="1">IF(HelpMe7[[#This Row],[Updated Resolved Date]]="-",NOW()-TEXT(HelpMe7[[#This Row],[Updated Creation Date]],"mmm dd, yyyy hh:mm"),HelpMe7[[#This Row],[Updated Resolved Date]]-HelpMe7[[#This Row],[Updated Creation Date]])</f>
        <v>13.691666666665697</v>
      </c>
      <c r="AB49" s="231">
        <f>YEAR(TEXT(HelpMe7[[#This Row],[Updated Creation Date]],"mmm dd, yyyy hh:mm"))</f>
        <v>2024</v>
      </c>
      <c r="AC49" s="228">
        <f>WEEKNUM(TEXT(HelpMe7[[#This Row],[Updated Creation Date]],"mmm dd, yyyy hh:mm"),2)</f>
        <v>28</v>
      </c>
      <c r="AD49" s="228" t="str">
        <f>_xlfn.CONCAT(HelpMe7[[#This Row],[Year]],"-W",HelpMe7[[#This Row],[Week'#]])</f>
        <v>2024-W28</v>
      </c>
      <c r="AE49" s="228" t="str">
        <f>IFERROR(VLOOKUP(HelpMe7[[#This Row],[ID]],CGTracker[#All],11,FALSE),"No CG Status Found")</f>
        <v>No CG Status Found</v>
      </c>
      <c r="AF49" s="228">
        <f>MONTH(TEXT(HelpMe7[[#This Row],[Updated Creation Date]],"mmm dd, yyyy hh:mm"))</f>
        <v>7</v>
      </c>
      <c r="AG49" s="228" t="str">
        <f>_xlfn.CONCAT(HelpMe7[[#This Row],[Year]],"-M",HelpMe7[[#This Row],[Month]])</f>
        <v>2024-M7</v>
      </c>
      <c r="AH49" s="228" t="str">
        <f ca="1">IF(HelpMe7[[#This Row],[Age]]&lt;2,"Less than 2",IF(HelpMe7[[#This Row],[Age]]&lt;5,"From 2 to 5",IF(HelpMe7[[#This Row],[Age]]&lt;10,"From 5 to 10","More than 10")))</f>
        <v>More than 10</v>
      </c>
      <c r="AI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45482.734027777777</v>
      </c>
      <c r="AJ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45496.425694444442</v>
      </c>
    </row>
    <row r="50" spans="1:36" ht="14.45">
      <c r="A50" s="236" t="s">
        <v>8071</v>
      </c>
      <c r="B50" s="224" t="s">
        <v>156</v>
      </c>
      <c r="C50" s="224" t="s">
        <v>795</v>
      </c>
      <c r="D50" s="1" t="s">
        <v>1254</v>
      </c>
      <c r="E50" s="224" t="s">
        <v>1255</v>
      </c>
      <c r="F50" s="224" t="s">
        <v>881</v>
      </c>
      <c r="G50" s="224" t="s">
        <v>882</v>
      </c>
      <c r="H50" s="224" t="s">
        <v>403</v>
      </c>
      <c r="I50" s="227" t="s">
        <v>8072</v>
      </c>
      <c r="J50" s="225" t="s">
        <v>8073</v>
      </c>
      <c r="K50" s="224" t="s">
        <v>846</v>
      </c>
      <c r="L50" s="225" t="s">
        <v>7905</v>
      </c>
      <c r="M50" s="224" t="s">
        <v>1255</v>
      </c>
      <c r="N50" s="224" t="s">
        <v>849</v>
      </c>
      <c r="O50" s="224" t="s">
        <v>850</v>
      </c>
      <c r="P50" s="225" t="s">
        <v>7905</v>
      </c>
      <c r="Q50" s="224" t="s">
        <v>795</v>
      </c>
      <c r="R50" s="225" t="s">
        <v>8074</v>
      </c>
      <c r="S50" s="225" t="s">
        <v>8075</v>
      </c>
      <c r="T50" s="225" t="s">
        <v>8073</v>
      </c>
      <c r="U50" s="224" t="s">
        <v>855</v>
      </c>
      <c r="V50" s="224" t="s">
        <v>855</v>
      </c>
      <c r="W50" s="224" t="s">
        <v>869</v>
      </c>
      <c r="X50" s="228" t="str">
        <f>VLOOKUP(HelpMe7[[#This Row],[Technician]],Technicians[#All],3,FALSE)</f>
        <v>RAK Ceramics</v>
      </c>
      <c r="Y50" s="228" t="str">
        <f>VLOOKUP(HelpMe7[[#This Row],[Technician]],Technicians[#All],2,FALSE)</f>
        <v>SAP Basis</v>
      </c>
      <c r="Z50" s="233" t="str">
        <f>IF((TEXT("Oct 28, 2024 00:00 AM","mmm dd, yyyy hh:mm") - TEXT(HelpMe7[[#This Row],[Updated Creation Date]],"mmm dd, yyyy hh:mm"))&gt;0, "Yes","No")</f>
        <v>Yes</v>
      </c>
      <c r="AA50" s="230">
        <f ca="1">IF(HelpMe7[[#This Row],[Updated Resolved Date]]="-",NOW()-TEXT(HelpMe7[[#This Row],[Updated Creation Date]],"mmm dd, yyyy hh:mm"),HelpMe7[[#This Row],[Updated Resolved Date]]-HelpMe7[[#This Row],[Updated Creation Date]])</f>
        <v>3.0854166666686069</v>
      </c>
      <c r="AB50" s="231">
        <f>YEAR(TEXT(HelpMe7[[#This Row],[Updated Creation Date]],"mmm dd, yyyy hh:mm"))</f>
        <v>2024</v>
      </c>
      <c r="AC50" s="228">
        <f>WEEKNUM(TEXT(HelpMe7[[#This Row],[Updated Creation Date]],"mmm dd, yyyy hh:mm"),2)</f>
        <v>28</v>
      </c>
      <c r="AD50" s="228" t="str">
        <f>_xlfn.CONCAT(HelpMe7[[#This Row],[Year]],"-W",HelpMe7[[#This Row],[Week'#]])</f>
        <v>2024-W28</v>
      </c>
      <c r="AE50" s="228" t="str">
        <f>IFERROR(VLOOKUP(HelpMe7[[#This Row],[ID]],CGTracker[#All],11,FALSE),"No CG Status Found")</f>
        <v>No CG Status Found</v>
      </c>
      <c r="AF50" s="228">
        <f>MONTH(TEXT(HelpMe7[[#This Row],[Updated Creation Date]],"mmm dd, yyyy hh:mm"))</f>
        <v>7</v>
      </c>
      <c r="AG50" s="228" t="str">
        <f>_xlfn.CONCAT(HelpMe7[[#This Row],[Year]],"-M",HelpMe7[[#This Row],[Month]])</f>
        <v>2024-M7</v>
      </c>
      <c r="AH50" s="228" t="str">
        <f ca="1">IF(HelpMe7[[#This Row],[Age]]&lt;2,"Less than 2",IF(HelpMe7[[#This Row],[Age]]&lt;5,"From 2 to 5",IF(HelpMe7[[#This Row],[Age]]&lt;10,"From 5 to 10","More than 10")))</f>
        <v>From 2 to 5</v>
      </c>
      <c r="AI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45482.532638888886</v>
      </c>
      <c r="AJ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45485.618055555555</v>
      </c>
    </row>
    <row r="51" spans="1:36" ht="14.45">
      <c r="A51" s="236" t="s">
        <v>8076</v>
      </c>
      <c r="B51" s="224" t="s">
        <v>117</v>
      </c>
      <c r="C51" s="224" t="s">
        <v>1035</v>
      </c>
      <c r="D51" s="1" t="s">
        <v>1261</v>
      </c>
      <c r="E51" s="224" t="s">
        <v>1262</v>
      </c>
      <c r="F51" s="224" t="s">
        <v>881</v>
      </c>
      <c r="G51" s="224" t="s">
        <v>882</v>
      </c>
      <c r="H51" s="224" t="s">
        <v>403</v>
      </c>
      <c r="I51" s="227" t="s">
        <v>8077</v>
      </c>
      <c r="J51" s="225" t="s">
        <v>8078</v>
      </c>
      <c r="K51" s="224" t="s">
        <v>846</v>
      </c>
      <c r="L51" s="225" t="s">
        <v>7917</v>
      </c>
      <c r="M51" s="224" t="s">
        <v>1262</v>
      </c>
      <c r="N51" s="224" t="s">
        <v>1240</v>
      </c>
      <c r="O51" s="224" t="s">
        <v>917</v>
      </c>
      <c r="P51" s="225" t="s">
        <v>7917</v>
      </c>
      <c r="Q51" s="224" t="s">
        <v>892</v>
      </c>
      <c r="R51" s="225" t="s">
        <v>8079</v>
      </c>
      <c r="S51" s="225" t="s">
        <v>8080</v>
      </c>
      <c r="T51" s="225" t="s">
        <v>8078</v>
      </c>
      <c r="U51" s="224" t="s">
        <v>890</v>
      </c>
      <c r="V51" s="224" t="s">
        <v>855</v>
      </c>
      <c r="W51" s="224" t="s">
        <v>869</v>
      </c>
      <c r="X51" s="228" t="str">
        <f>VLOOKUP(HelpMe7[[#This Row],[Technician]],Technicians[#All],3,FALSE)</f>
        <v>RAK Ceramics</v>
      </c>
      <c r="Y51" s="228" t="str">
        <f>VLOOKUP(HelpMe7[[#This Row],[Technician]],Technicians[#All],2,FALSE)</f>
        <v>SAP Basis</v>
      </c>
      <c r="Z51" s="233" t="str">
        <f>IF((TEXT("Oct 28, 2024 00:00 AM","mmm dd, yyyy hh:mm") - TEXT(HelpMe7[[#This Row],[Updated Creation Date]],"mmm dd, yyyy hh:mm"))&gt;0, "Yes","No")</f>
        <v>Yes</v>
      </c>
      <c r="AA51" s="230">
        <f ca="1">IF(HelpMe7[[#This Row],[Updated Resolved Date]]="-",NOW()-TEXT(HelpMe7[[#This Row],[Updated Creation Date]],"mmm dd, yyyy hh:mm"),HelpMe7[[#This Row],[Updated Resolved Date]]-HelpMe7[[#This Row],[Updated Creation Date]])</f>
        <v>2.1854166666671517</v>
      </c>
      <c r="AB51" s="231">
        <f>YEAR(TEXT(HelpMe7[[#This Row],[Updated Creation Date]],"mmm dd, yyyy hh:mm"))</f>
        <v>2024</v>
      </c>
      <c r="AC51" s="228">
        <f>WEEKNUM(TEXT(HelpMe7[[#This Row],[Updated Creation Date]],"mmm dd, yyyy hh:mm"),2)</f>
        <v>28</v>
      </c>
      <c r="AD51" s="228" t="str">
        <f>_xlfn.CONCAT(HelpMe7[[#This Row],[Year]],"-W",HelpMe7[[#This Row],[Week'#]])</f>
        <v>2024-W28</v>
      </c>
      <c r="AE51" s="228" t="str">
        <f>IFERROR(VLOOKUP(HelpMe7[[#This Row],[ID]],CGTracker[#All],11,FALSE),"No CG Status Found")</f>
        <v>No CG Status Found</v>
      </c>
      <c r="AF51" s="228">
        <f>MONTH(TEXT(HelpMe7[[#This Row],[Updated Creation Date]],"mmm dd, yyyy hh:mm"))</f>
        <v>7</v>
      </c>
      <c r="AG51" s="228" t="str">
        <f>_xlfn.CONCAT(HelpMe7[[#This Row],[Year]],"-M",HelpMe7[[#This Row],[Month]])</f>
        <v>2024-M7</v>
      </c>
      <c r="AH51" s="228" t="str">
        <f ca="1">IF(HelpMe7[[#This Row],[Age]]&lt;2,"Less than 2",IF(HelpMe7[[#This Row],[Age]]&lt;5,"From 2 to 5",IF(HelpMe7[[#This Row],[Age]]&lt;10,"From 5 to 10","More than 10")))</f>
        <v>From 2 to 5</v>
      </c>
      <c r="AI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45481.481944444444</v>
      </c>
      <c r="AJ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45483.667361111111</v>
      </c>
    </row>
    <row r="52" spans="1:36" ht="14.45">
      <c r="A52" s="236" t="s">
        <v>8081</v>
      </c>
      <c r="B52" s="224" t="s">
        <v>117</v>
      </c>
      <c r="C52" s="224" t="s">
        <v>795</v>
      </c>
      <c r="D52" s="1" t="s">
        <v>1267</v>
      </c>
      <c r="E52" s="224" t="s">
        <v>1268</v>
      </c>
      <c r="F52" s="224" t="s">
        <v>881</v>
      </c>
      <c r="G52" s="224" t="s">
        <v>882</v>
      </c>
      <c r="H52" s="224" t="s">
        <v>403</v>
      </c>
      <c r="I52" s="227" t="s">
        <v>8082</v>
      </c>
      <c r="J52" s="225" t="s">
        <v>8083</v>
      </c>
      <c r="K52" s="224" t="s">
        <v>846</v>
      </c>
      <c r="L52" s="225" t="s">
        <v>8084</v>
      </c>
      <c r="M52" s="224" t="s">
        <v>1268</v>
      </c>
      <c r="N52" s="224" t="s">
        <v>1272</v>
      </c>
      <c r="O52" s="224" t="s">
        <v>850</v>
      </c>
      <c r="P52" s="225" t="s">
        <v>8084</v>
      </c>
      <c r="Q52" s="224" t="s">
        <v>795</v>
      </c>
      <c r="R52" s="225" t="s">
        <v>8085</v>
      </c>
      <c r="S52" s="225" t="s">
        <v>8085</v>
      </c>
      <c r="T52" s="225" t="s">
        <v>8083</v>
      </c>
      <c r="U52" s="224" t="s">
        <v>890</v>
      </c>
      <c r="V52" s="224" t="s">
        <v>855</v>
      </c>
      <c r="W52" s="224" t="s">
        <v>869</v>
      </c>
      <c r="X52" s="228" t="str">
        <f>VLOOKUP(HelpMe7[[#This Row],[Technician]],Technicians[#All],3,FALSE)</f>
        <v>RAK Ceramics</v>
      </c>
      <c r="Y52" s="228" t="str">
        <f>VLOOKUP(HelpMe7[[#This Row],[Technician]],Technicians[#All],2,FALSE)</f>
        <v>SAP Basis</v>
      </c>
      <c r="Z52" s="233" t="str">
        <f>IF((TEXT("Oct 28, 2024 00:00 AM","mmm dd, yyyy hh:mm") - TEXT(HelpMe7[[#This Row],[Updated Creation Date]],"mmm dd, yyyy hh:mm"))&gt;0, "Yes","No")</f>
        <v>Yes</v>
      </c>
      <c r="AA52" s="230">
        <f ca="1">IF(HelpMe7[[#This Row],[Updated Resolved Date]]="-",NOW()-TEXT(HelpMe7[[#This Row],[Updated Creation Date]],"mmm dd, yyyy hh:mm"),HelpMe7[[#This Row],[Updated Resolved Date]]-HelpMe7[[#This Row],[Updated Creation Date]])</f>
        <v>6.0145833333299379</v>
      </c>
      <c r="AB52" s="231">
        <f>YEAR(TEXT(HelpMe7[[#This Row],[Updated Creation Date]],"mmm dd, yyyy hh:mm"))</f>
        <v>2024</v>
      </c>
      <c r="AC52" s="228">
        <f>WEEKNUM(TEXT(HelpMe7[[#This Row],[Updated Creation Date]],"mmm dd, yyyy hh:mm"),2)</f>
        <v>28</v>
      </c>
      <c r="AD52" s="228" t="str">
        <f>_xlfn.CONCAT(HelpMe7[[#This Row],[Year]],"-W",HelpMe7[[#This Row],[Week'#]])</f>
        <v>2024-W28</v>
      </c>
      <c r="AE52" s="228" t="str">
        <f>IFERROR(VLOOKUP(HelpMe7[[#This Row],[ID]],CGTracker[#All],11,FALSE),"No CG Status Found")</f>
        <v>No CG Status Found</v>
      </c>
      <c r="AF52" s="228">
        <f>MONTH(TEXT(HelpMe7[[#This Row],[Updated Creation Date]],"mmm dd, yyyy hh:mm"))</f>
        <v>7</v>
      </c>
      <c r="AG52" s="228" t="str">
        <f>_xlfn.CONCAT(HelpMe7[[#This Row],[Year]],"-M",HelpMe7[[#This Row],[Month]])</f>
        <v>2024-M7</v>
      </c>
      <c r="AH52" s="228" t="str">
        <f ca="1">IF(HelpMe7[[#This Row],[Age]]&lt;2,"Less than 2",IF(HelpMe7[[#This Row],[Age]]&lt;5,"From 2 to 5",IF(HelpMe7[[#This Row],[Age]]&lt;10,"From 5 to 10","More than 10")))</f>
        <v>From 5 to 10</v>
      </c>
      <c r="AI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45482.65</v>
      </c>
      <c r="AJ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45488.664583333331</v>
      </c>
    </row>
    <row r="53" spans="1:36" ht="14.45">
      <c r="A53" s="236" t="s">
        <v>8086</v>
      </c>
      <c r="B53" s="224" t="s">
        <v>117</v>
      </c>
      <c r="C53" s="224" t="s">
        <v>795</v>
      </c>
      <c r="D53" s="1" t="s">
        <v>1275</v>
      </c>
      <c r="E53" s="224" t="s">
        <v>1276</v>
      </c>
      <c r="F53" s="224" t="s">
        <v>881</v>
      </c>
      <c r="G53" s="224" t="s">
        <v>882</v>
      </c>
      <c r="H53" s="224" t="s">
        <v>403</v>
      </c>
      <c r="I53" s="227" t="s">
        <v>8087</v>
      </c>
      <c r="J53" s="225" t="s">
        <v>7894</v>
      </c>
      <c r="K53" s="224" t="s">
        <v>846</v>
      </c>
      <c r="L53" s="225" t="s">
        <v>8088</v>
      </c>
      <c r="M53" s="224" t="s">
        <v>1276</v>
      </c>
      <c r="N53" s="224" t="s">
        <v>1280</v>
      </c>
      <c r="O53" s="224" t="s">
        <v>850</v>
      </c>
      <c r="P53" s="225" t="s">
        <v>8088</v>
      </c>
      <c r="Q53" s="224" t="s">
        <v>795</v>
      </c>
      <c r="R53" s="225" t="s">
        <v>8089</v>
      </c>
      <c r="S53" s="225" t="s">
        <v>8090</v>
      </c>
      <c r="T53" s="225" t="s">
        <v>7894</v>
      </c>
      <c r="U53" s="224" t="s">
        <v>890</v>
      </c>
      <c r="V53" s="224" t="s">
        <v>855</v>
      </c>
      <c r="W53" s="224" t="s">
        <v>869</v>
      </c>
      <c r="X53" s="228" t="str">
        <f>VLOOKUP(HelpMe7[[#This Row],[Technician]],Technicians[#All],3,FALSE)</f>
        <v>RAK Ceramics</v>
      </c>
      <c r="Y53" s="228" t="str">
        <f>VLOOKUP(HelpMe7[[#This Row],[Technician]],Technicians[#All],2,FALSE)</f>
        <v>SAP Basis</v>
      </c>
      <c r="Z53" s="233" t="str">
        <f>IF((TEXT("Oct 28, 2024 00:00 AM","mmm dd, yyyy hh:mm") - TEXT(HelpMe7[[#This Row],[Updated Creation Date]],"mmm dd, yyyy hh:mm"))&gt;0, "Yes","No")</f>
        <v>Yes</v>
      </c>
      <c r="AA53" s="230">
        <f ca="1">IF(HelpMe7[[#This Row],[Updated Resolved Date]]="-",NOW()-TEXT(HelpMe7[[#This Row],[Updated Creation Date]],"mmm dd, yyyy hh:mm"),HelpMe7[[#This Row],[Updated Resolved Date]]-HelpMe7[[#This Row],[Updated Creation Date]])</f>
        <v>22.304166666668607</v>
      </c>
      <c r="AB53" s="231">
        <f>YEAR(TEXT(HelpMe7[[#This Row],[Updated Creation Date]],"mmm dd, yyyy hh:mm"))</f>
        <v>2024</v>
      </c>
      <c r="AC53" s="228">
        <f>WEEKNUM(TEXT(HelpMe7[[#This Row],[Updated Creation Date]],"mmm dd, yyyy hh:mm"),2)</f>
        <v>28</v>
      </c>
      <c r="AD53" s="228" t="str">
        <f>_xlfn.CONCAT(HelpMe7[[#This Row],[Year]],"-W",HelpMe7[[#This Row],[Week'#]])</f>
        <v>2024-W28</v>
      </c>
      <c r="AE53" s="228" t="str">
        <f>IFERROR(VLOOKUP(HelpMe7[[#This Row],[ID]],CGTracker[#All],11,FALSE),"No CG Status Found")</f>
        <v>No CG Status Found</v>
      </c>
      <c r="AF53" s="228">
        <f>MONTH(TEXT(HelpMe7[[#This Row],[Updated Creation Date]],"mmm dd, yyyy hh:mm"))</f>
        <v>7</v>
      </c>
      <c r="AG53" s="228" t="str">
        <f>_xlfn.CONCAT(HelpMe7[[#This Row],[Year]],"-M",HelpMe7[[#This Row],[Month]])</f>
        <v>2024-M7</v>
      </c>
      <c r="AH53" s="228" t="str">
        <f ca="1">IF(HelpMe7[[#This Row],[Age]]&lt;2,"Less than 2",IF(HelpMe7[[#This Row],[Age]]&lt;5,"From 2 to 5",IF(HelpMe7[[#This Row],[Age]]&lt;10,"From 5 to 10","More than 10")))</f>
        <v>More than 10</v>
      </c>
      <c r="AI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45483.392361111109</v>
      </c>
      <c r="AJ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45505.696527777778</v>
      </c>
    </row>
    <row r="54" spans="1:36" ht="14.45">
      <c r="A54" s="236" t="s">
        <v>8091</v>
      </c>
      <c r="B54" s="224" t="s">
        <v>156</v>
      </c>
      <c r="C54" s="224" t="s">
        <v>892</v>
      </c>
      <c r="D54" s="1" t="s">
        <v>1283</v>
      </c>
      <c r="E54" s="224" t="s">
        <v>913</v>
      </c>
      <c r="F54" s="224" t="s">
        <v>742</v>
      </c>
      <c r="G54" s="224" t="s">
        <v>516</v>
      </c>
      <c r="H54" s="224" t="s">
        <v>403</v>
      </c>
      <c r="I54" s="227" t="s">
        <v>8092</v>
      </c>
      <c r="J54" s="225" t="s">
        <v>8093</v>
      </c>
      <c r="K54" s="224" t="s">
        <v>846</v>
      </c>
      <c r="L54" s="225" t="s">
        <v>8094</v>
      </c>
      <c r="M54" s="224" t="s">
        <v>913</v>
      </c>
      <c r="N54" s="224" t="s">
        <v>916</v>
      </c>
      <c r="O54" s="224" t="s">
        <v>850</v>
      </c>
      <c r="P54" s="225" t="s">
        <v>8094</v>
      </c>
      <c r="Q54" s="224" t="s">
        <v>795</v>
      </c>
      <c r="R54" s="225" t="s">
        <v>8095</v>
      </c>
      <c r="S54" s="225" t="s">
        <v>8095</v>
      </c>
      <c r="T54" s="225" t="s">
        <v>8093</v>
      </c>
      <c r="U54" s="224" t="s">
        <v>855</v>
      </c>
      <c r="V54" s="224" t="s">
        <v>1288</v>
      </c>
      <c r="W54" s="224" t="s">
        <v>869</v>
      </c>
      <c r="X54" s="228" t="str">
        <f>VLOOKUP(HelpMe7[[#This Row],[Technician]],Technicians[#All],3,FALSE)</f>
        <v>RAK Ceramics</v>
      </c>
      <c r="Y54" s="228" t="str">
        <f>VLOOKUP(HelpMe7[[#This Row],[Technician]],Technicians[#All],2,FALSE)</f>
        <v>SAP SD</v>
      </c>
      <c r="Z54" s="233" t="str">
        <f>IF((TEXT("Oct 28, 2024 00:00 AM","mmm dd, yyyy hh:mm") - TEXT(HelpMe7[[#This Row],[Updated Creation Date]],"mmm dd, yyyy hh:mm"))&gt;0, "Yes","No")</f>
        <v>Yes</v>
      </c>
      <c r="AA54" s="230">
        <f ca="1">IF(HelpMe7[[#This Row],[Updated Resolved Date]]="-",NOW()-TEXT(HelpMe7[[#This Row],[Updated Creation Date]],"mmm dd, yyyy hh:mm"),HelpMe7[[#This Row],[Updated Resolved Date]]-HelpMe7[[#This Row],[Updated Creation Date]])</f>
        <v>10.902777777773736</v>
      </c>
      <c r="AB54" s="231">
        <f>YEAR(TEXT(HelpMe7[[#This Row],[Updated Creation Date]],"mmm dd, yyyy hh:mm"))</f>
        <v>2024</v>
      </c>
      <c r="AC54" s="228">
        <f>WEEKNUM(TEXT(HelpMe7[[#This Row],[Updated Creation Date]],"mmm dd, yyyy hh:mm"),2)</f>
        <v>28</v>
      </c>
      <c r="AD54" s="228" t="str">
        <f>_xlfn.CONCAT(HelpMe7[[#This Row],[Year]],"-W",HelpMe7[[#This Row],[Week'#]])</f>
        <v>2024-W28</v>
      </c>
      <c r="AE54" s="228" t="str">
        <f>IFERROR(VLOOKUP(HelpMe7[[#This Row],[ID]],CGTracker[#All],11,FALSE),"No CG Status Found")</f>
        <v>No CG Status Found</v>
      </c>
      <c r="AF54" s="228">
        <f>MONTH(TEXT(HelpMe7[[#This Row],[Updated Creation Date]],"mmm dd, yyyy hh:mm"))</f>
        <v>7</v>
      </c>
      <c r="AG54" s="228" t="str">
        <f>_xlfn.CONCAT(HelpMe7[[#This Row],[Year]],"-M",HelpMe7[[#This Row],[Month]])</f>
        <v>2024-M7</v>
      </c>
      <c r="AH54" s="228" t="str">
        <f ca="1">IF(HelpMe7[[#This Row],[Age]]&lt;2,"Less than 2",IF(HelpMe7[[#This Row],[Age]]&lt;5,"From 2 to 5",IF(HelpMe7[[#This Row],[Age]]&lt;10,"From 5 to 10","More than 10")))</f>
        <v>More than 10</v>
      </c>
      <c r="AI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45481.568055555559</v>
      </c>
      <c r="AJ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45492.470833333333</v>
      </c>
    </row>
    <row r="55" spans="1:36" ht="14.45">
      <c r="A55" s="236" t="s">
        <v>8096</v>
      </c>
      <c r="B55" s="224" t="s">
        <v>117</v>
      </c>
      <c r="C55" s="224" t="s">
        <v>795</v>
      </c>
      <c r="D55" s="1" t="s">
        <v>1289</v>
      </c>
      <c r="E55" s="224" t="s">
        <v>1094</v>
      </c>
      <c r="F55" s="224" t="s">
        <v>881</v>
      </c>
      <c r="G55" s="224" t="s">
        <v>882</v>
      </c>
      <c r="H55" s="224" t="s">
        <v>403</v>
      </c>
      <c r="I55" s="227" t="s">
        <v>8097</v>
      </c>
      <c r="J55" s="225" t="s">
        <v>8098</v>
      </c>
      <c r="K55" s="224" t="s">
        <v>846</v>
      </c>
      <c r="L55" s="225" t="s">
        <v>8099</v>
      </c>
      <c r="M55" s="224" t="s">
        <v>1094</v>
      </c>
      <c r="N55" s="224" t="s">
        <v>1098</v>
      </c>
      <c r="O55" s="224" t="s">
        <v>850</v>
      </c>
      <c r="P55" s="225" t="s">
        <v>8099</v>
      </c>
      <c r="Q55" s="224" t="s">
        <v>795</v>
      </c>
      <c r="R55" s="225" t="s">
        <v>8100</v>
      </c>
      <c r="S55" s="225" t="s">
        <v>8101</v>
      </c>
      <c r="T55" s="225" t="s">
        <v>8098</v>
      </c>
      <c r="U55" s="224" t="s">
        <v>890</v>
      </c>
      <c r="V55" s="224" t="s">
        <v>855</v>
      </c>
      <c r="W55" s="224" t="s">
        <v>869</v>
      </c>
      <c r="X55" s="228" t="str">
        <f>VLOOKUP(HelpMe7[[#This Row],[Technician]],Technicians[#All],3,FALSE)</f>
        <v>RAK Ceramics</v>
      </c>
      <c r="Y55" s="228" t="str">
        <f>VLOOKUP(HelpMe7[[#This Row],[Technician]],Technicians[#All],2,FALSE)</f>
        <v>SAP Basis</v>
      </c>
      <c r="Z55" s="233" t="str">
        <f>IF((TEXT("Oct 28, 2024 00:00 AM","mmm dd, yyyy hh:mm") - TEXT(HelpMe7[[#This Row],[Updated Creation Date]],"mmm dd, yyyy hh:mm"))&gt;0, "Yes","No")</f>
        <v>Yes</v>
      </c>
      <c r="AA55" s="230">
        <f ca="1">IF(HelpMe7[[#This Row],[Updated Resolved Date]]="-",NOW()-TEXT(HelpMe7[[#This Row],[Updated Creation Date]],"mmm dd, yyyy hh:mm"),HelpMe7[[#This Row],[Updated Resolved Date]]-HelpMe7[[#This Row],[Updated Creation Date]])</f>
        <v>0.17847222222189885</v>
      </c>
      <c r="AB55" s="231">
        <f>YEAR(TEXT(HelpMe7[[#This Row],[Updated Creation Date]],"mmm dd, yyyy hh:mm"))</f>
        <v>2024</v>
      </c>
      <c r="AC55" s="228">
        <f>WEEKNUM(TEXT(HelpMe7[[#This Row],[Updated Creation Date]],"mmm dd, yyyy hh:mm"),2)</f>
        <v>28</v>
      </c>
      <c r="AD55" s="228" t="str">
        <f>_xlfn.CONCAT(HelpMe7[[#This Row],[Year]],"-W",HelpMe7[[#This Row],[Week'#]])</f>
        <v>2024-W28</v>
      </c>
      <c r="AE55" s="228" t="str">
        <f>IFERROR(VLOOKUP(HelpMe7[[#This Row],[ID]],CGTracker[#All],11,FALSE),"No CG Status Found")</f>
        <v>No CG Status Found</v>
      </c>
      <c r="AF55" s="228">
        <f>MONTH(TEXT(HelpMe7[[#This Row],[Updated Creation Date]],"mmm dd, yyyy hh:mm"))</f>
        <v>7</v>
      </c>
      <c r="AG55" s="228" t="str">
        <f>_xlfn.CONCAT(HelpMe7[[#This Row],[Year]],"-M",HelpMe7[[#This Row],[Month]])</f>
        <v>2024-M7</v>
      </c>
      <c r="AH55" s="228" t="str">
        <f ca="1">IF(HelpMe7[[#This Row],[Age]]&lt;2,"Less than 2",IF(HelpMe7[[#This Row],[Age]]&lt;5,"From 2 to 5",IF(HelpMe7[[#This Row],[Age]]&lt;10,"From 5 to 10","More than 10")))</f>
        <v>Less than 2</v>
      </c>
      <c r="AI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45482.456944444442</v>
      </c>
      <c r="AJ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45482.635416666664</v>
      </c>
    </row>
    <row r="56" spans="1:36" ht="14.45">
      <c r="A56" s="236" t="s">
        <v>8102</v>
      </c>
      <c r="B56" s="224" t="s">
        <v>117</v>
      </c>
      <c r="C56" s="224" t="s">
        <v>795</v>
      </c>
      <c r="D56" s="1" t="s">
        <v>1296</v>
      </c>
      <c r="E56" s="224" t="s">
        <v>1094</v>
      </c>
      <c r="F56" s="224" t="s">
        <v>881</v>
      </c>
      <c r="G56" s="224" t="s">
        <v>882</v>
      </c>
      <c r="H56" s="224" t="s">
        <v>403</v>
      </c>
      <c r="I56" s="227" t="s">
        <v>8103</v>
      </c>
      <c r="J56" s="225" t="s">
        <v>8104</v>
      </c>
      <c r="K56" s="224" t="s">
        <v>846</v>
      </c>
      <c r="L56" s="225" t="s">
        <v>8038</v>
      </c>
      <c r="M56" s="224" t="s">
        <v>1094</v>
      </c>
      <c r="N56" s="224" t="s">
        <v>1098</v>
      </c>
      <c r="O56" s="224" t="s">
        <v>850</v>
      </c>
      <c r="P56" s="225" t="s">
        <v>8038</v>
      </c>
      <c r="Q56" s="224" t="s">
        <v>795</v>
      </c>
      <c r="R56" s="225" t="s">
        <v>8105</v>
      </c>
      <c r="S56" s="225" t="s">
        <v>8106</v>
      </c>
      <c r="T56" s="225" t="s">
        <v>8104</v>
      </c>
      <c r="U56" s="224" t="s">
        <v>890</v>
      </c>
      <c r="V56" s="224" t="s">
        <v>855</v>
      </c>
      <c r="W56" s="224" t="s">
        <v>869</v>
      </c>
      <c r="X56" s="228" t="str">
        <f>VLOOKUP(HelpMe7[[#This Row],[Technician]],Technicians[#All],3,FALSE)</f>
        <v>RAK Ceramics</v>
      </c>
      <c r="Y56" s="228" t="str">
        <f>VLOOKUP(HelpMe7[[#This Row],[Technician]],Technicians[#All],2,FALSE)</f>
        <v>SAP Basis</v>
      </c>
      <c r="Z56" s="233" t="str">
        <f>IF((TEXT("Oct 28, 2024 00:00 AM","mmm dd, yyyy hh:mm") - TEXT(HelpMe7[[#This Row],[Updated Creation Date]],"mmm dd, yyyy hh:mm"))&gt;0, "Yes","No")</f>
        <v>Yes</v>
      </c>
      <c r="AA56" s="230">
        <f ca="1">IF(HelpMe7[[#This Row],[Updated Resolved Date]]="-",NOW()-TEXT(HelpMe7[[#This Row],[Updated Creation Date]],"mmm dd, yyyy hh:mm"),HelpMe7[[#This Row],[Updated Resolved Date]]-HelpMe7[[#This Row],[Updated Creation Date]])</f>
        <v>0.18263888889487134</v>
      </c>
      <c r="AB56" s="231">
        <f>YEAR(TEXT(HelpMe7[[#This Row],[Updated Creation Date]],"mmm dd, yyyy hh:mm"))</f>
        <v>2024</v>
      </c>
      <c r="AC56" s="228">
        <f>WEEKNUM(TEXT(HelpMe7[[#This Row],[Updated Creation Date]],"mmm dd, yyyy hh:mm"),2)</f>
        <v>28</v>
      </c>
      <c r="AD56" s="228" t="str">
        <f>_xlfn.CONCAT(HelpMe7[[#This Row],[Year]],"-W",HelpMe7[[#This Row],[Week'#]])</f>
        <v>2024-W28</v>
      </c>
      <c r="AE56" s="228" t="str">
        <f>IFERROR(VLOOKUP(HelpMe7[[#This Row],[ID]],CGTracker[#All],11,FALSE),"No CG Status Found")</f>
        <v>No CG Status Found</v>
      </c>
      <c r="AF56" s="228">
        <f>MONTH(TEXT(HelpMe7[[#This Row],[Updated Creation Date]],"mmm dd, yyyy hh:mm"))</f>
        <v>7</v>
      </c>
      <c r="AG56" s="228" t="str">
        <f>_xlfn.CONCAT(HelpMe7[[#This Row],[Year]],"-M",HelpMe7[[#This Row],[Month]])</f>
        <v>2024-M7</v>
      </c>
      <c r="AH56" s="228" t="str">
        <f ca="1">IF(HelpMe7[[#This Row],[Age]]&lt;2,"Less than 2",IF(HelpMe7[[#This Row],[Age]]&lt;5,"From 2 to 5",IF(HelpMe7[[#This Row],[Age]]&lt;10,"From 5 to 10","More than 10")))</f>
        <v>Less than 2</v>
      </c>
      <c r="AI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45482.472222222219</v>
      </c>
      <c r="AJ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45482.654861111114</v>
      </c>
    </row>
    <row r="57" spans="1:36" ht="14.45">
      <c r="A57" s="236" t="s">
        <v>8107</v>
      </c>
      <c r="B57" s="224" t="s">
        <v>117</v>
      </c>
      <c r="C57" s="224" t="s">
        <v>795</v>
      </c>
      <c r="D57" s="1" t="s">
        <v>1302</v>
      </c>
      <c r="E57" s="224" t="s">
        <v>859</v>
      </c>
      <c r="F57" s="224" t="s">
        <v>881</v>
      </c>
      <c r="G57" s="224" t="s">
        <v>882</v>
      </c>
      <c r="H57" s="224" t="s">
        <v>403</v>
      </c>
      <c r="I57" s="227" t="s">
        <v>8108</v>
      </c>
      <c r="J57" s="225" t="s">
        <v>8109</v>
      </c>
      <c r="K57" s="224" t="s">
        <v>846</v>
      </c>
      <c r="L57" s="225" t="s">
        <v>8001</v>
      </c>
      <c r="M57" s="224" t="s">
        <v>859</v>
      </c>
      <c r="N57" s="224" t="s">
        <v>863</v>
      </c>
      <c r="O57" s="224" t="s">
        <v>850</v>
      </c>
      <c r="P57" s="225" t="s">
        <v>8001</v>
      </c>
      <c r="Q57" s="224" t="s">
        <v>795</v>
      </c>
      <c r="R57" s="225" t="s">
        <v>8110</v>
      </c>
      <c r="S57" s="225" t="s">
        <v>8110</v>
      </c>
      <c r="T57" s="225" t="s">
        <v>8109</v>
      </c>
      <c r="U57" s="224" t="s">
        <v>890</v>
      </c>
      <c r="V57" s="224" t="s">
        <v>855</v>
      </c>
      <c r="W57" s="224" t="s">
        <v>869</v>
      </c>
      <c r="X57" s="228" t="str">
        <f>VLOOKUP(HelpMe7[[#This Row],[Technician]],Technicians[#All],3,FALSE)</f>
        <v>RAK Ceramics</v>
      </c>
      <c r="Y57" s="228" t="str">
        <f>VLOOKUP(HelpMe7[[#This Row],[Technician]],Technicians[#All],2,FALSE)</f>
        <v>SAP Basis</v>
      </c>
      <c r="Z57" s="233" t="str">
        <f>IF((TEXT("Oct 28, 2024 00:00 AM","mmm dd, yyyy hh:mm") - TEXT(HelpMe7[[#This Row],[Updated Creation Date]],"mmm dd, yyyy hh:mm"))&gt;0, "Yes","No")</f>
        <v>Yes</v>
      </c>
      <c r="AA57" s="230">
        <f ca="1">IF(HelpMe7[[#This Row],[Updated Resolved Date]]="-",NOW()-TEXT(HelpMe7[[#This Row],[Updated Creation Date]],"mmm dd, yyyy hh:mm"),HelpMe7[[#This Row],[Updated Resolved Date]]-HelpMe7[[#This Row],[Updated Creation Date]])</f>
        <v>15.053472222221899</v>
      </c>
      <c r="AB57" s="231">
        <f>YEAR(TEXT(HelpMe7[[#This Row],[Updated Creation Date]],"mmm dd, yyyy hh:mm"))</f>
        <v>2024</v>
      </c>
      <c r="AC57" s="228">
        <f>WEEKNUM(TEXT(HelpMe7[[#This Row],[Updated Creation Date]],"mmm dd, yyyy hh:mm"),2)</f>
        <v>28</v>
      </c>
      <c r="AD57" s="228" t="str">
        <f>_xlfn.CONCAT(HelpMe7[[#This Row],[Year]],"-W",HelpMe7[[#This Row],[Week'#]])</f>
        <v>2024-W28</v>
      </c>
      <c r="AE57" s="228" t="str">
        <f>IFERROR(VLOOKUP(HelpMe7[[#This Row],[ID]],CGTracker[#All],11,FALSE),"No CG Status Found")</f>
        <v>No CG Status Found</v>
      </c>
      <c r="AF57" s="228">
        <f>MONTH(TEXT(HelpMe7[[#This Row],[Updated Creation Date]],"mmm dd, yyyy hh:mm"))</f>
        <v>7</v>
      </c>
      <c r="AG57" s="228" t="str">
        <f>_xlfn.CONCAT(HelpMe7[[#This Row],[Year]],"-M",HelpMe7[[#This Row],[Month]])</f>
        <v>2024-M7</v>
      </c>
      <c r="AH57" s="228" t="str">
        <f ca="1">IF(HelpMe7[[#This Row],[Age]]&lt;2,"Less than 2",IF(HelpMe7[[#This Row],[Age]]&lt;5,"From 2 to 5",IF(HelpMe7[[#This Row],[Age]]&lt;10,"From 5 to 10","More than 10")))</f>
        <v>More than 10</v>
      </c>
      <c r="AI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45481.602083333331</v>
      </c>
      <c r="AJ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45496.655555555553</v>
      </c>
    </row>
    <row r="58" spans="1:36" ht="14.45">
      <c r="A58" s="236" t="s">
        <v>8111</v>
      </c>
      <c r="B58" s="224" t="s">
        <v>117</v>
      </c>
      <c r="C58" s="224" t="s">
        <v>892</v>
      </c>
      <c r="D58" s="1" t="s">
        <v>1307</v>
      </c>
      <c r="E58" s="224" t="s">
        <v>1308</v>
      </c>
      <c r="F58" s="224" t="s">
        <v>881</v>
      </c>
      <c r="G58" s="224" t="s">
        <v>882</v>
      </c>
      <c r="H58" s="224" t="s">
        <v>131</v>
      </c>
      <c r="I58" s="227" t="s">
        <v>8112</v>
      </c>
      <c r="J58" s="225" t="s">
        <v>8113</v>
      </c>
      <c r="K58" s="224" t="s">
        <v>846</v>
      </c>
      <c r="L58" s="225" t="s">
        <v>855</v>
      </c>
      <c r="M58" s="224" t="s">
        <v>1308</v>
      </c>
      <c r="N58" s="224" t="s">
        <v>924</v>
      </c>
      <c r="O58" s="224" t="s">
        <v>850</v>
      </c>
      <c r="P58" s="225" t="s">
        <v>8114</v>
      </c>
      <c r="Q58" s="224" t="s">
        <v>795</v>
      </c>
      <c r="R58" s="225" t="s">
        <v>855</v>
      </c>
      <c r="S58" s="225" t="s">
        <v>855</v>
      </c>
      <c r="T58" s="225" t="s">
        <v>8113</v>
      </c>
      <c r="U58" s="224" t="s">
        <v>846</v>
      </c>
      <c r="V58" s="224" t="s">
        <v>855</v>
      </c>
      <c r="W58" s="224" t="s">
        <v>869</v>
      </c>
      <c r="X58" s="228" t="str">
        <f>VLOOKUP(HelpMe7[[#This Row],[Technician]],Technicians[#All],3,FALSE)</f>
        <v>RAK Ceramics</v>
      </c>
      <c r="Y58" s="228" t="str">
        <f>VLOOKUP(HelpMe7[[#This Row],[Technician]],Technicians[#All],2,FALSE)</f>
        <v>SAP Basis</v>
      </c>
      <c r="Z58" s="233" t="str">
        <f>IF((TEXT("Oct 28, 2024 00:00 AM","mmm dd, yyyy hh:mm") - TEXT(HelpMe7[[#This Row],[Updated Creation Date]],"mmm dd, yyyy hh:mm"))&gt;0, "Yes","No")</f>
        <v>Yes</v>
      </c>
      <c r="AA58" s="230">
        <f ca="1">IF(HelpMe7[[#This Row],[Updated Resolved Date]]="-",NOW()-TEXT(HelpMe7[[#This Row],[Updated Creation Date]],"mmm dd, yyyy hh:mm"),HelpMe7[[#This Row],[Updated Resolved Date]]-HelpMe7[[#This Row],[Updated Creation Date]])</f>
        <v>172.1971023148144</v>
      </c>
      <c r="AB58" s="231">
        <f>YEAR(TEXT(HelpMe7[[#This Row],[Updated Creation Date]],"mmm dd, yyyy hh:mm"))</f>
        <v>2024</v>
      </c>
      <c r="AC58" s="228">
        <f>WEEKNUM(TEXT(HelpMe7[[#This Row],[Updated Creation Date]],"mmm dd, yyyy hh:mm"),2)</f>
        <v>28</v>
      </c>
      <c r="AD58" s="228" t="str">
        <f>_xlfn.CONCAT(HelpMe7[[#This Row],[Year]],"-W",HelpMe7[[#This Row],[Week'#]])</f>
        <v>2024-W28</v>
      </c>
      <c r="AE58" s="228" t="str">
        <f>IFERROR(VLOOKUP(HelpMe7[[#This Row],[ID]],CGTracker[#All],11,FALSE),"No CG Status Found")</f>
        <v>No CG Status Found</v>
      </c>
      <c r="AF58" s="228">
        <f>MONTH(TEXT(HelpMe7[[#This Row],[Updated Creation Date]],"mmm dd, yyyy hh:mm"))</f>
        <v>7</v>
      </c>
      <c r="AG58" s="228" t="str">
        <f>_xlfn.CONCAT(HelpMe7[[#This Row],[Year]],"-M",HelpMe7[[#This Row],[Month]])</f>
        <v>2024-M7</v>
      </c>
      <c r="AH58" s="228" t="str">
        <f ca="1">IF(HelpMe7[[#This Row],[Age]]&lt;2,"Less than 2",IF(HelpMe7[[#This Row],[Age]]&lt;5,"From 2 to 5",IF(HelpMe7[[#This Row],[Age]]&lt;10,"From 5 to 10","More than 10")))</f>
        <v>More than 10</v>
      </c>
      <c r="AI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45481.560416666667</v>
      </c>
      <c r="AJ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9" spans="1:36" ht="14.45">
      <c r="A59" s="236" t="s">
        <v>8115</v>
      </c>
      <c r="B59" s="224" t="s">
        <v>117</v>
      </c>
      <c r="C59" s="224" t="s">
        <v>795</v>
      </c>
      <c r="D59" s="1" t="s">
        <v>1313</v>
      </c>
      <c r="E59" s="224" t="s">
        <v>1308</v>
      </c>
      <c r="F59" s="224" t="s">
        <v>881</v>
      </c>
      <c r="G59" s="224" t="s">
        <v>882</v>
      </c>
      <c r="H59" s="224" t="s">
        <v>403</v>
      </c>
      <c r="I59" s="227" t="s">
        <v>8116</v>
      </c>
      <c r="J59" s="225" t="s">
        <v>8117</v>
      </c>
      <c r="K59" s="224" t="s">
        <v>846</v>
      </c>
      <c r="L59" s="225" t="s">
        <v>8118</v>
      </c>
      <c r="M59" s="224" t="s">
        <v>1308</v>
      </c>
      <c r="N59" s="224" t="s">
        <v>924</v>
      </c>
      <c r="O59" s="224" t="s">
        <v>1123</v>
      </c>
      <c r="P59" s="225" t="s">
        <v>8118</v>
      </c>
      <c r="Q59" s="224" t="s">
        <v>892</v>
      </c>
      <c r="R59" s="225" t="s">
        <v>8119</v>
      </c>
      <c r="S59" s="225" t="s">
        <v>8120</v>
      </c>
      <c r="T59" s="225" t="s">
        <v>8117</v>
      </c>
      <c r="U59" s="224" t="s">
        <v>846</v>
      </c>
      <c r="V59" s="224" t="s">
        <v>1320</v>
      </c>
      <c r="W59" s="224" t="s">
        <v>869</v>
      </c>
      <c r="X59" s="228" t="str">
        <f>VLOOKUP(HelpMe7[[#This Row],[Technician]],Technicians[#All],3,FALSE)</f>
        <v>RAK Ceramics</v>
      </c>
      <c r="Y59" s="228" t="str">
        <f>VLOOKUP(HelpMe7[[#This Row],[Technician]],Technicians[#All],2,FALSE)</f>
        <v>SAP Basis</v>
      </c>
      <c r="Z59" s="233" t="str">
        <f>IF((TEXT("Oct 28, 2024 00:00 AM","mmm dd, yyyy hh:mm") - TEXT(HelpMe7[[#This Row],[Updated Creation Date]],"mmm dd, yyyy hh:mm"))&gt;0, "Yes","No")</f>
        <v>Yes</v>
      </c>
      <c r="AA59" s="230">
        <f ca="1">IF(HelpMe7[[#This Row],[Updated Resolved Date]]="-",NOW()-TEXT(HelpMe7[[#This Row],[Updated Creation Date]],"mmm dd, yyyy hh:mm"),HelpMe7[[#This Row],[Updated Resolved Date]]-HelpMe7[[#This Row],[Updated Creation Date]])</f>
        <v>38.866666666668607</v>
      </c>
      <c r="AB59" s="231">
        <f>YEAR(TEXT(HelpMe7[[#This Row],[Updated Creation Date]],"mmm dd, yyyy hh:mm"))</f>
        <v>2024</v>
      </c>
      <c r="AC59" s="228">
        <f>WEEKNUM(TEXT(HelpMe7[[#This Row],[Updated Creation Date]],"mmm dd, yyyy hh:mm"),2)</f>
        <v>28</v>
      </c>
      <c r="AD59" s="228" t="str">
        <f>_xlfn.CONCAT(HelpMe7[[#This Row],[Year]],"-W",HelpMe7[[#This Row],[Week'#]])</f>
        <v>2024-W28</v>
      </c>
      <c r="AE59" s="228" t="str">
        <f>IFERROR(VLOOKUP(HelpMe7[[#This Row],[ID]],CGTracker[#All],11,FALSE),"No CG Status Found")</f>
        <v>No CG Status Found</v>
      </c>
      <c r="AF59" s="228">
        <f>MONTH(TEXT(HelpMe7[[#This Row],[Updated Creation Date]],"mmm dd, yyyy hh:mm"))</f>
        <v>7</v>
      </c>
      <c r="AG59" s="228" t="str">
        <f>_xlfn.CONCAT(HelpMe7[[#This Row],[Year]],"-M",HelpMe7[[#This Row],[Month]])</f>
        <v>2024-M7</v>
      </c>
      <c r="AH59" s="228" t="str">
        <f ca="1">IF(HelpMe7[[#This Row],[Age]]&lt;2,"Less than 2",IF(HelpMe7[[#This Row],[Age]]&lt;5,"From 2 to 5",IF(HelpMe7[[#This Row],[Age]]&lt;10,"From 5 to 10","More than 10")))</f>
        <v>More than 10</v>
      </c>
      <c r="AI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45481.564583333333</v>
      </c>
      <c r="AJ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45520.431250000001</v>
      </c>
    </row>
    <row r="60" spans="1:36" ht="14.45">
      <c r="A60" s="236" t="s">
        <v>8121</v>
      </c>
      <c r="B60" s="224" t="s">
        <v>117</v>
      </c>
      <c r="C60" s="224" t="s">
        <v>892</v>
      </c>
      <c r="D60" s="1" t="s">
        <v>1321</v>
      </c>
      <c r="E60" s="224" t="s">
        <v>1322</v>
      </c>
      <c r="F60" s="224" t="s">
        <v>881</v>
      </c>
      <c r="G60" s="224" t="s">
        <v>882</v>
      </c>
      <c r="H60" s="224" t="s">
        <v>403</v>
      </c>
      <c r="I60" s="227" t="s">
        <v>8080</v>
      </c>
      <c r="J60" s="225" t="s">
        <v>919</v>
      </c>
      <c r="K60" s="224" t="s">
        <v>846</v>
      </c>
      <c r="L60" s="225" t="s">
        <v>8122</v>
      </c>
      <c r="M60" s="224" t="s">
        <v>1322</v>
      </c>
      <c r="N60" s="224" t="s">
        <v>1240</v>
      </c>
      <c r="O60" s="224" t="s">
        <v>850</v>
      </c>
      <c r="P60" s="225" t="s">
        <v>8122</v>
      </c>
      <c r="Q60" s="224" t="s">
        <v>795</v>
      </c>
      <c r="R60" s="225" t="s">
        <v>8123</v>
      </c>
      <c r="S60" s="225" t="s">
        <v>8124</v>
      </c>
      <c r="T60" s="225" t="s">
        <v>919</v>
      </c>
      <c r="U60" s="224" t="s">
        <v>890</v>
      </c>
      <c r="V60" s="224" t="s">
        <v>855</v>
      </c>
      <c r="W60" s="224" t="s">
        <v>869</v>
      </c>
      <c r="X60" s="228" t="str">
        <f>VLOOKUP(HelpMe7[[#This Row],[Technician]],Technicians[#All],3,FALSE)</f>
        <v>RAK Ceramics</v>
      </c>
      <c r="Y60" s="228" t="str">
        <f>VLOOKUP(HelpMe7[[#This Row],[Technician]],Technicians[#All],2,FALSE)</f>
        <v>SAP Basis</v>
      </c>
      <c r="Z60" s="233" t="str">
        <f>IF((TEXT("Oct 28, 2024 00:00 AM","mmm dd, yyyy hh:mm") - TEXT(HelpMe7[[#This Row],[Updated Creation Date]],"mmm dd, yyyy hh:mm"))&gt;0, "Yes","No")</f>
        <v>Yes</v>
      </c>
      <c r="AA60" s="230">
        <f ca="1">IF(HelpMe7[[#This Row],[Updated Resolved Date]]="-",NOW()-TEXT(HelpMe7[[#This Row],[Updated Creation Date]],"mmm dd, yyyy hh:mm"),HelpMe7[[#This Row],[Updated Resolved Date]]-HelpMe7[[#This Row],[Updated Creation Date]])</f>
        <v>4.0055555555518367</v>
      </c>
      <c r="AB60" s="231">
        <f>YEAR(TEXT(HelpMe7[[#This Row],[Updated Creation Date]],"mmm dd, yyyy hh:mm"))</f>
        <v>2024</v>
      </c>
      <c r="AC60" s="228">
        <f>WEEKNUM(TEXT(HelpMe7[[#This Row],[Updated Creation Date]],"mmm dd, yyyy hh:mm"),2)</f>
        <v>28</v>
      </c>
      <c r="AD60" s="228" t="str">
        <f>_xlfn.CONCAT(HelpMe7[[#This Row],[Year]],"-W",HelpMe7[[#This Row],[Week'#]])</f>
        <v>2024-W28</v>
      </c>
      <c r="AE60" s="228" t="str">
        <f>IFERROR(VLOOKUP(HelpMe7[[#This Row],[ID]],CGTracker[#All],11,FALSE),"No CG Status Found")</f>
        <v>No CG Status Found</v>
      </c>
      <c r="AF60" s="228">
        <f>MONTH(TEXT(HelpMe7[[#This Row],[Updated Creation Date]],"mmm dd, yyyy hh:mm"))</f>
        <v>7</v>
      </c>
      <c r="AG60" s="228" t="str">
        <f>_xlfn.CONCAT(HelpMe7[[#This Row],[Year]],"-M",HelpMe7[[#This Row],[Month]])</f>
        <v>2024-M7</v>
      </c>
      <c r="AH60" s="228" t="str">
        <f ca="1">IF(HelpMe7[[#This Row],[Age]]&lt;2,"Less than 2",IF(HelpMe7[[#This Row],[Age]]&lt;5,"From 2 to 5",IF(HelpMe7[[#This Row],[Age]]&lt;10,"From 5 to 10","More than 10")))</f>
        <v>From 2 to 5</v>
      </c>
      <c r="AI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45481.614583333336</v>
      </c>
      <c r="AJ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45485.620138888888</v>
      </c>
    </row>
    <row r="61" spans="1:36" ht="14.45">
      <c r="A61" s="236" t="s">
        <v>8125</v>
      </c>
      <c r="B61" s="224" t="s">
        <v>117</v>
      </c>
      <c r="C61" s="224" t="s">
        <v>892</v>
      </c>
      <c r="D61" s="1" t="s">
        <v>1289</v>
      </c>
      <c r="E61" s="224" t="s">
        <v>1322</v>
      </c>
      <c r="F61" s="224" t="s">
        <v>881</v>
      </c>
      <c r="G61" s="224" t="s">
        <v>882</v>
      </c>
      <c r="H61" s="224" t="s">
        <v>131</v>
      </c>
      <c r="I61" s="227" t="s">
        <v>8126</v>
      </c>
      <c r="J61" s="225" t="s">
        <v>8127</v>
      </c>
      <c r="K61" s="224" t="s">
        <v>846</v>
      </c>
      <c r="L61" s="225" t="s">
        <v>855</v>
      </c>
      <c r="M61" s="224" t="s">
        <v>1322</v>
      </c>
      <c r="N61" s="224" t="s">
        <v>1240</v>
      </c>
      <c r="O61" s="224" t="s">
        <v>850</v>
      </c>
      <c r="P61" s="225" t="s">
        <v>8128</v>
      </c>
      <c r="Q61" s="224" t="s">
        <v>795</v>
      </c>
      <c r="R61" s="225" t="s">
        <v>855</v>
      </c>
      <c r="S61" s="225" t="s">
        <v>8129</v>
      </c>
      <c r="T61" s="225" t="s">
        <v>8127</v>
      </c>
      <c r="U61" s="224" t="s">
        <v>890</v>
      </c>
      <c r="V61" s="224" t="s">
        <v>855</v>
      </c>
      <c r="W61" s="224" t="s">
        <v>869</v>
      </c>
      <c r="X61" s="228" t="str">
        <f>VLOOKUP(HelpMe7[[#This Row],[Technician]],Technicians[#All],3,FALSE)</f>
        <v>RAK Ceramics</v>
      </c>
      <c r="Y61" s="228" t="str">
        <f>VLOOKUP(HelpMe7[[#This Row],[Technician]],Technicians[#All],2,FALSE)</f>
        <v>SAP Basis</v>
      </c>
      <c r="Z61" s="233" t="str">
        <f>IF((TEXT("Oct 28, 2024 00:00 AM","mmm dd, yyyy hh:mm") - TEXT(HelpMe7[[#This Row],[Updated Creation Date]],"mmm dd, yyyy hh:mm"))&gt;0, "Yes","No")</f>
        <v>Yes</v>
      </c>
      <c r="AA61" s="230">
        <f ca="1">IF(HelpMe7[[#This Row],[Updated Resolved Date]]="-",NOW()-TEXT(HelpMe7[[#This Row],[Updated Creation Date]],"mmm dd, yyyy hh:mm"),HelpMe7[[#This Row],[Updated Resolved Date]]-HelpMe7[[#This Row],[Updated Creation Date]])</f>
        <v>172.13738009259396</v>
      </c>
      <c r="AB61" s="231">
        <f>YEAR(TEXT(HelpMe7[[#This Row],[Updated Creation Date]],"mmm dd, yyyy hh:mm"))</f>
        <v>2024</v>
      </c>
      <c r="AC61" s="228">
        <f>WEEKNUM(TEXT(HelpMe7[[#This Row],[Updated Creation Date]],"mmm dd, yyyy hh:mm"),2)</f>
        <v>28</v>
      </c>
      <c r="AD61" s="228" t="str">
        <f>_xlfn.CONCAT(HelpMe7[[#This Row],[Year]],"-W",HelpMe7[[#This Row],[Week'#]])</f>
        <v>2024-W28</v>
      </c>
      <c r="AE61" s="228" t="str">
        <f>IFERROR(VLOOKUP(HelpMe7[[#This Row],[ID]],CGTracker[#All],11,FALSE),"No CG Status Found")</f>
        <v>No CG Status Found</v>
      </c>
      <c r="AF61" s="228">
        <f>MONTH(TEXT(HelpMe7[[#This Row],[Updated Creation Date]],"mmm dd, yyyy hh:mm"))</f>
        <v>7</v>
      </c>
      <c r="AG61" s="228" t="str">
        <f>_xlfn.CONCAT(HelpMe7[[#This Row],[Year]],"-M",HelpMe7[[#This Row],[Month]])</f>
        <v>2024-M7</v>
      </c>
      <c r="AH61" s="228" t="str">
        <f ca="1">IF(HelpMe7[[#This Row],[Age]]&lt;2,"Less than 2",IF(HelpMe7[[#This Row],[Age]]&lt;5,"From 2 to 5",IF(HelpMe7[[#This Row],[Age]]&lt;10,"From 5 to 10","More than 10")))</f>
        <v>More than 10</v>
      </c>
      <c r="AI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45481.620138888888</v>
      </c>
      <c r="AJ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2" spans="1:36" ht="14.45">
      <c r="A62" s="236" t="s">
        <v>8130</v>
      </c>
      <c r="B62" s="224" t="s">
        <v>117</v>
      </c>
      <c r="C62" s="224" t="s">
        <v>892</v>
      </c>
      <c r="D62" s="1" t="s">
        <v>1332</v>
      </c>
      <c r="E62" s="224" t="s">
        <v>1322</v>
      </c>
      <c r="F62" s="224" t="s">
        <v>881</v>
      </c>
      <c r="G62" s="224" t="s">
        <v>882</v>
      </c>
      <c r="H62" s="224" t="s">
        <v>403</v>
      </c>
      <c r="I62" s="227" t="s">
        <v>8131</v>
      </c>
      <c r="J62" s="225" t="s">
        <v>919</v>
      </c>
      <c r="K62" s="224" t="s">
        <v>846</v>
      </c>
      <c r="L62" s="225" t="s">
        <v>8088</v>
      </c>
      <c r="M62" s="224" t="s">
        <v>1322</v>
      </c>
      <c r="N62" s="224" t="s">
        <v>1240</v>
      </c>
      <c r="O62" s="224" t="s">
        <v>850</v>
      </c>
      <c r="P62" s="225" t="s">
        <v>8088</v>
      </c>
      <c r="Q62" s="224" t="s">
        <v>795</v>
      </c>
      <c r="R62" s="225" t="s">
        <v>2613</v>
      </c>
      <c r="S62" s="225" t="s">
        <v>8132</v>
      </c>
      <c r="T62" s="225" t="s">
        <v>919</v>
      </c>
      <c r="U62" s="224" t="s">
        <v>890</v>
      </c>
      <c r="V62" s="224" t="s">
        <v>855</v>
      </c>
      <c r="W62" s="224" t="s">
        <v>869</v>
      </c>
      <c r="X62" s="228" t="str">
        <f>VLOOKUP(HelpMe7[[#This Row],[Technician]],Technicians[#All],3,FALSE)</f>
        <v>RAK Ceramics</v>
      </c>
      <c r="Y62" s="228" t="str">
        <f>VLOOKUP(HelpMe7[[#This Row],[Technician]],Technicians[#All],2,FALSE)</f>
        <v>SAP Basis</v>
      </c>
      <c r="Z62" s="230" t="str">
        <f>IF((TEXT("Oct 28, 2024 00:00 AM","mmm dd, yyyy hh:mm") - TEXT(HelpMe7[[#This Row],[Updated Creation Date]],"mmm dd, yyyy hh:mm"))&gt;0, "Yes","No")</f>
        <v>Yes</v>
      </c>
      <c r="AA62" s="230">
        <f ca="1">IF(HelpMe7[[#This Row],[Updated Resolved Date]]="-",NOW()-TEXT(HelpMe7[[#This Row],[Updated Creation Date]],"mmm dd, yyyy hh:mm"),HelpMe7[[#This Row],[Updated Resolved Date]]-HelpMe7[[#This Row],[Updated Creation Date]])</f>
        <v>24.072916666664241</v>
      </c>
      <c r="AB62" s="231">
        <f>YEAR(TEXT(HelpMe7[[#This Row],[Updated Creation Date]],"mmm dd, yyyy hh:mm"))</f>
        <v>2024</v>
      </c>
      <c r="AC62" s="228">
        <f>WEEKNUM(TEXT(HelpMe7[[#This Row],[Updated Creation Date]],"mmm dd, yyyy hh:mm"),2)</f>
        <v>28</v>
      </c>
      <c r="AD62" s="228" t="str">
        <f>_xlfn.CONCAT(HelpMe7[[#This Row],[Year]],"-W",HelpMe7[[#This Row],[Week'#]])</f>
        <v>2024-W28</v>
      </c>
      <c r="AE62" s="228" t="str">
        <f>IFERROR(VLOOKUP(HelpMe7[[#This Row],[ID]],CGTracker[#All],11,FALSE),"No CG Status Found")</f>
        <v>No CG Status Found</v>
      </c>
      <c r="AF62" s="228">
        <f>MONTH(TEXT(HelpMe7[[#This Row],[Updated Creation Date]],"mmm dd, yyyy hh:mm"))</f>
        <v>7</v>
      </c>
      <c r="AG62" s="228" t="str">
        <f>_xlfn.CONCAT(HelpMe7[[#This Row],[Year]],"-M",HelpMe7[[#This Row],[Month]])</f>
        <v>2024-M7</v>
      </c>
      <c r="AH62" s="228" t="str">
        <f ca="1">IF(HelpMe7[[#This Row],[Age]]&lt;2,"Less than 2",IF(HelpMe7[[#This Row],[Age]]&lt;5,"From 2 to 5",IF(HelpMe7[[#This Row],[Age]]&lt;10,"From 5 to 10","More than 10")))</f>
        <v>More than 10</v>
      </c>
      <c r="AI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45481.621527777781</v>
      </c>
      <c r="AJ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45505.694444444445</v>
      </c>
    </row>
    <row r="63" spans="1:36" ht="14.45">
      <c r="A63" s="236" t="s">
        <v>8133</v>
      </c>
      <c r="B63" s="224" t="s">
        <v>117</v>
      </c>
      <c r="C63" s="224" t="s">
        <v>892</v>
      </c>
      <c r="D63" s="1" t="s">
        <v>1337</v>
      </c>
      <c r="E63" s="224" t="s">
        <v>1322</v>
      </c>
      <c r="F63" s="224" t="s">
        <v>881</v>
      </c>
      <c r="G63" s="224" t="s">
        <v>882</v>
      </c>
      <c r="H63" s="224" t="s">
        <v>403</v>
      </c>
      <c r="I63" s="227" t="s">
        <v>1314</v>
      </c>
      <c r="J63" s="225" t="s">
        <v>919</v>
      </c>
      <c r="K63" s="224" t="s">
        <v>846</v>
      </c>
      <c r="L63" s="225" t="s">
        <v>8134</v>
      </c>
      <c r="M63" s="224" t="s">
        <v>1322</v>
      </c>
      <c r="N63" s="224" t="s">
        <v>1240</v>
      </c>
      <c r="O63" s="224" t="s">
        <v>850</v>
      </c>
      <c r="P63" s="225" t="s">
        <v>8134</v>
      </c>
      <c r="Q63" s="224" t="s">
        <v>795</v>
      </c>
      <c r="R63" s="225" t="s">
        <v>8135</v>
      </c>
      <c r="S63" s="225" t="s">
        <v>8136</v>
      </c>
      <c r="T63" s="225" t="s">
        <v>919</v>
      </c>
      <c r="U63" s="224" t="s">
        <v>890</v>
      </c>
      <c r="V63" s="224" t="s">
        <v>855</v>
      </c>
      <c r="W63" s="224" t="s">
        <v>869</v>
      </c>
      <c r="X63" s="228" t="str">
        <f>VLOOKUP(HelpMe7[[#This Row],[Technician]],Technicians[#All],3,FALSE)</f>
        <v>RAK Ceramics</v>
      </c>
      <c r="Y63" s="228" t="str">
        <f>VLOOKUP(HelpMe7[[#This Row],[Technician]],Technicians[#All],2,FALSE)</f>
        <v>SAP Basis</v>
      </c>
      <c r="Z63" s="233" t="str">
        <f>IF((TEXT("Oct 28, 2024 00:00 AM","mmm dd, yyyy hh:mm") - TEXT(HelpMe7[[#This Row],[Updated Creation Date]],"mmm dd, yyyy hh:mm"))&gt;0, "Yes","No")</f>
        <v>Yes</v>
      </c>
      <c r="AA63" s="230">
        <f ca="1">IF(HelpMe7[[#This Row],[Updated Resolved Date]]="-",NOW()-TEXT(HelpMe7[[#This Row],[Updated Creation Date]],"mmm dd, yyyy hh:mm"),HelpMe7[[#This Row],[Updated Resolved Date]]-HelpMe7[[#This Row],[Updated Creation Date]])</f>
        <v>1.015972222223354</v>
      </c>
      <c r="AB63" s="231">
        <f>YEAR(TEXT(HelpMe7[[#This Row],[Updated Creation Date]],"mmm dd, yyyy hh:mm"))</f>
        <v>2024</v>
      </c>
      <c r="AC63" s="228">
        <f>WEEKNUM(TEXT(HelpMe7[[#This Row],[Updated Creation Date]],"mmm dd, yyyy hh:mm"),2)</f>
        <v>28</v>
      </c>
      <c r="AD63" s="228" t="str">
        <f>_xlfn.CONCAT(HelpMe7[[#This Row],[Year]],"-W",HelpMe7[[#This Row],[Week'#]])</f>
        <v>2024-W28</v>
      </c>
      <c r="AE63" s="228" t="str">
        <f>IFERROR(VLOOKUP(HelpMe7[[#This Row],[ID]],CGTracker[#All],11,FALSE),"No CG Status Found")</f>
        <v>No CG Status Found</v>
      </c>
      <c r="AF63" s="228">
        <f>MONTH(TEXT(HelpMe7[[#This Row],[Updated Creation Date]],"mmm dd, yyyy hh:mm"))</f>
        <v>7</v>
      </c>
      <c r="AG63" s="228" t="str">
        <f>_xlfn.CONCAT(HelpMe7[[#This Row],[Year]],"-M",HelpMe7[[#This Row],[Month]])</f>
        <v>2024-M7</v>
      </c>
      <c r="AH63" s="228" t="str">
        <f ca="1">IF(HelpMe7[[#This Row],[Age]]&lt;2,"Less than 2",IF(HelpMe7[[#This Row],[Age]]&lt;5,"From 2 to 5",IF(HelpMe7[[#This Row],[Age]]&lt;10,"From 5 to 10","More than 10")))</f>
        <v>Less than 2</v>
      </c>
      <c r="AI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45481.627083333333</v>
      </c>
      <c r="AJ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45482.643055555556</v>
      </c>
    </row>
    <row r="64" spans="1:36" ht="14.45">
      <c r="A64" s="236" t="s">
        <v>8137</v>
      </c>
      <c r="B64" s="224" t="s">
        <v>117</v>
      </c>
      <c r="C64" s="224" t="s">
        <v>795</v>
      </c>
      <c r="D64" s="1" t="s">
        <v>1343</v>
      </c>
      <c r="E64" s="224" t="s">
        <v>894</v>
      </c>
      <c r="F64" s="224" t="s">
        <v>881</v>
      </c>
      <c r="G64" s="224" t="s">
        <v>882</v>
      </c>
      <c r="H64" s="224" t="s">
        <v>403</v>
      </c>
      <c r="I64" s="227" t="s">
        <v>8138</v>
      </c>
      <c r="J64" s="225" t="s">
        <v>8139</v>
      </c>
      <c r="K64" s="224" t="s">
        <v>846</v>
      </c>
      <c r="L64" s="225" t="s">
        <v>8099</v>
      </c>
      <c r="M64" s="224" t="s">
        <v>894</v>
      </c>
      <c r="N64" s="224" t="s">
        <v>899</v>
      </c>
      <c r="O64" s="224" t="s">
        <v>850</v>
      </c>
      <c r="P64" s="225" t="s">
        <v>8099</v>
      </c>
      <c r="Q64" s="224" t="s">
        <v>795</v>
      </c>
      <c r="R64" s="225" t="s">
        <v>8140</v>
      </c>
      <c r="S64" s="225" t="s">
        <v>8140</v>
      </c>
      <c r="T64" s="225" t="s">
        <v>8139</v>
      </c>
      <c r="U64" s="224" t="s">
        <v>890</v>
      </c>
      <c r="V64" s="224" t="s">
        <v>855</v>
      </c>
      <c r="W64" s="224" t="s">
        <v>869</v>
      </c>
      <c r="X64" s="228" t="str">
        <f>VLOOKUP(HelpMe7[[#This Row],[Technician]],Technicians[#All],3,FALSE)</f>
        <v>RAK Ceramics</v>
      </c>
      <c r="Y64" s="228" t="str">
        <f>VLOOKUP(HelpMe7[[#This Row],[Technician]],Technicians[#All],2,FALSE)</f>
        <v>SAP Basis</v>
      </c>
      <c r="Z64" s="233" t="str">
        <f>IF((TEXT("Oct 28, 2024 00:00 AM","mmm dd, yyyy hh:mm") - TEXT(HelpMe7[[#This Row],[Updated Creation Date]],"mmm dd, yyyy hh:mm"))&gt;0, "Yes","No")</f>
        <v>Yes</v>
      </c>
      <c r="AA64" s="230">
        <f ca="1">IF(HelpMe7[[#This Row],[Updated Resolved Date]]="-",NOW()-TEXT(HelpMe7[[#This Row],[Updated Creation Date]],"mmm dd, yyyy hh:mm"),HelpMe7[[#This Row],[Updated Resolved Date]]-HelpMe7[[#This Row],[Updated Creation Date]])</f>
        <v>0.22777777777810115</v>
      </c>
      <c r="AB64" s="231">
        <f>YEAR(TEXT(HelpMe7[[#This Row],[Updated Creation Date]],"mmm dd, yyyy hh:mm"))</f>
        <v>2024</v>
      </c>
      <c r="AC64" s="228">
        <f>WEEKNUM(TEXT(HelpMe7[[#This Row],[Updated Creation Date]],"mmm dd, yyyy hh:mm"),2)</f>
        <v>28</v>
      </c>
      <c r="AD64" s="228" t="str">
        <f>_xlfn.CONCAT(HelpMe7[[#This Row],[Year]],"-W",HelpMe7[[#This Row],[Week'#]])</f>
        <v>2024-W28</v>
      </c>
      <c r="AE64" s="228" t="str">
        <f>IFERROR(VLOOKUP(HelpMe7[[#This Row],[ID]],CGTracker[#All],11,FALSE),"No CG Status Found")</f>
        <v>No CG Status Found</v>
      </c>
      <c r="AF64" s="228">
        <f>MONTH(TEXT(HelpMe7[[#This Row],[Updated Creation Date]],"mmm dd, yyyy hh:mm"))</f>
        <v>7</v>
      </c>
      <c r="AG64" s="228" t="str">
        <f>_xlfn.CONCAT(HelpMe7[[#This Row],[Year]],"-M",HelpMe7[[#This Row],[Month]])</f>
        <v>2024-M7</v>
      </c>
      <c r="AH64" s="228" t="str">
        <f ca="1">IF(HelpMe7[[#This Row],[Age]]&lt;2,"Less than 2",IF(HelpMe7[[#This Row],[Age]]&lt;5,"From 2 to 5",IF(HelpMe7[[#This Row],[Age]]&lt;10,"From 5 to 10","More than 10")))</f>
        <v>Less than 2</v>
      </c>
      <c r="AI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45482.408333333333</v>
      </c>
      <c r="AJ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45482.636111111111</v>
      </c>
    </row>
    <row r="65" spans="1:36" ht="14.45">
      <c r="A65" s="236">
        <v>4000000625</v>
      </c>
      <c r="B65" s="224" t="s">
        <v>117</v>
      </c>
      <c r="C65" s="224" t="s">
        <v>841</v>
      </c>
      <c r="D65" s="1" t="s">
        <v>678</v>
      </c>
      <c r="E65" s="224" t="s">
        <v>1211</v>
      </c>
      <c r="F65" s="224" t="s">
        <v>518</v>
      </c>
      <c r="G65" s="224" t="s">
        <v>516</v>
      </c>
      <c r="H65" s="224" t="s">
        <v>268</v>
      </c>
      <c r="I65" s="227" t="s">
        <v>8141</v>
      </c>
      <c r="J65" s="225" t="s">
        <v>8142</v>
      </c>
      <c r="K65" s="224" t="s">
        <v>846</v>
      </c>
      <c r="L65" s="225" t="s">
        <v>855</v>
      </c>
      <c r="M65" s="224" t="s">
        <v>1211</v>
      </c>
      <c r="N65" s="224" t="s">
        <v>924</v>
      </c>
      <c r="O65" s="224" t="s">
        <v>850</v>
      </c>
      <c r="P65" s="225" t="s">
        <v>8143</v>
      </c>
      <c r="Q65" s="224" t="s">
        <v>841</v>
      </c>
      <c r="R65" s="225" t="s">
        <v>855</v>
      </c>
      <c r="S65" s="225" t="s">
        <v>8144</v>
      </c>
      <c r="T65" s="225" t="s">
        <v>8142</v>
      </c>
      <c r="U65" s="224" t="s">
        <v>846</v>
      </c>
      <c r="V65" s="224" t="s">
        <v>1361</v>
      </c>
      <c r="W65" s="224" t="s">
        <v>869</v>
      </c>
      <c r="X65" s="228" t="str">
        <f>VLOOKUP(HelpMe7[[#This Row],[Technician]],Technicians[#All],3,FALSE)</f>
        <v>Capgemini</v>
      </c>
      <c r="Y65" s="228" t="str">
        <f>VLOOKUP(HelpMe7[[#This Row],[Technician]],Technicians[#All],2,FALSE)</f>
        <v>SAP SD</v>
      </c>
      <c r="Z65" s="233" t="str">
        <f>IF((TEXT("Oct 28, 2024 00:00 AM","mmm dd, yyyy hh:mm") - TEXT(HelpMe7[[#This Row],[Updated Creation Date]],"mmm dd, yyyy hh:mm"))&gt;0, "Yes","No")</f>
        <v>Yes</v>
      </c>
      <c r="AA65" s="230">
        <f ca="1">IF(HelpMe7[[#This Row],[Updated Resolved Date]]="-",NOW()-TEXT(HelpMe7[[#This Row],[Updated Creation Date]],"mmm dd, yyyy hh:mm"),HelpMe7[[#This Row],[Updated Resolved Date]]-HelpMe7[[#This Row],[Updated Creation Date]])</f>
        <v>168.28738009259541</v>
      </c>
      <c r="AB65" s="231">
        <f>YEAR(TEXT(HelpMe7[[#This Row],[Updated Creation Date]],"mmm dd, yyyy hh:mm"))</f>
        <v>2024</v>
      </c>
      <c r="AC65" s="228">
        <f>WEEKNUM(TEXT(HelpMe7[[#This Row],[Updated Creation Date]],"mmm dd, yyyy hh:mm"),2)</f>
        <v>28</v>
      </c>
      <c r="AD65" s="228" t="str">
        <f>_xlfn.CONCAT(HelpMe7[[#This Row],[Year]],"-W",HelpMe7[[#This Row],[Week'#]])</f>
        <v>2024-W28</v>
      </c>
      <c r="AE65" s="228" t="str">
        <f>IFERROR(VLOOKUP(HelpMe7[[#This Row],[ID]],CGTracker[#All],11,FALSE),"No CG Status Found")</f>
        <v>User acceptance</v>
      </c>
      <c r="AF65" s="228">
        <f>MONTH(TEXT(HelpMe7[[#This Row],[Updated Creation Date]],"mmm dd, yyyy hh:mm"))</f>
        <v>7</v>
      </c>
      <c r="AG65" s="228" t="str">
        <f>_xlfn.CONCAT(HelpMe7[[#This Row],[Year]],"-M",HelpMe7[[#This Row],[Month]])</f>
        <v>2024-M7</v>
      </c>
      <c r="AH65" s="228" t="str">
        <f ca="1">IF(HelpMe7[[#This Row],[Age]]&lt;2,"Less than 2",IF(HelpMe7[[#This Row],[Age]]&lt;5,"From 2 to 5",IF(HelpMe7[[#This Row],[Age]]&lt;10,"From 5 to 10","More than 10")))</f>
        <v>More than 10</v>
      </c>
      <c r="AI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45485.470138888886</v>
      </c>
      <c r="AJ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6" spans="1:36" ht="26.1">
      <c r="A66" s="236" t="s">
        <v>8145</v>
      </c>
      <c r="B66" s="224" t="s">
        <v>117</v>
      </c>
      <c r="C66" s="224" t="s">
        <v>795</v>
      </c>
      <c r="D66" s="1" t="s">
        <v>1362</v>
      </c>
      <c r="E66" s="224" t="s">
        <v>1363</v>
      </c>
      <c r="F66" s="224" t="s">
        <v>1054</v>
      </c>
      <c r="G66" s="224" t="s">
        <v>1055</v>
      </c>
      <c r="H66" s="224" t="s">
        <v>403</v>
      </c>
      <c r="I66" s="227" t="s">
        <v>8146</v>
      </c>
      <c r="J66" s="225" t="s">
        <v>8147</v>
      </c>
      <c r="K66" s="224" t="s">
        <v>846</v>
      </c>
      <c r="L66" s="225" t="s">
        <v>8148</v>
      </c>
      <c r="M66" s="224" t="s">
        <v>1363</v>
      </c>
      <c r="N66" s="224" t="s">
        <v>934</v>
      </c>
      <c r="O66" s="224" t="s">
        <v>850</v>
      </c>
      <c r="P66" s="225" t="s">
        <v>8148</v>
      </c>
      <c r="Q66" s="224" t="s">
        <v>795</v>
      </c>
      <c r="R66" s="225" t="s">
        <v>8149</v>
      </c>
      <c r="S66" s="225" t="s">
        <v>8149</v>
      </c>
      <c r="T66" s="225" t="s">
        <v>8147</v>
      </c>
      <c r="U66" s="224" t="s">
        <v>846</v>
      </c>
      <c r="V66" s="224" t="s">
        <v>1369</v>
      </c>
      <c r="W66" s="224" t="s">
        <v>869</v>
      </c>
      <c r="X66" s="228" t="str">
        <f>VLOOKUP(HelpMe7[[#This Row],[Technician]],Technicians[#All],3,FALSE)</f>
        <v>RAK Ceramics</v>
      </c>
      <c r="Y66" s="228" t="str">
        <f>VLOOKUP(HelpMe7[[#This Row],[Technician]],Technicians[#All],2,FALSE)</f>
        <v>SAP PP</v>
      </c>
      <c r="Z66" s="233" t="str">
        <f>IF((TEXT("Oct 28, 2024 00:00 AM","mmm dd, yyyy hh:mm") - TEXT(HelpMe7[[#This Row],[Updated Creation Date]],"mmm dd, yyyy hh:mm"))&gt;0, "Yes","No")</f>
        <v>Yes</v>
      </c>
      <c r="AA66" s="230">
        <f ca="1">IF(HelpMe7[[#This Row],[Updated Resolved Date]]="-",NOW()-TEXT(HelpMe7[[#This Row],[Updated Creation Date]],"mmm dd, yyyy hh:mm"),HelpMe7[[#This Row],[Updated Resolved Date]]-HelpMe7[[#This Row],[Updated Creation Date]])</f>
        <v>32.025000000001455</v>
      </c>
      <c r="AB66" s="231">
        <f>YEAR(TEXT(HelpMe7[[#This Row],[Updated Creation Date]],"mmm dd, yyyy hh:mm"))</f>
        <v>2024</v>
      </c>
      <c r="AC66" s="228">
        <f>WEEKNUM(TEXT(HelpMe7[[#This Row],[Updated Creation Date]],"mmm dd, yyyy hh:mm"),2)</f>
        <v>28</v>
      </c>
      <c r="AD66" s="228" t="str">
        <f>_xlfn.CONCAT(HelpMe7[[#This Row],[Year]],"-W",HelpMe7[[#This Row],[Week'#]])</f>
        <v>2024-W28</v>
      </c>
      <c r="AE66" s="228" t="str">
        <f>IFERROR(VLOOKUP(HelpMe7[[#This Row],[ID]],CGTracker[#All],11,FALSE),"No CG Status Found")</f>
        <v>No CG Status Found</v>
      </c>
      <c r="AF66" s="228">
        <f>MONTH(TEXT(HelpMe7[[#This Row],[Updated Creation Date]],"mmm dd, yyyy hh:mm"))</f>
        <v>7</v>
      </c>
      <c r="AG66" s="228" t="str">
        <f>_xlfn.CONCAT(HelpMe7[[#This Row],[Year]],"-M",HelpMe7[[#This Row],[Month]])</f>
        <v>2024-M7</v>
      </c>
      <c r="AH66" s="228" t="str">
        <f ca="1">IF(HelpMe7[[#This Row],[Age]]&lt;2,"Less than 2",IF(HelpMe7[[#This Row],[Age]]&lt;5,"From 2 to 5",IF(HelpMe7[[#This Row],[Age]]&lt;10,"From 5 to 10","More than 10")))</f>
        <v>More than 10</v>
      </c>
      <c r="AI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45485.512499999997</v>
      </c>
      <c r="AJ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45517.537499999999</v>
      </c>
    </row>
    <row r="67" spans="1:36" ht="14.45">
      <c r="A67" s="236" t="s">
        <v>8150</v>
      </c>
      <c r="B67" s="224" t="s">
        <v>117</v>
      </c>
      <c r="C67" s="224" t="s">
        <v>795</v>
      </c>
      <c r="D67" s="1" t="s">
        <v>1370</v>
      </c>
      <c r="E67" s="224" t="s">
        <v>1046</v>
      </c>
      <c r="F67" s="224" t="s">
        <v>881</v>
      </c>
      <c r="G67" s="224" t="s">
        <v>882</v>
      </c>
      <c r="H67" s="224" t="s">
        <v>403</v>
      </c>
      <c r="I67" s="227" t="s">
        <v>8151</v>
      </c>
      <c r="J67" s="225" t="s">
        <v>919</v>
      </c>
      <c r="K67" s="224" t="s">
        <v>846</v>
      </c>
      <c r="L67" s="225" t="s">
        <v>8152</v>
      </c>
      <c r="M67" s="224" t="s">
        <v>1046</v>
      </c>
      <c r="N67" s="224" t="s">
        <v>863</v>
      </c>
      <c r="O67" s="224" t="s">
        <v>850</v>
      </c>
      <c r="P67" s="225" t="s">
        <v>8152</v>
      </c>
      <c r="Q67" s="224" t="s">
        <v>795</v>
      </c>
      <c r="R67" s="225" t="s">
        <v>8153</v>
      </c>
      <c r="S67" s="225" t="s">
        <v>8154</v>
      </c>
      <c r="T67" s="225" t="s">
        <v>919</v>
      </c>
      <c r="U67" s="224" t="s">
        <v>890</v>
      </c>
      <c r="V67" s="224" t="s">
        <v>855</v>
      </c>
      <c r="W67" s="224" t="s">
        <v>869</v>
      </c>
      <c r="X67" s="228" t="str">
        <f>VLOOKUP(HelpMe7[[#This Row],[Technician]],Technicians[#All],3,FALSE)</f>
        <v>RAK Ceramics</v>
      </c>
      <c r="Y67" s="228" t="str">
        <f>VLOOKUP(HelpMe7[[#This Row],[Technician]],Technicians[#All],2,FALSE)</f>
        <v>SAP Basis</v>
      </c>
      <c r="Z67" s="233" t="str">
        <f>IF((TEXT("Oct 28, 2024 00:00 AM","mmm dd, yyyy hh:mm") - TEXT(HelpMe7[[#This Row],[Updated Creation Date]],"mmm dd, yyyy hh:mm"))&gt;0, "Yes","No")</f>
        <v>Yes</v>
      </c>
      <c r="AA67" s="230">
        <f ca="1">IF(HelpMe7[[#This Row],[Updated Resolved Date]]="-",NOW()-TEXT(HelpMe7[[#This Row],[Updated Creation Date]],"mmm dd, yyyy hh:mm"),HelpMe7[[#This Row],[Updated Resolved Date]]-HelpMe7[[#This Row],[Updated Creation Date]])</f>
        <v>3.2083333333357587</v>
      </c>
      <c r="AB67" s="231">
        <f>YEAR(TEXT(HelpMe7[[#This Row],[Updated Creation Date]],"mmm dd, yyyy hh:mm"))</f>
        <v>2024</v>
      </c>
      <c r="AC67" s="228">
        <f>WEEKNUM(TEXT(HelpMe7[[#This Row],[Updated Creation Date]],"mmm dd, yyyy hh:mm"),2)</f>
        <v>28</v>
      </c>
      <c r="AD67" s="228" t="str">
        <f>_xlfn.CONCAT(HelpMe7[[#This Row],[Year]],"-W",HelpMe7[[#This Row],[Week'#]])</f>
        <v>2024-W28</v>
      </c>
      <c r="AE67" s="228" t="str">
        <f>IFERROR(VLOOKUP(HelpMe7[[#This Row],[ID]],CGTracker[#All],11,FALSE),"No CG Status Found")</f>
        <v>No CG Status Found</v>
      </c>
      <c r="AF67" s="228">
        <f>MONTH(TEXT(HelpMe7[[#This Row],[Updated Creation Date]],"mmm dd, yyyy hh:mm"))</f>
        <v>7</v>
      </c>
      <c r="AG67" s="228" t="str">
        <f>_xlfn.CONCAT(HelpMe7[[#This Row],[Year]],"-M",HelpMe7[[#This Row],[Month]])</f>
        <v>2024-M7</v>
      </c>
      <c r="AH67" s="228" t="str">
        <f ca="1">IF(HelpMe7[[#This Row],[Age]]&lt;2,"Less than 2",IF(HelpMe7[[#This Row],[Age]]&lt;5,"From 2 to 5",IF(HelpMe7[[#This Row],[Age]]&lt;10,"From 5 to 10","More than 10")))</f>
        <v>From 2 to 5</v>
      </c>
      <c r="AI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45485.459027777775</v>
      </c>
      <c r="AJ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45488.667361111111</v>
      </c>
    </row>
    <row r="68" spans="1:36" ht="14.45">
      <c r="A68" s="236" t="s">
        <v>8155</v>
      </c>
      <c r="B68" s="224" t="s">
        <v>156</v>
      </c>
      <c r="C68" s="224" t="s">
        <v>892</v>
      </c>
      <c r="D68" s="1" t="s">
        <v>1376</v>
      </c>
      <c r="E68" s="224" t="s">
        <v>1377</v>
      </c>
      <c r="F68" s="224" t="s">
        <v>742</v>
      </c>
      <c r="G68" s="224" t="s">
        <v>516</v>
      </c>
      <c r="H68" s="224" t="s">
        <v>403</v>
      </c>
      <c r="I68" s="227" t="s">
        <v>1350</v>
      </c>
      <c r="J68" s="225" t="s">
        <v>1354</v>
      </c>
      <c r="K68" s="224" t="s">
        <v>846</v>
      </c>
      <c r="L68" s="225" t="s">
        <v>2052</v>
      </c>
      <c r="M68" s="224" t="s">
        <v>1377</v>
      </c>
      <c r="N68" s="224" t="s">
        <v>1381</v>
      </c>
      <c r="O68" s="224" t="s">
        <v>850</v>
      </c>
      <c r="P68" s="225" t="s">
        <v>2052</v>
      </c>
      <c r="Q68" s="224" t="s">
        <v>795</v>
      </c>
      <c r="R68" s="225" t="s">
        <v>8156</v>
      </c>
      <c r="S68" s="225" t="s">
        <v>1792</v>
      </c>
      <c r="T68" s="225" t="s">
        <v>1354</v>
      </c>
      <c r="U68" s="224" t="s">
        <v>855</v>
      </c>
      <c r="V68" s="224" t="s">
        <v>1385</v>
      </c>
      <c r="W68" s="224" t="s">
        <v>869</v>
      </c>
      <c r="X68" s="228" t="str">
        <f>VLOOKUP(HelpMe7[[#This Row],[Technician]],Technicians[#All],3,FALSE)</f>
        <v>RAK Ceramics</v>
      </c>
      <c r="Y68" s="228" t="str">
        <f>VLOOKUP(HelpMe7[[#This Row],[Technician]],Technicians[#All],2,FALSE)</f>
        <v>SAP SD</v>
      </c>
      <c r="Z68" s="230" t="str">
        <f>IF((TEXT("Oct 28, 2024 00:00 AM","mmm dd, yyyy hh:mm") - TEXT(HelpMe7[[#This Row],[Updated Creation Date]],"mmm dd, yyyy hh:mm"))&gt;0, "Yes","No")</f>
        <v>Yes</v>
      </c>
      <c r="AA68" s="230">
        <f ca="1">IF(HelpMe7[[#This Row],[Updated Resolved Date]]="-",NOW()-TEXT(HelpMe7[[#This Row],[Updated Creation Date]],"mmm dd, yyyy hh:mm"),HelpMe7[[#This Row],[Updated Resolved Date]]-HelpMe7[[#This Row],[Updated Creation Date]])</f>
        <v>11.975694444445253</v>
      </c>
      <c r="AB68" s="231">
        <f>YEAR(TEXT(HelpMe7[[#This Row],[Updated Creation Date]],"mmm dd, yyyy hh:mm"))</f>
        <v>2024</v>
      </c>
      <c r="AC68" s="228">
        <f>WEEKNUM(TEXT(HelpMe7[[#This Row],[Updated Creation Date]],"mmm dd, yyyy hh:mm"),2)</f>
        <v>28</v>
      </c>
      <c r="AD68" s="228" t="str">
        <f>_xlfn.CONCAT(HelpMe7[[#This Row],[Year]],"-W",HelpMe7[[#This Row],[Week'#]])</f>
        <v>2024-W28</v>
      </c>
      <c r="AE68" s="228" t="str">
        <f>IFERROR(VLOOKUP(HelpMe7[[#This Row],[ID]],CGTracker[#All],11,FALSE),"No CG Status Found")</f>
        <v>No CG Status Found</v>
      </c>
      <c r="AF68" s="228">
        <f>MONTH(TEXT(HelpMe7[[#This Row],[Updated Creation Date]],"mmm dd, yyyy hh:mm"))</f>
        <v>7</v>
      </c>
      <c r="AG68" s="228" t="str">
        <f>_xlfn.CONCAT(HelpMe7[[#This Row],[Year]],"-M",HelpMe7[[#This Row],[Month]])</f>
        <v>2024-M7</v>
      </c>
      <c r="AH68" s="228" t="str">
        <f ca="1">IF(HelpMe7[[#This Row],[Age]]&lt;2,"Less than 2",IF(HelpMe7[[#This Row],[Age]]&lt;5,"From 2 to 5",IF(HelpMe7[[#This Row],[Age]]&lt;10,"From 5 to 10","More than 10")))</f>
        <v>More than 10</v>
      </c>
      <c r="AI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45484.469444444447</v>
      </c>
      <c r="AJ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45496.445138888892</v>
      </c>
    </row>
    <row r="69" spans="1:36" ht="14.45">
      <c r="A69" s="236" t="s">
        <v>8157</v>
      </c>
      <c r="B69" s="224" t="s">
        <v>117</v>
      </c>
      <c r="C69" s="224" t="s">
        <v>795</v>
      </c>
      <c r="D69" s="1" t="s">
        <v>1386</v>
      </c>
      <c r="E69" s="224" t="s">
        <v>1094</v>
      </c>
      <c r="F69" s="224" t="s">
        <v>881</v>
      </c>
      <c r="G69" s="224" t="s">
        <v>882</v>
      </c>
      <c r="H69" s="224" t="s">
        <v>403</v>
      </c>
      <c r="I69" s="227" t="s">
        <v>8158</v>
      </c>
      <c r="J69" s="225" t="s">
        <v>8159</v>
      </c>
      <c r="K69" s="224" t="s">
        <v>846</v>
      </c>
      <c r="L69" s="225" t="s">
        <v>7905</v>
      </c>
      <c r="M69" s="224" t="s">
        <v>1094</v>
      </c>
      <c r="N69" s="224" t="s">
        <v>1098</v>
      </c>
      <c r="O69" s="224" t="s">
        <v>850</v>
      </c>
      <c r="P69" s="225" t="s">
        <v>7905</v>
      </c>
      <c r="Q69" s="224" t="s">
        <v>795</v>
      </c>
      <c r="R69" s="225" t="s">
        <v>8160</v>
      </c>
      <c r="S69" s="225" t="s">
        <v>8161</v>
      </c>
      <c r="T69" s="225" t="s">
        <v>8159</v>
      </c>
      <c r="U69" s="224" t="s">
        <v>890</v>
      </c>
      <c r="V69" s="224" t="s">
        <v>855</v>
      </c>
      <c r="W69" s="224" t="s">
        <v>869</v>
      </c>
      <c r="X69" s="228" t="str">
        <f>VLOOKUP(HelpMe7[[#This Row],[Technician]],Technicians[#All],3,FALSE)</f>
        <v>RAK Ceramics</v>
      </c>
      <c r="Y69" s="228" t="str">
        <f>VLOOKUP(HelpMe7[[#This Row],[Technician]],Technicians[#All],2,FALSE)</f>
        <v>SAP Basis</v>
      </c>
      <c r="Z69" s="233" t="str">
        <f>IF((TEXT("Oct 28, 2024 00:00 AM","mmm dd, yyyy hh:mm") - TEXT(HelpMe7[[#This Row],[Updated Creation Date]],"mmm dd, yyyy hh:mm"))&gt;0, "Yes","No")</f>
        <v>Yes</v>
      </c>
      <c r="AA69" s="230">
        <f ca="1">IF(HelpMe7[[#This Row],[Updated Resolved Date]]="-",NOW()-TEXT(HelpMe7[[#This Row],[Updated Creation Date]],"mmm dd, yyyy hh:mm"),HelpMe7[[#This Row],[Updated Resolved Date]]-HelpMe7[[#This Row],[Updated Creation Date]])</f>
        <v>1.0111111111109494</v>
      </c>
      <c r="AB69" s="231">
        <f>YEAR(TEXT(HelpMe7[[#This Row],[Updated Creation Date]],"mmm dd, yyyy hh:mm"))</f>
        <v>2024</v>
      </c>
      <c r="AC69" s="228">
        <f>WEEKNUM(TEXT(HelpMe7[[#This Row],[Updated Creation Date]],"mmm dd, yyyy hh:mm"),2)</f>
        <v>28</v>
      </c>
      <c r="AD69" s="228" t="str">
        <f>_xlfn.CONCAT(HelpMe7[[#This Row],[Year]],"-W",HelpMe7[[#This Row],[Week'#]])</f>
        <v>2024-W28</v>
      </c>
      <c r="AE69" s="228" t="str">
        <f>IFERROR(VLOOKUP(HelpMe7[[#This Row],[ID]],CGTracker[#All],11,FALSE),"No CG Status Found")</f>
        <v>No CG Status Found</v>
      </c>
      <c r="AF69" s="228">
        <f>MONTH(TEXT(HelpMe7[[#This Row],[Updated Creation Date]],"mmm dd, yyyy hh:mm"))</f>
        <v>7</v>
      </c>
      <c r="AG69" s="228" t="str">
        <f>_xlfn.CONCAT(HelpMe7[[#This Row],[Year]],"-M",HelpMe7[[#This Row],[Month]])</f>
        <v>2024-M7</v>
      </c>
      <c r="AH69" s="228" t="str">
        <f ca="1">IF(HelpMe7[[#This Row],[Age]]&lt;2,"Less than 2",IF(HelpMe7[[#This Row],[Age]]&lt;5,"From 2 to 5",IF(HelpMe7[[#This Row],[Age]]&lt;10,"From 5 to 10","More than 10")))</f>
        <v>Less than 2</v>
      </c>
      <c r="AI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45484.611111111109</v>
      </c>
      <c r="AJ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45485.62222222222</v>
      </c>
    </row>
    <row r="70" spans="1:36" ht="14.45">
      <c r="A70" s="236" t="s">
        <v>8162</v>
      </c>
      <c r="B70" s="224" t="s">
        <v>117</v>
      </c>
      <c r="C70" s="224" t="s">
        <v>795</v>
      </c>
      <c r="D70" s="1" t="s">
        <v>1391</v>
      </c>
      <c r="E70" s="224" t="s">
        <v>1392</v>
      </c>
      <c r="F70" s="224" t="s">
        <v>881</v>
      </c>
      <c r="G70" s="224" t="s">
        <v>882</v>
      </c>
      <c r="H70" s="224" t="s">
        <v>403</v>
      </c>
      <c r="I70" s="227" t="s">
        <v>8163</v>
      </c>
      <c r="J70" s="225" t="s">
        <v>8164</v>
      </c>
      <c r="K70" s="224" t="s">
        <v>846</v>
      </c>
      <c r="L70" s="225" t="s">
        <v>8165</v>
      </c>
      <c r="M70" s="224" t="s">
        <v>1392</v>
      </c>
      <c r="N70" s="224" t="s">
        <v>1396</v>
      </c>
      <c r="O70" s="224" t="s">
        <v>850</v>
      </c>
      <c r="P70" s="225" t="s">
        <v>8165</v>
      </c>
      <c r="Q70" s="224" t="s">
        <v>795</v>
      </c>
      <c r="R70" s="225" t="s">
        <v>8166</v>
      </c>
      <c r="S70" s="225" t="s">
        <v>8167</v>
      </c>
      <c r="T70" s="225" t="s">
        <v>8164</v>
      </c>
      <c r="U70" s="224" t="s">
        <v>890</v>
      </c>
      <c r="V70" s="224" t="s">
        <v>855</v>
      </c>
      <c r="W70" s="224" t="s">
        <v>869</v>
      </c>
      <c r="X70" s="228" t="str">
        <f>VLOOKUP(HelpMe7[[#This Row],[Technician]],Technicians[#All],3,FALSE)</f>
        <v>RAK Ceramics</v>
      </c>
      <c r="Y70" s="228" t="str">
        <f>VLOOKUP(HelpMe7[[#This Row],[Technician]],Technicians[#All],2,FALSE)</f>
        <v>SAP Basis</v>
      </c>
      <c r="Z70" s="233" t="str">
        <f>IF((TEXT("Oct 28, 2024 00:00 AM","mmm dd, yyyy hh:mm") - TEXT(HelpMe7[[#This Row],[Updated Creation Date]],"mmm dd, yyyy hh:mm"))&gt;0, "Yes","No")</f>
        <v>Yes</v>
      </c>
      <c r="AA70" s="230">
        <f ca="1">IF(HelpMe7[[#This Row],[Updated Resolved Date]]="-",NOW()-TEXT(HelpMe7[[#This Row],[Updated Creation Date]],"mmm dd, yyyy hh:mm"),HelpMe7[[#This Row],[Updated Resolved Date]]-HelpMe7[[#This Row],[Updated Creation Date]])</f>
        <v>12.011805555550382</v>
      </c>
      <c r="AB70" s="231">
        <f>YEAR(TEXT(HelpMe7[[#This Row],[Updated Creation Date]],"mmm dd, yyyy hh:mm"))</f>
        <v>2024</v>
      </c>
      <c r="AC70" s="228">
        <f>WEEKNUM(TEXT(HelpMe7[[#This Row],[Updated Creation Date]],"mmm dd, yyyy hh:mm"),2)</f>
        <v>28</v>
      </c>
      <c r="AD70" s="228" t="str">
        <f>_xlfn.CONCAT(HelpMe7[[#This Row],[Year]],"-W",HelpMe7[[#This Row],[Week'#]])</f>
        <v>2024-W28</v>
      </c>
      <c r="AE70" s="228" t="str">
        <f>IFERROR(VLOOKUP(HelpMe7[[#This Row],[ID]],CGTracker[#All],11,FALSE),"No CG Status Found")</f>
        <v>No CG Status Found</v>
      </c>
      <c r="AF70" s="228">
        <f>MONTH(TEXT(HelpMe7[[#This Row],[Updated Creation Date]],"mmm dd, yyyy hh:mm"))</f>
        <v>7</v>
      </c>
      <c r="AG70" s="228" t="str">
        <f>_xlfn.CONCAT(HelpMe7[[#This Row],[Year]],"-M",HelpMe7[[#This Row],[Month]])</f>
        <v>2024-M7</v>
      </c>
      <c r="AH70" s="228" t="str">
        <f ca="1">IF(HelpMe7[[#This Row],[Age]]&lt;2,"Less than 2",IF(HelpMe7[[#This Row],[Age]]&lt;5,"From 2 to 5",IF(HelpMe7[[#This Row],[Age]]&lt;10,"From 5 to 10","More than 10")))</f>
        <v>More than 10</v>
      </c>
      <c r="AI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45483.665972222225</v>
      </c>
      <c r="AJ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45495.677777777775</v>
      </c>
    </row>
    <row r="71" spans="1:36" ht="14.45">
      <c r="A71" s="236" t="s">
        <v>8168</v>
      </c>
      <c r="B71" s="224" t="s">
        <v>117</v>
      </c>
      <c r="C71" s="224" t="s">
        <v>892</v>
      </c>
      <c r="D71" s="1" t="s">
        <v>1400</v>
      </c>
      <c r="E71" s="224" t="s">
        <v>1401</v>
      </c>
      <c r="F71" s="224" t="s">
        <v>881</v>
      </c>
      <c r="G71" s="224" t="s">
        <v>882</v>
      </c>
      <c r="H71" s="224" t="s">
        <v>403</v>
      </c>
      <c r="I71" s="227" t="s">
        <v>8169</v>
      </c>
      <c r="J71" s="225" t="s">
        <v>8170</v>
      </c>
      <c r="K71" s="224" t="s">
        <v>846</v>
      </c>
      <c r="L71" s="225" t="s">
        <v>7872</v>
      </c>
      <c r="M71" s="224" t="s">
        <v>1401</v>
      </c>
      <c r="N71" s="224" t="s">
        <v>1404</v>
      </c>
      <c r="O71" s="224" t="s">
        <v>850</v>
      </c>
      <c r="P71" s="225" t="s">
        <v>7872</v>
      </c>
      <c r="Q71" s="224" t="s">
        <v>795</v>
      </c>
      <c r="R71" s="225" t="s">
        <v>8171</v>
      </c>
      <c r="S71" s="225" t="s">
        <v>8171</v>
      </c>
      <c r="T71" s="225" t="s">
        <v>8170</v>
      </c>
      <c r="U71" s="224" t="s">
        <v>890</v>
      </c>
      <c r="V71" s="224" t="s">
        <v>855</v>
      </c>
      <c r="W71" s="224" t="s">
        <v>869</v>
      </c>
      <c r="X71" s="228" t="str">
        <f>VLOOKUP(HelpMe7[[#This Row],[Technician]],Technicians[#All],3,FALSE)</f>
        <v>RAK Ceramics</v>
      </c>
      <c r="Y71" s="228" t="str">
        <f>VLOOKUP(HelpMe7[[#This Row],[Technician]],Technicians[#All],2,FALSE)</f>
        <v>SAP Basis</v>
      </c>
      <c r="Z71" s="233" t="str">
        <f>IF((TEXT("Oct 28, 2024 00:00 AM","mmm dd, yyyy hh:mm") - TEXT(HelpMe7[[#This Row],[Updated Creation Date]],"mmm dd, yyyy hh:mm"))&gt;0, "Yes","No")</f>
        <v>Yes</v>
      </c>
      <c r="AA71" s="230">
        <f ca="1">IF(HelpMe7[[#This Row],[Updated Resolved Date]]="-",NOW()-TEXT(HelpMe7[[#This Row],[Updated Creation Date]],"mmm dd, yyyy hh:mm"),HelpMe7[[#This Row],[Updated Resolved Date]]-HelpMe7[[#This Row],[Updated Creation Date]])</f>
        <v>0.13888888888322981</v>
      </c>
      <c r="AB71" s="231">
        <f>YEAR(TEXT(HelpMe7[[#This Row],[Updated Creation Date]],"mmm dd, yyyy hh:mm"))</f>
        <v>2024</v>
      </c>
      <c r="AC71" s="228">
        <f>WEEKNUM(TEXT(HelpMe7[[#This Row],[Updated Creation Date]],"mmm dd, yyyy hh:mm"),2)</f>
        <v>28</v>
      </c>
      <c r="AD71" s="228" t="str">
        <f>_xlfn.CONCAT(HelpMe7[[#This Row],[Year]],"-W",HelpMe7[[#This Row],[Week'#]])</f>
        <v>2024-W28</v>
      </c>
      <c r="AE71" s="228" t="str">
        <f>IFERROR(VLOOKUP(HelpMe7[[#This Row],[ID]],CGTracker[#All],11,FALSE),"No CG Status Found")</f>
        <v>No CG Status Found</v>
      </c>
      <c r="AF71" s="228">
        <f>MONTH(TEXT(HelpMe7[[#This Row],[Updated Creation Date]],"mmm dd, yyyy hh:mm"))</f>
        <v>7</v>
      </c>
      <c r="AG71" s="228" t="str">
        <f>_xlfn.CONCAT(HelpMe7[[#This Row],[Year]],"-M",HelpMe7[[#This Row],[Month]])</f>
        <v>2024-M7</v>
      </c>
      <c r="AH71" s="228" t="str">
        <f ca="1">IF(HelpMe7[[#This Row],[Age]]&lt;2,"Less than 2",IF(HelpMe7[[#This Row],[Age]]&lt;5,"From 2 to 5",IF(HelpMe7[[#This Row],[Age]]&lt;10,"From 5 to 10","More than 10")))</f>
        <v>Less than 2</v>
      </c>
      <c r="AI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45484.340277777781</v>
      </c>
      <c r="AJ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45484.479166666664</v>
      </c>
    </row>
    <row r="72" spans="1:36" ht="14.45">
      <c r="A72" s="236" t="s">
        <v>8172</v>
      </c>
      <c r="B72" s="224" t="s">
        <v>156</v>
      </c>
      <c r="C72" s="224" t="s">
        <v>795</v>
      </c>
      <c r="D72" s="1" t="s">
        <v>1407</v>
      </c>
      <c r="E72" s="224" t="s">
        <v>1046</v>
      </c>
      <c r="F72" s="224" t="s">
        <v>742</v>
      </c>
      <c r="G72" s="224" t="s">
        <v>516</v>
      </c>
      <c r="H72" s="224" t="s">
        <v>403</v>
      </c>
      <c r="I72" s="227" t="s">
        <v>8173</v>
      </c>
      <c r="J72" s="225" t="s">
        <v>8174</v>
      </c>
      <c r="K72" s="224" t="s">
        <v>846</v>
      </c>
      <c r="L72" s="225" t="s">
        <v>8175</v>
      </c>
      <c r="M72" s="224" t="s">
        <v>1046</v>
      </c>
      <c r="N72" s="224" t="s">
        <v>863</v>
      </c>
      <c r="O72" s="224" t="s">
        <v>850</v>
      </c>
      <c r="P72" s="225" t="s">
        <v>8176</v>
      </c>
      <c r="Q72" s="224" t="s">
        <v>795</v>
      </c>
      <c r="R72" s="225" t="s">
        <v>8177</v>
      </c>
      <c r="S72" s="225" t="s">
        <v>8094</v>
      </c>
      <c r="T72" s="225" t="s">
        <v>8174</v>
      </c>
      <c r="U72" s="224" t="s">
        <v>855</v>
      </c>
      <c r="V72" s="224" t="s">
        <v>1414</v>
      </c>
      <c r="W72" s="224" t="s">
        <v>869</v>
      </c>
      <c r="X72" s="228" t="str">
        <f>VLOOKUP(HelpMe7[[#This Row],[Technician]],Technicians[#All],3,FALSE)</f>
        <v>RAK Ceramics</v>
      </c>
      <c r="Y72" s="228" t="str">
        <f>VLOOKUP(HelpMe7[[#This Row],[Technician]],Technicians[#All],2,FALSE)</f>
        <v>SAP SD</v>
      </c>
      <c r="Z72" s="233" t="str">
        <f>IF((TEXT("Oct 28, 2024 00:00 AM","mmm dd, yyyy hh:mm") - TEXT(HelpMe7[[#This Row],[Updated Creation Date]],"mmm dd, yyyy hh:mm"))&gt;0, "Yes","No")</f>
        <v>Yes</v>
      </c>
      <c r="AA72" s="230">
        <f ca="1">IF(HelpMe7[[#This Row],[Updated Resolved Date]]="-",NOW()-TEXT(HelpMe7[[#This Row],[Updated Creation Date]],"mmm dd, yyyy hh:mm"),HelpMe7[[#This Row],[Updated Resolved Date]]-HelpMe7[[#This Row],[Updated Creation Date]])</f>
        <v>61.040277777778101</v>
      </c>
      <c r="AB72" s="231">
        <f>YEAR(TEXT(HelpMe7[[#This Row],[Updated Creation Date]],"mmm dd, yyyy hh:mm"))</f>
        <v>2024</v>
      </c>
      <c r="AC72" s="228">
        <f>WEEKNUM(TEXT(HelpMe7[[#This Row],[Updated Creation Date]],"mmm dd, yyyy hh:mm"),2)</f>
        <v>28</v>
      </c>
      <c r="AD72" s="228" t="str">
        <f>_xlfn.CONCAT(HelpMe7[[#This Row],[Year]],"-W",HelpMe7[[#This Row],[Week'#]])</f>
        <v>2024-W28</v>
      </c>
      <c r="AE72" s="228" t="str">
        <f>IFERROR(VLOOKUP(HelpMe7[[#This Row],[ID]],CGTracker[#All],11,FALSE),"No CG Status Found")</f>
        <v>No CG Status Found</v>
      </c>
      <c r="AF72" s="228">
        <f>MONTH(TEXT(HelpMe7[[#This Row],[Updated Creation Date]],"mmm dd, yyyy hh:mm"))</f>
        <v>7</v>
      </c>
      <c r="AG72" s="228" t="str">
        <f>_xlfn.CONCAT(HelpMe7[[#This Row],[Year]],"-M",HelpMe7[[#This Row],[Month]])</f>
        <v>2024-M7</v>
      </c>
      <c r="AH72" s="228" t="str">
        <f ca="1">IF(HelpMe7[[#This Row],[Age]]&lt;2,"Less than 2",IF(HelpMe7[[#This Row],[Age]]&lt;5,"From 2 to 5",IF(HelpMe7[[#This Row],[Age]]&lt;10,"From 5 to 10","More than 10")))</f>
        <v>More than 10</v>
      </c>
      <c r="AI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45484.456250000003</v>
      </c>
      <c r="AJ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45545.496527777781</v>
      </c>
    </row>
    <row r="73" spans="1:36" ht="14.45">
      <c r="A73" s="236" t="s">
        <v>8178</v>
      </c>
      <c r="B73" s="224" t="s">
        <v>117</v>
      </c>
      <c r="C73" s="224" t="s">
        <v>841</v>
      </c>
      <c r="D73" s="1" t="s">
        <v>1415</v>
      </c>
      <c r="E73" s="224" t="s">
        <v>1322</v>
      </c>
      <c r="F73" s="224" t="s">
        <v>881</v>
      </c>
      <c r="G73" s="224" t="s">
        <v>882</v>
      </c>
      <c r="H73" s="224" t="s">
        <v>403</v>
      </c>
      <c r="I73" s="227" t="s">
        <v>8179</v>
      </c>
      <c r="J73" s="225" t="s">
        <v>919</v>
      </c>
      <c r="K73" s="224" t="s">
        <v>846</v>
      </c>
      <c r="L73" s="225" t="s">
        <v>8180</v>
      </c>
      <c r="M73" s="224" t="s">
        <v>1322</v>
      </c>
      <c r="N73" s="224" t="s">
        <v>1240</v>
      </c>
      <c r="O73" s="224" t="s">
        <v>850</v>
      </c>
      <c r="P73" s="225" t="s">
        <v>8180</v>
      </c>
      <c r="Q73" s="224" t="s">
        <v>841</v>
      </c>
      <c r="R73" s="225" t="s">
        <v>8181</v>
      </c>
      <c r="S73" s="225" t="s">
        <v>8182</v>
      </c>
      <c r="T73" s="225" t="s">
        <v>919</v>
      </c>
      <c r="U73" s="224" t="s">
        <v>890</v>
      </c>
      <c r="V73" s="224" t="s">
        <v>855</v>
      </c>
      <c r="W73" s="224" t="s">
        <v>869</v>
      </c>
      <c r="X73" s="228" t="str">
        <f>VLOOKUP(HelpMe7[[#This Row],[Technician]],Technicians[#All],3,FALSE)</f>
        <v>RAK Ceramics</v>
      </c>
      <c r="Y73" s="228" t="str">
        <f>VLOOKUP(HelpMe7[[#This Row],[Technician]],Technicians[#All],2,FALSE)</f>
        <v>SAP Basis</v>
      </c>
      <c r="Z73" s="233" t="str">
        <f>IF((TEXT("Oct 28, 2024 00:00 AM","mmm dd, yyyy hh:mm") - TEXT(HelpMe7[[#This Row],[Updated Creation Date]],"mmm dd, yyyy hh:mm"))&gt;0, "Yes","No")</f>
        <v>Yes</v>
      </c>
      <c r="AA73" s="230">
        <f ca="1">IF(HelpMe7[[#This Row],[Updated Resolved Date]]="-",NOW()-TEXT(HelpMe7[[#This Row],[Updated Creation Date]],"mmm dd, yyyy hh:mm"),HelpMe7[[#This Row],[Updated Resolved Date]]-HelpMe7[[#This Row],[Updated Creation Date]])</f>
        <v>12.081249999995634</v>
      </c>
      <c r="AB73" s="231">
        <f>YEAR(TEXT(HelpMe7[[#This Row],[Updated Creation Date]],"mmm dd, yyyy hh:mm"))</f>
        <v>2024</v>
      </c>
      <c r="AC73" s="228">
        <f>WEEKNUM(TEXT(HelpMe7[[#This Row],[Updated Creation Date]],"mmm dd, yyyy hh:mm"),2)</f>
        <v>28</v>
      </c>
      <c r="AD73" s="228" t="str">
        <f>_xlfn.CONCAT(HelpMe7[[#This Row],[Year]],"-W",HelpMe7[[#This Row],[Week'#]])</f>
        <v>2024-W28</v>
      </c>
      <c r="AE73" s="228" t="str">
        <f>IFERROR(VLOOKUP(HelpMe7[[#This Row],[ID]],CGTracker[#All],11,FALSE),"No CG Status Found")</f>
        <v>No CG Status Found</v>
      </c>
      <c r="AF73" s="228">
        <f>MONTH(TEXT(HelpMe7[[#This Row],[Updated Creation Date]],"mmm dd, yyyy hh:mm"))</f>
        <v>7</v>
      </c>
      <c r="AG73" s="228" t="str">
        <f>_xlfn.CONCAT(HelpMe7[[#This Row],[Year]],"-M",HelpMe7[[#This Row],[Month]])</f>
        <v>2024-M7</v>
      </c>
      <c r="AH73" s="228" t="str">
        <f ca="1">IF(HelpMe7[[#This Row],[Age]]&lt;2,"Less than 2",IF(HelpMe7[[#This Row],[Age]]&lt;5,"From 2 to 5",IF(HelpMe7[[#This Row],[Age]]&lt;10,"From 5 to 10","More than 10")))</f>
        <v>More than 10</v>
      </c>
      <c r="AI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45484.65</v>
      </c>
      <c r="AJ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45496.731249999997</v>
      </c>
    </row>
    <row r="74" spans="1:36" ht="26.1">
      <c r="A74" s="236" t="s">
        <v>8183</v>
      </c>
      <c r="B74" s="224" t="s">
        <v>117</v>
      </c>
      <c r="C74" s="224" t="s">
        <v>795</v>
      </c>
      <c r="D74" s="1" t="s">
        <v>1420</v>
      </c>
      <c r="E74" s="224" t="s">
        <v>1322</v>
      </c>
      <c r="F74" s="224" t="s">
        <v>1054</v>
      </c>
      <c r="G74" s="224" t="s">
        <v>1055</v>
      </c>
      <c r="H74" s="224" t="s">
        <v>403</v>
      </c>
      <c r="I74" s="227" t="s">
        <v>8184</v>
      </c>
      <c r="J74" s="225" t="s">
        <v>8185</v>
      </c>
      <c r="K74" s="224" t="s">
        <v>846</v>
      </c>
      <c r="L74" s="225" t="s">
        <v>8186</v>
      </c>
      <c r="M74" s="224" t="s">
        <v>1322</v>
      </c>
      <c r="N74" s="224" t="s">
        <v>1240</v>
      </c>
      <c r="O74" s="224" t="s">
        <v>850</v>
      </c>
      <c r="P74" s="225" t="s">
        <v>8186</v>
      </c>
      <c r="Q74" s="224" t="s">
        <v>795</v>
      </c>
      <c r="R74" s="225" t="s">
        <v>8187</v>
      </c>
      <c r="S74" s="225" t="s">
        <v>8188</v>
      </c>
      <c r="T74" s="225" t="s">
        <v>8185</v>
      </c>
      <c r="U74" s="224" t="s">
        <v>890</v>
      </c>
      <c r="V74" s="224" t="s">
        <v>855</v>
      </c>
      <c r="W74" s="224" t="s">
        <v>869</v>
      </c>
      <c r="X74" s="228" t="str">
        <f>VLOOKUP(HelpMe7[[#This Row],[Technician]],Technicians[#All],3,FALSE)</f>
        <v>RAK Ceramics</v>
      </c>
      <c r="Y74" s="228" t="str">
        <f>VLOOKUP(HelpMe7[[#This Row],[Technician]],Technicians[#All],2,FALSE)</f>
        <v>SAP PP</v>
      </c>
      <c r="Z74" s="233" t="str">
        <f>IF((TEXT("Oct 28, 2024 00:00 AM","mmm dd, yyyy hh:mm") - TEXT(HelpMe7[[#This Row],[Updated Creation Date]],"mmm dd, yyyy hh:mm"))&gt;0, "Yes","No")</f>
        <v>Yes</v>
      </c>
      <c r="AA74" s="230">
        <f ca="1">IF(HelpMe7[[#This Row],[Updated Resolved Date]]="-",NOW()-TEXT(HelpMe7[[#This Row],[Updated Creation Date]],"mmm dd, yyyy hh:mm"),HelpMe7[[#This Row],[Updated Resolved Date]]-HelpMe7[[#This Row],[Updated Creation Date]])</f>
        <v>67.165972222224809</v>
      </c>
      <c r="AB74" s="231">
        <f>YEAR(TEXT(HelpMe7[[#This Row],[Updated Creation Date]],"mmm dd, yyyy hh:mm"))</f>
        <v>2024</v>
      </c>
      <c r="AC74" s="228">
        <f>WEEKNUM(TEXT(HelpMe7[[#This Row],[Updated Creation Date]],"mmm dd, yyyy hh:mm"),2)</f>
        <v>28</v>
      </c>
      <c r="AD74" s="228" t="str">
        <f>_xlfn.CONCAT(HelpMe7[[#This Row],[Year]],"-W",HelpMe7[[#This Row],[Week'#]])</f>
        <v>2024-W28</v>
      </c>
      <c r="AE74" s="228" t="str">
        <f>IFERROR(VLOOKUP(HelpMe7[[#This Row],[ID]],CGTracker[#All],11,FALSE),"No CG Status Found")</f>
        <v>No CG Status Found</v>
      </c>
      <c r="AF74" s="228">
        <f>MONTH(TEXT(HelpMe7[[#This Row],[Updated Creation Date]],"mmm dd, yyyy hh:mm"))</f>
        <v>7</v>
      </c>
      <c r="AG74" s="228" t="str">
        <f>_xlfn.CONCAT(HelpMe7[[#This Row],[Year]],"-M",HelpMe7[[#This Row],[Month]])</f>
        <v>2024-M7</v>
      </c>
      <c r="AH74" s="228" t="str">
        <f ca="1">IF(HelpMe7[[#This Row],[Age]]&lt;2,"Less than 2",IF(HelpMe7[[#This Row],[Age]]&lt;5,"From 2 to 5",IF(HelpMe7[[#This Row],[Age]]&lt;10,"From 5 to 10","More than 10")))</f>
        <v>More than 10</v>
      </c>
      <c r="AI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45485.488888888889</v>
      </c>
      <c r="AJ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45552.654861111114</v>
      </c>
    </row>
    <row r="75" spans="1:36" ht="14.45">
      <c r="A75" s="236" t="s">
        <v>8189</v>
      </c>
      <c r="B75" s="224" t="s">
        <v>117</v>
      </c>
      <c r="C75" s="224" t="s">
        <v>892</v>
      </c>
      <c r="D75" s="1" t="s">
        <v>1427</v>
      </c>
      <c r="E75" s="224" t="s">
        <v>1428</v>
      </c>
      <c r="F75" s="224" t="s">
        <v>881</v>
      </c>
      <c r="G75" s="224" t="s">
        <v>882</v>
      </c>
      <c r="H75" s="224" t="s">
        <v>131</v>
      </c>
      <c r="I75" s="227" t="s">
        <v>8190</v>
      </c>
      <c r="J75" s="225" t="s">
        <v>8191</v>
      </c>
      <c r="K75" s="224" t="s">
        <v>846</v>
      </c>
      <c r="L75" s="225" t="s">
        <v>855</v>
      </c>
      <c r="M75" s="224" t="s">
        <v>1428</v>
      </c>
      <c r="N75" s="224" t="s">
        <v>1122</v>
      </c>
      <c r="O75" s="224" t="s">
        <v>850</v>
      </c>
      <c r="P75" s="225" t="s">
        <v>8192</v>
      </c>
      <c r="Q75" s="224" t="s">
        <v>795</v>
      </c>
      <c r="R75" s="225" t="s">
        <v>855</v>
      </c>
      <c r="S75" s="225" t="s">
        <v>8192</v>
      </c>
      <c r="T75" s="225" t="s">
        <v>8191</v>
      </c>
      <c r="U75" s="224" t="s">
        <v>890</v>
      </c>
      <c r="V75" s="224" t="s">
        <v>855</v>
      </c>
      <c r="W75" s="224" t="s">
        <v>869</v>
      </c>
      <c r="X75" s="228" t="str">
        <f>VLOOKUP(HelpMe7[[#This Row],[Technician]],Technicians[#All],3,FALSE)</f>
        <v>RAK Ceramics</v>
      </c>
      <c r="Y75" s="228" t="str">
        <f>VLOOKUP(HelpMe7[[#This Row],[Technician]],Technicians[#All],2,FALSE)</f>
        <v>SAP Basis</v>
      </c>
      <c r="Z75" s="233" t="str">
        <f>IF((TEXT("Oct 28, 2024 00:00 AM","mmm dd, yyyy hh:mm") - TEXT(HelpMe7[[#This Row],[Updated Creation Date]],"mmm dd, yyyy hh:mm"))&gt;0, "Yes","No")</f>
        <v>Yes</v>
      </c>
      <c r="AA75" s="230">
        <f ca="1">IF(HelpMe7[[#This Row],[Updated Resolved Date]]="-",NOW()-TEXT(HelpMe7[[#This Row],[Updated Creation Date]],"mmm dd, yyyy hh:mm"),HelpMe7[[#This Row],[Updated Resolved Date]]-HelpMe7[[#This Row],[Updated Creation Date]])</f>
        <v>169.098491203702</v>
      </c>
      <c r="AB75" s="231">
        <f>YEAR(TEXT(HelpMe7[[#This Row],[Updated Creation Date]],"mmm dd, yyyy hh:mm"))</f>
        <v>2024</v>
      </c>
      <c r="AC75" s="228">
        <f>WEEKNUM(TEXT(HelpMe7[[#This Row],[Updated Creation Date]],"mmm dd, yyyy hh:mm"),2)</f>
        <v>28</v>
      </c>
      <c r="AD75" s="228" t="str">
        <f>_xlfn.CONCAT(HelpMe7[[#This Row],[Year]],"-W",HelpMe7[[#This Row],[Week'#]])</f>
        <v>2024-W28</v>
      </c>
      <c r="AE75" s="228" t="str">
        <f>IFERROR(VLOOKUP(HelpMe7[[#This Row],[ID]],CGTracker[#All],11,FALSE),"No CG Status Found")</f>
        <v>No CG Status Found</v>
      </c>
      <c r="AF75" s="228">
        <f>MONTH(TEXT(HelpMe7[[#This Row],[Updated Creation Date]],"mmm dd, yyyy hh:mm"))</f>
        <v>7</v>
      </c>
      <c r="AG75" s="228" t="str">
        <f>_xlfn.CONCAT(HelpMe7[[#This Row],[Year]],"-M",HelpMe7[[#This Row],[Month]])</f>
        <v>2024-M7</v>
      </c>
      <c r="AH75" s="228" t="str">
        <f ca="1">IF(HelpMe7[[#This Row],[Age]]&lt;2,"Less than 2",IF(HelpMe7[[#This Row],[Age]]&lt;5,"From 2 to 5",IF(HelpMe7[[#This Row],[Age]]&lt;10,"From 5 to 10","More than 10")))</f>
        <v>More than 10</v>
      </c>
      <c r="AI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45484.65902777778</v>
      </c>
      <c r="AJ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76" spans="1:36" ht="14.45">
      <c r="A76" s="236" t="s">
        <v>8193</v>
      </c>
      <c r="B76" s="224" t="s">
        <v>117</v>
      </c>
      <c r="C76" s="224" t="s">
        <v>795</v>
      </c>
      <c r="D76" s="1" t="s">
        <v>1433</v>
      </c>
      <c r="E76" s="224" t="s">
        <v>1434</v>
      </c>
      <c r="F76" s="224" t="s">
        <v>881</v>
      </c>
      <c r="G76" s="224" t="s">
        <v>882</v>
      </c>
      <c r="H76" s="224" t="s">
        <v>403</v>
      </c>
      <c r="I76" s="227" t="s">
        <v>8194</v>
      </c>
      <c r="J76" s="225" t="s">
        <v>8195</v>
      </c>
      <c r="K76" s="224" t="s">
        <v>846</v>
      </c>
      <c r="L76" s="225" t="s">
        <v>8196</v>
      </c>
      <c r="M76" s="224" t="s">
        <v>1434</v>
      </c>
      <c r="N76" s="224" t="s">
        <v>1156</v>
      </c>
      <c r="O76" s="224" t="s">
        <v>850</v>
      </c>
      <c r="P76" s="225" t="s">
        <v>8196</v>
      </c>
      <c r="Q76" s="224" t="s">
        <v>795</v>
      </c>
      <c r="R76" s="225" t="s">
        <v>8197</v>
      </c>
      <c r="S76" s="225" t="s">
        <v>8198</v>
      </c>
      <c r="T76" s="225" t="s">
        <v>8195</v>
      </c>
      <c r="U76" s="224" t="s">
        <v>890</v>
      </c>
      <c r="V76" s="224" t="s">
        <v>855</v>
      </c>
      <c r="W76" s="224" t="s">
        <v>857</v>
      </c>
      <c r="X76" s="228" t="str">
        <f>VLOOKUP(HelpMe7[[#This Row],[Technician]],Technicians[#All],3,FALSE)</f>
        <v>RAK Ceramics</v>
      </c>
      <c r="Y76" s="228" t="str">
        <f>VLOOKUP(HelpMe7[[#This Row],[Technician]],Technicians[#All],2,FALSE)</f>
        <v>SAP Basis</v>
      </c>
      <c r="Z76" s="233" t="str">
        <f>IF((TEXT("Oct 28, 2024 00:00 AM","mmm dd, yyyy hh:mm") - TEXT(HelpMe7[[#This Row],[Updated Creation Date]],"mmm dd, yyyy hh:mm"))&gt;0, "Yes","No")</f>
        <v>Yes</v>
      </c>
      <c r="AA76" s="230">
        <f ca="1">IF(HelpMe7[[#This Row],[Updated Resolved Date]]="-",NOW()-TEXT(HelpMe7[[#This Row],[Updated Creation Date]],"mmm dd, yyyy hh:mm"),HelpMe7[[#This Row],[Updated Resolved Date]]-HelpMe7[[#This Row],[Updated Creation Date]])</f>
        <v>74.241666666668607</v>
      </c>
      <c r="AB76" s="231">
        <f>YEAR(TEXT(HelpMe7[[#This Row],[Updated Creation Date]],"mmm dd, yyyy hh:mm"))</f>
        <v>2024</v>
      </c>
      <c r="AC76" s="228">
        <f>WEEKNUM(TEXT(HelpMe7[[#This Row],[Updated Creation Date]],"mmm dd, yyyy hh:mm"),2)</f>
        <v>28</v>
      </c>
      <c r="AD76" s="228" t="str">
        <f>_xlfn.CONCAT(HelpMe7[[#This Row],[Year]],"-W",HelpMe7[[#This Row],[Week'#]])</f>
        <v>2024-W28</v>
      </c>
      <c r="AE76" s="228" t="str">
        <f>IFERROR(VLOOKUP(HelpMe7[[#This Row],[ID]],CGTracker[#All],11,FALSE),"No CG Status Found")</f>
        <v>No CG Status Found</v>
      </c>
      <c r="AF76" s="228">
        <f>MONTH(TEXT(HelpMe7[[#This Row],[Updated Creation Date]],"mmm dd, yyyy hh:mm"))</f>
        <v>7</v>
      </c>
      <c r="AG76" s="228" t="str">
        <f>_xlfn.CONCAT(HelpMe7[[#This Row],[Year]],"-M",HelpMe7[[#This Row],[Month]])</f>
        <v>2024-M7</v>
      </c>
      <c r="AH76" s="228" t="str">
        <f ca="1">IF(HelpMe7[[#This Row],[Age]]&lt;2,"Less than 2",IF(HelpMe7[[#This Row],[Age]]&lt;5,"From 2 to 5",IF(HelpMe7[[#This Row],[Age]]&lt;10,"From 5 to 10","More than 10")))</f>
        <v>More than 10</v>
      </c>
      <c r="AI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45485.497916666667</v>
      </c>
      <c r="AJ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45559.739583333336</v>
      </c>
    </row>
    <row r="77" spans="1:36" ht="14.45">
      <c r="A77" s="236" t="s">
        <v>8199</v>
      </c>
      <c r="B77" s="224" t="s">
        <v>117</v>
      </c>
      <c r="C77" s="224" t="s">
        <v>795</v>
      </c>
      <c r="D77" s="1" t="s">
        <v>1441</v>
      </c>
      <c r="E77" s="224" t="s">
        <v>1442</v>
      </c>
      <c r="F77" s="224" t="s">
        <v>881</v>
      </c>
      <c r="G77" s="224" t="s">
        <v>882</v>
      </c>
      <c r="H77" s="224" t="s">
        <v>403</v>
      </c>
      <c r="I77" s="227" t="s">
        <v>8200</v>
      </c>
      <c r="J77" s="225" t="s">
        <v>919</v>
      </c>
      <c r="K77" s="224" t="s">
        <v>846</v>
      </c>
      <c r="L77" s="225" t="s">
        <v>8201</v>
      </c>
      <c r="M77" s="224" t="s">
        <v>1442</v>
      </c>
      <c r="N77" s="224" t="s">
        <v>1446</v>
      </c>
      <c r="O77" s="224" t="s">
        <v>850</v>
      </c>
      <c r="P77" s="225" t="s">
        <v>8201</v>
      </c>
      <c r="Q77" s="224" t="s">
        <v>795</v>
      </c>
      <c r="R77" s="225" t="s">
        <v>8202</v>
      </c>
      <c r="S77" s="225" t="s">
        <v>8202</v>
      </c>
      <c r="T77" s="225" t="s">
        <v>919</v>
      </c>
      <c r="U77" s="224" t="s">
        <v>890</v>
      </c>
      <c r="V77" s="224" t="s">
        <v>855</v>
      </c>
      <c r="W77" s="224" t="s">
        <v>869</v>
      </c>
      <c r="X77" s="228" t="str">
        <f>VLOOKUP(HelpMe7[[#This Row],[Technician]],Technicians[#All],3,FALSE)</f>
        <v>RAK Ceramics</v>
      </c>
      <c r="Y77" s="228" t="str">
        <f>VLOOKUP(HelpMe7[[#This Row],[Technician]],Technicians[#All],2,FALSE)</f>
        <v>SAP Basis</v>
      </c>
      <c r="Z77" s="233" t="str">
        <f>IF((TEXT("Oct 28, 2024 00:00 AM","mmm dd, yyyy hh:mm") - TEXT(HelpMe7[[#This Row],[Updated Creation Date]],"mmm dd, yyyy hh:mm"))&gt;0, "Yes","No")</f>
        <v>Yes</v>
      </c>
      <c r="AA77" s="230">
        <f ca="1">IF(HelpMe7[[#This Row],[Updated Resolved Date]]="-",NOW()-TEXT(HelpMe7[[#This Row],[Updated Creation Date]],"mmm dd, yyyy hh:mm"),HelpMe7[[#This Row],[Updated Resolved Date]]-HelpMe7[[#This Row],[Updated Creation Date]])</f>
        <v>3.0201388888890506</v>
      </c>
      <c r="AB77" s="231">
        <f>YEAR(TEXT(HelpMe7[[#This Row],[Updated Creation Date]],"mmm dd, yyyy hh:mm"))</f>
        <v>2024</v>
      </c>
      <c r="AC77" s="228">
        <f>WEEKNUM(TEXT(HelpMe7[[#This Row],[Updated Creation Date]],"mmm dd, yyyy hh:mm"),2)</f>
        <v>28</v>
      </c>
      <c r="AD77" s="228" t="str">
        <f>_xlfn.CONCAT(HelpMe7[[#This Row],[Year]],"-W",HelpMe7[[#This Row],[Week'#]])</f>
        <v>2024-W28</v>
      </c>
      <c r="AE77" s="228" t="str">
        <f>IFERROR(VLOOKUP(HelpMe7[[#This Row],[ID]],CGTracker[#All],11,FALSE),"No CG Status Found")</f>
        <v>No CG Status Found</v>
      </c>
      <c r="AF77" s="228">
        <f>MONTH(TEXT(HelpMe7[[#This Row],[Updated Creation Date]],"mmm dd, yyyy hh:mm"))</f>
        <v>7</v>
      </c>
      <c r="AG77" s="228" t="str">
        <f>_xlfn.CONCAT(HelpMe7[[#This Row],[Year]],"-M",HelpMe7[[#This Row],[Month]])</f>
        <v>2024-M7</v>
      </c>
      <c r="AH77" s="228" t="str">
        <f ca="1">IF(HelpMe7[[#This Row],[Age]]&lt;2,"Less than 2",IF(HelpMe7[[#This Row],[Age]]&lt;5,"From 2 to 5",IF(HelpMe7[[#This Row],[Age]]&lt;10,"From 5 to 10","More than 10")))</f>
        <v>From 2 to 5</v>
      </c>
      <c r="AI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45485.646527777775</v>
      </c>
      <c r="AJ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45488.666666666664</v>
      </c>
    </row>
    <row r="78" spans="1:36" ht="14.45">
      <c r="A78" s="236" t="s">
        <v>8203</v>
      </c>
      <c r="B78" s="224" t="s">
        <v>117</v>
      </c>
      <c r="C78" s="224" t="s">
        <v>795</v>
      </c>
      <c r="D78" s="1" t="s">
        <v>1448</v>
      </c>
      <c r="E78" s="224" t="s">
        <v>1449</v>
      </c>
      <c r="F78" s="224" t="s">
        <v>881</v>
      </c>
      <c r="G78" s="224" t="s">
        <v>882</v>
      </c>
      <c r="H78" s="224" t="s">
        <v>403</v>
      </c>
      <c r="I78" s="227" t="s">
        <v>1328</v>
      </c>
      <c r="J78" s="225" t="s">
        <v>8204</v>
      </c>
      <c r="K78" s="224" t="s">
        <v>846</v>
      </c>
      <c r="L78" s="225" t="s">
        <v>8001</v>
      </c>
      <c r="M78" s="224" t="s">
        <v>1449</v>
      </c>
      <c r="N78" s="224" t="s">
        <v>1240</v>
      </c>
      <c r="O78" s="224" t="s">
        <v>850</v>
      </c>
      <c r="P78" s="225" t="s">
        <v>8001</v>
      </c>
      <c r="Q78" s="224" t="s">
        <v>795</v>
      </c>
      <c r="R78" s="225" t="s">
        <v>8205</v>
      </c>
      <c r="S78" s="225" t="s">
        <v>8205</v>
      </c>
      <c r="T78" s="225" t="s">
        <v>8204</v>
      </c>
      <c r="U78" s="224" t="s">
        <v>890</v>
      </c>
      <c r="V78" s="224" t="s">
        <v>855</v>
      </c>
      <c r="W78" s="224" t="s">
        <v>869</v>
      </c>
      <c r="X78" s="228" t="str">
        <f>VLOOKUP(HelpMe7[[#This Row],[Technician]],Technicians[#All],3,FALSE)</f>
        <v>RAK Ceramics</v>
      </c>
      <c r="Y78" s="228" t="str">
        <f>VLOOKUP(HelpMe7[[#This Row],[Technician]],Technicians[#All],2,FALSE)</f>
        <v>SAP Basis</v>
      </c>
      <c r="Z78" s="233" t="str">
        <f>IF((TEXT("Oct 28, 2024 00:00 AM","mmm dd, yyyy hh:mm") - TEXT(HelpMe7[[#This Row],[Updated Creation Date]],"mmm dd, yyyy hh:mm"))&gt;0, "Yes","No")</f>
        <v>Yes</v>
      </c>
      <c r="AA78" s="230">
        <f ca="1">IF(HelpMe7[[#This Row],[Updated Resolved Date]]="-",NOW()-TEXT(HelpMe7[[#This Row],[Updated Creation Date]],"mmm dd, yyyy hh:mm"),HelpMe7[[#This Row],[Updated Resolved Date]]-HelpMe7[[#This Row],[Updated Creation Date]])</f>
        <v>12.979166666671517</v>
      </c>
      <c r="AB78" s="231">
        <f>YEAR(TEXT(HelpMe7[[#This Row],[Updated Creation Date]],"mmm dd, yyyy hh:mm"))</f>
        <v>2024</v>
      </c>
      <c r="AC78" s="228">
        <f>WEEKNUM(TEXT(HelpMe7[[#This Row],[Updated Creation Date]],"mmm dd, yyyy hh:mm"),2)</f>
        <v>28</v>
      </c>
      <c r="AD78" s="228" t="str">
        <f>_xlfn.CONCAT(HelpMe7[[#This Row],[Year]],"-W",HelpMe7[[#This Row],[Week'#]])</f>
        <v>2024-W28</v>
      </c>
      <c r="AE78" s="228" t="str">
        <f>IFERROR(VLOOKUP(HelpMe7[[#This Row],[ID]],CGTracker[#All],11,FALSE),"No CG Status Found")</f>
        <v>No CG Status Found</v>
      </c>
      <c r="AF78" s="228">
        <f>MONTH(TEXT(HelpMe7[[#This Row],[Updated Creation Date]],"mmm dd, yyyy hh:mm"))</f>
        <v>7</v>
      </c>
      <c r="AG78" s="228" t="str">
        <f>_xlfn.CONCAT(HelpMe7[[#This Row],[Year]],"-M",HelpMe7[[#This Row],[Month]])</f>
        <v>2024-M7</v>
      </c>
      <c r="AH78" s="228" t="str">
        <f ca="1">IF(HelpMe7[[#This Row],[Age]]&lt;2,"Less than 2",IF(HelpMe7[[#This Row],[Age]]&lt;5,"From 2 to 5",IF(HelpMe7[[#This Row],[Age]]&lt;10,"From 5 to 10","More than 10")))</f>
        <v>More than 10</v>
      </c>
      <c r="AI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45483.682638888888</v>
      </c>
      <c r="AJ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45496.661805555559</v>
      </c>
    </row>
    <row r="79" spans="1:36" ht="14.45">
      <c r="A79" s="236" t="s">
        <v>8206</v>
      </c>
      <c r="B79" s="224" t="s">
        <v>117</v>
      </c>
      <c r="C79" s="224" t="s">
        <v>892</v>
      </c>
      <c r="D79" s="1" t="s">
        <v>1454</v>
      </c>
      <c r="E79" s="224" t="s">
        <v>1455</v>
      </c>
      <c r="F79" s="224" t="s">
        <v>881</v>
      </c>
      <c r="G79" s="224" t="s">
        <v>882</v>
      </c>
      <c r="H79" s="224" t="s">
        <v>131</v>
      </c>
      <c r="I79" s="227" t="s">
        <v>8207</v>
      </c>
      <c r="J79" s="225" t="s">
        <v>8208</v>
      </c>
      <c r="K79" s="224" t="s">
        <v>846</v>
      </c>
      <c r="L79" s="225" t="s">
        <v>855</v>
      </c>
      <c r="M79" s="224" t="s">
        <v>1455</v>
      </c>
      <c r="N79" s="224" t="s">
        <v>899</v>
      </c>
      <c r="O79" s="224" t="s">
        <v>850</v>
      </c>
      <c r="P79" s="225" t="s">
        <v>8192</v>
      </c>
      <c r="Q79" s="224" t="s">
        <v>795</v>
      </c>
      <c r="R79" s="225" t="s">
        <v>855</v>
      </c>
      <c r="S79" s="225" t="s">
        <v>8192</v>
      </c>
      <c r="T79" s="225" t="s">
        <v>8208</v>
      </c>
      <c r="U79" s="224" t="s">
        <v>890</v>
      </c>
      <c r="V79" s="224" t="s">
        <v>855</v>
      </c>
      <c r="W79" s="224" t="s">
        <v>869</v>
      </c>
      <c r="X79" s="228" t="str">
        <f>VLOOKUP(HelpMe7[[#This Row],[Technician]],Technicians[#All],3,FALSE)</f>
        <v>RAK Ceramics</v>
      </c>
      <c r="Y79" s="228" t="str">
        <f>VLOOKUP(HelpMe7[[#This Row],[Technician]],Technicians[#All],2,FALSE)</f>
        <v>SAP Basis</v>
      </c>
      <c r="Z79" s="233" t="str">
        <f>IF((TEXT("Oct 28, 2024 00:00 AM","mmm dd, yyyy hh:mm") - TEXT(HelpMe7[[#This Row],[Updated Creation Date]],"mmm dd, yyyy hh:mm"))&gt;0, "Yes","No")</f>
        <v>Yes</v>
      </c>
      <c r="AA79" s="230">
        <f ca="1">IF(HelpMe7[[#This Row],[Updated Resolved Date]]="-",NOW()-TEXT(HelpMe7[[#This Row],[Updated Creation Date]],"mmm dd, yyyy hh:mm"),HelpMe7[[#This Row],[Updated Resolved Date]]-HelpMe7[[#This Row],[Updated Creation Date]])</f>
        <v>169.11446342592535</v>
      </c>
      <c r="AB79" s="231">
        <f>YEAR(TEXT(HelpMe7[[#This Row],[Updated Creation Date]],"mmm dd, yyyy hh:mm"))</f>
        <v>2024</v>
      </c>
      <c r="AC79" s="228">
        <f>WEEKNUM(TEXT(HelpMe7[[#This Row],[Updated Creation Date]],"mmm dd, yyyy hh:mm"),2)</f>
        <v>28</v>
      </c>
      <c r="AD79" s="228" t="str">
        <f>_xlfn.CONCAT(HelpMe7[[#This Row],[Year]],"-W",HelpMe7[[#This Row],[Week'#]])</f>
        <v>2024-W28</v>
      </c>
      <c r="AE79" s="228" t="str">
        <f>IFERROR(VLOOKUP(HelpMe7[[#This Row],[ID]],CGTracker[#All],11,FALSE),"No CG Status Found")</f>
        <v>No CG Status Found</v>
      </c>
      <c r="AF79" s="228">
        <f>MONTH(TEXT(HelpMe7[[#This Row],[Updated Creation Date]],"mmm dd, yyyy hh:mm"))</f>
        <v>7</v>
      </c>
      <c r="AG79" s="228" t="str">
        <f>_xlfn.CONCAT(HelpMe7[[#This Row],[Year]],"-M",HelpMe7[[#This Row],[Month]])</f>
        <v>2024-M7</v>
      </c>
      <c r="AH79" s="228" t="str">
        <f ca="1">IF(HelpMe7[[#This Row],[Age]]&lt;2,"Less than 2",IF(HelpMe7[[#This Row],[Age]]&lt;5,"From 2 to 5",IF(HelpMe7[[#This Row],[Age]]&lt;10,"From 5 to 10","More than 10")))</f>
        <v>More than 10</v>
      </c>
      <c r="AI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45484.643055555556</v>
      </c>
      <c r="AJ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80" spans="1:36" ht="14.45">
      <c r="A80" s="236" t="s">
        <v>8209</v>
      </c>
      <c r="B80" s="224" t="s">
        <v>117</v>
      </c>
      <c r="C80" s="224" t="s">
        <v>795</v>
      </c>
      <c r="D80" s="1" t="s">
        <v>1459</v>
      </c>
      <c r="E80" s="224" t="s">
        <v>1460</v>
      </c>
      <c r="F80" s="224" t="s">
        <v>881</v>
      </c>
      <c r="G80" s="224" t="s">
        <v>882</v>
      </c>
      <c r="H80" s="224" t="s">
        <v>403</v>
      </c>
      <c r="I80" s="227" t="s">
        <v>8210</v>
      </c>
      <c r="J80" s="225" t="s">
        <v>8211</v>
      </c>
      <c r="K80" s="224" t="s">
        <v>846</v>
      </c>
      <c r="L80" s="225" t="s">
        <v>8212</v>
      </c>
      <c r="M80" s="224" t="s">
        <v>1460</v>
      </c>
      <c r="N80" s="224" t="s">
        <v>1464</v>
      </c>
      <c r="O80" s="224" t="s">
        <v>850</v>
      </c>
      <c r="P80" s="225" t="s">
        <v>8212</v>
      </c>
      <c r="Q80" s="224" t="s">
        <v>795</v>
      </c>
      <c r="R80" s="225" t="s">
        <v>8213</v>
      </c>
      <c r="S80" s="225" t="s">
        <v>8214</v>
      </c>
      <c r="T80" s="225" t="s">
        <v>8211</v>
      </c>
      <c r="U80" s="224" t="s">
        <v>890</v>
      </c>
      <c r="V80" s="224" t="s">
        <v>855</v>
      </c>
      <c r="W80" s="224" t="s">
        <v>869</v>
      </c>
      <c r="X80" s="228" t="str">
        <f>VLOOKUP(HelpMe7[[#This Row],[Technician]],Technicians[#All],3,FALSE)</f>
        <v>RAK Ceramics</v>
      </c>
      <c r="Y80" s="228" t="str">
        <f>VLOOKUP(HelpMe7[[#This Row],[Technician]],Technicians[#All],2,FALSE)</f>
        <v>SAP Basis</v>
      </c>
      <c r="Z80" s="233" t="str">
        <f>IF((TEXT("Oct 28, 2024 00:00 AM","mmm dd, yyyy hh:mm") - TEXT(HelpMe7[[#This Row],[Updated Creation Date]],"mmm dd, yyyy hh:mm"))&gt;0, "Yes","No")</f>
        <v>Yes</v>
      </c>
      <c r="AA80" s="230">
        <f ca="1">IF(HelpMe7[[#This Row],[Updated Resolved Date]]="-",NOW()-TEXT(HelpMe7[[#This Row],[Updated Creation Date]],"mmm dd, yyyy hh:mm"),HelpMe7[[#This Row],[Updated Resolved Date]]-HelpMe7[[#This Row],[Updated Creation Date]])</f>
        <v>7.0340277777795563</v>
      </c>
      <c r="AB80" s="231">
        <f>YEAR(TEXT(HelpMe7[[#This Row],[Updated Creation Date]],"mmm dd, yyyy hh:mm"))</f>
        <v>2024</v>
      </c>
      <c r="AC80" s="228">
        <f>WEEKNUM(TEXT(HelpMe7[[#This Row],[Updated Creation Date]],"mmm dd, yyyy hh:mm"),2)</f>
        <v>28</v>
      </c>
      <c r="AD80" s="228" t="str">
        <f>_xlfn.CONCAT(HelpMe7[[#This Row],[Year]],"-W",HelpMe7[[#This Row],[Week'#]])</f>
        <v>2024-W28</v>
      </c>
      <c r="AE80" s="228" t="str">
        <f>IFERROR(VLOOKUP(HelpMe7[[#This Row],[ID]],CGTracker[#All],11,FALSE),"No CG Status Found")</f>
        <v>No CG Status Found</v>
      </c>
      <c r="AF80" s="228">
        <f>MONTH(TEXT(HelpMe7[[#This Row],[Updated Creation Date]],"mmm dd, yyyy hh:mm"))</f>
        <v>7</v>
      </c>
      <c r="AG80" s="228" t="str">
        <f>_xlfn.CONCAT(HelpMe7[[#This Row],[Year]],"-M",HelpMe7[[#This Row],[Month]])</f>
        <v>2024-M7</v>
      </c>
      <c r="AH80" s="228" t="str">
        <f ca="1">IF(HelpMe7[[#This Row],[Age]]&lt;2,"Less than 2",IF(HelpMe7[[#This Row],[Age]]&lt;5,"From 2 to 5",IF(HelpMe7[[#This Row],[Age]]&lt;10,"From 5 to 10","More than 10")))</f>
        <v>From 5 to 10</v>
      </c>
      <c r="AI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45484.488194444442</v>
      </c>
      <c r="AJ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45491.522222222222</v>
      </c>
    </row>
    <row r="81" spans="1:36" ht="14.45">
      <c r="A81" s="236" t="s">
        <v>8215</v>
      </c>
      <c r="B81" s="224" t="s">
        <v>117</v>
      </c>
      <c r="C81" s="224" t="s">
        <v>795</v>
      </c>
      <c r="D81" s="1" t="s">
        <v>1468</v>
      </c>
      <c r="E81" s="224" t="s">
        <v>1469</v>
      </c>
      <c r="F81" s="224" t="s">
        <v>881</v>
      </c>
      <c r="G81" s="224" t="s">
        <v>882</v>
      </c>
      <c r="H81" s="224" t="s">
        <v>131</v>
      </c>
      <c r="I81" s="227" t="s">
        <v>8216</v>
      </c>
      <c r="J81" s="225" t="s">
        <v>8217</v>
      </c>
      <c r="K81" s="224" t="s">
        <v>846</v>
      </c>
      <c r="L81" s="225" t="s">
        <v>855</v>
      </c>
      <c r="M81" s="224" t="s">
        <v>1469</v>
      </c>
      <c r="N81" s="224" t="s">
        <v>1122</v>
      </c>
      <c r="O81" s="224" t="s">
        <v>850</v>
      </c>
      <c r="P81" s="225" t="s">
        <v>8218</v>
      </c>
      <c r="Q81" s="224" t="s">
        <v>795</v>
      </c>
      <c r="R81" s="225" t="s">
        <v>855</v>
      </c>
      <c r="S81" s="225" t="s">
        <v>8218</v>
      </c>
      <c r="T81" s="225" t="s">
        <v>8217</v>
      </c>
      <c r="U81" s="224" t="s">
        <v>846</v>
      </c>
      <c r="V81" s="224" t="s">
        <v>855</v>
      </c>
      <c r="W81" s="224" t="s">
        <v>869</v>
      </c>
      <c r="X81" s="228" t="str">
        <f>VLOOKUP(HelpMe7[[#This Row],[Technician]],Technicians[#All],3,FALSE)</f>
        <v>RAK Ceramics</v>
      </c>
      <c r="Y81" s="228" t="str">
        <f>VLOOKUP(HelpMe7[[#This Row],[Technician]],Technicians[#All],2,FALSE)</f>
        <v>SAP Basis</v>
      </c>
      <c r="Z81" s="233" t="str">
        <f>IF((TEXT("Oct 28, 2024 00:00 AM","mmm dd, yyyy hh:mm") - TEXT(HelpMe7[[#This Row],[Updated Creation Date]],"mmm dd, yyyy hh:mm"))&gt;0, "Yes","No")</f>
        <v>Yes</v>
      </c>
      <c r="AA81" s="230">
        <f ca="1">IF(HelpMe7[[#This Row],[Updated Resolved Date]]="-",NOW()-TEXT(HelpMe7[[#This Row],[Updated Creation Date]],"mmm dd, yyyy hh:mm"),HelpMe7[[#This Row],[Updated Resolved Date]]-HelpMe7[[#This Row],[Updated Creation Date]])</f>
        <v>168.34710231481586</v>
      </c>
      <c r="AB81" s="231">
        <f>YEAR(TEXT(HelpMe7[[#This Row],[Updated Creation Date]],"mmm dd, yyyy hh:mm"))</f>
        <v>2024</v>
      </c>
      <c r="AC81" s="228">
        <f>WEEKNUM(TEXT(HelpMe7[[#This Row],[Updated Creation Date]],"mmm dd, yyyy hh:mm"),2)</f>
        <v>28</v>
      </c>
      <c r="AD81" s="228" t="str">
        <f>_xlfn.CONCAT(HelpMe7[[#This Row],[Year]],"-W",HelpMe7[[#This Row],[Week'#]])</f>
        <v>2024-W28</v>
      </c>
      <c r="AE81" s="228" t="str">
        <f>IFERROR(VLOOKUP(HelpMe7[[#This Row],[ID]],CGTracker[#All],11,FALSE),"No CG Status Found")</f>
        <v>No CG Status Found</v>
      </c>
      <c r="AF81" s="228">
        <f>MONTH(TEXT(HelpMe7[[#This Row],[Updated Creation Date]],"mmm dd, yyyy hh:mm"))</f>
        <v>7</v>
      </c>
      <c r="AG81" s="228" t="str">
        <f>_xlfn.CONCAT(HelpMe7[[#This Row],[Year]],"-M",HelpMe7[[#This Row],[Month]])</f>
        <v>2024-M7</v>
      </c>
      <c r="AH81" s="228" t="str">
        <f ca="1">IF(HelpMe7[[#This Row],[Age]]&lt;2,"Less than 2",IF(HelpMe7[[#This Row],[Age]]&lt;5,"From 2 to 5",IF(HelpMe7[[#This Row],[Age]]&lt;10,"From 5 to 10","More than 10")))</f>
        <v>More than 10</v>
      </c>
      <c r="AI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45485.410416666666</v>
      </c>
      <c r="AJ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82" spans="1:36" ht="14.45">
      <c r="A82" s="236" t="s">
        <v>8219</v>
      </c>
      <c r="B82" s="224" t="s">
        <v>117</v>
      </c>
      <c r="C82" s="224" t="s">
        <v>795</v>
      </c>
      <c r="D82" s="1" t="s">
        <v>1474</v>
      </c>
      <c r="E82" s="224" t="s">
        <v>1475</v>
      </c>
      <c r="F82" s="224" t="s">
        <v>881</v>
      </c>
      <c r="G82" s="224" t="s">
        <v>882</v>
      </c>
      <c r="H82" s="224" t="s">
        <v>403</v>
      </c>
      <c r="I82" s="227" t="s">
        <v>8207</v>
      </c>
      <c r="J82" s="225" t="s">
        <v>8208</v>
      </c>
      <c r="K82" s="224" t="s">
        <v>846</v>
      </c>
      <c r="L82" s="225" t="s">
        <v>8088</v>
      </c>
      <c r="M82" s="224" t="s">
        <v>933</v>
      </c>
      <c r="N82" s="224" t="s">
        <v>1240</v>
      </c>
      <c r="O82" s="224" t="s">
        <v>850</v>
      </c>
      <c r="P82" s="225" t="s">
        <v>8088</v>
      </c>
      <c r="Q82" s="224" t="s">
        <v>795</v>
      </c>
      <c r="R82" s="225" t="s">
        <v>8220</v>
      </c>
      <c r="S82" s="225" t="s">
        <v>8221</v>
      </c>
      <c r="T82" s="225" t="s">
        <v>8208</v>
      </c>
      <c r="U82" s="224" t="s">
        <v>890</v>
      </c>
      <c r="V82" s="224" t="s">
        <v>855</v>
      </c>
      <c r="W82" s="224" t="s">
        <v>869</v>
      </c>
      <c r="X82" s="228" t="str">
        <f>VLOOKUP(HelpMe7[[#This Row],[Technician]],Technicians[#All],3,FALSE)</f>
        <v>RAK Ceramics</v>
      </c>
      <c r="Y82" s="228" t="str">
        <f>VLOOKUP(HelpMe7[[#This Row],[Technician]],Technicians[#All],2,FALSE)</f>
        <v>SAP Basis</v>
      </c>
      <c r="Z82" s="233" t="str">
        <f>IF((TEXT("Oct 28, 2024 00:00 AM","mmm dd, yyyy hh:mm") - TEXT(HelpMe7[[#This Row],[Updated Creation Date]],"mmm dd, yyyy hh:mm"))&gt;0, "Yes","No")</f>
        <v>Yes</v>
      </c>
      <c r="AA82" s="230">
        <f ca="1">IF(HelpMe7[[#This Row],[Updated Resolved Date]]="-",NOW()-TEXT(HelpMe7[[#This Row],[Updated Creation Date]],"mmm dd, yyyy hh:mm"),HelpMe7[[#This Row],[Updated Resolved Date]]-HelpMe7[[#This Row],[Updated Creation Date]])</f>
        <v>21.052777777775191</v>
      </c>
      <c r="AB82" s="231">
        <f>YEAR(TEXT(HelpMe7[[#This Row],[Updated Creation Date]],"mmm dd, yyyy hh:mm"))</f>
        <v>2024</v>
      </c>
      <c r="AC82" s="228">
        <f>WEEKNUM(TEXT(HelpMe7[[#This Row],[Updated Creation Date]],"mmm dd, yyyy hh:mm"),2)</f>
        <v>28</v>
      </c>
      <c r="AD82" s="228" t="str">
        <f>_xlfn.CONCAT(HelpMe7[[#This Row],[Year]],"-W",HelpMe7[[#This Row],[Week'#]])</f>
        <v>2024-W28</v>
      </c>
      <c r="AE82" s="228" t="str">
        <f>IFERROR(VLOOKUP(HelpMe7[[#This Row],[ID]],CGTracker[#All],11,FALSE),"No CG Status Found")</f>
        <v>No CG Status Found</v>
      </c>
      <c r="AF82" s="228">
        <f>MONTH(TEXT(HelpMe7[[#This Row],[Updated Creation Date]],"mmm dd, yyyy hh:mm"))</f>
        <v>7</v>
      </c>
      <c r="AG82" s="228" t="str">
        <f>_xlfn.CONCAT(HelpMe7[[#This Row],[Year]],"-M",HelpMe7[[#This Row],[Month]])</f>
        <v>2024-M7</v>
      </c>
      <c r="AH82" s="228" t="str">
        <f ca="1">IF(HelpMe7[[#This Row],[Age]]&lt;2,"Less than 2",IF(HelpMe7[[#This Row],[Age]]&lt;5,"From 2 to 5",IF(HelpMe7[[#This Row],[Age]]&lt;10,"From 5 to 10","More than 10")))</f>
        <v>More than 10</v>
      </c>
      <c r="AI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45484.643055555556</v>
      </c>
      <c r="AJ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45505.695833333331</v>
      </c>
    </row>
    <row r="83" spans="1:36" ht="14.45">
      <c r="A83" s="236" t="s">
        <v>8222</v>
      </c>
      <c r="B83" s="224" t="s">
        <v>117</v>
      </c>
      <c r="C83" s="224" t="s">
        <v>841</v>
      </c>
      <c r="D83" s="1" t="s">
        <v>1479</v>
      </c>
      <c r="E83" s="224" t="s">
        <v>1480</v>
      </c>
      <c r="F83" s="224" t="s">
        <v>881</v>
      </c>
      <c r="G83" s="224" t="s">
        <v>882</v>
      </c>
      <c r="H83" s="224" t="s">
        <v>403</v>
      </c>
      <c r="I83" s="227" t="s">
        <v>1387</v>
      </c>
      <c r="J83" s="225" t="s">
        <v>8223</v>
      </c>
      <c r="K83" s="224" t="s">
        <v>846</v>
      </c>
      <c r="L83" s="225" t="s">
        <v>8084</v>
      </c>
      <c r="M83" s="224" t="s">
        <v>933</v>
      </c>
      <c r="N83" s="224" t="s">
        <v>934</v>
      </c>
      <c r="O83" s="224" t="s">
        <v>850</v>
      </c>
      <c r="P83" s="225" t="s">
        <v>8084</v>
      </c>
      <c r="Q83" s="224" t="s">
        <v>841</v>
      </c>
      <c r="R83" s="225" t="s">
        <v>8224</v>
      </c>
      <c r="S83" s="225" t="s">
        <v>8225</v>
      </c>
      <c r="T83" s="225" t="s">
        <v>8223</v>
      </c>
      <c r="U83" s="224" t="s">
        <v>890</v>
      </c>
      <c r="V83" s="224" t="s">
        <v>855</v>
      </c>
      <c r="W83" s="224" t="s">
        <v>869</v>
      </c>
      <c r="X83" s="228" t="str">
        <f>VLOOKUP(HelpMe7[[#This Row],[Technician]],Technicians[#All],3,FALSE)</f>
        <v>RAK Ceramics</v>
      </c>
      <c r="Y83" s="228" t="str">
        <f>VLOOKUP(HelpMe7[[#This Row],[Technician]],Technicians[#All],2,FALSE)</f>
        <v>SAP Basis</v>
      </c>
      <c r="Z83" s="230" t="str">
        <f>IF((TEXT("Oct 28, 2024 00:00 AM","mmm dd, yyyy hh:mm") - TEXT(HelpMe7[[#This Row],[Updated Creation Date]],"mmm dd, yyyy hh:mm"))&gt;0, "Yes","No")</f>
        <v>Yes</v>
      </c>
      <c r="AA83" s="230">
        <f ca="1">IF(HelpMe7[[#This Row],[Updated Resolved Date]]="-",NOW()-TEXT(HelpMe7[[#This Row],[Updated Creation Date]],"mmm dd, yyyy hh:mm"),HelpMe7[[#This Row],[Updated Resolved Date]]-HelpMe7[[#This Row],[Updated Creation Date]])</f>
        <v>3.9868055555562023</v>
      </c>
      <c r="AB83" s="231">
        <f>YEAR(TEXT(HelpMe7[[#This Row],[Updated Creation Date]],"mmm dd, yyyy hh:mm"))</f>
        <v>2024</v>
      </c>
      <c r="AC83" s="228">
        <f>WEEKNUM(TEXT(HelpMe7[[#This Row],[Updated Creation Date]],"mmm dd, yyyy hh:mm"),2)</f>
        <v>28</v>
      </c>
      <c r="AD83" s="228" t="str">
        <f>_xlfn.CONCAT(HelpMe7[[#This Row],[Year]],"-W",HelpMe7[[#This Row],[Week'#]])</f>
        <v>2024-W28</v>
      </c>
      <c r="AE83" s="228" t="str">
        <f>IFERROR(VLOOKUP(HelpMe7[[#This Row],[ID]],CGTracker[#All],11,FALSE),"No CG Status Found")</f>
        <v>No CG Status Found</v>
      </c>
      <c r="AF83" s="228">
        <f>MONTH(TEXT(HelpMe7[[#This Row],[Updated Creation Date]],"mmm dd, yyyy hh:mm"))</f>
        <v>7</v>
      </c>
      <c r="AG83" s="228" t="str">
        <f>_xlfn.CONCAT(HelpMe7[[#This Row],[Year]],"-M",HelpMe7[[#This Row],[Month]])</f>
        <v>2024-M7</v>
      </c>
      <c r="AH83" s="228" t="str">
        <f ca="1">IF(HelpMe7[[#This Row],[Age]]&lt;2,"Less than 2",IF(HelpMe7[[#This Row],[Age]]&lt;5,"From 2 to 5",IF(HelpMe7[[#This Row],[Age]]&lt;10,"From 5 to 10","More than 10")))</f>
        <v>From 2 to 5</v>
      </c>
      <c r="AI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45484.673611111109</v>
      </c>
      <c r="AJ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45488.660416666666</v>
      </c>
    </row>
    <row r="84" spans="1:36" ht="14.45">
      <c r="A84" s="236" t="s">
        <v>8226</v>
      </c>
      <c r="B84" s="224" t="s">
        <v>156</v>
      </c>
      <c r="C84" s="224" t="s">
        <v>795</v>
      </c>
      <c r="D84" s="1" t="s">
        <v>1485</v>
      </c>
      <c r="E84" s="224" t="s">
        <v>1486</v>
      </c>
      <c r="F84" s="224" t="s">
        <v>881</v>
      </c>
      <c r="G84" s="224" t="s">
        <v>882</v>
      </c>
      <c r="H84" s="224" t="s">
        <v>403</v>
      </c>
      <c r="I84" s="227" t="s">
        <v>8227</v>
      </c>
      <c r="J84" s="225" t="s">
        <v>8228</v>
      </c>
      <c r="K84" s="224" t="s">
        <v>846</v>
      </c>
      <c r="L84" s="225" t="s">
        <v>8084</v>
      </c>
      <c r="M84" s="224" t="s">
        <v>933</v>
      </c>
      <c r="N84" s="224" t="s">
        <v>1240</v>
      </c>
      <c r="O84" s="224" t="s">
        <v>850</v>
      </c>
      <c r="P84" s="225" t="s">
        <v>8084</v>
      </c>
      <c r="Q84" s="224" t="s">
        <v>795</v>
      </c>
      <c r="R84" s="225" t="s">
        <v>8229</v>
      </c>
      <c r="S84" s="225" t="s">
        <v>8230</v>
      </c>
      <c r="T84" s="225" t="s">
        <v>8228</v>
      </c>
      <c r="U84" s="224" t="s">
        <v>855</v>
      </c>
      <c r="V84" s="224" t="s">
        <v>855</v>
      </c>
      <c r="W84" s="224" t="s">
        <v>869</v>
      </c>
      <c r="X84" s="228" t="str">
        <f>VLOOKUP(HelpMe7[[#This Row],[Technician]],Technicians[#All],3,FALSE)</f>
        <v>RAK Ceramics</v>
      </c>
      <c r="Y84" s="228" t="str">
        <f>VLOOKUP(HelpMe7[[#This Row],[Technician]],Technicians[#All],2,FALSE)</f>
        <v>SAP Basis</v>
      </c>
      <c r="Z84" s="233" t="str">
        <f>IF((TEXT("Oct 28, 2024 00:00 AM","mmm dd, yyyy hh:mm") - TEXT(HelpMe7[[#This Row],[Updated Creation Date]],"mmm dd, yyyy hh:mm"))&gt;0, "Yes","No")</f>
        <v>Yes</v>
      </c>
      <c r="AA84" s="230">
        <f ca="1">IF(HelpMe7[[#This Row],[Updated Resolved Date]]="-",NOW()-TEXT(HelpMe7[[#This Row],[Updated Creation Date]],"mmm dd, yyyy hh:mm"),HelpMe7[[#This Row],[Updated Resolved Date]]-HelpMe7[[#This Row],[Updated Creation Date]])</f>
        <v>3.9347222222204437</v>
      </c>
      <c r="AB84" s="231">
        <f>YEAR(TEXT(HelpMe7[[#This Row],[Updated Creation Date]],"mmm dd, yyyy hh:mm"))</f>
        <v>2024</v>
      </c>
      <c r="AC84" s="228">
        <f>WEEKNUM(TEXT(HelpMe7[[#This Row],[Updated Creation Date]],"mmm dd, yyyy hh:mm"),2)</f>
        <v>28</v>
      </c>
      <c r="AD84" s="228" t="str">
        <f>_xlfn.CONCAT(HelpMe7[[#This Row],[Year]],"-W",HelpMe7[[#This Row],[Week'#]])</f>
        <v>2024-W28</v>
      </c>
      <c r="AE84" s="228" t="str">
        <f>IFERROR(VLOOKUP(HelpMe7[[#This Row],[ID]],CGTracker[#All],11,FALSE),"No CG Status Found")</f>
        <v>No CG Status Found</v>
      </c>
      <c r="AF84" s="228">
        <f>MONTH(TEXT(HelpMe7[[#This Row],[Updated Creation Date]],"mmm dd, yyyy hh:mm"))</f>
        <v>7</v>
      </c>
      <c r="AG84" s="228" t="str">
        <f>_xlfn.CONCAT(HelpMe7[[#This Row],[Year]],"-M",HelpMe7[[#This Row],[Month]])</f>
        <v>2024-M7</v>
      </c>
      <c r="AH84" s="228" t="str">
        <f ca="1">IF(HelpMe7[[#This Row],[Age]]&lt;2,"Less than 2",IF(HelpMe7[[#This Row],[Age]]&lt;5,"From 2 to 5",IF(HelpMe7[[#This Row],[Age]]&lt;10,"From 5 to 10","More than 10")))</f>
        <v>From 2 to 5</v>
      </c>
      <c r="AI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45484.727777777778</v>
      </c>
      <c r="AJ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45488.662499999999</v>
      </c>
    </row>
    <row r="85" spans="1:36" ht="14.45">
      <c r="A85" s="236" t="s">
        <v>8231</v>
      </c>
      <c r="B85" s="224" t="s">
        <v>156</v>
      </c>
      <c r="C85" s="224" t="s">
        <v>795</v>
      </c>
      <c r="D85" s="1" t="s">
        <v>1492</v>
      </c>
      <c r="E85" s="224" t="s">
        <v>1475</v>
      </c>
      <c r="F85" s="224" t="s">
        <v>881</v>
      </c>
      <c r="G85" s="224" t="s">
        <v>882</v>
      </c>
      <c r="H85" s="224" t="s">
        <v>403</v>
      </c>
      <c r="I85" s="227" t="s">
        <v>8232</v>
      </c>
      <c r="J85" s="225" t="s">
        <v>8233</v>
      </c>
      <c r="K85" s="224" t="s">
        <v>846</v>
      </c>
      <c r="L85" s="225" t="s">
        <v>8234</v>
      </c>
      <c r="M85" s="224" t="s">
        <v>933</v>
      </c>
      <c r="N85" s="224" t="s">
        <v>1240</v>
      </c>
      <c r="O85" s="224" t="s">
        <v>850</v>
      </c>
      <c r="P85" s="225" t="s">
        <v>8234</v>
      </c>
      <c r="Q85" s="224" t="s">
        <v>795</v>
      </c>
      <c r="R85" s="225" t="s">
        <v>8235</v>
      </c>
      <c r="S85" s="225" t="s">
        <v>8235</v>
      </c>
      <c r="T85" s="225" t="s">
        <v>8233</v>
      </c>
      <c r="U85" s="224" t="s">
        <v>855</v>
      </c>
      <c r="V85" s="224" t="s">
        <v>855</v>
      </c>
      <c r="W85" s="224" t="s">
        <v>869</v>
      </c>
      <c r="X85" s="228" t="str">
        <f>VLOOKUP(HelpMe7[[#This Row],[Technician]],Technicians[#All],3,FALSE)</f>
        <v>RAK Ceramics</v>
      </c>
      <c r="Y85" s="228" t="str">
        <f>VLOOKUP(HelpMe7[[#This Row],[Technician]],Technicians[#All],2,FALSE)</f>
        <v>SAP Basis</v>
      </c>
      <c r="Z85" s="233" t="str">
        <f>IF((TEXT("Oct 28, 2024 00:00 AM","mmm dd, yyyy hh:mm") - TEXT(HelpMe7[[#This Row],[Updated Creation Date]],"mmm dd, yyyy hh:mm"))&gt;0, "Yes","No")</f>
        <v>Yes</v>
      </c>
      <c r="AA85" s="230">
        <f ca="1">IF(HelpMe7[[#This Row],[Updated Resolved Date]]="-",NOW()-TEXT(HelpMe7[[#This Row],[Updated Creation Date]],"mmm dd, yyyy hh:mm"),HelpMe7[[#This Row],[Updated Resolved Date]]-HelpMe7[[#This Row],[Updated Creation Date]])</f>
        <v>1.9277777777751908</v>
      </c>
      <c r="AB85" s="231">
        <f>YEAR(TEXT(HelpMe7[[#This Row],[Updated Creation Date]],"mmm dd, yyyy hh:mm"))</f>
        <v>2024</v>
      </c>
      <c r="AC85" s="228">
        <f>WEEKNUM(TEXT(HelpMe7[[#This Row],[Updated Creation Date]],"mmm dd, yyyy hh:mm"),2)</f>
        <v>28</v>
      </c>
      <c r="AD85" s="228" t="str">
        <f>_xlfn.CONCAT(HelpMe7[[#This Row],[Year]],"-W",HelpMe7[[#This Row],[Week'#]])</f>
        <v>2024-W28</v>
      </c>
      <c r="AE85" s="228" t="str">
        <f>IFERROR(VLOOKUP(HelpMe7[[#This Row],[ID]],CGTracker[#All],11,FALSE),"No CG Status Found")</f>
        <v>No CG Status Found</v>
      </c>
      <c r="AF85" s="228">
        <f>MONTH(TEXT(HelpMe7[[#This Row],[Updated Creation Date]],"mmm dd, yyyy hh:mm"))</f>
        <v>7</v>
      </c>
      <c r="AG85" s="228" t="str">
        <f>_xlfn.CONCAT(HelpMe7[[#This Row],[Year]],"-M",HelpMe7[[#This Row],[Month]])</f>
        <v>2024-M7</v>
      </c>
      <c r="AH85" s="228" t="str">
        <f ca="1">IF(HelpMe7[[#This Row],[Age]]&lt;2,"Less than 2",IF(HelpMe7[[#This Row],[Age]]&lt;5,"From 2 to 5",IF(HelpMe7[[#This Row],[Age]]&lt;10,"From 5 to 10","More than 10")))</f>
        <v>Less than 2</v>
      </c>
      <c r="AI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45485.695138888892</v>
      </c>
      <c r="AJ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45487.622916666667</v>
      </c>
    </row>
    <row r="86" spans="1:36" ht="26.1">
      <c r="A86" s="236" t="s">
        <v>8236</v>
      </c>
      <c r="B86" s="224" t="s">
        <v>117</v>
      </c>
      <c r="C86" s="224" t="s">
        <v>892</v>
      </c>
      <c r="D86" s="1" t="s">
        <v>1498</v>
      </c>
      <c r="E86" s="224" t="s">
        <v>1499</v>
      </c>
      <c r="F86" s="224" t="s">
        <v>1054</v>
      </c>
      <c r="G86" s="224" t="s">
        <v>1055</v>
      </c>
      <c r="H86" s="224" t="s">
        <v>268</v>
      </c>
      <c r="I86" s="227" t="s">
        <v>8237</v>
      </c>
      <c r="J86" s="225" t="s">
        <v>8238</v>
      </c>
      <c r="K86" s="224" t="s">
        <v>846</v>
      </c>
      <c r="L86" s="225" t="s">
        <v>855</v>
      </c>
      <c r="M86" s="224" t="s">
        <v>1499</v>
      </c>
      <c r="N86" s="224" t="s">
        <v>1240</v>
      </c>
      <c r="O86" s="224" t="s">
        <v>850</v>
      </c>
      <c r="P86" s="225" t="s">
        <v>8239</v>
      </c>
      <c r="Q86" s="224" t="s">
        <v>795</v>
      </c>
      <c r="R86" s="225" t="s">
        <v>855</v>
      </c>
      <c r="S86" s="225" t="s">
        <v>8240</v>
      </c>
      <c r="T86" s="225" t="s">
        <v>8238</v>
      </c>
      <c r="U86" s="224" t="s">
        <v>846</v>
      </c>
      <c r="V86" s="224" t="s">
        <v>855</v>
      </c>
      <c r="W86" s="224" t="s">
        <v>869</v>
      </c>
      <c r="X86" s="228" t="str">
        <f>VLOOKUP(HelpMe7[[#This Row],[Technician]],Technicians[#All],3,FALSE)</f>
        <v>RAK Ceramics</v>
      </c>
      <c r="Y86" s="228" t="str">
        <f>VLOOKUP(HelpMe7[[#This Row],[Technician]],Technicians[#All],2,FALSE)</f>
        <v>SAP PP</v>
      </c>
      <c r="Z86" s="233" t="str">
        <f>IF((TEXT("Oct 28, 2024 00:00 AM","mmm dd, yyyy hh:mm") - TEXT(HelpMe7[[#This Row],[Updated Creation Date]],"mmm dd, yyyy hh:mm"))&gt;0, "Yes","No")</f>
        <v>Yes</v>
      </c>
      <c r="AA86" s="230">
        <f ca="1">IF(HelpMe7[[#This Row],[Updated Resolved Date]]="-",NOW()-TEXT(HelpMe7[[#This Row],[Updated Creation Date]],"mmm dd, yyyy hh:mm"),HelpMe7[[#This Row],[Updated Resolved Date]]-HelpMe7[[#This Row],[Updated Creation Date]])</f>
        <v>169.35126898148155</v>
      </c>
      <c r="AB86" s="231">
        <f>YEAR(TEXT(HelpMe7[[#This Row],[Updated Creation Date]],"mmm dd, yyyy hh:mm"))</f>
        <v>2024</v>
      </c>
      <c r="AC86" s="228">
        <f>WEEKNUM(TEXT(HelpMe7[[#This Row],[Updated Creation Date]],"mmm dd, yyyy hh:mm"),2)</f>
        <v>28</v>
      </c>
      <c r="AD86" s="228" t="str">
        <f>_xlfn.CONCAT(HelpMe7[[#This Row],[Year]],"-W",HelpMe7[[#This Row],[Week'#]])</f>
        <v>2024-W28</v>
      </c>
      <c r="AE86" s="228" t="str">
        <f>IFERROR(VLOOKUP(HelpMe7[[#This Row],[ID]],CGTracker[#All],11,FALSE),"No CG Status Found")</f>
        <v>No CG Status Found</v>
      </c>
      <c r="AF86" s="228">
        <f>MONTH(TEXT(HelpMe7[[#This Row],[Updated Creation Date]],"mmm dd, yyyy hh:mm"))</f>
        <v>7</v>
      </c>
      <c r="AG86" s="228" t="str">
        <f>_xlfn.CONCAT(HelpMe7[[#This Row],[Year]],"-M",HelpMe7[[#This Row],[Month]])</f>
        <v>2024-M7</v>
      </c>
      <c r="AH86" s="228" t="str">
        <f ca="1">IF(HelpMe7[[#This Row],[Age]]&lt;2,"Less than 2",IF(HelpMe7[[#This Row],[Age]]&lt;5,"From 2 to 5",IF(HelpMe7[[#This Row],[Age]]&lt;10,"From 5 to 10","More than 10")))</f>
        <v>More than 10</v>
      </c>
      <c r="AI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45484.40625</v>
      </c>
      <c r="AJ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87" spans="1:36" ht="14.45">
      <c r="A87" s="236" t="s">
        <v>8241</v>
      </c>
      <c r="B87" s="224" t="s">
        <v>117</v>
      </c>
      <c r="C87" s="224" t="s">
        <v>795</v>
      </c>
      <c r="D87" s="1" t="s">
        <v>1505</v>
      </c>
      <c r="E87" s="224" t="s">
        <v>1506</v>
      </c>
      <c r="F87" s="224" t="s">
        <v>881</v>
      </c>
      <c r="G87" s="224" t="s">
        <v>882</v>
      </c>
      <c r="H87" s="224" t="s">
        <v>403</v>
      </c>
      <c r="I87" s="227" t="s">
        <v>8242</v>
      </c>
      <c r="J87" s="225" t="s">
        <v>8243</v>
      </c>
      <c r="K87" s="224" t="s">
        <v>846</v>
      </c>
      <c r="L87" s="225" t="s">
        <v>8165</v>
      </c>
      <c r="M87" s="224" t="s">
        <v>1506</v>
      </c>
      <c r="N87" s="224" t="s">
        <v>1122</v>
      </c>
      <c r="O87" s="224" t="s">
        <v>850</v>
      </c>
      <c r="P87" s="225" t="s">
        <v>8165</v>
      </c>
      <c r="Q87" s="224" t="s">
        <v>795</v>
      </c>
      <c r="R87" s="225" t="s">
        <v>8244</v>
      </c>
      <c r="S87" s="225" t="s">
        <v>8244</v>
      </c>
      <c r="T87" s="225" t="s">
        <v>8243</v>
      </c>
      <c r="U87" s="224" t="s">
        <v>890</v>
      </c>
      <c r="V87" s="224" t="s">
        <v>855</v>
      </c>
      <c r="W87" s="224" t="s">
        <v>869</v>
      </c>
      <c r="X87" s="228" t="str">
        <f>VLOOKUP(HelpMe7[[#This Row],[Technician]],Technicians[#All],3,FALSE)</f>
        <v>RAK Ceramics</v>
      </c>
      <c r="Y87" s="228" t="str">
        <f>VLOOKUP(HelpMe7[[#This Row],[Technician]],Technicians[#All],2,FALSE)</f>
        <v>SAP Basis</v>
      </c>
      <c r="Z87" s="233" t="str">
        <f>IF((TEXT("Oct 28, 2024 00:00 AM","mmm dd, yyyy hh:mm") - TEXT(HelpMe7[[#This Row],[Updated Creation Date]],"mmm dd, yyyy hh:mm"))&gt;0, "Yes","No")</f>
        <v>Yes</v>
      </c>
      <c r="AA87" s="230">
        <f ca="1">IF(HelpMe7[[#This Row],[Updated Resolved Date]]="-",NOW()-TEXT(HelpMe7[[#This Row],[Updated Creation Date]],"mmm dd, yyyy hh:mm"),HelpMe7[[#This Row],[Updated Resolved Date]]-HelpMe7[[#This Row],[Updated Creation Date]])</f>
        <v>11.034027777779556</v>
      </c>
      <c r="AB87" s="231">
        <f>YEAR(TEXT(HelpMe7[[#This Row],[Updated Creation Date]],"mmm dd, yyyy hh:mm"))</f>
        <v>2024</v>
      </c>
      <c r="AC87" s="228">
        <f>WEEKNUM(TEXT(HelpMe7[[#This Row],[Updated Creation Date]],"mmm dd, yyyy hh:mm"),2)</f>
        <v>28</v>
      </c>
      <c r="AD87" s="228" t="str">
        <f>_xlfn.CONCAT(HelpMe7[[#This Row],[Year]],"-W",HelpMe7[[#This Row],[Week'#]])</f>
        <v>2024-W28</v>
      </c>
      <c r="AE87" s="228" t="str">
        <f>IFERROR(VLOOKUP(HelpMe7[[#This Row],[ID]],CGTracker[#All],11,FALSE),"No CG Status Found")</f>
        <v>No CG Status Found</v>
      </c>
      <c r="AF87" s="228">
        <f>MONTH(TEXT(HelpMe7[[#This Row],[Updated Creation Date]],"mmm dd, yyyy hh:mm"))</f>
        <v>7</v>
      </c>
      <c r="AG87" s="228" t="str">
        <f>_xlfn.CONCAT(HelpMe7[[#This Row],[Year]],"-M",HelpMe7[[#This Row],[Month]])</f>
        <v>2024-M7</v>
      </c>
      <c r="AH87" s="228" t="str">
        <f ca="1">IF(HelpMe7[[#This Row],[Age]]&lt;2,"Less than 2",IF(HelpMe7[[#This Row],[Age]]&lt;5,"From 2 to 5",IF(HelpMe7[[#This Row],[Age]]&lt;10,"From 5 to 10","More than 10")))</f>
        <v>More than 10</v>
      </c>
      <c r="AI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45484.640972222223</v>
      </c>
      <c r="AJ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45495.675000000003</v>
      </c>
    </row>
    <row r="88" spans="1:36" ht="14.45">
      <c r="A88" s="236" t="s">
        <v>8245</v>
      </c>
      <c r="B88" s="224" t="s">
        <v>117</v>
      </c>
      <c r="C88" s="224" t="s">
        <v>841</v>
      </c>
      <c r="D88" s="1" t="s">
        <v>1511</v>
      </c>
      <c r="E88" s="224" t="s">
        <v>1512</v>
      </c>
      <c r="F88" s="224" t="s">
        <v>881</v>
      </c>
      <c r="G88" s="224" t="s">
        <v>882</v>
      </c>
      <c r="H88" s="224" t="s">
        <v>403</v>
      </c>
      <c r="I88" s="227" t="s">
        <v>8246</v>
      </c>
      <c r="J88" s="225" t="s">
        <v>8247</v>
      </c>
      <c r="K88" s="224" t="s">
        <v>846</v>
      </c>
      <c r="L88" s="225" t="s">
        <v>8248</v>
      </c>
      <c r="M88" s="224" t="s">
        <v>1155</v>
      </c>
      <c r="N88" s="224" t="s">
        <v>1516</v>
      </c>
      <c r="O88" s="224" t="s">
        <v>850</v>
      </c>
      <c r="P88" s="225" t="s">
        <v>8248</v>
      </c>
      <c r="Q88" s="224" t="s">
        <v>841</v>
      </c>
      <c r="R88" s="225" t="s">
        <v>8249</v>
      </c>
      <c r="S88" s="225" t="s">
        <v>8250</v>
      </c>
      <c r="T88" s="225" t="s">
        <v>8247</v>
      </c>
      <c r="U88" s="224" t="s">
        <v>890</v>
      </c>
      <c r="V88" s="224" t="s">
        <v>855</v>
      </c>
      <c r="W88" s="224" t="s">
        <v>1520</v>
      </c>
      <c r="X88" s="228" t="str">
        <f>VLOOKUP(HelpMe7[[#This Row],[Technician]],Technicians[#All],3,FALSE)</f>
        <v>RAK Ceramics</v>
      </c>
      <c r="Y88" s="228" t="str">
        <f>VLOOKUP(HelpMe7[[#This Row],[Technician]],Technicians[#All],2,FALSE)</f>
        <v>SAP Basis</v>
      </c>
      <c r="Z88" s="233" t="str">
        <f>IF((TEXT("Oct 28, 2024 00:00 AM","mmm dd, yyyy hh:mm") - TEXT(HelpMe7[[#This Row],[Updated Creation Date]],"mmm dd, yyyy hh:mm"))&gt;0, "Yes","No")</f>
        <v>Yes</v>
      </c>
      <c r="AA88" s="230">
        <f ca="1">IF(HelpMe7[[#This Row],[Updated Resolved Date]]="-",NOW()-TEXT(HelpMe7[[#This Row],[Updated Creation Date]],"mmm dd, yyyy hh:mm"),HelpMe7[[#This Row],[Updated Resolved Date]]-HelpMe7[[#This Row],[Updated Creation Date]])</f>
        <v>4.5534722222218988</v>
      </c>
      <c r="AB88" s="231">
        <f>YEAR(TEXT(HelpMe7[[#This Row],[Updated Creation Date]],"mmm dd, yyyy hh:mm"))</f>
        <v>2024</v>
      </c>
      <c r="AC88" s="228">
        <f>WEEKNUM(TEXT(HelpMe7[[#This Row],[Updated Creation Date]],"mmm dd, yyyy hh:mm"),2)</f>
        <v>28</v>
      </c>
      <c r="AD88" s="228" t="str">
        <f>_xlfn.CONCAT(HelpMe7[[#This Row],[Year]],"-W",HelpMe7[[#This Row],[Week'#]])</f>
        <v>2024-W28</v>
      </c>
      <c r="AE88" s="228" t="str">
        <f>IFERROR(VLOOKUP(HelpMe7[[#This Row],[ID]],CGTracker[#All],11,FALSE),"No CG Status Found")</f>
        <v>No CG Status Found</v>
      </c>
      <c r="AF88" s="228">
        <f>MONTH(TEXT(HelpMe7[[#This Row],[Updated Creation Date]],"mmm dd, yyyy hh:mm"))</f>
        <v>7</v>
      </c>
      <c r="AG88" s="228" t="str">
        <f>_xlfn.CONCAT(HelpMe7[[#This Row],[Year]],"-M",HelpMe7[[#This Row],[Month]])</f>
        <v>2024-M7</v>
      </c>
      <c r="AH88" s="228" t="str">
        <f ca="1">IF(HelpMe7[[#This Row],[Age]]&lt;2,"Less than 2",IF(HelpMe7[[#This Row],[Age]]&lt;5,"From 2 to 5",IF(HelpMe7[[#This Row],[Age]]&lt;10,"From 5 to 10","More than 10")))</f>
        <v>From 2 to 5</v>
      </c>
      <c r="AI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45485.158333333333</v>
      </c>
      <c r="AJ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45489.711805555555</v>
      </c>
    </row>
    <row r="89" spans="1:36" ht="14.45">
      <c r="A89" s="236" t="s">
        <v>8251</v>
      </c>
      <c r="B89" s="224" t="s">
        <v>156</v>
      </c>
      <c r="C89" s="224" t="s">
        <v>795</v>
      </c>
      <c r="D89" s="1" t="s">
        <v>1521</v>
      </c>
      <c r="E89" s="224" t="s">
        <v>1522</v>
      </c>
      <c r="F89" s="224" t="s">
        <v>742</v>
      </c>
      <c r="G89" s="224" t="s">
        <v>516</v>
      </c>
      <c r="H89" s="224" t="s">
        <v>403</v>
      </c>
      <c r="I89" s="227" t="s">
        <v>8252</v>
      </c>
      <c r="J89" s="225" t="s">
        <v>8253</v>
      </c>
      <c r="K89" s="224" t="s">
        <v>846</v>
      </c>
      <c r="L89" s="225" t="s">
        <v>8254</v>
      </c>
      <c r="M89" s="224" t="s">
        <v>1522</v>
      </c>
      <c r="N89" s="224" t="s">
        <v>1280</v>
      </c>
      <c r="O89" s="224" t="s">
        <v>1123</v>
      </c>
      <c r="P89" s="225" t="s">
        <v>8254</v>
      </c>
      <c r="Q89" s="224" t="s">
        <v>892</v>
      </c>
      <c r="R89" s="225" t="s">
        <v>8255</v>
      </c>
      <c r="S89" s="225" t="s">
        <v>8256</v>
      </c>
      <c r="T89" s="225" t="s">
        <v>8253</v>
      </c>
      <c r="U89" s="224" t="s">
        <v>855</v>
      </c>
      <c r="V89" s="224" t="s">
        <v>1529</v>
      </c>
      <c r="W89" s="224" t="s">
        <v>869</v>
      </c>
      <c r="X89" s="228" t="str">
        <f>VLOOKUP(HelpMe7[[#This Row],[Technician]],Technicians[#All],3,FALSE)</f>
        <v>RAK Ceramics</v>
      </c>
      <c r="Y89" s="228" t="str">
        <f>VLOOKUP(HelpMe7[[#This Row],[Technician]],Technicians[#All],2,FALSE)</f>
        <v>SAP SD</v>
      </c>
      <c r="Z89" s="233" t="str">
        <f>IF((TEXT("Oct 28, 2024 00:00 AM","mmm dd, yyyy hh:mm") - TEXT(HelpMe7[[#This Row],[Updated Creation Date]],"mmm dd, yyyy hh:mm"))&gt;0, "Yes","No")</f>
        <v>Yes</v>
      </c>
      <c r="AA89" s="230">
        <f ca="1">IF(HelpMe7[[#This Row],[Updated Resolved Date]]="-",NOW()-TEXT(HelpMe7[[#This Row],[Updated Creation Date]],"mmm dd, yyyy hh:mm"),HelpMe7[[#This Row],[Updated Resolved Date]]-HelpMe7[[#This Row],[Updated Creation Date]])</f>
        <v>51.075000000004366</v>
      </c>
      <c r="AB89" s="231">
        <f>YEAR(TEXT(HelpMe7[[#This Row],[Updated Creation Date]],"mmm dd, yyyy hh:mm"))</f>
        <v>2024</v>
      </c>
      <c r="AC89" s="228">
        <f>WEEKNUM(TEXT(HelpMe7[[#This Row],[Updated Creation Date]],"mmm dd, yyyy hh:mm"),2)</f>
        <v>28</v>
      </c>
      <c r="AD89" s="228" t="str">
        <f>_xlfn.CONCAT(HelpMe7[[#This Row],[Year]],"-W",HelpMe7[[#This Row],[Week'#]])</f>
        <v>2024-W28</v>
      </c>
      <c r="AE89" s="228" t="str">
        <f>IFERROR(VLOOKUP(HelpMe7[[#This Row],[ID]],CGTracker[#All],11,FALSE),"No CG Status Found")</f>
        <v>No CG Status Found</v>
      </c>
      <c r="AF89" s="228">
        <f>MONTH(TEXT(HelpMe7[[#This Row],[Updated Creation Date]],"mmm dd, yyyy hh:mm"))</f>
        <v>7</v>
      </c>
      <c r="AG89" s="228" t="str">
        <f>_xlfn.CONCAT(HelpMe7[[#This Row],[Year]],"-M",HelpMe7[[#This Row],[Month]])</f>
        <v>2024-M7</v>
      </c>
      <c r="AH89" s="228" t="str">
        <f ca="1">IF(HelpMe7[[#This Row],[Age]]&lt;2,"Less than 2",IF(HelpMe7[[#This Row],[Age]]&lt;5,"From 2 to 5",IF(HelpMe7[[#This Row],[Age]]&lt;10,"From 5 to 10","More than 10")))</f>
        <v>More than 10</v>
      </c>
      <c r="AI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45486.52847222222</v>
      </c>
      <c r="AJ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45537.603472222225</v>
      </c>
    </row>
    <row r="90" spans="1:36" ht="14.45">
      <c r="A90" s="236" t="s">
        <v>8257</v>
      </c>
      <c r="B90" s="224" t="s">
        <v>117</v>
      </c>
      <c r="C90" s="224" t="s">
        <v>892</v>
      </c>
      <c r="D90" s="1" t="s">
        <v>1530</v>
      </c>
      <c r="E90" s="224" t="s">
        <v>1531</v>
      </c>
      <c r="F90" s="224" t="s">
        <v>881</v>
      </c>
      <c r="G90" s="224" t="s">
        <v>882</v>
      </c>
      <c r="H90" s="224" t="s">
        <v>403</v>
      </c>
      <c r="I90" s="227" t="s">
        <v>8258</v>
      </c>
      <c r="J90" s="225" t="s">
        <v>8259</v>
      </c>
      <c r="K90" s="224" t="s">
        <v>846</v>
      </c>
      <c r="L90" s="225" t="s">
        <v>8084</v>
      </c>
      <c r="M90" s="224" t="s">
        <v>1531</v>
      </c>
      <c r="N90" s="224" t="s">
        <v>886</v>
      </c>
      <c r="O90" s="224" t="s">
        <v>850</v>
      </c>
      <c r="P90" s="225" t="s">
        <v>8084</v>
      </c>
      <c r="Q90" s="224" t="s">
        <v>795</v>
      </c>
      <c r="R90" s="225" t="s">
        <v>8153</v>
      </c>
      <c r="S90" s="225" t="s">
        <v>8153</v>
      </c>
      <c r="T90" s="225" t="s">
        <v>8259</v>
      </c>
      <c r="U90" s="224" t="s">
        <v>890</v>
      </c>
      <c r="V90" s="224" t="s">
        <v>855</v>
      </c>
      <c r="W90" s="224" t="s">
        <v>869</v>
      </c>
      <c r="X90" s="228" t="str">
        <f>VLOOKUP(HelpMe7[[#This Row],[Technician]],Technicians[#All],3,FALSE)</f>
        <v>RAK Ceramics</v>
      </c>
      <c r="Y90" s="228" t="str">
        <f>VLOOKUP(HelpMe7[[#This Row],[Technician]],Technicians[#All],2,FALSE)</f>
        <v>SAP Basis</v>
      </c>
      <c r="Z90" s="233" t="str">
        <f>IF((TEXT("Oct 28, 2024 00:00 AM","mmm dd, yyyy hh:mm") - TEXT(HelpMe7[[#This Row],[Updated Creation Date]],"mmm dd, yyyy hh:mm"))&gt;0, "Yes","No")</f>
        <v>Yes</v>
      </c>
      <c r="AA90" s="230">
        <f ca="1">IF(HelpMe7[[#This Row],[Updated Resolved Date]]="-",NOW()-TEXT(HelpMe7[[#This Row],[Updated Creation Date]],"mmm dd, yyyy hh:mm"),HelpMe7[[#This Row],[Updated Resolved Date]]-HelpMe7[[#This Row],[Updated Creation Date]])</f>
        <v>0.29583333332993789</v>
      </c>
      <c r="AB90" s="231">
        <f>YEAR(TEXT(HelpMe7[[#This Row],[Updated Creation Date]],"mmm dd, yyyy hh:mm"))</f>
        <v>2024</v>
      </c>
      <c r="AC90" s="228">
        <f>WEEKNUM(TEXT(HelpMe7[[#This Row],[Updated Creation Date]],"mmm dd, yyyy hh:mm"),2)</f>
        <v>29</v>
      </c>
      <c r="AD90" s="228" t="str">
        <f>_xlfn.CONCAT(HelpMe7[[#This Row],[Year]],"-W",HelpMe7[[#This Row],[Week'#]])</f>
        <v>2024-W29</v>
      </c>
      <c r="AE90" s="228" t="str">
        <f>IFERROR(VLOOKUP(HelpMe7[[#This Row],[ID]],CGTracker[#All],11,FALSE),"No CG Status Found")</f>
        <v>No CG Status Found</v>
      </c>
      <c r="AF90" s="228">
        <f>MONTH(TEXT(HelpMe7[[#This Row],[Updated Creation Date]],"mmm dd, yyyy hh:mm"))</f>
        <v>7</v>
      </c>
      <c r="AG90" s="228" t="str">
        <f>_xlfn.CONCAT(HelpMe7[[#This Row],[Year]],"-M",HelpMe7[[#This Row],[Month]])</f>
        <v>2024-M7</v>
      </c>
      <c r="AH90" s="228" t="str">
        <f ca="1">IF(HelpMe7[[#This Row],[Age]]&lt;2,"Less than 2",IF(HelpMe7[[#This Row],[Age]]&lt;5,"From 2 to 5",IF(HelpMe7[[#This Row],[Age]]&lt;10,"From 5 to 10","More than 10")))</f>
        <v>Less than 2</v>
      </c>
      <c r="AI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45488.371527777781</v>
      </c>
      <c r="AJ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45488.667361111111</v>
      </c>
    </row>
    <row r="91" spans="1:36" ht="26.1">
      <c r="A91" s="236" t="s">
        <v>8260</v>
      </c>
      <c r="B91" s="224" t="s">
        <v>117</v>
      </c>
      <c r="C91" s="224" t="s">
        <v>841</v>
      </c>
      <c r="D91" s="1" t="s">
        <v>1535</v>
      </c>
      <c r="E91" s="224" t="s">
        <v>1536</v>
      </c>
      <c r="F91" s="224" t="s">
        <v>603</v>
      </c>
      <c r="G91" s="224" t="s">
        <v>895</v>
      </c>
      <c r="H91" s="224" t="s">
        <v>403</v>
      </c>
      <c r="I91" s="227" t="s">
        <v>8261</v>
      </c>
      <c r="J91" s="225" t="s">
        <v>8262</v>
      </c>
      <c r="K91" s="224" t="s">
        <v>846</v>
      </c>
      <c r="L91" s="225" t="s">
        <v>8263</v>
      </c>
      <c r="M91" s="224" t="s">
        <v>1536</v>
      </c>
      <c r="N91" s="224" t="s">
        <v>886</v>
      </c>
      <c r="O91" s="224" t="s">
        <v>1015</v>
      </c>
      <c r="P91" s="225" t="s">
        <v>8263</v>
      </c>
      <c r="Q91" s="224" t="s">
        <v>795</v>
      </c>
      <c r="R91" s="225" t="s">
        <v>8264</v>
      </c>
      <c r="S91" s="225" t="s">
        <v>8265</v>
      </c>
      <c r="T91" s="225" t="s">
        <v>8262</v>
      </c>
      <c r="U91" s="224" t="s">
        <v>846</v>
      </c>
      <c r="V91" s="224" t="s">
        <v>1543</v>
      </c>
      <c r="W91" s="224" t="s">
        <v>1544</v>
      </c>
      <c r="X91" s="228" t="str">
        <f>VLOOKUP(HelpMe7[[#This Row],[Technician]],Technicians[#All],3,FALSE)</f>
        <v>RAK Ceramics</v>
      </c>
      <c r="Y91" s="228" t="str">
        <f>VLOOKUP(HelpMe7[[#This Row],[Technician]],Technicians[#All],2,FALSE)</f>
        <v>SAP ABAP</v>
      </c>
      <c r="Z91" s="233" t="str">
        <f>IF((TEXT("Oct 28, 2024 00:00 AM","mmm dd, yyyy hh:mm") - TEXT(HelpMe7[[#This Row],[Updated Creation Date]],"mmm dd, yyyy hh:mm"))&gt;0, "Yes","No")</f>
        <v>Yes</v>
      </c>
      <c r="AA91" s="230">
        <f ca="1">IF(HelpMe7[[#This Row],[Updated Resolved Date]]="-",NOW()-TEXT(HelpMe7[[#This Row],[Updated Creation Date]],"mmm dd, yyyy hh:mm"),HelpMe7[[#This Row],[Updated Resolved Date]]-HelpMe7[[#This Row],[Updated Creation Date]])</f>
        <v>55.934027777781012</v>
      </c>
      <c r="AB91" s="231">
        <f>YEAR(TEXT(HelpMe7[[#This Row],[Updated Creation Date]],"mmm dd, yyyy hh:mm"))</f>
        <v>2024</v>
      </c>
      <c r="AC91" s="228">
        <f>WEEKNUM(TEXT(HelpMe7[[#This Row],[Updated Creation Date]],"mmm dd, yyyy hh:mm"),2)</f>
        <v>29</v>
      </c>
      <c r="AD91" s="228" t="str">
        <f>_xlfn.CONCAT(HelpMe7[[#This Row],[Year]],"-W",HelpMe7[[#This Row],[Week'#]])</f>
        <v>2024-W29</v>
      </c>
      <c r="AE91" s="228" t="str">
        <f>IFERROR(VLOOKUP(HelpMe7[[#This Row],[ID]],CGTracker[#All],11,FALSE),"No CG Status Found")</f>
        <v>No CG Status Found</v>
      </c>
      <c r="AF91" s="228">
        <f>MONTH(TEXT(HelpMe7[[#This Row],[Updated Creation Date]],"mmm dd, yyyy hh:mm"))</f>
        <v>7</v>
      </c>
      <c r="AG91" s="228" t="str">
        <f>_xlfn.CONCAT(HelpMe7[[#This Row],[Year]],"-M",HelpMe7[[#This Row],[Month]])</f>
        <v>2024-M7</v>
      </c>
      <c r="AH91" s="228" t="str">
        <f ca="1">IF(HelpMe7[[#This Row],[Age]]&lt;2,"Less than 2",IF(HelpMe7[[#This Row],[Age]]&lt;5,"From 2 to 5",IF(HelpMe7[[#This Row],[Age]]&lt;10,"From 5 to 10","More than 10")))</f>
        <v>More than 10</v>
      </c>
      <c r="AI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45488.6875</v>
      </c>
      <c r="AJ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45544.621527777781</v>
      </c>
    </row>
    <row r="92" spans="1:36" ht="26.1">
      <c r="A92" s="236" t="s">
        <v>8266</v>
      </c>
      <c r="B92" s="224" t="s">
        <v>156</v>
      </c>
      <c r="C92" s="224" t="s">
        <v>841</v>
      </c>
      <c r="D92" s="1" t="s">
        <v>1545</v>
      </c>
      <c r="E92" s="224" t="s">
        <v>1536</v>
      </c>
      <c r="F92" s="224" t="s">
        <v>603</v>
      </c>
      <c r="G92" s="224" t="s">
        <v>860</v>
      </c>
      <c r="H92" s="224" t="s">
        <v>403</v>
      </c>
      <c r="I92" s="227" t="s">
        <v>8267</v>
      </c>
      <c r="J92" s="225" t="s">
        <v>8268</v>
      </c>
      <c r="K92" s="224" t="s">
        <v>846</v>
      </c>
      <c r="L92" s="225" t="s">
        <v>8263</v>
      </c>
      <c r="M92" s="224" t="s">
        <v>1536</v>
      </c>
      <c r="N92" s="224" t="s">
        <v>886</v>
      </c>
      <c r="O92" s="224" t="s">
        <v>1015</v>
      </c>
      <c r="P92" s="225" t="s">
        <v>8263</v>
      </c>
      <c r="Q92" s="224" t="s">
        <v>795</v>
      </c>
      <c r="R92" s="225" t="s">
        <v>8269</v>
      </c>
      <c r="S92" s="225" t="s">
        <v>8270</v>
      </c>
      <c r="T92" s="225" t="s">
        <v>8268</v>
      </c>
      <c r="U92" s="224" t="s">
        <v>855</v>
      </c>
      <c r="V92" s="224" t="s">
        <v>855</v>
      </c>
      <c r="W92" s="224" t="s">
        <v>1544</v>
      </c>
      <c r="X92" s="228" t="str">
        <f>VLOOKUP(HelpMe7[[#This Row],[Technician]],Technicians[#All],3,FALSE)</f>
        <v>RAK Ceramics</v>
      </c>
      <c r="Y92" s="228" t="str">
        <f>VLOOKUP(HelpMe7[[#This Row],[Technician]],Technicians[#All],2,FALSE)</f>
        <v>SAP ABAP</v>
      </c>
      <c r="Z92" s="233" t="str">
        <f>IF((TEXT("Oct 28, 2024 00:00 AM","mmm dd, yyyy hh:mm") - TEXT(HelpMe7[[#This Row],[Updated Creation Date]],"mmm dd, yyyy hh:mm"))&gt;0, "Yes","No")</f>
        <v>Yes</v>
      </c>
      <c r="AA92" s="230">
        <f ca="1">IF(HelpMe7[[#This Row],[Updated Resolved Date]]="-",NOW()-TEXT(HelpMe7[[#This Row],[Updated Creation Date]],"mmm dd, yyyy hh:mm"),HelpMe7[[#This Row],[Updated Resolved Date]]-HelpMe7[[#This Row],[Updated Creation Date]])</f>
        <v>55.930555555554747</v>
      </c>
      <c r="AB92" s="231">
        <f>YEAR(TEXT(HelpMe7[[#This Row],[Updated Creation Date]],"mmm dd, yyyy hh:mm"))</f>
        <v>2024</v>
      </c>
      <c r="AC92" s="228">
        <f>WEEKNUM(TEXT(HelpMe7[[#This Row],[Updated Creation Date]],"mmm dd, yyyy hh:mm"),2)</f>
        <v>29</v>
      </c>
      <c r="AD92" s="228" t="str">
        <f>_xlfn.CONCAT(HelpMe7[[#This Row],[Year]],"-W",HelpMe7[[#This Row],[Week'#]])</f>
        <v>2024-W29</v>
      </c>
      <c r="AE92" s="228" t="str">
        <f>IFERROR(VLOOKUP(HelpMe7[[#This Row],[ID]],CGTracker[#All],11,FALSE),"No CG Status Found")</f>
        <v>No CG Status Found</v>
      </c>
      <c r="AF92" s="228">
        <f>MONTH(TEXT(HelpMe7[[#This Row],[Updated Creation Date]],"mmm dd, yyyy hh:mm"))</f>
        <v>7</v>
      </c>
      <c r="AG92" s="228" t="str">
        <f>_xlfn.CONCAT(HelpMe7[[#This Row],[Year]],"-M",HelpMe7[[#This Row],[Month]])</f>
        <v>2024-M7</v>
      </c>
      <c r="AH92" s="228" t="str">
        <f ca="1">IF(HelpMe7[[#This Row],[Age]]&lt;2,"Less than 2",IF(HelpMe7[[#This Row],[Age]]&lt;5,"From 2 to 5",IF(HelpMe7[[#This Row],[Age]]&lt;10,"From 5 to 10","More than 10")))</f>
        <v>More than 10</v>
      </c>
      <c r="AI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45488.689583333333</v>
      </c>
      <c r="AJ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45544.620138888888</v>
      </c>
    </row>
    <row r="93" spans="1:36" ht="26.1">
      <c r="A93" s="236" t="s">
        <v>8271</v>
      </c>
      <c r="B93" s="224" t="s">
        <v>156</v>
      </c>
      <c r="C93" s="224" t="s">
        <v>841</v>
      </c>
      <c r="D93" s="1" t="s">
        <v>1551</v>
      </c>
      <c r="E93" s="224" t="s">
        <v>1536</v>
      </c>
      <c r="F93" s="224" t="s">
        <v>603</v>
      </c>
      <c r="G93" s="224" t="s">
        <v>860</v>
      </c>
      <c r="H93" s="224" t="s">
        <v>403</v>
      </c>
      <c r="I93" s="227" t="s">
        <v>8272</v>
      </c>
      <c r="J93" s="225" t="s">
        <v>8273</v>
      </c>
      <c r="K93" s="224" t="s">
        <v>846</v>
      </c>
      <c r="L93" s="225" t="s">
        <v>8274</v>
      </c>
      <c r="M93" s="224" t="s">
        <v>1536</v>
      </c>
      <c r="N93" s="224" t="s">
        <v>1555</v>
      </c>
      <c r="O93" s="224" t="s">
        <v>1015</v>
      </c>
      <c r="P93" s="225" t="s">
        <v>8274</v>
      </c>
      <c r="Q93" s="224" t="s">
        <v>795</v>
      </c>
      <c r="R93" s="225" t="s">
        <v>8275</v>
      </c>
      <c r="S93" s="225" t="s">
        <v>8276</v>
      </c>
      <c r="T93" s="225" t="s">
        <v>8273</v>
      </c>
      <c r="U93" s="224" t="s">
        <v>855</v>
      </c>
      <c r="V93" s="224" t="s">
        <v>855</v>
      </c>
      <c r="W93" s="224" t="s">
        <v>1544</v>
      </c>
      <c r="X93" s="228" t="str">
        <f>VLOOKUP(HelpMe7[[#This Row],[Technician]],Technicians[#All],3,FALSE)</f>
        <v>RAK Ceramics</v>
      </c>
      <c r="Y93" s="228" t="str">
        <f>VLOOKUP(HelpMe7[[#This Row],[Technician]],Technicians[#All],2,FALSE)</f>
        <v>SAP ABAP</v>
      </c>
      <c r="Z93" s="233" t="str">
        <f>IF((TEXT("Oct 28, 2024 00:00 AM","mmm dd, yyyy hh:mm") - TEXT(HelpMe7[[#This Row],[Updated Creation Date]],"mmm dd, yyyy hh:mm"))&gt;0, "Yes","No")</f>
        <v>Yes</v>
      </c>
      <c r="AA93" s="230">
        <f ca="1">IF(HelpMe7[[#This Row],[Updated Resolved Date]]="-",NOW()-TEXT(HelpMe7[[#This Row],[Updated Creation Date]],"mmm dd, yyyy hh:mm"),HelpMe7[[#This Row],[Updated Resolved Date]]-HelpMe7[[#This Row],[Updated Creation Date]])</f>
        <v>108.99722222222772</v>
      </c>
      <c r="AB93" s="231">
        <f>YEAR(TEXT(HelpMe7[[#This Row],[Updated Creation Date]],"mmm dd, yyyy hh:mm"))</f>
        <v>2024</v>
      </c>
      <c r="AC93" s="228">
        <f>WEEKNUM(TEXT(HelpMe7[[#This Row],[Updated Creation Date]],"mmm dd, yyyy hh:mm"),2)</f>
        <v>29</v>
      </c>
      <c r="AD93" s="228" t="str">
        <f>_xlfn.CONCAT(HelpMe7[[#This Row],[Year]],"-W",HelpMe7[[#This Row],[Week'#]])</f>
        <v>2024-W29</v>
      </c>
      <c r="AE93" s="228" t="str">
        <f>IFERROR(VLOOKUP(HelpMe7[[#This Row],[ID]],CGTracker[#All],11,FALSE),"No CG Status Found")</f>
        <v>No CG Status Found</v>
      </c>
      <c r="AF93" s="228">
        <f>MONTH(TEXT(HelpMe7[[#This Row],[Updated Creation Date]],"mmm dd, yyyy hh:mm"))</f>
        <v>7</v>
      </c>
      <c r="AG93" s="228" t="str">
        <f>_xlfn.CONCAT(HelpMe7[[#This Row],[Year]],"-M",HelpMe7[[#This Row],[Month]])</f>
        <v>2024-M7</v>
      </c>
      <c r="AH93" s="228" t="str">
        <f ca="1">IF(HelpMe7[[#This Row],[Age]]&lt;2,"Less than 2",IF(HelpMe7[[#This Row],[Age]]&lt;5,"From 2 to 5",IF(HelpMe7[[#This Row],[Age]]&lt;10,"From 5 to 10","More than 10")))</f>
        <v>More than 10</v>
      </c>
      <c r="AI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45488.690972222219</v>
      </c>
      <c r="AJ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45597.688194444447</v>
      </c>
    </row>
    <row r="94" spans="1:36" ht="26.1">
      <c r="A94" s="236" t="s">
        <v>8277</v>
      </c>
      <c r="B94" s="224" t="s">
        <v>156</v>
      </c>
      <c r="C94" s="224" t="s">
        <v>841</v>
      </c>
      <c r="D94" s="1" t="s">
        <v>1559</v>
      </c>
      <c r="E94" s="224" t="s">
        <v>1536</v>
      </c>
      <c r="F94" s="224" t="s">
        <v>603</v>
      </c>
      <c r="G94" s="224" t="s">
        <v>860</v>
      </c>
      <c r="H94" s="224" t="s">
        <v>403</v>
      </c>
      <c r="I94" s="227" t="s">
        <v>8278</v>
      </c>
      <c r="J94" s="225" t="s">
        <v>8279</v>
      </c>
      <c r="K94" s="224" t="s">
        <v>846</v>
      </c>
      <c r="L94" s="225" t="s">
        <v>8280</v>
      </c>
      <c r="M94" s="224" t="s">
        <v>1536</v>
      </c>
      <c r="N94" s="224" t="s">
        <v>886</v>
      </c>
      <c r="O94" s="224" t="s">
        <v>1015</v>
      </c>
      <c r="P94" s="225" t="s">
        <v>8280</v>
      </c>
      <c r="Q94" s="224" t="s">
        <v>795</v>
      </c>
      <c r="R94" s="225" t="s">
        <v>8281</v>
      </c>
      <c r="S94" s="225" t="s">
        <v>8282</v>
      </c>
      <c r="T94" s="225" t="s">
        <v>8279</v>
      </c>
      <c r="U94" s="224" t="s">
        <v>855</v>
      </c>
      <c r="V94" s="224" t="s">
        <v>855</v>
      </c>
      <c r="W94" s="224" t="s">
        <v>1544</v>
      </c>
      <c r="X94" s="228" t="str">
        <f>VLOOKUP(HelpMe7[[#This Row],[Technician]],Technicians[#All],3,FALSE)</f>
        <v>RAK Ceramics</v>
      </c>
      <c r="Y94" s="228" t="str">
        <f>VLOOKUP(HelpMe7[[#This Row],[Technician]],Technicians[#All],2,FALSE)</f>
        <v>SAP ABAP</v>
      </c>
      <c r="Z94" s="233" t="str">
        <f>IF((TEXT("Oct 28, 2024 00:00 AM","mmm dd, yyyy hh:mm") - TEXT(HelpMe7[[#This Row],[Updated Creation Date]],"mmm dd, yyyy hh:mm"))&gt;0, "Yes","No")</f>
        <v>Yes</v>
      </c>
      <c r="AA94" s="230">
        <f ca="1">IF(HelpMe7[[#This Row],[Updated Resolved Date]]="-",NOW()-TEXT(HelpMe7[[#This Row],[Updated Creation Date]],"mmm dd, yyyy hh:mm"),HelpMe7[[#This Row],[Updated Resolved Date]]-HelpMe7[[#This Row],[Updated Creation Date]])</f>
        <v>79.773611111115315</v>
      </c>
      <c r="AB94" s="231">
        <f>YEAR(TEXT(HelpMe7[[#This Row],[Updated Creation Date]],"mmm dd, yyyy hh:mm"))</f>
        <v>2024</v>
      </c>
      <c r="AC94" s="228">
        <f>WEEKNUM(TEXT(HelpMe7[[#This Row],[Updated Creation Date]],"mmm dd, yyyy hh:mm"),2)</f>
        <v>29</v>
      </c>
      <c r="AD94" s="228" t="str">
        <f>_xlfn.CONCAT(HelpMe7[[#This Row],[Year]],"-W",HelpMe7[[#This Row],[Week'#]])</f>
        <v>2024-W29</v>
      </c>
      <c r="AE94" s="228" t="str">
        <f>IFERROR(VLOOKUP(HelpMe7[[#This Row],[ID]],CGTracker[#All],11,FALSE),"No CG Status Found")</f>
        <v>No CG Status Found</v>
      </c>
      <c r="AF94" s="228">
        <f>MONTH(TEXT(HelpMe7[[#This Row],[Updated Creation Date]],"mmm dd, yyyy hh:mm"))</f>
        <v>7</v>
      </c>
      <c r="AG94" s="228" t="str">
        <f>_xlfn.CONCAT(HelpMe7[[#This Row],[Year]],"-M",HelpMe7[[#This Row],[Month]])</f>
        <v>2024-M7</v>
      </c>
      <c r="AH94" s="228" t="str">
        <f ca="1">IF(HelpMe7[[#This Row],[Age]]&lt;2,"Less than 2",IF(HelpMe7[[#This Row],[Age]]&lt;5,"From 2 to 5",IF(HelpMe7[[#This Row],[Age]]&lt;10,"From 5 to 10","More than 10")))</f>
        <v>More than 10</v>
      </c>
      <c r="AI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45488.691666666666</v>
      </c>
      <c r="AJ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45568.465277777781</v>
      </c>
    </row>
    <row r="95" spans="1:36" ht="14.45">
      <c r="A95" s="236" t="s">
        <v>8283</v>
      </c>
      <c r="B95" s="224" t="s">
        <v>117</v>
      </c>
      <c r="C95" s="224" t="s">
        <v>795</v>
      </c>
      <c r="D95" s="1" t="s">
        <v>1566</v>
      </c>
      <c r="E95" s="224" t="s">
        <v>1567</v>
      </c>
      <c r="F95" s="224" t="s">
        <v>881</v>
      </c>
      <c r="G95" s="224" t="s">
        <v>882</v>
      </c>
      <c r="H95" s="224" t="s">
        <v>403</v>
      </c>
      <c r="I95" s="227" t="s">
        <v>8284</v>
      </c>
      <c r="J95" s="225" t="s">
        <v>8285</v>
      </c>
      <c r="K95" s="224" t="s">
        <v>846</v>
      </c>
      <c r="L95" s="225" t="s">
        <v>8062</v>
      </c>
      <c r="M95" s="224" t="s">
        <v>1567</v>
      </c>
      <c r="N95" s="224" t="s">
        <v>1004</v>
      </c>
      <c r="O95" s="224" t="s">
        <v>850</v>
      </c>
      <c r="P95" s="225" t="s">
        <v>8033</v>
      </c>
      <c r="Q95" s="224" t="s">
        <v>795</v>
      </c>
      <c r="R95" s="225" t="s">
        <v>8286</v>
      </c>
      <c r="S95" s="225" t="s">
        <v>8287</v>
      </c>
      <c r="T95" s="225" t="s">
        <v>8285</v>
      </c>
      <c r="U95" s="224" t="s">
        <v>890</v>
      </c>
      <c r="V95" s="224" t="s">
        <v>855</v>
      </c>
      <c r="W95" s="224" t="s">
        <v>869</v>
      </c>
      <c r="X95" s="228" t="str">
        <f>VLOOKUP(HelpMe7[[#This Row],[Technician]],Technicians[#All],3,FALSE)</f>
        <v>RAK Ceramics</v>
      </c>
      <c r="Y95" s="228" t="str">
        <f>VLOOKUP(HelpMe7[[#This Row],[Technician]],Technicians[#All],2,FALSE)</f>
        <v>SAP Basis</v>
      </c>
      <c r="Z95" s="233" t="str">
        <f>IF((TEXT("Oct 28, 2024 00:00 AM","mmm dd, yyyy hh:mm") - TEXT(HelpMe7[[#This Row],[Updated Creation Date]],"mmm dd, yyyy hh:mm"))&gt;0, "Yes","No")</f>
        <v>Yes</v>
      </c>
      <c r="AA95" s="230">
        <f ca="1">IF(HelpMe7[[#This Row],[Updated Resolved Date]]="-",NOW()-TEXT(HelpMe7[[#This Row],[Updated Creation Date]],"mmm dd, yyyy hh:mm"),HelpMe7[[#This Row],[Updated Resolved Date]]-HelpMe7[[#This Row],[Updated Creation Date]])</f>
        <v>1.7993055555562023</v>
      </c>
      <c r="AB95" s="231">
        <f>YEAR(TEXT(HelpMe7[[#This Row],[Updated Creation Date]],"mmm dd, yyyy hh:mm"))</f>
        <v>2024</v>
      </c>
      <c r="AC95" s="228">
        <f>WEEKNUM(TEXT(HelpMe7[[#This Row],[Updated Creation Date]],"mmm dd, yyyy hh:mm"),2)</f>
        <v>29</v>
      </c>
      <c r="AD95" s="228" t="str">
        <f>_xlfn.CONCAT(HelpMe7[[#This Row],[Year]],"-W",HelpMe7[[#This Row],[Week'#]])</f>
        <v>2024-W29</v>
      </c>
      <c r="AE95" s="228" t="str">
        <f>IFERROR(VLOOKUP(HelpMe7[[#This Row],[ID]],CGTracker[#All],11,FALSE),"No CG Status Found")</f>
        <v>No CG Status Found</v>
      </c>
      <c r="AF95" s="228">
        <f>MONTH(TEXT(HelpMe7[[#This Row],[Updated Creation Date]],"mmm dd, yyyy hh:mm"))</f>
        <v>7</v>
      </c>
      <c r="AG95" s="228" t="str">
        <f>_xlfn.CONCAT(HelpMe7[[#This Row],[Year]],"-M",HelpMe7[[#This Row],[Month]])</f>
        <v>2024-M7</v>
      </c>
      <c r="AH95" s="228" t="str">
        <f ca="1">IF(HelpMe7[[#This Row],[Age]]&lt;2,"Less than 2",IF(HelpMe7[[#This Row],[Age]]&lt;5,"From 2 to 5",IF(HelpMe7[[#This Row],[Age]]&lt;10,"From 5 to 10","More than 10")))</f>
        <v>Less than 2</v>
      </c>
      <c r="AI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45488.694444444445</v>
      </c>
      <c r="AJ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45490.493750000001</v>
      </c>
    </row>
    <row r="96" spans="1:36" ht="14.45">
      <c r="A96" s="236" t="s">
        <v>8288</v>
      </c>
      <c r="B96" s="224" t="s">
        <v>117</v>
      </c>
      <c r="C96" s="224" t="s">
        <v>841</v>
      </c>
      <c r="D96" s="1" t="s">
        <v>1573</v>
      </c>
      <c r="E96" s="224" t="s">
        <v>1574</v>
      </c>
      <c r="F96" s="224" t="s">
        <v>881</v>
      </c>
      <c r="G96" s="224" t="s">
        <v>882</v>
      </c>
      <c r="H96" s="224" t="s">
        <v>403</v>
      </c>
      <c r="I96" s="227" t="s">
        <v>8289</v>
      </c>
      <c r="J96" s="225" t="s">
        <v>8290</v>
      </c>
      <c r="K96" s="224" t="s">
        <v>846</v>
      </c>
      <c r="L96" s="225" t="s">
        <v>8248</v>
      </c>
      <c r="M96" s="224" t="s">
        <v>1574</v>
      </c>
      <c r="N96" s="224" t="s">
        <v>1240</v>
      </c>
      <c r="O96" s="224" t="s">
        <v>850</v>
      </c>
      <c r="P96" s="225" t="s">
        <v>8248</v>
      </c>
      <c r="Q96" s="224" t="s">
        <v>841</v>
      </c>
      <c r="R96" s="225" t="s">
        <v>8291</v>
      </c>
      <c r="S96" s="225" t="s">
        <v>8291</v>
      </c>
      <c r="T96" s="225" t="s">
        <v>8290</v>
      </c>
      <c r="U96" s="224" t="s">
        <v>890</v>
      </c>
      <c r="V96" s="224" t="s">
        <v>855</v>
      </c>
      <c r="W96" s="224" t="s">
        <v>869</v>
      </c>
      <c r="X96" s="228" t="str">
        <f>VLOOKUP(HelpMe7[[#This Row],[Technician]],Technicians[#All],3,FALSE)</f>
        <v>RAK Ceramics</v>
      </c>
      <c r="Y96" s="228" t="str">
        <f>VLOOKUP(HelpMe7[[#This Row],[Technician]],Technicians[#All],2,FALSE)</f>
        <v>SAP Basis</v>
      </c>
      <c r="Z96" s="233" t="str">
        <f>IF((TEXT("Oct 28, 2024 00:00 AM","mmm dd, yyyy hh:mm") - TEXT(HelpMe7[[#This Row],[Updated Creation Date]],"mmm dd, yyyy hh:mm"))&gt;0, "Yes","No")</f>
        <v>Yes</v>
      </c>
      <c r="AA96" s="230">
        <f ca="1">IF(HelpMe7[[#This Row],[Updated Resolved Date]]="-",NOW()-TEXT(HelpMe7[[#This Row],[Updated Creation Date]],"mmm dd, yyyy hh:mm"),HelpMe7[[#This Row],[Updated Resolved Date]]-HelpMe7[[#This Row],[Updated Creation Date]])</f>
        <v>3.1881944444394321</v>
      </c>
      <c r="AB96" s="231">
        <f>YEAR(TEXT(HelpMe7[[#This Row],[Updated Creation Date]],"mmm dd, yyyy hh:mm"))</f>
        <v>2024</v>
      </c>
      <c r="AC96" s="228">
        <f>WEEKNUM(TEXT(HelpMe7[[#This Row],[Updated Creation Date]],"mmm dd, yyyy hh:mm"),2)</f>
        <v>28</v>
      </c>
      <c r="AD96" s="228" t="str">
        <f>_xlfn.CONCAT(HelpMe7[[#This Row],[Year]],"-W",HelpMe7[[#This Row],[Week'#]])</f>
        <v>2024-W28</v>
      </c>
      <c r="AE96" s="228" t="str">
        <f>IFERROR(VLOOKUP(HelpMe7[[#This Row],[ID]],CGTracker[#All],11,FALSE),"No CG Status Found")</f>
        <v>No CG Status Found</v>
      </c>
      <c r="AF96" s="228">
        <f>MONTH(TEXT(HelpMe7[[#This Row],[Updated Creation Date]],"mmm dd, yyyy hh:mm"))</f>
        <v>7</v>
      </c>
      <c r="AG96" s="228" t="str">
        <f>_xlfn.CONCAT(HelpMe7[[#This Row],[Year]],"-M",HelpMe7[[#This Row],[Month]])</f>
        <v>2024-M7</v>
      </c>
      <c r="AH96" s="228" t="str">
        <f ca="1">IF(HelpMe7[[#This Row],[Age]]&lt;2,"Less than 2",IF(HelpMe7[[#This Row],[Age]]&lt;5,"From 2 to 5",IF(HelpMe7[[#This Row],[Age]]&lt;10,"From 5 to 10","More than 10")))</f>
        <v>From 2 to 5</v>
      </c>
      <c r="AI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45486.511805555558</v>
      </c>
      <c r="AJ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v>
      </c>
    </row>
    <row r="97" spans="1:36" ht="14.45">
      <c r="A97" s="236" t="s">
        <v>8292</v>
      </c>
      <c r="B97" s="224" t="s">
        <v>117</v>
      </c>
      <c r="C97" s="224" t="s">
        <v>795</v>
      </c>
      <c r="D97" s="1" t="s">
        <v>1579</v>
      </c>
      <c r="E97" s="224" t="s">
        <v>1522</v>
      </c>
      <c r="F97" s="224" t="s">
        <v>742</v>
      </c>
      <c r="G97" s="224" t="s">
        <v>895</v>
      </c>
      <c r="H97" s="224" t="s">
        <v>131</v>
      </c>
      <c r="I97" s="227" t="s">
        <v>8293</v>
      </c>
      <c r="J97" s="225" t="s">
        <v>8294</v>
      </c>
      <c r="K97" s="224" t="s">
        <v>846</v>
      </c>
      <c r="L97" s="225" t="s">
        <v>855</v>
      </c>
      <c r="M97" s="224" t="s">
        <v>1522</v>
      </c>
      <c r="N97" s="224" t="s">
        <v>1280</v>
      </c>
      <c r="O97" s="224" t="s">
        <v>850</v>
      </c>
      <c r="P97" s="225" t="s">
        <v>8295</v>
      </c>
      <c r="Q97" s="224" t="s">
        <v>795</v>
      </c>
      <c r="R97" s="225" t="s">
        <v>855</v>
      </c>
      <c r="S97" s="225" t="s">
        <v>855</v>
      </c>
      <c r="T97" s="225" t="s">
        <v>8294</v>
      </c>
      <c r="U97" s="224" t="s">
        <v>846</v>
      </c>
      <c r="V97" s="224" t="s">
        <v>855</v>
      </c>
      <c r="W97" s="224" t="s">
        <v>869</v>
      </c>
      <c r="X97" s="228" t="str">
        <f>VLOOKUP(HelpMe7[[#This Row],[Technician]],Technicians[#All],3,FALSE)</f>
        <v>RAK Ceramics</v>
      </c>
      <c r="Y97" s="228" t="str">
        <f>VLOOKUP(HelpMe7[[#This Row],[Technician]],Technicians[#All],2,FALSE)</f>
        <v>SAP SD</v>
      </c>
      <c r="Z97" s="233" t="str">
        <f>IF((TEXT("Oct 28, 2024 00:00 AM","mmm dd, yyyy hh:mm") - TEXT(HelpMe7[[#This Row],[Updated Creation Date]],"mmm dd, yyyy hh:mm"))&gt;0, "Yes","No")</f>
        <v>Yes</v>
      </c>
      <c r="AA97" s="230">
        <f ca="1">IF(HelpMe7[[#This Row],[Updated Resolved Date]]="-",NOW()-TEXT(HelpMe7[[#This Row],[Updated Creation Date]],"mmm dd, yyyy hh:mm"),HelpMe7[[#This Row],[Updated Resolved Date]]-HelpMe7[[#This Row],[Updated Creation Date]])</f>
        <v>165.35613009259396</v>
      </c>
      <c r="AB97" s="231">
        <f>YEAR(TEXT(HelpMe7[[#This Row],[Updated Creation Date]],"mmm dd, yyyy hh:mm"))</f>
        <v>2024</v>
      </c>
      <c r="AC97" s="228">
        <f>WEEKNUM(TEXT(HelpMe7[[#This Row],[Updated Creation Date]],"mmm dd, yyyy hh:mm"),2)</f>
        <v>29</v>
      </c>
      <c r="AD97" s="228" t="str">
        <f>_xlfn.CONCAT(HelpMe7[[#This Row],[Year]],"-W",HelpMe7[[#This Row],[Week'#]])</f>
        <v>2024-W29</v>
      </c>
      <c r="AE97" s="228" t="str">
        <f>IFERROR(VLOOKUP(HelpMe7[[#This Row],[ID]],CGTracker[#All],11,FALSE),"No CG Status Found")</f>
        <v>No CG Status Found</v>
      </c>
      <c r="AF97" s="228">
        <f>MONTH(TEXT(HelpMe7[[#This Row],[Updated Creation Date]],"mmm dd, yyyy hh:mm"))</f>
        <v>7</v>
      </c>
      <c r="AG97" s="228" t="str">
        <f>_xlfn.CONCAT(HelpMe7[[#This Row],[Year]],"-M",HelpMe7[[#This Row],[Month]])</f>
        <v>2024-M7</v>
      </c>
      <c r="AH97" s="228" t="str">
        <f ca="1">IF(HelpMe7[[#This Row],[Age]]&lt;2,"Less than 2",IF(HelpMe7[[#This Row],[Age]]&lt;5,"From 2 to 5",IF(HelpMe7[[#This Row],[Age]]&lt;10,"From 5 to 10","More than 10")))</f>
        <v>More than 10</v>
      </c>
      <c r="AI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45488.401388888888</v>
      </c>
      <c r="AJ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98" spans="1:36" ht="14.45">
      <c r="A98" s="236" t="s">
        <v>8296</v>
      </c>
      <c r="B98" s="224" t="s">
        <v>117</v>
      </c>
      <c r="C98" s="224" t="s">
        <v>1035</v>
      </c>
      <c r="D98" s="1" t="s">
        <v>1584</v>
      </c>
      <c r="E98" s="224" t="s">
        <v>1009</v>
      </c>
      <c r="F98" s="224" t="s">
        <v>881</v>
      </c>
      <c r="G98" s="224" t="s">
        <v>882</v>
      </c>
      <c r="H98" s="224" t="s">
        <v>403</v>
      </c>
      <c r="I98" s="227" t="s">
        <v>8297</v>
      </c>
      <c r="J98" s="225" t="s">
        <v>8298</v>
      </c>
      <c r="K98" s="224" t="s">
        <v>846</v>
      </c>
      <c r="L98" s="225" t="s">
        <v>8299</v>
      </c>
      <c r="M98" s="224" t="s">
        <v>1009</v>
      </c>
      <c r="N98" s="224" t="s">
        <v>924</v>
      </c>
      <c r="O98" s="224" t="s">
        <v>850</v>
      </c>
      <c r="P98" s="225" t="s">
        <v>8299</v>
      </c>
      <c r="Q98" s="224" t="s">
        <v>892</v>
      </c>
      <c r="R98" s="225" t="s">
        <v>8300</v>
      </c>
      <c r="S98" s="225" t="s">
        <v>8300</v>
      </c>
      <c r="T98" s="225" t="s">
        <v>8298</v>
      </c>
      <c r="U98" s="224" t="s">
        <v>846</v>
      </c>
      <c r="V98" s="224" t="s">
        <v>855</v>
      </c>
      <c r="W98" s="224" t="s">
        <v>869</v>
      </c>
      <c r="X98" s="228" t="str">
        <f>VLOOKUP(HelpMe7[[#This Row],[Technician]],Technicians[#All],3,FALSE)</f>
        <v>RAK Ceramics</v>
      </c>
      <c r="Y98" s="228" t="str">
        <f>VLOOKUP(HelpMe7[[#This Row],[Technician]],Technicians[#All],2,FALSE)</f>
        <v>SAP Basis</v>
      </c>
      <c r="Z98" s="233" t="str">
        <f>IF((TEXT("Oct 28, 2024 00:00 AM","mmm dd, yyyy hh:mm") - TEXT(HelpMe7[[#This Row],[Updated Creation Date]],"mmm dd, yyyy hh:mm"))&gt;0, "Yes","No")</f>
        <v>Yes</v>
      </c>
      <c r="AA98" s="230">
        <f ca="1">IF(HelpMe7[[#This Row],[Updated Resolved Date]]="-",NOW()-TEXT(HelpMe7[[#This Row],[Updated Creation Date]],"mmm dd, yyyy hh:mm"),HelpMe7[[#This Row],[Updated Resolved Date]]-HelpMe7[[#This Row],[Updated Creation Date]])</f>
        <v>3.2381944444423425</v>
      </c>
      <c r="AB98" s="231">
        <f>YEAR(TEXT(HelpMe7[[#This Row],[Updated Creation Date]],"mmm dd, yyyy hh:mm"))</f>
        <v>2024</v>
      </c>
      <c r="AC98" s="228">
        <f>WEEKNUM(TEXT(HelpMe7[[#This Row],[Updated Creation Date]],"mmm dd, yyyy hh:mm"),2)</f>
        <v>29</v>
      </c>
      <c r="AD98" s="228" t="str">
        <f>_xlfn.CONCAT(HelpMe7[[#This Row],[Year]],"-W",HelpMe7[[#This Row],[Week'#]])</f>
        <v>2024-W29</v>
      </c>
      <c r="AE98" s="228" t="str">
        <f>IFERROR(VLOOKUP(HelpMe7[[#This Row],[ID]],CGTracker[#All],11,FALSE),"No CG Status Found")</f>
        <v>No CG Status Found</v>
      </c>
      <c r="AF98" s="228">
        <f>MONTH(TEXT(HelpMe7[[#This Row],[Updated Creation Date]],"mmm dd, yyyy hh:mm"))</f>
        <v>7</v>
      </c>
      <c r="AG98" s="228" t="str">
        <f>_xlfn.CONCAT(HelpMe7[[#This Row],[Year]],"-M",HelpMe7[[#This Row],[Month]])</f>
        <v>2024-M7</v>
      </c>
      <c r="AH98" s="228" t="str">
        <f ca="1">IF(HelpMe7[[#This Row],[Age]]&lt;2,"Less than 2",IF(HelpMe7[[#This Row],[Age]]&lt;5,"From 2 to 5",IF(HelpMe7[[#This Row],[Age]]&lt;10,"From 5 to 10","More than 10")))</f>
        <v>From 2 to 5</v>
      </c>
      <c r="AI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45488.47152777778</v>
      </c>
      <c r="AJ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45491.709722222222</v>
      </c>
    </row>
    <row r="99" spans="1:36" ht="14.45">
      <c r="A99" s="236" t="s">
        <v>8301</v>
      </c>
      <c r="B99" s="224" t="s">
        <v>117</v>
      </c>
      <c r="C99" s="224" t="s">
        <v>795</v>
      </c>
      <c r="D99" s="1" t="s">
        <v>1590</v>
      </c>
      <c r="E99" s="224" t="s">
        <v>1591</v>
      </c>
      <c r="F99" s="224" t="s">
        <v>881</v>
      </c>
      <c r="G99" s="224" t="s">
        <v>882</v>
      </c>
      <c r="H99" s="224" t="s">
        <v>403</v>
      </c>
      <c r="I99" s="227" t="s">
        <v>8302</v>
      </c>
      <c r="J99" s="225" t="s">
        <v>8303</v>
      </c>
      <c r="K99" s="224" t="s">
        <v>846</v>
      </c>
      <c r="L99" s="225" t="s">
        <v>8248</v>
      </c>
      <c r="M99" s="224" t="s">
        <v>1594</v>
      </c>
      <c r="N99" s="224" t="s">
        <v>1595</v>
      </c>
      <c r="O99" s="224" t="s">
        <v>850</v>
      </c>
      <c r="P99" s="225" t="s">
        <v>8304</v>
      </c>
      <c r="Q99" s="224" t="s">
        <v>795</v>
      </c>
      <c r="R99" s="225" t="s">
        <v>8305</v>
      </c>
      <c r="S99" s="225" t="s">
        <v>8306</v>
      </c>
      <c r="T99" s="225" t="s">
        <v>8303</v>
      </c>
      <c r="U99" s="224" t="s">
        <v>890</v>
      </c>
      <c r="V99" s="224" t="s">
        <v>855</v>
      </c>
      <c r="W99" s="224" t="s">
        <v>869</v>
      </c>
      <c r="X99" s="228" t="str">
        <f>VLOOKUP(HelpMe7[[#This Row],[Technician]],Technicians[#All],3,FALSE)</f>
        <v>RAK Ceramics</v>
      </c>
      <c r="Y99" s="228" t="str">
        <f>VLOOKUP(HelpMe7[[#This Row],[Technician]],Technicians[#All],2,FALSE)</f>
        <v>SAP Basis</v>
      </c>
      <c r="Z99" s="233" t="str">
        <f>IF((TEXT("Oct 28, 2024 00:00 AM","mmm dd, yyyy hh:mm") - TEXT(HelpMe7[[#This Row],[Updated Creation Date]],"mmm dd, yyyy hh:mm"))&gt;0, "Yes","No")</f>
        <v>Yes</v>
      </c>
      <c r="AA99" s="230">
        <f ca="1">IF(HelpMe7[[#This Row],[Updated Resolved Date]]="-",NOW()-TEXT(HelpMe7[[#This Row],[Updated Creation Date]],"mmm dd, yyyy hh:mm"),HelpMe7[[#This Row],[Updated Resolved Date]]-HelpMe7[[#This Row],[Updated Creation Date]])</f>
        <v>1.1895833333328483</v>
      </c>
      <c r="AB99" s="231">
        <f>YEAR(TEXT(HelpMe7[[#This Row],[Updated Creation Date]],"mmm dd, yyyy hh:mm"))</f>
        <v>2024</v>
      </c>
      <c r="AC99" s="228">
        <f>WEEKNUM(TEXT(HelpMe7[[#This Row],[Updated Creation Date]],"mmm dd, yyyy hh:mm"),2)</f>
        <v>29</v>
      </c>
      <c r="AD99" s="228" t="str">
        <f>_xlfn.CONCAT(HelpMe7[[#This Row],[Year]],"-W",HelpMe7[[#This Row],[Week'#]])</f>
        <v>2024-W29</v>
      </c>
      <c r="AE99" s="228" t="str">
        <f>IFERROR(VLOOKUP(HelpMe7[[#This Row],[ID]],CGTracker[#All],11,FALSE),"No CG Status Found")</f>
        <v>No CG Status Found</v>
      </c>
      <c r="AF99" s="228">
        <f>MONTH(TEXT(HelpMe7[[#This Row],[Updated Creation Date]],"mmm dd, yyyy hh:mm"))</f>
        <v>7</v>
      </c>
      <c r="AG99" s="228" t="str">
        <f>_xlfn.CONCAT(HelpMe7[[#This Row],[Year]],"-M",HelpMe7[[#This Row],[Month]])</f>
        <v>2024-M7</v>
      </c>
      <c r="AH99" s="228" t="str">
        <f ca="1">IF(HelpMe7[[#This Row],[Age]]&lt;2,"Less than 2",IF(HelpMe7[[#This Row],[Age]]&lt;5,"From 2 to 5",IF(HelpMe7[[#This Row],[Age]]&lt;10,"From 5 to 10","More than 10")))</f>
        <v>Less than 2</v>
      </c>
      <c r="AI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45488.512499999997</v>
      </c>
      <c r="AJ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45489.70208333333</v>
      </c>
    </row>
    <row r="100" spans="1:36" ht="14.45">
      <c r="A100" s="236" t="s">
        <v>8307</v>
      </c>
      <c r="B100" s="224" t="s">
        <v>117</v>
      </c>
      <c r="C100" s="224" t="s">
        <v>795</v>
      </c>
      <c r="D100" s="1" t="s">
        <v>1028</v>
      </c>
      <c r="E100" s="224" t="s">
        <v>894</v>
      </c>
      <c r="F100" s="224" t="s">
        <v>881</v>
      </c>
      <c r="G100" s="224" t="s">
        <v>882</v>
      </c>
      <c r="H100" s="224" t="s">
        <v>403</v>
      </c>
      <c r="I100" s="227" t="s">
        <v>8308</v>
      </c>
      <c r="J100" s="225" t="s">
        <v>8309</v>
      </c>
      <c r="K100" s="224" t="s">
        <v>846</v>
      </c>
      <c r="L100" s="225" t="s">
        <v>8248</v>
      </c>
      <c r="M100" s="224" t="s">
        <v>1594</v>
      </c>
      <c r="N100" s="224" t="s">
        <v>899</v>
      </c>
      <c r="O100" s="224" t="s">
        <v>850</v>
      </c>
      <c r="P100" s="225" t="s">
        <v>8248</v>
      </c>
      <c r="Q100" s="224" t="s">
        <v>795</v>
      </c>
      <c r="R100" s="225" t="s">
        <v>8310</v>
      </c>
      <c r="S100" s="225" t="s">
        <v>855</v>
      </c>
      <c r="T100" s="225" t="s">
        <v>8309</v>
      </c>
      <c r="U100" s="224" t="s">
        <v>890</v>
      </c>
      <c r="V100" s="224" t="s">
        <v>855</v>
      </c>
      <c r="W100" s="224" t="s">
        <v>869</v>
      </c>
      <c r="X100" s="228" t="str">
        <f>VLOOKUP(HelpMe7[[#This Row],[Technician]],Technicians[#All],3,FALSE)</f>
        <v>RAK Ceramics</v>
      </c>
      <c r="Y100" s="228" t="str">
        <f>VLOOKUP(HelpMe7[[#This Row],[Technician]],Technicians[#All],2,FALSE)</f>
        <v>SAP Basis</v>
      </c>
      <c r="Z100" s="230" t="str">
        <f>IF((TEXT("Oct 28, 2024 00:00 AM","mmm dd, yyyy hh:mm") - TEXT(HelpMe7[[#This Row],[Updated Creation Date]],"mmm dd, yyyy hh:mm"))&gt;0, "Yes","No")</f>
        <v>Yes</v>
      </c>
      <c r="AA100" s="230">
        <f ca="1">IF(HelpMe7[[#This Row],[Updated Resolved Date]]="-",NOW()-TEXT(HelpMe7[[#This Row],[Updated Creation Date]],"mmm dd, yyyy hh:mm"),HelpMe7[[#This Row],[Updated Resolved Date]]-HelpMe7[[#This Row],[Updated Creation Date]])</f>
        <v>0.101388888884685</v>
      </c>
      <c r="AB100" s="231">
        <f>YEAR(TEXT(HelpMe7[[#This Row],[Updated Creation Date]],"mmm dd, yyyy hh:mm"))</f>
        <v>2024</v>
      </c>
      <c r="AC100" s="228">
        <f>WEEKNUM(TEXT(HelpMe7[[#This Row],[Updated Creation Date]],"mmm dd, yyyy hh:mm"),2)</f>
        <v>29</v>
      </c>
      <c r="AD100" s="228" t="str">
        <f>_xlfn.CONCAT(HelpMe7[[#This Row],[Year]],"-W",HelpMe7[[#This Row],[Week'#]])</f>
        <v>2024-W29</v>
      </c>
      <c r="AE100" s="228" t="str">
        <f>IFERROR(VLOOKUP(HelpMe7[[#This Row],[ID]],CGTracker[#All],11,FALSE),"No CG Status Found")</f>
        <v>No CG Status Found</v>
      </c>
      <c r="AF100" s="228">
        <f>MONTH(TEXT(HelpMe7[[#This Row],[Updated Creation Date]],"mmm dd, yyyy hh:mm"))</f>
        <v>7</v>
      </c>
      <c r="AG100" s="228" t="str">
        <f>_xlfn.CONCAT(HelpMe7[[#This Row],[Year]],"-M",HelpMe7[[#This Row],[Month]])</f>
        <v>2024-M7</v>
      </c>
      <c r="AH100" s="228" t="str">
        <f ca="1">IF(HelpMe7[[#This Row],[Age]]&lt;2,"Less than 2",IF(HelpMe7[[#This Row],[Age]]&lt;5,"From 2 to 5",IF(HelpMe7[[#This Row],[Age]]&lt;10,"From 5 to 10","More than 10")))</f>
        <v>Less than 2</v>
      </c>
      <c r="AI1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45489.599305555559</v>
      </c>
      <c r="AJ1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45489.700694444444</v>
      </c>
    </row>
    <row r="101" spans="1:36" ht="14.45">
      <c r="A101" s="236" t="s">
        <v>8311</v>
      </c>
      <c r="B101" s="224" t="s">
        <v>117</v>
      </c>
      <c r="C101" s="224" t="s">
        <v>841</v>
      </c>
      <c r="D101" s="1" t="s">
        <v>1604</v>
      </c>
      <c r="E101" s="224" t="s">
        <v>1605</v>
      </c>
      <c r="F101" s="224" t="s">
        <v>881</v>
      </c>
      <c r="G101" s="224" t="s">
        <v>882</v>
      </c>
      <c r="H101" s="224" t="s">
        <v>403</v>
      </c>
      <c r="I101" s="227" t="s">
        <v>8312</v>
      </c>
      <c r="J101" s="225" t="s">
        <v>8313</v>
      </c>
      <c r="K101" s="224" t="s">
        <v>846</v>
      </c>
      <c r="L101" s="225" t="s">
        <v>8314</v>
      </c>
      <c r="M101" s="224" t="s">
        <v>1155</v>
      </c>
      <c r="N101" s="224" t="s">
        <v>1516</v>
      </c>
      <c r="O101" s="224" t="s">
        <v>850</v>
      </c>
      <c r="P101" s="225" t="s">
        <v>8314</v>
      </c>
      <c r="Q101" s="224" t="s">
        <v>841</v>
      </c>
      <c r="R101" s="225" t="s">
        <v>8315</v>
      </c>
      <c r="S101" s="225" t="s">
        <v>8316</v>
      </c>
      <c r="T101" s="225" t="s">
        <v>8313</v>
      </c>
      <c r="U101" s="224" t="s">
        <v>890</v>
      </c>
      <c r="V101" s="224" t="s">
        <v>855</v>
      </c>
      <c r="W101" s="224" t="s">
        <v>869</v>
      </c>
      <c r="X101" s="228" t="str">
        <f>VLOOKUP(HelpMe7[[#This Row],[Technician]],Technicians[#All],3,FALSE)</f>
        <v>RAK Ceramics</v>
      </c>
      <c r="Y101" s="228" t="str">
        <f>VLOOKUP(HelpMe7[[#This Row],[Technician]],Technicians[#All],2,FALSE)</f>
        <v>SAP Basis</v>
      </c>
      <c r="Z101" s="233" t="str">
        <f>IF((TEXT("Oct 28, 2024 00:00 AM","mmm dd, yyyy hh:mm") - TEXT(HelpMe7[[#This Row],[Updated Creation Date]],"mmm dd, yyyy hh:mm"))&gt;0, "Yes","No")</f>
        <v>Yes</v>
      </c>
      <c r="AA101" s="230">
        <f ca="1">IF(HelpMe7[[#This Row],[Updated Resolved Date]]="-",NOW()-TEXT(HelpMe7[[#This Row],[Updated Creation Date]],"mmm dd, yyyy hh:mm"),HelpMe7[[#This Row],[Updated Resolved Date]]-HelpMe7[[#This Row],[Updated Creation Date]])</f>
        <v>0.16250000000582077</v>
      </c>
      <c r="AB101" s="231">
        <f>YEAR(TEXT(HelpMe7[[#This Row],[Updated Creation Date]],"mmm dd, yyyy hh:mm"))</f>
        <v>2024</v>
      </c>
      <c r="AC101" s="228">
        <f>WEEKNUM(TEXT(HelpMe7[[#This Row],[Updated Creation Date]],"mmm dd, yyyy hh:mm"),2)</f>
        <v>29</v>
      </c>
      <c r="AD101" s="228" t="str">
        <f>_xlfn.CONCAT(HelpMe7[[#This Row],[Year]],"-W",HelpMe7[[#This Row],[Week'#]])</f>
        <v>2024-W29</v>
      </c>
      <c r="AE101" s="228" t="str">
        <f>IFERROR(VLOOKUP(HelpMe7[[#This Row],[ID]],CGTracker[#All],11,FALSE),"No CG Status Found")</f>
        <v>No CG Status Found</v>
      </c>
      <c r="AF101" s="228">
        <f>MONTH(TEXT(HelpMe7[[#This Row],[Updated Creation Date]],"mmm dd, yyyy hh:mm"))</f>
        <v>7</v>
      </c>
      <c r="AG101" s="228" t="str">
        <f>_xlfn.CONCAT(HelpMe7[[#This Row],[Year]],"-M",HelpMe7[[#This Row],[Month]])</f>
        <v>2024-M7</v>
      </c>
      <c r="AH101" s="228" t="str">
        <f ca="1">IF(HelpMe7[[#This Row],[Age]]&lt;2,"Less than 2",IF(HelpMe7[[#This Row],[Age]]&lt;5,"From 2 to 5",IF(HelpMe7[[#This Row],[Age]]&lt;10,"From 5 to 10","More than 10")))</f>
        <v>Less than 2</v>
      </c>
      <c r="AI1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45489.479166666664</v>
      </c>
      <c r="AJ1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45489.64166666667</v>
      </c>
    </row>
    <row r="102" spans="1:36" ht="26.1">
      <c r="A102" s="236" t="s">
        <v>8317</v>
      </c>
      <c r="B102" s="224" t="s">
        <v>117</v>
      </c>
      <c r="C102" s="224" t="s">
        <v>795</v>
      </c>
      <c r="D102" s="1" t="s">
        <v>1612</v>
      </c>
      <c r="E102" s="224" t="s">
        <v>1613</v>
      </c>
      <c r="F102" s="224" t="s">
        <v>881</v>
      </c>
      <c r="G102" s="224" t="s">
        <v>882</v>
      </c>
      <c r="H102" s="224" t="s">
        <v>403</v>
      </c>
      <c r="I102" s="227" t="s">
        <v>1032</v>
      </c>
      <c r="J102" s="225" t="s">
        <v>8318</v>
      </c>
      <c r="K102" s="224" t="s">
        <v>846</v>
      </c>
      <c r="L102" s="225" t="s">
        <v>8319</v>
      </c>
      <c r="M102" s="224" t="s">
        <v>1613</v>
      </c>
      <c r="N102" s="224" t="s">
        <v>1617</v>
      </c>
      <c r="O102" s="224" t="s">
        <v>850</v>
      </c>
      <c r="P102" s="225" t="s">
        <v>8319</v>
      </c>
      <c r="Q102" s="224" t="s">
        <v>795</v>
      </c>
      <c r="R102" s="225" t="s">
        <v>8320</v>
      </c>
      <c r="S102" s="225" t="s">
        <v>8321</v>
      </c>
      <c r="T102" s="225" t="s">
        <v>8318</v>
      </c>
      <c r="U102" s="224" t="s">
        <v>890</v>
      </c>
      <c r="V102" s="224" t="s">
        <v>855</v>
      </c>
      <c r="W102" s="224" t="s">
        <v>869</v>
      </c>
      <c r="X102" s="228" t="str">
        <f>VLOOKUP(HelpMe7[[#This Row],[Technician]],Technicians[#All],3,FALSE)</f>
        <v>RAK Ceramics</v>
      </c>
      <c r="Y102" s="228" t="str">
        <f>VLOOKUP(HelpMe7[[#This Row],[Technician]],Technicians[#All],2,FALSE)</f>
        <v>SAP Basis</v>
      </c>
      <c r="Z102" s="233" t="str">
        <f>IF((TEXT("Oct 28, 2024 00:00 AM","mmm dd, yyyy hh:mm") - TEXT(HelpMe7[[#This Row],[Updated Creation Date]],"mmm dd, yyyy hh:mm"))&gt;0, "Yes","No")</f>
        <v>Yes</v>
      </c>
      <c r="AA102" s="230">
        <f ca="1">IF(HelpMe7[[#This Row],[Updated Resolved Date]]="-",NOW()-TEXT(HelpMe7[[#This Row],[Updated Creation Date]],"mmm dd, yyyy hh:mm"),HelpMe7[[#This Row],[Updated Resolved Date]]-HelpMe7[[#This Row],[Updated Creation Date]])</f>
        <v>16.060416666667152</v>
      </c>
      <c r="AB102" s="231">
        <f>YEAR(TEXT(HelpMe7[[#This Row],[Updated Creation Date]],"mmm dd, yyyy hh:mm"))</f>
        <v>2024</v>
      </c>
      <c r="AC102" s="228">
        <f>WEEKNUM(TEXT(HelpMe7[[#This Row],[Updated Creation Date]],"mmm dd, yyyy hh:mm"),2)</f>
        <v>29</v>
      </c>
      <c r="AD102" s="228" t="str">
        <f>_xlfn.CONCAT(HelpMe7[[#This Row],[Year]],"-W",HelpMe7[[#This Row],[Week'#]])</f>
        <v>2024-W29</v>
      </c>
      <c r="AE102" s="228" t="str">
        <f>IFERROR(VLOOKUP(HelpMe7[[#This Row],[ID]],CGTracker[#All],11,FALSE),"No CG Status Found")</f>
        <v>No CG Status Found</v>
      </c>
      <c r="AF102" s="228">
        <f>MONTH(TEXT(HelpMe7[[#This Row],[Updated Creation Date]],"mmm dd, yyyy hh:mm"))</f>
        <v>7</v>
      </c>
      <c r="AG102" s="228" t="str">
        <f>_xlfn.CONCAT(HelpMe7[[#This Row],[Year]],"-M",HelpMe7[[#This Row],[Month]])</f>
        <v>2024-M7</v>
      </c>
      <c r="AH102" s="228" t="str">
        <f ca="1">IF(HelpMe7[[#This Row],[Age]]&lt;2,"Less than 2",IF(HelpMe7[[#This Row],[Age]]&lt;5,"From 2 to 5",IF(HelpMe7[[#This Row],[Age]]&lt;10,"From 5 to 10","More than 10")))</f>
        <v>More than 10</v>
      </c>
      <c r="AI1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45489.59097222222</v>
      </c>
      <c r="AJ1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45505.651388888888</v>
      </c>
    </row>
    <row r="103" spans="1:36" ht="26.1">
      <c r="A103" s="236" t="s">
        <v>8322</v>
      </c>
      <c r="B103" s="224" t="s">
        <v>117</v>
      </c>
      <c r="C103" s="224" t="s">
        <v>892</v>
      </c>
      <c r="D103" s="1" t="s">
        <v>1621</v>
      </c>
      <c r="E103" s="224" t="s">
        <v>1622</v>
      </c>
      <c r="F103" s="224" t="s">
        <v>742</v>
      </c>
      <c r="G103" s="224" t="s">
        <v>941</v>
      </c>
      <c r="H103" s="224" t="s">
        <v>268</v>
      </c>
      <c r="I103" s="227" t="s">
        <v>8323</v>
      </c>
      <c r="J103" s="225" t="s">
        <v>8324</v>
      </c>
      <c r="K103" s="224" t="s">
        <v>846</v>
      </c>
      <c r="L103" s="225" t="s">
        <v>855</v>
      </c>
      <c r="M103" s="224" t="s">
        <v>1622</v>
      </c>
      <c r="N103" s="224" t="s">
        <v>1617</v>
      </c>
      <c r="O103" s="224" t="s">
        <v>850</v>
      </c>
      <c r="P103" s="225" t="s">
        <v>8325</v>
      </c>
      <c r="Q103" s="224" t="s">
        <v>795</v>
      </c>
      <c r="R103" s="225" t="s">
        <v>855</v>
      </c>
      <c r="S103" s="225" t="s">
        <v>855</v>
      </c>
      <c r="T103" s="225" t="s">
        <v>8324</v>
      </c>
      <c r="U103" s="224" t="s">
        <v>846</v>
      </c>
      <c r="V103" s="224" t="s">
        <v>1627</v>
      </c>
      <c r="W103" s="224" t="s">
        <v>869</v>
      </c>
      <c r="X103" s="228" t="str">
        <f>VLOOKUP(HelpMe7[[#This Row],[Technician]],Technicians[#All],3,FALSE)</f>
        <v>RAK Ceramics</v>
      </c>
      <c r="Y103" s="228" t="str">
        <f>VLOOKUP(HelpMe7[[#This Row],[Technician]],Technicians[#All],2,FALSE)</f>
        <v>SAP SD</v>
      </c>
      <c r="Z103" s="233" t="str">
        <f>IF((TEXT("Oct 28, 2024 00:00 AM","mmm dd, yyyy hh:mm") - TEXT(HelpMe7[[#This Row],[Updated Creation Date]],"mmm dd, yyyy hh:mm"))&gt;0, "Yes","No")</f>
        <v>Yes</v>
      </c>
      <c r="AA103" s="230">
        <f ca="1">IF(HelpMe7[[#This Row],[Updated Resolved Date]]="-",NOW()-TEXT(HelpMe7[[#This Row],[Updated Creation Date]],"mmm dd, yyyy hh:mm"),HelpMe7[[#This Row],[Updated Resolved Date]]-HelpMe7[[#This Row],[Updated Creation Date]])</f>
        <v>164.28807453703484</v>
      </c>
      <c r="AB103" s="231">
        <f>YEAR(TEXT(HelpMe7[[#This Row],[Updated Creation Date]],"mmm dd, yyyy hh:mm"))</f>
        <v>2024</v>
      </c>
      <c r="AC103" s="228">
        <f>WEEKNUM(TEXT(HelpMe7[[#This Row],[Updated Creation Date]],"mmm dd, yyyy hh:mm"),2)</f>
        <v>29</v>
      </c>
      <c r="AD103" s="228" t="str">
        <f>_xlfn.CONCAT(HelpMe7[[#This Row],[Year]],"-W",HelpMe7[[#This Row],[Week'#]])</f>
        <v>2024-W29</v>
      </c>
      <c r="AE103" s="228" t="str">
        <f>IFERROR(VLOOKUP(HelpMe7[[#This Row],[ID]],CGTracker[#All],11,FALSE),"No CG Status Found")</f>
        <v>No CG Status Found</v>
      </c>
      <c r="AF103" s="228">
        <f>MONTH(TEXT(HelpMe7[[#This Row],[Updated Creation Date]],"mmm dd, yyyy hh:mm"))</f>
        <v>7</v>
      </c>
      <c r="AG103" s="228" t="str">
        <f>_xlfn.CONCAT(HelpMe7[[#This Row],[Year]],"-M",HelpMe7[[#This Row],[Month]])</f>
        <v>2024-M7</v>
      </c>
      <c r="AH103" s="228" t="str">
        <f ca="1">IF(HelpMe7[[#This Row],[Age]]&lt;2,"Less than 2",IF(HelpMe7[[#This Row],[Age]]&lt;5,"From 2 to 5",IF(HelpMe7[[#This Row],[Age]]&lt;10,"From 5 to 10","More than 10")))</f>
        <v>More than 10</v>
      </c>
      <c r="AI1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45489.469444444447</v>
      </c>
      <c r="AJ1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04" spans="1:36" ht="26.1">
      <c r="A104" s="236" t="s">
        <v>8326</v>
      </c>
      <c r="B104" s="224" t="s">
        <v>117</v>
      </c>
      <c r="C104" s="224" t="s">
        <v>892</v>
      </c>
      <c r="D104" s="1" t="s">
        <v>1628</v>
      </c>
      <c r="E104" s="224" t="s">
        <v>1605</v>
      </c>
      <c r="F104" s="224" t="s">
        <v>881</v>
      </c>
      <c r="G104" s="224" t="s">
        <v>882</v>
      </c>
      <c r="H104" s="224" t="s">
        <v>131</v>
      </c>
      <c r="I104" s="227" t="s">
        <v>8327</v>
      </c>
      <c r="J104" s="225" t="s">
        <v>8328</v>
      </c>
      <c r="K104" s="224" t="s">
        <v>846</v>
      </c>
      <c r="L104" s="225" t="s">
        <v>855</v>
      </c>
      <c r="M104" s="224" t="s">
        <v>1594</v>
      </c>
      <c r="N104" s="224" t="s">
        <v>1516</v>
      </c>
      <c r="O104" s="224" t="s">
        <v>1015</v>
      </c>
      <c r="P104" s="225" t="s">
        <v>8329</v>
      </c>
      <c r="Q104" s="224" t="s">
        <v>892</v>
      </c>
      <c r="R104" s="225" t="s">
        <v>855</v>
      </c>
      <c r="S104" s="225" t="s">
        <v>855</v>
      </c>
      <c r="T104" s="225" t="s">
        <v>8328</v>
      </c>
      <c r="U104" s="224" t="s">
        <v>890</v>
      </c>
      <c r="V104" s="224" t="s">
        <v>855</v>
      </c>
      <c r="W104" s="224" t="s">
        <v>1520</v>
      </c>
      <c r="X104" s="228" t="str">
        <f>VLOOKUP(HelpMe7[[#This Row],[Technician]],Technicians[#All],3,FALSE)</f>
        <v>RAK Ceramics</v>
      </c>
      <c r="Y104" s="228" t="str">
        <f>VLOOKUP(HelpMe7[[#This Row],[Technician]],Technicians[#All],2,FALSE)</f>
        <v>SAP Basis</v>
      </c>
      <c r="Z104" s="233" t="str">
        <f>IF((TEXT("Oct 28, 2024 00:00 AM","mmm dd, yyyy hh:mm") - TEXT(HelpMe7[[#This Row],[Updated Creation Date]],"mmm dd, yyyy hh:mm"))&gt;0, "Yes","No")</f>
        <v>Yes</v>
      </c>
      <c r="AA104" s="230">
        <f ca="1">IF(HelpMe7[[#This Row],[Updated Resolved Date]]="-",NOW()-TEXT(HelpMe7[[#This Row],[Updated Creation Date]],"mmm dd, yyyy hh:mm"),HelpMe7[[#This Row],[Updated Resolved Date]]-HelpMe7[[#This Row],[Updated Creation Date]])</f>
        <v>164.12696342592244</v>
      </c>
      <c r="AB104" s="231">
        <f>YEAR(TEXT(HelpMe7[[#This Row],[Updated Creation Date]],"mmm dd, yyyy hh:mm"))</f>
        <v>2024</v>
      </c>
      <c r="AC104" s="228">
        <f>WEEKNUM(TEXT(HelpMe7[[#This Row],[Updated Creation Date]],"mmm dd, yyyy hh:mm"),2)</f>
        <v>29</v>
      </c>
      <c r="AD104" s="228" t="str">
        <f>_xlfn.CONCAT(HelpMe7[[#This Row],[Year]],"-W",HelpMe7[[#This Row],[Week'#]])</f>
        <v>2024-W29</v>
      </c>
      <c r="AE104" s="228" t="str">
        <f>IFERROR(VLOOKUP(HelpMe7[[#This Row],[ID]],CGTracker[#All],11,FALSE),"No CG Status Found")</f>
        <v>No CG Status Found</v>
      </c>
      <c r="AF104" s="228">
        <f>MONTH(TEXT(HelpMe7[[#This Row],[Updated Creation Date]],"mmm dd, yyyy hh:mm"))</f>
        <v>7</v>
      </c>
      <c r="AG104" s="228" t="str">
        <f>_xlfn.CONCAT(HelpMe7[[#This Row],[Year]],"-M",HelpMe7[[#This Row],[Month]])</f>
        <v>2024-M7</v>
      </c>
      <c r="AH104" s="228" t="str">
        <f ca="1">IF(HelpMe7[[#This Row],[Age]]&lt;2,"Less than 2",IF(HelpMe7[[#This Row],[Age]]&lt;5,"From 2 to 5",IF(HelpMe7[[#This Row],[Age]]&lt;10,"From 5 to 10","More than 10")))</f>
        <v>More than 10</v>
      </c>
      <c r="AI1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45489.630555555559</v>
      </c>
      <c r="AJ1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05" spans="1:36" ht="14.45">
      <c r="A105" s="236" t="s">
        <v>8330</v>
      </c>
      <c r="B105" s="224" t="s">
        <v>117</v>
      </c>
      <c r="C105" s="224" t="s">
        <v>795</v>
      </c>
      <c r="D105" s="1" t="s">
        <v>1633</v>
      </c>
      <c r="E105" s="224" t="s">
        <v>870</v>
      </c>
      <c r="F105" s="224" t="s">
        <v>881</v>
      </c>
      <c r="G105" s="224" t="s">
        <v>882</v>
      </c>
      <c r="H105" s="224" t="s">
        <v>403</v>
      </c>
      <c r="I105" s="227" t="s">
        <v>8331</v>
      </c>
      <c r="J105" s="225" t="s">
        <v>8332</v>
      </c>
      <c r="K105" s="224" t="s">
        <v>846</v>
      </c>
      <c r="L105" s="225" t="s">
        <v>8001</v>
      </c>
      <c r="M105" s="224" t="s">
        <v>870</v>
      </c>
      <c r="N105" s="224" t="s">
        <v>874</v>
      </c>
      <c r="O105" s="224" t="s">
        <v>850</v>
      </c>
      <c r="P105" s="225" t="s">
        <v>8001</v>
      </c>
      <c r="Q105" s="224" t="s">
        <v>795</v>
      </c>
      <c r="R105" s="225" t="s">
        <v>8333</v>
      </c>
      <c r="S105" s="225" t="s">
        <v>8333</v>
      </c>
      <c r="T105" s="225" t="s">
        <v>8332</v>
      </c>
      <c r="U105" s="224" t="s">
        <v>890</v>
      </c>
      <c r="V105" s="224" t="s">
        <v>855</v>
      </c>
      <c r="W105" s="224" t="s">
        <v>869</v>
      </c>
      <c r="X105" s="228" t="str">
        <f>VLOOKUP(HelpMe7[[#This Row],[Technician]],Technicians[#All],3,FALSE)</f>
        <v>RAK Ceramics</v>
      </c>
      <c r="Y105" s="228" t="str">
        <f>VLOOKUP(HelpMe7[[#This Row],[Technician]],Technicians[#All],2,FALSE)</f>
        <v>SAP Basis</v>
      </c>
      <c r="Z105" s="230" t="str">
        <f>IF((TEXT("Oct 28, 2024 00:00 AM","mmm dd, yyyy hh:mm") - TEXT(HelpMe7[[#This Row],[Updated Creation Date]],"mmm dd, yyyy hh:mm"))&gt;0, "Yes","No")</f>
        <v>Yes</v>
      </c>
      <c r="AA105" s="230">
        <f ca="1">IF(HelpMe7[[#This Row],[Updated Resolved Date]]="-",NOW()-TEXT(HelpMe7[[#This Row],[Updated Creation Date]],"mmm dd, yyyy hh:mm"),HelpMe7[[#This Row],[Updated Resolved Date]]-HelpMe7[[#This Row],[Updated Creation Date]])</f>
        <v>5.2194444444467081</v>
      </c>
      <c r="AB105" s="231">
        <f>YEAR(TEXT(HelpMe7[[#This Row],[Updated Creation Date]],"mmm dd, yyyy hh:mm"))</f>
        <v>2024</v>
      </c>
      <c r="AC105" s="228">
        <f>WEEKNUM(TEXT(HelpMe7[[#This Row],[Updated Creation Date]],"mmm dd, yyyy hh:mm"),2)</f>
        <v>29</v>
      </c>
      <c r="AD105" s="228" t="str">
        <f>_xlfn.CONCAT(HelpMe7[[#This Row],[Year]],"-W",HelpMe7[[#This Row],[Week'#]])</f>
        <v>2024-W29</v>
      </c>
      <c r="AE105" s="228" t="str">
        <f>IFERROR(VLOOKUP(HelpMe7[[#This Row],[ID]],CGTracker[#All],11,FALSE),"No CG Status Found")</f>
        <v>No CG Status Found</v>
      </c>
      <c r="AF105" s="228">
        <f>MONTH(TEXT(HelpMe7[[#This Row],[Updated Creation Date]],"mmm dd, yyyy hh:mm"))</f>
        <v>7</v>
      </c>
      <c r="AG105" s="228" t="str">
        <f>_xlfn.CONCAT(HelpMe7[[#This Row],[Year]],"-M",HelpMe7[[#This Row],[Month]])</f>
        <v>2024-M7</v>
      </c>
      <c r="AH105" s="228" t="str">
        <f ca="1">IF(HelpMe7[[#This Row],[Age]]&lt;2,"Less than 2",IF(HelpMe7[[#This Row],[Age]]&lt;5,"From 2 to 5",IF(HelpMe7[[#This Row],[Age]]&lt;10,"From 5 to 10","More than 10")))</f>
        <v>From 5 to 10</v>
      </c>
      <c r="AI1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45491.441666666666</v>
      </c>
      <c r="AJ1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45496.661111111112</v>
      </c>
    </row>
    <row r="106" spans="1:36" ht="26.1">
      <c r="A106" s="236" t="s">
        <v>8334</v>
      </c>
      <c r="B106" s="224" t="s">
        <v>156</v>
      </c>
      <c r="C106" s="224" t="s">
        <v>1035</v>
      </c>
      <c r="D106" s="1" t="s">
        <v>1638</v>
      </c>
      <c r="E106" s="224" t="s">
        <v>1639</v>
      </c>
      <c r="F106" s="224" t="s">
        <v>1054</v>
      </c>
      <c r="G106" s="224" t="s">
        <v>1055</v>
      </c>
      <c r="H106" s="224" t="s">
        <v>403</v>
      </c>
      <c r="I106" s="227" t="s">
        <v>8335</v>
      </c>
      <c r="J106" s="225" t="s">
        <v>919</v>
      </c>
      <c r="K106" s="224" t="s">
        <v>846</v>
      </c>
      <c r="L106" s="225" t="s">
        <v>8180</v>
      </c>
      <c r="M106" s="224" t="s">
        <v>1639</v>
      </c>
      <c r="N106" s="224" t="s">
        <v>1240</v>
      </c>
      <c r="O106" s="224" t="s">
        <v>850</v>
      </c>
      <c r="P106" s="225" t="s">
        <v>8180</v>
      </c>
      <c r="Q106" s="224" t="s">
        <v>892</v>
      </c>
      <c r="R106" s="225" t="s">
        <v>8336</v>
      </c>
      <c r="S106" s="225" t="s">
        <v>8336</v>
      </c>
      <c r="T106" s="225" t="s">
        <v>919</v>
      </c>
      <c r="U106" s="224" t="s">
        <v>855</v>
      </c>
      <c r="V106" s="224" t="s">
        <v>1643</v>
      </c>
      <c r="W106" s="224" t="s">
        <v>869</v>
      </c>
      <c r="X106" s="228" t="str">
        <f>VLOOKUP(HelpMe7[[#This Row],[Technician]],Technicians[#All],3,FALSE)</f>
        <v>RAK Ceramics</v>
      </c>
      <c r="Y106" s="228" t="str">
        <f>VLOOKUP(HelpMe7[[#This Row],[Technician]],Technicians[#All],2,FALSE)</f>
        <v>SAP PP</v>
      </c>
      <c r="Z106" s="233" t="str">
        <f>IF((TEXT("Oct 28, 2024 00:00 AM","mmm dd, yyyy hh:mm") - TEXT(HelpMe7[[#This Row],[Updated Creation Date]],"mmm dd, yyyy hh:mm"))&gt;0, "Yes","No")</f>
        <v>Yes</v>
      </c>
      <c r="AA106" s="230">
        <f ca="1">IF(HelpMe7[[#This Row],[Updated Resolved Date]]="-",NOW()-TEXT(HelpMe7[[#This Row],[Updated Creation Date]],"mmm dd, yyyy hh:mm"),HelpMe7[[#This Row],[Updated Resolved Date]]-HelpMe7[[#This Row],[Updated Creation Date]])</f>
        <v>1.195138888891961</v>
      </c>
      <c r="AB106" s="231">
        <f>YEAR(TEXT(HelpMe7[[#This Row],[Updated Creation Date]],"mmm dd, yyyy hh:mm"))</f>
        <v>2024</v>
      </c>
      <c r="AC106" s="228">
        <f>WEEKNUM(TEXT(HelpMe7[[#This Row],[Updated Creation Date]],"mmm dd, yyyy hh:mm"),2)</f>
        <v>30</v>
      </c>
      <c r="AD106" s="228" t="str">
        <f>_xlfn.CONCAT(HelpMe7[[#This Row],[Year]],"-W",HelpMe7[[#This Row],[Week'#]])</f>
        <v>2024-W30</v>
      </c>
      <c r="AE106" s="228" t="str">
        <f>IFERROR(VLOOKUP(HelpMe7[[#This Row],[ID]],CGTracker[#All],11,FALSE),"No CG Status Found")</f>
        <v>No CG Status Found</v>
      </c>
      <c r="AF106" s="228">
        <f>MONTH(TEXT(HelpMe7[[#This Row],[Updated Creation Date]],"mmm dd, yyyy hh:mm"))</f>
        <v>7</v>
      </c>
      <c r="AG106" s="228" t="str">
        <f>_xlfn.CONCAT(HelpMe7[[#This Row],[Year]],"-M",HelpMe7[[#This Row],[Month]])</f>
        <v>2024-M7</v>
      </c>
      <c r="AH106" s="228" t="str">
        <f ca="1">IF(HelpMe7[[#This Row],[Age]]&lt;2,"Less than 2",IF(HelpMe7[[#This Row],[Age]]&lt;5,"From 2 to 5",IF(HelpMe7[[#This Row],[Age]]&lt;10,"From 5 to 10","More than 10")))</f>
        <v>Less than 2</v>
      </c>
      <c r="AI1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45495.533333333333</v>
      </c>
      <c r="AJ1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45496.728472222225</v>
      </c>
    </row>
    <row r="107" spans="1:36" ht="26.1">
      <c r="A107" s="236" t="s">
        <v>8337</v>
      </c>
      <c r="B107" s="224" t="s">
        <v>156</v>
      </c>
      <c r="C107" s="224" t="s">
        <v>841</v>
      </c>
      <c r="D107" s="1" t="s">
        <v>1644</v>
      </c>
      <c r="E107" s="224" t="s">
        <v>1645</v>
      </c>
      <c r="F107" s="224" t="s">
        <v>881</v>
      </c>
      <c r="G107" s="224" t="s">
        <v>882</v>
      </c>
      <c r="H107" s="224" t="s">
        <v>403</v>
      </c>
      <c r="I107" s="227" t="s">
        <v>8338</v>
      </c>
      <c r="J107" s="225" t="s">
        <v>8339</v>
      </c>
      <c r="K107" s="224" t="s">
        <v>890</v>
      </c>
      <c r="L107" s="225" t="s">
        <v>8340</v>
      </c>
      <c r="M107" s="224" t="s">
        <v>933</v>
      </c>
      <c r="N107" s="224" t="s">
        <v>855</v>
      </c>
      <c r="O107" s="224" t="s">
        <v>850</v>
      </c>
      <c r="P107" s="225" t="s">
        <v>8341</v>
      </c>
      <c r="Q107" s="224" t="s">
        <v>841</v>
      </c>
      <c r="R107" s="225" t="s">
        <v>8342</v>
      </c>
      <c r="S107" s="225" t="s">
        <v>8343</v>
      </c>
      <c r="T107" s="225" t="s">
        <v>8339</v>
      </c>
      <c r="U107" s="224" t="s">
        <v>855</v>
      </c>
      <c r="V107" s="224" t="s">
        <v>855</v>
      </c>
      <c r="W107" s="224" t="s">
        <v>938</v>
      </c>
      <c r="X107" s="228" t="str">
        <f>VLOOKUP(HelpMe7[[#This Row],[Technician]],Technicians[#All],3,FALSE)</f>
        <v>RAK Ceramics</v>
      </c>
      <c r="Y107" s="228" t="str">
        <f>VLOOKUP(HelpMe7[[#This Row],[Technician]],Technicians[#All],2,FALSE)</f>
        <v>SAP Basis</v>
      </c>
      <c r="Z107" s="233" t="str">
        <f>IF((TEXT("Oct 28, 2024 00:00 AM","mmm dd, yyyy hh:mm") - TEXT(HelpMe7[[#This Row],[Updated Creation Date]],"mmm dd, yyyy hh:mm"))&gt;0, "Yes","No")</f>
        <v>Yes</v>
      </c>
      <c r="AA107" s="230">
        <f ca="1">IF(HelpMe7[[#This Row],[Updated Resolved Date]]="-",NOW()-TEXT(HelpMe7[[#This Row],[Updated Creation Date]],"mmm dd, yyyy hh:mm"),HelpMe7[[#This Row],[Updated Resolved Date]]-HelpMe7[[#This Row],[Updated Creation Date]])</f>
        <v>0.94166666666569654</v>
      </c>
      <c r="AB107" s="231">
        <f>YEAR(TEXT(HelpMe7[[#This Row],[Updated Creation Date]],"mmm dd, yyyy hh:mm"))</f>
        <v>2024</v>
      </c>
      <c r="AC107" s="228">
        <f>WEEKNUM(TEXT(HelpMe7[[#This Row],[Updated Creation Date]],"mmm dd, yyyy hh:mm"),2)</f>
        <v>29</v>
      </c>
      <c r="AD107" s="228" t="str">
        <f>_xlfn.CONCAT(HelpMe7[[#This Row],[Year]],"-W",HelpMe7[[#This Row],[Week'#]])</f>
        <v>2024-W29</v>
      </c>
      <c r="AE107" s="228" t="str">
        <f>IFERROR(VLOOKUP(HelpMe7[[#This Row],[ID]],CGTracker[#All],11,FALSE),"No CG Status Found")</f>
        <v>No CG Status Found</v>
      </c>
      <c r="AF107" s="228">
        <f>MONTH(TEXT(HelpMe7[[#This Row],[Updated Creation Date]],"mmm dd, yyyy hh:mm"))</f>
        <v>7</v>
      </c>
      <c r="AG107" s="228" t="str">
        <f>_xlfn.CONCAT(HelpMe7[[#This Row],[Year]],"-M",HelpMe7[[#This Row],[Month]])</f>
        <v>2024-M7</v>
      </c>
      <c r="AH107" s="228" t="str">
        <f ca="1">IF(HelpMe7[[#This Row],[Age]]&lt;2,"Less than 2",IF(HelpMe7[[#This Row],[Age]]&lt;5,"From 2 to 5",IF(HelpMe7[[#This Row],[Age]]&lt;10,"From 5 to 10","More than 10")))</f>
        <v>Less than 2</v>
      </c>
      <c r="AI1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45490.572916666664</v>
      </c>
      <c r="AJ1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45491.51458333333</v>
      </c>
    </row>
    <row r="108" spans="1:36" ht="14.45">
      <c r="A108" s="236" t="s">
        <v>8344</v>
      </c>
      <c r="B108" s="224" t="s">
        <v>156</v>
      </c>
      <c r="C108" s="224" t="s">
        <v>795</v>
      </c>
      <c r="D108" s="1" t="s">
        <v>1653</v>
      </c>
      <c r="E108" s="224" t="s">
        <v>1654</v>
      </c>
      <c r="F108" s="224" t="s">
        <v>881</v>
      </c>
      <c r="G108" s="224" t="s">
        <v>882</v>
      </c>
      <c r="H108" s="224" t="s">
        <v>403</v>
      </c>
      <c r="I108" s="227" t="s">
        <v>8345</v>
      </c>
      <c r="J108" s="225" t="s">
        <v>8346</v>
      </c>
      <c r="K108" s="224" t="s">
        <v>846</v>
      </c>
      <c r="L108" s="225" t="s">
        <v>8347</v>
      </c>
      <c r="M108" s="224" t="s">
        <v>933</v>
      </c>
      <c r="N108" s="224" t="s">
        <v>1658</v>
      </c>
      <c r="O108" s="224" t="s">
        <v>850</v>
      </c>
      <c r="P108" s="225" t="s">
        <v>8347</v>
      </c>
      <c r="Q108" s="224" t="s">
        <v>795</v>
      </c>
      <c r="R108" s="225" t="s">
        <v>8348</v>
      </c>
      <c r="S108" s="225" t="s">
        <v>8348</v>
      </c>
      <c r="T108" s="225" t="s">
        <v>8346</v>
      </c>
      <c r="U108" s="224" t="s">
        <v>855</v>
      </c>
      <c r="V108" s="224" t="s">
        <v>855</v>
      </c>
      <c r="W108" s="224" t="s">
        <v>869</v>
      </c>
      <c r="X108" s="228" t="str">
        <f>VLOOKUP(HelpMe7[[#This Row],[Technician]],Technicians[#All],3,FALSE)</f>
        <v>RAK Ceramics</v>
      </c>
      <c r="Y108" s="228" t="str">
        <f>VLOOKUP(HelpMe7[[#This Row],[Technician]],Technicians[#All],2,FALSE)</f>
        <v>SAP Basis</v>
      </c>
      <c r="Z108" s="233" t="str">
        <f>IF((TEXT("Oct 28, 2024 00:00 AM","mmm dd, yyyy hh:mm") - TEXT(HelpMe7[[#This Row],[Updated Creation Date]],"mmm dd, yyyy hh:mm"))&gt;0, "Yes","No")</f>
        <v>Yes</v>
      </c>
      <c r="AA108" s="230">
        <f ca="1">IF(HelpMe7[[#This Row],[Updated Resolved Date]]="-",NOW()-TEXT(HelpMe7[[#This Row],[Updated Creation Date]],"mmm dd, yyyy hh:mm"),HelpMe7[[#This Row],[Updated Resolved Date]]-HelpMe7[[#This Row],[Updated Creation Date]])</f>
        <v>2.7777777781011537E-2</v>
      </c>
      <c r="AB108" s="231">
        <f>YEAR(TEXT(HelpMe7[[#This Row],[Updated Creation Date]],"mmm dd, yyyy hh:mm"))</f>
        <v>2024</v>
      </c>
      <c r="AC108" s="228">
        <f>WEEKNUM(TEXT(HelpMe7[[#This Row],[Updated Creation Date]],"mmm dd, yyyy hh:mm"),2)</f>
        <v>29</v>
      </c>
      <c r="AD108" s="228" t="str">
        <f>_xlfn.CONCAT(HelpMe7[[#This Row],[Year]],"-W",HelpMe7[[#This Row],[Week'#]])</f>
        <v>2024-W29</v>
      </c>
      <c r="AE108" s="228" t="str">
        <f>IFERROR(VLOOKUP(HelpMe7[[#This Row],[ID]],CGTracker[#All],11,FALSE),"No CG Status Found")</f>
        <v>No CG Status Found</v>
      </c>
      <c r="AF108" s="228">
        <f>MONTH(TEXT(HelpMe7[[#This Row],[Updated Creation Date]],"mmm dd, yyyy hh:mm"))</f>
        <v>7</v>
      </c>
      <c r="AG108" s="228" t="str">
        <f>_xlfn.CONCAT(HelpMe7[[#This Row],[Year]],"-M",HelpMe7[[#This Row],[Month]])</f>
        <v>2024-M7</v>
      </c>
      <c r="AH108" s="228" t="str">
        <f ca="1">IF(HelpMe7[[#This Row],[Age]]&lt;2,"Less than 2",IF(HelpMe7[[#This Row],[Age]]&lt;5,"From 2 to 5",IF(HelpMe7[[#This Row],[Age]]&lt;10,"From 5 to 10","More than 10")))</f>
        <v>Less than 2</v>
      </c>
      <c r="AI1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45490.702777777777</v>
      </c>
      <c r="AJ1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45490.730555555558</v>
      </c>
    </row>
    <row r="109" spans="1:36" ht="14.45">
      <c r="A109" s="236" t="s">
        <v>8349</v>
      </c>
      <c r="B109" s="224" t="s">
        <v>117</v>
      </c>
      <c r="C109" s="224" t="s">
        <v>841</v>
      </c>
      <c r="D109" s="1" t="s">
        <v>1661</v>
      </c>
      <c r="E109" s="224" t="s">
        <v>1662</v>
      </c>
      <c r="F109" s="224" t="s">
        <v>742</v>
      </c>
      <c r="G109" s="224" t="s">
        <v>895</v>
      </c>
      <c r="H109" s="224" t="s">
        <v>131</v>
      </c>
      <c r="I109" s="227" t="s">
        <v>8350</v>
      </c>
      <c r="J109" s="225" t="s">
        <v>8351</v>
      </c>
      <c r="K109" s="224" t="s">
        <v>846</v>
      </c>
      <c r="L109" s="225" t="s">
        <v>855</v>
      </c>
      <c r="M109" s="224" t="s">
        <v>1665</v>
      </c>
      <c r="N109" s="224" t="s">
        <v>1666</v>
      </c>
      <c r="O109" s="224" t="s">
        <v>850</v>
      </c>
      <c r="P109" s="225" t="s">
        <v>8352</v>
      </c>
      <c r="Q109" s="224" t="s">
        <v>841</v>
      </c>
      <c r="R109" s="225" t="s">
        <v>855</v>
      </c>
      <c r="S109" s="225" t="s">
        <v>855</v>
      </c>
      <c r="T109" s="225" t="s">
        <v>8351</v>
      </c>
      <c r="U109" s="224" t="s">
        <v>846</v>
      </c>
      <c r="V109" s="224" t="s">
        <v>855</v>
      </c>
      <c r="W109" s="224" t="s">
        <v>869</v>
      </c>
      <c r="X109" s="228" t="str">
        <f>VLOOKUP(HelpMe7[[#This Row],[Technician]],Technicians[#All],3,FALSE)</f>
        <v>RAK Ceramics</v>
      </c>
      <c r="Y109" s="228" t="str">
        <f>VLOOKUP(HelpMe7[[#This Row],[Technician]],Technicians[#All],2,FALSE)</f>
        <v>SAP SD</v>
      </c>
      <c r="Z109" s="230" t="str">
        <f>IF((TEXT("Oct 28, 2024 00:00 AM","mmm dd, yyyy hh:mm") - TEXT(HelpMe7[[#This Row],[Updated Creation Date]],"mmm dd, yyyy hh:mm"))&gt;0, "Yes","No")</f>
        <v>Yes</v>
      </c>
      <c r="AA109" s="230">
        <f ca="1">IF(HelpMe7[[#This Row],[Updated Resolved Date]]="-",NOW()-TEXT(HelpMe7[[#This Row],[Updated Creation Date]],"mmm dd, yyyy hh:mm"),HelpMe7[[#This Row],[Updated Resolved Date]]-HelpMe7[[#This Row],[Updated Creation Date]])</f>
        <v>162.13668564814725</v>
      </c>
      <c r="AB109" s="231">
        <f>YEAR(TEXT(HelpMe7[[#This Row],[Updated Creation Date]],"mmm dd, yyyy hh:mm"))</f>
        <v>2024</v>
      </c>
      <c r="AC109" s="228">
        <f>WEEKNUM(TEXT(HelpMe7[[#This Row],[Updated Creation Date]],"mmm dd, yyyy hh:mm"),2)</f>
        <v>29</v>
      </c>
      <c r="AD109" s="228" t="str">
        <f>_xlfn.CONCAT(HelpMe7[[#This Row],[Year]],"-W",HelpMe7[[#This Row],[Week'#]])</f>
        <v>2024-W29</v>
      </c>
      <c r="AE109" s="228" t="str">
        <f>IFERROR(VLOOKUP(HelpMe7[[#This Row],[ID]],CGTracker[#All],11,FALSE),"No CG Status Found")</f>
        <v>No CG Status Found</v>
      </c>
      <c r="AF109" s="228">
        <f>MONTH(TEXT(HelpMe7[[#This Row],[Updated Creation Date]],"mmm dd, yyyy hh:mm"))</f>
        <v>7</v>
      </c>
      <c r="AG109" s="228" t="str">
        <f>_xlfn.CONCAT(HelpMe7[[#This Row],[Year]],"-M",HelpMe7[[#This Row],[Month]])</f>
        <v>2024-M7</v>
      </c>
      <c r="AH109" s="228" t="str">
        <f ca="1">IF(HelpMe7[[#This Row],[Age]]&lt;2,"Less than 2",IF(HelpMe7[[#This Row],[Age]]&lt;5,"From 2 to 5",IF(HelpMe7[[#This Row],[Age]]&lt;10,"From 5 to 10","More than 10")))</f>
        <v>More than 10</v>
      </c>
      <c r="AI1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45491.620833333334</v>
      </c>
      <c r="AJ1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10" spans="1:36" ht="14.45">
      <c r="A110" s="236" t="s">
        <v>8353</v>
      </c>
      <c r="B110" s="224" t="s">
        <v>117</v>
      </c>
      <c r="C110" s="224" t="s">
        <v>841</v>
      </c>
      <c r="D110" s="1" t="s">
        <v>1669</v>
      </c>
      <c r="E110" s="224" t="s">
        <v>1670</v>
      </c>
      <c r="F110" s="224" t="s">
        <v>881</v>
      </c>
      <c r="G110" s="224" t="s">
        <v>882</v>
      </c>
      <c r="H110" s="224" t="s">
        <v>403</v>
      </c>
      <c r="I110" s="227" t="s">
        <v>8354</v>
      </c>
      <c r="J110" s="225" t="s">
        <v>8355</v>
      </c>
      <c r="K110" s="224" t="s">
        <v>846</v>
      </c>
      <c r="L110" s="225" t="s">
        <v>8001</v>
      </c>
      <c r="M110" s="224" t="s">
        <v>1155</v>
      </c>
      <c r="N110" s="224" t="s">
        <v>1240</v>
      </c>
      <c r="O110" s="224" t="s">
        <v>850</v>
      </c>
      <c r="P110" s="225" t="s">
        <v>8001</v>
      </c>
      <c r="Q110" s="224" t="s">
        <v>841</v>
      </c>
      <c r="R110" s="225" t="s">
        <v>8356</v>
      </c>
      <c r="S110" s="225" t="s">
        <v>8357</v>
      </c>
      <c r="T110" s="225" t="s">
        <v>8355</v>
      </c>
      <c r="U110" s="224" t="s">
        <v>890</v>
      </c>
      <c r="V110" s="224" t="s">
        <v>855</v>
      </c>
      <c r="W110" s="224" t="s">
        <v>869</v>
      </c>
      <c r="X110" s="228" t="str">
        <f>VLOOKUP(HelpMe7[[#This Row],[Technician]],Technicians[#All],3,FALSE)</f>
        <v>RAK Ceramics</v>
      </c>
      <c r="Y110" s="228" t="str">
        <f>VLOOKUP(HelpMe7[[#This Row],[Technician]],Technicians[#All],2,FALSE)</f>
        <v>SAP Basis</v>
      </c>
      <c r="Z110" s="233" t="str">
        <f>IF((TEXT("Oct 28, 2024 00:00 AM","mmm dd, yyyy hh:mm") - TEXT(HelpMe7[[#This Row],[Updated Creation Date]],"mmm dd, yyyy hh:mm"))&gt;0, "Yes","No")</f>
        <v>Yes</v>
      </c>
      <c r="AA110" s="230">
        <f ca="1">IF(HelpMe7[[#This Row],[Updated Resolved Date]]="-",NOW()-TEXT(HelpMe7[[#This Row],[Updated Creation Date]],"mmm dd, yyyy hh:mm"),HelpMe7[[#This Row],[Updated Resolved Date]]-HelpMe7[[#This Row],[Updated Creation Date]])</f>
        <v>5.6354166666642413</v>
      </c>
      <c r="AB110" s="231">
        <f>YEAR(TEXT(HelpMe7[[#This Row],[Updated Creation Date]],"mmm dd, yyyy hh:mm"))</f>
        <v>2024</v>
      </c>
      <c r="AC110" s="228">
        <f>WEEKNUM(TEXT(HelpMe7[[#This Row],[Updated Creation Date]],"mmm dd, yyyy hh:mm"),2)</f>
        <v>29</v>
      </c>
      <c r="AD110" s="228" t="str">
        <f>_xlfn.CONCAT(HelpMe7[[#This Row],[Year]],"-W",HelpMe7[[#This Row],[Week'#]])</f>
        <v>2024-W29</v>
      </c>
      <c r="AE110" s="228" t="str">
        <f>IFERROR(VLOOKUP(HelpMe7[[#This Row],[ID]],CGTracker[#All],11,FALSE),"No CG Status Found")</f>
        <v>No CG Status Found</v>
      </c>
      <c r="AF110" s="228">
        <f>MONTH(TEXT(HelpMe7[[#This Row],[Updated Creation Date]],"mmm dd, yyyy hh:mm"))</f>
        <v>7</v>
      </c>
      <c r="AG110" s="228" t="str">
        <f>_xlfn.CONCAT(HelpMe7[[#This Row],[Year]],"-M",HelpMe7[[#This Row],[Month]])</f>
        <v>2024-M7</v>
      </c>
      <c r="AH110" s="228" t="str">
        <f ca="1">IF(HelpMe7[[#This Row],[Age]]&lt;2,"Less than 2",IF(HelpMe7[[#This Row],[Age]]&lt;5,"From 2 to 5",IF(HelpMe7[[#This Row],[Age]]&lt;10,"From 5 to 10","More than 10")))</f>
        <v>From 5 to 10</v>
      </c>
      <c r="AI1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45491.01666666667</v>
      </c>
      <c r="AJ1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45496.652083333334</v>
      </c>
    </row>
    <row r="111" spans="1:36" ht="14.45">
      <c r="A111" s="236" t="s">
        <v>8358</v>
      </c>
      <c r="B111" s="224" t="s">
        <v>117</v>
      </c>
      <c r="C111" s="224" t="s">
        <v>892</v>
      </c>
      <c r="D111" s="1" t="s">
        <v>1676</v>
      </c>
      <c r="E111" s="224" t="s">
        <v>1308</v>
      </c>
      <c r="F111" s="224" t="s">
        <v>742</v>
      </c>
      <c r="G111" s="224" t="s">
        <v>941</v>
      </c>
      <c r="H111" s="224" t="s">
        <v>131</v>
      </c>
      <c r="I111" s="227" t="s">
        <v>8359</v>
      </c>
      <c r="J111" s="225" t="s">
        <v>8360</v>
      </c>
      <c r="K111" s="224" t="s">
        <v>846</v>
      </c>
      <c r="L111" s="225" t="s">
        <v>855</v>
      </c>
      <c r="M111" s="224" t="s">
        <v>1308</v>
      </c>
      <c r="N111" s="224" t="s">
        <v>924</v>
      </c>
      <c r="O111" s="224" t="s">
        <v>850</v>
      </c>
      <c r="P111" s="225" t="s">
        <v>8361</v>
      </c>
      <c r="Q111" s="224" t="s">
        <v>795</v>
      </c>
      <c r="R111" s="225" t="s">
        <v>855</v>
      </c>
      <c r="S111" s="225" t="s">
        <v>8362</v>
      </c>
      <c r="T111" s="225" t="s">
        <v>8360</v>
      </c>
      <c r="U111" s="224" t="s">
        <v>846</v>
      </c>
      <c r="V111" s="224" t="s">
        <v>855</v>
      </c>
      <c r="W111" s="224" t="s">
        <v>869</v>
      </c>
      <c r="X111" s="228" t="str">
        <f>VLOOKUP(HelpMe7[[#This Row],[Technician]],Technicians[#All],3,FALSE)</f>
        <v>RAK Ceramics</v>
      </c>
      <c r="Y111" s="228" t="str">
        <f>VLOOKUP(HelpMe7[[#This Row],[Technician]],Technicians[#All],2,FALSE)</f>
        <v>SAP SD</v>
      </c>
      <c r="Z111" s="230" t="str">
        <f>IF((TEXT("Oct 28, 2024 00:00 AM","mmm dd, yyyy hh:mm") - TEXT(HelpMe7[[#This Row],[Updated Creation Date]],"mmm dd, yyyy hh:mm"))&gt;0, "Yes","No")</f>
        <v>Yes</v>
      </c>
      <c r="AA111" s="230">
        <f ca="1">IF(HelpMe7[[#This Row],[Updated Resolved Date]]="-",NOW()-TEXT(HelpMe7[[#This Row],[Updated Creation Date]],"mmm dd, yyyy hh:mm"),HelpMe7[[#This Row],[Updated Resolved Date]]-HelpMe7[[#This Row],[Updated Creation Date]])</f>
        <v>163.13321342592826</v>
      </c>
      <c r="AB111" s="231">
        <f>YEAR(TEXT(HelpMe7[[#This Row],[Updated Creation Date]],"mmm dd, yyyy hh:mm"))</f>
        <v>2024</v>
      </c>
      <c r="AC111" s="228">
        <f>WEEKNUM(TEXT(HelpMe7[[#This Row],[Updated Creation Date]],"mmm dd, yyyy hh:mm"),2)</f>
        <v>29</v>
      </c>
      <c r="AD111" s="228" t="str">
        <f>_xlfn.CONCAT(HelpMe7[[#This Row],[Year]],"-W",HelpMe7[[#This Row],[Week'#]])</f>
        <v>2024-W29</v>
      </c>
      <c r="AE111" s="228" t="str">
        <f>IFERROR(VLOOKUP(HelpMe7[[#This Row],[ID]],CGTracker[#All],11,FALSE),"No CG Status Found")</f>
        <v>No CG Status Found</v>
      </c>
      <c r="AF111" s="228">
        <f>MONTH(TEXT(HelpMe7[[#This Row],[Updated Creation Date]],"mmm dd, yyyy hh:mm"))</f>
        <v>7</v>
      </c>
      <c r="AG111" s="228" t="str">
        <f>_xlfn.CONCAT(HelpMe7[[#This Row],[Year]],"-M",HelpMe7[[#This Row],[Month]])</f>
        <v>2024-M7</v>
      </c>
      <c r="AH111" s="228" t="str">
        <f ca="1">IF(HelpMe7[[#This Row],[Age]]&lt;2,"Less than 2",IF(HelpMe7[[#This Row],[Age]]&lt;5,"From 2 to 5",IF(HelpMe7[[#This Row],[Age]]&lt;10,"From 5 to 10","More than 10")))</f>
        <v>More than 10</v>
      </c>
      <c r="AI1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45490.624305555553</v>
      </c>
      <c r="AJ1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12" spans="1:36" ht="26.1">
      <c r="A112" s="236" t="s">
        <v>8363</v>
      </c>
      <c r="B112" s="224" t="s">
        <v>156</v>
      </c>
      <c r="C112" s="224" t="s">
        <v>892</v>
      </c>
      <c r="D112" s="1" t="s">
        <v>1682</v>
      </c>
      <c r="E112" s="224" t="s">
        <v>1322</v>
      </c>
      <c r="F112" s="224" t="s">
        <v>1054</v>
      </c>
      <c r="G112" s="224" t="s">
        <v>1055</v>
      </c>
      <c r="H112" s="224" t="s">
        <v>403</v>
      </c>
      <c r="I112" s="227" t="s">
        <v>8364</v>
      </c>
      <c r="J112" s="225" t="s">
        <v>8365</v>
      </c>
      <c r="K112" s="224" t="s">
        <v>846</v>
      </c>
      <c r="L112" s="225" t="s">
        <v>8366</v>
      </c>
      <c r="M112" s="224" t="s">
        <v>1322</v>
      </c>
      <c r="N112" s="224" t="s">
        <v>1240</v>
      </c>
      <c r="O112" s="224" t="s">
        <v>917</v>
      </c>
      <c r="P112" s="225" t="s">
        <v>8366</v>
      </c>
      <c r="Q112" s="224" t="s">
        <v>892</v>
      </c>
      <c r="R112" s="225" t="s">
        <v>8367</v>
      </c>
      <c r="S112" s="225" t="s">
        <v>8368</v>
      </c>
      <c r="T112" s="225" t="s">
        <v>8365</v>
      </c>
      <c r="U112" s="224" t="s">
        <v>855</v>
      </c>
      <c r="V112" s="224" t="s">
        <v>1689</v>
      </c>
      <c r="W112" s="224" t="s">
        <v>869</v>
      </c>
      <c r="X112" s="228" t="str">
        <f>VLOOKUP(HelpMe7[[#This Row],[Technician]],Technicians[#All],3,FALSE)</f>
        <v>RAK Ceramics</v>
      </c>
      <c r="Y112" s="228" t="str">
        <f>VLOOKUP(HelpMe7[[#This Row],[Technician]],Technicians[#All],2,FALSE)</f>
        <v>SAP PP</v>
      </c>
      <c r="Z112" s="230" t="str">
        <f>IF((TEXT("Oct 28, 2024 00:00 AM","mmm dd, yyyy hh:mm") - TEXT(HelpMe7[[#This Row],[Updated Creation Date]],"mmm dd, yyyy hh:mm"))&gt;0, "Yes","No")</f>
        <v>Yes</v>
      </c>
      <c r="AA112" s="230">
        <f ca="1">IF(HelpMe7[[#This Row],[Updated Resolved Date]]="-",NOW()-TEXT(HelpMe7[[#This Row],[Updated Creation Date]],"mmm dd, yyyy hh:mm"),HelpMe7[[#This Row],[Updated Resolved Date]]-HelpMe7[[#This Row],[Updated Creation Date]])</f>
        <v>14.362499999995634</v>
      </c>
      <c r="AB112" s="231">
        <f>YEAR(TEXT(HelpMe7[[#This Row],[Updated Creation Date]],"mmm dd, yyyy hh:mm"))</f>
        <v>2024</v>
      </c>
      <c r="AC112" s="228">
        <f>WEEKNUM(TEXT(HelpMe7[[#This Row],[Updated Creation Date]],"mmm dd, yyyy hh:mm"),2)</f>
        <v>29</v>
      </c>
      <c r="AD112" s="228" t="str">
        <f>_xlfn.CONCAT(HelpMe7[[#This Row],[Year]],"-W",HelpMe7[[#This Row],[Week'#]])</f>
        <v>2024-W29</v>
      </c>
      <c r="AE112" s="228" t="str">
        <f>IFERROR(VLOOKUP(HelpMe7[[#This Row],[ID]],CGTracker[#All],11,FALSE),"No CG Status Found")</f>
        <v>No CG Status Found</v>
      </c>
      <c r="AF112" s="228">
        <f>MONTH(TEXT(HelpMe7[[#This Row],[Updated Creation Date]],"mmm dd, yyyy hh:mm"))</f>
        <v>7</v>
      </c>
      <c r="AG112" s="228" t="str">
        <f>_xlfn.CONCAT(HelpMe7[[#This Row],[Year]],"-M",HelpMe7[[#This Row],[Month]])</f>
        <v>2024-M7</v>
      </c>
      <c r="AH112" s="228" t="str">
        <f ca="1">IF(HelpMe7[[#This Row],[Age]]&lt;2,"Less than 2",IF(HelpMe7[[#This Row],[Age]]&lt;5,"From 2 to 5",IF(HelpMe7[[#This Row],[Age]]&lt;10,"From 5 to 10","More than 10")))</f>
        <v>More than 10</v>
      </c>
      <c r="AI1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45491.404861111114</v>
      </c>
      <c r="AJ1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45505.767361111109</v>
      </c>
    </row>
    <row r="113" spans="1:36" ht="14.45">
      <c r="A113" s="236" t="s">
        <v>8369</v>
      </c>
      <c r="B113" s="224" t="s">
        <v>117</v>
      </c>
      <c r="C113" s="224" t="s">
        <v>1035</v>
      </c>
      <c r="D113" s="1" t="s">
        <v>1690</v>
      </c>
      <c r="E113" s="224" t="s">
        <v>1574</v>
      </c>
      <c r="F113" s="224" t="s">
        <v>881</v>
      </c>
      <c r="G113" s="224" t="s">
        <v>882</v>
      </c>
      <c r="H113" s="224" t="s">
        <v>403</v>
      </c>
      <c r="I113" s="227" t="s">
        <v>8370</v>
      </c>
      <c r="J113" s="225" t="s">
        <v>1840</v>
      </c>
      <c r="K113" s="224" t="s">
        <v>846</v>
      </c>
      <c r="L113" s="225" t="s">
        <v>8371</v>
      </c>
      <c r="M113" s="224" t="s">
        <v>1574</v>
      </c>
      <c r="N113" s="224" t="s">
        <v>1240</v>
      </c>
      <c r="O113" s="224" t="s">
        <v>850</v>
      </c>
      <c r="P113" s="225" t="s">
        <v>8371</v>
      </c>
      <c r="Q113" s="224" t="s">
        <v>892</v>
      </c>
      <c r="R113" s="225" t="s">
        <v>8372</v>
      </c>
      <c r="S113" s="225" t="s">
        <v>8372</v>
      </c>
      <c r="T113" s="225" t="s">
        <v>1840</v>
      </c>
      <c r="U113" s="224" t="s">
        <v>890</v>
      </c>
      <c r="V113" s="224" t="s">
        <v>855</v>
      </c>
      <c r="W113" s="224" t="s">
        <v>869</v>
      </c>
      <c r="X113" s="228" t="str">
        <f>VLOOKUP(HelpMe7[[#This Row],[Technician]],Technicians[#All],3,FALSE)</f>
        <v>RAK Ceramics</v>
      </c>
      <c r="Y113" s="228" t="str">
        <f>VLOOKUP(HelpMe7[[#This Row],[Technician]],Technicians[#All],2,FALSE)</f>
        <v>SAP Basis</v>
      </c>
      <c r="Z113" s="230" t="str">
        <f>IF((TEXT("Oct 28, 2024 00:00 AM","mmm dd, yyyy hh:mm") - TEXT(HelpMe7[[#This Row],[Updated Creation Date]],"mmm dd, yyyy hh:mm"))&gt;0, "Yes","No")</f>
        <v>Yes</v>
      </c>
      <c r="AA113" s="230">
        <f ca="1">IF(HelpMe7[[#This Row],[Updated Resolved Date]]="-",NOW()-TEXT(HelpMe7[[#This Row],[Updated Creation Date]],"mmm dd, yyyy hh:mm"),HelpMe7[[#This Row],[Updated Resolved Date]]-HelpMe7[[#This Row],[Updated Creation Date]])</f>
        <v>0.41597222221753327</v>
      </c>
      <c r="AB113" s="231">
        <f>YEAR(TEXT(HelpMe7[[#This Row],[Updated Creation Date]],"mmm dd, yyyy hh:mm"))</f>
        <v>2024</v>
      </c>
      <c r="AC113" s="228">
        <f>WEEKNUM(TEXT(HelpMe7[[#This Row],[Updated Creation Date]],"mmm dd, yyyy hh:mm"),2)</f>
        <v>30</v>
      </c>
      <c r="AD113" s="228" t="str">
        <f>_xlfn.CONCAT(HelpMe7[[#This Row],[Year]],"-W",HelpMe7[[#This Row],[Week'#]])</f>
        <v>2024-W30</v>
      </c>
      <c r="AE113" s="228" t="str">
        <f>IFERROR(VLOOKUP(HelpMe7[[#This Row],[ID]],CGTracker[#All],11,FALSE),"No CG Status Found")</f>
        <v>No CG Status Found</v>
      </c>
      <c r="AF113" s="228">
        <f>MONTH(TEXT(HelpMe7[[#This Row],[Updated Creation Date]],"mmm dd, yyyy hh:mm"))</f>
        <v>7</v>
      </c>
      <c r="AG113" s="228" t="str">
        <f>_xlfn.CONCAT(HelpMe7[[#This Row],[Year]],"-M",HelpMe7[[#This Row],[Month]])</f>
        <v>2024-M7</v>
      </c>
      <c r="AH113" s="228" t="str">
        <f ca="1">IF(HelpMe7[[#This Row],[Age]]&lt;2,"Less than 2",IF(HelpMe7[[#This Row],[Age]]&lt;5,"From 2 to 5",IF(HelpMe7[[#This Row],[Age]]&lt;10,"From 5 to 10","More than 10")))</f>
        <v>Less than 2</v>
      </c>
      <c r="AI1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45496.465277777781</v>
      </c>
      <c r="AJ1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45496.881249999999</v>
      </c>
    </row>
    <row r="114" spans="1:36" ht="14.45">
      <c r="A114" s="236" t="s">
        <v>8373</v>
      </c>
      <c r="B114" s="224" t="s">
        <v>156</v>
      </c>
      <c r="C114" s="224" t="s">
        <v>795</v>
      </c>
      <c r="D114" s="1" t="s">
        <v>1696</v>
      </c>
      <c r="E114" s="224" t="s">
        <v>1506</v>
      </c>
      <c r="F114" s="224" t="s">
        <v>742</v>
      </c>
      <c r="G114" s="224" t="s">
        <v>941</v>
      </c>
      <c r="H114" s="224" t="s">
        <v>403</v>
      </c>
      <c r="I114" s="227" t="s">
        <v>8374</v>
      </c>
      <c r="J114" s="225" t="s">
        <v>8375</v>
      </c>
      <c r="K114" s="224" t="s">
        <v>846</v>
      </c>
      <c r="L114" s="225" t="s">
        <v>8376</v>
      </c>
      <c r="M114" s="224" t="s">
        <v>1506</v>
      </c>
      <c r="N114" s="224" t="s">
        <v>1122</v>
      </c>
      <c r="O114" s="224" t="s">
        <v>850</v>
      </c>
      <c r="P114" s="225" t="s">
        <v>8377</v>
      </c>
      <c r="Q114" s="224" t="s">
        <v>795</v>
      </c>
      <c r="R114" s="225" t="s">
        <v>8378</v>
      </c>
      <c r="S114" s="225" t="s">
        <v>8378</v>
      </c>
      <c r="T114" s="225" t="s">
        <v>8375</v>
      </c>
      <c r="U114" s="224" t="s">
        <v>855</v>
      </c>
      <c r="V114" s="224" t="s">
        <v>1703</v>
      </c>
      <c r="W114" s="224" t="s">
        <v>869</v>
      </c>
      <c r="X114" s="228" t="str">
        <f>VLOOKUP(HelpMe7[[#This Row],[Technician]],Technicians[#All],3,FALSE)</f>
        <v>RAK Ceramics</v>
      </c>
      <c r="Y114" s="228" t="str">
        <f>VLOOKUP(HelpMe7[[#This Row],[Technician]],Technicians[#All],2,FALSE)</f>
        <v>SAP SD</v>
      </c>
      <c r="Z114" s="233" t="str">
        <f>IF((TEXT("Oct 28, 2024 00:00 AM","mmm dd, yyyy hh:mm") - TEXT(HelpMe7[[#This Row],[Updated Creation Date]],"mmm dd, yyyy hh:mm"))&gt;0, "Yes","No")</f>
        <v>Yes</v>
      </c>
      <c r="AA114" s="230">
        <f ca="1">IF(HelpMe7[[#This Row],[Updated Resolved Date]]="-",NOW()-TEXT(HelpMe7[[#This Row],[Updated Creation Date]],"mmm dd, yyyy hh:mm"),HelpMe7[[#This Row],[Updated Resolved Date]]-HelpMe7[[#This Row],[Updated Creation Date]])</f>
        <v>26.320138888891961</v>
      </c>
      <c r="AB114" s="231">
        <f>YEAR(TEXT(HelpMe7[[#This Row],[Updated Creation Date]],"mmm dd, yyyy hh:mm"))</f>
        <v>2024</v>
      </c>
      <c r="AC114" s="228">
        <f>WEEKNUM(TEXT(HelpMe7[[#This Row],[Updated Creation Date]],"mmm dd, yyyy hh:mm"),2)</f>
        <v>29</v>
      </c>
      <c r="AD114" s="228" t="str">
        <f>_xlfn.CONCAT(HelpMe7[[#This Row],[Year]],"-W",HelpMe7[[#This Row],[Week'#]])</f>
        <v>2024-W29</v>
      </c>
      <c r="AE114" s="228" t="str">
        <f>IFERROR(VLOOKUP(HelpMe7[[#This Row],[ID]],CGTracker[#All],11,FALSE),"No CG Status Found")</f>
        <v>No CG Status Found</v>
      </c>
      <c r="AF114" s="228">
        <f>MONTH(TEXT(HelpMe7[[#This Row],[Updated Creation Date]],"mmm dd, yyyy hh:mm"))</f>
        <v>7</v>
      </c>
      <c r="AG114" s="228" t="str">
        <f>_xlfn.CONCAT(HelpMe7[[#This Row],[Year]],"-M",HelpMe7[[#This Row],[Month]])</f>
        <v>2024-M7</v>
      </c>
      <c r="AH114" s="228" t="str">
        <f ca="1">IF(HelpMe7[[#This Row],[Age]]&lt;2,"Less than 2",IF(HelpMe7[[#This Row],[Age]]&lt;5,"From 2 to 5",IF(HelpMe7[[#This Row],[Age]]&lt;10,"From 5 to 10","More than 10")))</f>
        <v>More than 10</v>
      </c>
      <c r="AI1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45492.427777777775</v>
      </c>
      <c r="AJ1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45518.747916666667</v>
      </c>
    </row>
    <row r="115" spans="1:36" ht="14.45">
      <c r="A115" s="236" t="s">
        <v>8379</v>
      </c>
      <c r="B115" s="224" t="s">
        <v>156</v>
      </c>
      <c r="C115" s="224" t="s">
        <v>892</v>
      </c>
      <c r="D115" s="1" t="s">
        <v>1704</v>
      </c>
      <c r="E115" s="224" t="s">
        <v>1705</v>
      </c>
      <c r="F115" s="224" t="s">
        <v>881</v>
      </c>
      <c r="G115" s="224" t="s">
        <v>882</v>
      </c>
      <c r="H115" s="224" t="s">
        <v>403</v>
      </c>
      <c r="I115" s="227" t="s">
        <v>8380</v>
      </c>
      <c r="J115" s="225" t="s">
        <v>8381</v>
      </c>
      <c r="K115" s="224" t="s">
        <v>846</v>
      </c>
      <c r="L115" s="225" t="s">
        <v>8256</v>
      </c>
      <c r="M115" s="224" t="s">
        <v>1705</v>
      </c>
      <c r="N115" s="224" t="s">
        <v>886</v>
      </c>
      <c r="O115" s="224" t="s">
        <v>917</v>
      </c>
      <c r="P115" s="225" t="s">
        <v>8382</v>
      </c>
      <c r="Q115" s="224" t="s">
        <v>892</v>
      </c>
      <c r="R115" s="225" t="s">
        <v>8383</v>
      </c>
      <c r="S115" s="225" t="s">
        <v>8384</v>
      </c>
      <c r="T115" s="225" t="s">
        <v>8381</v>
      </c>
      <c r="U115" s="224" t="s">
        <v>855</v>
      </c>
      <c r="V115" s="224" t="s">
        <v>855</v>
      </c>
      <c r="W115" s="224" t="s">
        <v>869</v>
      </c>
      <c r="X115" s="228" t="str">
        <f>VLOOKUP(HelpMe7[[#This Row],[Technician]],Technicians[#All],3,FALSE)</f>
        <v>RAK Ceramics</v>
      </c>
      <c r="Y115" s="228" t="str">
        <f>VLOOKUP(HelpMe7[[#This Row],[Technician]],Technicians[#All],2,FALSE)</f>
        <v>SAP Basis</v>
      </c>
      <c r="Z115" s="230" t="str">
        <f>IF((TEXT("Oct 28, 2024 00:00 AM","mmm dd, yyyy hh:mm") - TEXT(HelpMe7[[#This Row],[Updated Creation Date]],"mmm dd, yyyy hh:mm"))&gt;0, "Yes","No")</f>
        <v>Yes</v>
      </c>
      <c r="AA115" s="230">
        <f ca="1">IF(HelpMe7[[#This Row],[Updated Resolved Date]]="-",NOW()-TEXT(HelpMe7[[#This Row],[Updated Creation Date]],"mmm dd, yyyy hh:mm"),HelpMe7[[#This Row],[Updated Resolved Date]]-HelpMe7[[#This Row],[Updated Creation Date]])</f>
        <v>0.97916666666424135</v>
      </c>
      <c r="AB115" s="231">
        <f>YEAR(TEXT(HelpMe7[[#This Row],[Updated Creation Date]],"mmm dd, yyyy hh:mm"))</f>
        <v>2024</v>
      </c>
      <c r="AC115" s="228">
        <f>WEEKNUM(TEXT(HelpMe7[[#This Row],[Updated Creation Date]],"mmm dd, yyyy hh:mm"),2)</f>
        <v>30</v>
      </c>
      <c r="AD115" s="228" t="str">
        <f>_xlfn.CONCAT(HelpMe7[[#This Row],[Year]],"-W",HelpMe7[[#This Row],[Week'#]])</f>
        <v>2024-W30</v>
      </c>
      <c r="AE115" s="228" t="str">
        <f>IFERROR(VLOOKUP(HelpMe7[[#This Row],[ID]],CGTracker[#All],11,FALSE),"No CG Status Found")</f>
        <v>No CG Status Found</v>
      </c>
      <c r="AF115" s="228">
        <f>MONTH(TEXT(HelpMe7[[#This Row],[Updated Creation Date]],"mmm dd, yyyy hh:mm"))</f>
        <v>7</v>
      </c>
      <c r="AG115" s="228" t="str">
        <f>_xlfn.CONCAT(HelpMe7[[#This Row],[Year]],"-M",HelpMe7[[#This Row],[Month]])</f>
        <v>2024-M7</v>
      </c>
      <c r="AH115" s="228" t="str">
        <f ca="1">IF(HelpMe7[[#This Row],[Age]]&lt;2,"Less than 2",IF(HelpMe7[[#This Row],[Age]]&lt;5,"From 2 to 5",IF(HelpMe7[[#This Row],[Age]]&lt;10,"From 5 to 10","More than 10")))</f>
        <v>Less than 2</v>
      </c>
      <c r="AI1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45495.656944444447</v>
      </c>
      <c r="AJ1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45496.636111111111</v>
      </c>
    </row>
    <row r="116" spans="1:36" ht="26.1">
      <c r="A116" s="236">
        <v>4000000772</v>
      </c>
      <c r="B116" s="224" t="s">
        <v>117</v>
      </c>
      <c r="C116" s="224" t="s">
        <v>795</v>
      </c>
      <c r="D116" s="1" t="s">
        <v>685</v>
      </c>
      <c r="E116" s="224" t="s">
        <v>1712</v>
      </c>
      <c r="F116" s="224" t="s">
        <v>518</v>
      </c>
      <c r="G116" s="224" t="s">
        <v>516</v>
      </c>
      <c r="H116" s="224" t="s">
        <v>746</v>
      </c>
      <c r="I116" s="227" t="s">
        <v>8385</v>
      </c>
      <c r="J116" s="225" t="s">
        <v>8386</v>
      </c>
      <c r="K116" s="224" t="s">
        <v>846</v>
      </c>
      <c r="L116" s="225" t="s">
        <v>855</v>
      </c>
      <c r="M116" s="224" t="s">
        <v>1010</v>
      </c>
      <c r="N116" s="224" t="s">
        <v>874</v>
      </c>
      <c r="O116" s="224" t="s">
        <v>1123</v>
      </c>
      <c r="P116" s="225" t="s">
        <v>8387</v>
      </c>
      <c r="Q116" s="224" t="s">
        <v>892</v>
      </c>
      <c r="R116" s="225" t="s">
        <v>855</v>
      </c>
      <c r="S116" s="225" t="s">
        <v>8388</v>
      </c>
      <c r="T116" s="225" t="s">
        <v>8386</v>
      </c>
      <c r="U116" s="224" t="s">
        <v>846</v>
      </c>
      <c r="V116" s="224" t="s">
        <v>1718</v>
      </c>
      <c r="W116" s="224" t="s">
        <v>869</v>
      </c>
      <c r="X116" s="228" t="str">
        <f>VLOOKUP(HelpMe7[[#This Row],[Technician]],Technicians[#All],3,FALSE)</f>
        <v>Capgemini</v>
      </c>
      <c r="Y116" s="228" t="str">
        <f>VLOOKUP(HelpMe7[[#This Row],[Technician]],Technicians[#All],2,FALSE)</f>
        <v>SAP SD</v>
      </c>
      <c r="Z116" s="230" t="str">
        <f>IF((TEXT("Oct 28, 2024 00:00 AM","mmm dd, yyyy hh:mm") - TEXT(HelpMe7[[#This Row],[Updated Creation Date]],"mmm dd, yyyy hh:mm"))&gt;0, "Yes","No")</f>
        <v>Yes</v>
      </c>
      <c r="AA116" s="230">
        <f ca="1">IF(HelpMe7[[#This Row],[Updated Resolved Date]]="-",NOW()-TEXT(HelpMe7[[#This Row],[Updated Creation Date]],"mmm dd, yyyy hh:mm"),HelpMe7[[#This Row],[Updated Resolved Date]]-HelpMe7[[#This Row],[Updated Creation Date]])</f>
        <v>163.4380745370363</v>
      </c>
      <c r="AB116" s="231">
        <f>YEAR(TEXT(HelpMe7[[#This Row],[Updated Creation Date]],"mmm dd, yyyy hh:mm"))</f>
        <v>2024</v>
      </c>
      <c r="AC116" s="228">
        <f>WEEKNUM(TEXT(HelpMe7[[#This Row],[Updated Creation Date]],"mmm dd, yyyy hh:mm"),2)</f>
        <v>29</v>
      </c>
      <c r="AD116" s="228" t="str">
        <f>_xlfn.CONCAT(HelpMe7[[#This Row],[Year]],"-W",HelpMe7[[#This Row],[Week'#]])</f>
        <v>2024-W29</v>
      </c>
      <c r="AE116" s="228" t="str">
        <f>IFERROR(VLOOKUP(HelpMe7[[#This Row],[ID]],CGTracker[#All],11,FALSE),"No CG Status Found")</f>
        <v>User acceptance</v>
      </c>
      <c r="AF116" s="228">
        <f>MONTH(TEXT(HelpMe7[[#This Row],[Updated Creation Date]],"mmm dd, yyyy hh:mm"))</f>
        <v>7</v>
      </c>
      <c r="AG116" s="228" t="str">
        <f>_xlfn.CONCAT(HelpMe7[[#This Row],[Year]],"-M",HelpMe7[[#This Row],[Month]])</f>
        <v>2024-M7</v>
      </c>
      <c r="AH116" s="228" t="str">
        <f ca="1">IF(HelpMe7[[#This Row],[Age]]&lt;2,"Less than 2",IF(HelpMe7[[#This Row],[Age]]&lt;5,"From 2 to 5",IF(HelpMe7[[#This Row],[Age]]&lt;10,"From 5 to 10","More than 10")))</f>
        <v>More than 10</v>
      </c>
      <c r="AI1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45490.319444444445</v>
      </c>
      <c r="AJ1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17" spans="1:36" ht="14.45">
      <c r="A117" s="236" t="s">
        <v>8389</v>
      </c>
      <c r="B117" s="224" t="s">
        <v>117</v>
      </c>
      <c r="C117" s="224" t="s">
        <v>892</v>
      </c>
      <c r="D117" s="1" t="s">
        <v>1719</v>
      </c>
      <c r="E117" s="224" t="s">
        <v>870</v>
      </c>
      <c r="F117" s="224" t="s">
        <v>742</v>
      </c>
      <c r="G117" s="224" t="s">
        <v>516</v>
      </c>
      <c r="H117" s="224" t="s">
        <v>131</v>
      </c>
      <c r="I117" s="227" t="s">
        <v>8390</v>
      </c>
      <c r="J117" s="225" t="s">
        <v>8391</v>
      </c>
      <c r="K117" s="224" t="s">
        <v>846</v>
      </c>
      <c r="L117" s="225" t="s">
        <v>855</v>
      </c>
      <c r="M117" s="224" t="s">
        <v>1010</v>
      </c>
      <c r="N117" s="224" t="s">
        <v>874</v>
      </c>
      <c r="O117" s="224" t="s">
        <v>1123</v>
      </c>
      <c r="P117" s="225" t="s">
        <v>8392</v>
      </c>
      <c r="Q117" s="224" t="s">
        <v>1723</v>
      </c>
      <c r="R117" s="225" t="s">
        <v>855</v>
      </c>
      <c r="S117" s="225" t="s">
        <v>855</v>
      </c>
      <c r="T117" s="225" t="s">
        <v>8391</v>
      </c>
      <c r="U117" s="224" t="s">
        <v>846</v>
      </c>
      <c r="V117" s="224" t="s">
        <v>1725</v>
      </c>
      <c r="W117" s="224" t="s">
        <v>869</v>
      </c>
      <c r="X117" s="228" t="str">
        <f>VLOOKUP(HelpMe7[[#This Row],[Technician]],Technicians[#All],3,FALSE)</f>
        <v>RAK Ceramics</v>
      </c>
      <c r="Y117" s="228" t="str">
        <f>VLOOKUP(HelpMe7[[#This Row],[Technician]],Technicians[#All],2,FALSE)</f>
        <v>SAP SD</v>
      </c>
      <c r="Z117" s="230" t="str">
        <f>IF((TEXT("Oct 28, 2024 00:00 AM","mmm dd, yyyy hh:mm") - TEXT(HelpMe7[[#This Row],[Updated Creation Date]],"mmm dd, yyyy hh:mm"))&gt;0, "Yes","No")</f>
        <v>Yes</v>
      </c>
      <c r="AA117" s="230">
        <f ca="1">IF(HelpMe7[[#This Row],[Updated Resolved Date]]="-",NOW()-TEXT(HelpMe7[[#This Row],[Updated Creation Date]],"mmm dd, yyyy hh:mm"),HelpMe7[[#This Row],[Updated Resolved Date]]-HelpMe7[[#This Row],[Updated Creation Date]])</f>
        <v>163.43529675925674</v>
      </c>
      <c r="AB117" s="231">
        <f>YEAR(TEXT(HelpMe7[[#This Row],[Updated Creation Date]],"mmm dd, yyyy hh:mm"))</f>
        <v>2024</v>
      </c>
      <c r="AC117" s="228">
        <f>WEEKNUM(TEXT(HelpMe7[[#This Row],[Updated Creation Date]],"mmm dd, yyyy hh:mm"),2)</f>
        <v>29</v>
      </c>
      <c r="AD117" s="228" t="str">
        <f>_xlfn.CONCAT(HelpMe7[[#This Row],[Year]],"-W",HelpMe7[[#This Row],[Week'#]])</f>
        <v>2024-W29</v>
      </c>
      <c r="AE117" s="228" t="str">
        <f>IFERROR(VLOOKUP(HelpMe7[[#This Row],[ID]],CGTracker[#All],11,FALSE),"No CG Status Found")</f>
        <v>No CG Status Found</v>
      </c>
      <c r="AF117" s="228">
        <f>MONTH(TEXT(HelpMe7[[#This Row],[Updated Creation Date]],"mmm dd, yyyy hh:mm"))</f>
        <v>7</v>
      </c>
      <c r="AG117" s="228" t="str">
        <f>_xlfn.CONCAT(HelpMe7[[#This Row],[Year]],"-M",HelpMe7[[#This Row],[Month]])</f>
        <v>2024-M7</v>
      </c>
      <c r="AH117" s="228" t="str">
        <f ca="1">IF(HelpMe7[[#This Row],[Age]]&lt;2,"Less than 2",IF(HelpMe7[[#This Row],[Age]]&lt;5,"From 2 to 5",IF(HelpMe7[[#This Row],[Age]]&lt;10,"From 5 to 10","More than 10")))</f>
        <v>More than 10</v>
      </c>
      <c r="AI1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45490.322222222225</v>
      </c>
      <c r="AJ1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18" spans="1:36" ht="14.45">
      <c r="A118" s="236" t="s">
        <v>8393</v>
      </c>
      <c r="B118" s="224" t="s">
        <v>117</v>
      </c>
      <c r="C118" s="224" t="s">
        <v>795</v>
      </c>
      <c r="D118" s="1" t="s">
        <v>1726</v>
      </c>
      <c r="E118" s="224" t="s">
        <v>870</v>
      </c>
      <c r="F118" s="224" t="s">
        <v>742</v>
      </c>
      <c r="G118" s="224" t="s">
        <v>516</v>
      </c>
      <c r="H118" s="224" t="s">
        <v>131</v>
      </c>
      <c r="I118" s="227" t="s">
        <v>8394</v>
      </c>
      <c r="J118" s="225" t="s">
        <v>8386</v>
      </c>
      <c r="K118" s="224" t="s">
        <v>846</v>
      </c>
      <c r="L118" s="225" t="s">
        <v>855</v>
      </c>
      <c r="M118" s="224" t="s">
        <v>1010</v>
      </c>
      <c r="N118" s="224" t="s">
        <v>874</v>
      </c>
      <c r="O118" s="224" t="s">
        <v>1123</v>
      </c>
      <c r="P118" s="225" t="s">
        <v>4624</v>
      </c>
      <c r="Q118" s="224" t="s">
        <v>892</v>
      </c>
      <c r="R118" s="225" t="s">
        <v>855</v>
      </c>
      <c r="S118" s="225" t="s">
        <v>855</v>
      </c>
      <c r="T118" s="225" t="s">
        <v>8386</v>
      </c>
      <c r="U118" s="224" t="s">
        <v>846</v>
      </c>
      <c r="V118" s="224" t="s">
        <v>1729</v>
      </c>
      <c r="W118" s="224" t="s">
        <v>869</v>
      </c>
      <c r="X118" s="228" t="str">
        <f>VLOOKUP(HelpMe7[[#This Row],[Technician]],Technicians[#All],3,FALSE)</f>
        <v>RAK Ceramics</v>
      </c>
      <c r="Y118" s="228" t="str">
        <f>VLOOKUP(HelpMe7[[#This Row],[Technician]],Technicians[#All],2,FALSE)</f>
        <v>SAP SD</v>
      </c>
      <c r="Z118" s="230" t="str">
        <f>IF((TEXT("Oct 28, 2024 00:00 AM","mmm dd, yyyy hh:mm") - TEXT(HelpMe7[[#This Row],[Updated Creation Date]],"mmm dd, yyyy hh:mm"))&gt;0, "Yes","No")</f>
        <v>Yes</v>
      </c>
      <c r="AA118" s="230">
        <f ca="1">IF(HelpMe7[[#This Row],[Updated Resolved Date]]="-",NOW()-TEXT(HelpMe7[[#This Row],[Updated Creation Date]],"mmm dd, yyyy hh:mm"),HelpMe7[[#This Row],[Updated Resolved Date]]-HelpMe7[[#This Row],[Updated Creation Date]])</f>
        <v>163.43251898148446</v>
      </c>
      <c r="AB118" s="231">
        <f>YEAR(TEXT(HelpMe7[[#This Row],[Updated Creation Date]],"mmm dd, yyyy hh:mm"))</f>
        <v>2024</v>
      </c>
      <c r="AC118" s="228">
        <f>WEEKNUM(TEXT(HelpMe7[[#This Row],[Updated Creation Date]],"mmm dd, yyyy hh:mm"),2)</f>
        <v>29</v>
      </c>
      <c r="AD118" s="228" t="str">
        <f>_xlfn.CONCAT(HelpMe7[[#This Row],[Year]],"-W",HelpMe7[[#This Row],[Week'#]])</f>
        <v>2024-W29</v>
      </c>
      <c r="AE118" s="228" t="str">
        <f>IFERROR(VLOOKUP(HelpMe7[[#This Row],[ID]],CGTracker[#All],11,FALSE),"No CG Status Found")</f>
        <v>No CG Status Found</v>
      </c>
      <c r="AF118" s="228">
        <f>MONTH(TEXT(HelpMe7[[#This Row],[Updated Creation Date]],"mmm dd, yyyy hh:mm"))</f>
        <v>7</v>
      </c>
      <c r="AG118" s="228" t="str">
        <f>_xlfn.CONCAT(HelpMe7[[#This Row],[Year]],"-M",HelpMe7[[#This Row],[Month]])</f>
        <v>2024-M7</v>
      </c>
      <c r="AH118" s="228" t="str">
        <f ca="1">IF(HelpMe7[[#This Row],[Age]]&lt;2,"Less than 2",IF(HelpMe7[[#This Row],[Age]]&lt;5,"From 2 to 5",IF(HelpMe7[[#This Row],[Age]]&lt;10,"From 5 to 10","More than 10")))</f>
        <v>More than 10</v>
      </c>
      <c r="AI1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45490.324999999997</v>
      </c>
      <c r="AJ1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19" spans="1:36" ht="26.1">
      <c r="A119" s="236" t="s">
        <v>8395</v>
      </c>
      <c r="B119" s="224" t="s">
        <v>117</v>
      </c>
      <c r="C119" s="224" t="s">
        <v>892</v>
      </c>
      <c r="D119" s="1" t="s">
        <v>1730</v>
      </c>
      <c r="E119" s="224" t="s">
        <v>870</v>
      </c>
      <c r="F119" s="224" t="s">
        <v>742</v>
      </c>
      <c r="G119" s="224" t="s">
        <v>516</v>
      </c>
      <c r="H119" s="224" t="s">
        <v>131</v>
      </c>
      <c r="I119" s="227" t="s">
        <v>8396</v>
      </c>
      <c r="J119" s="225" t="s">
        <v>8386</v>
      </c>
      <c r="K119" s="224" t="s">
        <v>846</v>
      </c>
      <c r="L119" s="225" t="s">
        <v>855</v>
      </c>
      <c r="M119" s="224" t="s">
        <v>1010</v>
      </c>
      <c r="N119" s="224" t="s">
        <v>874</v>
      </c>
      <c r="O119" s="224" t="s">
        <v>1015</v>
      </c>
      <c r="P119" s="225" t="s">
        <v>4624</v>
      </c>
      <c r="Q119" s="224" t="s">
        <v>892</v>
      </c>
      <c r="R119" s="225" t="s">
        <v>855</v>
      </c>
      <c r="S119" s="225" t="s">
        <v>8397</v>
      </c>
      <c r="T119" s="225" t="s">
        <v>8386</v>
      </c>
      <c r="U119" s="224" t="s">
        <v>846</v>
      </c>
      <c r="V119" s="224" t="s">
        <v>855</v>
      </c>
      <c r="W119" s="224" t="s">
        <v>903</v>
      </c>
      <c r="X119" s="228" t="str">
        <f>VLOOKUP(HelpMe7[[#This Row],[Technician]],Technicians[#All],3,FALSE)</f>
        <v>RAK Ceramics</v>
      </c>
      <c r="Y119" s="228" t="str">
        <f>VLOOKUP(HelpMe7[[#This Row],[Technician]],Technicians[#All],2,FALSE)</f>
        <v>SAP SD</v>
      </c>
      <c r="Z119" s="233" t="str">
        <f>IF((TEXT("Oct 28, 2024 00:00 AM","mmm dd, yyyy hh:mm") - TEXT(HelpMe7[[#This Row],[Updated Creation Date]],"mmm dd, yyyy hh:mm"))&gt;0, "Yes","No")</f>
        <v>Yes</v>
      </c>
      <c r="AA119" s="230">
        <f ca="1">IF(HelpMe7[[#This Row],[Updated Resolved Date]]="-",NOW()-TEXT(HelpMe7[[#This Row],[Updated Creation Date]],"mmm dd, yyyy hh:mm"),HelpMe7[[#This Row],[Updated Resolved Date]]-HelpMe7[[#This Row],[Updated Creation Date]])</f>
        <v>163.42835231481149</v>
      </c>
      <c r="AB119" s="231">
        <f>YEAR(TEXT(HelpMe7[[#This Row],[Updated Creation Date]],"mmm dd, yyyy hh:mm"))</f>
        <v>2024</v>
      </c>
      <c r="AC119" s="228">
        <f>WEEKNUM(TEXT(HelpMe7[[#This Row],[Updated Creation Date]],"mmm dd, yyyy hh:mm"),2)</f>
        <v>29</v>
      </c>
      <c r="AD119" s="228" t="str">
        <f>_xlfn.CONCAT(HelpMe7[[#This Row],[Year]],"-W",HelpMe7[[#This Row],[Week'#]])</f>
        <v>2024-W29</v>
      </c>
      <c r="AE119" s="228" t="str">
        <f>IFERROR(VLOOKUP(HelpMe7[[#This Row],[ID]],CGTracker[#All],11,FALSE),"No CG Status Found")</f>
        <v>No CG Status Found</v>
      </c>
      <c r="AF119" s="228">
        <f>MONTH(TEXT(HelpMe7[[#This Row],[Updated Creation Date]],"mmm dd, yyyy hh:mm"))</f>
        <v>7</v>
      </c>
      <c r="AG119" s="228" t="str">
        <f>_xlfn.CONCAT(HelpMe7[[#This Row],[Year]],"-M",HelpMe7[[#This Row],[Month]])</f>
        <v>2024-M7</v>
      </c>
      <c r="AH119" s="228" t="str">
        <f ca="1">IF(HelpMe7[[#This Row],[Age]]&lt;2,"Less than 2",IF(HelpMe7[[#This Row],[Age]]&lt;5,"From 2 to 5",IF(HelpMe7[[#This Row],[Age]]&lt;10,"From 5 to 10","More than 10")))</f>
        <v>More than 10</v>
      </c>
      <c r="AI1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45490.32916666667</v>
      </c>
      <c r="AJ1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0" spans="1:36" ht="26.1">
      <c r="A120" s="236" t="s">
        <v>8398</v>
      </c>
      <c r="B120" s="224" t="s">
        <v>117</v>
      </c>
      <c r="C120" s="224" t="s">
        <v>795</v>
      </c>
      <c r="D120" s="1" t="s">
        <v>1733</v>
      </c>
      <c r="E120" s="224" t="s">
        <v>1211</v>
      </c>
      <c r="F120" s="224" t="s">
        <v>742</v>
      </c>
      <c r="G120" s="224" t="s">
        <v>941</v>
      </c>
      <c r="H120" s="224" t="s">
        <v>268</v>
      </c>
      <c r="I120" s="227" t="s">
        <v>8399</v>
      </c>
      <c r="J120" s="225" t="s">
        <v>8386</v>
      </c>
      <c r="K120" s="224" t="s">
        <v>846</v>
      </c>
      <c r="L120" s="225" t="s">
        <v>855</v>
      </c>
      <c r="M120" s="224" t="s">
        <v>1010</v>
      </c>
      <c r="N120" s="224" t="s">
        <v>924</v>
      </c>
      <c r="O120" s="224" t="s">
        <v>1015</v>
      </c>
      <c r="P120" s="225" t="s">
        <v>8400</v>
      </c>
      <c r="Q120" s="224" t="s">
        <v>892</v>
      </c>
      <c r="R120" s="225" t="s">
        <v>855</v>
      </c>
      <c r="S120" s="225" t="s">
        <v>8401</v>
      </c>
      <c r="T120" s="225" t="s">
        <v>8386</v>
      </c>
      <c r="U120" s="224" t="s">
        <v>846</v>
      </c>
      <c r="V120" s="224" t="s">
        <v>1737</v>
      </c>
      <c r="W120" s="224" t="s">
        <v>869</v>
      </c>
      <c r="X120" s="228" t="str">
        <f>VLOOKUP(HelpMe7[[#This Row],[Technician]],Technicians[#All],3,FALSE)</f>
        <v>RAK Ceramics</v>
      </c>
      <c r="Y120" s="228" t="str">
        <f>VLOOKUP(HelpMe7[[#This Row],[Technician]],Technicians[#All],2,FALSE)</f>
        <v>SAP SD</v>
      </c>
      <c r="Z120" s="233" t="str">
        <f>IF((TEXT("Oct 28, 2024 00:00 AM","mmm dd, yyyy hh:mm") - TEXT(HelpMe7[[#This Row],[Updated Creation Date]],"mmm dd, yyyy hh:mm"))&gt;0, "Yes","No")</f>
        <v>Yes</v>
      </c>
      <c r="AA120" s="230">
        <f ca="1">IF(HelpMe7[[#This Row],[Updated Resolved Date]]="-",NOW()-TEXT(HelpMe7[[#This Row],[Updated Creation Date]],"mmm dd, yyyy hh:mm"),HelpMe7[[#This Row],[Updated Resolved Date]]-HelpMe7[[#This Row],[Updated Creation Date]])</f>
        <v>163.42696342592535</v>
      </c>
      <c r="AB120" s="231">
        <f>YEAR(TEXT(HelpMe7[[#This Row],[Updated Creation Date]],"mmm dd, yyyy hh:mm"))</f>
        <v>2024</v>
      </c>
      <c r="AC120" s="228">
        <f>WEEKNUM(TEXT(HelpMe7[[#This Row],[Updated Creation Date]],"mmm dd, yyyy hh:mm"),2)</f>
        <v>29</v>
      </c>
      <c r="AD120" s="228" t="str">
        <f>_xlfn.CONCAT(HelpMe7[[#This Row],[Year]],"-W",HelpMe7[[#This Row],[Week'#]])</f>
        <v>2024-W29</v>
      </c>
      <c r="AE120" s="228" t="str">
        <f>IFERROR(VLOOKUP(HelpMe7[[#This Row],[ID]],CGTracker[#All],11,FALSE),"No CG Status Found")</f>
        <v>No CG Status Found</v>
      </c>
      <c r="AF120" s="228">
        <f>MONTH(TEXT(HelpMe7[[#This Row],[Updated Creation Date]],"mmm dd, yyyy hh:mm"))</f>
        <v>7</v>
      </c>
      <c r="AG120" s="228" t="str">
        <f>_xlfn.CONCAT(HelpMe7[[#This Row],[Year]],"-M",HelpMe7[[#This Row],[Month]])</f>
        <v>2024-M7</v>
      </c>
      <c r="AH120" s="228" t="str">
        <f ca="1">IF(HelpMe7[[#This Row],[Age]]&lt;2,"Less than 2",IF(HelpMe7[[#This Row],[Age]]&lt;5,"From 2 to 5",IF(HelpMe7[[#This Row],[Age]]&lt;10,"From 5 to 10","More than 10")))</f>
        <v>More than 10</v>
      </c>
      <c r="AI1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45490.330555555556</v>
      </c>
      <c r="AJ1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1" spans="1:36" ht="14.45">
      <c r="A121" s="236" t="s">
        <v>8402</v>
      </c>
      <c r="B121" s="224" t="s">
        <v>117</v>
      </c>
      <c r="C121" s="224" t="s">
        <v>795</v>
      </c>
      <c r="D121" s="1" t="s">
        <v>489</v>
      </c>
      <c r="E121" s="224" t="s">
        <v>870</v>
      </c>
      <c r="F121" s="224" t="s">
        <v>742</v>
      </c>
      <c r="G121" s="224" t="s">
        <v>516</v>
      </c>
      <c r="H121" s="224" t="s">
        <v>131</v>
      </c>
      <c r="I121" s="227" t="s">
        <v>8403</v>
      </c>
      <c r="J121" s="225" t="s">
        <v>8386</v>
      </c>
      <c r="K121" s="224" t="s">
        <v>846</v>
      </c>
      <c r="L121" s="225" t="s">
        <v>855</v>
      </c>
      <c r="M121" s="224" t="s">
        <v>1010</v>
      </c>
      <c r="N121" s="224" t="s">
        <v>874</v>
      </c>
      <c r="O121" s="224" t="s">
        <v>1123</v>
      </c>
      <c r="P121" s="225" t="s">
        <v>8404</v>
      </c>
      <c r="Q121" s="224" t="s">
        <v>892</v>
      </c>
      <c r="R121" s="225" t="s">
        <v>855</v>
      </c>
      <c r="S121" s="225" t="s">
        <v>855</v>
      </c>
      <c r="T121" s="225" t="s">
        <v>8386</v>
      </c>
      <c r="U121" s="224" t="s">
        <v>846</v>
      </c>
      <c r="V121" s="224" t="s">
        <v>1740</v>
      </c>
      <c r="W121" s="224" t="s">
        <v>869</v>
      </c>
      <c r="X121" s="228" t="str">
        <f>VLOOKUP(HelpMe7[[#This Row],[Technician]],Technicians[#All],3,FALSE)</f>
        <v>RAK Ceramics</v>
      </c>
      <c r="Y121" s="228" t="str">
        <f>VLOOKUP(HelpMe7[[#This Row],[Technician]],Technicians[#All],2,FALSE)</f>
        <v>SAP SD</v>
      </c>
      <c r="Z121" s="233" t="str">
        <f>IF((TEXT("Oct 28, 2024 00:00 AM","mmm dd, yyyy hh:mm") - TEXT(HelpMe7[[#This Row],[Updated Creation Date]],"mmm dd, yyyy hh:mm"))&gt;0, "Yes","No")</f>
        <v>Yes</v>
      </c>
      <c r="AA121" s="230">
        <f ca="1">IF(HelpMe7[[#This Row],[Updated Resolved Date]]="-",NOW()-TEXT(HelpMe7[[#This Row],[Updated Creation Date]],"mmm dd, yyyy hh:mm"),HelpMe7[[#This Row],[Updated Resolved Date]]-HelpMe7[[#This Row],[Updated Creation Date]])</f>
        <v>163.42557453703921</v>
      </c>
      <c r="AB121" s="231">
        <f>YEAR(TEXT(HelpMe7[[#This Row],[Updated Creation Date]],"mmm dd, yyyy hh:mm"))</f>
        <v>2024</v>
      </c>
      <c r="AC121" s="228">
        <f>WEEKNUM(TEXT(HelpMe7[[#This Row],[Updated Creation Date]],"mmm dd, yyyy hh:mm"),2)</f>
        <v>29</v>
      </c>
      <c r="AD121" s="228" t="str">
        <f>_xlfn.CONCAT(HelpMe7[[#This Row],[Year]],"-W",HelpMe7[[#This Row],[Week'#]])</f>
        <v>2024-W29</v>
      </c>
      <c r="AE121" s="228" t="str">
        <f>IFERROR(VLOOKUP(HelpMe7[[#This Row],[ID]],CGTracker[#All],11,FALSE),"No CG Status Found")</f>
        <v>No CG Status Found</v>
      </c>
      <c r="AF121" s="228">
        <f>MONTH(TEXT(HelpMe7[[#This Row],[Updated Creation Date]],"mmm dd, yyyy hh:mm"))</f>
        <v>7</v>
      </c>
      <c r="AG121" s="228" t="str">
        <f>_xlfn.CONCAT(HelpMe7[[#This Row],[Year]],"-M",HelpMe7[[#This Row],[Month]])</f>
        <v>2024-M7</v>
      </c>
      <c r="AH121" s="228" t="str">
        <f ca="1">IF(HelpMe7[[#This Row],[Age]]&lt;2,"Less than 2",IF(HelpMe7[[#This Row],[Age]]&lt;5,"From 2 to 5",IF(HelpMe7[[#This Row],[Age]]&lt;10,"From 5 to 10","More than 10")))</f>
        <v>More than 10</v>
      </c>
      <c r="AI1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45490.331944444442</v>
      </c>
      <c r="AJ1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2" spans="1:36" ht="26.1">
      <c r="A122" s="236" t="s">
        <v>8405</v>
      </c>
      <c r="B122" s="224" t="s">
        <v>117</v>
      </c>
      <c r="C122" s="224" t="s">
        <v>795</v>
      </c>
      <c r="D122" s="1" t="s">
        <v>1741</v>
      </c>
      <c r="E122" s="224" t="s">
        <v>1742</v>
      </c>
      <c r="F122" s="224" t="s">
        <v>1010</v>
      </c>
      <c r="G122" s="224" t="s">
        <v>1743</v>
      </c>
      <c r="H122" s="224" t="s">
        <v>131</v>
      </c>
      <c r="I122" s="227" t="s">
        <v>8406</v>
      </c>
      <c r="J122" s="225" t="s">
        <v>8386</v>
      </c>
      <c r="K122" s="224" t="s">
        <v>846</v>
      </c>
      <c r="L122" s="225" t="s">
        <v>855</v>
      </c>
      <c r="M122" s="224" t="s">
        <v>1010</v>
      </c>
      <c r="N122" s="224" t="s">
        <v>1280</v>
      </c>
      <c r="O122" s="224" t="s">
        <v>1015</v>
      </c>
      <c r="P122" s="225" t="s">
        <v>8407</v>
      </c>
      <c r="Q122" s="224" t="s">
        <v>892</v>
      </c>
      <c r="R122" s="225" t="s">
        <v>855</v>
      </c>
      <c r="S122" s="225" t="s">
        <v>8408</v>
      </c>
      <c r="T122" s="225" t="s">
        <v>8386</v>
      </c>
      <c r="U122" s="224" t="s">
        <v>846</v>
      </c>
      <c r="V122" s="224" t="s">
        <v>1747</v>
      </c>
      <c r="W122" s="224" t="s">
        <v>869</v>
      </c>
      <c r="X122" s="228" t="str">
        <f>VLOOKUP(HelpMe7[[#This Row],[Technician]],Technicians[#All],3,FALSE)</f>
        <v>RAK Ceramics</v>
      </c>
      <c r="Y122" s="228" t="str">
        <f>VLOOKUP(HelpMe7[[#This Row],[Technician]],Technicians[#All],2,FALSE)</f>
        <v>Business Head India</v>
      </c>
      <c r="Z122" s="233" t="str">
        <f>IF((TEXT("Oct 28, 2024 00:00 AM","mmm dd, yyyy hh:mm") - TEXT(HelpMe7[[#This Row],[Updated Creation Date]],"mmm dd, yyyy hh:mm"))&gt;0, "Yes","No")</f>
        <v>Yes</v>
      </c>
      <c r="AA122" s="230">
        <f ca="1">IF(HelpMe7[[#This Row],[Updated Resolved Date]]="-",NOW()-TEXT(HelpMe7[[#This Row],[Updated Creation Date]],"mmm dd, yyyy hh:mm"),HelpMe7[[#This Row],[Updated Resolved Date]]-HelpMe7[[#This Row],[Updated Creation Date]])</f>
        <v>163.42210231481295</v>
      </c>
      <c r="AB122" s="231">
        <f>YEAR(TEXT(HelpMe7[[#This Row],[Updated Creation Date]],"mmm dd, yyyy hh:mm"))</f>
        <v>2024</v>
      </c>
      <c r="AC122" s="228">
        <f>WEEKNUM(TEXT(HelpMe7[[#This Row],[Updated Creation Date]],"mmm dd, yyyy hh:mm"),2)</f>
        <v>29</v>
      </c>
      <c r="AD122" s="228" t="str">
        <f>_xlfn.CONCAT(HelpMe7[[#This Row],[Year]],"-W",HelpMe7[[#This Row],[Week'#]])</f>
        <v>2024-W29</v>
      </c>
      <c r="AE122" s="228" t="str">
        <f>IFERROR(VLOOKUP(HelpMe7[[#This Row],[ID]],CGTracker[#All],11,FALSE),"No CG Status Found")</f>
        <v>No CG Status Found</v>
      </c>
      <c r="AF122" s="228">
        <f>MONTH(TEXT(HelpMe7[[#This Row],[Updated Creation Date]],"mmm dd, yyyy hh:mm"))</f>
        <v>7</v>
      </c>
      <c r="AG122" s="228" t="str">
        <f>_xlfn.CONCAT(HelpMe7[[#This Row],[Year]],"-M",HelpMe7[[#This Row],[Month]])</f>
        <v>2024-M7</v>
      </c>
      <c r="AH122" s="228" t="str">
        <f ca="1">IF(HelpMe7[[#This Row],[Age]]&lt;2,"Less than 2",IF(HelpMe7[[#This Row],[Age]]&lt;5,"From 2 to 5",IF(HelpMe7[[#This Row],[Age]]&lt;10,"From 5 to 10","More than 10")))</f>
        <v>More than 10</v>
      </c>
      <c r="AI1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45490.335416666669</v>
      </c>
      <c r="AJ1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3" spans="1:36" ht="26.1">
      <c r="A123" s="236" t="s">
        <v>8409</v>
      </c>
      <c r="B123" s="224" t="s">
        <v>117</v>
      </c>
      <c r="C123" s="224" t="s">
        <v>795</v>
      </c>
      <c r="D123" s="1" t="s">
        <v>1748</v>
      </c>
      <c r="E123" s="224" t="s">
        <v>1211</v>
      </c>
      <c r="F123" s="224" t="s">
        <v>742</v>
      </c>
      <c r="G123" s="224" t="s">
        <v>516</v>
      </c>
      <c r="H123" s="224" t="s">
        <v>746</v>
      </c>
      <c r="I123" s="227" t="s">
        <v>8410</v>
      </c>
      <c r="J123" s="225" t="s">
        <v>8386</v>
      </c>
      <c r="K123" s="224" t="s">
        <v>846</v>
      </c>
      <c r="L123" s="225" t="s">
        <v>855</v>
      </c>
      <c r="M123" s="224" t="s">
        <v>1010</v>
      </c>
      <c r="N123" s="224" t="s">
        <v>924</v>
      </c>
      <c r="O123" s="224" t="s">
        <v>1123</v>
      </c>
      <c r="P123" s="225" t="s">
        <v>8411</v>
      </c>
      <c r="Q123" s="224" t="s">
        <v>892</v>
      </c>
      <c r="R123" s="225" t="s">
        <v>855</v>
      </c>
      <c r="S123" s="225" t="s">
        <v>8412</v>
      </c>
      <c r="T123" s="225" t="s">
        <v>8386</v>
      </c>
      <c r="U123" s="224" t="s">
        <v>846</v>
      </c>
      <c r="V123" s="224" t="s">
        <v>1752</v>
      </c>
      <c r="W123" s="224" t="s">
        <v>869</v>
      </c>
      <c r="X123" s="228" t="str">
        <f>VLOOKUP(HelpMe7[[#This Row],[Technician]],Technicians[#All],3,FALSE)</f>
        <v>RAK Ceramics</v>
      </c>
      <c r="Y123" s="228" t="str">
        <f>VLOOKUP(HelpMe7[[#This Row],[Technician]],Technicians[#All],2,FALSE)</f>
        <v>SAP SD</v>
      </c>
      <c r="Z123" s="233" t="str">
        <f>IF((TEXT("Oct 28, 2024 00:00 AM","mmm dd, yyyy hh:mm") - TEXT(HelpMe7[[#This Row],[Updated Creation Date]],"mmm dd, yyyy hh:mm"))&gt;0, "Yes","No")</f>
        <v>Yes</v>
      </c>
      <c r="AA123" s="230">
        <f ca="1">IF(HelpMe7[[#This Row],[Updated Resolved Date]]="-",NOW()-TEXT(HelpMe7[[#This Row],[Updated Creation Date]],"mmm dd, yyyy hh:mm"),HelpMe7[[#This Row],[Updated Resolved Date]]-HelpMe7[[#This Row],[Updated Creation Date]])</f>
        <v>163.42071342592681</v>
      </c>
      <c r="AB123" s="231">
        <f>YEAR(TEXT(HelpMe7[[#This Row],[Updated Creation Date]],"mmm dd, yyyy hh:mm"))</f>
        <v>2024</v>
      </c>
      <c r="AC123" s="228">
        <f>WEEKNUM(TEXT(HelpMe7[[#This Row],[Updated Creation Date]],"mmm dd, yyyy hh:mm"),2)</f>
        <v>29</v>
      </c>
      <c r="AD123" s="228" t="str">
        <f>_xlfn.CONCAT(HelpMe7[[#This Row],[Year]],"-W",HelpMe7[[#This Row],[Week'#]])</f>
        <v>2024-W29</v>
      </c>
      <c r="AE123" s="228" t="str">
        <f>IFERROR(VLOOKUP(HelpMe7[[#This Row],[ID]],CGTracker[#All],11,FALSE),"No CG Status Found")</f>
        <v>No CG Status Found</v>
      </c>
      <c r="AF123" s="228">
        <f>MONTH(TEXT(HelpMe7[[#This Row],[Updated Creation Date]],"mmm dd, yyyy hh:mm"))</f>
        <v>7</v>
      </c>
      <c r="AG123" s="228" t="str">
        <f>_xlfn.CONCAT(HelpMe7[[#This Row],[Year]],"-M",HelpMe7[[#This Row],[Month]])</f>
        <v>2024-M7</v>
      </c>
      <c r="AH123" s="228" t="str">
        <f ca="1">IF(HelpMe7[[#This Row],[Age]]&lt;2,"Less than 2",IF(HelpMe7[[#This Row],[Age]]&lt;5,"From 2 to 5",IF(HelpMe7[[#This Row],[Age]]&lt;10,"From 5 to 10","More than 10")))</f>
        <v>More than 10</v>
      </c>
      <c r="AI1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45490.336805555555</v>
      </c>
      <c r="AJ1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4" spans="1:36" ht="26.1">
      <c r="A124" s="236" t="s">
        <v>8413</v>
      </c>
      <c r="B124" s="224" t="s">
        <v>117</v>
      </c>
      <c r="C124" s="224" t="s">
        <v>892</v>
      </c>
      <c r="D124" s="1" t="s">
        <v>1753</v>
      </c>
      <c r="E124" s="224" t="s">
        <v>1009</v>
      </c>
      <c r="F124" s="224" t="s">
        <v>742</v>
      </c>
      <c r="G124" s="224" t="s">
        <v>941</v>
      </c>
      <c r="H124" s="224" t="s">
        <v>131</v>
      </c>
      <c r="I124" s="227" t="s">
        <v>8414</v>
      </c>
      <c r="J124" s="225" t="s">
        <v>8386</v>
      </c>
      <c r="K124" s="224" t="s">
        <v>846</v>
      </c>
      <c r="L124" s="225" t="s">
        <v>855</v>
      </c>
      <c r="M124" s="224" t="s">
        <v>1010</v>
      </c>
      <c r="N124" s="224" t="s">
        <v>924</v>
      </c>
      <c r="O124" s="224" t="s">
        <v>1015</v>
      </c>
      <c r="P124" s="225" t="s">
        <v>7325</v>
      </c>
      <c r="Q124" s="224" t="s">
        <v>892</v>
      </c>
      <c r="R124" s="225" t="s">
        <v>855</v>
      </c>
      <c r="S124" s="225" t="s">
        <v>855</v>
      </c>
      <c r="T124" s="225" t="s">
        <v>8386</v>
      </c>
      <c r="U124" s="224" t="s">
        <v>846</v>
      </c>
      <c r="V124" s="224" t="s">
        <v>855</v>
      </c>
      <c r="W124" s="224" t="s">
        <v>869</v>
      </c>
      <c r="X124" s="228" t="str">
        <f>VLOOKUP(HelpMe7[[#This Row],[Technician]],Technicians[#All],3,FALSE)</f>
        <v>RAK Ceramics</v>
      </c>
      <c r="Y124" s="228" t="str">
        <f>VLOOKUP(HelpMe7[[#This Row],[Technician]],Technicians[#All],2,FALSE)</f>
        <v>SAP SD</v>
      </c>
      <c r="Z124" s="233" t="str">
        <f>IF((TEXT("Oct 28, 2024 00:00 AM","mmm dd, yyyy hh:mm") - TEXT(HelpMe7[[#This Row],[Updated Creation Date]],"mmm dd, yyyy hh:mm"))&gt;0, "Yes","No")</f>
        <v>Yes</v>
      </c>
      <c r="AA124" s="230">
        <f ca="1">IF(HelpMe7[[#This Row],[Updated Resolved Date]]="-",NOW()-TEXT(HelpMe7[[#This Row],[Updated Creation Date]],"mmm dd, yyyy hh:mm"),HelpMe7[[#This Row],[Updated Resolved Date]]-HelpMe7[[#This Row],[Updated Creation Date]])</f>
        <v>163.41863009259396</v>
      </c>
      <c r="AB124" s="231">
        <f>YEAR(TEXT(HelpMe7[[#This Row],[Updated Creation Date]],"mmm dd, yyyy hh:mm"))</f>
        <v>2024</v>
      </c>
      <c r="AC124" s="228">
        <f>WEEKNUM(TEXT(HelpMe7[[#This Row],[Updated Creation Date]],"mmm dd, yyyy hh:mm"),2)</f>
        <v>29</v>
      </c>
      <c r="AD124" s="228" t="str">
        <f>_xlfn.CONCAT(HelpMe7[[#This Row],[Year]],"-W",HelpMe7[[#This Row],[Week'#]])</f>
        <v>2024-W29</v>
      </c>
      <c r="AE124" s="228" t="str">
        <f>IFERROR(VLOOKUP(HelpMe7[[#This Row],[ID]],CGTracker[#All],11,FALSE),"No CG Status Found")</f>
        <v>No CG Status Found</v>
      </c>
      <c r="AF124" s="228">
        <f>MONTH(TEXT(HelpMe7[[#This Row],[Updated Creation Date]],"mmm dd, yyyy hh:mm"))</f>
        <v>7</v>
      </c>
      <c r="AG124" s="228" t="str">
        <f>_xlfn.CONCAT(HelpMe7[[#This Row],[Year]],"-M",HelpMe7[[#This Row],[Month]])</f>
        <v>2024-M7</v>
      </c>
      <c r="AH124" s="228" t="str">
        <f ca="1">IF(HelpMe7[[#This Row],[Age]]&lt;2,"Less than 2",IF(HelpMe7[[#This Row],[Age]]&lt;5,"From 2 to 5",IF(HelpMe7[[#This Row],[Age]]&lt;10,"From 5 to 10","More than 10")))</f>
        <v>More than 10</v>
      </c>
      <c r="AI1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45490.338888888888</v>
      </c>
      <c r="AJ1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5" spans="1:36" ht="26.1">
      <c r="A125" s="236" t="s">
        <v>8415</v>
      </c>
      <c r="B125" s="224" t="s">
        <v>117</v>
      </c>
      <c r="C125" s="224" t="s">
        <v>795</v>
      </c>
      <c r="D125" s="1" t="s">
        <v>1756</v>
      </c>
      <c r="E125" s="224" t="s">
        <v>1211</v>
      </c>
      <c r="F125" s="224" t="s">
        <v>742</v>
      </c>
      <c r="G125" s="224" t="s">
        <v>516</v>
      </c>
      <c r="H125" s="224" t="s">
        <v>131</v>
      </c>
      <c r="I125" s="227" t="s">
        <v>8416</v>
      </c>
      <c r="J125" s="225" t="s">
        <v>8386</v>
      </c>
      <c r="K125" s="224" t="s">
        <v>846</v>
      </c>
      <c r="L125" s="225" t="s">
        <v>855</v>
      </c>
      <c r="M125" s="224" t="s">
        <v>1010</v>
      </c>
      <c r="N125" s="224" t="s">
        <v>924</v>
      </c>
      <c r="O125" s="224" t="s">
        <v>1015</v>
      </c>
      <c r="P125" s="225" t="s">
        <v>8417</v>
      </c>
      <c r="Q125" s="224" t="s">
        <v>892</v>
      </c>
      <c r="R125" s="225" t="s">
        <v>855</v>
      </c>
      <c r="S125" s="225" t="s">
        <v>855</v>
      </c>
      <c r="T125" s="225" t="s">
        <v>8386</v>
      </c>
      <c r="U125" s="224" t="s">
        <v>846</v>
      </c>
      <c r="V125" s="224" t="s">
        <v>1759</v>
      </c>
      <c r="W125" s="224" t="s">
        <v>869</v>
      </c>
      <c r="X125" s="228" t="str">
        <f>VLOOKUP(HelpMe7[[#This Row],[Technician]],Technicians[#All],3,FALSE)</f>
        <v>RAK Ceramics</v>
      </c>
      <c r="Y125" s="228" t="str">
        <f>VLOOKUP(HelpMe7[[#This Row],[Technician]],Technicians[#All],2,FALSE)</f>
        <v>SAP SD</v>
      </c>
      <c r="Z125" s="233" t="str">
        <f>IF((TEXT("Oct 28, 2024 00:00 AM","mmm dd, yyyy hh:mm") - TEXT(HelpMe7[[#This Row],[Updated Creation Date]],"mmm dd, yyyy hh:mm"))&gt;0, "Yes","No")</f>
        <v>Yes</v>
      </c>
      <c r="AA125" s="230">
        <f ca="1">IF(HelpMe7[[#This Row],[Updated Resolved Date]]="-",NOW()-TEXT(HelpMe7[[#This Row],[Updated Creation Date]],"mmm dd, yyyy hh:mm"),HelpMe7[[#This Row],[Updated Resolved Date]]-HelpMe7[[#This Row],[Updated Creation Date]])</f>
        <v>163.4158523148144</v>
      </c>
      <c r="AB125" s="231">
        <f>YEAR(TEXT(HelpMe7[[#This Row],[Updated Creation Date]],"mmm dd, yyyy hh:mm"))</f>
        <v>2024</v>
      </c>
      <c r="AC125" s="228">
        <f>WEEKNUM(TEXT(HelpMe7[[#This Row],[Updated Creation Date]],"mmm dd, yyyy hh:mm"),2)</f>
        <v>29</v>
      </c>
      <c r="AD125" s="228" t="str">
        <f>_xlfn.CONCAT(HelpMe7[[#This Row],[Year]],"-W",HelpMe7[[#This Row],[Week'#]])</f>
        <v>2024-W29</v>
      </c>
      <c r="AE125" s="228" t="str">
        <f>IFERROR(VLOOKUP(HelpMe7[[#This Row],[ID]],CGTracker[#All],11,FALSE),"No CG Status Found")</f>
        <v>No CG Status Found</v>
      </c>
      <c r="AF125" s="228">
        <f>MONTH(TEXT(HelpMe7[[#This Row],[Updated Creation Date]],"mmm dd, yyyy hh:mm"))</f>
        <v>7</v>
      </c>
      <c r="AG125" s="228" t="str">
        <f>_xlfn.CONCAT(HelpMe7[[#This Row],[Year]],"-M",HelpMe7[[#This Row],[Month]])</f>
        <v>2024-M7</v>
      </c>
      <c r="AH125" s="228" t="str">
        <f ca="1">IF(HelpMe7[[#This Row],[Age]]&lt;2,"Less than 2",IF(HelpMe7[[#This Row],[Age]]&lt;5,"From 2 to 5",IF(HelpMe7[[#This Row],[Age]]&lt;10,"From 5 to 10","More than 10")))</f>
        <v>More than 10</v>
      </c>
      <c r="AI1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45490.341666666667</v>
      </c>
      <c r="AJ1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6" spans="1:36" ht="26.1">
      <c r="A126" s="236" t="s">
        <v>8418</v>
      </c>
      <c r="B126" s="224" t="s">
        <v>117</v>
      </c>
      <c r="C126" s="224" t="s">
        <v>795</v>
      </c>
      <c r="D126" s="1" t="s">
        <v>1760</v>
      </c>
      <c r="E126" s="224" t="s">
        <v>1761</v>
      </c>
      <c r="F126" s="224" t="s">
        <v>742</v>
      </c>
      <c r="G126" s="224" t="s">
        <v>516</v>
      </c>
      <c r="H126" s="224" t="s">
        <v>268</v>
      </c>
      <c r="I126" s="227" t="s">
        <v>8419</v>
      </c>
      <c r="J126" s="225" t="s">
        <v>8386</v>
      </c>
      <c r="K126" s="224" t="s">
        <v>846</v>
      </c>
      <c r="L126" s="225" t="s">
        <v>855</v>
      </c>
      <c r="M126" s="224" t="s">
        <v>1010</v>
      </c>
      <c r="N126" s="224" t="s">
        <v>924</v>
      </c>
      <c r="O126" s="224" t="s">
        <v>1015</v>
      </c>
      <c r="P126" s="225" t="s">
        <v>8420</v>
      </c>
      <c r="Q126" s="224" t="s">
        <v>892</v>
      </c>
      <c r="R126" s="225" t="s">
        <v>855</v>
      </c>
      <c r="S126" s="225" t="s">
        <v>855</v>
      </c>
      <c r="T126" s="225" t="s">
        <v>8386</v>
      </c>
      <c r="U126" s="224" t="s">
        <v>846</v>
      </c>
      <c r="V126" s="224" t="s">
        <v>1764</v>
      </c>
      <c r="W126" s="224" t="s">
        <v>869</v>
      </c>
      <c r="X126" s="228" t="str">
        <f>VLOOKUP(HelpMe7[[#This Row],[Technician]],Technicians[#All],3,FALSE)</f>
        <v>RAK Ceramics</v>
      </c>
      <c r="Y126" s="228" t="str">
        <f>VLOOKUP(HelpMe7[[#This Row],[Technician]],Technicians[#All],2,FALSE)</f>
        <v>SAP SD</v>
      </c>
      <c r="Z126" s="233" t="str">
        <f>IF((TEXT("Oct 28, 2024 00:00 AM","mmm dd, yyyy hh:mm") - TEXT(HelpMe7[[#This Row],[Updated Creation Date]],"mmm dd, yyyy hh:mm"))&gt;0, "Yes","No")</f>
        <v>Yes</v>
      </c>
      <c r="AA126" s="230">
        <f ca="1">IF(HelpMe7[[#This Row],[Updated Resolved Date]]="-",NOW()-TEXT(HelpMe7[[#This Row],[Updated Creation Date]],"mmm dd, yyyy hh:mm"),HelpMe7[[#This Row],[Updated Resolved Date]]-HelpMe7[[#This Row],[Updated Creation Date]])</f>
        <v>163.41376898148155</v>
      </c>
      <c r="AB126" s="231">
        <f>YEAR(TEXT(HelpMe7[[#This Row],[Updated Creation Date]],"mmm dd, yyyy hh:mm"))</f>
        <v>2024</v>
      </c>
      <c r="AC126" s="228">
        <f>WEEKNUM(TEXT(HelpMe7[[#This Row],[Updated Creation Date]],"mmm dd, yyyy hh:mm"),2)</f>
        <v>29</v>
      </c>
      <c r="AD126" s="228" t="str">
        <f>_xlfn.CONCAT(HelpMe7[[#This Row],[Year]],"-W",HelpMe7[[#This Row],[Week'#]])</f>
        <v>2024-W29</v>
      </c>
      <c r="AE126" s="228" t="str">
        <f>IFERROR(VLOOKUP(HelpMe7[[#This Row],[ID]],CGTracker[#All],11,FALSE),"No CG Status Found")</f>
        <v>No CG Status Found</v>
      </c>
      <c r="AF126" s="228">
        <f>MONTH(TEXT(HelpMe7[[#This Row],[Updated Creation Date]],"mmm dd, yyyy hh:mm"))</f>
        <v>7</v>
      </c>
      <c r="AG126" s="228" t="str">
        <f>_xlfn.CONCAT(HelpMe7[[#This Row],[Year]],"-M",HelpMe7[[#This Row],[Month]])</f>
        <v>2024-M7</v>
      </c>
      <c r="AH126" s="228" t="str">
        <f ca="1">IF(HelpMe7[[#This Row],[Age]]&lt;2,"Less than 2",IF(HelpMe7[[#This Row],[Age]]&lt;5,"From 2 to 5",IF(HelpMe7[[#This Row],[Age]]&lt;10,"From 5 to 10","More than 10")))</f>
        <v>More than 10</v>
      </c>
      <c r="AI1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45490.34375</v>
      </c>
      <c r="AJ1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7" spans="1:36" ht="26.1">
      <c r="A127" s="236" t="s">
        <v>8421</v>
      </c>
      <c r="B127" s="224" t="s">
        <v>117</v>
      </c>
      <c r="C127" s="224" t="s">
        <v>795</v>
      </c>
      <c r="D127" s="1" t="s">
        <v>1765</v>
      </c>
      <c r="E127" s="224" t="s">
        <v>870</v>
      </c>
      <c r="F127" s="224" t="s">
        <v>742</v>
      </c>
      <c r="G127" s="224" t="s">
        <v>895</v>
      </c>
      <c r="H127" s="224" t="s">
        <v>268</v>
      </c>
      <c r="I127" s="227" t="s">
        <v>8422</v>
      </c>
      <c r="J127" s="225" t="s">
        <v>8386</v>
      </c>
      <c r="K127" s="224" t="s">
        <v>846</v>
      </c>
      <c r="L127" s="225" t="s">
        <v>855</v>
      </c>
      <c r="M127" s="224" t="s">
        <v>1010</v>
      </c>
      <c r="N127" s="224" t="s">
        <v>874</v>
      </c>
      <c r="O127" s="224" t="s">
        <v>1015</v>
      </c>
      <c r="P127" s="225" t="s">
        <v>8423</v>
      </c>
      <c r="Q127" s="224" t="s">
        <v>892</v>
      </c>
      <c r="R127" s="225" t="s">
        <v>855</v>
      </c>
      <c r="S127" s="225" t="s">
        <v>8424</v>
      </c>
      <c r="T127" s="225" t="s">
        <v>8386</v>
      </c>
      <c r="U127" s="224" t="s">
        <v>846</v>
      </c>
      <c r="V127" s="224" t="s">
        <v>1769</v>
      </c>
      <c r="W127" s="224" t="s">
        <v>869</v>
      </c>
      <c r="X127" s="228" t="str">
        <f>VLOOKUP(HelpMe7[[#This Row],[Technician]],Technicians[#All],3,FALSE)</f>
        <v>RAK Ceramics</v>
      </c>
      <c r="Y127" s="228" t="str">
        <f>VLOOKUP(HelpMe7[[#This Row],[Technician]],Technicians[#All],2,FALSE)</f>
        <v>SAP SD</v>
      </c>
      <c r="Z127" s="233" t="str">
        <f>IF((TEXT("Oct 28, 2024 00:00 AM","mmm dd, yyyy hh:mm") - TEXT(HelpMe7[[#This Row],[Updated Creation Date]],"mmm dd, yyyy hh:mm"))&gt;0, "Yes","No")</f>
        <v>Yes</v>
      </c>
      <c r="AA127" s="230">
        <f ca="1">IF(HelpMe7[[#This Row],[Updated Resolved Date]]="-",NOW()-TEXT(HelpMe7[[#This Row],[Updated Creation Date]],"mmm dd, yyyy hh:mm"),HelpMe7[[#This Row],[Updated Resolved Date]]-HelpMe7[[#This Row],[Updated Creation Date]])</f>
        <v>163.3936300925925</v>
      </c>
      <c r="AB127" s="231">
        <f>YEAR(TEXT(HelpMe7[[#This Row],[Updated Creation Date]],"mmm dd, yyyy hh:mm"))</f>
        <v>2024</v>
      </c>
      <c r="AC127" s="228">
        <f>WEEKNUM(TEXT(HelpMe7[[#This Row],[Updated Creation Date]],"mmm dd, yyyy hh:mm"),2)</f>
        <v>29</v>
      </c>
      <c r="AD127" s="228" t="str">
        <f>_xlfn.CONCAT(HelpMe7[[#This Row],[Year]],"-W",HelpMe7[[#This Row],[Week'#]])</f>
        <v>2024-W29</v>
      </c>
      <c r="AE127" s="228" t="str">
        <f>IFERROR(VLOOKUP(HelpMe7[[#This Row],[ID]],CGTracker[#All],11,FALSE),"No CG Status Found")</f>
        <v>No CG Status Found</v>
      </c>
      <c r="AF127" s="228">
        <f>MONTH(TEXT(HelpMe7[[#This Row],[Updated Creation Date]],"mmm dd, yyyy hh:mm"))</f>
        <v>7</v>
      </c>
      <c r="AG127" s="228" t="str">
        <f>_xlfn.CONCAT(HelpMe7[[#This Row],[Year]],"-M",HelpMe7[[#This Row],[Month]])</f>
        <v>2024-M7</v>
      </c>
      <c r="AH127" s="228" t="str">
        <f ca="1">IF(HelpMe7[[#This Row],[Age]]&lt;2,"Less than 2",IF(HelpMe7[[#This Row],[Age]]&lt;5,"From 2 to 5",IF(HelpMe7[[#This Row],[Age]]&lt;10,"From 5 to 10","More than 10")))</f>
        <v>More than 10</v>
      </c>
      <c r="AI1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45490.363888888889</v>
      </c>
      <c r="AJ1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28" spans="1:36" ht="14.45">
      <c r="A128" s="236" t="s">
        <v>8425</v>
      </c>
      <c r="B128" s="224" t="s">
        <v>117</v>
      </c>
      <c r="C128" s="224" t="s">
        <v>795</v>
      </c>
      <c r="D128" s="1" t="s">
        <v>1770</v>
      </c>
      <c r="E128" s="224" t="s">
        <v>870</v>
      </c>
      <c r="F128" s="224" t="s">
        <v>518</v>
      </c>
      <c r="G128" s="224" t="s">
        <v>516</v>
      </c>
      <c r="H128" s="224" t="s">
        <v>403</v>
      </c>
      <c r="I128" s="227" t="s">
        <v>8426</v>
      </c>
      <c r="J128" s="225" t="s">
        <v>8386</v>
      </c>
      <c r="K128" s="224" t="s">
        <v>846</v>
      </c>
      <c r="L128" s="225" t="s">
        <v>8427</v>
      </c>
      <c r="M128" s="224" t="s">
        <v>1010</v>
      </c>
      <c r="N128" s="224" t="s">
        <v>874</v>
      </c>
      <c r="O128" s="224" t="s">
        <v>1123</v>
      </c>
      <c r="P128" s="225" t="s">
        <v>8427</v>
      </c>
      <c r="Q128" s="224" t="s">
        <v>892</v>
      </c>
      <c r="R128" s="225" t="s">
        <v>8428</v>
      </c>
      <c r="S128" s="225" t="s">
        <v>8429</v>
      </c>
      <c r="T128" s="225" t="s">
        <v>8386</v>
      </c>
      <c r="U128" s="224" t="s">
        <v>846</v>
      </c>
      <c r="V128" s="224" t="s">
        <v>855</v>
      </c>
      <c r="W128" s="224" t="s">
        <v>869</v>
      </c>
      <c r="X128" s="228" t="str">
        <f>VLOOKUP(HelpMe7[[#This Row],[Technician]],Technicians[#All],3,FALSE)</f>
        <v>Capgemini</v>
      </c>
      <c r="Y128" s="228" t="str">
        <f>VLOOKUP(HelpMe7[[#This Row],[Technician]],Technicians[#All],2,FALSE)</f>
        <v>SAP SD</v>
      </c>
      <c r="Z128" s="233" t="str">
        <f>IF((TEXT("Oct 28, 2024 00:00 AM","mmm dd, yyyy hh:mm") - TEXT(HelpMe7[[#This Row],[Updated Creation Date]],"mmm dd, yyyy hh:mm"))&gt;0, "Yes","No")</f>
        <v>Yes</v>
      </c>
      <c r="AA128" s="230">
        <f ca="1">IF(HelpMe7[[#This Row],[Updated Resolved Date]]="-",NOW()-TEXT(HelpMe7[[#This Row],[Updated Creation Date]],"mmm dd, yyyy hh:mm"),HelpMe7[[#This Row],[Updated Resolved Date]]-HelpMe7[[#This Row],[Updated Creation Date]])</f>
        <v>148.2055555555562</v>
      </c>
      <c r="AB128" s="231">
        <f>YEAR(TEXT(HelpMe7[[#This Row],[Updated Creation Date]],"mmm dd, yyyy hh:mm"))</f>
        <v>2024</v>
      </c>
      <c r="AC128" s="228">
        <f>WEEKNUM(TEXT(HelpMe7[[#This Row],[Updated Creation Date]],"mmm dd, yyyy hh:mm"),2)</f>
        <v>29</v>
      </c>
      <c r="AD128" s="228" t="str">
        <f>_xlfn.CONCAT(HelpMe7[[#This Row],[Year]],"-W",HelpMe7[[#This Row],[Week'#]])</f>
        <v>2024-W29</v>
      </c>
      <c r="AE128" s="228" t="str">
        <f>IFERROR(VLOOKUP(HelpMe7[[#This Row],[ID]],CGTracker[#All],11,FALSE),"No CG Status Found")</f>
        <v>No CG Status Found</v>
      </c>
      <c r="AF128" s="228">
        <f>MONTH(TEXT(HelpMe7[[#This Row],[Updated Creation Date]],"mmm dd, yyyy hh:mm"))</f>
        <v>7</v>
      </c>
      <c r="AG128" s="228" t="str">
        <f>_xlfn.CONCAT(HelpMe7[[#This Row],[Year]],"-M",HelpMe7[[#This Row],[Month]])</f>
        <v>2024-M7</v>
      </c>
      <c r="AH128" s="228" t="str">
        <f ca="1">IF(HelpMe7[[#This Row],[Age]]&lt;2,"Less than 2",IF(HelpMe7[[#This Row],[Age]]&lt;5,"From 2 to 5",IF(HelpMe7[[#This Row],[Age]]&lt;10,"From 5 to 10","More than 10")))</f>
        <v>More than 10</v>
      </c>
      <c r="AI1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45490.365972222222</v>
      </c>
      <c r="AJ1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45638.571527777778</v>
      </c>
    </row>
    <row r="129" spans="1:36" ht="26.1">
      <c r="A129" s="236" t="s">
        <v>8430</v>
      </c>
      <c r="B129" s="224" t="s">
        <v>117</v>
      </c>
      <c r="C129" s="224" t="s">
        <v>795</v>
      </c>
      <c r="D129" s="1" t="s">
        <v>1775</v>
      </c>
      <c r="E129" s="224" t="s">
        <v>1742</v>
      </c>
      <c r="F129" s="224" t="s">
        <v>1010</v>
      </c>
      <c r="G129" s="224" t="s">
        <v>1743</v>
      </c>
      <c r="H129" s="224" t="s">
        <v>131</v>
      </c>
      <c r="I129" s="227" t="s">
        <v>8391</v>
      </c>
      <c r="J129" s="225" t="s">
        <v>8431</v>
      </c>
      <c r="K129" s="224" t="s">
        <v>846</v>
      </c>
      <c r="L129" s="225" t="s">
        <v>855</v>
      </c>
      <c r="M129" s="224" t="s">
        <v>1010</v>
      </c>
      <c r="N129" s="224" t="s">
        <v>1280</v>
      </c>
      <c r="O129" s="224" t="s">
        <v>1015</v>
      </c>
      <c r="P129" s="225" t="s">
        <v>8432</v>
      </c>
      <c r="Q129" s="224" t="s">
        <v>892</v>
      </c>
      <c r="R129" s="225" t="s">
        <v>855</v>
      </c>
      <c r="S129" s="225" t="s">
        <v>855</v>
      </c>
      <c r="T129" s="225" t="s">
        <v>8431</v>
      </c>
      <c r="U129" s="224" t="s">
        <v>846</v>
      </c>
      <c r="V129" s="224" t="s">
        <v>1779</v>
      </c>
      <c r="W129" s="224" t="s">
        <v>869</v>
      </c>
      <c r="X129" s="228" t="str">
        <f>VLOOKUP(HelpMe7[[#This Row],[Technician]],Technicians[#All],3,FALSE)</f>
        <v>RAK Ceramics</v>
      </c>
      <c r="Y129" s="228" t="str">
        <f>VLOOKUP(HelpMe7[[#This Row],[Technician]],Technicians[#All],2,FALSE)</f>
        <v>Business Head India</v>
      </c>
      <c r="Z129" s="233" t="str">
        <f>IF((TEXT("Oct 28, 2024 00:00 AM","mmm dd, yyyy hh:mm") - TEXT(HelpMe7[[#This Row],[Updated Creation Date]],"mmm dd, yyyy hh:mm"))&gt;0, "Yes","No")</f>
        <v>Yes</v>
      </c>
      <c r="AA129" s="230">
        <f ca="1">IF(HelpMe7[[#This Row],[Updated Resolved Date]]="-",NOW()-TEXT(HelpMe7[[#This Row],[Updated Creation Date]],"mmm dd, yyyy hh:mm"),HelpMe7[[#This Row],[Updated Resolved Date]]-HelpMe7[[#This Row],[Updated Creation Date]])</f>
        <v>163.36863009259105</v>
      </c>
      <c r="AB129" s="231">
        <f>YEAR(TEXT(HelpMe7[[#This Row],[Updated Creation Date]],"mmm dd, yyyy hh:mm"))</f>
        <v>2024</v>
      </c>
      <c r="AC129" s="228">
        <f>WEEKNUM(TEXT(HelpMe7[[#This Row],[Updated Creation Date]],"mmm dd, yyyy hh:mm"),2)</f>
        <v>29</v>
      </c>
      <c r="AD129" s="228" t="str">
        <f>_xlfn.CONCAT(HelpMe7[[#This Row],[Year]],"-W",HelpMe7[[#This Row],[Week'#]])</f>
        <v>2024-W29</v>
      </c>
      <c r="AE129" s="228" t="str">
        <f>IFERROR(VLOOKUP(HelpMe7[[#This Row],[ID]],CGTracker[#All],11,FALSE),"No CG Status Found")</f>
        <v>No CG Status Found</v>
      </c>
      <c r="AF129" s="228">
        <f>MONTH(TEXT(HelpMe7[[#This Row],[Updated Creation Date]],"mmm dd, yyyy hh:mm"))</f>
        <v>7</v>
      </c>
      <c r="AG129" s="228" t="str">
        <f>_xlfn.CONCAT(HelpMe7[[#This Row],[Year]],"-M",HelpMe7[[#This Row],[Month]])</f>
        <v>2024-M7</v>
      </c>
      <c r="AH129" s="228" t="str">
        <f ca="1">IF(HelpMe7[[#This Row],[Age]]&lt;2,"Less than 2",IF(HelpMe7[[#This Row],[Age]]&lt;5,"From 2 to 5",IF(HelpMe7[[#This Row],[Age]]&lt;10,"From 5 to 10","More than 10")))</f>
        <v>More than 10</v>
      </c>
      <c r="AI1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45490.388888888891</v>
      </c>
      <c r="AJ1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30" spans="1:36" ht="14.45">
      <c r="A130" s="236" t="s">
        <v>8433</v>
      </c>
      <c r="B130" s="224" t="s">
        <v>117</v>
      </c>
      <c r="C130" s="224" t="s">
        <v>795</v>
      </c>
      <c r="D130" s="1" t="s">
        <v>1780</v>
      </c>
      <c r="E130" s="224" t="s">
        <v>1434</v>
      </c>
      <c r="F130" s="224" t="s">
        <v>881</v>
      </c>
      <c r="G130" s="224" t="s">
        <v>882</v>
      </c>
      <c r="H130" s="224" t="s">
        <v>403</v>
      </c>
      <c r="I130" s="227" t="s">
        <v>8434</v>
      </c>
      <c r="J130" s="225" t="s">
        <v>8435</v>
      </c>
      <c r="K130" s="224" t="s">
        <v>846</v>
      </c>
      <c r="L130" s="225" t="s">
        <v>8299</v>
      </c>
      <c r="M130" s="224" t="s">
        <v>1434</v>
      </c>
      <c r="N130" s="224" t="s">
        <v>1156</v>
      </c>
      <c r="O130" s="224" t="s">
        <v>850</v>
      </c>
      <c r="P130" s="225" t="s">
        <v>8299</v>
      </c>
      <c r="Q130" s="224" t="s">
        <v>795</v>
      </c>
      <c r="R130" s="225" t="s">
        <v>8436</v>
      </c>
      <c r="S130" s="225" t="s">
        <v>8436</v>
      </c>
      <c r="T130" s="225" t="s">
        <v>8435</v>
      </c>
      <c r="U130" s="224" t="s">
        <v>890</v>
      </c>
      <c r="V130" s="224" t="s">
        <v>855</v>
      </c>
      <c r="W130" s="224" t="s">
        <v>869</v>
      </c>
      <c r="X130" s="228" t="str">
        <f>VLOOKUP(HelpMe7[[#This Row],[Technician]],Technicians[#All],3,FALSE)</f>
        <v>RAK Ceramics</v>
      </c>
      <c r="Y130" s="228" t="str">
        <f>VLOOKUP(HelpMe7[[#This Row],[Technician]],Technicians[#All],2,FALSE)</f>
        <v>SAP Basis</v>
      </c>
      <c r="Z130" s="233" t="str">
        <f>IF((TEXT("Oct 28, 2024 00:00 AM","mmm dd, yyyy hh:mm") - TEXT(HelpMe7[[#This Row],[Updated Creation Date]],"mmm dd, yyyy hh:mm"))&gt;0, "Yes","No")</f>
        <v>Yes</v>
      </c>
      <c r="AA130" s="230">
        <f ca="1">IF(HelpMe7[[#This Row],[Updated Resolved Date]]="-",NOW()-TEXT(HelpMe7[[#This Row],[Updated Creation Date]],"mmm dd, yyyy hh:mm"),HelpMe7[[#This Row],[Updated Resolved Date]]-HelpMe7[[#This Row],[Updated Creation Date]])</f>
        <v>0.99097222222189885</v>
      </c>
      <c r="AB130" s="231">
        <f>YEAR(TEXT(HelpMe7[[#This Row],[Updated Creation Date]],"mmm dd, yyyy hh:mm"))</f>
        <v>2024</v>
      </c>
      <c r="AC130" s="228">
        <f>WEEKNUM(TEXT(HelpMe7[[#This Row],[Updated Creation Date]],"mmm dd, yyyy hh:mm"),2)</f>
        <v>29</v>
      </c>
      <c r="AD130" s="228" t="str">
        <f>_xlfn.CONCAT(HelpMe7[[#This Row],[Year]],"-W",HelpMe7[[#This Row],[Week'#]])</f>
        <v>2024-W29</v>
      </c>
      <c r="AE130" s="228" t="str">
        <f>IFERROR(VLOOKUP(HelpMe7[[#This Row],[ID]],CGTracker[#All],11,FALSE),"No CG Status Found")</f>
        <v>No CG Status Found</v>
      </c>
      <c r="AF130" s="228">
        <f>MONTH(TEXT(HelpMe7[[#This Row],[Updated Creation Date]],"mmm dd, yyyy hh:mm"))</f>
        <v>7</v>
      </c>
      <c r="AG130" s="228" t="str">
        <f>_xlfn.CONCAT(HelpMe7[[#This Row],[Year]],"-M",HelpMe7[[#This Row],[Month]])</f>
        <v>2024-M7</v>
      </c>
      <c r="AH130" s="228" t="str">
        <f ca="1">IF(HelpMe7[[#This Row],[Age]]&lt;2,"Less than 2",IF(HelpMe7[[#This Row],[Age]]&lt;5,"From 2 to 5",IF(HelpMe7[[#This Row],[Age]]&lt;10,"From 5 to 10","More than 10")))</f>
        <v>Less than 2</v>
      </c>
      <c r="AI1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45490.729861111111</v>
      </c>
      <c r="AJ1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45491.720833333333</v>
      </c>
    </row>
    <row r="131" spans="1:36" ht="14.45">
      <c r="A131" s="236" t="s">
        <v>8437</v>
      </c>
      <c r="B131" s="224" t="s">
        <v>117</v>
      </c>
      <c r="C131" s="224" t="s">
        <v>795</v>
      </c>
      <c r="D131" s="1" t="s">
        <v>1785</v>
      </c>
      <c r="E131" s="224" t="s">
        <v>1094</v>
      </c>
      <c r="F131" s="224" t="s">
        <v>881</v>
      </c>
      <c r="G131" s="224" t="s">
        <v>882</v>
      </c>
      <c r="H131" s="224" t="s">
        <v>403</v>
      </c>
      <c r="I131" s="227" t="s">
        <v>8438</v>
      </c>
      <c r="J131" s="225" t="s">
        <v>8439</v>
      </c>
      <c r="K131" s="224" t="s">
        <v>846</v>
      </c>
      <c r="L131" s="225" t="s">
        <v>8062</v>
      </c>
      <c r="M131" s="224" t="s">
        <v>1094</v>
      </c>
      <c r="N131" s="224" t="s">
        <v>1098</v>
      </c>
      <c r="O131" s="224" t="s">
        <v>850</v>
      </c>
      <c r="P131" s="225" t="s">
        <v>8062</v>
      </c>
      <c r="Q131" s="224" t="s">
        <v>795</v>
      </c>
      <c r="R131" s="225" t="s">
        <v>8440</v>
      </c>
      <c r="S131" s="225" t="s">
        <v>8440</v>
      </c>
      <c r="T131" s="225" t="s">
        <v>8439</v>
      </c>
      <c r="U131" s="224" t="s">
        <v>890</v>
      </c>
      <c r="V131" s="224" t="s">
        <v>855</v>
      </c>
      <c r="W131" s="224" t="s">
        <v>869</v>
      </c>
      <c r="X131" s="228" t="str">
        <f>VLOOKUP(HelpMe7[[#This Row],[Technician]],Technicians[#All],3,FALSE)</f>
        <v>RAK Ceramics</v>
      </c>
      <c r="Y131" s="228" t="str">
        <f>VLOOKUP(HelpMe7[[#This Row],[Technician]],Technicians[#All],2,FALSE)</f>
        <v>SAP Basis</v>
      </c>
      <c r="Z131" s="233" t="str">
        <f>IF((TEXT("Oct 28, 2024 00:00 AM","mmm dd, yyyy hh:mm") - TEXT(HelpMe7[[#This Row],[Updated Creation Date]],"mmm dd, yyyy hh:mm"))&gt;0, "Yes","No")</f>
        <v>Yes</v>
      </c>
      <c r="AA131" s="230">
        <f ca="1">IF(HelpMe7[[#This Row],[Updated Resolved Date]]="-",NOW()-TEXT(HelpMe7[[#This Row],[Updated Creation Date]],"mmm dd, yyyy hh:mm"),HelpMe7[[#This Row],[Updated Resolved Date]]-HelpMe7[[#This Row],[Updated Creation Date]])</f>
        <v>7.4999999997089617E-2</v>
      </c>
      <c r="AB131" s="231">
        <f>YEAR(TEXT(HelpMe7[[#This Row],[Updated Creation Date]],"mmm dd, yyyy hh:mm"))</f>
        <v>2024</v>
      </c>
      <c r="AC131" s="228">
        <f>WEEKNUM(TEXT(HelpMe7[[#This Row],[Updated Creation Date]],"mmm dd, yyyy hh:mm"),2)</f>
        <v>29</v>
      </c>
      <c r="AD131" s="228" t="str">
        <f>_xlfn.CONCAT(HelpMe7[[#This Row],[Year]],"-W",HelpMe7[[#This Row],[Week'#]])</f>
        <v>2024-W29</v>
      </c>
      <c r="AE131" s="228" t="str">
        <f>IFERROR(VLOOKUP(HelpMe7[[#This Row],[ID]],CGTracker[#All],11,FALSE),"No CG Status Found")</f>
        <v>No CG Status Found</v>
      </c>
      <c r="AF131" s="228">
        <f>MONTH(TEXT(HelpMe7[[#This Row],[Updated Creation Date]],"mmm dd, yyyy hh:mm"))</f>
        <v>7</v>
      </c>
      <c r="AG131" s="228" t="str">
        <f>_xlfn.CONCAT(HelpMe7[[#This Row],[Year]],"-M",HelpMe7[[#This Row],[Month]])</f>
        <v>2024-M7</v>
      </c>
      <c r="AH131" s="228" t="str">
        <f ca="1">IF(HelpMe7[[#This Row],[Age]]&lt;2,"Less than 2",IF(HelpMe7[[#This Row],[Age]]&lt;5,"From 2 to 5",IF(HelpMe7[[#This Row],[Age]]&lt;10,"From 5 to 10","More than 10")))</f>
        <v>Less than 2</v>
      </c>
      <c r="AI1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45490.417361111111</v>
      </c>
      <c r="AJ1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45490.492361111108</v>
      </c>
    </row>
    <row r="132" spans="1:36" ht="14.45">
      <c r="A132" s="236" t="s">
        <v>8441</v>
      </c>
      <c r="B132" s="224" t="s">
        <v>117</v>
      </c>
      <c r="C132" s="224" t="s">
        <v>795</v>
      </c>
      <c r="D132" s="1" t="s">
        <v>1790</v>
      </c>
      <c r="E132" s="224" t="s">
        <v>1791</v>
      </c>
      <c r="F132" s="224" t="s">
        <v>742</v>
      </c>
      <c r="G132" s="224" t="s">
        <v>895</v>
      </c>
      <c r="H132" s="224" t="s">
        <v>268</v>
      </c>
      <c r="I132" s="227" t="s">
        <v>8442</v>
      </c>
      <c r="J132" s="225" t="s">
        <v>8443</v>
      </c>
      <c r="K132" s="224" t="s">
        <v>846</v>
      </c>
      <c r="L132" s="225" t="s">
        <v>855</v>
      </c>
      <c r="M132" s="224" t="s">
        <v>1791</v>
      </c>
      <c r="N132" s="224" t="s">
        <v>1666</v>
      </c>
      <c r="O132" s="224" t="s">
        <v>850</v>
      </c>
      <c r="P132" s="225" t="s">
        <v>8444</v>
      </c>
      <c r="Q132" s="224" t="s">
        <v>795</v>
      </c>
      <c r="R132" s="225" t="s">
        <v>855</v>
      </c>
      <c r="S132" s="225" t="s">
        <v>4457</v>
      </c>
      <c r="T132" s="225" t="s">
        <v>8443</v>
      </c>
      <c r="U132" s="224" t="s">
        <v>846</v>
      </c>
      <c r="V132" s="224" t="s">
        <v>1797</v>
      </c>
      <c r="W132" s="224" t="s">
        <v>869</v>
      </c>
      <c r="X132" s="228" t="str">
        <f>VLOOKUP(HelpMe7[[#This Row],[Technician]],Technicians[#All],3,FALSE)</f>
        <v>RAK Ceramics</v>
      </c>
      <c r="Y132" s="228" t="str">
        <f>VLOOKUP(HelpMe7[[#This Row],[Technician]],Technicians[#All],2,FALSE)</f>
        <v>SAP SD</v>
      </c>
      <c r="Z132" s="233" t="str">
        <f>IF((TEXT("Oct 28, 2024 00:00 AM","mmm dd, yyyy hh:mm") - TEXT(HelpMe7[[#This Row],[Updated Creation Date]],"mmm dd, yyyy hh:mm"))&gt;0, "Yes","No")</f>
        <v>Yes</v>
      </c>
      <c r="AA132" s="230">
        <f ca="1">IF(HelpMe7[[#This Row],[Updated Resolved Date]]="-",NOW()-TEXT(HelpMe7[[#This Row],[Updated Creation Date]],"mmm dd, yyyy hh:mm"),HelpMe7[[#This Row],[Updated Resolved Date]]-HelpMe7[[#This Row],[Updated Creation Date]])</f>
        <v>161.30057453703921</v>
      </c>
      <c r="AB132" s="231">
        <f>YEAR(TEXT(HelpMe7[[#This Row],[Updated Creation Date]],"mmm dd, yyyy hh:mm"))</f>
        <v>2024</v>
      </c>
      <c r="AC132" s="228">
        <f>WEEKNUM(TEXT(HelpMe7[[#This Row],[Updated Creation Date]],"mmm dd, yyyy hh:mm"),2)</f>
        <v>29</v>
      </c>
      <c r="AD132" s="228" t="str">
        <f>_xlfn.CONCAT(HelpMe7[[#This Row],[Year]],"-W",HelpMe7[[#This Row],[Week'#]])</f>
        <v>2024-W29</v>
      </c>
      <c r="AE132" s="228" t="str">
        <f>IFERROR(VLOOKUP(HelpMe7[[#This Row],[ID]],CGTracker[#All],11,FALSE),"No CG Status Found")</f>
        <v>No CG Status Found</v>
      </c>
      <c r="AF132" s="228">
        <f>MONTH(TEXT(HelpMe7[[#This Row],[Updated Creation Date]],"mmm dd, yyyy hh:mm"))</f>
        <v>7</v>
      </c>
      <c r="AG132" s="228" t="str">
        <f>_xlfn.CONCAT(HelpMe7[[#This Row],[Year]],"-M",HelpMe7[[#This Row],[Month]])</f>
        <v>2024-M7</v>
      </c>
      <c r="AH132" s="228" t="str">
        <f ca="1">IF(HelpMe7[[#This Row],[Age]]&lt;2,"Less than 2",IF(HelpMe7[[#This Row],[Age]]&lt;5,"From 2 to 5",IF(HelpMe7[[#This Row],[Age]]&lt;10,"From 5 to 10","More than 10")))</f>
        <v>More than 10</v>
      </c>
      <c r="AI1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45492.456944444442</v>
      </c>
      <c r="AJ1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33" spans="1:36" ht="26.1">
      <c r="A133" s="236" t="s">
        <v>8445</v>
      </c>
      <c r="B133" s="224" t="s">
        <v>117</v>
      </c>
      <c r="C133" s="224" t="s">
        <v>1035</v>
      </c>
      <c r="D133" s="1" t="s">
        <v>1798</v>
      </c>
      <c r="E133" s="224" t="s">
        <v>1799</v>
      </c>
      <c r="F133" s="224" t="s">
        <v>881</v>
      </c>
      <c r="G133" s="224" t="s">
        <v>882</v>
      </c>
      <c r="H133" s="224" t="s">
        <v>403</v>
      </c>
      <c r="I133" s="227" t="s">
        <v>8446</v>
      </c>
      <c r="J133" s="225" t="s">
        <v>8447</v>
      </c>
      <c r="K133" s="224" t="s">
        <v>890</v>
      </c>
      <c r="L133" s="225" t="s">
        <v>2756</v>
      </c>
      <c r="M133" s="224" t="s">
        <v>1799</v>
      </c>
      <c r="N133" s="224" t="s">
        <v>1240</v>
      </c>
      <c r="O133" s="224" t="s">
        <v>850</v>
      </c>
      <c r="P133" s="225" t="s">
        <v>8448</v>
      </c>
      <c r="Q133" s="224" t="s">
        <v>892</v>
      </c>
      <c r="R133" s="225" t="s">
        <v>8449</v>
      </c>
      <c r="S133" s="225" t="s">
        <v>8450</v>
      </c>
      <c r="T133" s="225" t="s">
        <v>8447</v>
      </c>
      <c r="U133" s="224" t="s">
        <v>890</v>
      </c>
      <c r="V133" s="224" t="s">
        <v>855</v>
      </c>
      <c r="W133" s="224" t="s">
        <v>938</v>
      </c>
      <c r="X133" s="228" t="str">
        <f>VLOOKUP(HelpMe7[[#This Row],[Technician]],Technicians[#All],3,FALSE)</f>
        <v>RAK Ceramics</v>
      </c>
      <c r="Y133" s="228" t="str">
        <f>VLOOKUP(HelpMe7[[#This Row],[Technician]],Technicians[#All],2,FALSE)</f>
        <v>SAP Basis</v>
      </c>
      <c r="Z133" s="233" t="str">
        <f>IF((TEXT("Oct 28, 2024 00:00 AM","mmm dd, yyyy hh:mm") - TEXT(HelpMe7[[#This Row],[Updated Creation Date]],"mmm dd, yyyy hh:mm"))&gt;0, "Yes","No")</f>
        <v>Yes</v>
      </c>
      <c r="AA133" s="230">
        <f ca="1">IF(HelpMe7[[#This Row],[Updated Resolved Date]]="-",NOW()-TEXT(HelpMe7[[#This Row],[Updated Creation Date]],"mmm dd, yyyy hh:mm"),HelpMe7[[#This Row],[Updated Resolved Date]]-HelpMe7[[#This Row],[Updated Creation Date]])</f>
        <v>11.027777777781012</v>
      </c>
      <c r="AB133" s="231">
        <f>YEAR(TEXT(HelpMe7[[#This Row],[Updated Creation Date]],"mmm dd, yyyy hh:mm"))</f>
        <v>2024</v>
      </c>
      <c r="AC133" s="228">
        <f>WEEKNUM(TEXT(HelpMe7[[#This Row],[Updated Creation Date]],"mmm dd, yyyy hh:mm"),2)</f>
        <v>30</v>
      </c>
      <c r="AD133" s="228" t="str">
        <f>_xlfn.CONCAT(HelpMe7[[#This Row],[Year]],"-W",HelpMe7[[#This Row],[Week'#]])</f>
        <v>2024-W30</v>
      </c>
      <c r="AE133" s="228" t="str">
        <f>IFERROR(VLOOKUP(HelpMe7[[#This Row],[ID]],CGTracker[#All],11,FALSE),"No CG Status Found")</f>
        <v>No CG Status Found</v>
      </c>
      <c r="AF133" s="228">
        <f>MONTH(TEXT(HelpMe7[[#This Row],[Updated Creation Date]],"mmm dd, yyyy hh:mm"))</f>
        <v>7</v>
      </c>
      <c r="AG133" s="228" t="str">
        <f>_xlfn.CONCAT(HelpMe7[[#This Row],[Year]],"-M",HelpMe7[[#This Row],[Month]])</f>
        <v>2024-M7</v>
      </c>
      <c r="AH133" s="228" t="str">
        <f ca="1">IF(HelpMe7[[#This Row],[Age]]&lt;2,"Less than 2",IF(HelpMe7[[#This Row],[Age]]&lt;5,"From 2 to 5",IF(HelpMe7[[#This Row],[Age]]&lt;10,"From 5 to 10","More than 10")))</f>
        <v>More than 10</v>
      </c>
      <c r="AI1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45495.459027777775</v>
      </c>
      <c r="AJ1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45506.486805555556</v>
      </c>
    </row>
    <row r="134" spans="1:36" ht="26.1">
      <c r="A134" s="236" t="s">
        <v>8451</v>
      </c>
      <c r="B134" s="224" t="s">
        <v>117</v>
      </c>
      <c r="C134" s="224" t="s">
        <v>795</v>
      </c>
      <c r="D134" s="1" t="s">
        <v>1807</v>
      </c>
      <c r="E134" s="224" t="s">
        <v>1808</v>
      </c>
      <c r="F134" s="224" t="s">
        <v>1054</v>
      </c>
      <c r="G134" s="224" t="s">
        <v>1055</v>
      </c>
      <c r="H134" s="224" t="s">
        <v>131</v>
      </c>
      <c r="I134" s="227" t="s">
        <v>8452</v>
      </c>
      <c r="J134" s="225" t="s">
        <v>8453</v>
      </c>
      <c r="K134" s="224" t="s">
        <v>846</v>
      </c>
      <c r="L134" s="225" t="s">
        <v>855</v>
      </c>
      <c r="M134" s="224" t="s">
        <v>1808</v>
      </c>
      <c r="N134" s="224" t="s">
        <v>1811</v>
      </c>
      <c r="O134" s="224" t="s">
        <v>1015</v>
      </c>
      <c r="P134" s="225" t="s">
        <v>8454</v>
      </c>
      <c r="Q134" s="224" t="s">
        <v>892</v>
      </c>
      <c r="R134" s="225" t="s">
        <v>855</v>
      </c>
      <c r="S134" s="225" t="s">
        <v>8455</v>
      </c>
      <c r="T134" s="225" t="s">
        <v>8453</v>
      </c>
      <c r="U134" s="224" t="s">
        <v>846</v>
      </c>
      <c r="V134" s="224" t="s">
        <v>855</v>
      </c>
      <c r="W134" s="224" t="s">
        <v>869</v>
      </c>
      <c r="X134" s="228" t="str">
        <f>VLOOKUP(HelpMe7[[#This Row],[Technician]],Technicians[#All],3,FALSE)</f>
        <v>RAK Ceramics</v>
      </c>
      <c r="Y134" s="228" t="str">
        <f>VLOOKUP(HelpMe7[[#This Row],[Technician]],Technicians[#All],2,FALSE)</f>
        <v>SAP PP</v>
      </c>
      <c r="Z134" s="233" t="str">
        <f>IF((TEXT("Oct 28, 2024 00:00 AM","mmm dd, yyyy hh:mm") - TEXT(HelpMe7[[#This Row],[Updated Creation Date]],"mmm dd, yyyy hh:mm"))&gt;0, "Yes","No")</f>
        <v>Yes</v>
      </c>
      <c r="AA134" s="230">
        <f ca="1">IF(HelpMe7[[#This Row],[Updated Resolved Date]]="-",NOW()-TEXT(HelpMe7[[#This Row],[Updated Creation Date]],"mmm dd, yyyy hh:mm"),HelpMe7[[#This Row],[Updated Resolved Date]]-HelpMe7[[#This Row],[Updated Creation Date]])</f>
        <v>157.3714078703706</v>
      </c>
      <c r="AB134" s="231">
        <f>YEAR(TEXT(HelpMe7[[#This Row],[Updated Creation Date]],"mmm dd, yyyy hh:mm"))</f>
        <v>2024</v>
      </c>
      <c r="AC134" s="228">
        <f>WEEKNUM(TEXT(HelpMe7[[#This Row],[Updated Creation Date]],"mmm dd, yyyy hh:mm"),2)</f>
        <v>30</v>
      </c>
      <c r="AD134" s="228" t="str">
        <f>_xlfn.CONCAT(HelpMe7[[#This Row],[Year]],"-W",HelpMe7[[#This Row],[Week'#]])</f>
        <v>2024-W30</v>
      </c>
      <c r="AE134" s="228" t="str">
        <f>IFERROR(VLOOKUP(HelpMe7[[#This Row],[ID]],CGTracker[#All],11,FALSE),"No CG Status Found")</f>
        <v>No CG Status Found</v>
      </c>
      <c r="AF134" s="228">
        <f>MONTH(TEXT(HelpMe7[[#This Row],[Updated Creation Date]],"mmm dd, yyyy hh:mm"))</f>
        <v>7</v>
      </c>
      <c r="AG134" s="228" t="str">
        <f>_xlfn.CONCAT(HelpMe7[[#This Row],[Year]],"-M",HelpMe7[[#This Row],[Month]])</f>
        <v>2024-M7</v>
      </c>
      <c r="AH134" s="228" t="str">
        <f ca="1">IF(HelpMe7[[#This Row],[Age]]&lt;2,"Less than 2",IF(HelpMe7[[#This Row],[Age]]&lt;5,"From 2 to 5",IF(HelpMe7[[#This Row],[Age]]&lt;10,"From 5 to 10","More than 10")))</f>
        <v>More than 10</v>
      </c>
      <c r="AI1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45496.386111111111</v>
      </c>
      <c r="AJ1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35" spans="1:36" ht="14.45">
      <c r="A135" s="236" t="s">
        <v>8456</v>
      </c>
      <c r="B135" s="224" t="s">
        <v>117</v>
      </c>
      <c r="C135" s="224" t="s">
        <v>795</v>
      </c>
      <c r="D135" s="1" t="s">
        <v>1814</v>
      </c>
      <c r="E135" s="224" t="s">
        <v>979</v>
      </c>
      <c r="F135" s="224" t="s">
        <v>881</v>
      </c>
      <c r="G135" s="224" t="s">
        <v>882</v>
      </c>
      <c r="H135" s="224" t="s">
        <v>403</v>
      </c>
      <c r="I135" s="227" t="s">
        <v>8457</v>
      </c>
      <c r="J135" s="225" t="s">
        <v>1646</v>
      </c>
      <c r="K135" s="224" t="s">
        <v>846</v>
      </c>
      <c r="L135" s="225" t="s">
        <v>8165</v>
      </c>
      <c r="M135" s="224" t="s">
        <v>979</v>
      </c>
      <c r="N135" s="224" t="s">
        <v>886</v>
      </c>
      <c r="O135" s="224" t="s">
        <v>850</v>
      </c>
      <c r="P135" s="225" t="s">
        <v>8165</v>
      </c>
      <c r="Q135" s="224" t="s">
        <v>795</v>
      </c>
      <c r="R135" s="225" t="s">
        <v>8458</v>
      </c>
      <c r="S135" s="225" t="s">
        <v>8458</v>
      </c>
      <c r="T135" s="225" t="s">
        <v>1646</v>
      </c>
      <c r="U135" s="224" t="s">
        <v>890</v>
      </c>
      <c r="V135" s="224" t="s">
        <v>855</v>
      </c>
      <c r="W135" s="224" t="s">
        <v>869</v>
      </c>
      <c r="X135" s="228" t="str">
        <f>VLOOKUP(HelpMe7[[#This Row],[Technician]],Technicians[#All],3,FALSE)</f>
        <v>RAK Ceramics</v>
      </c>
      <c r="Y135" s="228" t="str">
        <f>VLOOKUP(HelpMe7[[#This Row],[Technician]],Technicians[#All],2,FALSE)</f>
        <v>SAP Basis</v>
      </c>
      <c r="Z135" s="230" t="str">
        <f>IF((TEXT("Oct 28, 2024 00:00 AM","mmm dd, yyyy hh:mm") - TEXT(HelpMe7[[#This Row],[Updated Creation Date]],"mmm dd, yyyy hh:mm"))&gt;0, "Yes","No")</f>
        <v>Yes</v>
      </c>
      <c r="AA135" s="230">
        <f ca="1">IF(HelpMe7[[#This Row],[Updated Resolved Date]]="-",NOW()-TEXT(HelpMe7[[#This Row],[Updated Creation Date]],"mmm dd, yyyy hh:mm"),HelpMe7[[#This Row],[Updated Resolved Date]]-HelpMe7[[#This Row],[Updated Creation Date]])</f>
        <v>5.1305555555518367</v>
      </c>
      <c r="AB135" s="231">
        <f>YEAR(TEXT(HelpMe7[[#This Row],[Updated Creation Date]],"mmm dd, yyyy hh:mm"))</f>
        <v>2024</v>
      </c>
      <c r="AC135" s="228">
        <f>WEEKNUM(TEXT(HelpMe7[[#This Row],[Updated Creation Date]],"mmm dd, yyyy hh:mm"),2)</f>
        <v>29</v>
      </c>
      <c r="AD135" s="228" t="str">
        <f>_xlfn.CONCAT(HelpMe7[[#This Row],[Year]],"-W",HelpMe7[[#This Row],[Week'#]])</f>
        <v>2024-W29</v>
      </c>
      <c r="AE135" s="228" t="str">
        <f>IFERROR(VLOOKUP(HelpMe7[[#This Row],[ID]],CGTracker[#All],11,FALSE),"No CG Status Found")</f>
        <v>No CG Status Found</v>
      </c>
      <c r="AF135" s="228">
        <f>MONTH(TEXT(HelpMe7[[#This Row],[Updated Creation Date]],"mmm dd, yyyy hh:mm"))</f>
        <v>7</v>
      </c>
      <c r="AG135" s="228" t="str">
        <f>_xlfn.CONCAT(HelpMe7[[#This Row],[Year]],"-M",HelpMe7[[#This Row],[Month]])</f>
        <v>2024-M7</v>
      </c>
      <c r="AH135" s="228" t="str">
        <f ca="1">IF(HelpMe7[[#This Row],[Age]]&lt;2,"Less than 2",IF(HelpMe7[[#This Row],[Age]]&lt;5,"From 2 to 5",IF(HelpMe7[[#This Row],[Age]]&lt;10,"From 5 to 10","More than 10")))</f>
        <v>From 5 to 10</v>
      </c>
      <c r="AI1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45490.552083333336</v>
      </c>
      <c r="AJ1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45495.682638888888</v>
      </c>
    </row>
    <row r="136" spans="1:36" ht="14.45">
      <c r="A136" s="236" t="s">
        <v>8459</v>
      </c>
      <c r="B136" s="224" t="s">
        <v>117</v>
      </c>
      <c r="C136" s="224" t="s">
        <v>1035</v>
      </c>
      <c r="D136" s="1" t="s">
        <v>1819</v>
      </c>
      <c r="E136" s="224" t="s">
        <v>1820</v>
      </c>
      <c r="F136" s="224" t="s">
        <v>1821</v>
      </c>
      <c r="G136" s="224" t="s">
        <v>1822</v>
      </c>
      <c r="H136" s="224" t="s">
        <v>403</v>
      </c>
      <c r="I136" s="227" t="s">
        <v>8460</v>
      </c>
      <c r="J136" s="225" t="s">
        <v>8461</v>
      </c>
      <c r="K136" s="224" t="s">
        <v>846</v>
      </c>
      <c r="L136" s="225" t="s">
        <v>8462</v>
      </c>
      <c r="M136" s="224" t="s">
        <v>1820</v>
      </c>
      <c r="N136" s="224" t="s">
        <v>963</v>
      </c>
      <c r="O136" s="224" t="s">
        <v>850</v>
      </c>
      <c r="P136" s="225" t="s">
        <v>8462</v>
      </c>
      <c r="Q136" s="224" t="s">
        <v>892</v>
      </c>
      <c r="R136" s="225" t="s">
        <v>8463</v>
      </c>
      <c r="S136" s="225" t="s">
        <v>8464</v>
      </c>
      <c r="T136" s="225" t="s">
        <v>8461</v>
      </c>
      <c r="U136" s="224" t="s">
        <v>846</v>
      </c>
      <c r="V136" s="224" t="s">
        <v>855</v>
      </c>
      <c r="W136" s="224" t="s">
        <v>1829</v>
      </c>
      <c r="X136" s="228" t="str">
        <f>VLOOKUP(HelpMe7[[#This Row],[Technician]],Technicians[#All],3,FALSE)</f>
        <v>RAK Ceramics</v>
      </c>
      <c r="Y136" s="228" t="str">
        <f>VLOOKUP(HelpMe7[[#This Row],[Technician]],Technicians[#All],2,FALSE)</f>
        <v>SharePoint</v>
      </c>
      <c r="Z136" s="233" t="str">
        <f>IF((TEXT("Oct 28, 2024 00:00 AM","mmm dd, yyyy hh:mm") - TEXT(HelpMe7[[#This Row],[Updated Creation Date]],"mmm dd, yyyy hh:mm"))&gt;0, "Yes","No")</f>
        <v>Yes</v>
      </c>
      <c r="AA136" s="230">
        <f ca="1">IF(HelpMe7[[#This Row],[Updated Resolved Date]]="-",NOW()-TEXT(HelpMe7[[#This Row],[Updated Creation Date]],"mmm dd, yyyy hh:mm"),HelpMe7[[#This Row],[Updated Resolved Date]]-HelpMe7[[#This Row],[Updated Creation Date]])</f>
        <v>96</v>
      </c>
      <c r="AB136" s="231">
        <f>YEAR(TEXT(HelpMe7[[#This Row],[Updated Creation Date]],"mmm dd, yyyy hh:mm"))</f>
        <v>2024</v>
      </c>
      <c r="AC136" s="228">
        <f>WEEKNUM(TEXT(HelpMe7[[#This Row],[Updated Creation Date]],"mmm dd, yyyy hh:mm"),2)</f>
        <v>29</v>
      </c>
      <c r="AD136" s="228" t="str">
        <f>_xlfn.CONCAT(HelpMe7[[#This Row],[Year]],"-W",HelpMe7[[#This Row],[Week'#]])</f>
        <v>2024-W29</v>
      </c>
      <c r="AE136" s="228" t="str">
        <f>IFERROR(VLOOKUP(HelpMe7[[#This Row],[ID]],CGTracker[#All],11,FALSE),"No CG Status Found")</f>
        <v>No CG Status Found</v>
      </c>
      <c r="AF136" s="228">
        <f>MONTH(TEXT(HelpMe7[[#This Row],[Updated Creation Date]],"mmm dd, yyyy hh:mm"))</f>
        <v>7</v>
      </c>
      <c r="AG136" s="228" t="str">
        <f>_xlfn.CONCAT(HelpMe7[[#This Row],[Year]],"-M",HelpMe7[[#This Row],[Month]])</f>
        <v>2024-M7</v>
      </c>
      <c r="AH136" s="228" t="str">
        <f ca="1">IF(HelpMe7[[#This Row],[Age]]&lt;2,"Less than 2",IF(HelpMe7[[#This Row],[Age]]&lt;5,"From 2 to 5",IF(HelpMe7[[#This Row],[Age]]&lt;10,"From 5 to 10","More than 10")))</f>
        <v>More than 10</v>
      </c>
      <c r="AI1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45490.506249999999</v>
      </c>
      <c r="AJ1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45586.506249999999</v>
      </c>
    </row>
    <row r="137" spans="1:36" ht="14.45">
      <c r="A137" s="236" t="s">
        <v>8465</v>
      </c>
      <c r="B137" s="224" t="s">
        <v>117</v>
      </c>
      <c r="C137" s="224" t="s">
        <v>1035</v>
      </c>
      <c r="D137" s="1" t="s">
        <v>1830</v>
      </c>
      <c r="E137" s="224" t="s">
        <v>1831</v>
      </c>
      <c r="F137" s="224" t="s">
        <v>881</v>
      </c>
      <c r="G137" s="224" t="s">
        <v>882</v>
      </c>
      <c r="H137" s="224" t="s">
        <v>403</v>
      </c>
      <c r="I137" s="227" t="s">
        <v>8466</v>
      </c>
      <c r="J137" s="225" t="s">
        <v>8467</v>
      </c>
      <c r="K137" s="224" t="s">
        <v>846</v>
      </c>
      <c r="L137" s="225" t="s">
        <v>8468</v>
      </c>
      <c r="M137" s="224" t="s">
        <v>1831</v>
      </c>
      <c r="N137" s="224" t="s">
        <v>1272</v>
      </c>
      <c r="O137" s="224" t="s">
        <v>850</v>
      </c>
      <c r="P137" s="225" t="s">
        <v>8468</v>
      </c>
      <c r="Q137" s="224" t="s">
        <v>892</v>
      </c>
      <c r="R137" s="225" t="s">
        <v>2932</v>
      </c>
      <c r="S137" s="225" t="s">
        <v>2932</v>
      </c>
      <c r="T137" s="225" t="s">
        <v>8467</v>
      </c>
      <c r="U137" s="224" t="s">
        <v>890</v>
      </c>
      <c r="V137" s="224" t="s">
        <v>855</v>
      </c>
      <c r="W137" s="224" t="s">
        <v>1837</v>
      </c>
      <c r="X137" s="228" t="str">
        <f>VLOOKUP(HelpMe7[[#This Row],[Technician]],Technicians[#All],3,FALSE)</f>
        <v>RAK Ceramics</v>
      </c>
      <c r="Y137" s="228" t="str">
        <f>VLOOKUP(HelpMe7[[#This Row],[Technician]],Technicians[#All],2,FALSE)</f>
        <v>SAP Basis</v>
      </c>
      <c r="Z137" s="230" t="str">
        <f>IF((TEXT("Oct 28, 2024 00:00 AM","mmm dd, yyyy hh:mm") - TEXT(HelpMe7[[#This Row],[Updated Creation Date]],"mmm dd, yyyy hh:mm"))&gt;0, "Yes","No")</f>
        <v>Yes</v>
      </c>
      <c r="AA137" s="230">
        <f ca="1">IF(HelpMe7[[#This Row],[Updated Resolved Date]]="-",NOW()-TEXT(HelpMe7[[#This Row],[Updated Creation Date]],"mmm dd, yyyy hh:mm"),HelpMe7[[#This Row],[Updated Resolved Date]]-HelpMe7[[#This Row],[Updated Creation Date]])</f>
        <v>14.244444444440887</v>
      </c>
      <c r="AB137" s="231">
        <f>YEAR(TEXT(HelpMe7[[#This Row],[Updated Creation Date]],"mmm dd, yyyy hh:mm"))</f>
        <v>2024</v>
      </c>
      <c r="AC137" s="228">
        <f>WEEKNUM(TEXT(HelpMe7[[#This Row],[Updated Creation Date]],"mmm dd, yyyy hh:mm"),2)</f>
        <v>30</v>
      </c>
      <c r="AD137" s="228" t="str">
        <f>_xlfn.CONCAT(HelpMe7[[#This Row],[Year]],"-W",HelpMe7[[#This Row],[Week'#]])</f>
        <v>2024-W30</v>
      </c>
      <c r="AE137" s="228" t="str">
        <f>IFERROR(VLOOKUP(HelpMe7[[#This Row],[ID]],CGTracker[#All],11,FALSE),"No CG Status Found")</f>
        <v>No CG Status Found</v>
      </c>
      <c r="AF137" s="228">
        <f>MONTH(TEXT(HelpMe7[[#This Row],[Updated Creation Date]],"mmm dd, yyyy hh:mm"))</f>
        <v>7</v>
      </c>
      <c r="AG137" s="228" t="str">
        <f>_xlfn.CONCAT(HelpMe7[[#This Row],[Year]],"-M",HelpMe7[[#This Row],[Month]])</f>
        <v>2024-M7</v>
      </c>
      <c r="AH137" s="228" t="str">
        <f ca="1">IF(HelpMe7[[#This Row],[Age]]&lt;2,"Less than 2",IF(HelpMe7[[#This Row],[Age]]&lt;5,"From 2 to 5",IF(HelpMe7[[#This Row],[Age]]&lt;10,"From 5 to 10","More than 10")))</f>
        <v>More than 10</v>
      </c>
      <c r="AI1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45495.37777777778</v>
      </c>
      <c r="AJ1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45509.62222222222</v>
      </c>
    </row>
    <row r="138" spans="1:36" ht="14.45">
      <c r="A138" s="236" t="s">
        <v>8469</v>
      </c>
      <c r="B138" s="224" t="s">
        <v>156</v>
      </c>
      <c r="C138" s="224" t="s">
        <v>892</v>
      </c>
      <c r="D138" s="1" t="s">
        <v>1838</v>
      </c>
      <c r="E138" s="224" t="s">
        <v>1839</v>
      </c>
      <c r="F138" s="224" t="s">
        <v>881</v>
      </c>
      <c r="G138" s="224" t="s">
        <v>882</v>
      </c>
      <c r="H138" s="224" t="s">
        <v>403</v>
      </c>
      <c r="I138" s="227" t="s">
        <v>8470</v>
      </c>
      <c r="J138" s="225" t="s">
        <v>1691</v>
      </c>
      <c r="K138" s="224" t="s">
        <v>846</v>
      </c>
      <c r="L138" s="225" t="s">
        <v>8471</v>
      </c>
      <c r="M138" s="224" t="s">
        <v>1839</v>
      </c>
      <c r="N138" s="224" t="s">
        <v>1843</v>
      </c>
      <c r="O138" s="224" t="s">
        <v>850</v>
      </c>
      <c r="P138" s="225" t="s">
        <v>8471</v>
      </c>
      <c r="Q138" s="224" t="s">
        <v>795</v>
      </c>
      <c r="R138" s="225" t="s">
        <v>8472</v>
      </c>
      <c r="S138" s="225" t="s">
        <v>8473</v>
      </c>
      <c r="T138" s="225" t="s">
        <v>1691</v>
      </c>
      <c r="U138" s="224" t="s">
        <v>855</v>
      </c>
      <c r="V138" s="224" t="s">
        <v>855</v>
      </c>
      <c r="W138" s="224" t="s">
        <v>869</v>
      </c>
      <c r="X138" s="228" t="str">
        <f>VLOOKUP(HelpMe7[[#This Row],[Technician]],Technicians[#All],3,FALSE)</f>
        <v>RAK Ceramics</v>
      </c>
      <c r="Y138" s="228" t="str">
        <f>VLOOKUP(HelpMe7[[#This Row],[Technician]],Technicians[#All],2,FALSE)</f>
        <v>SAP Basis</v>
      </c>
      <c r="Z138" s="233" t="str">
        <f>IF((TEXT("Oct 28, 2024 00:00 AM","mmm dd, yyyy hh:mm") - TEXT(HelpMe7[[#This Row],[Updated Creation Date]],"mmm dd, yyyy hh:mm"))&gt;0, "Yes","No")</f>
        <v>Yes</v>
      </c>
      <c r="AA138" s="230">
        <f ca="1">IF(HelpMe7[[#This Row],[Updated Resolved Date]]="-",NOW()-TEXT(HelpMe7[[#This Row],[Updated Creation Date]],"mmm dd, yyyy hh:mm"),HelpMe7[[#This Row],[Updated Resolved Date]]-HelpMe7[[#This Row],[Updated Creation Date]])</f>
        <v>1.7361111109494232E-2</v>
      </c>
      <c r="AB138" s="231">
        <f>YEAR(TEXT(HelpMe7[[#This Row],[Updated Creation Date]],"mmm dd, yyyy hh:mm"))</f>
        <v>2024</v>
      </c>
      <c r="AC138" s="228">
        <f>WEEKNUM(TEXT(HelpMe7[[#This Row],[Updated Creation Date]],"mmm dd, yyyy hh:mm"),2)</f>
        <v>30</v>
      </c>
      <c r="AD138" s="228" t="str">
        <f>_xlfn.CONCAT(HelpMe7[[#This Row],[Year]],"-W",HelpMe7[[#This Row],[Week'#]])</f>
        <v>2024-W30</v>
      </c>
      <c r="AE138" s="228" t="str">
        <f>IFERROR(VLOOKUP(HelpMe7[[#This Row],[ID]],CGTracker[#All],11,FALSE),"No CG Status Found")</f>
        <v>No CG Status Found</v>
      </c>
      <c r="AF138" s="228">
        <f>MONTH(TEXT(HelpMe7[[#This Row],[Updated Creation Date]],"mmm dd, yyyy hh:mm"))</f>
        <v>7</v>
      </c>
      <c r="AG138" s="228" t="str">
        <f>_xlfn.CONCAT(HelpMe7[[#This Row],[Year]],"-M",HelpMe7[[#This Row],[Month]])</f>
        <v>2024-M7</v>
      </c>
      <c r="AH138" s="228" t="str">
        <f ca="1">IF(HelpMe7[[#This Row],[Age]]&lt;2,"Less than 2",IF(HelpMe7[[#This Row],[Age]]&lt;5,"From 2 to 5",IF(HelpMe7[[#This Row],[Age]]&lt;10,"From 5 to 10","More than 10")))</f>
        <v>Less than 2</v>
      </c>
      <c r="AI1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45496.444444444445</v>
      </c>
      <c r="AJ1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45496.461805555555</v>
      </c>
    </row>
    <row r="139" spans="1:36" ht="14.45">
      <c r="A139" s="236" t="s">
        <v>8474</v>
      </c>
      <c r="B139" s="224" t="s">
        <v>117</v>
      </c>
      <c r="C139" s="224" t="s">
        <v>795</v>
      </c>
      <c r="D139" s="1" t="s">
        <v>1847</v>
      </c>
      <c r="E139" s="224" t="s">
        <v>1211</v>
      </c>
      <c r="F139" s="224" t="s">
        <v>881</v>
      </c>
      <c r="G139" s="224" t="s">
        <v>882</v>
      </c>
      <c r="H139" s="224" t="s">
        <v>403</v>
      </c>
      <c r="I139" s="227" t="s">
        <v>8475</v>
      </c>
      <c r="J139" s="225" t="s">
        <v>8355</v>
      </c>
      <c r="K139" s="224" t="s">
        <v>846</v>
      </c>
      <c r="L139" s="225" t="s">
        <v>8212</v>
      </c>
      <c r="M139" s="224" t="s">
        <v>1211</v>
      </c>
      <c r="N139" s="224" t="s">
        <v>924</v>
      </c>
      <c r="O139" s="224" t="s">
        <v>850</v>
      </c>
      <c r="P139" s="225" t="s">
        <v>8212</v>
      </c>
      <c r="Q139" s="224" t="s">
        <v>795</v>
      </c>
      <c r="R139" s="225" t="s">
        <v>8476</v>
      </c>
      <c r="S139" s="225" t="s">
        <v>8476</v>
      </c>
      <c r="T139" s="225" t="s">
        <v>8355</v>
      </c>
      <c r="U139" s="224" t="s">
        <v>890</v>
      </c>
      <c r="V139" s="224" t="s">
        <v>855</v>
      </c>
      <c r="W139" s="224" t="s">
        <v>869</v>
      </c>
      <c r="X139" s="228" t="str">
        <f>VLOOKUP(HelpMe7[[#This Row],[Technician]],Technicians[#All],3,FALSE)</f>
        <v>RAK Ceramics</v>
      </c>
      <c r="Y139" s="228" t="str">
        <f>VLOOKUP(HelpMe7[[#This Row],[Technician]],Technicians[#All],2,FALSE)</f>
        <v>SAP Basis</v>
      </c>
      <c r="Z139" s="233" t="str">
        <f>IF((TEXT("Oct 28, 2024 00:00 AM","mmm dd, yyyy hh:mm") - TEXT(HelpMe7[[#This Row],[Updated Creation Date]],"mmm dd, yyyy hh:mm"))&gt;0, "Yes","No")</f>
        <v>Yes</v>
      </c>
      <c r="AA139" s="230">
        <f ca="1">IF(HelpMe7[[#This Row],[Updated Resolved Date]]="-",NOW()-TEXT(HelpMe7[[#This Row],[Updated Creation Date]],"mmm dd, yyyy hh:mm"),HelpMe7[[#This Row],[Updated Resolved Date]]-HelpMe7[[#This Row],[Updated Creation Date]])</f>
        <v>7.7777777776645962E-2</v>
      </c>
      <c r="AB139" s="231">
        <f>YEAR(TEXT(HelpMe7[[#This Row],[Updated Creation Date]],"mmm dd, yyyy hh:mm"))</f>
        <v>2024</v>
      </c>
      <c r="AC139" s="228">
        <f>WEEKNUM(TEXT(HelpMe7[[#This Row],[Updated Creation Date]],"mmm dd, yyyy hh:mm"),2)</f>
        <v>29</v>
      </c>
      <c r="AD139" s="228" t="str">
        <f>_xlfn.CONCAT(HelpMe7[[#This Row],[Year]],"-W",HelpMe7[[#This Row],[Week'#]])</f>
        <v>2024-W29</v>
      </c>
      <c r="AE139" s="228" t="str">
        <f>IFERROR(VLOOKUP(HelpMe7[[#This Row],[ID]],CGTracker[#All],11,FALSE),"No CG Status Found")</f>
        <v>No CG Status Found</v>
      </c>
      <c r="AF139" s="228">
        <f>MONTH(TEXT(HelpMe7[[#This Row],[Updated Creation Date]],"mmm dd, yyyy hh:mm"))</f>
        <v>7</v>
      </c>
      <c r="AG139" s="228" t="str">
        <f>_xlfn.CONCAT(HelpMe7[[#This Row],[Year]],"-M",HelpMe7[[#This Row],[Month]])</f>
        <v>2024-M7</v>
      </c>
      <c r="AH139" s="228" t="str">
        <f ca="1">IF(HelpMe7[[#This Row],[Age]]&lt;2,"Less than 2",IF(HelpMe7[[#This Row],[Age]]&lt;5,"From 2 to 5",IF(HelpMe7[[#This Row],[Age]]&lt;10,"From 5 to 10","More than 10")))</f>
        <v>Less than 2</v>
      </c>
      <c r="AI1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45491.458333333336</v>
      </c>
      <c r="AJ1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45491.536111111112</v>
      </c>
    </row>
    <row r="140" spans="1:36" ht="14.45">
      <c r="A140" s="236" t="s">
        <v>8477</v>
      </c>
      <c r="B140" s="224" t="s">
        <v>117</v>
      </c>
      <c r="C140" s="224" t="s">
        <v>892</v>
      </c>
      <c r="D140" s="1" t="s">
        <v>1851</v>
      </c>
      <c r="E140" s="224" t="s">
        <v>880</v>
      </c>
      <c r="F140" s="224" t="s">
        <v>881</v>
      </c>
      <c r="G140" s="224" t="s">
        <v>882</v>
      </c>
      <c r="H140" s="224" t="s">
        <v>403</v>
      </c>
      <c r="I140" s="227" t="s">
        <v>8478</v>
      </c>
      <c r="J140" s="225" t="s">
        <v>8479</v>
      </c>
      <c r="K140" s="224" t="s">
        <v>846</v>
      </c>
      <c r="L140" s="225" t="s">
        <v>8340</v>
      </c>
      <c r="M140" s="224" t="s">
        <v>880</v>
      </c>
      <c r="N140" s="224" t="s">
        <v>886</v>
      </c>
      <c r="O140" s="224" t="s">
        <v>850</v>
      </c>
      <c r="P140" s="225" t="s">
        <v>8340</v>
      </c>
      <c r="Q140" s="224" t="s">
        <v>795</v>
      </c>
      <c r="R140" s="225" t="s">
        <v>8480</v>
      </c>
      <c r="S140" s="225" t="s">
        <v>8480</v>
      </c>
      <c r="T140" s="225" t="s">
        <v>8479</v>
      </c>
      <c r="U140" s="224" t="s">
        <v>890</v>
      </c>
      <c r="V140" s="224" t="s">
        <v>855</v>
      </c>
      <c r="W140" s="224" t="s">
        <v>869</v>
      </c>
      <c r="X140" s="228" t="str">
        <f>VLOOKUP(HelpMe7[[#This Row],[Technician]],Technicians[#All],3,FALSE)</f>
        <v>RAK Ceramics</v>
      </c>
      <c r="Y140" s="228" t="str">
        <f>VLOOKUP(HelpMe7[[#This Row],[Technician]],Technicians[#All],2,FALSE)</f>
        <v>SAP Basis</v>
      </c>
      <c r="Z140" s="233" t="str">
        <f>IF((TEXT("Oct 28, 2024 00:00 AM","mmm dd, yyyy hh:mm") - TEXT(HelpMe7[[#This Row],[Updated Creation Date]],"mmm dd, yyyy hh:mm"))&gt;0, "Yes","No")</f>
        <v>Yes</v>
      </c>
      <c r="AA140" s="230">
        <f ca="1">IF(HelpMe7[[#This Row],[Updated Resolved Date]]="-",NOW()-TEXT(HelpMe7[[#This Row],[Updated Creation Date]],"mmm dd, yyyy hh:mm"),HelpMe7[[#This Row],[Updated Resolved Date]]-HelpMe7[[#This Row],[Updated Creation Date]])</f>
        <v>4.0277777778101154E-2</v>
      </c>
      <c r="AB140" s="231">
        <f>YEAR(TEXT(HelpMe7[[#This Row],[Updated Creation Date]],"mmm dd, yyyy hh:mm"))</f>
        <v>2024</v>
      </c>
      <c r="AC140" s="228">
        <f>WEEKNUM(TEXT(HelpMe7[[#This Row],[Updated Creation Date]],"mmm dd, yyyy hh:mm"),2)</f>
        <v>29</v>
      </c>
      <c r="AD140" s="228" t="str">
        <f>_xlfn.CONCAT(HelpMe7[[#This Row],[Year]],"-W",HelpMe7[[#This Row],[Week'#]])</f>
        <v>2024-W29</v>
      </c>
      <c r="AE140" s="228" t="str">
        <f>IFERROR(VLOOKUP(HelpMe7[[#This Row],[ID]],CGTracker[#All],11,FALSE),"No CG Status Found")</f>
        <v>No CG Status Found</v>
      </c>
      <c r="AF140" s="228">
        <f>MONTH(TEXT(HelpMe7[[#This Row],[Updated Creation Date]],"mmm dd, yyyy hh:mm"))</f>
        <v>7</v>
      </c>
      <c r="AG140" s="228" t="str">
        <f>_xlfn.CONCAT(HelpMe7[[#This Row],[Year]],"-M",HelpMe7[[#This Row],[Month]])</f>
        <v>2024-M7</v>
      </c>
      <c r="AH140" s="228" t="str">
        <f ca="1">IF(HelpMe7[[#This Row],[Age]]&lt;2,"Less than 2",IF(HelpMe7[[#This Row],[Age]]&lt;5,"From 2 to 5",IF(HelpMe7[[#This Row],[Age]]&lt;10,"From 5 to 10","More than 10")))</f>
        <v>Less than 2</v>
      </c>
      <c r="AI1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45491.47152777778</v>
      </c>
      <c r="AJ1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45491.511805555558</v>
      </c>
    </row>
    <row r="141" spans="1:36" ht="14.45">
      <c r="A141" s="236" t="s">
        <v>8481</v>
      </c>
      <c r="B141" s="224" t="s">
        <v>156</v>
      </c>
      <c r="C141" s="224" t="s">
        <v>795</v>
      </c>
      <c r="D141" s="1" t="s">
        <v>1856</v>
      </c>
      <c r="E141" s="224" t="s">
        <v>880</v>
      </c>
      <c r="F141" s="224" t="s">
        <v>742</v>
      </c>
      <c r="G141" s="224" t="s">
        <v>516</v>
      </c>
      <c r="H141" s="224" t="s">
        <v>403</v>
      </c>
      <c r="I141" s="227" t="s">
        <v>8482</v>
      </c>
      <c r="J141" s="225" t="s">
        <v>8483</v>
      </c>
      <c r="K141" s="224" t="s">
        <v>846</v>
      </c>
      <c r="L141" s="225" t="s">
        <v>8484</v>
      </c>
      <c r="M141" s="224" t="s">
        <v>880</v>
      </c>
      <c r="N141" s="224" t="s">
        <v>886</v>
      </c>
      <c r="O141" s="224" t="s">
        <v>850</v>
      </c>
      <c r="P141" s="225" t="s">
        <v>8484</v>
      </c>
      <c r="Q141" s="224" t="s">
        <v>795</v>
      </c>
      <c r="R141" s="225" t="s">
        <v>8485</v>
      </c>
      <c r="S141" s="225" t="s">
        <v>8486</v>
      </c>
      <c r="T141" s="225" t="s">
        <v>8483</v>
      </c>
      <c r="U141" s="224" t="s">
        <v>855</v>
      </c>
      <c r="V141" s="224" t="s">
        <v>1863</v>
      </c>
      <c r="W141" s="224" t="s">
        <v>869</v>
      </c>
      <c r="X141" s="228" t="str">
        <f>VLOOKUP(HelpMe7[[#This Row],[Technician]],Technicians[#All],3,FALSE)</f>
        <v>RAK Ceramics</v>
      </c>
      <c r="Y141" s="228" t="str">
        <f>VLOOKUP(HelpMe7[[#This Row],[Technician]],Technicians[#All],2,FALSE)</f>
        <v>SAP SD</v>
      </c>
      <c r="Z141" s="233" t="str">
        <f>IF((TEXT("Oct 28, 2024 00:00 AM","mmm dd, yyyy hh:mm") - TEXT(HelpMe7[[#This Row],[Updated Creation Date]],"mmm dd, yyyy hh:mm"))&gt;0, "Yes","No")</f>
        <v>Yes</v>
      </c>
      <c r="AA141" s="230">
        <f ca="1">IF(HelpMe7[[#This Row],[Updated Resolved Date]]="-",NOW()-TEXT(HelpMe7[[#This Row],[Updated Creation Date]],"mmm dd, yyyy hh:mm"),HelpMe7[[#This Row],[Updated Resolved Date]]-HelpMe7[[#This Row],[Updated Creation Date]])</f>
        <v>39.832638888889051</v>
      </c>
      <c r="AB141" s="231">
        <f>YEAR(TEXT(HelpMe7[[#This Row],[Updated Creation Date]],"mmm dd, yyyy hh:mm"))</f>
        <v>2024</v>
      </c>
      <c r="AC141" s="228">
        <f>WEEKNUM(TEXT(HelpMe7[[#This Row],[Updated Creation Date]],"mmm dd, yyyy hh:mm"),2)</f>
        <v>29</v>
      </c>
      <c r="AD141" s="228" t="str">
        <f>_xlfn.CONCAT(HelpMe7[[#This Row],[Year]],"-W",HelpMe7[[#This Row],[Week'#]])</f>
        <v>2024-W29</v>
      </c>
      <c r="AE141" s="228" t="str">
        <f>IFERROR(VLOOKUP(HelpMe7[[#This Row],[ID]],CGTracker[#All],11,FALSE),"No CG Status Found")</f>
        <v>No CG Status Found</v>
      </c>
      <c r="AF141" s="228">
        <f>MONTH(TEXT(HelpMe7[[#This Row],[Updated Creation Date]],"mmm dd, yyyy hh:mm"))</f>
        <v>7</v>
      </c>
      <c r="AG141" s="228" t="str">
        <f>_xlfn.CONCAT(HelpMe7[[#This Row],[Year]],"-M",HelpMe7[[#This Row],[Month]])</f>
        <v>2024-M7</v>
      </c>
      <c r="AH141" s="228" t="str">
        <f ca="1">IF(HelpMe7[[#This Row],[Age]]&lt;2,"Less than 2",IF(HelpMe7[[#This Row],[Age]]&lt;5,"From 2 to 5",IF(HelpMe7[[#This Row],[Age]]&lt;10,"From 5 to 10","More than 10")))</f>
        <v>More than 10</v>
      </c>
      <c r="AI1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45491.552777777775</v>
      </c>
      <c r="AJ1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45531.385416666664</v>
      </c>
    </row>
    <row r="142" spans="1:36" ht="26.1">
      <c r="A142" s="236" t="s">
        <v>8487</v>
      </c>
      <c r="B142" s="224" t="s">
        <v>156</v>
      </c>
      <c r="C142" s="224" t="s">
        <v>892</v>
      </c>
      <c r="D142" s="1" t="s">
        <v>1864</v>
      </c>
      <c r="E142" s="224" t="s">
        <v>913</v>
      </c>
      <c r="F142" s="224" t="s">
        <v>742</v>
      </c>
      <c r="G142" s="224" t="s">
        <v>941</v>
      </c>
      <c r="H142" s="224" t="s">
        <v>403</v>
      </c>
      <c r="I142" s="227" t="s">
        <v>8488</v>
      </c>
      <c r="J142" s="225" t="s">
        <v>1619</v>
      </c>
      <c r="K142" s="224" t="s">
        <v>846</v>
      </c>
      <c r="L142" s="225" t="s">
        <v>8489</v>
      </c>
      <c r="M142" s="224" t="s">
        <v>913</v>
      </c>
      <c r="N142" s="224" t="s">
        <v>916</v>
      </c>
      <c r="O142" s="224" t="s">
        <v>1015</v>
      </c>
      <c r="P142" s="225" t="s">
        <v>8489</v>
      </c>
      <c r="Q142" s="224" t="s">
        <v>892</v>
      </c>
      <c r="R142" s="225" t="s">
        <v>8490</v>
      </c>
      <c r="S142" s="225" t="s">
        <v>8491</v>
      </c>
      <c r="T142" s="225" t="s">
        <v>1619</v>
      </c>
      <c r="U142" s="224" t="s">
        <v>855</v>
      </c>
      <c r="V142" s="224" t="s">
        <v>1871</v>
      </c>
      <c r="W142" s="224" t="s">
        <v>869</v>
      </c>
      <c r="X142" s="228" t="str">
        <f>VLOOKUP(HelpMe7[[#This Row],[Technician]],Technicians[#All],3,FALSE)</f>
        <v>RAK Ceramics</v>
      </c>
      <c r="Y142" s="228" t="str">
        <f>VLOOKUP(HelpMe7[[#This Row],[Technician]],Technicians[#All],2,FALSE)</f>
        <v>SAP SD</v>
      </c>
      <c r="Z142" s="233" t="str">
        <f>IF((TEXT("Oct 28, 2024 00:00 AM","mmm dd, yyyy hh:mm") - TEXT(HelpMe7[[#This Row],[Updated Creation Date]],"mmm dd, yyyy hh:mm"))&gt;0, "Yes","No")</f>
        <v>Yes</v>
      </c>
      <c r="AA142" s="230">
        <f ca="1">IF(HelpMe7[[#This Row],[Updated Resolved Date]]="-",NOW()-TEXT(HelpMe7[[#This Row],[Updated Creation Date]],"mmm dd, yyyy hh:mm"),HelpMe7[[#This Row],[Updated Resolved Date]]-HelpMe7[[#This Row],[Updated Creation Date]])</f>
        <v>34.231944444443798</v>
      </c>
      <c r="AB142" s="231">
        <f>YEAR(TEXT(HelpMe7[[#This Row],[Updated Creation Date]],"mmm dd, yyyy hh:mm"))</f>
        <v>2024</v>
      </c>
      <c r="AC142" s="228">
        <f>WEEKNUM(TEXT(HelpMe7[[#This Row],[Updated Creation Date]],"mmm dd, yyyy hh:mm"),2)</f>
        <v>29</v>
      </c>
      <c r="AD142" s="228" t="str">
        <f>_xlfn.CONCAT(HelpMe7[[#This Row],[Year]],"-W",HelpMe7[[#This Row],[Week'#]])</f>
        <v>2024-W29</v>
      </c>
      <c r="AE142" s="228" t="str">
        <f>IFERROR(VLOOKUP(HelpMe7[[#This Row],[ID]],CGTracker[#All],11,FALSE),"No CG Status Found")</f>
        <v>No CG Status Found</v>
      </c>
      <c r="AF142" s="228">
        <f>MONTH(TEXT(HelpMe7[[#This Row],[Updated Creation Date]],"mmm dd, yyyy hh:mm"))</f>
        <v>7</v>
      </c>
      <c r="AG142" s="228" t="str">
        <f>_xlfn.CONCAT(HelpMe7[[#This Row],[Year]],"-M",HelpMe7[[#This Row],[Month]])</f>
        <v>2024-M7</v>
      </c>
      <c r="AH142" s="228" t="str">
        <f ca="1">IF(HelpMe7[[#This Row],[Age]]&lt;2,"Less than 2",IF(HelpMe7[[#This Row],[Age]]&lt;5,"From 2 to 5",IF(HelpMe7[[#This Row],[Age]]&lt;10,"From 5 to 10","More than 10")))</f>
        <v>More than 10</v>
      </c>
      <c r="AI1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45490.427777777775</v>
      </c>
      <c r="AJ1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45524.659722222219</v>
      </c>
    </row>
    <row r="143" spans="1:36" ht="14.45">
      <c r="A143" s="236" t="s">
        <v>8492</v>
      </c>
      <c r="B143" s="224" t="s">
        <v>117</v>
      </c>
      <c r="C143" s="224" t="s">
        <v>892</v>
      </c>
      <c r="D143" s="1" t="s">
        <v>1872</v>
      </c>
      <c r="E143" s="224" t="s">
        <v>913</v>
      </c>
      <c r="F143" s="224" t="s">
        <v>742</v>
      </c>
      <c r="G143" s="224" t="s">
        <v>941</v>
      </c>
      <c r="H143" s="224" t="s">
        <v>131</v>
      </c>
      <c r="I143" s="227" t="s">
        <v>8493</v>
      </c>
      <c r="J143" s="225" t="s">
        <v>8457</v>
      </c>
      <c r="K143" s="224" t="s">
        <v>846</v>
      </c>
      <c r="L143" s="225" t="s">
        <v>855</v>
      </c>
      <c r="M143" s="224" t="s">
        <v>913</v>
      </c>
      <c r="N143" s="224" t="s">
        <v>916</v>
      </c>
      <c r="O143" s="224" t="s">
        <v>850</v>
      </c>
      <c r="P143" s="225" t="s">
        <v>8494</v>
      </c>
      <c r="Q143" s="224" t="s">
        <v>795</v>
      </c>
      <c r="R143" s="225" t="s">
        <v>855</v>
      </c>
      <c r="S143" s="225" t="s">
        <v>855</v>
      </c>
      <c r="T143" s="225" t="s">
        <v>8457</v>
      </c>
      <c r="U143" s="224" t="s">
        <v>846</v>
      </c>
      <c r="V143" s="224" t="s">
        <v>855</v>
      </c>
      <c r="W143" s="224" t="s">
        <v>869</v>
      </c>
      <c r="X143" s="228" t="str">
        <f>VLOOKUP(HelpMe7[[#This Row],[Technician]],Technicians[#All],3,FALSE)</f>
        <v>RAK Ceramics</v>
      </c>
      <c r="Y143" s="228" t="str">
        <f>VLOOKUP(HelpMe7[[#This Row],[Technician]],Technicians[#All],2,FALSE)</f>
        <v>SAP SD</v>
      </c>
      <c r="Z143" s="233" t="str">
        <f>IF((TEXT("Oct 28, 2024 00:00 AM","mmm dd, yyyy hh:mm") - TEXT(HelpMe7[[#This Row],[Updated Creation Date]],"mmm dd, yyyy hh:mm"))&gt;0, "Yes","No")</f>
        <v>Yes</v>
      </c>
      <c r="AA143" s="230">
        <f ca="1">IF(HelpMe7[[#This Row],[Updated Resolved Date]]="-",NOW()-TEXT(HelpMe7[[#This Row],[Updated Creation Date]],"mmm dd, yyyy hh:mm"),HelpMe7[[#This Row],[Updated Resolved Date]]-HelpMe7[[#This Row],[Updated Creation Date]])</f>
        <v>163.28876898148155</v>
      </c>
      <c r="AB143" s="231">
        <f>YEAR(TEXT(HelpMe7[[#This Row],[Updated Creation Date]],"mmm dd, yyyy hh:mm"))</f>
        <v>2024</v>
      </c>
      <c r="AC143" s="228">
        <f>WEEKNUM(TEXT(HelpMe7[[#This Row],[Updated Creation Date]],"mmm dd, yyyy hh:mm"),2)</f>
        <v>29</v>
      </c>
      <c r="AD143" s="228" t="str">
        <f>_xlfn.CONCAT(HelpMe7[[#This Row],[Year]],"-W",HelpMe7[[#This Row],[Week'#]])</f>
        <v>2024-W29</v>
      </c>
      <c r="AE143" s="228" t="str">
        <f>IFERROR(VLOOKUP(HelpMe7[[#This Row],[ID]],CGTracker[#All],11,FALSE),"No CG Status Found")</f>
        <v>No CG Status Found</v>
      </c>
      <c r="AF143" s="228">
        <f>MONTH(TEXT(HelpMe7[[#This Row],[Updated Creation Date]],"mmm dd, yyyy hh:mm"))</f>
        <v>7</v>
      </c>
      <c r="AG143" s="228" t="str">
        <f>_xlfn.CONCAT(HelpMe7[[#This Row],[Year]],"-M",HelpMe7[[#This Row],[Month]])</f>
        <v>2024-M7</v>
      </c>
      <c r="AH143" s="228" t="str">
        <f ca="1">IF(HelpMe7[[#This Row],[Age]]&lt;2,"Less than 2",IF(HelpMe7[[#This Row],[Age]]&lt;5,"From 2 to 5",IF(HelpMe7[[#This Row],[Age]]&lt;10,"From 5 to 10","More than 10")))</f>
        <v>More than 10</v>
      </c>
      <c r="AI1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45490.46875</v>
      </c>
      <c r="AJ1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44" spans="1:36" ht="14.45">
      <c r="A144" s="236" t="s">
        <v>8495</v>
      </c>
      <c r="B144" s="224" t="s">
        <v>117</v>
      </c>
      <c r="C144" s="224" t="s">
        <v>795</v>
      </c>
      <c r="D144" s="1" t="s">
        <v>1876</v>
      </c>
      <c r="E144" s="224" t="s">
        <v>1877</v>
      </c>
      <c r="F144" s="224" t="s">
        <v>881</v>
      </c>
      <c r="G144" s="224" t="s">
        <v>882</v>
      </c>
      <c r="H144" s="224" t="s">
        <v>403</v>
      </c>
      <c r="I144" s="227" t="s">
        <v>8496</v>
      </c>
      <c r="J144" s="225" t="s">
        <v>1806</v>
      </c>
      <c r="K144" s="224" t="s">
        <v>846</v>
      </c>
      <c r="L144" s="225" t="s">
        <v>8497</v>
      </c>
      <c r="M144" s="224" t="s">
        <v>1877</v>
      </c>
      <c r="N144" s="224" t="s">
        <v>1666</v>
      </c>
      <c r="O144" s="224" t="s">
        <v>850</v>
      </c>
      <c r="P144" s="225" t="s">
        <v>8497</v>
      </c>
      <c r="Q144" s="224" t="s">
        <v>795</v>
      </c>
      <c r="R144" s="225" t="s">
        <v>8498</v>
      </c>
      <c r="S144" s="225" t="s">
        <v>8499</v>
      </c>
      <c r="T144" s="225" t="s">
        <v>1806</v>
      </c>
      <c r="U144" s="224" t="s">
        <v>890</v>
      </c>
      <c r="V144" s="224" t="s">
        <v>855</v>
      </c>
      <c r="W144" s="224" t="s">
        <v>869</v>
      </c>
      <c r="X144" s="228" t="str">
        <f>VLOOKUP(HelpMe7[[#This Row],[Technician]],Technicians[#All],3,FALSE)</f>
        <v>RAK Ceramics</v>
      </c>
      <c r="Y144" s="228" t="str">
        <f>VLOOKUP(HelpMe7[[#This Row],[Technician]],Technicians[#All],2,FALSE)</f>
        <v>SAP Basis</v>
      </c>
      <c r="Z144" s="233" t="str">
        <f>IF((TEXT("Oct 28, 2024 00:00 AM","mmm dd, yyyy hh:mm") - TEXT(HelpMe7[[#This Row],[Updated Creation Date]],"mmm dd, yyyy hh:mm"))&gt;0, "Yes","No")</f>
        <v>Yes</v>
      </c>
      <c r="AA144" s="230">
        <f ca="1">IF(HelpMe7[[#This Row],[Updated Resolved Date]]="-",NOW()-TEXT(HelpMe7[[#This Row],[Updated Creation Date]],"mmm dd, yyyy hh:mm"),HelpMe7[[#This Row],[Updated Resolved Date]]-HelpMe7[[#This Row],[Updated Creation Date]])</f>
        <v>14.022916666668607</v>
      </c>
      <c r="AB144" s="231">
        <f>YEAR(TEXT(HelpMe7[[#This Row],[Updated Creation Date]],"mmm dd, yyyy hh:mm"))</f>
        <v>2024</v>
      </c>
      <c r="AC144" s="228">
        <f>WEEKNUM(TEXT(HelpMe7[[#This Row],[Updated Creation Date]],"mmm dd, yyyy hh:mm"),2)</f>
        <v>30</v>
      </c>
      <c r="AD144" s="228" t="str">
        <f>_xlfn.CONCAT(HelpMe7[[#This Row],[Year]],"-W",HelpMe7[[#This Row],[Week'#]])</f>
        <v>2024-W30</v>
      </c>
      <c r="AE144" s="228" t="str">
        <f>IFERROR(VLOOKUP(HelpMe7[[#This Row],[ID]],CGTracker[#All],11,FALSE),"No CG Status Found")</f>
        <v>No CG Status Found</v>
      </c>
      <c r="AF144" s="228">
        <f>MONTH(TEXT(HelpMe7[[#This Row],[Updated Creation Date]],"mmm dd, yyyy hh:mm"))</f>
        <v>7</v>
      </c>
      <c r="AG144" s="228" t="str">
        <f>_xlfn.CONCAT(HelpMe7[[#This Row],[Year]],"-M",HelpMe7[[#This Row],[Month]])</f>
        <v>2024-M7</v>
      </c>
      <c r="AH144" s="228" t="str">
        <f ca="1">IF(HelpMe7[[#This Row],[Age]]&lt;2,"Less than 2",IF(HelpMe7[[#This Row],[Age]]&lt;5,"From 2 to 5",IF(HelpMe7[[#This Row],[Age]]&lt;10,"From 5 to 10","More than 10")))</f>
        <v>More than 10</v>
      </c>
      <c r="AI1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45495.479861111111</v>
      </c>
      <c r="AJ1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45509.50277777778</v>
      </c>
    </row>
    <row r="145" spans="1:36" ht="14.45">
      <c r="A145" s="236" t="s">
        <v>8500</v>
      </c>
      <c r="B145" s="224" t="s">
        <v>156</v>
      </c>
      <c r="C145" s="224" t="s">
        <v>892</v>
      </c>
      <c r="D145" s="1" t="s">
        <v>1884</v>
      </c>
      <c r="E145" s="224" t="s">
        <v>1885</v>
      </c>
      <c r="F145" s="224" t="s">
        <v>742</v>
      </c>
      <c r="G145" s="224" t="s">
        <v>516</v>
      </c>
      <c r="H145" s="224" t="s">
        <v>403</v>
      </c>
      <c r="I145" s="227" t="s">
        <v>8501</v>
      </c>
      <c r="J145" s="225" t="s">
        <v>8502</v>
      </c>
      <c r="K145" s="224" t="s">
        <v>846</v>
      </c>
      <c r="L145" s="225" t="s">
        <v>8503</v>
      </c>
      <c r="M145" s="224" t="s">
        <v>1885</v>
      </c>
      <c r="N145" s="224" t="s">
        <v>863</v>
      </c>
      <c r="O145" s="224" t="s">
        <v>850</v>
      </c>
      <c r="P145" s="225" t="s">
        <v>8504</v>
      </c>
      <c r="Q145" s="224" t="s">
        <v>795</v>
      </c>
      <c r="R145" s="225" t="s">
        <v>8505</v>
      </c>
      <c r="S145" s="225" t="s">
        <v>8506</v>
      </c>
      <c r="T145" s="225" t="s">
        <v>8502</v>
      </c>
      <c r="U145" s="224" t="s">
        <v>855</v>
      </c>
      <c r="V145" s="224" t="s">
        <v>1893</v>
      </c>
      <c r="W145" s="224" t="s">
        <v>869</v>
      </c>
      <c r="X145" s="228" t="str">
        <f>VLOOKUP(HelpMe7[[#This Row],[Technician]],Technicians[#All],3,FALSE)</f>
        <v>RAK Ceramics</v>
      </c>
      <c r="Y145" s="228" t="str">
        <f>VLOOKUP(HelpMe7[[#This Row],[Technician]],Technicians[#All],2,FALSE)</f>
        <v>SAP SD</v>
      </c>
      <c r="Z145" s="233" t="str">
        <f>IF((TEXT("Oct 28, 2024 00:00 AM","mmm dd, yyyy hh:mm") - TEXT(HelpMe7[[#This Row],[Updated Creation Date]],"mmm dd, yyyy hh:mm"))&gt;0, "Yes","No")</f>
        <v>Yes</v>
      </c>
      <c r="AA145" s="230">
        <f ca="1">IF(HelpMe7[[#This Row],[Updated Resolved Date]]="-",NOW()-TEXT(HelpMe7[[#This Row],[Updated Creation Date]],"mmm dd, yyyy hh:mm"),HelpMe7[[#This Row],[Updated Resolved Date]]-HelpMe7[[#This Row],[Updated Creation Date]])</f>
        <v>27.977083333331393</v>
      </c>
      <c r="AB145" s="231">
        <f>YEAR(TEXT(HelpMe7[[#This Row],[Updated Creation Date]],"mmm dd, yyyy hh:mm"))</f>
        <v>2024</v>
      </c>
      <c r="AC145" s="228">
        <f>WEEKNUM(TEXT(HelpMe7[[#This Row],[Updated Creation Date]],"mmm dd, yyyy hh:mm"),2)</f>
        <v>29</v>
      </c>
      <c r="AD145" s="228" t="str">
        <f>_xlfn.CONCAT(HelpMe7[[#This Row],[Year]],"-W",HelpMe7[[#This Row],[Week'#]])</f>
        <v>2024-W29</v>
      </c>
      <c r="AE145" s="228" t="str">
        <f>IFERROR(VLOOKUP(HelpMe7[[#This Row],[ID]],CGTracker[#All],11,FALSE),"No CG Status Found")</f>
        <v>No CG Status Found</v>
      </c>
      <c r="AF145" s="228">
        <f>MONTH(TEXT(HelpMe7[[#This Row],[Updated Creation Date]],"mmm dd, yyyy hh:mm"))</f>
        <v>7</v>
      </c>
      <c r="AG145" s="228" t="str">
        <f>_xlfn.CONCAT(HelpMe7[[#This Row],[Year]],"-M",HelpMe7[[#This Row],[Month]])</f>
        <v>2024-M7</v>
      </c>
      <c r="AH145" s="228" t="str">
        <f ca="1">IF(HelpMe7[[#This Row],[Age]]&lt;2,"Less than 2",IF(HelpMe7[[#This Row],[Age]]&lt;5,"From 2 to 5",IF(HelpMe7[[#This Row],[Age]]&lt;10,"From 5 to 10","More than 10")))</f>
        <v>More than 10</v>
      </c>
      <c r="AI1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45490.715277777781</v>
      </c>
      <c r="AJ1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45518.692361111112</v>
      </c>
    </row>
    <row r="146" spans="1:36" ht="14.45">
      <c r="A146" s="236" t="s">
        <v>8507</v>
      </c>
      <c r="B146" s="224" t="s">
        <v>156</v>
      </c>
      <c r="C146" s="224" t="s">
        <v>795</v>
      </c>
      <c r="D146" s="1" t="s">
        <v>1894</v>
      </c>
      <c r="E146" s="224" t="s">
        <v>1895</v>
      </c>
      <c r="F146" s="224" t="s">
        <v>881</v>
      </c>
      <c r="G146" s="224" t="s">
        <v>882</v>
      </c>
      <c r="H146" s="224" t="s">
        <v>403</v>
      </c>
      <c r="I146" s="227" t="s">
        <v>8094</v>
      </c>
      <c r="J146" s="225" t="s">
        <v>8508</v>
      </c>
      <c r="K146" s="224" t="s">
        <v>846</v>
      </c>
      <c r="L146" s="225" t="s">
        <v>8509</v>
      </c>
      <c r="M146" s="224" t="s">
        <v>933</v>
      </c>
      <c r="N146" s="224" t="s">
        <v>1898</v>
      </c>
      <c r="O146" s="224" t="s">
        <v>850</v>
      </c>
      <c r="P146" s="225" t="s">
        <v>8509</v>
      </c>
      <c r="Q146" s="224" t="s">
        <v>795</v>
      </c>
      <c r="R146" s="225" t="s">
        <v>8510</v>
      </c>
      <c r="S146" s="225" t="s">
        <v>8511</v>
      </c>
      <c r="T146" s="225" t="s">
        <v>8508</v>
      </c>
      <c r="U146" s="224" t="s">
        <v>855</v>
      </c>
      <c r="V146" s="224" t="s">
        <v>855</v>
      </c>
      <c r="W146" s="224" t="s">
        <v>869</v>
      </c>
      <c r="X146" s="228" t="str">
        <f>VLOOKUP(HelpMe7[[#This Row],[Technician]],Technicians[#All],3,FALSE)</f>
        <v>RAK Ceramics</v>
      </c>
      <c r="Y146" s="228" t="str">
        <f>VLOOKUP(HelpMe7[[#This Row],[Technician]],Technicians[#All],2,FALSE)</f>
        <v>SAP Basis</v>
      </c>
      <c r="Z146" s="233" t="str">
        <f>IF((TEXT("Oct 28, 2024 00:00 AM","mmm dd, yyyy hh:mm") - TEXT(HelpMe7[[#This Row],[Updated Creation Date]],"mmm dd, yyyy hh:mm"))&gt;0, "Yes","No")</f>
        <v>Yes</v>
      </c>
      <c r="AA146" s="230">
        <f ca="1">IF(HelpMe7[[#This Row],[Updated Resolved Date]]="-",NOW()-TEXT(HelpMe7[[#This Row],[Updated Creation Date]],"mmm dd, yyyy hh:mm"),HelpMe7[[#This Row],[Updated Resolved Date]]-HelpMe7[[#This Row],[Updated Creation Date]])</f>
        <v>2.1472222222218988</v>
      </c>
      <c r="AB146" s="231">
        <f>YEAR(TEXT(HelpMe7[[#This Row],[Updated Creation Date]],"mmm dd, yyyy hh:mm"))</f>
        <v>2024</v>
      </c>
      <c r="AC146" s="228">
        <f>WEEKNUM(TEXT(HelpMe7[[#This Row],[Updated Creation Date]],"mmm dd, yyyy hh:mm"),2)</f>
        <v>30</v>
      </c>
      <c r="AD146" s="228" t="str">
        <f>_xlfn.CONCAT(HelpMe7[[#This Row],[Year]],"-W",HelpMe7[[#This Row],[Week'#]])</f>
        <v>2024-W30</v>
      </c>
      <c r="AE146" s="228" t="str">
        <f>IFERROR(VLOOKUP(HelpMe7[[#This Row],[ID]],CGTracker[#All],11,FALSE),"No CG Status Found")</f>
        <v>No CG Status Found</v>
      </c>
      <c r="AF146" s="228">
        <f>MONTH(TEXT(HelpMe7[[#This Row],[Updated Creation Date]],"mmm dd, yyyy hh:mm"))</f>
        <v>7</v>
      </c>
      <c r="AG146" s="228" t="str">
        <f>_xlfn.CONCAT(HelpMe7[[#This Row],[Year]],"-M",HelpMe7[[#This Row],[Month]])</f>
        <v>2024-M7</v>
      </c>
      <c r="AH146" s="228" t="str">
        <f ca="1">IF(HelpMe7[[#This Row],[Age]]&lt;2,"Less than 2",IF(HelpMe7[[#This Row],[Age]]&lt;5,"From 2 to 5",IF(HelpMe7[[#This Row],[Age]]&lt;10,"From 5 to 10","More than 10")))</f>
        <v>From 2 to 5</v>
      </c>
      <c r="AI1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45495.474999999999</v>
      </c>
      <c r="AJ1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45497.62222222222</v>
      </c>
    </row>
    <row r="147" spans="1:36" ht="14.45">
      <c r="A147" s="236" t="s">
        <v>8512</v>
      </c>
      <c r="B147" s="224" t="s">
        <v>117</v>
      </c>
      <c r="C147" s="224" t="s">
        <v>795</v>
      </c>
      <c r="D147" s="1" t="s">
        <v>1902</v>
      </c>
      <c r="E147" s="224" t="s">
        <v>1903</v>
      </c>
      <c r="F147" s="224" t="s">
        <v>881</v>
      </c>
      <c r="G147" s="224" t="s">
        <v>882</v>
      </c>
      <c r="H147" s="224" t="s">
        <v>403</v>
      </c>
      <c r="I147" s="227" t="s">
        <v>8513</v>
      </c>
      <c r="J147" s="225" t="s">
        <v>8514</v>
      </c>
      <c r="K147" s="224" t="s">
        <v>846</v>
      </c>
      <c r="L147" s="225" t="s">
        <v>8509</v>
      </c>
      <c r="M147" s="224" t="s">
        <v>933</v>
      </c>
      <c r="N147" s="224" t="s">
        <v>1906</v>
      </c>
      <c r="O147" s="224" t="s">
        <v>850</v>
      </c>
      <c r="P147" s="225" t="s">
        <v>8509</v>
      </c>
      <c r="Q147" s="224" t="s">
        <v>795</v>
      </c>
      <c r="R147" s="225" t="s">
        <v>8515</v>
      </c>
      <c r="S147" s="225" t="s">
        <v>8205</v>
      </c>
      <c r="T147" s="225" t="s">
        <v>8514</v>
      </c>
      <c r="U147" s="224" t="s">
        <v>890</v>
      </c>
      <c r="V147" s="224" t="s">
        <v>855</v>
      </c>
      <c r="W147" s="224" t="s">
        <v>869</v>
      </c>
      <c r="X147" s="228" t="str">
        <f>VLOOKUP(HelpMe7[[#This Row],[Technician]],Technicians[#All],3,FALSE)</f>
        <v>RAK Ceramics</v>
      </c>
      <c r="Y147" s="228" t="str">
        <f>VLOOKUP(HelpMe7[[#This Row],[Technician]],Technicians[#All],2,FALSE)</f>
        <v>SAP Basis</v>
      </c>
      <c r="Z147" s="233" t="str">
        <f>IF((TEXT("Oct 28, 2024 00:00 AM","mmm dd, yyyy hh:mm") - TEXT(HelpMe7[[#This Row],[Updated Creation Date]],"mmm dd, yyyy hh:mm"))&gt;0, "Yes","No")</f>
        <v>Yes</v>
      </c>
      <c r="AA147" s="230">
        <f ca="1">IF(HelpMe7[[#This Row],[Updated Resolved Date]]="-",NOW()-TEXT(HelpMe7[[#This Row],[Updated Creation Date]],"mmm dd, yyyy hh:mm"),HelpMe7[[#This Row],[Updated Resolved Date]]-HelpMe7[[#This Row],[Updated Creation Date]])</f>
        <v>2.1305555555518367</v>
      </c>
      <c r="AB147" s="231">
        <f>YEAR(TEXT(HelpMe7[[#This Row],[Updated Creation Date]],"mmm dd, yyyy hh:mm"))</f>
        <v>2024</v>
      </c>
      <c r="AC147" s="228">
        <f>WEEKNUM(TEXT(HelpMe7[[#This Row],[Updated Creation Date]],"mmm dd, yyyy hh:mm"),2)</f>
        <v>30</v>
      </c>
      <c r="AD147" s="228" t="str">
        <f>_xlfn.CONCAT(HelpMe7[[#This Row],[Year]],"-W",HelpMe7[[#This Row],[Week'#]])</f>
        <v>2024-W30</v>
      </c>
      <c r="AE147" s="228" t="str">
        <f>IFERROR(VLOOKUP(HelpMe7[[#This Row],[ID]],CGTracker[#All],11,FALSE),"No CG Status Found")</f>
        <v>No CG Status Found</v>
      </c>
      <c r="AF147" s="228">
        <f>MONTH(TEXT(HelpMe7[[#This Row],[Updated Creation Date]],"mmm dd, yyyy hh:mm"))</f>
        <v>7</v>
      </c>
      <c r="AG147" s="228" t="str">
        <f>_xlfn.CONCAT(HelpMe7[[#This Row],[Year]],"-M",HelpMe7[[#This Row],[Month]])</f>
        <v>2024-M7</v>
      </c>
      <c r="AH147" s="228" t="str">
        <f ca="1">IF(HelpMe7[[#This Row],[Age]]&lt;2,"Less than 2",IF(HelpMe7[[#This Row],[Age]]&lt;5,"From 2 to 5",IF(HelpMe7[[#This Row],[Age]]&lt;10,"From 5 to 10","More than 10")))</f>
        <v>From 2 to 5</v>
      </c>
      <c r="AI1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45495.498611111114</v>
      </c>
      <c r="AJ1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45497.629166666666</v>
      </c>
    </row>
    <row r="148" spans="1:36" ht="14.45">
      <c r="A148" s="236" t="s">
        <v>8516</v>
      </c>
      <c r="B148" s="224" t="s">
        <v>156</v>
      </c>
      <c r="C148" s="224" t="s">
        <v>795</v>
      </c>
      <c r="D148" s="1" t="s">
        <v>1909</v>
      </c>
      <c r="E148" s="224" t="s">
        <v>1910</v>
      </c>
      <c r="F148" s="224" t="s">
        <v>881</v>
      </c>
      <c r="G148" s="224" t="s">
        <v>882</v>
      </c>
      <c r="H148" s="224" t="s">
        <v>403</v>
      </c>
      <c r="I148" s="227" t="s">
        <v>8517</v>
      </c>
      <c r="J148" s="225" t="s">
        <v>8518</v>
      </c>
      <c r="K148" s="224" t="s">
        <v>846</v>
      </c>
      <c r="L148" s="225" t="s">
        <v>2052</v>
      </c>
      <c r="M148" s="224" t="s">
        <v>933</v>
      </c>
      <c r="N148" s="224" t="s">
        <v>1024</v>
      </c>
      <c r="O148" s="224" t="s">
        <v>850</v>
      </c>
      <c r="P148" s="225" t="s">
        <v>2052</v>
      </c>
      <c r="Q148" s="224" t="s">
        <v>795</v>
      </c>
      <c r="R148" s="225" t="s">
        <v>8519</v>
      </c>
      <c r="S148" s="225" t="s">
        <v>8519</v>
      </c>
      <c r="T148" s="225" t="s">
        <v>8518</v>
      </c>
      <c r="U148" s="224" t="s">
        <v>855</v>
      </c>
      <c r="V148" s="224" t="s">
        <v>1915</v>
      </c>
      <c r="W148" s="224" t="s">
        <v>869</v>
      </c>
      <c r="X148" s="228" t="str">
        <f>VLOOKUP(HelpMe7[[#This Row],[Technician]],Technicians[#All],3,FALSE)</f>
        <v>RAK Ceramics</v>
      </c>
      <c r="Y148" s="228" t="str">
        <f>VLOOKUP(HelpMe7[[#This Row],[Technician]],Technicians[#All],2,FALSE)</f>
        <v>SAP Basis</v>
      </c>
      <c r="Z148" s="233" t="str">
        <f>IF((TEXT("Oct 28, 2024 00:00 AM","mmm dd, yyyy hh:mm") - TEXT(HelpMe7[[#This Row],[Updated Creation Date]],"mmm dd, yyyy hh:mm"))&gt;0, "Yes","No")</f>
        <v>Yes</v>
      </c>
      <c r="AA148" s="230">
        <f ca="1">IF(HelpMe7[[#This Row],[Updated Resolved Date]]="-",NOW()-TEXT(HelpMe7[[#This Row],[Updated Creation Date]],"mmm dd, yyyy hh:mm"),HelpMe7[[#This Row],[Updated Resolved Date]]-HelpMe7[[#This Row],[Updated Creation Date]])</f>
        <v>0.726388888884685</v>
      </c>
      <c r="AB148" s="231">
        <f>YEAR(TEXT(HelpMe7[[#This Row],[Updated Creation Date]],"mmm dd, yyyy hh:mm"))</f>
        <v>2024</v>
      </c>
      <c r="AC148" s="228">
        <f>WEEKNUM(TEXT(HelpMe7[[#This Row],[Updated Creation Date]],"mmm dd, yyyy hh:mm"),2)</f>
        <v>30</v>
      </c>
      <c r="AD148" s="228" t="str">
        <f>_xlfn.CONCAT(HelpMe7[[#This Row],[Year]],"-W",HelpMe7[[#This Row],[Week'#]])</f>
        <v>2024-W30</v>
      </c>
      <c r="AE148" s="228" t="str">
        <f>IFERROR(VLOOKUP(HelpMe7[[#This Row],[ID]],CGTracker[#All],11,FALSE),"No CG Status Found")</f>
        <v>No CG Status Found</v>
      </c>
      <c r="AF148" s="228">
        <f>MONTH(TEXT(HelpMe7[[#This Row],[Updated Creation Date]],"mmm dd, yyyy hh:mm"))</f>
        <v>7</v>
      </c>
      <c r="AG148" s="228" t="str">
        <f>_xlfn.CONCAT(HelpMe7[[#This Row],[Year]],"-M",HelpMe7[[#This Row],[Month]])</f>
        <v>2024-M7</v>
      </c>
      <c r="AH148" s="228" t="str">
        <f ca="1">IF(HelpMe7[[#This Row],[Age]]&lt;2,"Less than 2",IF(HelpMe7[[#This Row],[Age]]&lt;5,"From 2 to 5",IF(HelpMe7[[#This Row],[Age]]&lt;10,"From 5 to 10","More than 10")))</f>
        <v>Less than 2</v>
      </c>
      <c r="AI1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45495.736805555556</v>
      </c>
      <c r="AJ1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45496.463194444441</v>
      </c>
    </row>
    <row r="149" spans="1:36" ht="14.45">
      <c r="A149" s="236" t="s">
        <v>8520</v>
      </c>
      <c r="B149" s="224" t="s">
        <v>156</v>
      </c>
      <c r="C149" s="224" t="s">
        <v>795</v>
      </c>
      <c r="D149" s="1" t="s">
        <v>1916</v>
      </c>
      <c r="E149" s="224" t="s">
        <v>1917</v>
      </c>
      <c r="F149" s="224" t="s">
        <v>881</v>
      </c>
      <c r="G149" s="224" t="s">
        <v>882</v>
      </c>
      <c r="H149" s="224" t="s">
        <v>403</v>
      </c>
      <c r="I149" s="227" t="s">
        <v>8521</v>
      </c>
      <c r="J149" s="225" t="s">
        <v>8518</v>
      </c>
      <c r="K149" s="224" t="s">
        <v>846</v>
      </c>
      <c r="L149" s="225" t="s">
        <v>8522</v>
      </c>
      <c r="M149" s="224" t="s">
        <v>933</v>
      </c>
      <c r="N149" s="224" t="s">
        <v>1920</v>
      </c>
      <c r="O149" s="224" t="s">
        <v>850</v>
      </c>
      <c r="P149" s="225" t="s">
        <v>8522</v>
      </c>
      <c r="Q149" s="224" t="s">
        <v>795</v>
      </c>
      <c r="R149" s="225" t="s">
        <v>8523</v>
      </c>
      <c r="S149" s="225" t="s">
        <v>8523</v>
      </c>
      <c r="T149" s="225" t="s">
        <v>8518</v>
      </c>
      <c r="U149" s="224" t="s">
        <v>855</v>
      </c>
      <c r="V149" s="224" t="s">
        <v>1922</v>
      </c>
      <c r="W149" s="224" t="s">
        <v>869</v>
      </c>
      <c r="X149" s="228" t="str">
        <f>VLOOKUP(HelpMe7[[#This Row],[Technician]],Technicians[#All],3,FALSE)</f>
        <v>RAK Ceramics</v>
      </c>
      <c r="Y149" s="228" t="str">
        <f>VLOOKUP(HelpMe7[[#This Row],[Technician]],Technicians[#All],2,FALSE)</f>
        <v>SAP Basis</v>
      </c>
      <c r="Z149" s="233" t="str">
        <f>IF((TEXT("Oct 28, 2024 00:00 AM","mmm dd, yyyy hh:mm") - TEXT(HelpMe7[[#This Row],[Updated Creation Date]],"mmm dd, yyyy hh:mm"))&gt;0, "Yes","No")</f>
        <v>Yes</v>
      </c>
      <c r="AA149" s="230">
        <f ca="1">IF(HelpMe7[[#This Row],[Updated Resolved Date]]="-",NOW()-TEXT(HelpMe7[[#This Row],[Updated Creation Date]],"mmm dd, yyyy hh:mm"),HelpMe7[[#This Row],[Updated Resolved Date]]-HelpMe7[[#This Row],[Updated Creation Date]])</f>
        <v>6.734027777776646</v>
      </c>
      <c r="AB149" s="231">
        <f>YEAR(TEXT(HelpMe7[[#This Row],[Updated Creation Date]],"mmm dd, yyyy hh:mm"))</f>
        <v>2024</v>
      </c>
      <c r="AC149" s="228">
        <f>WEEKNUM(TEXT(HelpMe7[[#This Row],[Updated Creation Date]],"mmm dd, yyyy hh:mm"),2)</f>
        <v>30</v>
      </c>
      <c r="AD149" s="228" t="str">
        <f>_xlfn.CONCAT(HelpMe7[[#This Row],[Year]],"-W",HelpMe7[[#This Row],[Week'#]])</f>
        <v>2024-W30</v>
      </c>
      <c r="AE149" s="228" t="str">
        <f>IFERROR(VLOOKUP(HelpMe7[[#This Row],[ID]],CGTracker[#All],11,FALSE),"No CG Status Found")</f>
        <v>No CG Status Found</v>
      </c>
      <c r="AF149" s="228">
        <f>MONTH(TEXT(HelpMe7[[#This Row],[Updated Creation Date]],"mmm dd, yyyy hh:mm"))</f>
        <v>7</v>
      </c>
      <c r="AG149" s="228" t="str">
        <f>_xlfn.CONCAT(HelpMe7[[#This Row],[Year]],"-M",HelpMe7[[#This Row],[Month]])</f>
        <v>2024-M7</v>
      </c>
      <c r="AH149" s="228" t="str">
        <f ca="1">IF(HelpMe7[[#This Row],[Age]]&lt;2,"Less than 2",IF(HelpMe7[[#This Row],[Age]]&lt;5,"From 2 to 5",IF(HelpMe7[[#This Row],[Age]]&lt;10,"From 5 to 10","More than 10")))</f>
        <v>From 5 to 10</v>
      </c>
      <c r="AI1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45495.743055555555</v>
      </c>
      <c r="AJ1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45502.477083333331</v>
      </c>
    </row>
    <row r="150" spans="1:36" ht="14.45">
      <c r="A150" s="236" t="s">
        <v>8524</v>
      </c>
      <c r="B150" s="224" t="s">
        <v>156</v>
      </c>
      <c r="C150" s="224" t="s">
        <v>795</v>
      </c>
      <c r="D150" s="1" t="s">
        <v>1923</v>
      </c>
      <c r="E150" s="224" t="s">
        <v>742</v>
      </c>
      <c r="F150" s="224" t="s">
        <v>881</v>
      </c>
      <c r="G150" s="224" t="s">
        <v>882</v>
      </c>
      <c r="H150" s="224" t="s">
        <v>403</v>
      </c>
      <c r="I150" s="227" t="s">
        <v>8525</v>
      </c>
      <c r="J150" s="225" t="s">
        <v>8526</v>
      </c>
      <c r="K150" s="224" t="s">
        <v>846</v>
      </c>
      <c r="L150" s="225" t="s">
        <v>8527</v>
      </c>
      <c r="M150" s="224" t="s">
        <v>933</v>
      </c>
      <c r="N150" s="224" t="s">
        <v>886</v>
      </c>
      <c r="O150" s="224" t="s">
        <v>850</v>
      </c>
      <c r="P150" s="225" t="s">
        <v>8527</v>
      </c>
      <c r="Q150" s="224" t="s">
        <v>795</v>
      </c>
      <c r="R150" s="225" t="s">
        <v>8528</v>
      </c>
      <c r="S150" s="225" t="s">
        <v>8529</v>
      </c>
      <c r="T150" s="225" t="s">
        <v>8526</v>
      </c>
      <c r="U150" s="224" t="s">
        <v>855</v>
      </c>
      <c r="V150" s="224" t="s">
        <v>855</v>
      </c>
      <c r="W150" s="224" t="s">
        <v>869</v>
      </c>
      <c r="X150" s="228" t="str">
        <f>VLOOKUP(HelpMe7[[#This Row],[Technician]],Technicians[#All],3,FALSE)</f>
        <v>RAK Ceramics</v>
      </c>
      <c r="Y150" s="228" t="str">
        <f>VLOOKUP(HelpMe7[[#This Row],[Technician]],Technicians[#All],2,FALSE)</f>
        <v>SAP Basis</v>
      </c>
      <c r="Z150" s="233" t="str">
        <f>IF((TEXT("Oct 28, 2024 00:00 AM","mmm dd, yyyy hh:mm") - TEXT(HelpMe7[[#This Row],[Updated Creation Date]],"mmm dd, yyyy hh:mm"))&gt;0, "Yes","No")</f>
        <v>Yes</v>
      </c>
      <c r="AA150" s="230">
        <f ca="1">IF(HelpMe7[[#This Row],[Updated Resolved Date]]="-",NOW()-TEXT(HelpMe7[[#This Row],[Updated Creation Date]],"mmm dd, yyyy hh:mm"),HelpMe7[[#This Row],[Updated Resolved Date]]-HelpMe7[[#This Row],[Updated Creation Date]])</f>
        <v>0.72986111111094942</v>
      </c>
      <c r="AB150" s="231">
        <f>YEAR(TEXT(HelpMe7[[#This Row],[Updated Creation Date]],"mmm dd, yyyy hh:mm"))</f>
        <v>2024</v>
      </c>
      <c r="AC150" s="228">
        <f>WEEKNUM(TEXT(HelpMe7[[#This Row],[Updated Creation Date]],"mmm dd, yyyy hh:mm"),2)</f>
        <v>30</v>
      </c>
      <c r="AD150" s="228" t="str">
        <f>_xlfn.CONCAT(HelpMe7[[#This Row],[Year]],"-W",HelpMe7[[#This Row],[Week'#]])</f>
        <v>2024-W30</v>
      </c>
      <c r="AE150" s="228" t="str">
        <f>IFERROR(VLOOKUP(HelpMe7[[#This Row],[ID]],CGTracker[#All],11,FALSE),"No CG Status Found")</f>
        <v>No CG Status Found</v>
      </c>
      <c r="AF150" s="228">
        <f>MONTH(TEXT(HelpMe7[[#This Row],[Updated Creation Date]],"mmm dd, yyyy hh:mm"))</f>
        <v>7</v>
      </c>
      <c r="AG150" s="228" t="str">
        <f>_xlfn.CONCAT(HelpMe7[[#This Row],[Year]],"-M",HelpMe7[[#This Row],[Month]])</f>
        <v>2024-M7</v>
      </c>
      <c r="AH150" s="228" t="str">
        <f ca="1">IF(HelpMe7[[#This Row],[Age]]&lt;2,"Less than 2",IF(HelpMe7[[#This Row],[Age]]&lt;5,"From 2 to 5",IF(HelpMe7[[#This Row],[Age]]&lt;10,"From 5 to 10","More than 10")))</f>
        <v>Less than 2</v>
      </c>
      <c r="AI1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45495.76458333333</v>
      </c>
      <c r="AJ1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45496.494444444441</v>
      </c>
    </row>
    <row r="151" spans="1:36" ht="14.45">
      <c r="A151" s="236" t="s">
        <v>8530</v>
      </c>
      <c r="B151" s="224" t="s">
        <v>156</v>
      </c>
      <c r="C151" s="224" t="s">
        <v>795</v>
      </c>
      <c r="D151" s="1" t="s">
        <v>1930</v>
      </c>
      <c r="E151" s="224" t="s">
        <v>1931</v>
      </c>
      <c r="F151" s="224" t="s">
        <v>881</v>
      </c>
      <c r="G151" s="224" t="s">
        <v>882</v>
      </c>
      <c r="H151" s="224" t="s">
        <v>403</v>
      </c>
      <c r="I151" s="227" t="s">
        <v>8531</v>
      </c>
      <c r="J151" s="225" t="s">
        <v>8532</v>
      </c>
      <c r="K151" s="224" t="s">
        <v>846</v>
      </c>
      <c r="L151" s="225" t="s">
        <v>2052</v>
      </c>
      <c r="M151" s="224" t="s">
        <v>933</v>
      </c>
      <c r="N151" s="224" t="s">
        <v>1934</v>
      </c>
      <c r="O151" s="224" t="s">
        <v>850</v>
      </c>
      <c r="P151" s="225" t="s">
        <v>2052</v>
      </c>
      <c r="Q151" s="224" t="s">
        <v>795</v>
      </c>
      <c r="R151" s="225" t="s">
        <v>8533</v>
      </c>
      <c r="S151" s="225" t="s">
        <v>8529</v>
      </c>
      <c r="T151" s="225" t="s">
        <v>8532</v>
      </c>
      <c r="U151" s="224" t="s">
        <v>855</v>
      </c>
      <c r="V151" s="224" t="s">
        <v>855</v>
      </c>
      <c r="W151" s="224" t="s">
        <v>869</v>
      </c>
      <c r="X151" s="228" t="str">
        <f>VLOOKUP(HelpMe7[[#This Row],[Technician]],Technicians[#All],3,FALSE)</f>
        <v>RAK Ceramics</v>
      </c>
      <c r="Y151" s="228" t="str">
        <f>VLOOKUP(HelpMe7[[#This Row],[Technician]],Technicians[#All],2,FALSE)</f>
        <v>SAP Basis</v>
      </c>
      <c r="Z151" s="233" t="str">
        <f>IF((TEXT("Oct 28, 2024 00:00 AM","mmm dd, yyyy hh:mm") - TEXT(HelpMe7[[#This Row],[Updated Creation Date]],"mmm dd, yyyy hh:mm"))&gt;0, "Yes","No")</f>
        <v>Yes</v>
      </c>
      <c r="AA151" s="230">
        <f ca="1">IF(HelpMe7[[#This Row],[Updated Resolved Date]]="-",NOW()-TEXT(HelpMe7[[#This Row],[Updated Creation Date]],"mmm dd, yyyy hh:mm"),HelpMe7[[#This Row],[Updated Resolved Date]]-HelpMe7[[#This Row],[Updated Creation Date]])</f>
        <v>2.9166666667151731E-2</v>
      </c>
      <c r="AB151" s="231">
        <f>YEAR(TEXT(HelpMe7[[#This Row],[Updated Creation Date]],"mmm dd, yyyy hh:mm"))</f>
        <v>2024</v>
      </c>
      <c r="AC151" s="228">
        <f>WEEKNUM(TEXT(HelpMe7[[#This Row],[Updated Creation Date]],"mmm dd, yyyy hh:mm"),2)</f>
        <v>30</v>
      </c>
      <c r="AD151" s="228" t="str">
        <f>_xlfn.CONCAT(HelpMe7[[#This Row],[Year]],"-W",HelpMe7[[#This Row],[Week'#]])</f>
        <v>2024-W30</v>
      </c>
      <c r="AE151" s="228" t="str">
        <f>IFERROR(VLOOKUP(HelpMe7[[#This Row],[ID]],CGTracker[#All],11,FALSE),"No CG Status Found")</f>
        <v>No CG Status Found</v>
      </c>
      <c r="AF151" s="228">
        <f>MONTH(TEXT(HelpMe7[[#This Row],[Updated Creation Date]],"mmm dd, yyyy hh:mm"))</f>
        <v>7</v>
      </c>
      <c r="AG151" s="228" t="str">
        <f>_xlfn.CONCAT(HelpMe7[[#This Row],[Year]],"-M",HelpMe7[[#This Row],[Month]])</f>
        <v>2024-M7</v>
      </c>
      <c r="AH151" s="228" t="str">
        <f ca="1">IF(HelpMe7[[#This Row],[Age]]&lt;2,"Less than 2",IF(HelpMe7[[#This Row],[Age]]&lt;5,"From 2 to 5",IF(HelpMe7[[#This Row],[Age]]&lt;10,"From 5 to 10","More than 10")))</f>
        <v>Less than 2</v>
      </c>
      <c r="AI1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45496.441666666666</v>
      </c>
      <c r="AJ1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45496.470833333333</v>
      </c>
    </row>
    <row r="152" spans="1:36" ht="14.45">
      <c r="A152" s="236" t="s">
        <v>8534</v>
      </c>
      <c r="B152" s="224" t="s">
        <v>156</v>
      </c>
      <c r="C152" s="224" t="s">
        <v>795</v>
      </c>
      <c r="D152" s="1" t="s">
        <v>1937</v>
      </c>
      <c r="E152" s="224" t="s">
        <v>1938</v>
      </c>
      <c r="F152" s="224" t="s">
        <v>881</v>
      </c>
      <c r="G152" s="224" t="s">
        <v>882</v>
      </c>
      <c r="H152" s="224" t="s">
        <v>403</v>
      </c>
      <c r="I152" s="227" t="s">
        <v>8535</v>
      </c>
      <c r="J152" s="225" t="s">
        <v>1935</v>
      </c>
      <c r="K152" s="224" t="s">
        <v>846</v>
      </c>
      <c r="L152" s="225" t="s">
        <v>2052</v>
      </c>
      <c r="M152" s="224" t="s">
        <v>933</v>
      </c>
      <c r="N152" s="224" t="s">
        <v>1843</v>
      </c>
      <c r="O152" s="224" t="s">
        <v>850</v>
      </c>
      <c r="P152" s="225" t="s">
        <v>2052</v>
      </c>
      <c r="Q152" s="224" t="s">
        <v>795</v>
      </c>
      <c r="R152" s="225" t="s">
        <v>8536</v>
      </c>
      <c r="S152" s="225" t="s">
        <v>8536</v>
      </c>
      <c r="T152" s="225" t="s">
        <v>1935</v>
      </c>
      <c r="U152" s="224" t="s">
        <v>855</v>
      </c>
      <c r="V152" s="224" t="s">
        <v>855</v>
      </c>
      <c r="W152" s="224" t="s">
        <v>869</v>
      </c>
      <c r="X152" s="228" t="str">
        <f>VLOOKUP(HelpMe7[[#This Row],[Technician]],Technicians[#All],3,FALSE)</f>
        <v>RAK Ceramics</v>
      </c>
      <c r="Y152" s="228" t="str">
        <f>VLOOKUP(HelpMe7[[#This Row],[Technician]],Technicians[#All],2,FALSE)</f>
        <v>SAP Basis</v>
      </c>
      <c r="Z152" s="233" t="str">
        <f>IF((TEXT("Oct 28, 2024 00:00 AM","mmm dd, yyyy hh:mm") - TEXT(HelpMe7[[#This Row],[Updated Creation Date]],"mmm dd, yyyy hh:mm"))&gt;0, "Yes","No")</f>
        <v>Yes</v>
      </c>
      <c r="AA152" s="230">
        <f ca="1">IF(HelpMe7[[#This Row],[Updated Resolved Date]]="-",NOW()-TEXT(HelpMe7[[#This Row],[Updated Creation Date]],"mmm dd, yyyy hh:mm"),HelpMe7[[#This Row],[Updated Resolved Date]]-HelpMe7[[#This Row],[Updated Creation Date]])</f>
        <v>2.2222222221898846E-2</v>
      </c>
      <c r="AB152" s="231">
        <f>YEAR(TEXT(HelpMe7[[#This Row],[Updated Creation Date]],"mmm dd, yyyy hh:mm"))</f>
        <v>2024</v>
      </c>
      <c r="AC152" s="228">
        <f>WEEKNUM(TEXT(HelpMe7[[#This Row],[Updated Creation Date]],"mmm dd, yyyy hh:mm"),2)</f>
        <v>30</v>
      </c>
      <c r="AD152" s="228" t="str">
        <f>_xlfn.CONCAT(HelpMe7[[#This Row],[Year]],"-W",HelpMe7[[#This Row],[Week'#]])</f>
        <v>2024-W30</v>
      </c>
      <c r="AE152" s="228" t="str">
        <f>IFERROR(VLOOKUP(HelpMe7[[#This Row],[ID]],CGTracker[#All],11,FALSE),"No CG Status Found")</f>
        <v>No CG Status Found</v>
      </c>
      <c r="AF152" s="228">
        <f>MONTH(TEXT(HelpMe7[[#This Row],[Updated Creation Date]],"mmm dd, yyyy hh:mm"))</f>
        <v>7</v>
      </c>
      <c r="AG152" s="228" t="str">
        <f>_xlfn.CONCAT(HelpMe7[[#This Row],[Year]],"-M",HelpMe7[[#This Row],[Month]])</f>
        <v>2024-M7</v>
      </c>
      <c r="AH152" s="228" t="str">
        <f ca="1">IF(HelpMe7[[#This Row],[Age]]&lt;2,"Less than 2",IF(HelpMe7[[#This Row],[Age]]&lt;5,"From 2 to 5",IF(HelpMe7[[#This Row],[Age]]&lt;10,"From 5 to 10","More than 10")))</f>
        <v>Less than 2</v>
      </c>
      <c r="AI1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v>
      </c>
      <c r="AJ1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45496.472222222219</v>
      </c>
    </row>
    <row r="153" spans="1:36" ht="14.45">
      <c r="A153" s="236" t="s">
        <v>8537</v>
      </c>
      <c r="B153" s="224" t="s">
        <v>156</v>
      </c>
      <c r="C153" s="224" t="s">
        <v>795</v>
      </c>
      <c r="D153" s="1" t="s">
        <v>1943</v>
      </c>
      <c r="E153" s="224" t="s">
        <v>1917</v>
      </c>
      <c r="F153" s="224" t="s">
        <v>881</v>
      </c>
      <c r="G153" s="224" t="s">
        <v>882</v>
      </c>
      <c r="H153" s="224" t="s">
        <v>403</v>
      </c>
      <c r="I153" s="227" t="s">
        <v>8538</v>
      </c>
      <c r="J153" s="225" t="s">
        <v>8539</v>
      </c>
      <c r="K153" s="224" t="s">
        <v>846</v>
      </c>
      <c r="L153" s="225" t="s">
        <v>2052</v>
      </c>
      <c r="M153" s="224" t="s">
        <v>933</v>
      </c>
      <c r="N153" s="224" t="s">
        <v>1920</v>
      </c>
      <c r="O153" s="224" t="s">
        <v>850</v>
      </c>
      <c r="P153" s="225" t="s">
        <v>2052</v>
      </c>
      <c r="Q153" s="224" t="s">
        <v>795</v>
      </c>
      <c r="R153" s="225" t="s">
        <v>8540</v>
      </c>
      <c r="S153" s="225" t="s">
        <v>8540</v>
      </c>
      <c r="T153" s="225" t="s">
        <v>8539</v>
      </c>
      <c r="U153" s="224" t="s">
        <v>855</v>
      </c>
      <c r="V153" s="224" t="s">
        <v>855</v>
      </c>
      <c r="W153" s="224" t="s">
        <v>869</v>
      </c>
      <c r="X153" s="228" t="str">
        <f>VLOOKUP(HelpMe7[[#This Row],[Technician]],Technicians[#All],3,FALSE)</f>
        <v>RAK Ceramics</v>
      </c>
      <c r="Y153" s="228" t="str">
        <f>VLOOKUP(HelpMe7[[#This Row],[Technician]],Technicians[#All],2,FALSE)</f>
        <v>SAP Basis</v>
      </c>
      <c r="Z153" s="233" t="str">
        <f>IF((TEXT("Oct 28, 2024 00:00 AM","mmm dd, yyyy hh:mm") - TEXT(HelpMe7[[#This Row],[Updated Creation Date]],"mmm dd, yyyy hh:mm"))&gt;0, "Yes","No")</f>
        <v>Yes</v>
      </c>
      <c r="AA153" s="230">
        <f ca="1">IF(HelpMe7[[#This Row],[Updated Resolved Date]]="-",NOW()-TEXT(HelpMe7[[#This Row],[Updated Creation Date]],"mmm dd, yyyy hh:mm"),HelpMe7[[#This Row],[Updated Resolved Date]]-HelpMe7[[#This Row],[Updated Creation Date]])</f>
        <v>1.9444444449618459E-2</v>
      </c>
      <c r="AB153" s="231">
        <f>YEAR(TEXT(HelpMe7[[#This Row],[Updated Creation Date]],"mmm dd, yyyy hh:mm"))</f>
        <v>2024</v>
      </c>
      <c r="AC153" s="228">
        <f>WEEKNUM(TEXT(HelpMe7[[#This Row],[Updated Creation Date]],"mmm dd, yyyy hh:mm"),2)</f>
        <v>30</v>
      </c>
      <c r="AD153" s="228" t="str">
        <f>_xlfn.CONCAT(HelpMe7[[#This Row],[Year]],"-W",HelpMe7[[#This Row],[Week'#]])</f>
        <v>2024-W30</v>
      </c>
      <c r="AE153" s="228" t="str">
        <f>IFERROR(VLOOKUP(HelpMe7[[#This Row],[ID]],CGTracker[#All],11,FALSE),"No CG Status Found")</f>
        <v>No CG Status Found</v>
      </c>
      <c r="AF153" s="228">
        <f>MONTH(TEXT(HelpMe7[[#This Row],[Updated Creation Date]],"mmm dd, yyyy hh:mm"))</f>
        <v>7</v>
      </c>
      <c r="AG153" s="228" t="str">
        <f>_xlfn.CONCAT(HelpMe7[[#This Row],[Year]],"-M",HelpMe7[[#This Row],[Month]])</f>
        <v>2024-M7</v>
      </c>
      <c r="AH153" s="228" t="str">
        <f ca="1">IF(HelpMe7[[#This Row],[Age]]&lt;2,"Less than 2",IF(HelpMe7[[#This Row],[Age]]&lt;5,"From 2 to 5",IF(HelpMe7[[#This Row],[Age]]&lt;10,"From 5 to 10","More than 10")))</f>
        <v>Less than 2</v>
      </c>
      <c r="AI1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45496.45208333333</v>
      </c>
      <c r="AJ1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45496.47152777778</v>
      </c>
    </row>
    <row r="154" spans="1:36" ht="14.45">
      <c r="A154" s="236" t="s">
        <v>8541</v>
      </c>
      <c r="B154" s="224" t="s">
        <v>156</v>
      </c>
      <c r="C154" s="224" t="s">
        <v>795</v>
      </c>
      <c r="D154" s="1" t="s">
        <v>1948</v>
      </c>
      <c r="E154" s="224" t="s">
        <v>1949</v>
      </c>
      <c r="F154" s="224" t="s">
        <v>881</v>
      </c>
      <c r="G154" s="224" t="s">
        <v>882</v>
      </c>
      <c r="H154" s="224" t="s">
        <v>403</v>
      </c>
      <c r="I154" s="227" t="s">
        <v>8538</v>
      </c>
      <c r="J154" s="225" t="s">
        <v>8539</v>
      </c>
      <c r="K154" s="224" t="s">
        <v>846</v>
      </c>
      <c r="L154" s="225" t="s">
        <v>8542</v>
      </c>
      <c r="M154" s="224" t="s">
        <v>933</v>
      </c>
      <c r="N154" s="224" t="s">
        <v>1843</v>
      </c>
      <c r="O154" s="224" t="s">
        <v>850</v>
      </c>
      <c r="P154" s="225" t="s">
        <v>8542</v>
      </c>
      <c r="Q154" s="224" t="s">
        <v>795</v>
      </c>
      <c r="R154" s="225" t="s">
        <v>8543</v>
      </c>
      <c r="S154" s="225" t="s">
        <v>8543</v>
      </c>
      <c r="T154" s="225" t="s">
        <v>8539</v>
      </c>
      <c r="U154" s="224" t="s">
        <v>855</v>
      </c>
      <c r="V154" s="224" t="s">
        <v>855</v>
      </c>
      <c r="W154" s="224" t="s">
        <v>869</v>
      </c>
      <c r="X154" s="228" t="str">
        <f>VLOOKUP(HelpMe7[[#This Row],[Technician]],Technicians[#All],3,FALSE)</f>
        <v>RAK Ceramics</v>
      </c>
      <c r="Y154" s="228" t="str">
        <f>VLOOKUP(HelpMe7[[#This Row],[Technician]],Technicians[#All],2,FALSE)</f>
        <v>SAP Basis</v>
      </c>
      <c r="Z154" s="233" t="str">
        <f>IF((TEXT("Oct 28, 2024 00:00 AM","mmm dd, yyyy hh:mm") - TEXT(HelpMe7[[#This Row],[Updated Creation Date]],"mmm dd, yyyy hh:mm"))&gt;0, "Yes","No")</f>
        <v>Yes</v>
      </c>
      <c r="AA154" s="230">
        <f ca="1">IF(HelpMe7[[#This Row],[Updated Resolved Date]]="-",NOW()-TEXT(HelpMe7[[#This Row],[Updated Creation Date]],"mmm dd, yyyy hh:mm"),HelpMe7[[#This Row],[Updated Resolved Date]]-HelpMe7[[#This Row],[Updated Creation Date]])</f>
        <v>0.27847222222771961</v>
      </c>
      <c r="AB154" s="231">
        <f>YEAR(TEXT(HelpMe7[[#This Row],[Updated Creation Date]],"mmm dd, yyyy hh:mm"))</f>
        <v>2024</v>
      </c>
      <c r="AC154" s="228">
        <f>WEEKNUM(TEXT(HelpMe7[[#This Row],[Updated Creation Date]],"mmm dd, yyyy hh:mm"),2)</f>
        <v>30</v>
      </c>
      <c r="AD154" s="228" t="str">
        <f>_xlfn.CONCAT(HelpMe7[[#This Row],[Year]],"-W",HelpMe7[[#This Row],[Week'#]])</f>
        <v>2024-W30</v>
      </c>
      <c r="AE154" s="228" t="str">
        <f>IFERROR(VLOOKUP(HelpMe7[[#This Row],[ID]],CGTracker[#All],11,FALSE),"No CG Status Found")</f>
        <v>No CG Status Found</v>
      </c>
      <c r="AF154" s="228">
        <f>MONTH(TEXT(HelpMe7[[#This Row],[Updated Creation Date]],"mmm dd, yyyy hh:mm"))</f>
        <v>7</v>
      </c>
      <c r="AG154" s="228" t="str">
        <f>_xlfn.CONCAT(HelpMe7[[#This Row],[Year]],"-M",HelpMe7[[#This Row],[Month]])</f>
        <v>2024-M7</v>
      </c>
      <c r="AH154" s="228" t="str">
        <f ca="1">IF(HelpMe7[[#This Row],[Age]]&lt;2,"Less than 2",IF(HelpMe7[[#This Row],[Age]]&lt;5,"From 2 to 5",IF(HelpMe7[[#This Row],[Age]]&lt;10,"From 5 to 10","More than 10")))</f>
        <v>Less than 2</v>
      </c>
      <c r="AI1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45496.45208333333</v>
      </c>
      <c r="AJ1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45496.730555555558</v>
      </c>
    </row>
    <row r="155" spans="1:36" ht="14.45">
      <c r="A155" s="236" t="s">
        <v>8544</v>
      </c>
      <c r="B155" s="224" t="s">
        <v>156</v>
      </c>
      <c r="C155" s="224" t="s">
        <v>795</v>
      </c>
      <c r="D155" s="1" t="s">
        <v>1953</v>
      </c>
      <c r="E155" s="224" t="s">
        <v>1917</v>
      </c>
      <c r="F155" s="224" t="s">
        <v>881</v>
      </c>
      <c r="G155" s="224" t="s">
        <v>882</v>
      </c>
      <c r="H155" s="224" t="s">
        <v>403</v>
      </c>
      <c r="I155" s="227" t="s">
        <v>8545</v>
      </c>
      <c r="J155" s="225" t="s">
        <v>8546</v>
      </c>
      <c r="K155" s="224" t="s">
        <v>846</v>
      </c>
      <c r="L155" s="225" t="s">
        <v>8527</v>
      </c>
      <c r="M155" s="224" t="s">
        <v>933</v>
      </c>
      <c r="N155" s="224" t="s">
        <v>1920</v>
      </c>
      <c r="O155" s="224" t="s">
        <v>850</v>
      </c>
      <c r="P155" s="225" t="s">
        <v>8527</v>
      </c>
      <c r="Q155" s="224" t="s">
        <v>795</v>
      </c>
      <c r="R155" s="225" t="s">
        <v>8547</v>
      </c>
      <c r="S155" s="225" t="s">
        <v>8547</v>
      </c>
      <c r="T155" s="225" t="s">
        <v>8546</v>
      </c>
      <c r="U155" s="224" t="s">
        <v>855</v>
      </c>
      <c r="V155" s="224" t="s">
        <v>855</v>
      </c>
      <c r="W155" s="224" t="s">
        <v>869</v>
      </c>
      <c r="X155" s="228" t="str">
        <f>VLOOKUP(HelpMe7[[#This Row],[Technician]],Technicians[#All],3,FALSE)</f>
        <v>RAK Ceramics</v>
      </c>
      <c r="Y155" s="228" t="str">
        <f>VLOOKUP(HelpMe7[[#This Row],[Technician]],Technicians[#All],2,FALSE)</f>
        <v>SAP Basis</v>
      </c>
      <c r="Z155" s="233" t="str">
        <f>IF((TEXT("Oct 28, 2024 00:00 AM","mmm dd, yyyy hh:mm") - TEXT(HelpMe7[[#This Row],[Updated Creation Date]],"mmm dd, yyyy hh:mm"))&gt;0, "Yes","No")</f>
        <v>Yes</v>
      </c>
      <c r="AA155" s="230">
        <f ca="1">IF(HelpMe7[[#This Row],[Updated Resolved Date]]="-",NOW()-TEXT(HelpMe7[[#This Row],[Updated Creation Date]],"mmm dd, yyyy hh:mm"),HelpMe7[[#This Row],[Updated Resolved Date]]-HelpMe7[[#This Row],[Updated Creation Date]])</f>
        <v>1.5277777776645962E-2</v>
      </c>
      <c r="AB155" s="231">
        <f>YEAR(TEXT(HelpMe7[[#This Row],[Updated Creation Date]],"mmm dd, yyyy hh:mm"))</f>
        <v>2024</v>
      </c>
      <c r="AC155" s="228">
        <f>WEEKNUM(TEXT(HelpMe7[[#This Row],[Updated Creation Date]],"mmm dd, yyyy hh:mm"),2)</f>
        <v>30</v>
      </c>
      <c r="AD155" s="228" t="str">
        <f>_xlfn.CONCAT(HelpMe7[[#This Row],[Year]],"-W",HelpMe7[[#This Row],[Week'#]])</f>
        <v>2024-W30</v>
      </c>
      <c r="AE155" s="228" t="str">
        <f>IFERROR(VLOOKUP(HelpMe7[[#This Row],[ID]],CGTracker[#All],11,FALSE),"No CG Status Found")</f>
        <v>No CG Status Found</v>
      </c>
      <c r="AF155" s="228">
        <f>MONTH(TEXT(HelpMe7[[#This Row],[Updated Creation Date]],"mmm dd, yyyy hh:mm"))</f>
        <v>7</v>
      </c>
      <c r="AG155" s="228" t="str">
        <f>_xlfn.CONCAT(HelpMe7[[#This Row],[Year]],"-M",HelpMe7[[#This Row],[Month]])</f>
        <v>2024-M7</v>
      </c>
      <c r="AH155" s="228" t="str">
        <f ca="1">IF(HelpMe7[[#This Row],[Age]]&lt;2,"Less than 2",IF(HelpMe7[[#This Row],[Age]]&lt;5,"From 2 to 5",IF(HelpMe7[[#This Row],[Age]]&lt;10,"From 5 to 10","More than 10")))</f>
        <v>Less than 2</v>
      </c>
      <c r="AI1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45496.478472222225</v>
      </c>
      <c r="AJ1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45496.493750000001</v>
      </c>
    </row>
    <row r="156" spans="1:36" ht="14.45">
      <c r="A156" s="236" t="s">
        <v>8548</v>
      </c>
      <c r="B156" s="224" t="s">
        <v>117</v>
      </c>
      <c r="C156" s="224" t="s">
        <v>841</v>
      </c>
      <c r="D156" s="1" t="s">
        <v>1958</v>
      </c>
      <c r="E156" s="224" t="s">
        <v>880</v>
      </c>
      <c r="F156" s="224" t="s">
        <v>742</v>
      </c>
      <c r="G156" s="224" t="s">
        <v>895</v>
      </c>
      <c r="H156" s="224" t="s">
        <v>131</v>
      </c>
      <c r="I156" s="227" t="s">
        <v>8549</v>
      </c>
      <c r="J156" s="225" t="s">
        <v>8550</v>
      </c>
      <c r="K156" s="224" t="s">
        <v>846</v>
      </c>
      <c r="L156" s="225" t="s">
        <v>855</v>
      </c>
      <c r="M156" s="224" t="s">
        <v>1155</v>
      </c>
      <c r="N156" s="224" t="s">
        <v>886</v>
      </c>
      <c r="O156" s="224" t="s">
        <v>850</v>
      </c>
      <c r="P156" s="225" t="s">
        <v>8551</v>
      </c>
      <c r="Q156" s="224" t="s">
        <v>841</v>
      </c>
      <c r="R156" s="225" t="s">
        <v>855</v>
      </c>
      <c r="S156" s="225" t="s">
        <v>8552</v>
      </c>
      <c r="T156" s="225" t="s">
        <v>8550</v>
      </c>
      <c r="U156" s="224" t="s">
        <v>846</v>
      </c>
      <c r="V156" s="224" t="s">
        <v>1964</v>
      </c>
      <c r="W156" s="224" t="s">
        <v>869</v>
      </c>
      <c r="X156" s="228" t="str">
        <f>VLOOKUP(HelpMe7[[#This Row],[Technician]],Technicians[#All],3,FALSE)</f>
        <v>RAK Ceramics</v>
      </c>
      <c r="Y156" s="228" t="str">
        <f>VLOOKUP(HelpMe7[[#This Row],[Technician]],Technicians[#All],2,FALSE)</f>
        <v>SAP SD</v>
      </c>
      <c r="Z156" s="233" t="str">
        <f>IF((TEXT("Oct 28, 2024 00:00 AM","mmm dd, yyyy hh:mm") - TEXT(HelpMe7[[#This Row],[Updated Creation Date]],"mmm dd, yyyy hh:mm"))&gt;0, "Yes","No")</f>
        <v>Yes</v>
      </c>
      <c r="AA156" s="230">
        <f ca="1">IF(HelpMe7[[#This Row],[Updated Resolved Date]]="-",NOW()-TEXT(HelpMe7[[#This Row],[Updated Creation Date]],"mmm dd, yyyy hh:mm"),HelpMe7[[#This Row],[Updated Resolved Date]]-HelpMe7[[#This Row],[Updated Creation Date]])</f>
        <v>157.2727967592582</v>
      </c>
      <c r="AB156" s="231">
        <f>YEAR(TEXT(HelpMe7[[#This Row],[Updated Creation Date]],"mmm dd, yyyy hh:mm"))</f>
        <v>2024</v>
      </c>
      <c r="AC156" s="228">
        <f>WEEKNUM(TEXT(HelpMe7[[#This Row],[Updated Creation Date]],"mmm dd, yyyy hh:mm"),2)</f>
        <v>30</v>
      </c>
      <c r="AD156" s="228" t="str">
        <f>_xlfn.CONCAT(HelpMe7[[#This Row],[Year]],"-W",HelpMe7[[#This Row],[Week'#]])</f>
        <v>2024-W30</v>
      </c>
      <c r="AE156" s="228" t="str">
        <f>IFERROR(VLOOKUP(HelpMe7[[#This Row],[ID]],CGTracker[#All],11,FALSE),"No CG Status Found")</f>
        <v>No CG Status Found</v>
      </c>
      <c r="AF156" s="228">
        <f>MONTH(TEXT(HelpMe7[[#This Row],[Updated Creation Date]],"mmm dd, yyyy hh:mm"))</f>
        <v>7</v>
      </c>
      <c r="AG156" s="228" t="str">
        <f>_xlfn.CONCAT(HelpMe7[[#This Row],[Year]],"-M",HelpMe7[[#This Row],[Month]])</f>
        <v>2024-M7</v>
      </c>
      <c r="AH156" s="228" t="str">
        <f ca="1">IF(HelpMe7[[#This Row],[Age]]&lt;2,"Less than 2",IF(HelpMe7[[#This Row],[Age]]&lt;5,"From 2 to 5",IF(HelpMe7[[#This Row],[Age]]&lt;10,"From 5 to 10","More than 10")))</f>
        <v>More than 10</v>
      </c>
      <c r="AI1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45496.484722222223</v>
      </c>
      <c r="AJ1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57" spans="1:36" ht="14.45">
      <c r="A157" s="236" t="s">
        <v>8553</v>
      </c>
      <c r="B157" s="224" t="s">
        <v>117</v>
      </c>
      <c r="C157" s="224" t="s">
        <v>841</v>
      </c>
      <c r="D157" s="1" t="s">
        <v>1965</v>
      </c>
      <c r="E157" s="224" t="s">
        <v>880</v>
      </c>
      <c r="F157" s="224" t="s">
        <v>742</v>
      </c>
      <c r="G157" s="224" t="s">
        <v>895</v>
      </c>
      <c r="H157" s="224" t="s">
        <v>268</v>
      </c>
      <c r="I157" s="227" t="s">
        <v>8547</v>
      </c>
      <c r="J157" s="225" t="s">
        <v>8554</v>
      </c>
      <c r="K157" s="224" t="s">
        <v>846</v>
      </c>
      <c r="L157" s="225" t="s">
        <v>855</v>
      </c>
      <c r="M157" s="224" t="s">
        <v>1155</v>
      </c>
      <c r="N157" s="224" t="s">
        <v>886</v>
      </c>
      <c r="O157" s="224" t="s">
        <v>850</v>
      </c>
      <c r="P157" s="225" t="s">
        <v>8555</v>
      </c>
      <c r="Q157" s="224" t="s">
        <v>841</v>
      </c>
      <c r="R157" s="225" t="s">
        <v>855</v>
      </c>
      <c r="S157" s="225" t="s">
        <v>8556</v>
      </c>
      <c r="T157" s="225" t="s">
        <v>8554</v>
      </c>
      <c r="U157" s="224" t="s">
        <v>846</v>
      </c>
      <c r="V157" s="224" t="s">
        <v>1970</v>
      </c>
      <c r="W157" s="224" t="s">
        <v>869</v>
      </c>
      <c r="X157" s="228" t="str">
        <f>VLOOKUP(HelpMe7[[#This Row],[Technician]],Technicians[#All],3,FALSE)</f>
        <v>RAK Ceramics</v>
      </c>
      <c r="Y157" s="228" t="str">
        <f>VLOOKUP(HelpMe7[[#This Row],[Technician]],Technicians[#All],2,FALSE)</f>
        <v>SAP SD</v>
      </c>
      <c r="Z157" s="230" t="str">
        <f>IF((TEXT("Oct 28, 2024 00:00 AM","mmm dd, yyyy hh:mm") - TEXT(HelpMe7[[#This Row],[Updated Creation Date]],"mmm dd, yyyy hh:mm"))&gt;0, "Yes","No")</f>
        <v>Yes</v>
      </c>
      <c r="AA157" s="230">
        <f ca="1">IF(HelpMe7[[#This Row],[Updated Resolved Date]]="-",NOW()-TEXT(HelpMe7[[#This Row],[Updated Creation Date]],"mmm dd, yyyy hh:mm"),HelpMe7[[#This Row],[Updated Resolved Date]]-HelpMe7[[#This Row],[Updated Creation Date]])</f>
        <v>157.2637689814801</v>
      </c>
      <c r="AB157" s="231">
        <f>YEAR(TEXT(HelpMe7[[#This Row],[Updated Creation Date]],"mmm dd, yyyy hh:mm"))</f>
        <v>2024</v>
      </c>
      <c r="AC157" s="228">
        <f>WEEKNUM(TEXT(HelpMe7[[#This Row],[Updated Creation Date]],"mmm dd, yyyy hh:mm"),2)</f>
        <v>30</v>
      </c>
      <c r="AD157" s="228" t="str">
        <f>_xlfn.CONCAT(HelpMe7[[#This Row],[Year]],"-W",HelpMe7[[#This Row],[Week'#]])</f>
        <v>2024-W30</v>
      </c>
      <c r="AE157" s="228" t="str">
        <f>IFERROR(VLOOKUP(HelpMe7[[#This Row],[ID]],CGTracker[#All],11,FALSE),"No CG Status Found")</f>
        <v>No CG Status Found</v>
      </c>
      <c r="AF157" s="228">
        <f>MONTH(TEXT(HelpMe7[[#This Row],[Updated Creation Date]],"mmm dd, yyyy hh:mm"))</f>
        <v>7</v>
      </c>
      <c r="AG157" s="228" t="str">
        <f>_xlfn.CONCAT(HelpMe7[[#This Row],[Year]],"-M",HelpMe7[[#This Row],[Month]])</f>
        <v>2024-M7</v>
      </c>
      <c r="AH157" s="228" t="str">
        <f ca="1">IF(HelpMe7[[#This Row],[Age]]&lt;2,"Less than 2",IF(HelpMe7[[#This Row],[Age]]&lt;5,"From 2 to 5",IF(HelpMe7[[#This Row],[Age]]&lt;10,"From 5 to 10","More than 10")))</f>
        <v>More than 10</v>
      </c>
      <c r="AI1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45496.493750000001</v>
      </c>
      <c r="AJ1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58" spans="1:36" ht="14.45">
      <c r="A158" s="236" t="s">
        <v>8557</v>
      </c>
      <c r="B158" s="224" t="s">
        <v>117</v>
      </c>
      <c r="C158" s="224" t="s">
        <v>841</v>
      </c>
      <c r="D158" s="1" t="s">
        <v>1971</v>
      </c>
      <c r="E158" s="224" t="s">
        <v>880</v>
      </c>
      <c r="F158" s="224" t="s">
        <v>742</v>
      </c>
      <c r="G158" s="224" t="s">
        <v>895</v>
      </c>
      <c r="H158" s="224" t="s">
        <v>403</v>
      </c>
      <c r="I158" s="227" t="s">
        <v>8558</v>
      </c>
      <c r="J158" s="225" t="s">
        <v>8559</v>
      </c>
      <c r="K158" s="224" t="s">
        <v>846</v>
      </c>
      <c r="L158" s="225" t="s">
        <v>8560</v>
      </c>
      <c r="M158" s="224" t="s">
        <v>1155</v>
      </c>
      <c r="N158" s="224" t="s">
        <v>886</v>
      </c>
      <c r="O158" s="224" t="s">
        <v>850</v>
      </c>
      <c r="P158" s="225" t="s">
        <v>8560</v>
      </c>
      <c r="Q158" s="224" t="s">
        <v>841</v>
      </c>
      <c r="R158" s="225" t="s">
        <v>8561</v>
      </c>
      <c r="S158" s="225" t="s">
        <v>8562</v>
      </c>
      <c r="T158" s="225" t="s">
        <v>8559</v>
      </c>
      <c r="U158" s="224" t="s">
        <v>846</v>
      </c>
      <c r="V158" s="224" t="s">
        <v>1978</v>
      </c>
      <c r="W158" s="224" t="s">
        <v>869</v>
      </c>
      <c r="X158" s="228" t="str">
        <f>VLOOKUP(HelpMe7[[#This Row],[Technician]],Technicians[#All],3,FALSE)</f>
        <v>RAK Ceramics</v>
      </c>
      <c r="Y158" s="228" t="str">
        <f>VLOOKUP(HelpMe7[[#This Row],[Technician]],Technicians[#All],2,FALSE)</f>
        <v>SAP SD</v>
      </c>
      <c r="Z158" s="233" t="str">
        <f>IF((TEXT("Oct 28, 2024 00:00 AM","mmm dd, yyyy hh:mm") - TEXT(HelpMe7[[#This Row],[Updated Creation Date]],"mmm dd, yyyy hh:mm"))&gt;0, "Yes","No")</f>
        <v>Yes</v>
      </c>
      <c r="AA158" s="230">
        <f ca="1">IF(HelpMe7[[#This Row],[Updated Resolved Date]]="-",NOW()-TEXT(HelpMe7[[#This Row],[Updated Creation Date]],"mmm dd, yyyy hh:mm"),HelpMe7[[#This Row],[Updated Resolved Date]]-HelpMe7[[#This Row],[Updated Creation Date]])</f>
        <v>99.01249999999709</v>
      </c>
      <c r="AB158" s="231">
        <f>YEAR(TEXT(HelpMe7[[#This Row],[Updated Creation Date]],"mmm dd, yyyy hh:mm"))</f>
        <v>2024</v>
      </c>
      <c r="AC158" s="228">
        <f>WEEKNUM(TEXT(HelpMe7[[#This Row],[Updated Creation Date]],"mmm dd, yyyy hh:mm"),2)</f>
        <v>30</v>
      </c>
      <c r="AD158" s="228" t="str">
        <f>_xlfn.CONCAT(HelpMe7[[#This Row],[Year]],"-W",HelpMe7[[#This Row],[Week'#]])</f>
        <v>2024-W30</v>
      </c>
      <c r="AE158" s="228" t="str">
        <f>IFERROR(VLOOKUP(HelpMe7[[#This Row],[ID]],CGTracker[#All],11,FALSE),"No CG Status Found")</f>
        <v>No CG Status Found</v>
      </c>
      <c r="AF158" s="228">
        <f>MONTH(TEXT(HelpMe7[[#This Row],[Updated Creation Date]],"mmm dd, yyyy hh:mm"))</f>
        <v>7</v>
      </c>
      <c r="AG158" s="228" t="str">
        <f>_xlfn.CONCAT(HelpMe7[[#This Row],[Year]],"-M",HelpMe7[[#This Row],[Month]])</f>
        <v>2024-M7</v>
      </c>
      <c r="AH158" s="228" t="str">
        <f ca="1">IF(HelpMe7[[#This Row],[Age]]&lt;2,"Less than 2",IF(HelpMe7[[#This Row],[Age]]&lt;5,"From 2 to 5",IF(HelpMe7[[#This Row],[Age]]&lt;10,"From 5 to 10","More than 10")))</f>
        <v>More than 10</v>
      </c>
      <c r="AI1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45496.518055555556</v>
      </c>
      <c r="AJ1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45595.530555555553</v>
      </c>
    </row>
    <row r="159" spans="1:36" ht="14.45">
      <c r="A159" s="236" t="s">
        <v>8563</v>
      </c>
      <c r="B159" s="224" t="s">
        <v>117</v>
      </c>
      <c r="C159" s="224" t="s">
        <v>841</v>
      </c>
      <c r="D159" s="1" t="s">
        <v>1979</v>
      </c>
      <c r="E159" s="224" t="s">
        <v>880</v>
      </c>
      <c r="F159" s="224" t="s">
        <v>742</v>
      </c>
      <c r="G159" s="224" t="s">
        <v>895</v>
      </c>
      <c r="H159" s="224" t="s">
        <v>403</v>
      </c>
      <c r="I159" s="227" t="s">
        <v>8564</v>
      </c>
      <c r="J159" s="225" t="s">
        <v>8565</v>
      </c>
      <c r="K159" s="224" t="s">
        <v>846</v>
      </c>
      <c r="L159" s="225" t="s">
        <v>8566</v>
      </c>
      <c r="M159" s="224" t="s">
        <v>1155</v>
      </c>
      <c r="N159" s="224" t="s">
        <v>886</v>
      </c>
      <c r="O159" s="224" t="s">
        <v>850</v>
      </c>
      <c r="P159" s="225" t="s">
        <v>8566</v>
      </c>
      <c r="Q159" s="224" t="s">
        <v>841</v>
      </c>
      <c r="R159" s="225" t="s">
        <v>8567</v>
      </c>
      <c r="S159" s="225" t="s">
        <v>8567</v>
      </c>
      <c r="T159" s="225" t="s">
        <v>8565</v>
      </c>
      <c r="U159" s="224" t="s">
        <v>846</v>
      </c>
      <c r="V159" s="224" t="s">
        <v>1985</v>
      </c>
      <c r="W159" s="224" t="s">
        <v>869</v>
      </c>
      <c r="X159" s="228" t="str">
        <f>VLOOKUP(HelpMe7[[#This Row],[Technician]],Technicians[#All],3,FALSE)</f>
        <v>RAK Ceramics</v>
      </c>
      <c r="Y159" s="228" t="str">
        <f>VLOOKUP(HelpMe7[[#This Row],[Technician]],Technicians[#All],2,FALSE)</f>
        <v>SAP SD</v>
      </c>
      <c r="Z159" s="233" t="str">
        <f>IF((TEXT("Oct 28, 2024 00:00 AM","mmm dd, yyyy hh:mm") - TEXT(HelpMe7[[#This Row],[Updated Creation Date]],"mmm dd, yyyy hh:mm"))&gt;0, "Yes","No")</f>
        <v>Yes</v>
      </c>
      <c r="AA159" s="230">
        <f ca="1">IF(HelpMe7[[#This Row],[Updated Resolved Date]]="-",NOW()-TEXT(HelpMe7[[#This Row],[Updated Creation Date]],"mmm dd, yyyy hh:mm"),HelpMe7[[#This Row],[Updated Resolved Date]]-HelpMe7[[#This Row],[Updated Creation Date]])</f>
        <v>33.869444444448163</v>
      </c>
      <c r="AB159" s="231">
        <f>YEAR(TEXT(HelpMe7[[#This Row],[Updated Creation Date]],"mmm dd, yyyy hh:mm"))</f>
        <v>2024</v>
      </c>
      <c r="AC159" s="228">
        <f>WEEKNUM(TEXT(HelpMe7[[#This Row],[Updated Creation Date]],"mmm dd, yyyy hh:mm"),2)</f>
        <v>30</v>
      </c>
      <c r="AD159" s="228" t="str">
        <f>_xlfn.CONCAT(HelpMe7[[#This Row],[Year]],"-W",HelpMe7[[#This Row],[Week'#]])</f>
        <v>2024-W30</v>
      </c>
      <c r="AE159" s="228" t="str">
        <f>IFERROR(VLOOKUP(HelpMe7[[#This Row],[ID]],CGTracker[#All],11,FALSE),"No CG Status Found")</f>
        <v>No CG Status Found</v>
      </c>
      <c r="AF159" s="228">
        <f>MONTH(TEXT(HelpMe7[[#This Row],[Updated Creation Date]],"mmm dd, yyyy hh:mm"))</f>
        <v>7</v>
      </c>
      <c r="AG159" s="228" t="str">
        <f>_xlfn.CONCAT(HelpMe7[[#This Row],[Year]],"-M",HelpMe7[[#This Row],[Month]])</f>
        <v>2024-M7</v>
      </c>
      <c r="AH159" s="228" t="str">
        <f ca="1">IF(HelpMe7[[#This Row],[Age]]&lt;2,"Less than 2",IF(HelpMe7[[#This Row],[Age]]&lt;5,"From 2 to 5",IF(HelpMe7[[#This Row],[Age]]&lt;10,"From 5 to 10","More than 10")))</f>
        <v>More than 10</v>
      </c>
      <c r="AI1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45496.52847222222</v>
      </c>
      <c r="AJ1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45530.397916666669</v>
      </c>
    </row>
    <row r="160" spans="1:36" ht="26.1">
      <c r="A160" s="236" t="s">
        <v>8568</v>
      </c>
      <c r="B160" s="224" t="s">
        <v>117</v>
      </c>
      <c r="C160" s="224" t="s">
        <v>892</v>
      </c>
      <c r="D160" s="1" t="s">
        <v>1986</v>
      </c>
      <c r="E160" s="224" t="s">
        <v>1987</v>
      </c>
      <c r="F160" s="224" t="s">
        <v>881</v>
      </c>
      <c r="G160" s="224" t="s">
        <v>882</v>
      </c>
      <c r="H160" s="224" t="s">
        <v>403</v>
      </c>
      <c r="I160" s="227" t="s">
        <v>1957</v>
      </c>
      <c r="J160" s="225" t="s">
        <v>8569</v>
      </c>
      <c r="K160" s="224" t="s">
        <v>890</v>
      </c>
      <c r="L160" s="225" t="s">
        <v>8509</v>
      </c>
      <c r="M160" s="224" t="s">
        <v>1987</v>
      </c>
      <c r="N160" s="224" t="s">
        <v>849</v>
      </c>
      <c r="O160" s="224" t="s">
        <v>850</v>
      </c>
      <c r="P160" s="225" t="s">
        <v>8509</v>
      </c>
      <c r="Q160" s="224" t="s">
        <v>795</v>
      </c>
      <c r="R160" s="225" t="s">
        <v>8570</v>
      </c>
      <c r="S160" s="225" t="s">
        <v>8570</v>
      </c>
      <c r="T160" s="225" t="s">
        <v>8569</v>
      </c>
      <c r="U160" s="224" t="s">
        <v>890</v>
      </c>
      <c r="V160" s="224" t="s">
        <v>855</v>
      </c>
      <c r="W160" s="224" t="s">
        <v>938</v>
      </c>
      <c r="X160" s="228" t="str">
        <f>VLOOKUP(HelpMe7[[#This Row],[Technician]],Technicians[#All],3,FALSE)</f>
        <v>RAK Ceramics</v>
      </c>
      <c r="Y160" s="228" t="str">
        <f>VLOOKUP(HelpMe7[[#This Row],[Technician]],Technicians[#All],2,FALSE)</f>
        <v>SAP Basis</v>
      </c>
      <c r="Z160" s="233" t="str">
        <f>IF((TEXT("Oct 28, 2024 00:00 AM","mmm dd, yyyy hh:mm") - TEXT(HelpMe7[[#This Row],[Updated Creation Date]],"mmm dd, yyyy hh:mm"))&gt;0, "Yes","No")</f>
        <v>Yes</v>
      </c>
      <c r="AA160" s="230">
        <f ca="1">IF(HelpMe7[[#This Row],[Updated Resolved Date]]="-",NOW()-TEXT(HelpMe7[[#This Row],[Updated Creation Date]],"mmm dd, yyyy hh:mm"),HelpMe7[[#This Row],[Updated Resolved Date]]-HelpMe7[[#This Row],[Updated Creation Date]])</f>
        <v>1.0062500000058208</v>
      </c>
      <c r="AB160" s="231">
        <f>YEAR(TEXT(HelpMe7[[#This Row],[Updated Creation Date]],"mmm dd, yyyy hh:mm"))</f>
        <v>2024</v>
      </c>
      <c r="AC160" s="228">
        <f>WEEKNUM(TEXT(HelpMe7[[#This Row],[Updated Creation Date]],"mmm dd, yyyy hh:mm"),2)</f>
        <v>30</v>
      </c>
      <c r="AD160" s="228" t="str">
        <f>_xlfn.CONCAT(HelpMe7[[#This Row],[Year]],"-W",HelpMe7[[#This Row],[Week'#]])</f>
        <v>2024-W30</v>
      </c>
      <c r="AE160" s="228" t="str">
        <f>IFERROR(VLOOKUP(HelpMe7[[#This Row],[ID]],CGTracker[#All],11,FALSE),"No CG Status Found")</f>
        <v>No CG Status Found</v>
      </c>
      <c r="AF160" s="228">
        <f>MONTH(TEXT(HelpMe7[[#This Row],[Updated Creation Date]],"mmm dd, yyyy hh:mm"))</f>
        <v>7</v>
      </c>
      <c r="AG160" s="228" t="str">
        <f>_xlfn.CONCAT(HelpMe7[[#This Row],[Year]],"-M",HelpMe7[[#This Row],[Month]])</f>
        <v>2024-M7</v>
      </c>
      <c r="AH160" s="228" t="str">
        <f ca="1">IF(HelpMe7[[#This Row],[Age]]&lt;2,"Less than 2",IF(HelpMe7[[#This Row],[Age]]&lt;5,"From 2 to 5",IF(HelpMe7[[#This Row],[Age]]&lt;10,"From 5 to 10","More than 10")))</f>
        <v>Less than 2</v>
      </c>
      <c r="AI1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45496.624305555553</v>
      </c>
      <c r="AJ1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45497.630555555559</v>
      </c>
    </row>
    <row r="161" spans="1:36" ht="14.45">
      <c r="A161" s="236" t="s">
        <v>8571</v>
      </c>
      <c r="B161" s="224" t="s">
        <v>117</v>
      </c>
      <c r="C161" s="224" t="s">
        <v>1035</v>
      </c>
      <c r="D161" s="1" t="s">
        <v>1992</v>
      </c>
      <c r="E161" s="224" t="s">
        <v>1236</v>
      </c>
      <c r="F161" s="224" t="s">
        <v>881</v>
      </c>
      <c r="G161" s="224" t="s">
        <v>882</v>
      </c>
      <c r="H161" s="224" t="s">
        <v>403</v>
      </c>
      <c r="I161" s="227" t="s">
        <v>8572</v>
      </c>
      <c r="J161" s="225" t="s">
        <v>8573</v>
      </c>
      <c r="K161" s="224" t="s">
        <v>846</v>
      </c>
      <c r="L161" s="225" t="s">
        <v>8468</v>
      </c>
      <c r="M161" s="224" t="s">
        <v>1236</v>
      </c>
      <c r="N161" s="224" t="s">
        <v>1240</v>
      </c>
      <c r="O161" s="224" t="s">
        <v>850</v>
      </c>
      <c r="P161" s="225" t="s">
        <v>8468</v>
      </c>
      <c r="Q161" s="224" t="s">
        <v>892</v>
      </c>
      <c r="R161" s="225" t="s">
        <v>8574</v>
      </c>
      <c r="S161" s="225" t="s">
        <v>8574</v>
      </c>
      <c r="T161" s="225" t="s">
        <v>8573</v>
      </c>
      <c r="U161" s="224" t="s">
        <v>890</v>
      </c>
      <c r="V161" s="224" t="s">
        <v>855</v>
      </c>
      <c r="W161" s="224" t="s">
        <v>869</v>
      </c>
      <c r="X161" s="228" t="str">
        <f>VLOOKUP(HelpMe7[[#This Row],[Technician]],Technicians[#All],3,FALSE)</f>
        <v>RAK Ceramics</v>
      </c>
      <c r="Y161" s="228" t="str">
        <f>VLOOKUP(HelpMe7[[#This Row],[Technician]],Technicians[#All],2,FALSE)</f>
        <v>SAP Basis</v>
      </c>
      <c r="Z161" s="233" t="str">
        <f>IF((TEXT("Oct 28, 2024 00:00 AM","mmm dd, yyyy hh:mm") - TEXT(HelpMe7[[#This Row],[Updated Creation Date]],"mmm dd, yyyy hh:mm"))&gt;0, "Yes","No")</f>
        <v>Yes</v>
      </c>
      <c r="AA161" s="230">
        <f ca="1">IF(HelpMe7[[#This Row],[Updated Resolved Date]]="-",NOW()-TEXT(HelpMe7[[#This Row],[Updated Creation Date]],"mmm dd, yyyy hh:mm"),HelpMe7[[#This Row],[Updated Resolved Date]]-HelpMe7[[#This Row],[Updated Creation Date]])</f>
        <v>12.248611111106584</v>
      </c>
      <c r="AB161" s="231">
        <f>YEAR(TEXT(HelpMe7[[#This Row],[Updated Creation Date]],"mmm dd, yyyy hh:mm"))</f>
        <v>2024</v>
      </c>
      <c r="AC161" s="228">
        <f>WEEKNUM(TEXT(HelpMe7[[#This Row],[Updated Creation Date]],"mmm dd, yyyy hh:mm"),2)</f>
        <v>30</v>
      </c>
      <c r="AD161" s="228" t="str">
        <f>_xlfn.CONCAT(HelpMe7[[#This Row],[Year]],"-W",HelpMe7[[#This Row],[Week'#]])</f>
        <v>2024-W30</v>
      </c>
      <c r="AE161" s="228" t="str">
        <f>IFERROR(VLOOKUP(HelpMe7[[#This Row],[ID]],CGTracker[#All],11,FALSE),"No CG Status Found")</f>
        <v>No CG Status Found</v>
      </c>
      <c r="AF161" s="228">
        <f>MONTH(TEXT(HelpMe7[[#This Row],[Updated Creation Date]],"mmm dd, yyyy hh:mm"))</f>
        <v>7</v>
      </c>
      <c r="AG161" s="228" t="str">
        <f>_xlfn.CONCAT(HelpMe7[[#This Row],[Year]],"-M",HelpMe7[[#This Row],[Month]])</f>
        <v>2024-M7</v>
      </c>
      <c r="AH161" s="228" t="str">
        <f ca="1">IF(HelpMe7[[#This Row],[Age]]&lt;2,"Less than 2",IF(HelpMe7[[#This Row],[Age]]&lt;5,"From 2 to 5",IF(HelpMe7[[#This Row],[Age]]&lt;10,"From 5 to 10","More than 10")))</f>
        <v>More than 10</v>
      </c>
      <c r="AI1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45497.375694444447</v>
      </c>
      <c r="AJ1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45509.624305555553</v>
      </c>
    </row>
    <row r="162" spans="1:36" ht="26.1">
      <c r="A162" s="236" t="s">
        <v>8575</v>
      </c>
      <c r="B162" s="224" t="s">
        <v>156</v>
      </c>
      <c r="C162" s="224" t="s">
        <v>795</v>
      </c>
      <c r="D162" s="1" t="s">
        <v>1997</v>
      </c>
      <c r="E162" s="224" t="s">
        <v>1998</v>
      </c>
      <c r="F162" s="224" t="s">
        <v>881</v>
      </c>
      <c r="G162" s="224" t="s">
        <v>882</v>
      </c>
      <c r="H162" s="224" t="s">
        <v>403</v>
      </c>
      <c r="I162" s="227" t="s">
        <v>8576</v>
      </c>
      <c r="J162" s="225" t="s">
        <v>8577</v>
      </c>
      <c r="K162" s="224" t="s">
        <v>890</v>
      </c>
      <c r="L162" s="225" t="s">
        <v>8509</v>
      </c>
      <c r="M162" s="224" t="s">
        <v>933</v>
      </c>
      <c r="N162" s="224" t="s">
        <v>2001</v>
      </c>
      <c r="O162" s="224" t="s">
        <v>850</v>
      </c>
      <c r="P162" s="225" t="s">
        <v>8509</v>
      </c>
      <c r="Q162" s="224" t="s">
        <v>795</v>
      </c>
      <c r="R162" s="225" t="s">
        <v>8515</v>
      </c>
      <c r="S162" s="225" t="s">
        <v>8515</v>
      </c>
      <c r="T162" s="225" t="s">
        <v>8577</v>
      </c>
      <c r="U162" s="224" t="s">
        <v>855</v>
      </c>
      <c r="V162" s="224" t="s">
        <v>855</v>
      </c>
      <c r="W162" s="224" t="s">
        <v>938</v>
      </c>
      <c r="X162" s="228" t="str">
        <f>VLOOKUP(HelpMe7[[#This Row],[Technician]],Technicians[#All],3,FALSE)</f>
        <v>RAK Ceramics</v>
      </c>
      <c r="Y162" s="228" t="str">
        <f>VLOOKUP(HelpMe7[[#This Row],[Technician]],Technicians[#All],2,FALSE)</f>
        <v>SAP Basis</v>
      </c>
      <c r="Z162" s="233" t="str">
        <f>IF((TEXT("Oct 28, 2024 00:00 AM","mmm dd, yyyy hh:mm") - TEXT(HelpMe7[[#This Row],[Updated Creation Date]],"mmm dd, yyyy hh:mm"))&gt;0, "Yes","No")</f>
        <v>Yes</v>
      </c>
      <c r="AA162" s="230">
        <f ca="1">IF(HelpMe7[[#This Row],[Updated Resolved Date]]="-",NOW()-TEXT(HelpMe7[[#This Row],[Updated Creation Date]],"mmm dd, yyyy hh:mm"),HelpMe7[[#This Row],[Updated Resolved Date]]-HelpMe7[[#This Row],[Updated Creation Date]])</f>
        <v>0.12222222222044365</v>
      </c>
      <c r="AB162" s="231">
        <f>YEAR(TEXT(HelpMe7[[#This Row],[Updated Creation Date]],"mmm dd, yyyy hh:mm"))</f>
        <v>2024</v>
      </c>
      <c r="AC162" s="228">
        <f>WEEKNUM(TEXT(HelpMe7[[#This Row],[Updated Creation Date]],"mmm dd, yyyy hh:mm"),2)</f>
        <v>30</v>
      </c>
      <c r="AD162" s="228" t="str">
        <f>_xlfn.CONCAT(HelpMe7[[#This Row],[Year]],"-W",HelpMe7[[#This Row],[Week'#]])</f>
        <v>2024-W30</v>
      </c>
      <c r="AE162" s="228" t="str">
        <f>IFERROR(VLOOKUP(HelpMe7[[#This Row],[ID]],CGTracker[#All],11,FALSE),"No CG Status Found")</f>
        <v>No CG Status Found</v>
      </c>
      <c r="AF162" s="228">
        <f>MONTH(TEXT(HelpMe7[[#This Row],[Updated Creation Date]],"mmm dd, yyyy hh:mm"))</f>
        <v>7</v>
      </c>
      <c r="AG162" s="228" t="str">
        <f>_xlfn.CONCAT(HelpMe7[[#This Row],[Year]],"-M",HelpMe7[[#This Row],[Month]])</f>
        <v>2024-M7</v>
      </c>
      <c r="AH162" s="228" t="str">
        <f ca="1">IF(HelpMe7[[#This Row],[Age]]&lt;2,"Less than 2",IF(HelpMe7[[#This Row],[Age]]&lt;5,"From 2 to 5",IF(HelpMe7[[#This Row],[Age]]&lt;10,"From 5 to 10","More than 10")))</f>
        <v>Less than 2</v>
      </c>
      <c r="AI1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45497.506944444445</v>
      </c>
      <c r="AJ1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45497.629166666666</v>
      </c>
    </row>
    <row r="163" spans="1:36" ht="14.45">
      <c r="A163" s="236" t="s">
        <v>8578</v>
      </c>
      <c r="B163" s="224" t="s">
        <v>156</v>
      </c>
      <c r="C163" s="224" t="s">
        <v>1035</v>
      </c>
      <c r="D163" s="1" t="s">
        <v>2003</v>
      </c>
      <c r="E163" s="224" t="s">
        <v>2004</v>
      </c>
      <c r="F163" s="224" t="s">
        <v>881</v>
      </c>
      <c r="G163" s="224" t="s">
        <v>882</v>
      </c>
      <c r="H163" s="224" t="s">
        <v>403</v>
      </c>
      <c r="I163" s="227" t="s">
        <v>8579</v>
      </c>
      <c r="J163" s="225" t="s">
        <v>8580</v>
      </c>
      <c r="K163" s="224" t="s">
        <v>846</v>
      </c>
      <c r="L163" s="225" t="s">
        <v>8509</v>
      </c>
      <c r="M163" s="224" t="s">
        <v>2004</v>
      </c>
      <c r="N163" s="224" t="s">
        <v>2007</v>
      </c>
      <c r="O163" s="224" t="s">
        <v>850</v>
      </c>
      <c r="P163" s="225" t="s">
        <v>8509</v>
      </c>
      <c r="Q163" s="224" t="s">
        <v>892</v>
      </c>
      <c r="R163" s="225" t="s">
        <v>8581</v>
      </c>
      <c r="S163" s="225" t="s">
        <v>8581</v>
      </c>
      <c r="T163" s="225" t="s">
        <v>8580</v>
      </c>
      <c r="U163" s="224" t="s">
        <v>855</v>
      </c>
      <c r="V163" s="224" t="s">
        <v>855</v>
      </c>
      <c r="W163" s="224" t="s">
        <v>869</v>
      </c>
      <c r="X163" s="228" t="str">
        <f>VLOOKUP(HelpMe7[[#This Row],[Technician]],Technicians[#All],3,FALSE)</f>
        <v>RAK Ceramics</v>
      </c>
      <c r="Y163" s="228" t="str">
        <f>VLOOKUP(HelpMe7[[#This Row],[Technician]],Technicians[#All],2,FALSE)</f>
        <v>SAP Basis</v>
      </c>
      <c r="Z163" s="233" t="str">
        <f>IF((TEXT("Oct 28, 2024 00:00 AM","mmm dd, yyyy hh:mm") - TEXT(HelpMe7[[#This Row],[Updated Creation Date]],"mmm dd, yyyy hh:mm"))&gt;0, "Yes","No")</f>
        <v>Yes</v>
      </c>
      <c r="AA163" s="230">
        <f ca="1">IF(HelpMe7[[#This Row],[Updated Resolved Date]]="-",NOW()-TEXT(HelpMe7[[#This Row],[Updated Creation Date]],"mmm dd, yyyy hh:mm"),HelpMe7[[#This Row],[Updated Resolved Date]]-HelpMe7[[#This Row],[Updated Creation Date]])</f>
        <v>0.13124999999854481</v>
      </c>
      <c r="AB163" s="231">
        <f>YEAR(TEXT(HelpMe7[[#This Row],[Updated Creation Date]],"mmm dd, yyyy hh:mm"))</f>
        <v>2024</v>
      </c>
      <c r="AC163" s="228">
        <f>WEEKNUM(TEXT(HelpMe7[[#This Row],[Updated Creation Date]],"mmm dd, yyyy hh:mm"),2)</f>
        <v>30</v>
      </c>
      <c r="AD163" s="228" t="str">
        <f>_xlfn.CONCAT(HelpMe7[[#This Row],[Year]],"-W",HelpMe7[[#This Row],[Week'#]])</f>
        <v>2024-W30</v>
      </c>
      <c r="AE163" s="228" t="str">
        <f>IFERROR(VLOOKUP(HelpMe7[[#This Row],[ID]],CGTracker[#All],11,FALSE),"No CG Status Found")</f>
        <v>No CG Status Found</v>
      </c>
      <c r="AF163" s="228">
        <f>MONTH(TEXT(HelpMe7[[#This Row],[Updated Creation Date]],"mmm dd, yyyy hh:mm"))</f>
        <v>7</v>
      </c>
      <c r="AG163" s="228" t="str">
        <f>_xlfn.CONCAT(HelpMe7[[#This Row],[Year]],"-M",HelpMe7[[#This Row],[Month]])</f>
        <v>2024-M7</v>
      </c>
      <c r="AH163" s="228" t="str">
        <f ca="1">IF(HelpMe7[[#This Row],[Age]]&lt;2,"Less than 2",IF(HelpMe7[[#This Row],[Age]]&lt;5,"From 2 to 5",IF(HelpMe7[[#This Row],[Age]]&lt;10,"From 5 to 10","More than 10")))</f>
        <v>Less than 2</v>
      </c>
      <c r="AI1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45497.49722222222</v>
      </c>
      <c r="AJ1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45497.628472222219</v>
      </c>
    </row>
    <row r="164" spans="1:36" ht="26.1">
      <c r="A164" s="236" t="s">
        <v>8582</v>
      </c>
      <c r="B164" s="224" t="s">
        <v>117</v>
      </c>
      <c r="C164" s="224" t="s">
        <v>892</v>
      </c>
      <c r="D164" s="1" t="s">
        <v>228</v>
      </c>
      <c r="E164" s="224" t="s">
        <v>880</v>
      </c>
      <c r="F164" s="224" t="s">
        <v>518</v>
      </c>
      <c r="G164" s="224" t="s">
        <v>516</v>
      </c>
      <c r="H164" s="224" t="s">
        <v>746</v>
      </c>
      <c r="I164" s="227" t="s">
        <v>8583</v>
      </c>
      <c r="J164" s="225" t="s">
        <v>8584</v>
      </c>
      <c r="K164" s="224" t="s">
        <v>846</v>
      </c>
      <c r="L164" s="225" t="s">
        <v>855</v>
      </c>
      <c r="M164" s="224" t="s">
        <v>880</v>
      </c>
      <c r="N164" s="224" t="s">
        <v>886</v>
      </c>
      <c r="O164" s="224" t="s">
        <v>850</v>
      </c>
      <c r="P164" s="225" t="s">
        <v>8585</v>
      </c>
      <c r="Q164" s="224" t="s">
        <v>795</v>
      </c>
      <c r="R164" s="225" t="s">
        <v>855</v>
      </c>
      <c r="S164" s="225" t="s">
        <v>8586</v>
      </c>
      <c r="T164" s="225" t="s">
        <v>8584</v>
      </c>
      <c r="U164" s="224" t="s">
        <v>846</v>
      </c>
      <c r="V164" s="224" t="s">
        <v>2015</v>
      </c>
      <c r="W164" s="224" t="s">
        <v>869</v>
      </c>
      <c r="X164" s="228" t="str">
        <f>VLOOKUP(HelpMe7[[#This Row],[Technician]],Technicians[#All],3,FALSE)</f>
        <v>Capgemini</v>
      </c>
      <c r="Y164" s="228" t="str">
        <f>VLOOKUP(HelpMe7[[#This Row],[Technician]],Technicians[#All],2,FALSE)</f>
        <v>SAP SD</v>
      </c>
      <c r="Z164" s="230" t="str">
        <f>IF((TEXT("Oct 28, 2024 00:00 AM","mmm dd, yyyy hh:mm") - TEXT(HelpMe7[[#This Row],[Updated Creation Date]],"mmm dd, yyyy hh:mm"))&gt;0, "Yes","No")</f>
        <v>Yes</v>
      </c>
      <c r="AA164" s="230">
        <f ca="1">IF(HelpMe7[[#This Row],[Updated Resolved Date]]="-",NOW()-TEXT(HelpMe7[[#This Row],[Updated Creation Date]],"mmm dd, yyyy hh:mm"),HelpMe7[[#This Row],[Updated Resolved Date]]-HelpMe7[[#This Row],[Updated Creation Date]])</f>
        <v>156.05751898148446</v>
      </c>
      <c r="AB164" s="231">
        <f>YEAR(TEXT(HelpMe7[[#This Row],[Updated Creation Date]],"mmm dd, yyyy hh:mm"))</f>
        <v>2024</v>
      </c>
      <c r="AC164" s="228">
        <f>WEEKNUM(TEXT(HelpMe7[[#This Row],[Updated Creation Date]],"mmm dd, yyyy hh:mm"),2)</f>
        <v>30</v>
      </c>
      <c r="AD164" s="228" t="str">
        <f>_xlfn.CONCAT(HelpMe7[[#This Row],[Year]],"-W",HelpMe7[[#This Row],[Week'#]])</f>
        <v>2024-W30</v>
      </c>
      <c r="AE164" s="228" t="str">
        <f>IFERROR(VLOOKUP(HelpMe7[[#This Row],[ID]],CGTracker[#All],11,FALSE),"No CG Status Found")</f>
        <v>No CG Status Found</v>
      </c>
      <c r="AF164" s="228">
        <f>MONTH(TEXT(HelpMe7[[#This Row],[Updated Creation Date]],"mmm dd, yyyy hh:mm"))</f>
        <v>7</v>
      </c>
      <c r="AG164" s="228" t="str">
        <f>_xlfn.CONCAT(HelpMe7[[#This Row],[Year]],"-M",HelpMe7[[#This Row],[Month]])</f>
        <v>2024-M7</v>
      </c>
      <c r="AH164" s="228" t="str">
        <f ca="1">IF(HelpMe7[[#This Row],[Age]]&lt;2,"Less than 2",IF(HelpMe7[[#This Row],[Age]]&lt;5,"From 2 to 5",IF(HelpMe7[[#This Row],[Age]]&lt;10,"From 5 to 10","More than 10")))</f>
        <v>More than 10</v>
      </c>
      <c r="AI1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45497.7</v>
      </c>
      <c r="AJ1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65" spans="1:36" ht="14.45">
      <c r="A165" s="236" t="s">
        <v>8587</v>
      </c>
      <c r="B165" s="224" t="s">
        <v>117</v>
      </c>
      <c r="C165" s="224" t="s">
        <v>892</v>
      </c>
      <c r="D165" s="1" t="s">
        <v>2016</v>
      </c>
      <c r="E165" s="224" t="s">
        <v>2017</v>
      </c>
      <c r="F165" s="224" t="s">
        <v>742</v>
      </c>
      <c r="G165" s="224" t="s">
        <v>895</v>
      </c>
      <c r="H165" s="224" t="s">
        <v>268</v>
      </c>
      <c r="I165" s="227" t="s">
        <v>8588</v>
      </c>
      <c r="J165" s="225" t="s">
        <v>8589</v>
      </c>
      <c r="K165" s="224" t="s">
        <v>846</v>
      </c>
      <c r="L165" s="225" t="s">
        <v>855</v>
      </c>
      <c r="M165" s="224" t="s">
        <v>2017</v>
      </c>
      <c r="N165" s="224" t="s">
        <v>1156</v>
      </c>
      <c r="O165" s="224" t="s">
        <v>850</v>
      </c>
      <c r="P165" s="225" t="s">
        <v>8590</v>
      </c>
      <c r="Q165" s="224" t="s">
        <v>795</v>
      </c>
      <c r="R165" s="225" t="s">
        <v>855</v>
      </c>
      <c r="S165" s="225" t="s">
        <v>855</v>
      </c>
      <c r="T165" s="225" t="s">
        <v>8589</v>
      </c>
      <c r="U165" s="224" t="s">
        <v>846</v>
      </c>
      <c r="V165" s="224" t="s">
        <v>2022</v>
      </c>
      <c r="W165" s="224" t="s">
        <v>857</v>
      </c>
      <c r="X165" s="228" t="str">
        <f>VLOOKUP(HelpMe7[[#This Row],[Technician]],Technicians[#All],3,FALSE)</f>
        <v>RAK Ceramics</v>
      </c>
      <c r="Y165" s="228" t="str">
        <f>VLOOKUP(HelpMe7[[#This Row],[Technician]],Technicians[#All],2,FALSE)</f>
        <v>SAP SD</v>
      </c>
      <c r="Z165" s="230" t="str">
        <f>IF((TEXT("Oct 28, 2024 00:00 AM","mmm dd, yyyy hh:mm") - TEXT(HelpMe7[[#This Row],[Updated Creation Date]],"mmm dd, yyyy hh:mm"))&gt;0, "Yes","No")</f>
        <v>Yes</v>
      </c>
      <c r="AA165" s="230">
        <f ca="1">IF(HelpMe7[[#This Row],[Updated Resolved Date]]="-",NOW()-TEXT(HelpMe7[[#This Row],[Updated Creation Date]],"mmm dd, yyyy hh:mm"),HelpMe7[[#This Row],[Updated Resolved Date]]-HelpMe7[[#This Row],[Updated Creation Date]])</f>
        <v>156.03390787036915</v>
      </c>
      <c r="AB165" s="231">
        <f>YEAR(TEXT(HelpMe7[[#This Row],[Updated Creation Date]],"mmm dd, yyyy hh:mm"))</f>
        <v>2024</v>
      </c>
      <c r="AC165" s="228">
        <f>WEEKNUM(TEXT(HelpMe7[[#This Row],[Updated Creation Date]],"mmm dd, yyyy hh:mm"),2)</f>
        <v>30</v>
      </c>
      <c r="AD165" s="228" t="str">
        <f>_xlfn.CONCAT(HelpMe7[[#This Row],[Year]],"-W",HelpMe7[[#This Row],[Week'#]])</f>
        <v>2024-W30</v>
      </c>
      <c r="AE165" s="228" t="str">
        <f>IFERROR(VLOOKUP(HelpMe7[[#This Row],[ID]],CGTracker[#All],11,FALSE),"No CG Status Found")</f>
        <v>No CG Status Found</v>
      </c>
      <c r="AF165" s="228">
        <f>MONTH(TEXT(HelpMe7[[#This Row],[Updated Creation Date]],"mmm dd, yyyy hh:mm"))</f>
        <v>7</v>
      </c>
      <c r="AG165" s="228" t="str">
        <f>_xlfn.CONCAT(HelpMe7[[#This Row],[Year]],"-M",HelpMe7[[#This Row],[Month]])</f>
        <v>2024-M7</v>
      </c>
      <c r="AH165" s="228" t="str">
        <f ca="1">IF(HelpMe7[[#This Row],[Age]]&lt;2,"Less than 2",IF(HelpMe7[[#This Row],[Age]]&lt;5,"From 2 to 5",IF(HelpMe7[[#This Row],[Age]]&lt;10,"From 5 to 10","More than 10")))</f>
        <v>More than 10</v>
      </c>
      <c r="AI1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45497.723611111112</v>
      </c>
      <c r="AJ1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66" spans="1:36" ht="14.45">
      <c r="A166" s="236" t="s">
        <v>8591</v>
      </c>
      <c r="B166" s="224" t="s">
        <v>156</v>
      </c>
      <c r="C166" s="224" t="s">
        <v>1035</v>
      </c>
      <c r="D166" s="1" t="s">
        <v>2023</v>
      </c>
      <c r="E166" s="224" t="s">
        <v>2024</v>
      </c>
      <c r="F166" s="224" t="s">
        <v>742</v>
      </c>
      <c r="G166" s="224" t="s">
        <v>516</v>
      </c>
      <c r="H166" s="224" t="s">
        <v>403</v>
      </c>
      <c r="I166" s="227" t="s">
        <v>8592</v>
      </c>
      <c r="J166" s="225" t="s">
        <v>8593</v>
      </c>
      <c r="K166" s="224" t="s">
        <v>846</v>
      </c>
      <c r="L166" s="225" t="s">
        <v>8594</v>
      </c>
      <c r="M166" s="224" t="s">
        <v>2024</v>
      </c>
      <c r="N166" s="224" t="s">
        <v>1004</v>
      </c>
      <c r="O166" s="224" t="s">
        <v>850</v>
      </c>
      <c r="P166" s="225" t="s">
        <v>8594</v>
      </c>
      <c r="Q166" s="224" t="s">
        <v>892</v>
      </c>
      <c r="R166" s="225" t="s">
        <v>2902</v>
      </c>
      <c r="S166" s="225" t="s">
        <v>8595</v>
      </c>
      <c r="T166" s="225" t="s">
        <v>8593</v>
      </c>
      <c r="U166" s="224" t="s">
        <v>855</v>
      </c>
      <c r="V166" s="224" t="s">
        <v>2031</v>
      </c>
      <c r="W166" s="224" t="s">
        <v>869</v>
      </c>
      <c r="X166" s="228" t="str">
        <f>VLOOKUP(HelpMe7[[#This Row],[Technician]],Technicians[#All],3,FALSE)</f>
        <v>RAK Ceramics</v>
      </c>
      <c r="Y166" s="228" t="str">
        <f>VLOOKUP(HelpMe7[[#This Row],[Technician]],Technicians[#All],2,FALSE)</f>
        <v>SAP SD</v>
      </c>
      <c r="Z166" s="233" t="str">
        <f>IF((TEXT("Oct 28, 2024 00:00 AM","mmm dd, yyyy hh:mm") - TEXT(HelpMe7[[#This Row],[Updated Creation Date]],"mmm dd, yyyy hh:mm"))&gt;0, "Yes","No")</f>
        <v>Yes</v>
      </c>
      <c r="AA166" s="230">
        <f ca="1">IF(HelpMe7[[#This Row],[Updated Resolved Date]]="-",NOW()-TEXT(HelpMe7[[#This Row],[Updated Creation Date]],"mmm dd, yyyy hh:mm"),HelpMe7[[#This Row],[Updated Resolved Date]]-HelpMe7[[#This Row],[Updated Creation Date]])</f>
        <v>11.046527777776646</v>
      </c>
      <c r="AB166" s="231">
        <f>YEAR(TEXT(HelpMe7[[#This Row],[Updated Creation Date]],"mmm dd, yyyy hh:mm"))</f>
        <v>2024</v>
      </c>
      <c r="AC166" s="228">
        <f>WEEKNUM(TEXT(HelpMe7[[#This Row],[Updated Creation Date]],"mmm dd, yyyy hh:mm"),2)</f>
        <v>30</v>
      </c>
      <c r="AD166" s="228" t="str">
        <f>_xlfn.CONCAT(HelpMe7[[#This Row],[Year]],"-W",HelpMe7[[#This Row],[Week'#]])</f>
        <v>2024-W30</v>
      </c>
      <c r="AE166" s="228" t="str">
        <f>IFERROR(VLOOKUP(HelpMe7[[#This Row],[ID]],CGTracker[#All],11,FALSE),"No CG Status Found")</f>
        <v>No CG Status Found</v>
      </c>
      <c r="AF166" s="228">
        <f>MONTH(TEXT(HelpMe7[[#This Row],[Updated Creation Date]],"mmm dd, yyyy hh:mm"))</f>
        <v>7</v>
      </c>
      <c r="AG166" s="228" t="str">
        <f>_xlfn.CONCAT(HelpMe7[[#This Row],[Year]],"-M",HelpMe7[[#This Row],[Month]])</f>
        <v>2024-M7</v>
      </c>
      <c r="AH166" s="228" t="str">
        <f ca="1">IF(HelpMe7[[#This Row],[Age]]&lt;2,"Less than 2",IF(HelpMe7[[#This Row],[Age]]&lt;5,"From 2 to 5",IF(HelpMe7[[#This Row],[Age]]&lt;10,"From 5 to 10","More than 10")))</f>
        <v>More than 10</v>
      </c>
      <c r="AI1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45498.404861111114</v>
      </c>
      <c r="AJ1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45509.451388888891</v>
      </c>
    </row>
    <row r="167" spans="1:36" ht="14.45">
      <c r="A167" s="236" t="s">
        <v>8596</v>
      </c>
      <c r="B167" s="224" t="s">
        <v>117</v>
      </c>
      <c r="C167" s="224" t="s">
        <v>841</v>
      </c>
      <c r="D167" s="1" t="s">
        <v>2032</v>
      </c>
      <c r="E167" s="224" t="s">
        <v>2033</v>
      </c>
      <c r="F167" s="224" t="s">
        <v>881</v>
      </c>
      <c r="G167" s="224" t="s">
        <v>882</v>
      </c>
      <c r="H167" s="224" t="s">
        <v>403</v>
      </c>
      <c r="I167" s="227" t="s">
        <v>8597</v>
      </c>
      <c r="J167" s="225" t="s">
        <v>8598</v>
      </c>
      <c r="K167" s="224" t="s">
        <v>846</v>
      </c>
      <c r="L167" s="225" t="s">
        <v>8599</v>
      </c>
      <c r="M167" s="224" t="s">
        <v>2033</v>
      </c>
      <c r="N167" s="224" t="s">
        <v>1240</v>
      </c>
      <c r="O167" s="224" t="s">
        <v>850</v>
      </c>
      <c r="P167" s="225" t="s">
        <v>8599</v>
      </c>
      <c r="Q167" s="224" t="s">
        <v>841</v>
      </c>
      <c r="R167" s="225" t="s">
        <v>8600</v>
      </c>
      <c r="S167" s="225" t="s">
        <v>8601</v>
      </c>
      <c r="T167" s="225" t="s">
        <v>8598</v>
      </c>
      <c r="U167" s="224" t="s">
        <v>890</v>
      </c>
      <c r="V167" s="224" t="s">
        <v>855</v>
      </c>
      <c r="W167" s="224" t="s">
        <v>869</v>
      </c>
      <c r="X167" s="228" t="str">
        <f>VLOOKUP(HelpMe7[[#This Row],[Technician]],Technicians[#All],3,FALSE)</f>
        <v>RAK Ceramics</v>
      </c>
      <c r="Y167" s="228" t="str">
        <f>VLOOKUP(HelpMe7[[#This Row],[Technician]],Technicians[#All],2,FALSE)</f>
        <v>SAP Basis</v>
      </c>
      <c r="Z167" s="233" t="str">
        <f>IF((TEXT("Oct 28, 2024 00:00 AM","mmm dd, yyyy hh:mm") - TEXT(HelpMe7[[#This Row],[Updated Creation Date]],"mmm dd, yyyy hh:mm"))&gt;0, "Yes","No")</f>
        <v>Yes</v>
      </c>
      <c r="AA167" s="230">
        <f ca="1">IF(HelpMe7[[#This Row],[Updated Resolved Date]]="-",NOW()-TEXT(HelpMe7[[#This Row],[Updated Creation Date]],"mmm dd, yyyy hh:mm"),HelpMe7[[#This Row],[Updated Resolved Date]]-HelpMe7[[#This Row],[Updated Creation Date]])</f>
        <v>11.76736111111677</v>
      </c>
      <c r="AB167" s="231">
        <f>YEAR(TEXT(HelpMe7[[#This Row],[Updated Creation Date]],"mmm dd, yyyy hh:mm"))</f>
        <v>2024</v>
      </c>
      <c r="AC167" s="228">
        <f>WEEKNUM(TEXT(HelpMe7[[#This Row],[Updated Creation Date]],"mmm dd, yyyy hh:mm"),2)</f>
        <v>30</v>
      </c>
      <c r="AD167" s="228" t="str">
        <f>_xlfn.CONCAT(HelpMe7[[#This Row],[Year]],"-W",HelpMe7[[#This Row],[Week'#]])</f>
        <v>2024-W30</v>
      </c>
      <c r="AE167" s="228" t="str">
        <f>IFERROR(VLOOKUP(HelpMe7[[#This Row],[ID]],CGTracker[#All],11,FALSE),"No CG Status Found")</f>
        <v>No CG Status Found</v>
      </c>
      <c r="AF167" s="228">
        <f>MONTH(TEXT(HelpMe7[[#This Row],[Updated Creation Date]],"mmm dd, yyyy hh:mm"))</f>
        <v>7</v>
      </c>
      <c r="AG167" s="228" t="str">
        <f>_xlfn.CONCAT(HelpMe7[[#This Row],[Year]],"-M",HelpMe7[[#This Row],[Month]])</f>
        <v>2024-M7</v>
      </c>
      <c r="AH167" s="228" t="str">
        <f ca="1">IF(HelpMe7[[#This Row],[Age]]&lt;2,"Less than 2",IF(HelpMe7[[#This Row],[Age]]&lt;5,"From 2 to 5",IF(HelpMe7[[#This Row],[Age]]&lt;10,"From 5 to 10","More than 10")))</f>
        <v>More than 10</v>
      </c>
      <c r="AI1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45498.666666666664</v>
      </c>
      <c r="AJ1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45510.434027777781</v>
      </c>
    </row>
    <row r="168" spans="1:36" ht="14.45">
      <c r="A168" s="236" t="s">
        <v>8602</v>
      </c>
      <c r="B168" s="224" t="s">
        <v>117</v>
      </c>
      <c r="C168" s="224" t="s">
        <v>795</v>
      </c>
      <c r="D168" s="1" t="s">
        <v>2040</v>
      </c>
      <c r="E168" s="224" t="s">
        <v>880</v>
      </c>
      <c r="F168" s="224" t="s">
        <v>881</v>
      </c>
      <c r="G168" s="224" t="s">
        <v>882</v>
      </c>
      <c r="H168" s="224" t="s">
        <v>403</v>
      </c>
      <c r="I168" s="227" t="s">
        <v>8603</v>
      </c>
      <c r="J168" s="225" t="s">
        <v>8604</v>
      </c>
      <c r="K168" s="224" t="s">
        <v>846</v>
      </c>
      <c r="L168" s="225" t="s">
        <v>8605</v>
      </c>
      <c r="M168" s="224" t="s">
        <v>880</v>
      </c>
      <c r="N168" s="224" t="s">
        <v>886</v>
      </c>
      <c r="O168" s="224" t="s">
        <v>850</v>
      </c>
      <c r="P168" s="225" t="s">
        <v>8605</v>
      </c>
      <c r="Q168" s="224" t="s">
        <v>795</v>
      </c>
      <c r="R168" s="225" t="s">
        <v>8606</v>
      </c>
      <c r="S168" s="225" t="s">
        <v>8607</v>
      </c>
      <c r="T168" s="225" t="s">
        <v>8604</v>
      </c>
      <c r="U168" s="224" t="s">
        <v>890</v>
      </c>
      <c r="V168" s="224" t="s">
        <v>855</v>
      </c>
      <c r="W168" s="224" t="s">
        <v>869</v>
      </c>
      <c r="X168" s="228" t="str">
        <f>VLOOKUP(HelpMe7[[#This Row],[Technician]],Technicians[#All],3,FALSE)</f>
        <v>RAK Ceramics</v>
      </c>
      <c r="Y168" s="228" t="str">
        <f>VLOOKUP(HelpMe7[[#This Row],[Technician]],Technicians[#All],2,FALSE)</f>
        <v>SAP Basis</v>
      </c>
      <c r="Z168" s="233" t="str">
        <f>IF((TEXT("Oct 28, 2024 00:00 AM","mmm dd, yyyy hh:mm") - TEXT(HelpMe7[[#This Row],[Updated Creation Date]],"mmm dd, yyyy hh:mm"))&gt;0, "Yes","No")</f>
        <v>Yes</v>
      </c>
      <c r="AA168" s="230">
        <f ca="1">IF(HelpMe7[[#This Row],[Updated Resolved Date]]="-",NOW()-TEXT(HelpMe7[[#This Row],[Updated Creation Date]],"mmm dd, yyyy hh:mm"),HelpMe7[[#This Row],[Updated Resolved Date]]-HelpMe7[[#This Row],[Updated Creation Date]])</f>
        <v>18.772916666668607</v>
      </c>
      <c r="AB168" s="231">
        <f>YEAR(TEXT(HelpMe7[[#This Row],[Updated Creation Date]],"mmm dd, yyyy hh:mm"))</f>
        <v>2024</v>
      </c>
      <c r="AC168" s="228">
        <f>WEEKNUM(TEXT(HelpMe7[[#This Row],[Updated Creation Date]],"mmm dd, yyyy hh:mm"),2)</f>
        <v>30</v>
      </c>
      <c r="AD168" s="228" t="str">
        <f>_xlfn.CONCAT(HelpMe7[[#This Row],[Year]],"-W",HelpMe7[[#This Row],[Week'#]])</f>
        <v>2024-W30</v>
      </c>
      <c r="AE168" s="228" t="str">
        <f>IFERROR(VLOOKUP(HelpMe7[[#This Row],[ID]],CGTracker[#All],11,FALSE),"No CG Status Found")</f>
        <v>No CG Status Found</v>
      </c>
      <c r="AF168" s="228">
        <f>MONTH(TEXT(HelpMe7[[#This Row],[Updated Creation Date]],"mmm dd, yyyy hh:mm"))</f>
        <v>7</v>
      </c>
      <c r="AG168" s="228" t="str">
        <f>_xlfn.CONCAT(HelpMe7[[#This Row],[Year]],"-M",HelpMe7[[#This Row],[Month]])</f>
        <v>2024-M7</v>
      </c>
      <c r="AH168" s="228" t="str">
        <f ca="1">IF(HelpMe7[[#This Row],[Age]]&lt;2,"Less than 2",IF(HelpMe7[[#This Row],[Age]]&lt;5,"From 2 to 5",IF(HelpMe7[[#This Row],[Age]]&lt;10,"From 5 to 10","More than 10")))</f>
        <v>More than 10</v>
      </c>
      <c r="AI1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45498.637499999997</v>
      </c>
      <c r="AJ1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45517.410416666666</v>
      </c>
    </row>
    <row r="169" spans="1:36" ht="26.1">
      <c r="A169" s="236" t="s">
        <v>8608</v>
      </c>
      <c r="B169" s="224" t="s">
        <v>117</v>
      </c>
      <c r="C169" s="224" t="s">
        <v>795</v>
      </c>
      <c r="D169" s="1" t="s">
        <v>2047</v>
      </c>
      <c r="E169" s="224" t="s">
        <v>880</v>
      </c>
      <c r="F169" s="224" t="s">
        <v>742</v>
      </c>
      <c r="G169" s="224" t="s">
        <v>895</v>
      </c>
      <c r="H169" s="224" t="s">
        <v>746</v>
      </c>
      <c r="I169" s="227" t="s">
        <v>8609</v>
      </c>
      <c r="J169" s="225" t="s">
        <v>8610</v>
      </c>
      <c r="K169" s="224" t="s">
        <v>846</v>
      </c>
      <c r="L169" s="225" t="s">
        <v>855</v>
      </c>
      <c r="M169" s="224" t="s">
        <v>880</v>
      </c>
      <c r="N169" s="224" t="s">
        <v>886</v>
      </c>
      <c r="O169" s="224" t="s">
        <v>850</v>
      </c>
      <c r="P169" s="225" t="s">
        <v>8611</v>
      </c>
      <c r="Q169" s="224" t="s">
        <v>795</v>
      </c>
      <c r="R169" s="225" t="s">
        <v>855</v>
      </c>
      <c r="S169" s="225" t="s">
        <v>8612</v>
      </c>
      <c r="T169" s="225" t="s">
        <v>8610</v>
      </c>
      <c r="U169" s="224" t="s">
        <v>846</v>
      </c>
      <c r="V169" s="224" t="s">
        <v>855</v>
      </c>
      <c r="W169" s="224" t="s">
        <v>869</v>
      </c>
      <c r="X169" s="228" t="str">
        <f>VLOOKUP(HelpMe7[[#This Row],[Technician]],Technicians[#All],3,FALSE)</f>
        <v>RAK Ceramics</v>
      </c>
      <c r="Y169" s="228" t="str">
        <f>VLOOKUP(HelpMe7[[#This Row],[Technician]],Technicians[#All],2,FALSE)</f>
        <v>SAP SD</v>
      </c>
      <c r="Z169" s="233" t="str">
        <f>IF((TEXT("Oct 28, 2024 00:00 AM","mmm dd, yyyy hh:mm") - TEXT(HelpMe7[[#This Row],[Updated Creation Date]],"mmm dd, yyyy hh:mm"))&gt;0, "Yes","No")</f>
        <v>Yes</v>
      </c>
      <c r="AA169" s="230">
        <f ca="1">IF(HelpMe7[[#This Row],[Updated Resolved Date]]="-",NOW()-TEXT(HelpMe7[[#This Row],[Updated Creation Date]],"mmm dd, yyyy hh:mm"),HelpMe7[[#This Row],[Updated Resolved Date]]-HelpMe7[[#This Row],[Updated Creation Date]])</f>
        <v>155.05196342592535</v>
      </c>
      <c r="AB169" s="231">
        <f>YEAR(TEXT(HelpMe7[[#This Row],[Updated Creation Date]],"mmm dd, yyyy hh:mm"))</f>
        <v>2024</v>
      </c>
      <c r="AC169" s="228">
        <f>WEEKNUM(TEXT(HelpMe7[[#This Row],[Updated Creation Date]],"mmm dd, yyyy hh:mm"),2)</f>
        <v>30</v>
      </c>
      <c r="AD169" s="228" t="str">
        <f>_xlfn.CONCAT(HelpMe7[[#This Row],[Year]],"-W",HelpMe7[[#This Row],[Week'#]])</f>
        <v>2024-W30</v>
      </c>
      <c r="AE169" s="228" t="str">
        <f>IFERROR(VLOOKUP(HelpMe7[[#This Row],[ID]],CGTracker[#All],11,FALSE),"No CG Status Found")</f>
        <v>No CG Status Found</v>
      </c>
      <c r="AF169" s="228">
        <f>MONTH(TEXT(HelpMe7[[#This Row],[Updated Creation Date]],"mmm dd, yyyy hh:mm"))</f>
        <v>7</v>
      </c>
      <c r="AG169" s="228" t="str">
        <f>_xlfn.CONCAT(HelpMe7[[#This Row],[Year]],"-M",HelpMe7[[#This Row],[Month]])</f>
        <v>2024-M7</v>
      </c>
      <c r="AH169" s="228" t="str">
        <f ca="1">IF(HelpMe7[[#This Row],[Age]]&lt;2,"Less than 2",IF(HelpMe7[[#This Row],[Age]]&lt;5,"From 2 to 5",IF(HelpMe7[[#This Row],[Age]]&lt;10,"From 5 to 10","More than 10")))</f>
        <v>More than 10</v>
      </c>
      <c r="AI1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45498.705555555556</v>
      </c>
      <c r="AJ1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70" spans="1:36" ht="14.45">
      <c r="A170" s="236" t="s">
        <v>8613</v>
      </c>
      <c r="B170" s="224" t="s">
        <v>117</v>
      </c>
      <c r="C170" s="224" t="s">
        <v>795</v>
      </c>
      <c r="D170" s="1" t="s">
        <v>2053</v>
      </c>
      <c r="E170" s="224" t="s">
        <v>2054</v>
      </c>
      <c r="F170" s="224" t="s">
        <v>1821</v>
      </c>
      <c r="G170" s="224" t="s">
        <v>1822</v>
      </c>
      <c r="H170" s="224" t="s">
        <v>403</v>
      </c>
      <c r="I170" s="227" t="s">
        <v>8614</v>
      </c>
      <c r="J170" s="225" t="s">
        <v>1181</v>
      </c>
      <c r="K170" s="224" t="s">
        <v>846</v>
      </c>
      <c r="L170" s="225" t="s">
        <v>8615</v>
      </c>
      <c r="M170" s="224" t="s">
        <v>2054</v>
      </c>
      <c r="N170" s="224" t="s">
        <v>1004</v>
      </c>
      <c r="O170" s="224" t="s">
        <v>917</v>
      </c>
      <c r="P170" s="225" t="s">
        <v>8615</v>
      </c>
      <c r="Q170" s="224" t="s">
        <v>795</v>
      </c>
      <c r="R170" s="225" t="s">
        <v>8615</v>
      </c>
      <c r="S170" s="225" t="s">
        <v>8616</v>
      </c>
      <c r="T170" s="225" t="s">
        <v>1181</v>
      </c>
      <c r="U170" s="224" t="s">
        <v>846</v>
      </c>
      <c r="V170" s="224" t="s">
        <v>855</v>
      </c>
      <c r="W170" s="224" t="s">
        <v>869</v>
      </c>
      <c r="X170" s="228" t="str">
        <f>VLOOKUP(HelpMe7[[#This Row],[Technician]],Technicians[#All],3,FALSE)</f>
        <v>RAK Ceramics</v>
      </c>
      <c r="Y170" s="228" t="str">
        <f>VLOOKUP(HelpMe7[[#This Row],[Technician]],Technicians[#All],2,FALSE)</f>
        <v>SharePoint</v>
      </c>
      <c r="Z170" s="230" t="str">
        <f>IF((TEXT("Oct 28, 2024 00:00 AM","mmm dd, yyyy hh:mm") - TEXT(HelpMe7[[#This Row],[Updated Creation Date]],"mmm dd, yyyy hh:mm"))&gt;0, "Yes","No")</f>
        <v>Yes</v>
      </c>
      <c r="AA170" s="230">
        <f ca="1">IF(HelpMe7[[#This Row],[Updated Resolved Date]]="-",NOW()-TEXT(HelpMe7[[#This Row],[Updated Creation Date]],"mmm dd, yyyy hh:mm"),HelpMe7[[#This Row],[Updated Resolved Date]]-HelpMe7[[#This Row],[Updated Creation Date]])</f>
        <v>97.997916666667152</v>
      </c>
      <c r="AB170" s="231">
        <f>YEAR(TEXT(HelpMe7[[#This Row],[Updated Creation Date]],"mmm dd, yyyy hh:mm"))</f>
        <v>2024</v>
      </c>
      <c r="AC170" s="228">
        <f>WEEKNUM(TEXT(HelpMe7[[#This Row],[Updated Creation Date]],"mmm dd, yyyy hh:mm"),2)</f>
        <v>30</v>
      </c>
      <c r="AD170" s="228" t="str">
        <f>_xlfn.CONCAT(HelpMe7[[#This Row],[Year]],"-W",HelpMe7[[#This Row],[Week'#]])</f>
        <v>2024-W30</v>
      </c>
      <c r="AE170" s="228" t="str">
        <f>IFERROR(VLOOKUP(HelpMe7[[#This Row],[ID]],CGTracker[#All],11,FALSE),"No CG Status Found")</f>
        <v>No CG Status Found</v>
      </c>
      <c r="AF170" s="228">
        <f>MONTH(TEXT(HelpMe7[[#This Row],[Updated Creation Date]],"mmm dd, yyyy hh:mm"))</f>
        <v>7</v>
      </c>
      <c r="AG170" s="228" t="str">
        <f>_xlfn.CONCAT(HelpMe7[[#This Row],[Year]],"-M",HelpMe7[[#This Row],[Month]])</f>
        <v>2024-M7</v>
      </c>
      <c r="AH170" s="228" t="str">
        <f ca="1">IF(HelpMe7[[#This Row],[Age]]&lt;2,"Less than 2",IF(HelpMe7[[#This Row],[Age]]&lt;5,"From 2 to 5",IF(HelpMe7[[#This Row],[Age]]&lt;10,"From 5 to 10","More than 10")))</f>
        <v>More than 10</v>
      </c>
      <c r="AI1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45498.638888888891</v>
      </c>
      <c r="AJ1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45596.636805555558</v>
      </c>
    </row>
    <row r="171" spans="1:36" ht="14.45">
      <c r="A171" s="236" t="s">
        <v>8617</v>
      </c>
      <c r="B171" s="224" t="s">
        <v>117</v>
      </c>
      <c r="C171" s="224" t="s">
        <v>892</v>
      </c>
      <c r="D171" s="1" t="s">
        <v>2060</v>
      </c>
      <c r="E171" s="224" t="s">
        <v>2061</v>
      </c>
      <c r="F171" s="224" t="s">
        <v>742</v>
      </c>
      <c r="G171" s="224" t="s">
        <v>895</v>
      </c>
      <c r="H171" s="224" t="s">
        <v>403</v>
      </c>
      <c r="I171" s="227" t="s">
        <v>8618</v>
      </c>
      <c r="J171" s="225" t="s">
        <v>8619</v>
      </c>
      <c r="K171" s="224" t="s">
        <v>846</v>
      </c>
      <c r="L171" s="225" t="s">
        <v>8620</v>
      </c>
      <c r="M171" s="224" t="s">
        <v>2061</v>
      </c>
      <c r="N171" s="224" t="s">
        <v>924</v>
      </c>
      <c r="O171" s="224" t="s">
        <v>850</v>
      </c>
      <c r="P171" s="225" t="s">
        <v>8620</v>
      </c>
      <c r="Q171" s="224" t="s">
        <v>795</v>
      </c>
      <c r="R171" s="225" t="s">
        <v>8621</v>
      </c>
      <c r="S171" s="225" t="s">
        <v>8621</v>
      </c>
      <c r="T171" s="225" t="s">
        <v>8619</v>
      </c>
      <c r="U171" s="224" t="s">
        <v>846</v>
      </c>
      <c r="V171" s="224" t="s">
        <v>855</v>
      </c>
      <c r="W171" s="224" t="s">
        <v>869</v>
      </c>
      <c r="X171" s="228" t="str">
        <f>VLOOKUP(HelpMe7[[#This Row],[Technician]],Technicians[#All],3,FALSE)</f>
        <v>RAK Ceramics</v>
      </c>
      <c r="Y171" s="228" t="str">
        <f>VLOOKUP(HelpMe7[[#This Row],[Technician]],Technicians[#All],2,FALSE)</f>
        <v>SAP SD</v>
      </c>
      <c r="Z171" s="233" t="str">
        <f>IF((TEXT("Oct 28, 2024 00:00 AM","mmm dd, yyyy hh:mm") - TEXT(HelpMe7[[#This Row],[Updated Creation Date]],"mmm dd, yyyy hh:mm"))&gt;0, "Yes","No")</f>
        <v>Yes</v>
      </c>
      <c r="AA171" s="230">
        <f ca="1">IF(HelpMe7[[#This Row],[Updated Resolved Date]]="-",NOW()-TEXT(HelpMe7[[#This Row],[Updated Creation Date]],"mmm dd, yyyy hh:mm"),HelpMe7[[#This Row],[Updated Resolved Date]]-HelpMe7[[#This Row],[Updated Creation Date]])</f>
        <v>12.995833333334303</v>
      </c>
      <c r="AB171" s="231">
        <f>YEAR(TEXT(HelpMe7[[#This Row],[Updated Creation Date]],"mmm dd, yyyy hh:mm"))</f>
        <v>2024</v>
      </c>
      <c r="AC171" s="228">
        <f>WEEKNUM(TEXT(HelpMe7[[#This Row],[Updated Creation Date]],"mmm dd, yyyy hh:mm"),2)</f>
        <v>30</v>
      </c>
      <c r="AD171" s="228" t="str">
        <f>_xlfn.CONCAT(HelpMe7[[#This Row],[Year]],"-W",HelpMe7[[#This Row],[Week'#]])</f>
        <v>2024-W30</v>
      </c>
      <c r="AE171" s="228" t="str">
        <f>IFERROR(VLOOKUP(HelpMe7[[#This Row],[ID]],CGTracker[#All],11,FALSE),"No CG Status Found")</f>
        <v>No CG Status Found</v>
      </c>
      <c r="AF171" s="228">
        <f>MONTH(TEXT(HelpMe7[[#This Row],[Updated Creation Date]],"mmm dd, yyyy hh:mm"))</f>
        <v>7</v>
      </c>
      <c r="AG171" s="228" t="str">
        <f>_xlfn.CONCAT(HelpMe7[[#This Row],[Year]],"-M",HelpMe7[[#This Row],[Month]])</f>
        <v>2024-M7</v>
      </c>
      <c r="AH171" s="228" t="str">
        <f ca="1">IF(HelpMe7[[#This Row],[Age]]&lt;2,"Less than 2",IF(HelpMe7[[#This Row],[Age]]&lt;5,"From 2 to 5",IF(HelpMe7[[#This Row],[Age]]&lt;10,"From 5 to 10","More than 10")))</f>
        <v>More than 10</v>
      </c>
      <c r="AI1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45499.427083333336</v>
      </c>
      <c r="AJ1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45512.42291666667</v>
      </c>
    </row>
    <row r="172" spans="1:36" ht="14.45">
      <c r="A172" s="236" t="s">
        <v>8622</v>
      </c>
      <c r="B172" s="224" t="s">
        <v>156</v>
      </c>
      <c r="C172" s="224" t="s">
        <v>795</v>
      </c>
      <c r="D172" s="1" t="s">
        <v>2067</v>
      </c>
      <c r="E172" s="224" t="s">
        <v>2068</v>
      </c>
      <c r="F172" s="224" t="s">
        <v>1010</v>
      </c>
      <c r="G172" s="224" t="s">
        <v>1011</v>
      </c>
      <c r="H172" s="224" t="s">
        <v>403</v>
      </c>
      <c r="I172" s="227" t="s">
        <v>8623</v>
      </c>
      <c r="J172" s="225" t="s">
        <v>8624</v>
      </c>
      <c r="K172" s="224" t="s">
        <v>846</v>
      </c>
      <c r="L172" s="225" t="s">
        <v>8625</v>
      </c>
      <c r="M172" s="224" t="s">
        <v>2068</v>
      </c>
      <c r="N172" s="224" t="s">
        <v>1280</v>
      </c>
      <c r="O172" s="224" t="s">
        <v>850</v>
      </c>
      <c r="P172" s="225" t="s">
        <v>8625</v>
      </c>
      <c r="Q172" s="224" t="s">
        <v>795</v>
      </c>
      <c r="R172" s="225" t="s">
        <v>8626</v>
      </c>
      <c r="S172" s="225" t="s">
        <v>8626</v>
      </c>
      <c r="T172" s="225" t="s">
        <v>8624</v>
      </c>
      <c r="U172" s="224" t="s">
        <v>855</v>
      </c>
      <c r="V172" s="224" t="s">
        <v>2074</v>
      </c>
      <c r="W172" s="224" t="s">
        <v>869</v>
      </c>
      <c r="X172" s="228" t="str">
        <f>VLOOKUP(HelpMe7[[#This Row],[Technician]],Technicians[#All],3,FALSE)</f>
        <v>RAK Ceramics</v>
      </c>
      <c r="Y172" s="228" t="str">
        <f>VLOOKUP(HelpMe7[[#This Row],[Technician]],Technicians[#All],2,FALSE)</f>
        <v>Business Head India</v>
      </c>
      <c r="Z172" s="233" t="str">
        <f>IF((TEXT("Oct 28, 2024 00:00 AM","mmm dd, yyyy hh:mm") - TEXT(HelpMe7[[#This Row],[Updated Creation Date]],"mmm dd, yyyy hh:mm"))&gt;0, "Yes","No")</f>
        <v>Yes</v>
      </c>
      <c r="AA172" s="230">
        <f ca="1">IF(HelpMe7[[#This Row],[Updated Resolved Date]]="-",NOW()-TEXT(HelpMe7[[#This Row],[Updated Creation Date]],"mmm dd, yyyy hh:mm"),HelpMe7[[#This Row],[Updated Resolved Date]]-HelpMe7[[#This Row],[Updated Creation Date]])</f>
        <v>7.1034722222248092</v>
      </c>
      <c r="AB172" s="231">
        <f>YEAR(TEXT(HelpMe7[[#This Row],[Updated Creation Date]],"mmm dd, yyyy hh:mm"))</f>
        <v>2024</v>
      </c>
      <c r="AC172" s="228">
        <f>WEEKNUM(TEXT(HelpMe7[[#This Row],[Updated Creation Date]],"mmm dd, yyyy hh:mm"),2)</f>
        <v>30</v>
      </c>
      <c r="AD172" s="228" t="str">
        <f>_xlfn.CONCAT(HelpMe7[[#This Row],[Year]],"-W",HelpMe7[[#This Row],[Week'#]])</f>
        <v>2024-W30</v>
      </c>
      <c r="AE172" s="228" t="str">
        <f>IFERROR(VLOOKUP(HelpMe7[[#This Row],[ID]],CGTracker[#All],11,FALSE),"No CG Status Found")</f>
        <v>No CG Status Found</v>
      </c>
      <c r="AF172" s="228">
        <f>MONTH(TEXT(HelpMe7[[#This Row],[Updated Creation Date]],"mmm dd, yyyy hh:mm"))</f>
        <v>7</v>
      </c>
      <c r="AG172" s="228" t="str">
        <f>_xlfn.CONCAT(HelpMe7[[#This Row],[Year]],"-M",HelpMe7[[#This Row],[Month]])</f>
        <v>2024-M7</v>
      </c>
      <c r="AH172" s="228" t="str">
        <f ca="1">IF(HelpMe7[[#This Row],[Age]]&lt;2,"Less than 2",IF(HelpMe7[[#This Row],[Age]]&lt;5,"From 2 to 5",IF(HelpMe7[[#This Row],[Age]]&lt;10,"From 5 to 10","More than 10")))</f>
        <v>From 5 to 10</v>
      </c>
      <c r="AI1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45499.435416666667</v>
      </c>
      <c r="AJ1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45506.538888888892</v>
      </c>
    </row>
    <row r="173" spans="1:36" ht="26.1">
      <c r="A173" s="236" t="s">
        <v>8627</v>
      </c>
      <c r="B173" s="224" t="s">
        <v>117</v>
      </c>
      <c r="C173" s="224" t="s">
        <v>841</v>
      </c>
      <c r="D173" s="1" t="s">
        <v>2075</v>
      </c>
      <c r="E173" s="224" t="s">
        <v>1054</v>
      </c>
      <c r="F173" s="224" t="s">
        <v>1054</v>
      </c>
      <c r="G173" s="224" t="s">
        <v>2076</v>
      </c>
      <c r="H173" s="224" t="s">
        <v>268</v>
      </c>
      <c r="I173" s="227" t="s">
        <v>8628</v>
      </c>
      <c r="J173" s="226" t="s">
        <v>919</v>
      </c>
      <c r="K173" s="224" t="s">
        <v>846</v>
      </c>
      <c r="L173" s="225" t="s">
        <v>855</v>
      </c>
      <c r="M173" s="224" t="s">
        <v>848</v>
      </c>
      <c r="N173" s="224" t="s">
        <v>886</v>
      </c>
      <c r="O173" s="224" t="s">
        <v>850</v>
      </c>
      <c r="P173" s="225" t="s">
        <v>8629</v>
      </c>
      <c r="Q173" s="224" t="s">
        <v>841</v>
      </c>
      <c r="R173" s="225" t="s">
        <v>855</v>
      </c>
      <c r="S173" s="225" t="s">
        <v>8630</v>
      </c>
      <c r="T173" s="226" t="s">
        <v>919</v>
      </c>
      <c r="U173" s="224" t="s">
        <v>855</v>
      </c>
      <c r="V173" s="224" t="s">
        <v>2080</v>
      </c>
      <c r="W173" s="224" t="s">
        <v>869</v>
      </c>
      <c r="X173" s="228" t="str">
        <f>VLOOKUP(HelpMe7[[#This Row],[Technician]],Technicians[#All],3,FALSE)</f>
        <v>RAK Ceramics</v>
      </c>
      <c r="Y173" s="228" t="str">
        <f>VLOOKUP(HelpMe7[[#This Row],[Technician]],Technicians[#All],2,FALSE)</f>
        <v>SAP PP</v>
      </c>
      <c r="Z173" s="233" t="str">
        <f>IF((TEXT("Oct 28, 2024 00:00 AM","mmm dd, yyyy hh:mm") - TEXT(HelpMe7[[#This Row],[Updated Creation Date]],"mmm dd, yyyy hh:mm"))&gt;0, "Yes","No")</f>
        <v>Yes</v>
      </c>
      <c r="AA173" s="230">
        <f ca="1">IF(HelpMe7[[#This Row],[Updated Resolved Date]]="-",NOW()-TEXT(HelpMe7[[#This Row],[Updated Creation Date]],"mmm dd, yyyy hh:mm"),HelpMe7[[#This Row],[Updated Resolved Date]]-HelpMe7[[#This Row],[Updated Creation Date]])</f>
        <v>151.08182453703921</v>
      </c>
      <c r="AB173" s="231">
        <f>YEAR(TEXT(HelpMe7[[#This Row],[Updated Creation Date]],"mmm dd, yyyy hh:mm"))</f>
        <v>2024</v>
      </c>
      <c r="AC173" s="228">
        <f>WEEKNUM(TEXT(HelpMe7[[#This Row],[Updated Creation Date]],"mmm dd, yyyy hh:mm"),2)</f>
        <v>31</v>
      </c>
      <c r="AD173" s="228" t="str">
        <f>_xlfn.CONCAT(HelpMe7[[#This Row],[Year]],"-W",HelpMe7[[#This Row],[Week'#]])</f>
        <v>2024-W31</v>
      </c>
      <c r="AE173" s="228" t="str">
        <f>IFERROR(VLOOKUP(HelpMe7[[#This Row],[ID]],CGTracker[#All],11,FALSE),"No CG Status Found")</f>
        <v>No CG Status Found</v>
      </c>
      <c r="AF173" s="228">
        <f>MONTH(TEXT(HelpMe7[[#This Row],[Updated Creation Date]],"mmm dd, yyyy hh:mm"))</f>
        <v>7</v>
      </c>
      <c r="AG173" s="228" t="str">
        <f>_xlfn.CONCAT(HelpMe7[[#This Row],[Year]],"-M",HelpMe7[[#This Row],[Month]])</f>
        <v>2024-M7</v>
      </c>
      <c r="AH173" s="228" t="str">
        <f ca="1">IF(HelpMe7[[#This Row],[Age]]&lt;2,"Less than 2",IF(HelpMe7[[#This Row],[Age]]&lt;5,"From 2 to 5",IF(HelpMe7[[#This Row],[Age]]&lt;10,"From 5 to 10","More than 10")))</f>
        <v>More than 10</v>
      </c>
      <c r="AI1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74" spans="1:36" ht="26.1">
      <c r="A174" s="236" t="s">
        <v>8631</v>
      </c>
      <c r="B174" s="224" t="s">
        <v>117</v>
      </c>
      <c r="C174" s="224" t="s">
        <v>795</v>
      </c>
      <c r="D174" s="1" t="s">
        <v>2081</v>
      </c>
      <c r="E174" s="224" t="s">
        <v>2082</v>
      </c>
      <c r="F174" s="224" t="s">
        <v>603</v>
      </c>
      <c r="G174" s="224" t="s">
        <v>860</v>
      </c>
      <c r="H174" s="224" t="s">
        <v>131</v>
      </c>
      <c r="I174" s="227" t="s">
        <v>8628</v>
      </c>
      <c r="J174" s="225" t="s">
        <v>8632</v>
      </c>
      <c r="K174" s="224" t="s">
        <v>846</v>
      </c>
      <c r="L174" s="225" t="s">
        <v>855</v>
      </c>
      <c r="M174" s="224" t="s">
        <v>848</v>
      </c>
      <c r="N174" s="224" t="s">
        <v>1188</v>
      </c>
      <c r="O174" s="224" t="s">
        <v>917</v>
      </c>
      <c r="P174" s="225" t="s">
        <v>8633</v>
      </c>
      <c r="Q174" s="224" t="s">
        <v>795</v>
      </c>
      <c r="R174" s="225" t="s">
        <v>855</v>
      </c>
      <c r="S174" s="225" t="s">
        <v>8634</v>
      </c>
      <c r="T174" s="225" t="s">
        <v>8632</v>
      </c>
      <c r="U174" s="224" t="s">
        <v>855</v>
      </c>
      <c r="V174" s="224" t="s">
        <v>2087</v>
      </c>
      <c r="W174" s="224" t="s">
        <v>869</v>
      </c>
      <c r="X174" s="228" t="str">
        <f>VLOOKUP(HelpMe7[[#This Row],[Technician]],Technicians[#All],3,FALSE)</f>
        <v>RAK Ceramics</v>
      </c>
      <c r="Y174" s="228" t="str">
        <f>VLOOKUP(HelpMe7[[#This Row],[Technician]],Technicians[#All],2,FALSE)</f>
        <v>SAP ABAP</v>
      </c>
      <c r="Z174" s="230" t="str">
        <f>IF((TEXT("Oct 28, 2024 00:00 AM","mmm dd, yyyy hh:mm") - TEXT(HelpMe7[[#This Row],[Updated Creation Date]],"mmm dd, yyyy hh:mm"))&gt;0, "Yes","No")</f>
        <v>Yes</v>
      </c>
      <c r="AA174" s="230">
        <f ca="1">IF(HelpMe7[[#This Row],[Updated Resolved Date]]="-",NOW()-TEXT(HelpMe7[[#This Row],[Updated Creation Date]],"mmm dd, yyyy hh:mm"),HelpMe7[[#This Row],[Updated Resolved Date]]-HelpMe7[[#This Row],[Updated Creation Date]])</f>
        <v>151.08182453703921</v>
      </c>
      <c r="AB174" s="231">
        <f>YEAR(TEXT(HelpMe7[[#This Row],[Updated Creation Date]],"mmm dd, yyyy hh:mm"))</f>
        <v>2024</v>
      </c>
      <c r="AC174" s="228">
        <f>WEEKNUM(TEXT(HelpMe7[[#This Row],[Updated Creation Date]],"mmm dd, yyyy hh:mm"),2)</f>
        <v>31</v>
      </c>
      <c r="AD174" s="228" t="str">
        <f>_xlfn.CONCAT(HelpMe7[[#This Row],[Year]],"-W",HelpMe7[[#This Row],[Week'#]])</f>
        <v>2024-W31</v>
      </c>
      <c r="AE174" s="228" t="str">
        <f>IFERROR(VLOOKUP(HelpMe7[[#This Row],[ID]],CGTracker[#All],11,FALSE),"No CG Status Found")</f>
        <v>No CG Status Found</v>
      </c>
      <c r="AF174" s="228">
        <f>MONTH(TEXT(HelpMe7[[#This Row],[Updated Creation Date]],"mmm dd, yyyy hh:mm"))</f>
        <v>7</v>
      </c>
      <c r="AG174" s="228" t="str">
        <f>_xlfn.CONCAT(HelpMe7[[#This Row],[Year]],"-M",HelpMe7[[#This Row],[Month]])</f>
        <v>2024-M7</v>
      </c>
      <c r="AH174" s="228" t="str">
        <f ca="1">IF(HelpMe7[[#This Row],[Age]]&lt;2,"Less than 2",IF(HelpMe7[[#This Row],[Age]]&lt;5,"From 2 to 5",IF(HelpMe7[[#This Row],[Age]]&lt;10,"From 5 to 10","More than 10")))</f>
        <v>More than 10</v>
      </c>
      <c r="AI1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75" spans="1:36" ht="26.1">
      <c r="A175" s="236" t="s">
        <v>8635</v>
      </c>
      <c r="B175" s="224" t="s">
        <v>117</v>
      </c>
      <c r="C175" s="224" t="s">
        <v>841</v>
      </c>
      <c r="D175" s="1" t="s">
        <v>2088</v>
      </c>
      <c r="E175" s="224" t="s">
        <v>2089</v>
      </c>
      <c r="F175" s="224" t="s">
        <v>1054</v>
      </c>
      <c r="G175" s="224" t="s">
        <v>2076</v>
      </c>
      <c r="H175" s="224" t="s">
        <v>268</v>
      </c>
      <c r="I175" s="227" t="s">
        <v>8628</v>
      </c>
      <c r="J175" s="225" t="s">
        <v>919</v>
      </c>
      <c r="K175" s="224" t="s">
        <v>846</v>
      </c>
      <c r="L175" s="225" t="s">
        <v>855</v>
      </c>
      <c r="M175" s="224" t="s">
        <v>848</v>
      </c>
      <c r="N175" s="224" t="s">
        <v>2090</v>
      </c>
      <c r="O175" s="224" t="s">
        <v>850</v>
      </c>
      <c r="P175" s="225" t="s">
        <v>4989</v>
      </c>
      <c r="Q175" s="224" t="s">
        <v>841</v>
      </c>
      <c r="R175" s="225" t="s">
        <v>855</v>
      </c>
      <c r="S175" s="225" t="s">
        <v>8636</v>
      </c>
      <c r="T175" s="225" t="s">
        <v>919</v>
      </c>
      <c r="U175" s="224" t="s">
        <v>855</v>
      </c>
      <c r="V175" s="224" t="s">
        <v>2093</v>
      </c>
      <c r="W175" s="224" t="s">
        <v>869</v>
      </c>
      <c r="X175" s="228" t="str">
        <f>VLOOKUP(HelpMe7[[#This Row],[Technician]],Technicians[#All],3,FALSE)</f>
        <v>RAK Ceramics</v>
      </c>
      <c r="Y175" s="228" t="str">
        <f>VLOOKUP(HelpMe7[[#This Row],[Technician]],Technicians[#All],2,FALSE)</f>
        <v>SAP PP</v>
      </c>
      <c r="Z175" s="233" t="str">
        <f>IF((TEXT("Oct 28, 2024 00:00 AM","mmm dd, yyyy hh:mm") - TEXT(HelpMe7[[#This Row],[Updated Creation Date]],"mmm dd, yyyy hh:mm"))&gt;0, "Yes","No")</f>
        <v>Yes</v>
      </c>
      <c r="AA175" s="230">
        <f ca="1">IF(HelpMe7[[#This Row],[Updated Resolved Date]]="-",NOW()-TEXT(HelpMe7[[#This Row],[Updated Creation Date]],"mmm dd, yyyy hh:mm"),HelpMe7[[#This Row],[Updated Resolved Date]]-HelpMe7[[#This Row],[Updated Creation Date]])</f>
        <v>151.08182453703921</v>
      </c>
      <c r="AB175" s="231">
        <f>YEAR(TEXT(HelpMe7[[#This Row],[Updated Creation Date]],"mmm dd, yyyy hh:mm"))</f>
        <v>2024</v>
      </c>
      <c r="AC175" s="228">
        <f>WEEKNUM(TEXT(HelpMe7[[#This Row],[Updated Creation Date]],"mmm dd, yyyy hh:mm"),2)</f>
        <v>31</v>
      </c>
      <c r="AD175" s="228" t="str">
        <f>_xlfn.CONCAT(HelpMe7[[#This Row],[Year]],"-W",HelpMe7[[#This Row],[Week'#]])</f>
        <v>2024-W31</v>
      </c>
      <c r="AE175" s="228" t="str">
        <f>IFERROR(VLOOKUP(HelpMe7[[#This Row],[ID]],CGTracker[#All],11,FALSE),"No CG Status Found")</f>
        <v>No CG Status Found</v>
      </c>
      <c r="AF175" s="228">
        <f>MONTH(TEXT(HelpMe7[[#This Row],[Updated Creation Date]],"mmm dd, yyyy hh:mm"))</f>
        <v>7</v>
      </c>
      <c r="AG175" s="228" t="str">
        <f>_xlfn.CONCAT(HelpMe7[[#This Row],[Year]],"-M",HelpMe7[[#This Row],[Month]])</f>
        <v>2024-M7</v>
      </c>
      <c r="AH175" s="228" t="str">
        <f ca="1">IF(HelpMe7[[#This Row],[Age]]&lt;2,"Less than 2",IF(HelpMe7[[#This Row],[Age]]&lt;5,"From 2 to 5",IF(HelpMe7[[#This Row],[Age]]&lt;10,"From 5 to 10","More than 10")))</f>
        <v>More than 10</v>
      </c>
      <c r="AI1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76" spans="1:36" ht="26.1">
      <c r="A176" s="236" t="s">
        <v>8637</v>
      </c>
      <c r="B176" s="224" t="s">
        <v>117</v>
      </c>
      <c r="C176" s="224" t="s">
        <v>841</v>
      </c>
      <c r="D176" s="1" t="s">
        <v>2094</v>
      </c>
      <c r="E176" s="224" t="s">
        <v>2089</v>
      </c>
      <c r="F176" s="224" t="s">
        <v>1054</v>
      </c>
      <c r="G176" s="224" t="s">
        <v>2076</v>
      </c>
      <c r="H176" s="224" t="s">
        <v>746</v>
      </c>
      <c r="I176" s="227" t="s">
        <v>8628</v>
      </c>
      <c r="J176" s="225" t="s">
        <v>2105</v>
      </c>
      <c r="K176" s="224" t="s">
        <v>846</v>
      </c>
      <c r="L176" s="225" t="s">
        <v>855</v>
      </c>
      <c r="M176" s="224" t="s">
        <v>848</v>
      </c>
      <c r="N176" s="224" t="s">
        <v>2090</v>
      </c>
      <c r="O176" s="224" t="s">
        <v>850</v>
      </c>
      <c r="P176" s="225" t="s">
        <v>8638</v>
      </c>
      <c r="Q176" s="224" t="s">
        <v>841</v>
      </c>
      <c r="R176" s="225" t="s">
        <v>855</v>
      </c>
      <c r="S176" s="225" t="s">
        <v>4467</v>
      </c>
      <c r="T176" s="225" t="s">
        <v>2105</v>
      </c>
      <c r="U176" s="224" t="s">
        <v>855</v>
      </c>
      <c r="V176" s="224" t="s">
        <v>2099</v>
      </c>
      <c r="W176" s="224" t="s">
        <v>869</v>
      </c>
      <c r="X176" s="228" t="str">
        <f>VLOOKUP(HelpMe7[[#This Row],[Technician]],Technicians[#All],3,FALSE)</f>
        <v>RAK Ceramics</v>
      </c>
      <c r="Y176" s="228" t="str">
        <f>VLOOKUP(HelpMe7[[#This Row],[Technician]],Technicians[#All],2,FALSE)</f>
        <v>SAP PP</v>
      </c>
      <c r="Z176" s="230" t="str">
        <f>IF((TEXT("Oct 28, 2024 00:00 AM","mmm dd, yyyy hh:mm") - TEXT(HelpMe7[[#This Row],[Updated Creation Date]],"mmm dd, yyyy hh:mm"))&gt;0, "Yes","No")</f>
        <v>Yes</v>
      </c>
      <c r="AA176" s="230">
        <f ca="1">IF(HelpMe7[[#This Row],[Updated Resolved Date]]="-",NOW()-TEXT(HelpMe7[[#This Row],[Updated Creation Date]],"mmm dd, yyyy hh:mm"),HelpMe7[[#This Row],[Updated Resolved Date]]-HelpMe7[[#This Row],[Updated Creation Date]])</f>
        <v>151.08182453703921</v>
      </c>
      <c r="AB176" s="231">
        <f>YEAR(TEXT(HelpMe7[[#This Row],[Updated Creation Date]],"mmm dd, yyyy hh:mm"))</f>
        <v>2024</v>
      </c>
      <c r="AC176" s="228">
        <f>WEEKNUM(TEXT(HelpMe7[[#This Row],[Updated Creation Date]],"mmm dd, yyyy hh:mm"),2)</f>
        <v>31</v>
      </c>
      <c r="AD176" s="228" t="str">
        <f>_xlfn.CONCAT(HelpMe7[[#This Row],[Year]],"-W",HelpMe7[[#This Row],[Week'#]])</f>
        <v>2024-W31</v>
      </c>
      <c r="AE176" s="228" t="str">
        <f>IFERROR(VLOOKUP(HelpMe7[[#This Row],[ID]],CGTracker[#All],11,FALSE),"No CG Status Found")</f>
        <v>No CG Status Found</v>
      </c>
      <c r="AF176" s="228">
        <f>MONTH(TEXT(HelpMe7[[#This Row],[Updated Creation Date]],"mmm dd, yyyy hh:mm"))</f>
        <v>7</v>
      </c>
      <c r="AG176" s="228" t="str">
        <f>_xlfn.CONCAT(HelpMe7[[#This Row],[Year]],"-M",HelpMe7[[#This Row],[Month]])</f>
        <v>2024-M7</v>
      </c>
      <c r="AH176" s="228" t="str">
        <f ca="1">IF(HelpMe7[[#This Row],[Age]]&lt;2,"Less than 2",IF(HelpMe7[[#This Row],[Age]]&lt;5,"From 2 to 5",IF(HelpMe7[[#This Row],[Age]]&lt;10,"From 5 to 10","More than 10")))</f>
        <v>More than 10</v>
      </c>
      <c r="AI1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77" spans="1:36" ht="14.45">
      <c r="A177" s="236" t="s">
        <v>8639</v>
      </c>
      <c r="B177" s="224" t="s">
        <v>117</v>
      </c>
      <c r="C177" s="224" t="s">
        <v>795</v>
      </c>
      <c r="D177" s="1" t="s">
        <v>2100</v>
      </c>
      <c r="E177" s="224" t="s">
        <v>2101</v>
      </c>
      <c r="F177" s="224" t="s">
        <v>742</v>
      </c>
      <c r="G177" s="224" t="s">
        <v>516</v>
      </c>
      <c r="H177" s="224" t="s">
        <v>268</v>
      </c>
      <c r="I177" s="227" t="s">
        <v>8628</v>
      </c>
      <c r="J177" s="225" t="s">
        <v>8640</v>
      </c>
      <c r="K177" s="224" t="s">
        <v>846</v>
      </c>
      <c r="L177" s="225" t="s">
        <v>855</v>
      </c>
      <c r="M177" s="224" t="s">
        <v>848</v>
      </c>
      <c r="N177" s="224" t="s">
        <v>855</v>
      </c>
      <c r="O177" s="224" t="s">
        <v>917</v>
      </c>
      <c r="P177" s="225" t="s">
        <v>8641</v>
      </c>
      <c r="Q177" s="224" t="s">
        <v>795</v>
      </c>
      <c r="R177" s="225" t="s">
        <v>855</v>
      </c>
      <c r="S177" s="225" t="s">
        <v>8642</v>
      </c>
      <c r="T177" s="225" t="s">
        <v>8640</v>
      </c>
      <c r="U177" s="224" t="s">
        <v>855</v>
      </c>
      <c r="V177" s="224" t="s">
        <v>2106</v>
      </c>
      <c r="W177" s="224" t="s">
        <v>869</v>
      </c>
      <c r="X177" s="228" t="str">
        <f>VLOOKUP(HelpMe7[[#This Row],[Technician]],Technicians[#All],3,FALSE)</f>
        <v>RAK Ceramics</v>
      </c>
      <c r="Y177" s="228" t="str">
        <f>VLOOKUP(HelpMe7[[#This Row],[Technician]],Technicians[#All],2,FALSE)</f>
        <v>SAP SD</v>
      </c>
      <c r="Z177" s="230" t="str">
        <f>IF((TEXT("Oct 28, 2024 00:00 AM","mmm dd, yyyy hh:mm") - TEXT(HelpMe7[[#This Row],[Updated Creation Date]],"mmm dd, yyyy hh:mm"))&gt;0, "Yes","No")</f>
        <v>Yes</v>
      </c>
      <c r="AA177" s="230">
        <f ca="1">IF(HelpMe7[[#This Row],[Updated Resolved Date]]="-",NOW()-TEXT(HelpMe7[[#This Row],[Updated Creation Date]],"mmm dd, yyyy hh:mm"),HelpMe7[[#This Row],[Updated Resolved Date]]-HelpMe7[[#This Row],[Updated Creation Date]])</f>
        <v>151.08182453703921</v>
      </c>
      <c r="AB177" s="231">
        <f>YEAR(TEXT(HelpMe7[[#This Row],[Updated Creation Date]],"mmm dd, yyyy hh:mm"))</f>
        <v>2024</v>
      </c>
      <c r="AC177" s="228">
        <f>WEEKNUM(TEXT(HelpMe7[[#This Row],[Updated Creation Date]],"mmm dd, yyyy hh:mm"),2)</f>
        <v>31</v>
      </c>
      <c r="AD177" s="228" t="str">
        <f>_xlfn.CONCAT(HelpMe7[[#This Row],[Year]],"-W",HelpMe7[[#This Row],[Week'#]])</f>
        <v>2024-W31</v>
      </c>
      <c r="AE177" s="228" t="str">
        <f>IFERROR(VLOOKUP(HelpMe7[[#This Row],[ID]],CGTracker[#All],11,FALSE),"No CG Status Found")</f>
        <v>No CG Status Found</v>
      </c>
      <c r="AF177" s="228">
        <f>MONTH(TEXT(HelpMe7[[#This Row],[Updated Creation Date]],"mmm dd, yyyy hh:mm"))</f>
        <v>7</v>
      </c>
      <c r="AG177" s="228" t="str">
        <f>_xlfn.CONCAT(HelpMe7[[#This Row],[Year]],"-M",HelpMe7[[#This Row],[Month]])</f>
        <v>2024-M7</v>
      </c>
      <c r="AH177" s="228" t="str">
        <f ca="1">IF(HelpMe7[[#This Row],[Age]]&lt;2,"Less than 2",IF(HelpMe7[[#This Row],[Age]]&lt;5,"From 2 to 5",IF(HelpMe7[[#This Row],[Age]]&lt;10,"From 5 to 10","More than 10")))</f>
        <v>More than 10</v>
      </c>
      <c r="AI1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78" spans="1:36" ht="14.45">
      <c r="A178" s="236" t="s">
        <v>8643</v>
      </c>
      <c r="B178" s="224" t="s">
        <v>117</v>
      </c>
      <c r="C178" s="224" t="s">
        <v>841</v>
      </c>
      <c r="D178" s="1" t="s">
        <v>2107</v>
      </c>
      <c r="E178" s="224" t="s">
        <v>2108</v>
      </c>
      <c r="F178" s="224" t="s">
        <v>742</v>
      </c>
      <c r="G178" s="224" t="s">
        <v>516</v>
      </c>
      <c r="H178" s="224" t="s">
        <v>268</v>
      </c>
      <c r="I178" s="227" t="s">
        <v>8628</v>
      </c>
      <c r="J178" s="225" t="s">
        <v>2105</v>
      </c>
      <c r="K178" s="224" t="s">
        <v>846</v>
      </c>
      <c r="L178" s="225" t="s">
        <v>855</v>
      </c>
      <c r="M178" s="224" t="s">
        <v>848</v>
      </c>
      <c r="N178" s="224" t="s">
        <v>924</v>
      </c>
      <c r="O178" s="224" t="s">
        <v>850</v>
      </c>
      <c r="P178" s="225" t="s">
        <v>6664</v>
      </c>
      <c r="Q178" s="224" t="s">
        <v>841</v>
      </c>
      <c r="R178" s="225" t="s">
        <v>855</v>
      </c>
      <c r="S178" s="225" t="s">
        <v>8644</v>
      </c>
      <c r="T178" s="225" t="s">
        <v>2105</v>
      </c>
      <c r="U178" s="224" t="s">
        <v>855</v>
      </c>
      <c r="V178" s="224" t="s">
        <v>2111</v>
      </c>
      <c r="W178" s="224" t="s">
        <v>869</v>
      </c>
      <c r="X178" s="228" t="str">
        <f>VLOOKUP(HelpMe7[[#This Row],[Technician]],Technicians[#All],3,FALSE)</f>
        <v>RAK Ceramics</v>
      </c>
      <c r="Y178" s="228" t="str">
        <f>VLOOKUP(HelpMe7[[#This Row],[Technician]],Technicians[#All],2,FALSE)</f>
        <v>SAP SD</v>
      </c>
      <c r="Z178" s="233" t="str">
        <f>IF((TEXT("Oct 28, 2024 00:00 AM","mmm dd, yyyy hh:mm") - TEXT(HelpMe7[[#This Row],[Updated Creation Date]],"mmm dd, yyyy hh:mm"))&gt;0, "Yes","No")</f>
        <v>Yes</v>
      </c>
      <c r="AA178" s="230">
        <f ca="1">IF(HelpMe7[[#This Row],[Updated Resolved Date]]="-",NOW()-TEXT(HelpMe7[[#This Row],[Updated Creation Date]],"mmm dd, yyyy hh:mm"),HelpMe7[[#This Row],[Updated Resolved Date]]-HelpMe7[[#This Row],[Updated Creation Date]])</f>
        <v>151.08182453703921</v>
      </c>
      <c r="AB178" s="231">
        <f>YEAR(TEXT(HelpMe7[[#This Row],[Updated Creation Date]],"mmm dd, yyyy hh:mm"))</f>
        <v>2024</v>
      </c>
      <c r="AC178" s="228">
        <f>WEEKNUM(TEXT(HelpMe7[[#This Row],[Updated Creation Date]],"mmm dd, yyyy hh:mm"),2)</f>
        <v>31</v>
      </c>
      <c r="AD178" s="228" t="str">
        <f>_xlfn.CONCAT(HelpMe7[[#This Row],[Year]],"-W",HelpMe7[[#This Row],[Week'#]])</f>
        <v>2024-W31</v>
      </c>
      <c r="AE178" s="228" t="str">
        <f>IFERROR(VLOOKUP(HelpMe7[[#This Row],[ID]],CGTracker[#All],11,FALSE),"No CG Status Found")</f>
        <v>No CG Status Found</v>
      </c>
      <c r="AF178" s="228">
        <f>MONTH(TEXT(HelpMe7[[#This Row],[Updated Creation Date]],"mmm dd, yyyy hh:mm"))</f>
        <v>7</v>
      </c>
      <c r="AG178" s="228" t="str">
        <f>_xlfn.CONCAT(HelpMe7[[#This Row],[Year]],"-M",HelpMe7[[#This Row],[Month]])</f>
        <v>2024-M7</v>
      </c>
      <c r="AH178" s="228" t="str">
        <f ca="1">IF(HelpMe7[[#This Row],[Age]]&lt;2,"Less than 2",IF(HelpMe7[[#This Row],[Age]]&lt;5,"From 2 to 5",IF(HelpMe7[[#This Row],[Age]]&lt;10,"From 5 to 10","More than 10")))</f>
        <v>More than 10</v>
      </c>
      <c r="AI1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79" spans="1:36" ht="14.45">
      <c r="A179" s="236" t="s">
        <v>8645</v>
      </c>
      <c r="B179" s="224" t="s">
        <v>117</v>
      </c>
      <c r="C179" s="224" t="s">
        <v>841</v>
      </c>
      <c r="D179" s="1" t="s">
        <v>2112</v>
      </c>
      <c r="E179" s="224" t="s">
        <v>1211</v>
      </c>
      <c r="F179" s="224" t="s">
        <v>742</v>
      </c>
      <c r="G179" s="224" t="s">
        <v>516</v>
      </c>
      <c r="H179" s="224" t="s">
        <v>403</v>
      </c>
      <c r="I179" s="227" t="s">
        <v>8628</v>
      </c>
      <c r="J179" s="225" t="s">
        <v>8646</v>
      </c>
      <c r="K179" s="224" t="s">
        <v>846</v>
      </c>
      <c r="L179" s="225" t="s">
        <v>8647</v>
      </c>
      <c r="M179" s="224" t="s">
        <v>848</v>
      </c>
      <c r="N179" s="224" t="s">
        <v>924</v>
      </c>
      <c r="O179" s="224" t="s">
        <v>850</v>
      </c>
      <c r="P179" s="225" t="s">
        <v>8647</v>
      </c>
      <c r="Q179" s="224" t="s">
        <v>841</v>
      </c>
      <c r="R179" s="225" t="s">
        <v>8648</v>
      </c>
      <c r="S179" s="225" t="s">
        <v>8648</v>
      </c>
      <c r="T179" s="225" t="s">
        <v>8646</v>
      </c>
      <c r="U179" s="224" t="s">
        <v>855</v>
      </c>
      <c r="V179" s="224" t="s">
        <v>1759</v>
      </c>
      <c r="W179" s="224" t="s">
        <v>869</v>
      </c>
      <c r="X179" s="228" t="str">
        <f>VLOOKUP(HelpMe7[[#This Row],[Technician]],Technicians[#All],3,FALSE)</f>
        <v>RAK Ceramics</v>
      </c>
      <c r="Y179" s="228" t="str">
        <f>VLOOKUP(HelpMe7[[#This Row],[Technician]],Technicians[#All],2,FALSE)</f>
        <v>SAP SD</v>
      </c>
      <c r="Z179" s="230" t="str">
        <f>IF((TEXT("Oct 28, 2024 00:00 AM","mmm dd, yyyy hh:mm") - TEXT(HelpMe7[[#This Row],[Updated Creation Date]],"mmm dd, yyyy hh:mm"))&gt;0, "Yes","No")</f>
        <v>Yes</v>
      </c>
      <c r="AA179" s="230">
        <f ca="1">IF(HelpMe7[[#This Row],[Updated Resolved Date]]="-",NOW()-TEXT(HelpMe7[[#This Row],[Updated Creation Date]],"mmm dd, yyyy hh:mm"),HelpMe7[[#This Row],[Updated Resolved Date]]-HelpMe7[[#This Row],[Updated Creation Date]])</f>
        <v>52.064583333332848</v>
      </c>
      <c r="AB179" s="231">
        <f>YEAR(TEXT(HelpMe7[[#This Row],[Updated Creation Date]],"mmm dd, yyyy hh:mm"))</f>
        <v>2024</v>
      </c>
      <c r="AC179" s="228">
        <f>WEEKNUM(TEXT(HelpMe7[[#This Row],[Updated Creation Date]],"mmm dd, yyyy hh:mm"),2)</f>
        <v>31</v>
      </c>
      <c r="AD179" s="228" t="str">
        <f>_xlfn.CONCAT(HelpMe7[[#This Row],[Year]],"-W",HelpMe7[[#This Row],[Week'#]])</f>
        <v>2024-W31</v>
      </c>
      <c r="AE179" s="228" t="str">
        <f>IFERROR(VLOOKUP(HelpMe7[[#This Row],[ID]],CGTracker[#All],11,FALSE),"No CG Status Found")</f>
        <v>No CG Status Found</v>
      </c>
      <c r="AF179" s="228">
        <f>MONTH(TEXT(HelpMe7[[#This Row],[Updated Creation Date]],"mmm dd, yyyy hh:mm"))</f>
        <v>7</v>
      </c>
      <c r="AG179" s="228" t="str">
        <f>_xlfn.CONCAT(HelpMe7[[#This Row],[Year]],"-M",HelpMe7[[#This Row],[Month]])</f>
        <v>2024-M7</v>
      </c>
      <c r="AH179" s="228" t="str">
        <f ca="1">IF(HelpMe7[[#This Row],[Age]]&lt;2,"Less than 2",IF(HelpMe7[[#This Row],[Age]]&lt;5,"From 2 to 5",IF(HelpMe7[[#This Row],[Age]]&lt;10,"From 5 to 10","More than 10")))</f>
        <v>More than 10</v>
      </c>
      <c r="AI1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45554.740277777775</v>
      </c>
    </row>
    <row r="180" spans="1:36" ht="14.45">
      <c r="A180" s="236" t="s">
        <v>8649</v>
      </c>
      <c r="B180" s="224" t="s">
        <v>117</v>
      </c>
      <c r="C180" s="224" t="s">
        <v>841</v>
      </c>
      <c r="D180" s="1" t="s">
        <v>2117</v>
      </c>
      <c r="E180" s="224" t="s">
        <v>2118</v>
      </c>
      <c r="F180" s="224" t="s">
        <v>742</v>
      </c>
      <c r="G180" s="224" t="s">
        <v>516</v>
      </c>
      <c r="H180" s="224" t="s">
        <v>403</v>
      </c>
      <c r="I180" s="227" t="s">
        <v>8628</v>
      </c>
      <c r="J180" s="225" t="s">
        <v>8650</v>
      </c>
      <c r="K180" s="224" t="s">
        <v>846</v>
      </c>
      <c r="L180" s="225" t="s">
        <v>8651</v>
      </c>
      <c r="M180" s="224" t="s">
        <v>848</v>
      </c>
      <c r="N180" s="224" t="s">
        <v>855</v>
      </c>
      <c r="O180" s="224" t="s">
        <v>850</v>
      </c>
      <c r="P180" s="225" t="s">
        <v>8651</v>
      </c>
      <c r="Q180" s="224" t="s">
        <v>841</v>
      </c>
      <c r="R180" s="225" t="s">
        <v>8652</v>
      </c>
      <c r="S180" s="225" t="s">
        <v>8653</v>
      </c>
      <c r="T180" s="225" t="s">
        <v>8650</v>
      </c>
      <c r="U180" s="224" t="s">
        <v>855</v>
      </c>
      <c r="V180" s="224" t="s">
        <v>2124</v>
      </c>
      <c r="W180" s="224" t="s">
        <v>869</v>
      </c>
      <c r="X180" s="228" t="str">
        <f>VLOOKUP(HelpMe7[[#This Row],[Technician]],Technicians[#All],3,FALSE)</f>
        <v>RAK Ceramics</v>
      </c>
      <c r="Y180" s="228" t="str">
        <f>VLOOKUP(HelpMe7[[#This Row],[Technician]],Technicians[#All],2,FALSE)</f>
        <v>SAP SD</v>
      </c>
      <c r="Z180" s="233" t="str">
        <f>IF((TEXT("Oct 28, 2024 00:00 AM","mmm dd, yyyy hh:mm") - TEXT(HelpMe7[[#This Row],[Updated Creation Date]],"mmm dd, yyyy hh:mm"))&gt;0, "Yes","No")</f>
        <v>Yes</v>
      </c>
      <c r="AA180" s="230">
        <f ca="1">IF(HelpMe7[[#This Row],[Updated Resolved Date]]="-",NOW()-TEXT(HelpMe7[[#This Row],[Updated Creation Date]],"mmm dd, yyyy hh:mm"),HelpMe7[[#This Row],[Updated Resolved Date]]-HelpMe7[[#This Row],[Updated Creation Date]])</f>
        <v>81.030555555560568</v>
      </c>
      <c r="AB180" s="231">
        <f>YEAR(TEXT(HelpMe7[[#This Row],[Updated Creation Date]],"mmm dd, yyyy hh:mm"))</f>
        <v>2024</v>
      </c>
      <c r="AC180" s="228">
        <f>WEEKNUM(TEXT(HelpMe7[[#This Row],[Updated Creation Date]],"mmm dd, yyyy hh:mm"),2)</f>
        <v>31</v>
      </c>
      <c r="AD180" s="228" t="str">
        <f>_xlfn.CONCAT(HelpMe7[[#This Row],[Year]],"-W",HelpMe7[[#This Row],[Week'#]])</f>
        <v>2024-W31</v>
      </c>
      <c r="AE180" s="228" t="str">
        <f>IFERROR(VLOOKUP(HelpMe7[[#This Row],[ID]],CGTracker[#All],11,FALSE),"No CG Status Found")</f>
        <v>No CG Status Found</v>
      </c>
      <c r="AF180" s="228">
        <f>MONTH(TEXT(HelpMe7[[#This Row],[Updated Creation Date]],"mmm dd, yyyy hh:mm"))</f>
        <v>7</v>
      </c>
      <c r="AG180" s="228" t="str">
        <f>_xlfn.CONCAT(HelpMe7[[#This Row],[Year]],"-M",HelpMe7[[#This Row],[Month]])</f>
        <v>2024-M7</v>
      </c>
      <c r="AH180" s="228" t="str">
        <f ca="1">IF(HelpMe7[[#This Row],[Age]]&lt;2,"Less than 2",IF(HelpMe7[[#This Row],[Age]]&lt;5,"From 2 to 5",IF(HelpMe7[[#This Row],[Age]]&lt;10,"From 5 to 10","More than 10")))</f>
        <v>More than 10</v>
      </c>
      <c r="AI1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45583.706250000003</v>
      </c>
    </row>
    <row r="181" spans="1:36" ht="26.1">
      <c r="A181" s="236" t="s">
        <v>8654</v>
      </c>
      <c r="B181" s="224" t="s">
        <v>117</v>
      </c>
      <c r="C181" s="224" t="s">
        <v>841</v>
      </c>
      <c r="D181" s="1" t="s">
        <v>2125</v>
      </c>
      <c r="E181" s="224" t="s">
        <v>2089</v>
      </c>
      <c r="F181" s="224" t="s">
        <v>1054</v>
      </c>
      <c r="G181" s="224" t="s">
        <v>2076</v>
      </c>
      <c r="H181" s="224" t="s">
        <v>403</v>
      </c>
      <c r="I181" s="227" t="s">
        <v>8628</v>
      </c>
      <c r="J181" s="225" t="s">
        <v>2105</v>
      </c>
      <c r="K181" s="224" t="s">
        <v>846</v>
      </c>
      <c r="L181" s="225" t="s">
        <v>8175</v>
      </c>
      <c r="M181" s="224" t="s">
        <v>848</v>
      </c>
      <c r="N181" s="224" t="s">
        <v>2090</v>
      </c>
      <c r="O181" s="224" t="s">
        <v>850</v>
      </c>
      <c r="P181" s="225" t="s">
        <v>8175</v>
      </c>
      <c r="Q181" s="224" t="s">
        <v>841</v>
      </c>
      <c r="R181" s="225" t="s">
        <v>8655</v>
      </c>
      <c r="S181" s="225" t="s">
        <v>8656</v>
      </c>
      <c r="T181" s="225" t="s">
        <v>2105</v>
      </c>
      <c r="U181" s="224" t="s">
        <v>855</v>
      </c>
      <c r="V181" s="224" t="s">
        <v>2128</v>
      </c>
      <c r="W181" s="224" t="s">
        <v>869</v>
      </c>
      <c r="X181" s="228" t="str">
        <f>VLOOKUP(HelpMe7[[#This Row],[Technician]],Technicians[#All],3,FALSE)</f>
        <v>RAK Ceramics</v>
      </c>
      <c r="Y181" s="228" t="str">
        <f>VLOOKUP(HelpMe7[[#This Row],[Technician]],Technicians[#All],2,FALSE)</f>
        <v>SAP PP</v>
      </c>
      <c r="Z181" s="233" t="str">
        <f>IF((TEXT("Oct 28, 2024 00:00 AM","mmm dd, yyyy hh:mm") - TEXT(HelpMe7[[#This Row],[Updated Creation Date]],"mmm dd, yyyy hh:mm"))&gt;0, "Yes","No")</f>
        <v>Yes</v>
      </c>
      <c r="AA181" s="230">
        <f ca="1">IF(HelpMe7[[#This Row],[Updated Resolved Date]]="-",NOW()-TEXT(HelpMe7[[#This Row],[Updated Creation Date]],"mmm dd, yyyy hh:mm"),HelpMe7[[#This Row],[Updated Resolved Date]]-HelpMe7[[#This Row],[Updated Creation Date]])</f>
        <v>42.850694444445253</v>
      </c>
      <c r="AB181" s="231">
        <f>YEAR(TEXT(HelpMe7[[#This Row],[Updated Creation Date]],"mmm dd, yyyy hh:mm"))</f>
        <v>2024</v>
      </c>
      <c r="AC181" s="228">
        <f>WEEKNUM(TEXT(HelpMe7[[#This Row],[Updated Creation Date]],"mmm dd, yyyy hh:mm"),2)</f>
        <v>31</v>
      </c>
      <c r="AD181" s="228" t="str">
        <f>_xlfn.CONCAT(HelpMe7[[#This Row],[Year]],"-W",HelpMe7[[#This Row],[Week'#]])</f>
        <v>2024-W31</v>
      </c>
      <c r="AE181" s="228" t="str">
        <f>IFERROR(VLOOKUP(HelpMe7[[#This Row],[ID]],CGTracker[#All],11,FALSE),"No CG Status Found")</f>
        <v>No CG Status Found</v>
      </c>
      <c r="AF181" s="228">
        <f>MONTH(TEXT(HelpMe7[[#This Row],[Updated Creation Date]],"mmm dd, yyyy hh:mm"))</f>
        <v>7</v>
      </c>
      <c r="AG181" s="228" t="str">
        <f>_xlfn.CONCAT(HelpMe7[[#This Row],[Year]],"-M",HelpMe7[[#This Row],[Month]])</f>
        <v>2024-M7</v>
      </c>
      <c r="AH181" s="228" t="str">
        <f ca="1">IF(HelpMe7[[#This Row],[Age]]&lt;2,"Less than 2",IF(HelpMe7[[#This Row],[Age]]&lt;5,"From 2 to 5",IF(HelpMe7[[#This Row],[Age]]&lt;10,"From 5 to 10","More than 10")))</f>
        <v>More than 10</v>
      </c>
      <c r="AI1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45545.526388888888</v>
      </c>
    </row>
    <row r="182" spans="1:36" ht="26.1">
      <c r="A182" s="236" t="s">
        <v>8657</v>
      </c>
      <c r="B182" s="224" t="s">
        <v>117</v>
      </c>
      <c r="C182" s="224" t="s">
        <v>841</v>
      </c>
      <c r="D182" s="1" t="s">
        <v>2129</v>
      </c>
      <c r="E182" s="224" t="s">
        <v>921</v>
      </c>
      <c r="F182" s="224" t="s">
        <v>742</v>
      </c>
      <c r="G182" s="224" t="s">
        <v>516</v>
      </c>
      <c r="H182" s="224" t="s">
        <v>746</v>
      </c>
      <c r="I182" s="227" t="s">
        <v>8628</v>
      </c>
      <c r="J182" s="225" t="s">
        <v>2105</v>
      </c>
      <c r="K182" s="224" t="s">
        <v>846</v>
      </c>
      <c r="L182" s="225" t="s">
        <v>855</v>
      </c>
      <c r="M182" s="224" t="s">
        <v>848</v>
      </c>
      <c r="N182" s="224" t="s">
        <v>924</v>
      </c>
      <c r="O182" s="224" t="s">
        <v>850</v>
      </c>
      <c r="P182" s="225" t="s">
        <v>8658</v>
      </c>
      <c r="Q182" s="224" t="s">
        <v>841</v>
      </c>
      <c r="R182" s="225" t="s">
        <v>855</v>
      </c>
      <c r="S182" s="225" t="s">
        <v>8659</v>
      </c>
      <c r="T182" s="225" t="s">
        <v>2105</v>
      </c>
      <c r="U182" s="224" t="s">
        <v>855</v>
      </c>
      <c r="V182" s="224" t="s">
        <v>2132</v>
      </c>
      <c r="W182" s="224" t="s">
        <v>869</v>
      </c>
      <c r="X182" s="228" t="str">
        <f>VLOOKUP(HelpMe7[[#This Row],[Technician]],Technicians[#All],3,FALSE)</f>
        <v>RAK Ceramics</v>
      </c>
      <c r="Y182" s="228" t="str">
        <f>VLOOKUP(HelpMe7[[#This Row],[Technician]],Technicians[#All],2,FALSE)</f>
        <v>SAP SD</v>
      </c>
      <c r="Z182" s="233" t="str">
        <f>IF((TEXT("Oct 28, 2024 00:00 AM","mmm dd, yyyy hh:mm") - TEXT(HelpMe7[[#This Row],[Updated Creation Date]],"mmm dd, yyyy hh:mm"))&gt;0, "Yes","No")</f>
        <v>Yes</v>
      </c>
      <c r="AA182" s="230">
        <f ca="1">IF(HelpMe7[[#This Row],[Updated Resolved Date]]="-",NOW()-TEXT(HelpMe7[[#This Row],[Updated Creation Date]],"mmm dd, yyyy hh:mm"),HelpMe7[[#This Row],[Updated Resolved Date]]-HelpMe7[[#This Row],[Updated Creation Date]])</f>
        <v>151.08182453703921</v>
      </c>
      <c r="AB182" s="231">
        <f>YEAR(TEXT(HelpMe7[[#This Row],[Updated Creation Date]],"mmm dd, yyyy hh:mm"))</f>
        <v>2024</v>
      </c>
      <c r="AC182" s="228">
        <f>WEEKNUM(TEXT(HelpMe7[[#This Row],[Updated Creation Date]],"mmm dd, yyyy hh:mm"),2)</f>
        <v>31</v>
      </c>
      <c r="AD182" s="228" t="str">
        <f>_xlfn.CONCAT(HelpMe7[[#This Row],[Year]],"-W",HelpMe7[[#This Row],[Week'#]])</f>
        <v>2024-W31</v>
      </c>
      <c r="AE182" s="228" t="str">
        <f>IFERROR(VLOOKUP(HelpMe7[[#This Row],[ID]],CGTracker[#All],11,FALSE),"No CG Status Found")</f>
        <v>No CG Status Found</v>
      </c>
      <c r="AF182" s="228">
        <f>MONTH(TEXT(HelpMe7[[#This Row],[Updated Creation Date]],"mmm dd, yyyy hh:mm"))</f>
        <v>7</v>
      </c>
      <c r="AG182" s="228" t="str">
        <f>_xlfn.CONCAT(HelpMe7[[#This Row],[Year]],"-M",HelpMe7[[#This Row],[Month]])</f>
        <v>2024-M7</v>
      </c>
      <c r="AH182" s="228" t="str">
        <f ca="1">IF(HelpMe7[[#This Row],[Age]]&lt;2,"Less than 2",IF(HelpMe7[[#This Row],[Age]]&lt;5,"From 2 to 5",IF(HelpMe7[[#This Row],[Age]]&lt;10,"From 5 to 10","More than 10")))</f>
        <v>More than 10</v>
      </c>
      <c r="AI1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83" spans="1:36" ht="14.45">
      <c r="A183" s="236" t="s">
        <v>8660</v>
      </c>
      <c r="B183" s="224" t="s">
        <v>117</v>
      </c>
      <c r="C183" s="224" t="s">
        <v>795</v>
      </c>
      <c r="D183" s="1" t="s">
        <v>2133</v>
      </c>
      <c r="E183" s="224" t="s">
        <v>2134</v>
      </c>
      <c r="F183" s="224" t="s">
        <v>742</v>
      </c>
      <c r="G183" s="224" t="s">
        <v>516</v>
      </c>
      <c r="H183" s="224" t="s">
        <v>268</v>
      </c>
      <c r="I183" s="227" t="s">
        <v>8628</v>
      </c>
      <c r="J183" s="226" t="s">
        <v>919</v>
      </c>
      <c r="K183" s="224" t="s">
        <v>846</v>
      </c>
      <c r="L183" s="225" t="s">
        <v>855</v>
      </c>
      <c r="M183" s="224" t="s">
        <v>848</v>
      </c>
      <c r="N183" s="224" t="s">
        <v>886</v>
      </c>
      <c r="O183" s="224" t="s">
        <v>917</v>
      </c>
      <c r="P183" s="225" t="s">
        <v>8661</v>
      </c>
      <c r="Q183" s="224" t="s">
        <v>795</v>
      </c>
      <c r="R183" s="225" t="s">
        <v>855</v>
      </c>
      <c r="S183" s="225" t="s">
        <v>855</v>
      </c>
      <c r="T183" s="226" t="s">
        <v>919</v>
      </c>
      <c r="U183" s="224" t="s">
        <v>855</v>
      </c>
      <c r="V183" s="224" t="s">
        <v>2136</v>
      </c>
      <c r="W183" s="224" t="s">
        <v>869</v>
      </c>
      <c r="X183" s="228" t="str">
        <f>VLOOKUP(HelpMe7[[#This Row],[Technician]],Technicians[#All],3,FALSE)</f>
        <v>RAK Ceramics</v>
      </c>
      <c r="Y183" s="228" t="str">
        <f>VLOOKUP(HelpMe7[[#This Row],[Technician]],Technicians[#All],2,FALSE)</f>
        <v>SAP SD</v>
      </c>
      <c r="Z183" s="230" t="str">
        <f>IF((TEXT("Oct 28, 2024 00:00 AM","mmm dd, yyyy hh:mm") - TEXT(HelpMe7[[#This Row],[Updated Creation Date]],"mmm dd, yyyy hh:mm"))&gt;0, "Yes","No")</f>
        <v>Yes</v>
      </c>
      <c r="AA183" s="230">
        <f ca="1">IF(HelpMe7[[#This Row],[Updated Resolved Date]]="-",NOW()-TEXT(HelpMe7[[#This Row],[Updated Creation Date]],"mmm dd, yyyy hh:mm"),HelpMe7[[#This Row],[Updated Resolved Date]]-HelpMe7[[#This Row],[Updated Creation Date]])</f>
        <v>151.08182453703921</v>
      </c>
      <c r="AB183" s="231">
        <f>YEAR(TEXT(HelpMe7[[#This Row],[Updated Creation Date]],"mmm dd, yyyy hh:mm"))</f>
        <v>2024</v>
      </c>
      <c r="AC183" s="228">
        <f>WEEKNUM(TEXT(HelpMe7[[#This Row],[Updated Creation Date]],"mmm dd, yyyy hh:mm"),2)</f>
        <v>31</v>
      </c>
      <c r="AD183" s="228" t="str">
        <f>_xlfn.CONCAT(HelpMe7[[#This Row],[Year]],"-W",HelpMe7[[#This Row],[Week'#]])</f>
        <v>2024-W31</v>
      </c>
      <c r="AE183" s="228" t="str">
        <f>IFERROR(VLOOKUP(HelpMe7[[#This Row],[ID]],CGTracker[#All],11,FALSE),"No CG Status Found")</f>
        <v>No CG Status Found</v>
      </c>
      <c r="AF183" s="228">
        <f>MONTH(TEXT(HelpMe7[[#This Row],[Updated Creation Date]],"mmm dd, yyyy hh:mm"))</f>
        <v>7</v>
      </c>
      <c r="AG183" s="228" t="str">
        <f>_xlfn.CONCAT(HelpMe7[[#This Row],[Year]],"-M",HelpMe7[[#This Row],[Month]])</f>
        <v>2024-M7</v>
      </c>
      <c r="AH183" s="228" t="str">
        <f ca="1">IF(HelpMe7[[#This Row],[Age]]&lt;2,"Less than 2",IF(HelpMe7[[#This Row],[Age]]&lt;5,"From 2 to 5",IF(HelpMe7[[#This Row],[Age]]&lt;10,"From 5 to 10","More than 10")))</f>
        <v>More than 10</v>
      </c>
      <c r="AI1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84" spans="1:36" ht="14.45">
      <c r="A184" s="236" t="s">
        <v>8662</v>
      </c>
      <c r="B184" s="224" t="s">
        <v>117</v>
      </c>
      <c r="C184" s="224" t="s">
        <v>841</v>
      </c>
      <c r="D184" s="1" t="s">
        <v>2137</v>
      </c>
      <c r="E184" s="224" t="s">
        <v>2138</v>
      </c>
      <c r="F184" s="224" t="s">
        <v>742</v>
      </c>
      <c r="G184" s="224" t="s">
        <v>516</v>
      </c>
      <c r="H184" s="224" t="s">
        <v>268</v>
      </c>
      <c r="I184" s="227" t="s">
        <v>8628</v>
      </c>
      <c r="J184" s="226" t="s">
        <v>919</v>
      </c>
      <c r="K184" s="224" t="s">
        <v>846</v>
      </c>
      <c r="L184" s="225" t="s">
        <v>855</v>
      </c>
      <c r="M184" s="224" t="s">
        <v>848</v>
      </c>
      <c r="N184" s="224" t="s">
        <v>2139</v>
      </c>
      <c r="O184" s="224" t="s">
        <v>850</v>
      </c>
      <c r="P184" s="225" t="s">
        <v>8663</v>
      </c>
      <c r="Q184" s="224" t="s">
        <v>841</v>
      </c>
      <c r="R184" s="225" t="s">
        <v>855</v>
      </c>
      <c r="S184" s="225" t="s">
        <v>8663</v>
      </c>
      <c r="T184" s="226" t="s">
        <v>919</v>
      </c>
      <c r="U184" s="224" t="s">
        <v>855</v>
      </c>
      <c r="V184" s="224" t="s">
        <v>2141</v>
      </c>
      <c r="W184" s="224" t="s">
        <v>869</v>
      </c>
      <c r="X184" s="228" t="str">
        <f>VLOOKUP(HelpMe7[[#This Row],[Technician]],Technicians[#All],3,FALSE)</f>
        <v>RAK Ceramics</v>
      </c>
      <c r="Y184" s="228" t="str">
        <f>VLOOKUP(HelpMe7[[#This Row],[Technician]],Technicians[#All],2,FALSE)</f>
        <v>SAP SD</v>
      </c>
      <c r="Z184" s="230" t="str">
        <f>IF((TEXT("Oct 28, 2024 00:00 AM","mmm dd, yyyy hh:mm") - TEXT(HelpMe7[[#This Row],[Updated Creation Date]],"mmm dd, yyyy hh:mm"))&gt;0, "Yes","No")</f>
        <v>Yes</v>
      </c>
      <c r="AA184" s="230">
        <f ca="1">IF(HelpMe7[[#This Row],[Updated Resolved Date]]="-",NOW()-TEXT(HelpMe7[[#This Row],[Updated Creation Date]],"mmm dd, yyyy hh:mm"),HelpMe7[[#This Row],[Updated Resolved Date]]-HelpMe7[[#This Row],[Updated Creation Date]])</f>
        <v>151.08182453703921</v>
      </c>
      <c r="AB184" s="231">
        <f>YEAR(TEXT(HelpMe7[[#This Row],[Updated Creation Date]],"mmm dd, yyyy hh:mm"))</f>
        <v>2024</v>
      </c>
      <c r="AC184" s="228">
        <f>WEEKNUM(TEXT(HelpMe7[[#This Row],[Updated Creation Date]],"mmm dd, yyyy hh:mm"),2)</f>
        <v>31</v>
      </c>
      <c r="AD184" s="228" t="str">
        <f>_xlfn.CONCAT(HelpMe7[[#This Row],[Year]],"-W",HelpMe7[[#This Row],[Week'#]])</f>
        <v>2024-W31</v>
      </c>
      <c r="AE184" s="228" t="str">
        <f>IFERROR(VLOOKUP(HelpMe7[[#This Row],[ID]],CGTracker[#All],11,FALSE),"No CG Status Found")</f>
        <v>No CG Status Found</v>
      </c>
      <c r="AF184" s="228">
        <f>MONTH(TEXT(HelpMe7[[#This Row],[Updated Creation Date]],"mmm dd, yyyy hh:mm"))</f>
        <v>7</v>
      </c>
      <c r="AG184" s="228" t="str">
        <f>_xlfn.CONCAT(HelpMe7[[#This Row],[Year]],"-M",HelpMe7[[#This Row],[Month]])</f>
        <v>2024-M7</v>
      </c>
      <c r="AH184" s="228" t="str">
        <f ca="1">IF(HelpMe7[[#This Row],[Age]]&lt;2,"Less than 2",IF(HelpMe7[[#This Row],[Age]]&lt;5,"From 2 to 5",IF(HelpMe7[[#This Row],[Age]]&lt;10,"From 5 to 10","More than 10")))</f>
        <v>More than 10</v>
      </c>
      <c r="AI1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85" spans="1:36" ht="26.1">
      <c r="A185" s="236" t="s">
        <v>8664</v>
      </c>
      <c r="B185" s="224" t="s">
        <v>117</v>
      </c>
      <c r="C185" s="224" t="s">
        <v>795</v>
      </c>
      <c r="D185" s="1" t="s">
        <v>2142</v>
      </c>
      <c r="E185" s="224" t="s">
        <v>1363</v>
      </c>
      <c r="F185" s="224" t="s">
        <v>1054</v>
      </c>
      <c r="G185" s="224" t="s">
        <v>2076</v>
      </c>
      <c r="H185" s="224" t="s">
        <v>403</v>
      </c>
      <c r="I185" s="227" t="s">
        <v>8628</v>
      </c>
      <c r="J185" s="225" t="s">
        <v>8632</v>
      </c>
      <c r="K185" s="224" t="s">
        <v>846</v>
      </c>
      <c r="L185" s="225" t="s">
        <v>8665</v>
      </c>
      <c r="M185" s="224" t="s">
        <v>848</v>
      </c>
      <c r="N185" s="224" t="s">
        <v>934</v>
      </c>
      <c r="O185" s="224" t="s">
        <v>917</v>
      </c>
      <c r="P185" s="225" t="s">
        <v>8665</v>
      </c>
      <c r="Q185" s="224" t="s">
        <v>795</v>
      </c>
      <c r="R185" s="225" t="s">
        <v>8666</v>
      </c>
      <c r="S185" s="225" t="s">
        <v>4548</v>
      </c>
      <c r="T185" s="225" t="s">
        <v>8632</v>
      </c>
      <c r="U185" s="224" t="s">
        <v>855</v>
      </c>
      <c r="V185" s="224" t="s">
        <v>2146</v>
      </c>
      <c r="W185" s="224" t="s">
        <v>869</v>
      </c>
      <c r="X185" s="228" t="str">
        <f>VLOOKUP(HelpMe7[[#This Row],[Technician]],Technicians[#All],3,FALSE)</f>
        <v>RAK Ceramics</v>
      </c>
      <c r="Y185" s="228" t="str">
        <f>VLOOKUP(HelpMe7[[#This Row],[Technician]],Technicians[#All],2,FALSE)</f>
        <v>SAP PP</v>
      </c>
      <c r="Z185" s="230" t="str">
        <f>IF((TEXT("Oct 28, 2024 00:00 AM","mmm dd, yyyy hh:mm") - TEXT(HelpMe7[[#This Row],[Updated Creation Date]],"mmm dd, yyyy hh:mm"))&gt;0, "Yes","No")</f>
        <v>Yes</v>
      </c>
      <c r="AA185" s="230">
        <f ca="1">IF(HelpMe7[[#This Row],[Updated Resolved Date]]="-",NOW()-TEXT(HelpMe7[[#This Row],[Updated Creation Date]],"mmm dd, yyyy hh:mm"),HelpMe7[[#This Row],[Updated Resolved Date]]-HelpMe7[[#This Row],[Updated Creation Date]])</f>
        <v>115.8972222222219</v>
      </c>
      <c r="AB185" s="231">
        <f>YEAR(TEXT(HelpMe7[[#This Row],[Updated Creation Date]],"mmm dd, yyyy hh:mm"))</f>
        <v>2024</v>
      </c>
      <c r="AC185" s="228">
        <f>WEEKNUM(TEXT(HelpMe7[[#This Row],[Updated Creation Date]],"mmm dd, yyyy hh:mm"),2)</f>
        <v>31</v>
      </c>
      <c r="AD185" s="228" t="str">
        <f>_xlfn.CONCAT(HelpMe7[[#This Row],[Year]],"-W",HelpMe7[[#This Row],[Week'#]])</f>
        <v>2024-W31</v>
      </c>
      <c r="AE185" s="228" t="str">
        <f>IFERROR(VLOOKUP(HelpMe7[[#This Row],[ID]],CGTracker[#All],11,FALSE),"No CG Status Found")</f>
        <v>No CG Status Found</v>
      </c>
      <c r="AF185" s="228">
        <f>MONTH(TEXT(HelpMe7[[#This Row],[Updated Creation Date]],"mmm dd, yyyy hh:mm"))</f>
        <v>7</v>
      </c>
      <c r="AG185" s="228" t="str">
        <f>_xlfn.CONCAT(HelpMe7[[#This Row],[Year]],"-M",HelpMe7[[#This Row],[Month]])</f>
        <v>2024-M7</v>
      </c>
      <c r="AH185" s="228" t="str">
        <f ca="1">IF(HelpMe7[[#This Row],[Age]]&lt;2,"Less than 2",IF(HelpMe7[[#This Row],[Age]]&lt;5,"From 2 to 5",IF(HelpMe7[[#This Row],[Age]]&lt;10,"From 5 to 10","More than 10")))</f>
        <v>More than 10</v>
      </c>
      <c r="AI1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45618.572916666664</v>
      </c>
    </row>
    <row r="186" spans="1:36" ht="14.45">
      <c r="A186" s="236" t="s">
        <v>8667</v>
      </c>
      <c r="B186" s="224" t="s">
        <v>117</v>
      </c>
      <c r="C186" s="224" t="s">
        <v>795</v>
      </c>
      <c r="D186" s="1" t="s">
        <v>2147</v>
      </c>
      <c r="E186" s="224" t="s">
        <v>2148</v>
      </c>
      <c r="F186" s="224" t="s">
        <v>742</v>
      </c>
      <c r="G186" s="224" t="s">
        <v>516</v>
      </c>
      <c r="H186" s="224" t="s">
        <v>268</v>
      </c>
      <c r="I186" s="227" t="s">
        <v>8628</v>
      </c>
      <c r="J186" s="226" t="s">
        <v>919</v>
      </c>
      <c r="K186" s="224" t="s">
        <v>846</v>
      </c>
      <c r="L186" s="225" t="s">
        <v>855</v>
      </c>
      <c r="M186" s="224" t="s">
        <v>848</v>
      </c>
      <c r="N186" s="224" t="s">
        <v>849</v>
      </c>
      <c r="O186" s="224" t="s">
        <v>917</v>
      </c>
      <c r="P186" s="225" t="s">
        <v>8668</v>
      </c>
      <c r="Q186" s="224" t="s">
        <v>795</v>
      </c>
      <c r="R186" s="225" t="s">
        <v>855</v>
      </c>
      <c r="S186" s="225" t="s">
        <v>8669</v>
      </c>
      <c r="T186" s="226" t="s">
        <v>919</v>
      </c>
      <c r="U186" s="224" t="s">
        <v>855</v>
      </c>
      <c r="V186" s="224" t="s">
        <v>2151</v>
      </c>
      <c r="W186" s="224" t="s">
        <v>869</v>
      </c>
      <c r="X186" s="228" t="str">
        <f>VLOOKUP(HelpMe7[[#This Row],[Technician]],Technicians[#All],3,FALSE)</f>
        <v>RAK Ceramics</v>
      </c>
      <c r="Y186" s="228" t="str">
        <f>VLOOKUP(HelpMe7[[#This Row],[Technician]],Technicians[#All],2,FALSE)</f>
        <v>SAP SD</v>
      </c>
      <c r="Z186" s="230" t="str">
        <f>IF((TEXT("Oct 28, 2024 00:00 AM","mmm dd, yyyy hh:mm") - TEXT(HelpMe7[[#This Row],[Updated Creation Date]],"mmm dd, yyyy hh:mm"))&gt;0, "Yes","No")</f>
        <v>Yes</v>
      </c>
      <c r="AA186" s="230">
        <f ca="1">IF(HelpMe7[[#This Row],[Updated Resolved Date]]="-",NOW()-TEXT(HelpMe7[[#This Row],[Updated Creation Date]],"mmm dd, yyyy hh:mm"),HelpMe7[[#This Row],[Updated Resolved Date]]-HelpMe7[[#This Row],[Updated Creation Date]])</f>
        <v>151.08182453703921</v>
      </c>
      <c r="AB186" s="231">
        <f>YEAR(TEXT(HelpMe7[[#This Row],[Updated Creation Date]],"mmm dd, yyyy hh:mm"))</f>
        <v>2024</v>
      </c>
      <c r="AC186" s="228">
        <f>WEEKNUM(TEXT(HelpMe7[[#This Row],[Updated Creation Date]],"mmm dd, yyyy hh:mm"),2)</f>
        <v>31</v>
      </c>
      <c r="AD186" s="228" t="str">
        <f>_xlfn.CONCAT(HelpMe7[[#This Row],[Year]],"-W",HelpMe7[[#This Row],[Week'#]])</f>
        <v>2024-W31</v>
      </c>
      <c r="AE186" s="228" t="str">
        <f>IFERROR(VLOOKUP(HelpMe7[[#This Row],[ID]],CGTracker[#All],11,FALSE),"No CG Status Found")</f>
        <v>No CG Status Found</v>
      </c>
      <c r="AF186" s="228">
        <f>MONTH(TEXT(HelpMe7[[#This Row],[Updated Creation Date]],"mmm dd, yyyy hh:mm"))</f>
        <v>7</v>
      </c>
      <c r="AG186" s="228" t="str">
        <f>_xlfn.CONCAT(HelpMe7[[#This Row],[Year]],"-M",HelpMe7[[#This Row],[Month]])</f>
        <v>2024-M7</v>
      </c>
      <c r="AH186" s="228" t="str">
        <f ca="1">IF(HelpMe7[[#This Row],[Age]]&lt;2,"Less than 2",IF(HelpMe7[[#This Row],[Age]]&lt;5,"From 2 to 5",IF(HelpMe7[[#This Row],[Age]]&lt;10,"From 5 to 10","More than 10")))</f>
        <v>More than 10</v>
      </c>
      <c r="AI1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87" spans="1:36" ht="14.45">
      <c r="A187" s="236" t="s">
        <v>8670</v>
      </c>
      <c r="B187" s="224" t="s">
        <v>117</v>
      </c>
      <c r="C187" s="224" t="s">
        <v>795</v>
      </c>
      <c r="D187" s="1" t="s">
        <v>2152</v>
      </c>
      <c r="E187" s="224" t="s">
        <v>2153</v>
      </c>
      <c r="F187" s="224" t="s">
        <v>742</v>
      </c>
      <c r="G187" s="224" t="s">
        <v>516</v>
      </c>
      <c r="H187" s="224" t="s">
        <v>268</v>
      </c>
      <c r="I187" s="227" t="s">
        <v>8628</v>
      </c>
      <c r="J187" s="225" t="s">
        <v>919</v>
      </c>
      <c r="K187" s="224" t="s">
        <v>846</v>
      </c>
      <c r="L187" s="225" t="s">
        <v>855</v>
      </c>
      <c r="M187" s="224" t="s">
        <v>848</v>
      </c>
      <c r="N187" s="224" t="s">
        <v>855</v>
      </c>
      <c r="O187" s="224" t="s">
        <v>917</v>
      </c>
      <c r="P187" s="225" t="s">
        <v>3417</v>
      </c>
      <c r="Q187" s="224" t="s">
        <v>795</v>
      </c>
      <c r="R187" s="225" t="s">
        <v>855</v>
      </c>
      <c r="S187" s="225" t="s">
        <v>8671</v>
      </c>
      <c r="T187" s="225" t="s">
        <v>919</v>
      </c>
      <c r="U187" s="224" t="s">
        <v>855</v>
      </c>
      <c r="V187" s="224" t="s">
        <v>2156</v>
      </c>
      <c r="W187" s="224" t="s">
        <v>869</v>
      </c>
      <c r="X187" s="228" t="str">
        <f>VLOOKUP(HelpMe7[[#This Row],[Technician]],Technicians[#All],3,FALSE)</f>
        <v>RAK Ceramics</v>
      </c>
      <c r="Y187" s="228" t="str">
        <f>VLOOKUP(HelpMe7[[#This Row],[Technician]],Technicians[#All],2,FALSE)</f>
        <v>SAP SD</v>
      </c>
      <c r="Z187" s="230" t="str">
        <f>IF((TEXT("Oct 28, 2024 00:00 AM","mmm dd, yyyy hh:mm") - TEXT(HelpMe7[[#This Row],[Updated Creation Date]],"mmm dd, yyyy hh:mm"))&gt;0, "Yes","No")</f>
        <v>Yes</v>
      </c>
      <c r="AA187" s="230">
        <f ca="1">IF(HelpMe7[[#This Row],[Updated Resolved Date]]="-",NOW()-TEXT(HelpMe7[[#This Row],[Updated Creation Date]],"mmm dd, yyyy hh:mm"),HelpMe7[[#This Row],[Updated Resolved Date]]-HelpMe7[[#This Row],[Updated Creation Date]])</f>
        <v>151.08182453703921</v>
      </c>
      <c r="AB187" s="231">
        <f>YEAR(TEXT(HelpMe7[[#This Row],[Updated Creation Date]],"mmm dd, yyyy hh:mm"))</f>
        <v>2024</v>
      </c>
      <c r="AC187" s="228">
        <f>WEEKNUM(TEXT(HelpMe7[[#This Row],[Updated Creation Date]],"mmm dd, yyyy hh:mm"),2)</f>
        <v>31</v>
      </c>
      <c r="AD187" s="228" t="str">
        <f>_xlfn.CONCAT(HelpMe7[[#This Row],[Year]],"-W",HelpMe7[[#This Row],[Week'#]])</f>
        <v>2024-W31</v>
      </c>
      <c r="AE187" s="228" t="str">
        <f>IFERROR(VLOOKUP(HelpMe7[[#This Row],[ID]],CGTracker[#All],11,FALSE),"No CG Status Found")</f>
        <v>No CG Status Found</v>
      </c>
      <c r="AF187" s="228">
        <f>MONTH(TEXT(HelpMe7[[#This Row],[Updated Creation Date]],"mmm dd, yyyy hh:mm"))</f>
        <v>7</v>
      </c>
      <c r="AG187" s="228" t="str">
        <f>_xlfn.CONCAT(HelpMe7[[#This Row],[Year]],"-M",HelpMe7[[#This Row],[Month]])</f>
        <v>2024-M7</v>
      </c>
      <c r="AH187" s="228" t="str">
        <f ca="1">IF(HelpMe7[[#This Row],[Age]]&lt;2,"Less than 2",IF(HelpMe7[[#This Row],[Age]]&lt;5,"From 2 to 5",IF(HelpMe7[[#This Row],[Age]]&lt;10,"From 5 to 10","More than 10")))</f>
        <v>More than 10</v>
      </c>
      <c r="AI1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88" spans="1:36" ht="14.45">
      <c r="A188" s="236" t="s">
        <v>8672</v>
      </c>
      <c r="B188" s="224" t="s">
        <v>117</v>
      </c>
      <c r="C188" s="224" t="s">
        <v>841</v>
      </c>
      <c r="D188" s="1" t="s">
        <v>2157</v>
      </c>
      <c r="E188" s="224" t="s">
        <v>2158</v>
      </c>
      <c r="F188" s="224" t="s">
        <v>742</v>
      </c>
      <c r="G188" s="224" t="s">
        <v>516</v>
      </c>
      <c r="H188" s="224" t="s">
        <v>403</v>
      </c>
      <c r="I188" s="227" t="s">
        <v>8628</v>
      </c>
      <c r="J188" s="225" t="s">
        <v>2105</v>
      </c>
      <c r="K188" s="224" t="s">
        <v>846</v>
      </c>
      <c r="L188" s="225" t="s">
        <v>5217</v>
      </c>
      <c r="M188" s="224" t="s">
        <v>848</v>
      </c>
      <c r="N188" s="224" t="s">
        <v>886</v>
      </c>
      <c r="O188" s="224" t="s">
        <v>850</v>
      </c>
      <c r="P188" s="225" t="s">
        <v>5217</v>
      </c>
      <c r="Q188" s="224" t="s">
        <v>841</v>
      </c>
      <c r="R188" s="225" t="s">
        <v>8673</v>
      </c>
      <c r="S188" s="225" t="s">
        <v>8674</v>
      </c>
      <c r="T188" s="225" t="s">
        <v>2105</v>
      </c>
      <c r="U188" s="224" t="s">
        <v>855</v>
      </c>
      <c r="V188" s="224" t="s">
        <v>2162</v>
      </c>
      <c r="W188" s="224" t="s">
        <v>869</v>
      </c>
      <c r="X188" s="228" t="str">
        <f>VLOOKUP(HelpMe7[[#This Row],[Technician]],Technicians[#All],3,FALSE)</f>
        <v>RAK Ceramics</v>
      </c>
      <c r="Y188" s="228" t="str">
        <f>VLOOKUP(HelpMe7[[#This Row],[Technician]],Technicians[#All],2,FALSE)</f>
        <v>SAP SD</v>
      </c>
      <c r="Z188" s="230" t="str">
        <f>IF((TEXT("Oct 28, 2024 00:00 AM","mmm dd, yyyy hh:mm") - TEXT(HelpMe7[[#This Row],[Updated Creation Date]],"mmm dd, yyyy hh:mm"))&gt;0, "Yes","No")</f>
        <v>Yes</v>
      </c>
      <c r="AA188" s="230">
        <f ca="1">IF(HelpMe7[[#This Row],[Updated Resolved Date]]="-",NOW()-TEXT(HelpMe7[[#This Row],[Updated Creation Date]],"mmm dd, yyyy hh:mm"),HelpMe7[[#This Row],[Updated Resolved Date]]-HelpMe7[[#This Row],[Updated Creation Date]])</f>
        <v>81.061805555560568</v>
      </c>
      <c r="AB188" s="231">
        <f>YEAR(TEXT(HelpMe7[[#This Row],[Updated Creation Date]],"mmm dd, yyyy hh:mm"))</f>
        <v>2024</v>
      </c>
      <c r="AC188" s="228">
        <f>WEEKNUM(TEXT(HelpMe7[[#This Row],[Updated Creation Date]],"mmm dd, yyyy hh:mm"),2)</f>
        <v>31</v>
      </c>
      <c r="AD188" s="228" t="str">
        <f>_xlfn.CONCAT(HelpMe7[[#This Row],[Year]],"-W",HelpMe7[[#This Row],[Week'#]])</f>
        <v>2024-W31</v>
      </c>
      <c r="AE188" s="228" t="str">
        <f>IFERROR(VLOOKUP(HelpMe7[[#This Row],[ID]],CGTracker[#All],11,FALSE),"No CG Status Found")</f>
        <v>No CG Status Found</v>
      </c>
      <c r="AF188" s="228">
        <f>MONTH(TEXT(HelpMe7[[#This Row],[Updated Creation Date]],"mmm dd, yyyy hh:mm"))</f>
        <v>7</v>
      </c>
      <c r="AG188" s="228" t="str">
        <f>_xlfn.CONCAT(HelpMe7[[#This Row],[Year]],"-M",HelpMe7[[#This Row],[Month]])</f>
        <v>2024-M7</v>
      </c>
      <c r="AH188" s="228" t="str">
        <f ca="1">IF(HelpMe7[[#This Row],[Age]]&lt;2,"Less than 2",IF(HelpMe7[[#This Row],[Age]]&lt;5,"From 2 to 5",IF(HelpMe7[[#This Row],[Age]]&lt;10,"From 5 to 10","More than 10")))</f>
        <v>More than 10</v>
      </c>
      <c r="AI1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45583.737500000003</v>
      </c>
    </row>
    <row r="189" spans="1:36" ht="26.1">
      <c r="A189" s="236" t="s">
        <v>8675</v>
      </c>
      <c r="B189" s="224" t="s">
        <v>117</v>
      </c>
      <c r="C189" s="224" t="s">
        <v>795</v>
      </c>
      <c r="D189" s="1" t="s">
        <v>2163</v>
      </c>
      <c r="E189" s="224" t="s">
        <v>2158</v>
      </c>
      <c r="F189" s="224" t="s">
        <v>742</v>
      </c>
      <c r="G189" s="224" t="s">
        <v>516</v>
      </c>
      <c r="H189" s="224" t="s">
        <v>746</v>
      </c>
      <c r="I189" s="227" t="s">
        <v>8628</v>
      </c>
      <c r="J189" s="225" t="s">
        <v>8632</v>
      </c>
      <c r="K189" s="224" t="s">
        <v>846</v>
      </c>
      <c r="L189" s="225" t="s">
        <v>855</v>
      </c>
      <c r="M189" s="224" t="s">
        <v>848</v>
      </c>
      <c r="N189" s="224" t="s">
        <v>886</v>
      </c>
      <c r="O189" s="224" t="s">
        <v>917</v>
      </c>
      <c r="P189" s="225" t="s">
        <v>8676</v>
      </c>
      <c r="Q189" s="224" t="s">
        <v>795</v>
      </c>
      <c r="R189" s="225" t="s">
        <v>855</v>
      </c>
      <c r="S189" s="225" t="s">
        <v>8677</v>
      </c>
      <c r="T189" s="225" t="s">
        <v>8632</v>
      </c>
      <c r="U189" s="224" t="s">
        <v>855</v>
      </c>
      <c r="V189" s="224" t="s">
        <v>2166</v>
      </c>
      <c r="W189" s="224" t="s">
        <v>869</v>
      </c>
      <c r="X189" s="228" t="str">
        <f>VLOOKUP(HelpMe7[[#This Row],[Technician]],Technicians[#All],3,FALSE)</f>
        <v>RAK Ceramics</v>
      </c>
      <c r="Y189" s="228" t="str">
        <f>VLOOKUP(HelpMe7[[#This Row],[Technician]],Technicians[#All],2,FALSE)</f>
        <v>SAP SD</v>
      </c>
      <c r="Z189" s="233" t="str">
        <f>IF((TEXT("Oct 28, 2024 00:00 AM","mmm dd, yyyy hh:mm") - TEXT(HelpMe7[[#This Row],[Updated Creation Date]],"mmm dd, yyyy hh:mm"))&gt;0, "Yes","No")</f>
        <v>Yes</v>
      </c>
      <c r="AA189" s="230">
        <f ca="1">IF(HelpMe7[[#This Row],[Updated Resolved Date]]="-",NOW()-TEXT(HelpMe7[[#This Row],[Updated Creation Date]],"mmm dd, yyyy hh:mm"),HelpMe7[[#This Row],[Updated Resolved Date]]-HelpMe7[[#This Row],[Updated Creation Date]])</f>
        <v>151.08182453703921</v>
      </c>
      <c r="AB189" s="231">
        <f>YEAR(TEXT(HelpMe7[[#This Row],[Updated Creation Date]],"mmm dd, yyyy hh:mm"))</f>
        <v>2024</v>
      </c>
      <c r="AC189" s="228">
        <f>WEEKNUM(TEXT(HelpMe7[[#This Row],[Updated Creation Date]],"mmm dd, yyyy hh:mm"),2)</f>
        <v>31</v>
      </c>
      <c r="AD189" s="228" t="str">
        <f>_xlfn.CONCAT(HelpMe7[[#This Row],[Year]],"-W",HelpMe7[[#This Row],[Week'#]])</f>
        <v>2024-W31</v>
      </c>
      <c r="AE189" s="228" t="str">
        <f>IFERROR(VLOOKUP(HelpMe7[[#This Row],[ID]],CGTracker[#All],11,FALSE),"No CG Status Found")</f>
        <v>No CG Status Found</v>
      </c>
      <c r="AF189" s="228">
        <f>MONTH(TEXT(HelpMe7[[#This Row],[Updated Creation Date]],"mmm dd, yyyy hh:mm"))</f>
        <v>7</v>
      </c>
      <c r="AG189" s="228" t="str">
        <f>_xlfn.CONCAT(HelpMe7[[#This Row],[Year]],"-M",HelpMe7[[#This Row],[Month]])</f>
        <v>2024-M7</v>
      </c>
      <c r="AH189" s="228" t="str">
        <f ca="1">IF(HelpMe7[[#This Row],[Age]]&lt;2,"Less than 2",IF(HelpMe7[[#This Row],[Age]]&lt;5,"From 2 to 5",IF(HelpMe7[[#This Row],[Age]]&lt;10,"From 5 to 10","More than 10")))</f>
        <v>More than 10</v>
      </c>
      <c r="AI1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0" spans="1:36" ht="14.45">
      <c r="A190" s="236" t="s">
        <v>8678</v>
      </c>
      <c r="B190" s="224" t="s">
        <v>117</v>
      </c>
      <c r="C190" s="224" t="s">
        <v>841</v>
      </c>
      <c r="D190" s="1" t="s">
        <v>2167</v>
      </c>
      <c r="E190" s="224" t="s">
        <v>2168</v>
      </c>
      <c r="F190" s="224" t="s">
        <v>742</v>
      </c>
      <c r="G190" s="224" t="s">
        <v>516</v>
      </c>
      <c r="H190" s="224" t="s">
        <v>268</v>
      </c>
      <c r="I190" s="227" t="s">
        <v>8628</v>
      </c>
      <c r="J190" s="225" t="s">
        <v>919</v>
      </c>
      <c r="K190" s="224" t="s">
        <v>846</v>
      </c>
      <c r="L190" s="225" t="s">
        <v>855</v>
      </c>
      <c r="M190" s="224" t="s">
        <v>848</v>
      </c>
      <c r="N190" s="224" t="s">
        <v>855</v>
      </c>
      <c r="O190" s="224" t="s">
        <v>850</v>
      </c>
      <c r="P190" s="225" t="s">
        <v>8679</v>
      </c>
      <c r="Q190" s="224" t="s">
        <v>841</v>
      </c>
      <c r="R190" s="225" t="s">
        <v>855</v>
      </c>
      <c r="S190" s="225" t="s">
        <v>855</v>
      </c>
      <c r="T190" s="225" t="s">
        <v>919</v>
      </c>
      <c r="U190" s="224" t="s">
        <v>855</v>
      </c>
      <c r="V190" s="224" t="s">
        <v>2170</v>
      </c>
      <c r="W190" s="224" t="s">
        <v>869</v>
      </c>
      <c r="X190" s="228" t="str">
        <f>VLOOKUP(HelpMe7[[#This Row],[Technician]],Technicians[#All],3,FALSE)</f>
        <v>RAK Ceramics</v>
      </c>
      <c r="Y190" s="228" t="str">
        <f>VLOOKUP(HelpMe7[[#This Row],[Technician]],Technicians[#All],2,FALSE)</f>
        <v>SAP SD</v>
      </c>
      <c r="Z190" s="230" t="str">
        <f>IF((TEXT("Oct 28, 2024 00:00 AM","mmm dd, yyyy hh:mm") - TEXT(HelpMe7[[#This Row],[Updated Creation Date]],"mmm dd, yyyy hh:mm"))&gt;0, "Yes","No")</f>
        <v>Yes</v>
      </c>
      <c r="AA190" s="230">
        <f ca="1">IF(HelpMe7[[#This Row],[Updated Resolved Date]]="-",NOW()-TEXT(HelpMe7[[#This Row],[Updated Creation Date]],"mmm dd, yyyy hh:mm"),HelpMe7[[#This Row],[Updated Resolved Date]]-HelpMe7[[#This Row],[Updated Creation Date]])</f>
        <v>151.08182453703921</v>
      </c>
      <c r="AB190" s="231">
        <f>YEAR(TEXT(HelpMe7[[#This Row],[Updated Creation Date]],"mmm dd, yyyy hh:mm"))</f>
        <v>2024</v>
      </c>
      <c r="AC190" s="228">
        <f>WEEKNUM(TEXT(HelpMe7[[#This Row],[Updated Creation Date]],"mmm dd, yyyy hh:mm"),2)</f>
        <v>31</v>
      </c>
      <c r="AD190" s="228" t="str">
        <f>_xlfn.CONCAT(HelpMe7[[#This Row],[Year]],"-W",HelpMe7[[#This Row],[Week'#]])</f>
        <v>2024-W31</v>
      </c>
      <c r="AE190" s="228" t="str">
        <f>IFERROR(VLOOKUP(HelpMe7[[#This Row],[ID]],CGTracker[#All],11,FALSE),"No CG Status Found")</f>
        <v>No CG Status Found</v>
      </c>
      <c r="AF190" s="228">
        <f>MONTH(TEXT(HelpMe7[[#This Row],[Updated Creation Date]],"mmm dd, yyyy hh:mm"))</f>
        <v>7</v>
      </c>
      <c r="AG190" s="228" t="str">
        <f>_xlfn.CONCAT(HelpMe7[[#This Row],[Year]],"-M",HelpMe7[[#This Row],[Month]])</f>
        <v>2024-M7</v>
      </c>
      <c r="AH190" s="228" t="str">
        <f ca="1">IF(HelpMe7[[#This Row],[Age]]&lt;2,"Less than 2",IF(HelpMe7[[#This Row],[Age]]&lt;5,"From 2 to 5",IF(HelpMe7[[#This Row],[Age]]&lt;10,"From 5 to 10","More than 10")))</f>
        <v>More than 10</v>
      </c>
      <c r="AI1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1" spans="1:36" ht="14.45">
      <c r="A191" s="236" t="s">
        <v>8680</v>
      </c>
      <c r="B191" s="224" t="s">
        <v>117</v>
      </c>
      <c r="C191" s="224" t="s">
        <v>841</v>
      </c>
      <c r="D191" s="1" t="s">
        <v>2171</v>
      </c>
      <c r="E191" s="224" t="s">
        <v>2172</v>
      </c>
      <c r="F191" s="224" t="s">
        <v>742</v>
      </c>
      <c r="G191" s="224" t="s">
        <v>516</v>
      </c>
      <c r="H191" s="224" t="s">
        <v>268</v>
      </c>
      <c r="I191" s="227" t="s">
        <v>8628</v>
      </c>
      <c r="J191" s="225" t="s">
        <v>8646</v>
      </c>
      <c r="K191" s="224" t="s">
        <v>846</v>
      </c>
      <c r="L191" s="225" t="s">
        <v>855</v>
      </c>
      <c r="M191" s="224" t="s">
        <v>848</v>
      </c>
      <c r="N191" s="224" t="s">
        <v>1666</v>
      </c>
      <c r="O191" s="224" t="s">
        <v>850</v>
      </c>
      <c r="P191" s="225" t="s">
        <v>8681</v>
      </c>
      <c r="Q191" s="224" t="s">
        <v>841</v>
      </c>
      <c r="R191" s="225" t="s">
        <v>855</v>
      </c>
      <c r="S191" s="225" t="s">
        <v>855</v>
      </c>
      <c r="T191" s="225" t="s">
        <v>8646</v>
      </c>
      <c r="U191" s="224" t="s">
        <v>855</v>
      </c>
      <c r="V191" s="224" t="s">
        <v>2175</v>
      </c>
      <c r="W191" s="224" t="s">
        <v>869</v>
      </c>
      <c r="X191" s="228" t="str">
        <f>VLOOKUP(HelpMe7[[#This Row],[Technician]],Technicians[#All],3,FALSE)</f>
        <v>RAK Ceramics</v>
      </c>
      <c r="Y191" s="228" t="str">
        <f>VLOOKUP(HelpMe7[[#This Row],[Technician]],Technicians[#All],2,FALSE)</f>
        <v>SAP SD</v>
      </c>
      <c r="Z191" s="230" t="str">
        <f>IF((TEXT("Oct 28, 2024 00:00 AM","mmm dd, yyyy hh:mm") - TEXT(HelpMe7[[#This Row],[Updated Creation Date]],"mmm dd, yyyy hh:mm"))&gt;0, "Yes","No")</f>
        <v>Yes</v>
      </c>
      <c r="AA191" s="230">
        <f ca="1">IF(HelpMe7[[#This Row],[Updated Resolved Date]]="-",NOW()-TEXT(HelpMe7[[#This Row],[Updated Creation Date]],"mmm dd, yyyy hh:mm"),HelpMe7[[#This Row],[Updated Resolved Date]]-HelpMe7[[#This Row],[Updated Creation Date]])</f>
        <v>151.08182453703921</v>
      </c>
      <c r="AB191" s="231">
        <f>YEAR(TEXT(HelpMe7[[#This Row],[Updated Creation Date]],"mmm dd, yyyy hh:mm"))</f>
        <v>2024</v>
      </c>
      <c r="AC191" s="228">
        <f>WEEKNUM(TEXT(HelpMe7[[#This Row],[Updated Creation Date]],"mmm dd, yyyy hh:mm"),2)</f>
        <v>31</v>
      </c>
      <c r="AD191" s="228" t="str">
        <f>_xlfn.CONCAT(HelpMe7[[#This Row],[Year]],"-W",HelpMe7[[#This Row],[Week'#]])</f>
        <v>2024-W31</v>
      </c>
      <c r="AE191" s="228" t="str">
        <f>IFERROR(VLOOKUP(HelpMe7[[#This Row],[ID]],CGTracker[#All],11,FALSE),"No CG Status Found")</f>
        <v>No CG Status Found</v>
      </c>
      <c r="AF191" s="228">
        <f>MONTH(TEXT(HelpMe7[[#This Row],[Updated Creation Date]],"mmm dd, yyyy hh:mm"))</f>
        <v>7</v>
      </c>
      <c r="AG191" s="228" t="str">
        <f>_xlfn.CONCAT(HelpMe7[[#This Row],[Year]],"-M",HelpMe7[[#This Row],[Month]])</f>
        <v>2024-M7</v>
      </c>
      <c r="AH191" s="228" t="str">
        <f ca="1">IF(HelpMe7[[#This Row],[Age]]&lt;2,"Less than 2",IF(HelpMe7[[#This Row],[Age]]&lt;5,"From 2 to 5",IF(HelpMe7[[#This Row],[Age]]&lt;10,"From 5 to 10","More than 10")))</f>
        <v>More than 10</v>
      </c>
      <c r="AI1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2" spans="1:36" ht="14.45">
      <c r="A192" s="236" t="s">
        <v>8682</v>
      </c>
      <c r="B192" s="224" t="s">
        <v>117</v>
      </c>
      <c r="C192" s="224" t="s">
        <v>795</v>
      </c>
      <c r="D192" s="1" t="s">
        <v>2177</v>
      </c>
      <c r="E192" s="224" t="s">
        <v>1009</v>
      </c>
      <c r="F192" s="224" t="s">
        <v>742</v>
      </c>
      <c r="G192" s="224" t="s">
        <v>516</v>
      </c>
      <c r="H192" s="224" t="s">
        <v>131</v>
      </c>
      <c r="I192" s="227" t="s">
        <v>8628</v>
      </c>
      <c r="J192" s="225" t="s">
        <v>8640</v>
      </c>
      <c r="K192" s="224" t="s">
        <v>846</v>
      </c>
      <c r="L192" s="225" t="s">
        <v>855</v>
      </c>
      <c r="M192" s="224" t="s">
        <v>848</v>
      </c>
      <c r="N192" s="224" t="s">
        <v>924</v>
      </c>
      <c r="O192" s="224" t="s">
        <v>917</v>
      </c>
      <c r="P192" s="225" t="s">
        <v>8683</v>
      </c>
      <c r="Q192" s="224" t="s">
        <v>795</v>
      </c>
      <c r="R192" s="225" t="s">
        <v>855</v>
      </c>
      <c r="S192" s="225" t="s">
        <v>8683</v>
      </c>
      <c r="T192" s="225" t="s">
        <v>8640</v>
      </c>
      <c r="U192" s="224" t="s">
        <v>855</v>
      </c>
      <c r="V192" s="224" t="s">
        <v>2179</v>
      </c>
      <c r="W192" s="224" t="s">
        <v>869</v>
      </c>
      <c r="X192" s="228" t="str">
        <f>VLOOKUP(HelpMe7[[#This Row],[Technician]],Technicians[#All],3,FALSE)</f>
        <v>RAK Ceramics</v>
      </c>
      <c r="Y192" s="228" t="str">
        <f>VLOOKUP(HelpMe7[[#This Row],[Technician]],Technicians[#All],2,FALSE)</f>
        <v>SAP SD</v>
      </c>
      <c r="Z192" s="230" t="str">
        <f>IF((TEXT("Oct 28, 2024 00:00 AM","mmm dd, yyyy hh:mm") - TEXT(HelpMe7[[#This Row],[Updated Creation Date]],"mmm dd, yyyy hh:mm"))&gt;0, "Yes","No")</f>
        <v>Yes</v>
      </c>
      <c r="AA192" s="230">
        <f ca="1">IF(HelpMe7[[#This Row],[Updated Resolved Date]]="-",NOW()-TEXT(HelpMe7[[#This Row],[Updated Creation Date]],"mmm dd, yyyy hh:mm"),HelpMe7[[#This Row],[Updated Resolved Date]]-HelpMe7[[#This Row],[Updated Creation Date]])</f>
        <v>151.08182453703921</v>
      </c>
      <c r="AB192" s="231">
        <f>YEAR(TEXT(HelpMe7[[#This Row],[Updated Creation Date]],"mmm dd, yyyy hh:mm"))</f>
        <v>2024</v>
      </c>
      <c r="AC192" s="228">
        <f>WEEKNUM(TEXT(HelpMe7[[#This Row],[Updated Creation Date]],"mmm dd, yyyy hh:mm"),2)</f>
        <v>31</v>
      </c>
      <c r="AD192" s="228" t="str">
        <f>_xlfn.CONCAT(HelpMe7[[#This Row],[Year]],"-W",HelpMe7[[#This Row],[Week'#]])</f>
        <v>2024-W31</v>
      </c>
      <c r="AE192" s="228" t="str">
        <f>IFERROR(VLOOKUP(HelpMe7[[#This Row],[ID]],CGTracker[#All],11,FALSE),"No CG Status Found")</f>
        <v>No CG Status Found</v>
      </c>
      <c r="AF192" s="228">
        <f>MONTH(TEXT(HelpMe7[[#This Row],[Updated Creation Date]],"mmm dd, yyyy hh:mm"))</f>
        <v>7</v>
      </c>
      <c r="AG192" s="228" t="str">
        <f>_xlfn.CONCAT(HelpMe7[[#This Row],[Year]],"-M",HelpMe7[[#This Row],[Month]])</f>
        <v>2024-M7</v>
      </c>
      <c r="AH192" s="228" t="str">
        <f ca="1">IF(HelpMe7[[#This Row],[Age]]&lt;2,"Less than 2",IF(HelpMe7[[#This Row],[Age]]&lt;5,"From 2 to 5",IF(HelpMe7[[#This Row],[Age]]&lt;10,"From 5 to 10","More than 10")))</f>
        <v>More than 10</v>
      </c>
      <c r="AI1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3" spans="1:36" ht="14.45">
      <c r="A193" s="236" t="s">
        <v>8684</v>
      </c>
      <c r="B193" s="224" t="s">
        <v>117</v>
      </c>
      <c r="C193" s="224" t="s">
        <v>841</v>
      </c>
      <c r="D193" s="1" t="s">
        <v>2180</v>
      </c>
      <c r="E193" s="224" t="s">
        <v>2181</v>
      </c>
      <c r="F193" s="224" t="s">
        <v>742</v>
      </c>
      <c r="G193" s="224" t="s">
        <v>516</v>
      </c>
      <c r="H193" s="224" t="s">
        <v>268</v>
      </c>
      <c r="I193" s="227" t="s">
        <v>8628</v>
      </c>
      <c r="J193" s="226" t="s">
        <v>919</v>
      </c>
      <c r="K193" s="224" t="s">
        <v>846</v>
      </c>
      <c r="L193" s="225" t="s">
        <v>855</v>
      </c>
      <c r="M193" s="224" t="s">
        <v>848</v>
      </c>
      <c r="N193" s="224" t="s">
        <v>886</v>
      </c>
      <c r="O193" s="224" t="s">
        <v>850</v>
      </c>
      <c r="P193" s="225" t="s">
        <v>8685</v>
      </c>
      <c r="Q193" s="224" t="s">
        <v>841</v>
      </c>
      <c r="R193" s="225" t="s">
        <v>855</v>
      </c>
      <c r="S193" s="225" t="s">
        <v>855</v>
      </c>
      <c r="T193" s="226" t="s">
        <v>919</v>
      </c>
      <c r="U193" s="224" t="s">
        <v>855</v>
      </c>
      <c r="V193" s="224" t="s">
        <v>2183</v>
      </c>
      <c r="W193" s="224" t="s">
        <v>869</v>
      </c>
      <c r="X193" s="228" t="str">
        <f>VLOOKUP(HelpMe7[[#This Row],[Technician]],Technicians[#All],3,FALSE)</f>
        <v>RAK Ceramics</v>
      </c>
      <c r="Y193" s="228" t="str">
        <f>VLOOKUP(HelpMe7[[#This Row],[Technician]],Technicians[#All],2,FALSE)</f>
        <v>SAP SD</v>
      </c>
      <c r="Z193" s="233" t="str">
        <f>IF((TEXT("Oct 28, 2024 00:00 AM","mmm dd, yyyy hh:mm") - TEXT(HelpMe7[[#This Row],[Updated Creation Date]],"mmm dd, yyyy hh:mm"))&gt;0, "Yes","No")</f>
        <v>Yes</v>
      </c>
      <c r="AA193" s="230">
        <f ca="1">IF(HelpMe7[[#This Row],[Updated Resolved Date]]="-",NOW()-TEXT(HelpMe7[[#This Row],[Updated Creation Date]],"mmm dd, yyyy hh:mm"),HelpMe7[[#This Row],[Updated Resolved Date]]-HelpMe7[[#This Row],[Updated Creation Date]])</f>
        <v>151.08182453703921</v>
      </c>
      <c r="AB193" s="231">
        <f>YEAR(TEXT(HelpMe7[[#This Row],[Updated Creation Date]],"mmm dd, yyyy hh:mm"))</f>
        <v>2024</v>
      </c>
      <c r="AC193" s="228">
        <f>WEEKNUM(TEXT(HelpMe7[[#This Row],[Updated Creation Date]],"mmm dd, yyyy hh:mm"),2)</f>
        <v>31</v>
      </c>
      <c r="AD193" s="228" t="str">
        <f>_xlfn.CONCAT(HelpMe7[[#This Row],[Year]],"-W",HelpMe7[[#This Row],[Week'#]])</f>
        <v>2024-W31</v>
      </c>
      <c r="AE193" s="228" t="str">
        <f>IFERROR(VLOOKUP(HelpMe7[[#This Row],[ID]],CGTracker[#All],11,FALSE),"No CG Status Found")</f>
        <v>No CG Status Found</v>
      </c>
      <c r="AF193" s="228">
        <f>MONTH(TEXT(HelpMe7[[#This Row],[Updated Creation Date]],"mmm dd, yyyy hh:mm"))</f>
        <v>7</v>
      </c>
      <c r="AG193" s="228" t="str">
        <f>_xlfn.CONCAT(HelpMe7[[#This Row],[Year]],"-M",HelpMe7[[#This Row],[Month]])</f>
        <v>2024-M7</v>
      </c>
      <c r="AH193" s="228" t="str">
        <f ca="1">IF(HelpMe7[[#This Row],[Age]]&lt;2,"Less than 2",IF(HelpMe7[[#This Row],[Age]]&lt;5,"From 2 to 5",IF(HelpMe7[[#This Row],[Age]]&lt;10,"From 5 to 10","More than 10")))</f>
        <v>More than 10</v>
      </c>
      <c r="AI1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4" spans="1:36" ht="26.1">
      <c r="A194" s="236" t="s">
        <v>8686</v>
      </c>
      <c r="B194" s="224" t="s">
        <v>117</v>
      </c>
      <c r="C194" s="224" t="s">
        <v>841</v>
      </c>
      <c r="D194" s="1" t="s">
        <v>2184</v>
      </c>
      <c r="E194" s="224" t="s">
        <v>2185</v>
      </c>
      <c r="F194" s="224" t="s">
        <v>603</v>
      </c>
      <c r="G194" s="224" t="s">
        <v>860</v>
      </c>
      <c r="H194" s="224" t="s">
        <v>131</v>
      </c>
      <c r="I194" s="227" t="s">
        <v>8628</v>
      </c>
      <c r="J194" s="225" t="s">
        <v>2105</v>
      </c>
      <c r="K194" s="224" t="s">
        <v>846</v>
      </c>
      <c r="L194" s="225" t="s">
        <v>855</v>
      </c>
      <c r="M194" s="224" t="s">
        <v>848</v>
      </c>
      <c r="N194" s="224" t="s">
        <v>886</v>
      </c>
      <c r="O194" s="224" t="s">
        <v>850</v>
      </c>
      <c r="P194" s="225" t="s">
        <v>8687</v>
      </c>
      <c r="Q194" s="224" t="s">
        <v>841</v>
      </c>
      <c r="R194" s="225" t="s">
        <v>855</v>
      </c>
      <c r="S194" s="225" t="s">
        <v>855</v>
      </c>
      <c r="T194" s="225" t="s">
        <v>2105</v>
      </c>
      <c r="U194" s="224" t="s">
        <v>855</v>
      </c>
      <c r="V194" s="224" t="s">
        <v>2187</v>
      </c>
      <c r="W194" s="224" t="s">
        <v>869</v>
      </c>
      <c r="X194" s="228" t="str">
        <f>VLOOKUP(HelpMe7[[#This Row],[Technician]],Technicians[#All],3,FALSE)</f>
        <v>RAK Ceramics</v>
      </c>
      <c r="Y194" s="228" t="str">
        <f>VLOOKUP(HelpMe7[[#This Row],[Technician]],Technicians[#All],2,FALSE)</f>
        <v>SAP ABAP</v>
      </c>
      <c r="Z194" s="230" t="str">
        <f>IF((TEXT("Oct 28, 2024 00:00 AM","mmm dd, yyyy hh:mm") - TEXT(HelpMe7[[#This Row],[Updated Creation Date]],"mmm dd, yyyy hh:mm"))&gt;0, "Yes","No")</f>
        <v>Yes</v>
      </c>
      <c r="AA194" s="230">
        <f ca="1">IF(HelpMe7[[#This Row],[Updated Resolved Date]]="-",NOW()-TEXT(HelpMe7[[#This Row],[Updated Creation Date]],"mmm dd, yyyy hh:mm"),HelpMe7[[#This Row],[Updated Resolved Date]]-HelpMe7[[#This Row],[Updated Creation Date]])</f>
        <v>151.08182453703921</v>
      </c>
      <c r="AB194" s="231">
        <f>YEAR(TEXT(HelpMe7[[#This Row],[Updated Creation Date]],"mmm dd, yyyy hh:mm"))</f>
        <v>2024</v>
      </c>
      <c r="AC194" s="228">
        <f>WEEKNUM(TEXT(HelpMe7[[#This Row],[Updated Creation Date]],"mmm dd, yyyy hh:mm"),2)</f>
        <v>31</v>
      </c>
      <c r="AD194" s="228" t="str">
        <f>_xlfn.CONCAT(HelpMe7[[#This Row],[Year]],"-W",HelpMe7[[#This Row],[Week'#]])</f>
        <v>2024-W31</v>
      </c>
      <c r="AE194" s="228" t="str">
        <f>IFERROR(VLOOKUP(HelpMe7[[#This Row],[ID]],CGTracker[#All],11,FALSE),"No CG Status Found")</f>
        <v>No CG Status Found</v>
      </c>
      <c r="AF194" s="228">
        <f>MONTH(TEXT(HelpMe7[[#This Row],[Updated Creation Date]],"mmm dd, yyyy hh:mm"))</f>
        <v>7</v>
      </c>
      <c r="AG194" s="228" t="str">
        <f>_xlfn.CONCAT(HelpMe7[[#This Row],[Year]],"-M",HelpMe7[[#This Row],[Month]])</f>
        <v>2024-M7</v>
      </c>
      <c r="AH194" s="228" t="str">
        <f ca="1">IF(HelpMe7[[#This Row],[Age]]&lt;2,"Less than 2",IF(HelpMe7[[#This Row],[Age]]&lt;5,"From 2 to 5",IF(HelpMe7[[#This Row],[Age]]&lt;10,"From 5 to 10","More than 10")))</f>
        <v>More than 10</v>
      </c>
      <c r="AI1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5" spans="1:36" ht="26.1">
      <c r="A195" s="236" t="s">
        <v>8688</v>
      </c>
      <c r="B195" s="224" t="s">
        <v>117</v>
      </c>
      <c r="C195" s="224" t="s">
        <v>841</v>
      </c>
      <c r="D195" s="1" t="s">
        <v>2188</v>
      </c>
      <c r="E195" s="224" t="s">
        <v>1010</v>
      </c>
      <c r="F195" s="224" t="s">
        <v>603</v>
      </c>
      <c r="G195" s="224" t="s">
        <v>860</v>
      </c>
      <c r="H195" s="224" t="s">
        <v>131</v>
      </c>
      <c r="I195" s="227" t="s">
        <v>8628</v>
      </c>
      <c r="J195" s="225" t="s">
        <v>8646</v>
      </c>
      <c r="K195" s="224" t="s">
        <v>846</v>
      </c>
      <c r="L195" s="225" t="s">
        <v>855</v>
      </c>
      <c r="M195" s="224" t="s">
        <v>848</v>
      </c>
      <c r="N195" s="224" t="s">
        <v>886</v>
      </c>
      <c r="O195" s="224" t="s">
        <v>850</v>
      </c>
      <c r="P195" s="225" t="s">
        <v>8689</v>
      </c>
      <c r="Q195" s="224" t="s">
        <v>841</v>
      </c>
      <c r="R195" s="225" t="s">
        <v>855</v>
      </c>
      <c r="S195" s="225" t="s">
        <v>855</v>
      </c>
      <c r="T195" s="225" t="s">
        <v>8646</v>
      </c>
      <c r="U195" s="224" t="s">
        <v>855</v>
      </c>
      <c r="V195" s="224" t="s">
        <v>1779</v>
      </c>
      <c r="W195" s="224" t="s">
        <v>869</v>
      </c>
      <c r="X195" s="228" t="str">
        <f>VLOOKUP(HelpMe7[[#This Row],[Technician]],Technicians[#All],3,FALSE)</f>
        <v>RAK Ceramics</v>
      </c>
      <c r="Y195" s="228" t="str">
        <f>VLOOKUP(HelpMe7[[#This Row],[Technician]],Technicians[#All],2,FALSE)</f>
        <v>SAP ABAP</v>
      </c>
      <c r="Z195" s="233" t="str">
        <f>IF((TEXT("Oct 28, 2024 00:00 AM","mmm dd, yyyy hh:mm") - TEXT(HelpMe7[[#This Row],[Updated Creation Date]],"mmm dd, yyyy hh:mm"))&gt;0, "Yes","No")</f>
        <v>Yes</v>
      </c>
      <c r="AA195" s="230">
        <f ca="1">IF(HelpMe7[[#This Row],[Updated Resolved Date]]="-",NOW()-TEXT(HelpMe7[[#This Row],[Updated Creation Date]],"mmm dd, yyyy hh:mm"),HelpMe7[[#This Row],[Updated Resolved Date]]-HelpMe7[[#This Row],[Updated Creation Date]])</f>
        <v>151.08182453703921</v>
      </c>
      <c r="AB195" s="231">
        <f>YEAR(TEXT(HelpMe7[[#This Row],[Updated Creation Date]],"mmm dd, yyyy hh:mm"))</f>
        <v>2024</v>
      </c>
      <c r="AC195" s="228">
        <f>WEEKNUM(TEXT(HelpMe7[[#This Row],[Updated Creation Date]],"mmm dd, yyyy hh:mm"),2)</f>
        <v>31</v>
      </c>
      <c r="AD195" s="228" t="str">
        <f>_xlfn.CONCAT(HelpMe7[[#This Row],[Year]],"-W",HelpMe7[[#This Row],[Week'#]])</f>
        <v>2024-W31</v>
      </c>
      <c r="AE195" s="228" t="str">
        <f>IFERROR(VLOOKUP(HelpMe7[[#This Row],[ID]],CGTracker[#All],11,FALSE),"No CG Status Found")</f>
        <v>No CG Status Found</v>
      </c>
      <c r="AF195" s="228">
        <f>MONTH(TEXT(HelpMe7[[#This Row],[Updated Creation Date]],"mmm dd, yyyy hh:mm"))</f>
        <v>7</v>
      </c>
      <c r="AG195" s="228" t="str">
        <f>_xlfn.CONCAT(HelpMe7[[#This Row],[Year]],"-M",HelpMe7[[#This Row],[Month]])</f>
        <v>2024-M7</v>
      </c>
      <c r="AH195" s="228" t="str">
        <f ca="1">IF(HelpMe7[[#This Row],[Age]]&lt;2,"Less than 2",IF(HelpMe7[[#This Row],[Age]]&lt;5,"From 2 to 5",IF(HelpMe7[[#This Row],[Age]]&lt;10,"From 5 to 10","More than 10")))</f>
        <v>More than 10</v>
      </c>
      <c r="AI1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6" spans="1:36" ht="26.1">
      <c r="A196" s="236" t="s">
        <v>8690</v>
      </c>
      <c r="B196" s="224" t="s">
        <v>117</v>
      </c>
      <c r="C196" s="224" t="s">
        <v>841</v>
      </c>
      <c r="D196" s="1" t="s">
        <v>2190</v>
      </c>
      <c r="E196" s="224" t="s">
        <v>2191</v>
      </c>
      <c r="F196" s="224" t="s">
        <v>742</v>
      </c>
      <c r="G196" s="224" t="s">
        <v>516</v>
      </c>
      <c r="H196" s="224" t="s">
        <v>746</v>
      </c>
      <c r="I196" s="227" t="s">
        <v>8628</v>
      </c>
      <c r="J196" s="225" t="s">
        <v>2105</v>
      </c>
      <c r="K196" s="224" t="s">
        <v>846</v>
      </c>
      <c r="L196" s="225" t="s">
        <v>855</v>
      </c>
      <c r="M196" s="224" t="s">
        <v>848</v>
      </c>
      <c r="N196" s="224" t="s">
        <v>2139</v>
      </c>
      <c r="O196" s="224" t="s">
        <v>850</v>
      </c>
      <c r="P196" s="225" t="s">
        <v>8691</v>
      </c>
      <c r="Q196" s="224" t="s">
        <v>841</v>
      </c>
      <c r="R196" s="225" t="s">
        <v>855</v>
      </c>
      <c r="S196" s="225" t="s">
        <v>855</v>
      </c>
      <c r="T196" s="225" t="s">
        <v>2105</v>
      </c>
      <c r="U196" s="224" t="s">
        <v>855</v>
      </c>
      <c r="V196" s="224" t="s">
        <v>2193</v>
      </c>
      <c r="W196" s="224" t="s">
        <v>869</v>
      </c>
      <c r="X196" s="228" t="str">
        <f>VLOOKUP(HelpMe7[[#This Row],[Technician]],Technicians[#All],3,FALSE)</f>
        <v>RAK Ceramics</v>
      </c>
      <c r="Y196" s="228" t="str">
        <f>VLOOKUP(HelpMe7[[#This Row],[Technician]],Technicians[#All],2,FALSE)</f>
        <v>SAP SD</v>
      </c>
      <c r="Z196" s="233" t="str">
        <f>IF((TEXT("Oct 28, 2024 00:00 AM","mmm dd, yyyy hh:mm") - TEXT(HelpMe7[[#This Row],[Updated Creation Date]],"mmm dd, yyyy hh:mm"))&gt;0, "Yes","No")</f>
        <v>Yes</v>
      </c>
      <c r="AA196" s="230">
        <f ca="1">IF(HelpMe7[[#This Row],[Updated Resolved Date]]="-",NOW()-TEXT(HelpMe7[[#This Row],[Updated Creation Date]],"mmm dd, yyyy hh:mm"),HelpMe7[[#This Row],[Updated Resolved Date]]-HelpMe7[[#This Row],[Updated Creation Date]])</f>
        <v>151.08182453703921</v>
      </c>
      <c r="AB196" s="231">
        <f>YEAR(TEXT(HelpMe7[[#This Row],[Updated Creation Date]],"mmm dd, yyyy hh:mm"))</f>
        <v>2024</v>
      </c>
      <c r="AC196" s="228">
        <f>WEEKNUM(TEXT(HelpMe7[[#This Row],[Updated Creation Date]],"mmm dd, yyyy hh:mm"),2)</f>
        <v>31</v>
      </c>
      <c r="AD196" s="228" t="str">
        <f>_xlfn.CONCAT(HelpMe7[[#This Row],[Year]],"-W",HelpMe7[[#This Row],[Week'#]])</f>
        <v>2024-W31</v>
      </c>
      <c r="AE196" s="228" t="str">
        <f>IFERROR(VLOOKUP(HelpMe7[[#This Row],[ID]],CGTracker[#All],11,FALSE),"No CG Status Found")</f>
        <v>No CG Status Found</v>
      </c>
      <c r="AF196" s="228">
        <f>MONTH(TEXT(HelpMe7[[#This Row],[Updated Creation Date]],"mmm dd, yyyy hh:mm"))</f>
        <v>7</v>
      </c>
      <c r="AG196" s="228" t="str">
        <f>_xlfn.CONCAT(HelpMe7[[#This Row],[Year]],"-M",HelpMe7[[#This Row],[Month]])</f>
        <v>2024-M7</v>
      </c>
      <c r="AH196" s="228" t="str">
        <f ca="1">IF(HelpMe7[[#This Row],[Age]]&lt;2,"Less than 2",IF(HelpMe7[[#This Row],[Age]]&lt;5,"From 2 to 5",IF(HelpMe7[[#This Row],[Age]]&lt;10,"From 5 to 10","More than 10")))</f>
        <v>More than 10</v>
      </c>
      <c r="AI1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7" spans="1:36" ht="26.1">
      <c r="A197" s="236" t="s">
        <v>8692</v>
      </c>
      <c r="B197" s="224" t="s">
        <v>117</v>
      </c>
      <c r="C197" s="224" t="s">
        <v>841</v>
      </c>
      <c r="D197" s="1" t="s">
        <v>2194</v>
      </c>
      <c r="E197" s="224" t="s">
        <v>2181</v>
      </c>
      <c r="F197" s="224" t="s">
        <v>742</v>
      </c>
      <c r="G197" s="224" t="s">
        <v>516</v>
      </c>
      <c r="H197" s="224" t="s">
        <v>746</v>
      </c>
      <c r="I197" s="227" t="s">
        <v>8628</v>
      </c>
      <c r="J197" s="225" t="s">
        <v>8646</v>
      </c>
      <c r="K197" s="224" t="s">
        <v>846</v>
      </c>
      <c r="L197" s="225" t="s">
        <v>855</v>
      </c>
      <c r="M197" s="224" t="s">
        <v>848</v>
      </c>
      <c r="N197" s="224" t="s">
        <v>886</v>
      </c>
      <c r="O197" s="224" t="s">
        <v>850</v>
      </c>
      <c r="P197" s="225" t="s">
        <v>8693</v>
      </c>
      <c r="Q197" s="224" t="s">
        <v>841</v>
      </c>
      <c r="R197" s="225" t="s">
        <v>855</v>
      </c>
      <c r="S197" s="225" t="s">
        <v>8693</v>
      </c>
      <c r="T197" s="225" t="s">
        <v>8646</v>
      </c>
      <c r="U197" s="224" t="s">
        <v>855</v>
      </c>
      <c r="V197" s="224" t="s">
        <v>2196</v>
      </c>
      <c r="W197" s="224" t="s">
        <v>869</v>
      </c>
      <c r="X197" s="228" t="str">
        <f>VLOOKUP(HelpMe7[[#This Row],[Technician]],Technicians[#All],3,FALSE)</f>
        <v>RAK Ceramics</v>
      </c>
      <c r="Y197" s="228" t="str">
        <f>VLOOKUP(HelpMe7[[#This Row],[Technician]],Technicians[#All],2,FALSE)</f>
        <v>SAP SD</v>
      </c>
      <c r="Z197" s="230" t="str">
        <f>IF((TEXT("Oct 28, 2024 00:00 AM","mmm dd, yyyy hh:mm") - TEXT(HelpMe7[[#This Row],[Updated Creation Date]],"mmm dd, yyyy hh:mm"))&gt;0, "Yes","No")</f>
        <v>Yes</v>
      </c>
      <c r="AA197" s="230">
        <f ca="1">IF(HelpMe7[[#This Row],[Updated Resolved Date]]="-",NOW()-TEXT(HelpMe7[[#This Row],[Updated Creation Date]],"mmm dd, yyyy hh:mm"),HelpMe7[[#This Row],[Updated Resolved Date]]-HelpMe7[[#This Row],[Updated Creation Date]])</f>
        <v>151.08182453703921</v>
      </c>
      <c r="AB197" s="231">
        <f>YEAR(TEXT(HelpMe7[[#This Row],[Updated Creation Date]],"mmm dd, yyyy hh:mm"))</f>
        <v>2024</v>
      </c>
      <c r="AC197" s="228">
        <f>WEEKNUM(TEXT(HelpMe7[[#This Row],[Updated Creation Date]],"mmm dd, yyyy hh:mm"),2)</f>
        <v>31</v>
      </c>
      <c r="AD197" s="228" t="str">
        <f>_xlfn.CONCAT(HelpMe7[[#This Row],[Year]],"-W",HelpMe7[[#This Row],[Week'#]])</f>
        <v>2024-W31</v>
      </c>
      <c r="AE197" s="228" t="str">
        <f>IFERROR(VLOOKUP(HelpMe7[[#This Row],[ID]],CGTracker[#All],11,FALSE),"No CG Status Found")</f>
        <v>No CG Status Found</v>
      </c>
      <c r="AF197" s="228">
        <f>MONTH(TEXT(HelpMe7[[#This Row],[Updated Creation Date]],"mmm dd, yyyy hh:mm"))</f>
        <v>7</v>
      </c>
      <c r="AG197" s="228" t="str">
        <f>_xlfn.CONCAT(HelpMe7[[#This Row],[Year]],"-M",HelpMe7[[#This Row],[Month]])</f>
        <v>2024-M7</v>
      </c>
      <c r="AH197" s="228" t="str">
        <f ca="1">IF(HelpMe7[[#This Row],[Age]]&lt;2,"Less than 2",IF(HelpMe7[[#This Row],[Age]]&lt;5,"From 2 to 5",IF(HelpMe7[[#This Row],[Age]]&lt;10,"From 5 to 10","More than 10")))</f>
        <v>More than 10</v>
      </c>
      <c r="AI1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8" spans="1:36" ht="26.1">
      <c r="A198" s="236" t="s">
        <v>8694</v>
      </c>
      <c r="B198" s="224" t="s">
        <v>117</v>
      </c>
      <c r="C198" s="224" t="s">
        <v>841</v>
      </c>
      <c r="D198" s="1" t="s">
        <v>2197</v>
      </c>
      <c r="E198" s="224" t="s">
        <v>1499</v>
      </c>
      <c r="F198" s="224" t="s">
        <v>1054</v>
      </c>
      <c r="G198" s="224" t="s">
        <v>2076</v>
      </c>
      <c r="H198" s="224" t="s">
        <v>268</v>
      </c>
      <c r="I198" s="227" t="s">
        <v>8628</v>
      </c>
      <c r="J198" s="225" t="s">
        <v>919</v>
      </c>
      <c r="K198" s="224" t="s">
        <v>846</v>
      </c>
      <c r="L198" s="225" t="s">
        <v>855</v>
      </c>
      <c r="M198" s="224" t="s">
        <v>848</v>
      </c>
      <c r="N198" s="224" t="s">
        <v>1240</v>
      </c>
      <c r="O198" s="224" t="s">
        <v>850</v>
      </c>
      <c r="P198" s="225" t="s">
        <v>8695</v>
      </c>
      <c r="Q198" s="224" t="s">
        <v>841</v>
      </c>
      <c r="R198" s="225" t="s">
        <v>855</v>
      </c>
      <c r="S198" s="225" t="s">
        <v>8695</v>
      </c>
      <c r="T198" s="225" t="s">
        <v>919</v>
      </c>
      <c r="U198" s="224" t="s">
        <v>855</v>
      </c>
      <c r="V198" s="224" t="s">
        <v>2199</v>
      </c>
      <c r="W198" s="224" t="s">
        <v>869</v>
      </c>
      <c r="X198" s="228" t="str">
        <f>VLOOKUP(HelpMe7[[#This Row],[Technician]],Technicians[#All],3,FALSE)</f>
        <v>RAK Ceramics</v>
      </c>
      <c r="Y198" s="228" t="str">
        <f>VLOOKUP(HelpMe7[[#This Row],[Technician]],Technicians[#All],2,FALSE)</f>
        <v>SAP PP</v>
      </c>
      <c r="Z198" s="230" t="str">
        <f>IF((TEXT("Oct 28, 2024 00:00 AM","mmm dd, yyyy hh:mm") - TEXT(HelpMe7[[#This Row],[Updated Creation Date]],"mmm dd, yyyy hh:mm"))&gt;0, "Yes","No")</f>
        <v>Yes</v>
      </c>
      <c r="AA198" s="230">
        <f ca="1">IF(HelpMe7[[#This Row],[Updated Resolved Date]]="-",NOW()-TEXT(HelpMe7[[#This Row],[Updated Creation Date]],"mmm dd, yyyy hh:mm"),HelpMe7[[#This Row],[Updated Resolved Date]]-HelpMe7[[#This Row],[Updated Creation Date]])</f>
        <v>151.08182453703921</v>
      </c>
      <c r="AB198" s="231">
        <f>YEAR(TEXT(HelpMe7[[#This Row],[Updated Creation Date]],"mmm dd, yyyy hh:mm"))</f>
        <v>2024</v>
      </c>
      <c r="AC198" s="228">
        <f>WEEKNUM(TEXT(HelpMe7[[#This Row],[Updated Creation Date]],"mmm dd, yyyy hh:mm"),2)</f>
        <v>31</v>
      </c>
      <c r="AD198" s="228" t="str">
        <f>_xlfn.CONCAT(HelpMe7[[#This Row],[Year]],"-W",HelpMe7[[#This Row],[Week'#]])</f>
        <v>2024-W31</v>
      </c>
      <c r="AE198" s="228" t="str">
        <f>IFERROR(VLOOKUP(HelpMe7[[#This Row],[ID]],CGTracker[#All],11,FALSE),"No CG Status Found")</f>
        <v>No CG Status Found</v>
      </c>
      <c r="AF198" s="228">
        <f>MONTH(TEXT(HelpMe7[[#This Row],[Updated Creation Date]],"mmm dd, yyyy hh:mm"))</f>
        <v>7</v>
      </c>
      <c r="AG198" s="228" t="str">
        <f>_xlfn.CONCAT(HelpMe7[[#This Row],[Year]],"-M",HelpMe7[[#This Row],[Month]])</f>
        <v>2024-M7</v>
      </c>
      <c r="AH198" s="228" t="str">
        <f ca="1">IF(HelpMe7[[#This Row],[Age]]&lt;2,"Less than 2",IF(HelpMe7[[#This Row],[Age]]&lt;5,"From 2 to 5",IF(HelpMe7[[#This Row],[Age]]&lt;10,"From 5 to 10","More than 10")))</f>
        <v>More than 10</v>
      </c>
      <c r="AI1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199" spans="1:36" ht="26.1">
      <c r="A199" s="236" t="s">
        <v>8696</v>
      </c>
      <c r="B199" s="224" t="s">
        <v>117</v>
      </c>
      <c r="C199" s="224" t="s">
        <v>841</v>
      </c>
      <c r="D199" s="1" t="s">
        <v>2200</v>
      </c>
      <c r="E199" s="224" t="s">
        <v>2181</v>
      </c>
      <c r="F199" s="224" t="s">
        <v>1054</v>
      </c>
      <c r="G199" s="224" t="s">
        <v>2076</v>
      </c>
      <c r="H199" s="224" t="s">
        <v>403</v>
      </c>
      <c r="I199" s="227" t="s">
        <v>8628</v>
      </c>
      <c r="J199" s="225" t="s">
        <v>8646</v>
      </c>
      <c r="K199" s="224" t="s">
        <v>846</v>
      </c>
      <c r="L199" s="225" t="s">
        <v>8697</v>
      </c>
      <c r="M199" s="224" t="s">
        <v>848</v>
      </c>
      <c r="N199" s="224" t="s">
        <v>886</v>
      </c>
      <c r="O199" s="224" t="s">
        <v>850</v>
      </c>
      <c r="P199" s="225" t="s">
        <v>8697</v>
      </c>
      <c r="Q199" s="224" t="s">
        <v>841</v>
      </c>
      <c r="R199" s="225" t="s">
        <v>2857</v>
      </c>
      <c r="S199" s="225" t="s">
        <v>2857</v>
      </c>
      <c r="T199" s="225" t="s">
        <v>8646</v>
      </c>
      <c r="U199" s="224" t="s">
        <v>855</v>
      </c>
      <c r="V199" s="224" t="s">
        <v>2203</v>
      </c>
      <c r="W199" s="224" t="s">
        <v>869</v>
      </c>
      <c r="X199" s="228" t="str">
        <f>VLOOKUP(HelpMe7[[#This Row],[Technician]],Technicians[#All],3,FALSE)</f>
        <v>RAK Ceramics</v>
      </c>
      <c r="Y199" s="228" t="str">
        <f>VLOOKUP(HelpMe7[[#This Row],[Technician]],Technicians[#All],2,FALSE)</f>
        <v>SAP PP</v>
      </c>
      <c r="Z199" s="230" t="str">
        <f>IF((TEXT("Oct 28, 2024 00:00 AM","mmm dd, yyyy hh:mm") - TEXT(HelpMe7[[#This Row],[Updated Creation Date]],"mmm dd, yyyy hh:mm"))&gt;0, "Yes","No")</f>
        <v>Yes</v>
      </c>
      <c r="AA199" s="230">
        <f ca="1">IF(HelpMe7[[#This Row],[Updated Resolved Date]]="-",NOW()-TEXT(HelpMe7[[#This Row],[Updated Creation Date]],"mmm dd, yyyy hh:mm"),HelpMe7[[#This Row],[Updated Resolved Date]]-HelpMe7[[#This Row],[Updated Creation Date]])</f>
        <v>14.052777777782467</v>
      </c>
      <c r="AB199" s="231">
        <f>YEAR(TEXT(HelpMe7[[#This Row],[Updated Creation Date]],"mmm dd, yyyy hh:mm"))</f>
        <v>2024</v>
      </c>
      <c r="AC199" s="228">
        <f>WEEKNUM(TEXT(HelpMe7[[#This Row],[Updated Creation Date]],"mmm dd, yyyy hh:mm"),2)</f>
        <v>31</v>
      </c>
      <c r="AD199" s="228" t="str">
        <f>_xlfn.CONCAT(HelpMe7[[#This Row],[Year]],"-W",HelpMe7[[#This Row],[Week'#]])</f>
        <v>2024-W31</v>
      </c>
      <c r="AE199" s="228" t="str">
        <f>IFERROR(VLOOKUP(HelpMe7[[#This Row],[ID]],CGTracker[#All],11,FALSE),"No CG Status Found")</f>
        <v>No CG Status Found</v>
      </c>
      <c r="AF199" s="228">
        <f>MONTH(TEXT(HelpMe7[[#This Row],[Updated Creation Date]],"mmm dd, yyyy hh:mm"))</f>
        <v>7</v>
      </c>
      <c r="AG199" s="228" t="str">
        <f>_xlfn.CONCAT(HelpMe7[[#This Row],[Year]],"-M",HelpMe7[[#This Row],[Month]])</f>
        <v>2024-M7</v>
      </c>
      <c r="AH199" s="228" t="str">
        <f ca="1">IF(HelpMe7[[#This Row],[Age]]&lt;2,"Less than 2",IF(HelpMe7[[#This Row],[Age]]&lt;5,"From 2 to 5",IF(HelpMe7[[#This Row],[Age]]&lt;10,"From 5 to 10","More than 10")))</f>
        <v>More than 10</v>
      </c>
      <c r="AI1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45516.728472222225</v>
      </c>
    </row>
    <row r="200" spans="1:36" ht="14.45">
      <c r="A200" s="236" t="s">
        <v>8698</v>
      </c>
      <c r="B200" s="224" t="s">
        <v>117</v>
      </c>
      <c r="C200" s="224" t="s">
        <v>795</v>
      </c>
      <c r="D200" s="1" t="s">
        <v>2204</v>
      </c>
      <c r="E200" s="224" t="s">
        <v>1308</v>
      </c>
      <c r="F200" s="224" t="s">
        <v>742</v>
      </c>
      <c r="G200" s="224" t="s">
        <v>516</v>
      </c>
      <c r="H200" s="224" t="s">
        <v>268</v>
      </c>
      <c r="I200" s="227" t="s">
        <v>8628</v>
      </c>
      <c r="J200" s="226" t="s">
        <v>919</v>
      </c>
      <c r="K200" s="224" t="s">
        <v>846</v>
      </c>
      <c r="L200" s="225" t="s">
        <v>855</v>
      </c>
      <c r="M200" s="224" t="s">
        <v>848</v>
      </c>
      <c r="N200" s="224" t="s">
        <v>924</v>
      </c>
      <c r="O200" s="224" t="s">
        <v>917</v>
      </c>
      <c r="P200" s="225" t="s">
        <v>8699</v>
      </c>
      <c r="Q200" s="224" t="s">
        <v>795</v>
      </c>
      <c r="R200" s="225" t="s">
        <v>855</v>
      </c>
      <c r="S200" s="225" t="s">
        <v>8699</v>
      </c>
      <c r="T200" s="226" t="s">
        <v>919</v>
      </c>
      <c r="U200" s="224" t="s">
        <v>855</v>
      </c>
      <c r="V200" s="224" t="s">
        <v>2206</v>
      </c>
      <c r="W200" s="224" t="s">
        <v>869</v>
      </c>
      <c r="X200" s="228" t="str">
        <f>VLOOKUP(HelpMe7[[#This Row],[Technician]],Technicians[#All],3,FALSE)</f>
        <v>RAK Ceramics</v>
      </c>
      <c r="Y200" s="228" t="str">
        <f>VLOOKUP(HelpMe7[[#This Row],[Technician]],Technicians[#All],2,FALSE)</f>
        <v>SAP SD</v>
      </c>
      <c r="Z200" s="233" t="str">
        <f>IF((TEXT("Oct 28, 2024 00:00 AM","mmm dd, yyyy hh:mm") - TEXT(HelpMe7[[#This Row],[Updated Creation Date]],"mmm dd, yyyy hh:mm"))&gt;0, "Yes","No")</f>
        <v>Yes</v>
      </c>
      <c r="AA200" s="230">
        <f ca="1">IF(HelpMe7[[#This Row],[Updated Resolved Date]]="-",NOW()-TEXT(HelpMe7[[#This Row],[Updated Creation Date]],"mmm dd, yyyy hh:mm"),HelpMe7[[#This Row],[Updated Resolved Date]]-HelpMe7[[#This Row],[Updated Creation Date]])</f>
        <v>151.08182453703921</v>
      </c>
      <c r="AB200" s="231">
        <f>YEAR(TEXT(HelpMe7[[#This Row],[Updated Creation Date]],"mmm dd, yyyy hh:mm"))</f>
        <v>2024</v>
      </c>
      <c r="AC200" s="228">
        <f>WEEKNUM(TEXT(HelpMe7[[#This Row],[Updated Creation Date]],"mmm dd, yyyy hh:mm"),2)</f>
        <v>31</v>
      </c>
      <c r="AD200" s="228" t="str">
        <f>_xlfn.CONCAT(HelpMe7[[#This Row],[Year]],"-W",HelpMe7[[#This Row],[Week'#]])</f>
        <v>2024-W31</v>
      </c>
      <c r="AE200" s="228" t="str">
        <f>IFERROR(VLOOKUP(HelpMe7[[#This Row],[ID]],CGTracker[#All],11,FALSE),"No CG Status Found")</f>
        <v>No CG Status Found</v>
      </c>
      <c r="AF200" s="228">
        <f>MONTH(TEXT(HelpMe7[[#This Row],[Updated Creation Date]],"mmm dd, yyyy hh:mm"))</f>
        <v>7</v>
      </c>
      <c r="AG200" s="228" t="str">
        <f>_xlfn.CONCAT(HelpMe7[[#This Row],[Year]],"-M",HelpMe7[[#This Row],[Month]])</f>
        <v>2024-M7</v>
      </c>
      <c r="AH200" s="228" t="str">
        <f ca="1">IF(HelpMe7[[#This Row],[Age]]&lt;2,"Less than 2",IF(HelpMe7[[#This Row],[Age]]&lt;5,"From 2 to 5",IF(HelpMe7[[#This Row],[Age]]&lt;10,"From 5 to 10","More than 10")))</f>
        <v>More than 10</v>
      </c>
      <c r="AI2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01" spans="1:36" ht="14.45">
      <c r="A201" s="236" t="s">
        <v>8700</v>
      </c>
      <c r="B201" s="224" t="s">
        <v>117</v>
      </c>
      <c r="C201" s="224" t="s">
        <v>841</v>
      </c>
      <c r="D201" s="1" t="s">
        <v>2207</v>
      </c>
      <c r="E201" s="224" t="s">
        <v>1885</v>
      </c>
      <c r="F201" s="224" t="s">
        <v>742</v>
      </c>
      <c r="G201" s="224" t="s">
        <v>516</v>
      </c>
      <c r="H201" s="224" t="s">
        <v>268</v>
      </c>
      <c r="I201" s="227" t="s">
        <v>8628</v>
      </c>
      <c r="J201" s="226" t="s">
        <v>919</v>
      </c>
      <c r="K201" s="224" t="s">
        <v>846</v>
      </c>
      <c r="L201" s="225" t="s">
        <v>855</v>
      </c>
      <c r="M201" s="224" t="s">
        <v>848</v>
      </c>
      <c r="N201" s="224" t="s">
        <v>855</v>
      </c>
      <c r="O201" s="224" t="s">
        <v>850</v>
      </c>
      <c r="P201" s="225" t="s">
        <v>8701</v>
      </c>
      <c r="Q201" s="224" t="s">
        <v>841</v>
      </c>
      <c r="R201" s="225" t="s">
        <v>855</v>
      </c>
      <c r="S201" s="225" t="s">
        <v>8701</v>
      </c>
      <c r="T201" s="226" t="s">
        <v>919</v>
      </c>
      <c r="U201" s="224" t="s">
        <v>855</v>
      </c>
      <c r="V201" s="224" t="s">
        <v>2209</v>
      </c>
      <c r="W201" s="224" t="s">
        <v>869</v>
      </c>
      <c r="X201" s="228" t="str">
        <f>VLOOKUP(HelpMe7[[#This Row],[Technician]],Technicians[#All],3,FALSE)</f>
        <v>RAK Ceramics</v>
      </c>
      <c r="Y201" s="228" t="str">
        <f>VLOOKUP(HelpMe7[[#This Row],[Technician]],Technicians[#All],2,FALSE)</f>
        <v>SAP SD</v>
      </c>
      <c r="Z201" s="230" t="str">
        <f>IF((TEXT("Oct 28, 2024 00:00 AM","mmm dd, yyyy hh:mm") - TEXT(HelpMe7[[#This Row],[Updated Creation Date]],"mmm dd, yyyy hh:mm"))&gt;0, "Yes","No")</f>
        <v>Yes</v>
      </c>
      <c r="AA201" s="230">
        <f ca="1">IF(HelpMe7[[#This Row],[Updated Resolved Date]]="-",NOW()-TEXT(HelpMe7[[#This Row],[Updated Creation Date]],"mmm dd, yyyy hh:mm"),HelpMe7[[#This Row],[Updated Resolved Date]]-HelpMe7[[#This Row],[Updated Creation Date]])</f>
        <v>151.08182453703921</v>
      </c>
      <c r="AB201" s="231">
        <f>YEAR(TEXT(HelpMe7[[#This Row],[Updated Creation Date]],"mmm dd, yyyy hh:mm"))</f>
        <v>2024</v>
      </c>
      <c r="AC201" s="228">
        <f>WEEKNUM(TEXT(HelpMe7[[#This Row],[Updated Creation Date]],"mmm dd, yyyy hh:mm"),2)</f>
        <v>31</v>
      </c>
      <c r="AD201" s="228" t="str">
        <f>_xlfn.CONCAT(HelpMe7[[#This Row],[Year]],"-W",HelpMe7[[#This Row],[Week'#]])</f>
        <v>2024-W31</v>
      </c>
      <c r="AE201" s="228" t="str">
        <f>IFERROR(VLOOKUP(HelpMe7[[#This Row],[ID]],CGTracker[#All],11,FALSE),"No CG Status Found")</f>
        <v>No CG Status Found</v>
      </c>
      <c r="AF201" s="228">
        <f>MONTH(TEXT(HelpMe7[[#This Row],[Updated Creation Date]],"mmm dd, yyyy hh:mm"))</f>
        <v>7</v>
      </c>
      <c r="AG201" s="228" t="str">
        <f>_xlfn.CONCAT(HelpMe7[[#This Row],[Year]],"-M",HelpMe7[[#This Row],[Month]])</f>
        <v>2024-M7</v>
      </c>
      <c r="AH201" s="228" t="str">
        <f ca="1">IF(HelpMe7[[#This Row],[Age]]&lt;2,"Less than 2",IF(HelpMe7[[#This Row],[Age]]&lt;5,"From 2 to 5",IF(HelpMe7[[#This Row],[Age]]&lt;10,"From 5 to 10","More than 10")))</f>
        <v>More than 10</v>
      </c>
      <c r="AI2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02" spans="1:36" ht="26.1">
      <c r="A202" s="236" t="s">
        <v>8702</v>
      </c>
      <c r="B202" s="224" t="s">
        <v>117</v>
      </c>
      <c r="C202" s="224" t="s">
        <v>892</v>
      </c>
      <c r="D202" s="1" t="s">
        <v>2210</v>
      </c>
      <c r="E202" s="224" t="s">
        <v>1885</v>
      </c>
      <c r="F202" s="224" t="s">
        <v>742</v>
      </c>
      <c r="G202" s="224" t="s">
        <v>516</v>
      </c>
      <c r="H202" s="224" t="s">
        <v>268</v>
      </c>
      <c r="I202" s="227" t="s">
        <v>8628</v>
      </c>
      <c r="J202" s="225" t="s">
        <v>919</v>
      </c>
      <c r="K202" s="224" t="s">
        <v>846</v>
      </c>
      <c r="L202" s="225" t="s">
        <v>855</v>
      </c>
      <c r="M202" s="224" t="s">
        <v>848</v>
      </c>
      <c r="N202" s="224" t="s">
        <v>863</v>
      </c>
      <c r="O202" s="224" t="s">
        <v>1015</v>
      </c>
      <c r="P202" s="225" t="s">
        <v>8703</v>
      </c>
      <c r="Q202" s="224" t="s">
        <v>892</v>
      </c>
      <c r="R202" s="225" t="s">
        <v>855</v>
      </c>
      <c r="S202" s="225" t="s">
        <v>855</v>
      </c>
      <c r="T202" s="225" t="s">
        <v>919</v>
      </c>
      <c r="U202" s="224" t="s">
        <v>855</v>
      </c>
      <c r="V202" s="224" t="s">
        <v>2212</v>
      </c>
      <c r="W202" s="224" t="s">
        <v>869</v>
      </c>
      <c r="X202" s="228" t="str">
        <f>VLOOKUP(HelpMe7[[#This Row],[Technician]],Technicians[#All],3,FALSE)</f>
        <v>RAK Ceramics</v>
      </c>
      <c r="Y202" s="228" t="str">
        <f>VLOOKUP(HelpMe7[[#This Row],[Technician]],Technicians[#All],2,FALSE)</f>
        <v>SAP SD</v>
      </c>
      <c r="Z202" s="230" t="str">
        <f>IF((TEXT("Oct 28, 2024 00:00 AM","mmm dd, yyyy hh:mm") - TEXT(HelpMe7[[#This Row],[Updated Creation Date]],"mmm dd, yyyy hh:mm"))&gt;0, "Yes","No")</f>
        <v>Yes</v>
      </c>
      <c r="AA202" s="230">
        <f ca="1">IF(HelpMe7[[#This Row],[Updated Resolved Date]]="-",NOW()-TEXT(HelpMe7[[#This Row],[Updated Creation Date]],"mmm dd, yyyy hh:mm"),HelpMe7[[#This Row],[Updated Resolved Date]]-HelpMe7[[#This Row],[Updated Creation Date]])</f>
        <v>151.08182453703921</v>
      </c>
      <c r="AB202" s="231">
        <f>YEAR(TEXT(HelpMe7[[#This Row],[Updated Creation Date]],"mmm dd, yyyy hh:mm"))</f>
        <v>2024</v>
      </c>
      <c r="AC202" s="228">
        <f>WEEKNUM(TEXT(HelpMe7[[#This Row],[Updated Creation Date]],"mmm dd, yyyy hh:mm"),2)</f>
        <v>31</v>
      </c>
      <c r="AD202" s="228" t="str">
        <f>_xlfn.CONCAT(HelpMe7[[#This Row],[Year]],"-W",HelpMe7[[#This Row],[Week'#]])</f>
        <v>2024-W31</v>
      </c>
      <c r="AE202" s="228" t="str">
        <f>IFERROR(VLOOKUP(HelpMe7[[#This Row],[ID]],CGTracker[#All],11,FALSE),"No CG Status Found")</f>
        <v>No CG Status Found</v>
      </c>
      <c r="AF202" s="228">
        <f>MONTH(TEXT(HelpMe7[[#This Row],[Updated Creation Date]],"mmm dd, yyyy hh:mm"))</f>
        <v>7</v>
      </c>
      <c r="AG202" s="228" t="str">
        <f>_xlfn.CONCAT(HelpMe7[[#This Row],[Year]],"-M",HelpMe7[[#This Row],[Month]])</f>
        <v>2024-M7</v>
      </c>
      <c r="AH202" s="228" t="str">
        <f ca="1">IF(HelpMe7[[#This Row],[Age]]&lt;2,"Less than 2",IF(HelpMe7[[#This Row],[Age]]&lt;5,"From 2 to 5",IF(HelpMe7[[#This Row],[Age]]&lt;10,"From 5 to 10","More than 10")))</f>
        <v>More than 10</v>
      </c>
      <c r="AI2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03" spans="1:36" ht="14.45">
      <c r="A203" s="236" t="s">
        <v>8704</v>
      </c>
      <c r="B203" s="224" t="s">
        <v>117</v>
      </c>
      <c r="C203" s="224" t="s">
        <v>841</v>
      </c>
      <c r="D203" s="1" t="s">
        <v>2213</v>
      </c>
      <c r="E203" s="224" t="s">
        <v>2214</v>
      </c>
      <c r="F203" s="224" t="s">
        <v>742</v>
      </c>
      <c r="G203" s="224" t="s">
        <v>941</v>
      </c>
      <c r="H203" s="224" t="s">
        <v>403</v>
      </c>
      <c r="I203" s="227" t="s">
        <v>8628</v>
      </c>
      <c r="J203" s="225" t="s">
        <v>2105</v>
      </c>
      <c r="K203" s="224" t="s">
        <v>846</v>
      </c>
      <c r="L203" s="225" t="s">
        <v>8705</v>
      </c>
      <c r="M203" s="224" t="s">
        <v>848</v>
      </c>
      <c r="N203" s="224" t="s">
        <v>2139</v>
      </c>
      <c r="O203" s="224" t="s">
        <v>850</v>
      </c>
      <c r="P203" s="225" t="s">
        <v>8705</v>
      </c>
      <c r="Q203" s="224" t="s">
        <v>841</v>
      </c>
      <c r="R203" s="225" t="s">
        <v>8706</v>
      </c>
      <c r="S203" s="225" t="s">
        <v>8706</v>
      </c>
      <c r="T203" s="225" t="s">
        <v>2105</v>
      </c>
      <c r="U203" s="224" t="s">
        <v>855</v>
      </c>
      <c r="V203" s="224" t="s">
        <v>2217</v>
      </c>
      <c r="W203" s="224" t="s">
        <v>869</v>
      </c>
      <c r="X203" s="228" t="str">
        <f>VLOOKUP(HelpMe7[[#This Row],[Technician]],Technicians[#All],3,FALSE)</f>
        <v>RAK Ceramics</v>
      </c>
      <c r="Y203" s="228" t="str">
        <f>VLOOKUP(HelpMe7[[#This Row],[Technician]],Technicians[#All],2,FALSE)</f>
        <v>SAP SD</v>
      </c>
      <c r="Z203" s="230" t="str">
        <f>IF((TEXT("Oct 28, 2024 00:00 AM","mmm dd, yyyy hh:mm") - TEXT(HelpMe7[[#This Row],[Updated Creation Date]],"mmm dd, yyyy hh:mm"))&gt;0, "Yes","No")</f>
        <v>Yes</v>
      </c>
      <c r="AA203" s="230">
        <f ca="1">IF(HelpMe7[[#This Row],[Updated Resolved Date]]="-",NOW()-TEXT(HelpMe7[[#This Row],[Updated Creation Date]],"mmm dd, yyyy hh:mm"),HelpMe7[[#This Row],[Updated Resolved Date]]-HelpMe7[[#This Row],[Updated Creation Date]])</f>
        <v>77.777083333334303</v>
      </c>
      <c r="AB203" s="231">
        <f>YEAR(TEXT(HelpMe7[[#This Row],[Updated Creation Date]],"mmm dd, yyyy hh:mm"))</f>
        <v>2024</v>
      </c>
      <c r="AC203" s="228">
        <f>WEEKNUM(TEXT(HelpMe7[[#This Row],[Updated Creation Date]],"mmm dd, yyyy hh:mm"),2)</f>
        <v>31</v>
      </c>
      <c r="AD203" s="228" t="str">
        <f>_xlfn.CONCAT(HelpMe7[[#This Row],[Year]],"-W",HelpMe7[[#This Row],[Week'#]])</f>
        <v>2024-W31</v>
      </c>
      <c r="AE203" s="228" t="str">
        <f>IFERROR(VLOOKUP(HelpMe7[[#This Row],[ID]],CGTracker[#All],11,FALSE),"No CG Status Found")</f>
        <v>No CG Status Found</v>
      </c>
      <c r="AF203" s="228">
        <f>MONTH(TEXT(HelpMe7[[#This Row],[Updated Creation Date]],"mmm dd, yyyy hh:mm"))</f>
        <v>7</v>
      </c>
      <c r="AG203" s="228" t="str">
        <f>_xlfn.CONCAT(HelpMe7[[#This Row],[Year]],"-M",HelpMe7[[#This Row],[Month]])</f>
        <v>2024-M7</v>
      </c>
      <c r="AH203" s="228" t="str">
        <f ca="1">IF(HelpMe7[[#This Row],[Age]]&lt;2,"Less than 2",IF(HelpMe7[[#This Row],[Age]]&lt;5,"From 2 to 5",IF(HelpMe7[[#This Row],[Age]]&lt;10,"From 5 to 10","More than 10")))</f>
        <v>More than 10</v>
      </c>
      <c r="AI2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45580.452777777777</v>
      </c>
    </row>
    <row r="204" spans="1:36" ht="26.1">
      <c r="A204" s="236" t="s">
        <v>8707</v>
      </c>
      <c r="B204" s="224" t="s">
        <v>117</v>
      </c>
      <c r="C204" s="224" t="s">
        <v>841</v>
      </c>
      <c r="D204" s="1" t="s">
        <v>446</v>
      </c>
      <c r="E204" s="224" t="s">
        <v>2061</v>
      </c>
      <c r="F204" s="224" t="s">
        <v>518</v>
      </c>
      <c r="G204" s="224" t="s">
        <v>516</v>
      </c>
      <c r="H204" s="224" t="s">
        <v>746</v>
      </c>
      <c r="I204" s="227" t="s">
        <v>8628</v>
      </c>
      <c r="J204" s="225" t="s">
        <v>2105</v>
      </c>
      <c r="K204" s="224" t="s">
        <v>846</v>
      </c>
      <c r="L204" s="225" t="s">
        <v>855</v>
      </c>
      <c r="M204" s="224" t="s">
        <v>848</v>
      </c>
      <c r="N204" s="224" t="s">
        <v>924</v>
      </c>
      <c r="O204" s="224" t="s">
        <v>850</v>
      </c>
      <c r="P204" s="225" t="s">
        <v>8708</v>
      </c>
      <c r="Q204" s="224" t="s">
        <v>841</v>
      </c>
      <c r="R204" s="225" t="s">
        <v>855</v>
      </c>
      <c r="S204" s="225" t="s">
        <v>855</v>
      </c>
      <c r="T204" s="225" t="s">
        <v>2105</v>
      </c>
      <c r="U204" s="224" t="s">
        <v>855</v>
      </c>
      <c r="V204" s="224" t="s">
        <v>2219</v>
      </c>
      <c r="W204" s="224" t="s">
        <v>869</v>
      </c>
      <c r="X204" s="228" t="str">
        <f>VLOOKUP(HelpMe7[[#This Row],[Technician]],Technicians[#All],3,FALSE)</f>
        <v>Capgemini</v>
      </c>
      <c r="Y204" s="228" t="str">
        <f>VLOOKUP(HelpMe7[[#This Row],[Technician]],Technicians[#All],2,FALSE)</f>
        <v>SAP SD</v>
      </c>
      <c r="Z204" s="233" t="str">
        <f>IF((TEXT("Oct 28, 2024 00:00 AM","mmm dd, yyyy hh:mm") - TEXT(HelpMe7[[#This Row],[Updated Creation Date]],"mmm dd, yyyy hh:mm"))&gt;0, "Yes","No")</f>
        <v>Yes</v>
      </c>
      <c r="AA204" s="230">
        <f ca="1">IF(HelpMe7[[#This Row],[Updated Resolved Date]]="-",NOW()-TEXT(HelpMe7[[#This Row],[Updated Creation Date]],"mmm dd, yyyy hh:mm"),HelpMe7[[#This Row],[Updated Resolved Date]]-HelpMe7[[#This Row],[Updated Creation Date]])</f>
        <v>151.08182453703921</v>
      </c>
      <c r="AB204" s="231">
        <f>YEAR(TEXT(HelpMe7[[#This Row],[Updated Creation Date]],"mmm dd, yyyy hh:mm"))</f>
        <v>2024</v>
      </c>
      <c r="AC204" s="228">
        <f>WEEKNUM(TEXT(HelpMe7[[#This Row],[Updated Creation Date]],"mmm dd, yyyy hh:mm"),2)</f>
        <v>31</v>
      </c>
      <c r="AD204" s="228" t="str">
        <f>_xlfn.CONCAT(HelpMe7[[#This Row],[Year]],"-W",HelpMe7[[#This Row],[Week'#]])</f>
        <v>2024-W31</v>
      </c>
      <c r="AE204" s="228" t="str">
        <f>IFERROR(VLOOKUP(HelpMe7[[#This Row],[ID]],CGTracker[#All],11,FALSE),"No CG Status Found")</f>
        <v>No CG Status Found</v>
      </c>
      <c r="AF204" s="228">
        <f>MONTH(TEXT(HelpMe7[[#This Row],[Updated Creation Date]],"mmm dd, yyyy hh:mm"))</f>
        <v>7</v>
      </c>
      <c r="AG204" s="228" t="str">
        <f>_xlfn.CONCAT(HelpMe7[[#This Row],[Year]],"-M",HelpMe7[[#This Row],[Month]])</f>
        <v>2024-M7</v>
      </c>
      <c r="AH204" s="228" t="str">
        <f ca="1">IF(HelpMe7[[#This Row],[Age]]&lt;2,"Less than 2",IF(HelpMe7[[#This Row],[Age]]&lt;5,"From 2 to 5",IF(HelpMe7[[#This Row],[Age]]&lt;10,"From 5 to 10","More than 10")))</f>
        <v>More than 10</v>
      </c>
      <c r="AI2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05" spans="1:36" ht="26.1">
      <c r="A205" s="236" t="s">
        <v>8709</v>
      </c>
      <c r="B205" s="224" t="s">
        <v>117</v>
      </c>
      <c r="C205" s="224" t="s">
        <v>841</v>
      </c>
      <c r="D205" s="1" t="s">
        <v>2220</v>
      </c>
      <c r="E205" s="224" t="s">
        <v>2221</v>
      </c>
      <c r="F205" s="224" t="s">
        <v>1054</v>
      </c>
      <c r="G205" s="224" t="s">
        <v>1055</v>
      </c>
      <c r="H205" s="224" t="s">
        <v>268</v>
      </c>
      <c r="I205" s="227" t="s">
        <v>8628</v>
      </c>
      <c r="J205" s="225" t="s">
        <v>8650</v>
      </c>
      <c r="K205" s="224" t="s">
        <v>846</v>
      </c>
      <c r="L205" s="225" t="s">
        <v>855</v>
      </c>
      <c r="M205" s="224" t="s">
        <v>848</v>
      </c>
      <c r="N205" s="224" t="s">
        <v>2222</v>
      </c>
      <c r="O205" s="224" t="s">
        <v>850</v>
      </c>
      <c r="P205" s="225" t="s">
        <v>8710</v>
      </c>
      <c r="Q205" s="224" t="s">
        <v>841</v>
      </c>
      <c r="R205" s="225" t="s">
        <v>855</v>
      </c>
      <c r="S205" s="225" t="s">
        <v>855</v>
      </c>
      <c r="T205" s="225" t="s">
        <v>8650</v>
      </c>
      <c r="U205" s="224" t="s">
        <v>855</v>
      </c>
      <c r="V205" s="224" t="s">
        <v>2224</v>
      </c>
      <c r="W205" s="224" t="s">
        <v>869</v>
      </c>
      <c r="X205" s="228" t="str">
        <f>VLOOKUP(HelpMe7[[#This Row],[Technician]],Technicians[#All],3,FALSE)</f>
        <v>RAK Ceramics</v>
      </c>
      <c r="Y205" s="228" t="str">
        <f>VLOOKUP(HelpMe7[[#This Row],[Technician]],Technicians[#All],2,FALSE)</f>
        <v>SAP PP</v>
      </c>
      <c r="Z205" s="230" t="str">
        <f>IF((TEXT("Oct 28, 2024 00:00 AM","mmm dd, yyyy hh:mm") - TEXT(HelpMe7[[#This Row],[Updated Creation Date]],"mmm dd, yyyy hh:mm"))&gt;0, "Yes","No")</f>
        <v>Yes</v>
      </c>
      <c r="AA205" s="230">
        <f ca="1">IF(HelpMe7[[#This Row],[Updated Resolved Date]]="-",NOW()-TEXT(HelpMe7[[#This Row],[Updated Creation Date]],"mmm dd, yyyy hh:mm"),HelpMe7[[#This Row],[Updated Resolved Date]]-HelpMe7[[#This Row],[Updated Creation Date]])</f>
        <v>151.08182453703921</v>
      </c>
      <c r="AB205" s="231">
        <f>YEAR(TEXT(HelpMe7[[#This Row],[Updated Creation Date]],"mmm dd, yyyy hh:mm"))</f>
        <v>2024</v>
      </c>
      <c r="AC205" s="228">
        <f>WEEKNUM(TEXT(HelpMe7[[#This Row],[Updated Creation Date]],"mmm dd, yyyy hh:mm"),2)</f>
        <v>31</v>
      </c>
      <c r="AD205" s="228" t="str">
        <f>_xlfn.CONCAT(HelpMe7[[#This Row],[Year]],"-W",HelpMe7[[#This Row],[Week'#]])</f>
        <v>2024-W31</v>
      </c>
      <c r="AE205" s="228" t="str">
        <f>IFERROR(VLOOKUP(HelpMe7[[#This Row],[ID]],CGTracker[#All],11,FALSE),"No CG Status Found")</f>
        <v>No CG Status Found</v>
      </c>
      <c r="AF205" s="228">
        <f>MONTH(TEXT(HelpMe7[[#This Row],[Updated Creation Date]],"mmm dd, yyyy hh:mm"))</f>
        <v>7</v>
      </c>
      <c r="AG205" s="228" t="str">
        <f>_xlfn.CONCAT(HelpMe7[[#This Row],[Year]],"-M",HelpMe7[[#This Row],[Month]])</f>
        <v>2024-M7</v>
      </c>
      <c r="AH205" s="228" t="str">
        <f ca="1">IF(HelpMe7[[#This Row],[Age]]&lt;2,"Less than 2",IF(HelpMe7[[#This Row],[Age]]&lt;5,"From 2 to 5",IF(HelpMe7[[#This Row],[Age]]&lt;10,"From 5 to 10","More than 10")))</f>
        <v>More than 10</v>
      </c>
      <c r="AI2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06" spans="1:36" ht="26.1">
      <c r="A206" s="236" t="s">
        <v>8711</v>
      </c>
      <c r="B206" s="224" t="s">
        <v>117</v>
      </c>
      <c r="C206" s="224" t="s">
        <v>841</v>
      </c>
      <c r="D206" s="1" t="s">
        <v>2225</v>
      </c>
      <c r="E206" s="224" t="s">
        <v>2226</v>
      </c>
      <c r="F206" s="224" t="s">
        <v>603</v>
      </c>
      <c r="G206" s="224" t="s">
        <v>860</v>
      </c>
      <c r="H206" s="224" t="s">
        <v>268</v>
      </c>
      <c r="I206" s="227" t="s">
        <v>8628</v>
      </c>
      <c r="J206" s="225" t="s">
        <v>919</v>
      </c>
      <c r="K206" s="224" t="s">
        <v>846</v>
      </c>
      <c r="L206" s="225" t="s">
        <v>855</v>
      </c>
      <c r="M206" s="224" t="s">
        <v>848</v>
      </c>
      <c r="N206" s="224" t="s">
        <v>1098</v>
      </c>
      <c r="O206" s="224" t="s">
        <v>850</v>
      </c>
      <c r="P206" s="225" t="s">
        <v>8712</v>
      </c>
      <c r="Q206" s="224" t="s">
        <v>841</v>
      </c>
      <c r="R206" s="225" t="s">
        <v>855</v>
      </c>
      <c r="S206" s="225" t="s">
        <v>8713</v>
      </c>
      <c r="T206" s="225" t="s">
        <v>919</v>
      </c>
      <c r="U206" s="224" t="s">
        <v>855</v>
      </c>
      <c r="V206" s="224" t="s">
        <v>2229</v>
      </c>
      <c r="W206" s="224" t="s">
        <v>869</v>
      </c>
      <c r="X206" s="228" t="str">
        <f>VLOOKUP(HelpMe7[[#This Row],[Technician]],Technicians[#All],3,FALSE)</f>
        <v>RAK Ceramics</v>
      </c>
      <c r="Y206" s="228" t="str">
        <f>VLOOKUP(HelpMe7[[#This Row],[Technician]],Technicians[#All],2,FALSE)</f>
        <v>SAP ABAP</v>
      </c>
      <c r="Z206" s="230" t="str">
        <f>IF((TEXT("Oct 28, 2024 00:00 AM","mmm dd, yyyy hh:mm") - TEXT(HelpMe7[[#This Row],[Updated Creation Date]],"mmm dd, yyyy hh:mm"))&gt;0, "Yes","No")</f>
        <v>Yes</v>
      </c>
      <c r="AA206" s="230">
        <f ca="1">IF(HelpMe7[[#This Row],[Updated Resolved Date]]="-",NOW()-TEXT(HelpMe7[[#This Row],[Updated Creation Date]],"mmm dd, yyyy hh:mm"),HelpMe7[[#This Row],[Updated Resolved Date]]-HelpMe7[[#This Row],[Updated Creation Date]])</f>
        <v>151.08182453703921</v>
      </c>
      <c r="AB206" s="231">
        <f>YEAR(TEXT(HelpMe7[[#This Row],[Updated Creation Date]],"mmm dd, yyyy hh:mm"))</f>
        <v>2024</v>
      </c>
      <c r="AC206" s="228">
        <f>WEEKNUM(TEXT(HelpMe7[[#This Row],[Updated Creation Date]],"mmm dd, yyyy hh:mm"),2)</f>
        <v>31</v>
      </c>
      <c r="AD206" s="228" t="str">
        <f>_xlfn.CONCAT(HelpMe7[[#This Row],[Year]],"-W",HelpMe7[[#This Row],[Week'#]])</f>
        <v>2024-W31</v>
      </c>
      <c r="AE206" s="228" t="str">
        <f>IFERROR(VLOOKUP(HelpMe7[[#This Row],[ID]],CGTracker[#All],11,FALSE),"No CG Status Found")</f>
        <v>No CG Status Found</v>
      </c>
      <c r="AF206" s="228">
        <f>MONTH(TEXT(HelpMe7[[#This Row],[Updated Creation Date]],"mmm dd, yyyy hh:mm"))</f>
        <v>7</v>
      </c>
      <c r="AG206" s="228" t="str">
        <f>_xlfn.CONCAT(HelpMe7[[#This Row],[Year]],"-M",HelpMe7[[#This Row],[Month]])</f>
        <v>2024-M7</v>
      </c>
      <c r="AH206" s="228" t="str">
        <f ca="1">IF(HelpMe7[[#This Row],[Age]]&lt;2,"Less than 2",IF(HelpMe7[[#This Row],[Age]]&lt;5,"From 2 to 5",IF(HelpMe7[[#This Row],[Age]]&lt;10,"From 5 to 10","More than 10")))</f>
        <v>More than 10</v>
      </c>
      <c r="AI2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07" spans="1:36" ht="14.45">
      <c r="A207" s="236" t="s">
        <v>8714</v>
      </c>
      <c r="B207" s="224" t="s">
        <v>117</v>
      </c>
      <c r="C207" s="224" t="s">
        <v>795</v>
      </c>
      <c r="D207" s="1" t="s">
        <v>2230</v>
      </c>
      <c r="E207" s="224" t="s">
        <v>2231</v>
      </c>
      <c r="F207" s="224" t="s">
        <v>2232</v>
      </c>
      <c r="G207" s="224" t="s">
        <v>941</v>
      </c>
      <c r="H207" s="224" t="s">
        <v>403</v>
      </c>
      <c r="I207" s="227" t="s">
        <v>8628</v>
      </c>
      <c r="J207" s="225" t="s">
        <v>8632</v>
      </c>
      <c r="K207" s="224" t="s">
        <v>846</v>
      </c>
      <c r="L207" s="225" t="s">
        <v>8715</v>
      </c>
      <c r="M207" s="224" t="s">
        <v>848</v>
      </c>
      <c r="N207" s="224" t="s">
        <v>1122</v>
      </c>
      <c r="O207" s="224" t="s">
        <v>917</v>
      </c>
      <c r="P207" s="225" t="s">
        <v>8715</v>
      </c>
      <c r="Q207" s="224" t="s">
        <v>795</v>
      </c>
      <c r="R207" s="225" t="s">
        <v>8716</v>
      </c>
      <c r="S207" s="225" t="s">
        <v>8717</v>
      </c>
      <c r="T207" s="225" t="s">
        <v>8632</v>
      </c>
      <c r="U207" s="224" t="s">
        <v>855</v>
      </c>
      <c r="V207" s="224" t="s">
        <v>2236</v>
      </c>
      <c r="W207" s="224" t="s">
        <v>869</v>
      </c>
      <c r="X207" s="228" t="str">
        <f>VLOOKUP(HelpMe7[[#This Row],[Technician]],Technicians[#All],3,FALSE)</f>
        <v>Capgemini</v>
      </c>
      <c r="Y207" s="228" t="str">
        <f>VLOOKUP(HelpMe7[[#This Row],[Technician]],Technicians[#All],2,FALSE)</f>
        <v>SAP MM</v>
      </c>
      <c r="Z207" s="230" t="str">
        <f>IF((TEXT("Oct 28, 2024 00:00 AM","mmm dd, yyyy hh:mm") - TEXT(HelpMe7[[#This Row],[Updated Creation Date]],"mmm dd, yyyy hh:mm"))&gt;0, "Yes","No")</f>
        <v>Yes</v>
      </c>
      <c r="AA207" s="230">
        <f ca="1">IF(HelpMe7[[#This Row],[Updated Resolved Date]]="-",NOW()-TEXT(HelpMe7[[#This Row],[Updated Creation Date]],"mmm dd, yyyy hh:mm"),HelpMe7[[#This Row],[Updated Resolved Date]]-HelpMe7[[#This Row],[Updated Creation Date]])</f>
        <v>136.0715277777781</v>
      </c>
      <c r="AB207" s="231">
        <f>YEAR(TEXT(HelpMe7[[#This Row],[Updated Creation Date]],"mmm dd, yyyy hh:mm"))</f>
        <v>2024</v>
      </c>
      <c r="AC207" s="228">
        <f>WEEKNUM(TEXT(HelpMe7[[#This Row],[Updated Creation Date]],"mmm dd, yyyy hh:mm"),2)</f>
        <v>31</v>
      </c>
      <c r="AD207" s="228" t="str">
        <f>_xlfn.CONCAT(HelpMe7[[#This Row],[Year]],"-W",HelpMe7[[#This Row],[Week'#]])</f>
        <v>2024-W31</v>
      </c>
      <c r="AE207" s="228" t="str">
        <f>IFERROR(VLOOKUP(HelpMe7[[#This Row],[ID]],CGTracker[#All],11,FALSE),"No CG Status Found")</f>
        <v>No CG Status Found</v>
      </c>
      <c r="AF207" s="228">
        <f>MONTH(TEXT(HelpMe7[[#This Row],[Updated Creation Date]],"mmm dd, yyyy hh:mm"))</f>
        <v>7</v>
      </c>
      <c r="AG207" s="228" t="str">
        <f>_xlfn.CONCAT(HelpMe7[[#This Row],[Year]],"-M",HelpMe7[[#This Row],[Month]])</f>
        <v>2024-M7</v>
      </c>
      <c r="AH207" s="228" t="str">
        <f ca="1">IF(HelpMe7[[#This Row],[Age]]&lt;2,"Less than 2",IF(HelpMe7[[#This Row],[Age]]&lt;5,"From 2 to 5",IF(HelpMe7[[#This Row],[Age]]&lt;10,"From 5 to 10","More than 10")))</f>
        <v>More than 10</v>
      </c>
      <c r="AI2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45638.74722222222</v>
      </c>
    </row>
    <row r="208" spans="1:36" ht="26.1">
      <c r="A208" s="236" t="s">
        <v>8718</v>
      </c>
      <c r="B208" s="224" t="s">
        <v>117</v>
      </c>
      <c r="C208" s="224" t="s">
        <v>795</v>
      </c>
      <c r="D208" s="1" t="s">
        <v>2237</v>
      </c>
      <c r="E208" s="224" t="s">
        <v>1219</v>
      </c>
      <c r="F208" s="224" t="s">
        <v>603</v>
      </c>
      <c r="G208" s="224" t="s">
        <v>860</v>
      </c>
      <c r="H208" s="224" t="s">
        <v>403</v>
      </c>
      <c r="I208" s="227" t="s">
        <v>8628</v>
      </c>
      <c r="J208" s="225" t="s">
        <v>8632</v>
      </c>
      <c r="K208" s="224" t="s">
        <v>846</v>
      </c>
      <c r="L208" s="225" t="s">
        <v>8719</v>
      </c>
      <c r="M208" s="224" t="s">
        <v>848</v>
      </c>
      <c r="N208" s="224" t="s">
        <v>1098</v>
      </c>
      <c r="O208" s="224" t="s">
        <v>917</v>
      </c>
      <c r="P208" s="225" t="s">
        <v>8719</v>
      </c>
      <c r="Q208" s="224" t="s">
        <v>795</v>
      </c>
      <c r="R208" s="225" t="s">
        <v>8720</v>
      </c>
      <c r="S208" s="225" t="s">
        <v>8721</v>
      </c>
      <c r="T208" s="225" t="s">
        <v>8632</v>
      </c>
      <c r="U208" s="224" t="s">
        <v>855</v>
      </c>
      <c r="V208" s="224" t="s">
        <v>2241</v>
      </c>
      <c r="W208" s="224" t="s">
        <v>869</v>
      </c>
      <c r="X208" s="228" t="str">
        <f>VLOOKUP(HelpMe7[[#This Row],[Technician]],Technicians[#All],3,FALSE)</f>
        <v>RAK Ceramics</v>
      </c>
      <c r="Y208" s="228" t="str">
        <f>VLOOKUP(HelpMe7[[#This Row],[Technician]],Technicians[#All],2,FALSE)</f>
        <v>SAP ABAP</v>
      </c>
      <c r="Z208" s="230" t="str">
        <f>IF((TEXT("Oct 28, 2024 00:00 AM","mmm dd, yyyy hh:mm") - TEXT(HelpMe7[[#This Row],[Updated Creation Date]],"mmm dd, yyyy hh:mm"))&gt;0, "Yes","No")</f>
        <v>Yes</v>
      </c>
      <c r="AA208" s="230">
        <f ca="1">IF(HelpMe7[[#This Row],[Updated Resolved Date]]="-",NOW()-TEXT(HelpMe7[[#This Row],[Updated Creation Date]],"mmm dd, yyyy hh:mm"),HelpMe7[[#This Row],[Updated Resolved Date]]-HelpMe7[[#This Row],[Updated Creation Date]])</f>
        <v>73.799305555556202</v>
      </c>
      <c r="AB208" s="231">
        <f>YEAR(TEXT(HelpMe7[[#This Row],[Updated Creation Date]],"mmm dd, yyyy hh:mm"))</f>
        <v>2024</v>
      </c>
      <c r="AC208" s="228">
        <f>WEEKNUM(TEXT(HelpMe7[[#This Row],[Updated Creation Date]],"mmm dd, yyyy hh:mm"),2)</f>
        <v>31</v>
      </c>
      <c r="AD208" s="228" t="str">
        <f>_xlfn.CONCAT(HelpMe7[[#This Row],[Year]],"-W",HelpMe7[[#This Row],[Week'#]])</f>
        <v>2024-W31</v>
      </c>
      <c r="AE208" s="228" t="str">
        <f>IFERROR(VLOOKUP(HelpMe7[[#This Row],[ID]],CGTracker[#All],11,FALSE),"No CG Status Found")</f>
        <v>No CG Status Found</v>
      </c>
      <c r="AF208" s="228">
        <f>MONTH(TEXT(HelpMe7[[#This Row],[Updated Creation Date]],"mmm dd, yyyy hh:mm"))</f>
        <v>7</v>
      </c>
      <c r="AG208" s="228" t="str">
        <f>_xlfn.CONCAT(HelpMe7[[#This Row],[Year]],"-M",HelpMe7[[#This Row],[Month]])</f>
        <v>2024-M7</v>
      </c>
      <c r="AH208" s="228" t="str">
        <f ca="1">IF(HelpMe7[[#This Row],[Age]]&lt;2,"Less than 2",IF(HelpMe7[[#This Row],[Age]]&lt;5,"From 2 to 5",IF(HelpMe7[[#This Row],[Age]]&lt;10,"From 5 to 10","More than 10")))</f>
        <v>More than 10</v>
      </c>
      <c r="AI2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45576.474999999999</v>
      </c>
    </row>
    <row r="209" spans="1:36" ht="14.45">
      <c r="A209" s="236" t="s">
        <v>8722</v>
      </c>
      <c r="B209" s="224" t="s">
        <v>117</v>
      </c>
      <c r="C209" s="224" t="s">
        <v>841</v>
      </c>
      <c r="D209" s="1" t="s">
        <v>2242</v>
      </c>
      <c r="E209" s="224" t="s">
        <v>1129</v>
      </c>
      <c r="F209" s="224" t="s">
        <v>742</v>
      </c>
      <c r="G209" s="224" t="s">
        <v>895</v>
      </c>
      <c r="H209" s="224" t="s">
        <v>268</v>
      </c>
      <c r="I209" s="227" t="s">
        <v>8628</v>
      </c>
      <c r="J209" s="225" t="s">
        <v>2105</v>
      </c>
      <c r="K209" s="224" t="s">
        <v>846</v>
      </c>
      <c r="L209" s="225" t="s">
        <v>855</v>
      </c>
      <c r="M209" s="224" t="s">
        <v>848</v>
      </c>
      <c r="N209" s="224" t="s">
        <v>886</v>
      </c>
      <c r="O209" s="224" t="s">
        <v>850</v>
      </c>
      <c r="P209" s="225" t="s">
        <v>8723</v>
      </c>
      <c r="Q209" s="224" t="s">
        <v>841</v>
      </c>
      <c r="R209" s="225" t="s">
        <v>855</v>
      </c>
      <c r="S209" s="225" t="s">
        <v>8724</v>
      </c>
      <c r="T209" s="225" t="s">
        <v>2105</v>
      </c>
      <c r="U209" s="224" t="s">
        <v>855</v>
      </c>
      <c r="V209" s="224" t="s">
        <v>2245</v>
      </c>
      <c r="W209" s="224" t="s">
        <v>869</v>
      </c>
      <c r="X209" s="228" t="str">
        <f>VLOOKUP(HelpMe7[[#This Row],[Technician]],Technicians[#All],3,FALSE)</f>
        <v>RAK Ceramics</v>
      </c>
      <c r="Y209" s="228" t="str">
        <f>VLOOKUP(HelpMe7[[#This Row],[Technician]],Technicians[#All],2,FALSE)</f>
        <v>SAP SD</v>
      </c>
      <c r="Z209" s="233" t="str">
        <f>IF((TEXT("Oct 28, 2024 00:00 AM","mmm dd, yyyy hh:mm") - TEXT(HelpMe7[[#This Row],[Updated Creation Date]],"mmm dd, yyyy hh:mm"))&gt;0, "Yes","No")</f>
        <v>Yes</v>
      </c>
      <c r="AA209" s="230">
        <f ca="1">IF(HelpMe7[[#This Row],[Updated Resolved Date]]="-",NOW()-TEXT(HelpMe7[[#This Row],[Updated Creation Date]],"mmm dd, yyyy hh:mm"),HelpMe7[[#This Row],[Updated Resolved Date]]-HelpMe7[[#This Row],[Updated Creation Date]])</f>
        <v>151.08182453703921</v>
      </c>
      <c r="AB209" s="231">
        <f>YEAR(TEXT(HelpMe7[[#This Row],[Updated Creation Date]],"mmm dd, yyyy hh:mm"))</f>
        <v>2024</v>
      </c>
      <c r="AC209" s="228">
        <f>WEEKNUM(TEXT(HelpMe7[[#This Row],[Updated Creation Date]],"mmm dd, yyyy hh:mm"),2)</f>
        <v>31</v>
      </c>
      <c r="AD209" s="228" t="str">
        <f>_xlfn.CONCAT(HelpMe7[[#This Row],[Year]],"-W",HelpMe7[[#This Row],[Week'#]])</f>
        <v>2024-W31</v>
      </c>
      <c r="AE209" s="228" t="str">
        <f>IFERROR(VLOOKUP(HelpMe7[[#This Row],[ID]],CGTracker[#All],11,FALSE),"No CG Status Found")</f>
        <v>No CG Status Found</v>
      </c>
      <c r="AF209" s="228">
        <f>MONTH(TEXT(HelpMe7[[#This Row],[Updated Creation Date]],"mmm dd, yyyy hh:mm"))</f>
        <v>7</v>
      </c>
      <c r="AG209" s="228" t="str">
        <f>_xlfn.CONCAT(HelpMe7[[#This Row],[Year]],"-M",HelpMe7[[#This Row],[Month]])</f>
        <v>2024-M7</v>
      </c>
      <c r="AH209" s="228" t="str">
        <f ca="1">IF(HelpMe7[[#This Row],[Age]]&lt;2,"Less than 2",IF(HelpMe7[[#This Row],[Age]]&lt;5,"From 2 to 5",IF(HelpMe7[[#This Row],[Age]]&lt;10,"From 5 to 10","More than 10")))</f>
        <v>More than 10</v>
      </c>
      <c r="AI2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0" spans="1:36" ht="14.45">
      <c r="A210" s="236" t="s">
        <v>8725</v>
      </c>
      <c r="B210" s="224" t="s">
        <v>117</v>
      </c>
      <c r="C210" s="224" t="s">
        <v>841</v>
      </c>
      <c r="D210" s="1" t="s">
        <v>2246</v>
      </c>
      <c r="E210" s="224" t="s">
        <v>1246</v>
      </c>
      <c r="F210" s="224" t="s">
        <v>742</v>
      </c>
      <c r="G210" s="224" t="s">
        <v>516</v>
      </c>
      <c r="H210" s="224" t="s">
        <v>131</v>
      </c>
      <c r="I210" s="227" t="s">
        <v>8628</v>
      </c>
      <c r="J210" s="225" t="s">
        <v>2105</v>
      </c>
      <c r="K210" s="224" t="s">
        <v>846</v>
      </c>
      <c r="L210" s="225" t="s">
        <v>855</v>
      </c>
      <c r="M210" s="224" t="s">
        <v>848</v>
      </c>
      <c r="N210" s="224" t="s">
        <v>1004</v>
      </c>
      <c r="O210" s="224" t="s">
        <v>850</v>
      </c>
      <c r="P210" s="225" t="s">
        <v>8726</v>
      </c>
      <c r="Q210" s="224" t="s">
        <v>841</v>
      </c>
      <c r="R210" s="225" t="s">
        <v>855</v>
      </c>
      <c r="S210" s="225" t="s">
        <v>855</v>
      </c>
      <c r="T210" s="225" t="s">
        <v>2105</v>
      </c>
      <c r="U210" s="224" t="s">
        <v>855</v>
      </c>
      <c r="V210" s="224" t="s">
        <v>2248</v>
      </c>
      <c r="W210" s="224" t="s">
        <v>869</v>
      </c>
      <c r="X210" s="228" t="str">
        <f>VLOOKUP(HelpMe7[[#This Row],[Technician]],Technicians[#All],3,FALSE)</f>
        <v>RAK Ceramics</v>
      </c>
      <c r="Y210" s="228" t="str">
        <f>VLOOKUP(HelpMe7[[#This Row],[Technician]],Technicians[#All],2,FALSE)</f>
        <v>SAP SD</v>
      </c>
      <c r="Z210" s="230" t="str">
        <f>IF((TEXT("Oct 28, 2024 00:00 AM","mmm dd, yyyy hh:mm") - TEXT(HelpMe7[[#This Row],[Updated Creation Date]],"mmm dd, yyyy hh:mm"))&gt;0, "Yes","No")</f>
        <v>Yes</v>
      </c>
      <c r="AA210" s="230">
        <f ca="1">IF(HelpMe7[[#This Row],[Updated Resolved Date]]="-",NOW()-TEXT(HelpMe7[[#This Row],[Updated Creation Date]],"mmm dd, yyyy hh:mm"),HelpMe7[[#This Row],[Updated Resolved Date]]-HelpMe7[[#This Row],[Updated Creation Date]])</f>
        <v>151.08182453703921</v>
      </c>
      <c r="AB210" s="231">
        <f>YEAR(TEXT(HelpMe7[[#This Row],[Updated Creation Date]],"mmm dd, yyyy hh:mm"))</f>
        <v>2024</v>
      </c>
      <c r="AC210" s="228">
        <f>WEEKNUM(TEXT(HelpMe7[[#This Row],[Updated Creation Date]],"mmm dd, yyyy hh:mm"),2)</f>
        <v>31</v>
      </c>
      <c r="AD210" s="228" t="str">
        <f>_xlfn.CONCAT(HelpMe7[[#This Row],[Year]],"-W",HelpMe7[[#This Row],[Week'#]])</f>
        <v>2024-W31</v>
      </c>
      <c r="AE210" s="228" t="str">
        <f>IFERROR(VLOOKUP(HelpMe7[[#This Row],[ID]],CGTracker[#All],11,FALSE),"No CG Status Found")</f>
        <v>No CG Status Found</v>
      </c>
      <c r="AF210" s="228">
        <f>MONTH(TEXT(HelpMe7[[#This Row],[Updated Creation Date]],"mmm dd, yyyy hh:mm"))</f>
        <v>7</v>
      </c>
      <c r="AG210" s="228" t="str">
        <f>_xlfn.CONCAT(HelpMe7[[#This Row],[Year]],"-M",HelpMe7[[#This Row],[Month]])</f>
        <v>2024-M7</v>
      </c>
      <c r="AH210" s="228" t="str">
        <f ca="1">IF(HelpMe7[[#This Row],[Age]]&lt;2,"Less than 2",IF(HelpMe7[[#This Row],[Age]]&lt;5,"From 2 to 5",IF(HelpMe7[[#This Row],[Age]]&lt;10,"From 5 to 10","More than 10")))</f>
        <v>More than 10</v>
      </c>
      <c r="AI2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1" spans="1:36" ht="26.1">
      <c r="A211" s="236" t="s">
        <v>8727</v>
      </c>
      <c r="B211" s="224" t="s">
        <v>117</v>
      </c>
      <c r="C211" s="224" t="s">
        <v>841</v>
      </c>
      <c r="D211" s="1" t="s">
        <v>2249</v>
      </c>
      <c r="E211" s="224" t="s">
        <v>2214</v>
      </c>
      <c r="F211" s="224" t="s">
        <v>1054</v>
      </c>
      <c r="G211" s="224" t="s">
        <v>1055</v>
      </c>
      <c r="H211" s="224" t="s">
        <v>131</v>
      </c>
      <c r="I211" s="227" t="s">
        <v>8628</v>
      </c>
      <c r="J211" s="225" t="s">
        <v>2105</v>
      </c>
      <c r="K211" s="224" t="s">
        <v>846</v>
      </c>
      <c r="L211" s="225" t="s">
        <v>855</v>
      </c>
      <c r="M211" s="224" t="s">
        <v>848</v>
      </c>
      <c r="N211" s="224" t="s">
        <v>2139</v>
      </c>
      <c r="O211" s="224" t="s">
        <v>850</v>
      </c>
      <c r="P211" s="225" t="s">
        <v>8728</v>
      </c>
      <c r="Q211" s="224" t="s">
        <v>841</v>
      </c>
      <c r="R211" s="225" t="s">
        <v>855</v>
      </c>
      <c r="S211" s="225" t="s">
        <v>855</v>
      </c>
      <c r="T211" s="225" t="s">
        <v>2105</v>
      </c>
      <c r="U211" s="224" t="s">
        <v>855</v>
      </c>
      <c r="V211" s="224" t="s">
        <v>2251</v>
      </c>
      <c r="W211" s="224" t="s">
        <v>869</v>
      </c>
      <c r="X211" s="228" t="str">
        <f>VLOOKUP(HelpMe7[[#This Row],[Technician]],Technicians[#All],3,FALSE)</f>
        <v>RAK Ceramics</v>
      </c>
      <c r="Y211" s="228" t="str">
        <f>VLOOKUP(HelpMe7[[#This Row],[Technician]],Technicians[#All],2,FALSE)</f>
        <v>SAP PP</v>
      </c>
      <c r="Z211" s="233" t="str">
        <f>IF((TEXT("Oct 28, 2024 00:00 AM","mmm dd, yyyy hh:mm") - TEXT(HelpMe7[[#This Row],[Updated Creation Date]],"mmm dd, yyyy hh:mm"))&gt;0, "Yes","No")</f>
        <v>Yes</v>
      </c>
      <c r="AA211" s="230">
        <f ca="1">IF(HelpMe7[[#This Row],[Updated Resolved Date]]="-",NOW()-TEXT(HelpMe7[[#This Row],[Updated Creation Date]],"mmm dd, yyyy hh:mm"),HelpMe7[[#This Row],[Updated Resolved Date]]-HelpMe7[[#This Row],[Updated Creation Date]])</f>
        <v>151.08182453703921</v>
      </c>
      <c r="AB211" s="231">
        <f>YEAR(TEXT(HelpMe7[[#This Row],[Updated Creation Date]],"mmm dd, yyyy hh:mm"))</f>
        <v>2024</v>
      </c>
      <c r="AC211" s="228">
        <f>WEEKNUM(TEXT(HelpMe7[[#This Row],[Updated Creation Date]],"mmm dd, yyyy hh:mm"),2)</f>
        <v>31</v>
      </c>
      <c r="AD211" s="228" t="str">
        <f>_xlfn.CONCAT(HelpMe7[[#This Row],[Year]],"-W",HelpMe7[[#This Row],[Week'#]])</f>
        <v>2024-W31</v>
      </c>
      <c r="AE211" s="228" t="str">
        <f>IFERROR(VLOOKUP(HelpMe7[[#This Row],[ID]],CGTracker[#All],11,FALSE),"No CG Status Found")</f>
        <v>No CG Status Found</v>
      </c>
      <c r="AF211" s="228">
        <f>MONTH(TEXT(HelpMe7[[#This Row],[Updated Creation Date]],"mmm dd, yyyy hh:mm"))</f>
        <v>7</v>
      </c>
      <c r="AG211" s="228" t="str">
        <f>_xlfn.CONCAT(HelpMe7[[#This Row],[Year]],"-M",HelpMe7[[#This Row],[Month]])</f>
        <v>2024-M7</v>
      </c>
      <c r="AH211" s="228" t="str">
        <f ca="1">IF(HelpMe7[[#This Row],[Age]]&lt;2,"Less than 2",IF(HelpMe7[[#This Row],[Age]]&lt;5,"From 2 to 5",IF(HelpMe7[[#This Row],[Age]]&lt;10,"From 5 to 10","More than 10")))</f>
        <v>More than 10</v>
      </c>
      <c r="AI2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2" spans="1:36" ht="26.1">
      <c r="A212" s="236" t="s">
        <v>8729</v>
      </c>
      <c r="B212" s="224" t="s">
        <v>117</v>
      </c>
      <c r="C212" s="224" t="s">
        <v>841</v>
      </c>
      <c r="D212" s="1" t="s">
        <v>485</v>
      </c>
      <c r="E212" s="224" t="s">
        <v>2252</v>
      </c>
      <c r="F212" s="224" t="s">
        <v>1054</v>
      </c>
      <c r="G212" s="224" t="s">
        <v>2076</v>
      </c>
      <c r="H212" s="224" t="s">
        <v>268</v>
      </c>
      <c r="I212" s="227" t="s">
        <v>8628</v>
      </c>
      <c r="J212" s="226" t="s">
        <v>919</v>
      </c>
      <c r="K212" s="224" t="s">
        <v>846</v>
      </c>
      <c r="L212" s="225" t="s">
        <v>855</v>
      </c>
      <c r="M212" s="224" t="s">
        <v>848</v>
      </c>
      <c r="N212" s="224" t="s">
        <v>855</v>
      </c>
      <c r="O212" s="224" t="s">
        <v>850</v>
      </c>
      <c r="P212" s="225" t="s">
        <v>5872</v>
      </c>
      <c r="Q212" s="224" t="s">
        <v>841</v>
      </c>
      <c r="R212" s="225" t="s">
        <v>855</v>
      </c>
      <c r="S212" s="225" t="s">
        <v>8730</v>
      </c>
      <c r="T212" s="226" t="s">
        <v>919</v>
      </c>
      <c r="U212" s="224" t="s">
        <v>855</v>
      </c>
      <c r="V212" s="224" t="s">
        <v>2255</v>
      </c>
      <c r="W212" s="224" t="s">
        <v>869</v>
      </c>
      <c r="X212" s="228" t="str">
        <f>VLOOKUP(HelpMe7[[#This Row],[Technician]],Technicians[#All],3,FALSE)</f>
        <v>RAK Ceramics</v>
      </c>
      <c r="Y212" s="228" t="str">
        <f>VLOOKUP(HelpMe7[[#This Row],[Technician]],Technicians[#All],2,FALSE)</f>
        <v>SAP PP</v>
      </c>
      <c r="Z212" s="233" t="str">
        <f>IF((TEXT("Oct 28, 2024 00:00 AM","mmm dd, yyyy hh:mm") - TEXT(HelpMe7[[#This Row],[Updated Creation Date]],"mmm dd, yyyy hh:mm"))&gt;0, "Yes","No")</f>
        <v>Yes</v>
      </c>
      <c r="AA212" s="230">
        <f ca="1">IF(HelpMe7[[#This Row],[Updated Resolved Date]]="-",NOW()-TEXT(HelpMe7[[#This Row],[Updated Creation Date]],"mmm dd, yyyy hh:mm"),HelpMe7[[#This Row],[Updated Resolved Date]]-HelpMe7[[#This Row],[Updated Creation Date]])</f>
        <v>151.08182453703921</v>
      </c>
      <c r="AB212" s="231">
        <f>YEAR(TEXT(HelpMe7[[#This Row],[Updated Creation Date]],"mmm dd, yyyy hh:mm"))</f>
        <v>2024</v>
      </c>
      <c r="AC212" s="228">
        <f>WEEKNUM(TEXT(HelpMe7[[#This Row],[Updated Creation Date]],"mmm dd, yyyy hh:mm"),2)</f>
        <v>31</v>
      </c>
      <c r="AD212" s="228" t="str">
        <f>_xlfn.CONCAT(HelpMe7[[#This Row],[Year]],"-W",HelpMe7[[#This Row],[Week'#]])</f>
        <v>2024-W31</v>
      </c>
      <c r="AE212" s="228" t="str">
        <f>IFERROR(VLOOKUP(HelpMe7[[#This Row],[ID]],CGTracker[#All],11,FALSE),"No CG Status Found")</f>
        <v>No CG Status Found</v>
      </c>
      <c r="AF212" s="228">
        <f>MONTH(TEXT(HelpMe7[[#This Row],[Updated Creation Date]],"mmm dd, yyyy hh:mm"))</f>
        <v>7</v>
      </c>
      <c r="AG212" s="228" t="str">
        <f>_xlfn.CONCAT(HelpMe7[[#This Row],[Year]],"-M",HelpMe7[[#This Row],[Month]])</f>
        <v>2024-M7</v>
      </c>
      <c r="AH212" s="228" t="str">
        <f ca="1">IF(HelpMe7[[#This Row],[Age]]&lt;2,"Less than 2",IF(HelpMe7[[#This Row],[Age]]&lt;5,"From 2 to 5",IF(HelpMe7[[#This Row],[Age]]&lt;10,"From 5 to 10","More than 10")))</f>
        <v>More than 10</v>
      </c>
      <c r="AI2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3" spans="1:36" ht="14.45">
      <c r="A213" s="236" t="s">
        <v>8731</v>
      </c>
      <c r="B213" s="224" t="s">
        <v>117</v>
      </c>
      <c r="C213" s="224" t="s">
        <v>841</v>
      </c>
      <c r="D213" s="1" t="s">
        <v>2256</v>
      </c>
      <c r="E213" s="224" t="s">
        <v>2257</v>
      </c>
      <c r="F213" s="224" t="s">
        <v>742</v>
      </c>
      <c r="G213" s="224" t="s">
        <v>516</v>
      </c>
      <c r="H213" s="224" t="s">
        <v>403</v>
      </c>
      <c r="I213" s="227" t="s">
        <v>8628</v>
      </c>
      <c r="J213" s="225" t="s">
        <v>8650</v>
      </c>
      <c r="K213" s="224" t="s">
        <v>846</v>
      </c>
      <c r="L213" s="225" t="s">
        <v>8732</v>
      </c>
      <c r="M213" s="224" t="s">
        <v>848</v>
      </c>
      <c r="N213" s="224" t="s">
        <v>855</v>
      </c>
      <c r="O213" s="224" t="s">
        <v>850</v>
      </c>
      <c r="P213" s="225" t="s">
        <v>8732</v>
      </c>
      <c r="Q213" s="224" t="s">
        <v>841</v>
      </c>
      <c r="R213" s="225" t="s">
        <v>8733</v>
      </c>
      <c r="S213" s="225" t="s">
        <v>8733</v>
      </c>
      <c r="T213" s="225" t="s">
        <v>8650</v>
      </c>
      <c r="U213" s="224" t="s">
        <v>855</v>
      </c>
      <c r="V213" s="224" t="s">
        <v>2260</v>
      </c>
      <c r="W213" s="224" t="s">
        <v>869</v>
      </c>
      <c r="X213" s="228" t="str">
        <f>VLOOKUP(HelpMe7[[#This Row],[Technician]],Technicians[#All],3,FALSE)</f>
        <v>RAK Ceramics</v>
      </c>
      <c r="Y213" s="228" t="str">
        <f>VLOOKUP(HelpMe7[[#This Row],[Technician]],Technicians[#All],2,FALSE)</f>
        <v>SAP SD</v>
      </c>
      <c r="Z213" s="230" t="str">
        <f>IF((TEXT("Oct 28, 2024 00:00 AM","mmm dd, yyyy hh:mm") - TEXT(HelpMe7[[#This Row],[Updated Creation Date]],"mmm dd, yyyy hh:mm"))&gt;0, "Yes","No")</f>
        <v>Yes</v>
      </c>
      <c r="AA213" s="230">
        <f ca="1">IF(HelpMe7[[#This Row],[Updated Resolved Date]]="-",NOW()-TEXT(HelpMe7[[#This Row],[Updated Creation Date]],"mmm dd, yyyy hh:mm"),HelpMe7[[#This Row],[Updated Resolved Date]]-HelpMe7[[#This Row],[Updated Creation Date]])</f>
        <v>80.045138888890506</v>
      </c>
      <c r="AB213" s="231">
        <f>YEAR(TEXT(HelpMe7[[#This Row],[Updated Creation Date]],"mmm dd, yyyy hh:mm"))</f>
        <v>2024</v>
      </c>
      <c r="AC213" s="228">
        <f>WEEKNUM(TEXT(HelpMe7[[#This Row],[Updated Creation Date]],"mmm dd, yyyy hh:mm"),2)</f>
        <v>31</v>
      </c>
      <c r="AD213" s="228" t="str">
        <f>_xlfn.CONCAT(HelpMe7[[#This Row],[Year]],"-W",HelpMe7[[#This Row],[Week'#]])</f>
        <v>2024-W31</v>
      </c>
      <c r="AE213" s="228" t="str">
        <f>IFERROR(VLOOKUP(HelpMe7[[#This Row],[ID]],CGTracker[#All],11,FALSE),"No CG Status Found")</f>
        <v>No CG Status Found</v>
      </c>
      <c r="AF213" s="228">
        <f>MONTH(TEXT(HelpMe7[[#This Row],[Updated Creation Date]],"mmm dd, yyyy hh:mm"))</f>
        <v>7</v>
      </c>
      <c r="AG213" s="228" t="str">
        <f>_xlfn.CONCAT(HelpMe7[[#This Row],[Year]],"-M",HelpMe7[[#This Row],[Month]])</f>
        <v>2024-M7</v>
      </c>
      <c r="AH213" s="228" t="str">
        <f ca="1">IF(HelpMe7[[#This Row],[Age]]&lt;2,"Less than 2",IF(HelpMe7[[#This Row],[Age]]&lt;5,"From 2 to 5",IF(HelpMe7[[#This Row],[Age]]&lt;10,"From 5 to 10","More than 10")))</f>
        <v>More than 10</v>
      </c>
      <c r="AI2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45582.720833333333</v>
      </c>
    </row>
    <row r="214" spans="1:36" ht="14.45">
      <c r="A214" s="236" t="s">
        <v>8734</v>
      </c>
      <c r="B214" s="224" t="s">
        <v>117</v>
      </c>
      <c r="C214" s="224" t="s">
        <v>841</v>
      </c>
      <c r="D214" s="1" t="s">
        <v>2261</v>
      </c>
      <c r="E214" s="224" t="s">
        <v>1246</v>
      </c>
      <c r="F214" s="224" t="s">
        <v>742</v>
      </c>
      <c r="G214" s="224" t="s">
        <v>2262</v>
      </c>
      <c r="H214" s="224" t="s">
        <v>268</v>
      </c>
      <c r="I214" s="227" t="s">
        <v>8628</v>
      </c>
      <c r="J214" s="226" t="s">
        <v>919</v>
      </c>
      <c r="K214" s="224" t="s">
        <v>846</v>
      </c>
      <c r="L214" s="225" t="s">
        <v>855</v>
      </c>
      <c r="M214" s="224" t="s">
        <v>848</v>
      </c>
      <c r="N214" s="224" t="s">
        <v>1004</v>
      </c>
      <c r="O214" s="224" t="s">
        <v>850</v>
      </c>
      <c r="P214" s="225" t="s">
        <v>8735</v>
      </c>
      <c r="Q214" s="224" t="s">
        <v>841</v>
      </c>
      <c r="R214" s="225" t="s">
        <v>855</v>
      </c>
      <c r="S214" s="225" t="s">
        <v>855</v>
      </c>
      <c r="T214" s="226" t="s">
        <v>919</v>
      </c>
      <c r="U214" s="224" t="s">
        <v>855</v>
      </c>
      <c r="V214" s="224" t="s">
        <v>2264</v>
      </c>
      <c r="W214" s="224" t="s">
        <v>869</v>
      </c>
      <c r="X214" s="228" t="str">
        <f>VLOOKUP(HelpMe7[[#This Row],[Technician]],Technicians[#All],3,FALSE)</f>
        <v>RAK Ceramics</v>
      </c>
      <c r="Y214" s="228" t="str">
        <f>VLOOKUP(HelpMe7[[#This Row],[Technician]],Technicians[#All],2,FALSE)</f>
        <v>SAP SD</v>
      </c>
      <c r="Z214" s="233" t="str">
        <f>IF((TEXT("Oct 28, 2024 00:00 AM","mmm dd, yyyy hh:mm") - TEXT(HelpMe7[[#This Row],[Updated Creation Date]],"mmm dd, yyyy hh:mm"))&gt;0, "Yes","No")</f>
        <v>Yes</v>
      </c>
      <c r="AA214" s="230">
        <f ca="1">IF(HelpMe7[[#This Row],[Updated Resolved Date]]="-",NOW()-TEXT(HelpMe7[[#This Row],[Updated Creation Date]],"mmm dd, yyyy hh:mm"),HelpMe7[[#This Row],[Updated Resolved Date]]-HelpMe7[[#This Row],[Updated Creation Date]])</f>
        <v>151.08182453703921</v>
      </c>
      <c r="AB214" s="231">
        <f>YEAR(TEXT(HelpMe7[[#This Row],[Updated Creation Date]],"mmm dd, yyyy hh:mm"))</f>
        <v>2024</v>
      </c>
      <c r="AC214" s="228">
        <f>WEEKNUM(TEXT(HelpMe7[[#This Row],[Updated Creation Date]],"mmm dd, yyyy hh:mm"),2)</f>
        <v>31</v>
      </c>
      <c r="AD214" s="228" t="str">
        <f>_xlfn.CONCAT(HelpMe7[[#This Row],[Year]],"-W",HelpMe7[[#This Row],[Week'#]])</f>
        <v>2024-W31</v>
      </c>
      <c r="AE214" s="228" t="str">
        <f>IFERROR(VLOOKUP(HelpMe7[[#This Row],[ID]],CGTracker[#All],11,FALSE),"No CG Status Found")</f>
        <v>No CG Status Found</v>
      </c>
      <c r="AF214" s="228">
        <f>MONTH(TEXT(HelpMe7[[#This Row],[Updated Creation Date]],"mmm dd, yyyy hh:mm"))</f>
        <v>7</v>
      </c>
      <c r="AG214" s="228" t="str">
        <f>_xlfn.CONCAT(HelpMe7[[#This Row],[Year]],"-M",HelpMe7[[#This Row],[Month]])</f>
        <v>2024-M7</v>
      </c>
      <c r="AH214" s="228" t="str">
        <f ca="1">IF(HelpMe7[[#This Row],[Age]]&lt;2,"Less than 2",IF(HelpMe7[[#This Row],[Age]]&lt;5,"From 2 to 5",IF(HelpMe7[[#This Row],[Age]]&lt;10,"From 5 to 10","More than 10")))</f>
        <v>More than 10</v>
      </c>
      <c r="AI2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5" spans="1:36" ht="26.1">
      <c r="A215" s="236" t="s">
        <v>8736</v>
      </c>
      <c r="B215" s="224" t="s">
        <v>117</v>
      </c>
      <c r="C215" s="224" t="s">
        <v>841</v>
      </c>
      <c r="D215" s="1" t="s">
        <v>2265</v>
      </c>
      <c r="E215" s="224" t="s">
        <v>2266</v>
      </c>
      <c r="F215" s="224" t="s">
        <v>603</v>
      </c>
      <c r="G215" s="224" t="s">
        <v>860</v>
      </c>
      <c r="H215" s="224" t="s">
        <v>403</v>
      </c>
      <c r="I215" s="227" t="s">
        <v>8628</v>
      </c>
      <c r="J215" s="225" t="s">
        <v>2105</v>
      </c>
      <c r="K215" s="224" t="s">
        <v>846</v>
      </c>
      <c r="L215" s="225" t="s">
        <v>8737</v>
      </c>
      <c r="M215" s="224" t="s">
        <v>848</v>
      </c>
      <c r="N215" s="224" t="s">
        <v>863</v>
      </c>
      <c r="O215" s="224" t="s">
        <v>850</v>
      </c>
      <c r="P215" s="225" t="s">
        <v>8738</v>
      </c>
      <c r="Q215" s="224" t="s">
        <v>841</v>
      </c>
      <c r="R215" s="225" t="s">
        <v>2572</v>
      </c>
      <c r="S215" s="225" t="s">
        <v>2572</v>
      </c>
      <c r="T215" s="225" t="s">
        <v>2105</v>
      </c>
      <c r="U215" s="224" t="s">
        <v>855</v>
      </c>
      <c r="V215" s="224" t="s">
        <v>2270</v>
      </c>
      <c r="W215" s="224" t="s">
        <v>869</v>
      </c>
      <c r="X215" s="228" t="str">
        <f>VLOOKUP(HelpMe7[[#This Row],[Technician]],Technicians[#All],3,FALSE)</f>
        <v>RAK Ceramics</v>
      </c>
      <c r="Y215" s="228" t="str">
        <f>VLOOKUP(HelpMe7[[#This Row],[Technician]],Technicians[#All],2,FALSE)</f>
        <v>SAP ABAP</v>
      </c>
      <c r="Z215" s="230" t="str">
        <f>IF((TEXT("Oct 28, 2024 00:00 AM","mmm dd, yyyy hh:mm") - TEXT(HelpMe7[[#This Row],[Updated Creation Date]],"mmm dd, yyyy hh:mm"))&gt;0, "Yes","No")</f>
        <v>Yes</v>
      </c>
      <c r="AA215" s="230">
        <f ca="1">IF(HelpMe7[[#This Row],[Updated Resolved Date]]="-",NOW()-TEXT(HelpMe7[[#This Row],[Updated Creation Date]],"mmm dd, yyyy hh:mm"),HelpMe7[[#This Row],[Updated Resolved Date]]-HelpMe7[[#This Row],[Updated Creation Date]])</f>
        <v>9.7986111111167702</v>
      </c>
      <c r="AB215" s="231">
        <f>YEAR(TEXT(HelpMe7[[#This Row],[Updated Creation Date]],"mmm dd, yyyy hh:mm"))</f>
        <v>2024</v>
      </c>
      <c r="AC215" s="228">
        <f>WEEKNUM(TEXT(HelpMe7[[#This Row],[Updated Creation Date]],"mmm dd, yyyy hh:mm"),2)</f>
        <v>31</v>
      </c>
      <c r="AD215" s="228" t="str">
        <f>_xlfn.CONCAT(HelpMe7[[#This Row],[Year]],"-W",HelpMe7[[#This Row],[Week'#]])</f>
        <v>2024-W31</v>
      </c>
      <c r="AE215" s="228" t="str">
        <f>IFERROR(VLOOKUP(HelpMe7[[#This Row],[ID]],CGTracker[#All],11,FALSE),"No CG Status Found")</f>
        <v>No CG Status Found</v>
      </c>
      <c r="AF215" s="228">
        <f>MONTH(TEXT(HelpMe7[[#This Row],[Updated Creation Date]],"mmm dd, yyyy hh:mm"))</f>
        <v>7</v>
      </c>
      <c r="AG215" s="228" t="str">
        <f>_xlfn.CONCAT(HelpMe7[[#This Row],[Year]],"-M",HelpMe7[[#This Row],[Month]])</f>
        <v>2024-M7</v>
      </c>
      <c r="AH215" s="228" t="str">
        <f ca="1">IF(HelpMe7[[#This Row],[Age]]&lt;2,"Less than 2",IF(HelpMe7[[#This Row],[Age]]&lt;5,"From 2 to 5",IF(HelpMe7[[#This Row],[Age]]&lt;10,"From 5 to 10","More than 10")))</f>
        <v>From 5 to 10</v>
      </c>
      <c r="AI2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45512.474305555559</v>
      </c>
    </row>
    <row r="216" spans="1:36" ht="26.1">
      <c r="A216" s="236" t="s">
        <v>8739</v>
      </c>
      <c r="B216" s="224" t="s">
        <v>117</v>
      </c>
      <c r="C216" s="224" t="s">
        <v>841</v>
      </c>
      <c r="D216" s="1" t="s">
        <v>2271</v>
      </c>
      <c r="E216" s="224" t="s">
        <v>2266</v>
      </c>
      <c r="F216" s="224" t="s">
        <v>603</v>
      </c>
      <c r="G216" s="224" t="s">
        <v>860</v>
      </c>
      <c r="H216" s="224" t="s">
        <v>268</v>
      </c>
      <c r="I216" s="227" t="s">
        <v>8628</v>
      </c>
      <c r="J216" s="225" t="s">
        <v>8740</v>
      </c>
      <c r="K216" s="224" t="s">
        <v>846</v>
      </c>
      <c r="L216" s="225" t="s">
        <v>855</v>
      </c>
      <c r="M216" s="224" t="s">
        <v>848</v>
      </c>
      <c r="N216" s="224" t="s">
        <v>863</v>
      </c>
      <c r="O216" s="224" t="s">
        <v>850</v>
      </c>
      <c r="P216" s="225" t="s">
        <v>8741</v>
      </c>
      <c r="Q216" s="224" t="s">
        <v>841</v>
      </c>
      <c r="R216" s="225" t="s">
        <v>855</v>
      </c>
      <c r="S216" s="225" t="s">
        <v>855</v>
      </c>
      <c r="T216" s="225" t="s">
        <v>8740</v>
      </c>
      <c r="U216" s="224" t="s">
        <v>855</v>
      </c>
      <c r="V216" s="224" t="s">
        <v>2274</v>
      </c>
      <c r="W216" s="224" t="s">
        <v>869</v>
      </c>
      <c r="X216" s="228" t="str">
        <f>VLOOKUP(HelpMe7[[#This Row],[Technician]],Technicians[#All],3,FALSE)</f>
        <v>RAK Ceramics</v>
      </c>
      <c r="Y216" s="228" t="str">
        <f>VLOOKUP(HelpMe7[[#This Row],[Technician]],Technicians[#All],2,FALSE)</f>
        <v>SAP ABAP</v>
      </c>
      <c r="Z216" s="233" t="str">
        <f>IF((TEXT("Oct 28, 2024 00:00 AM","mmm dd, yyyy hh:mm") - TEXT(HelpMe7[[#This Row],[Updated Creation Date]],"mmm dd, yyyy hh:mm"))&gt;0, "Yes","No")</f>
        <v>Yes</v>
      </c>
      <c r="AA216" s="230">
        <f ca="1">IF(HelpMe7[[#This Row],[Updated Resolved Date]]="-",NOW()-TEXT(HelpMe7[[#This Row],[Updated Creation Date]],"mmm dd, yyyy hh:mm"),HelpMe7[[#This Row],[Updated Resolved Date]]-HelpMe7[[#This Row],[Updated Creation Date]])</f>
        <v>151.08182453703921</v>
      </c>
      <c r="AB216" s="231">
        <f>YEAR(TEXT(HelpMe7[[#This Row],[Updated Creation Date]],"mmm dd, yyyy hh:mm"))</f>
        <v>2024</v>
      </c>
      <c r="AC216" s="228">
        <f>WEEKNUM(TEXT(HelpMe7[[#This Row],[Updated Creation Date]],"mmm dd, yyyy hh:mm"),2)</f>
        <v>31</v>
      </c>
      <c r="AD216" s="228" t="str">
        <f>_xlfn.CONCAT(HelpMe7[[#This Row],[Year]],"-W",HelpMe7[[#This Row],[Week'#]])</f>
        <v>2024-W31</v>
      </c>
      <c r="AE216" s="228" t="str">
        <f>IFERROR(VLOOKUP(HelpMe7[[#This Row],[ID]],CGTracker[#All],11,FALSE),"No CG Status Found")</f>
        <v>No CG Status Found</v>
      </c>
      <c r="AF216" s="228">
        <f>MONTH(TEXT(HelpMe7[[#This Row],[Updated Creation Date]],"mmm dd, yyyy hh:mm"))</f>
        <v>7</v>
      </c>
      <c r="AG216" s="228" t="str">
        <f>_xlfn.CONCAT(HelpMe7[[#This Row],[Year]],"-M",HelpMe7[[#This Row],[Month]])</f>
        <v>2024-M7</v>
      </c>
      <c r="AH216" s="228" t="str">
        <f ca="1">IF(HelpMe7[[#This Row],[Age]]&lt;2,"Less than 2",IF(HelpMe7[[#This Row],[Age]]&lt;5,"From 2 to 5",IF(HelpMe7[[#This Row],[Age]]&lt;10,"From 5 to 10","More than 10")))</f>
        <v>More than 10</v>
      </c>
      <c r="AI2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7" spans="1:36" ht="26.1">
      <c r="A217" s="236" t="s">
        <v>8742</v>
      </c>
      <c r="B217" s="224" t="s">
        <v>117</v>
      </c>
      <c r="C217" s="224" t="s">
        <v>841</v>
      </c>
      <c r="D217" s="1" t="s">
        <v>2275</v>
      </c>
      <c r="E217" s="224" t="s">
        <v>2017</v>
      </c>
      <c r="F217" s="224" t="s">
        <v>742</v>
      </c>
      <c r="G217" s="224" t="s">
        <v>516</v>
      </c>
      <c r="H217" s="224" t="s">
        <v>746</v>
      </c>
      <c r="I217" s="227" t="s">
        <v>8628</v>
      </c>
      <c r="J217" s="225" t="s">
        <v>2105</v>
      </c>
      <c r="K217" s="224" t="s">
        <v>846</v>
      </c>
      <c r="L217" s="225" t="s">
        <v>855</v>
      </c>
      <c r="M217" s="224" t="s">
        <v>848</v>
      </c>
      <c r="N217" s="224" t="s">
        <v>1156</v>
      </c>
      <c r="O217" s="224" t="s">
        <v>850</v>
      </c>
      <c r="P217" s="225" t="s">
        <v>8743</v>
      </c>
      <c r="Q217" s="224" t="s">
        <v>841</v>
      </c>
      <c r="R217" s="225" t="s">
        <v>855</v>
      </c>
      <c r="S217" s="225" t="s">
        <v>855</v>
      </c>
      <c r="T217" s="225" t="s">
        <v>2105</v>
      </c>
      <c r="U217" s="224" t="s">
        <v>855</v>
      </c>
      <c r="V217" s="224" t="s">
        <v>2277</v>
      </c>
      <c r="W217" s="224" t="s">
        <v>869</v>
      </c>
      <c r="X217" s="228" t="str">
        <f>VLOOKUP(HelpMe7[[#This Row],[Technician]],Technicians[#All],3,FALSE)</f>
        <v>RAK Ceramics</v>
      </c>
      <c r="Y217" s="228" t="str">
        <f>VLOOKUP(HelpMe7[[#This Row],[Technician]],Technicians[#All],2,FALSE)</f>
        <v>SAP SD</v>
      </c>
      <c r="Z217" s="230" t="str">
        <f>IF((TEXT("Oct 28, 2024 00:00 AM","mmm dd, yyyy hh:mm") - TEXT(HelpMe7[[#This Row],[Updated Creation Date]],"mmm dd, yyyy hh:mm"))&gt;0, "Yes","No")</f>
        <v>Yes</v>
      </c>
      <c r="AA217" s="230">
        <f ca="1">IF(HelpMe7[[#This Row],[Updated Resolved Date]]="-",NOW()-TEXT(HelpMe7[[#This Row],[Updated Creation Date]],"mmm dd, yyyy hh:mm"),HelpMe7[[#This Row],[Updated Resolved Date]]-HelpMe7[[#This Row],[Updated Creation Date]])</f>
        <v>151.08182453703921</v>
      </c>
      <c r="AB217" s="231">
        <f>YEAR(TEXT(HelpMe7[[#This Row],[Updated Creation Date]],"mmm dd, yyyy hh:mm"))</f>
        <v>2024</v>
      </c>
      <c r="AC217" s="228">
        <f>WEEKNUM(TEXT(HelpMe7[[#This Row],[Updated Creation Date]],"mmm dd, yyyy hh:mm"),2)</f>
        <v>31</v>
      </c>
      <c r="AD217" s="228" t="str">
        <f>_xlfn.CONCAT(HelpMe7[[#This Row],[Year]],"-W",HelpMe7[[#This Row],[Week'#]])</f>
        <v>2024-W31</v>
      </c>
      <c r="AE217" s="228" t="str">
        <f>IFERROR(VLOOKUP(HelpMe7[[#This Row],[ID]],CGTracker[#All],11,FALSE),"No CG Status Found")</f>
        <v>No CG Status Found</v>
      </c>
      <c r="AF217" s="228">
        <f>MONTH(TEXT(HelpMe7[[#This Row],[Updated Creation Date]],"mmm dd, yyyy hh:mm"))</f>
        <v>7</v>
      </c>
      <c r="AG217" s="228" t="str">
        <f>_xlfn.CONCAT(HelpMe7[[#This Row],[Year]],"-M",HelpMe7[[#This Row],[Month]])</f>
        <v>2024-M7</v>
      </c>
      <c r="AH217" s="228" t="str">
        <f ca="1">IF(HelpMe7[[#This Row],[Age]]&lt;2,"Less than 2",IF(HelpMe7[[#This Row],[Age]]&lt;5,"From 2 to 5",IF(HelpMe7[[#This Row],[Age]]&lt;10,"From 5 to 10","More than 10")))</f>
        <v>More than 10</v>
      </c>
      <c r="AI2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8" spans="1:36" ht="26.1">
      <c r="A218" s="236" t="s">
        <v>8744</v>
      </c>
      <c r="B218" s="224" t="s">
        <v>117</v>
      </c>
      <c r="C218" s="224" t="s">
        <v>841</v>
      </c>
      <c r="D218" s="1" t="s">
        <v>2278</v>
      </c>
      <c r="E218" s="224" t="s">
        <v>1246</v>
      </c>
      <c r="F218" s="224" t="s">
        <v>742</v>
      </c>
      <c r="G218" s="224" t="s">
        <v>516</v>
      </c>
      <c r="H218" s="224" t="s">
        <v>746</v>
      </c>
      <c r="I218" s="227" t="s">
        <v>8628</v>
      </c>
      <c r="J218" s="225" t="s">
        <v>2105</v>
      </c>
      <c r="K218" s="224" t="s">
        <v>846</v>
      </c>
      <c r="L218" s="225" t="s">
        <v>855</v>
      </c>
      <c r="M218" s="224" t="s">
        <v>848</v>
      </c>
      <c r="N218" s="224" t="s">
        <v>1004</v>
      </c>
      <c r="O218" s="224" t="s">
        <v>850</v>
      </c>
      <c r="P218" s="225" t="s">
        <v>8745</v>
      </c>
      <c r="Q218" s="224" t="s">
        <v>841</v>
      </c>
      <c r="R218" s="225" t="s">
        <v>855</v>
      </c>
      <c r="S218" s="225" t="s">
        <v>8746</v>
      </c>
      <c r="T218" s="225" t="s">
        <v>2105</v>
      </c>
      <c r="U218" s="224" t="s">
        <v>855</v>
      </c>
      <c r="V218" s="224" t="s">
        <v>2281</v>
      </c>
      <c r="W218" s="224" t="s">
        <v>869</v>
      </c>
      <c r="X218" s="228" t="str">
        <f>VLOOKUP(HelpMe7[[#This Row],[Technician]],Technicians[#All],3,FALSE)</f>
        <v>RAK Ceramics</v>
      </c>
      <c r="Y218" s="228" t="str">
        <f>VLOOKUP(HelpMe7[[#This Row],[Technician]],Technicians[#All],2,FALSE)</f>
        <v>SAP SD</v>
      </c>
      <c r="Z218" s="230" t="str">
        <f>IF((TEXT("Oct 28, 2024 00:00 AM","mmm dd, yyyy hh:mm") - TEXT(HelpMe7[[#This Row],[Updated Creation Date]],"mmm dd, yyyy hh:mm"))&gt;0, "Yes","No")</f>
        <v>Yes</v>
      </c>
      <c r="AA218" s="230">
        <f ca="1">IF(HelpMe7[[#This Row],[Updated Resolved Date]]="-",NOW()-TEXT(HelpMe7[[#This Row],[Updated Creation Date]],"mmm dd, yyyy hh:mm"),HelpMe7[[#This Row],[Updated Resolved Date]]-HelpMe7[[#This Row],[Updated Creation Date]])</f>
        <v>151.08182453703921</v>
      </c>
      <c r="AB218" s="231">
        <f>YEAR(TEXT(HelpMe7[[#This Row],[Updated Creation Date]],"mmm dd, yyyy hh:mm"))</f>
        <v>2024</v>
      </c>
      <c r="AC218" s="228">
        <f>WEEKNUM(TEXT(HelpMe7[[#This Row],[Updated Creation Date]],"mmm dd, yyyy hh:mm"),2)</f>
        <v>31</v>
      </c>
      <c r="AD218" s="228" t="str">
        <f>_xlfn.CONCAT(HelpMe7[[#This Row],[Year]],"-W",HelpMe7[[#This Row],[Week'#]])</f>
        <v>2024-W31</v>
      </c>
      <c r="AE218" s="228" t="str">
        <f>IFERROR(VLOOKUP(HelpMe7[[#This Row],[ID]],CGTracker[#All],11,FALSE),"No CG Status Found")</f>
        <v>No CG Status Found</v>
      </c>
      <c r="AF218" s="228">
        <f>MONTH(TEXT(HelpMe7[[#This Row],[Updated Creation Date]],"mmm dd, yyyy hh:mm"))</f>
        <v>7</v>
      </c>
      <c r="AG218" s="228" t="str">
        <f>_xlfn.CONCAT(HelpMe7[[#This Row],[Year]],"-M",HelpMe7[[#This Row],[Month]])</f>
        <v>2024-M7</v>
      </c>
      <c r="AH218" s="228" t="str">
        <f ca="1">IF(HelpMe7[[#This Row],[Age]]&lt;2,"Less than 2",IF(HelpMe7[[#This Row],[Age]]&lt;5,"From 2 to 5",IF(HelpMe7[[#This Row],[Age]]&lt;10,"From 5 to 10","More than 10")))</f>
        <v>More than 10</v>
      </c>
      <c r="AI2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19" spans="1:36" ht="26.1">
      <c r="A219" s="236" t="s">
        <v>8747</v>
      </c>
      <c r="B219" s="224" t="s">
        <v>117</v>
      </c>
      <c r="C219" s="224" t="s">
        <v>841</v>
      </c>
      <c r="D219" s="1" t="s">
        <v>2282</v>
      </c>
      <c r="E219" s="224" t="s">
        <v>2283</v>
      </c>
      <c r="F219" s="224" t="s">
        <v>603</v>
      </c>
      <c r="G219" s="224" t="s">
        <v>860</v>
      </c>
      <c r="H219" s="224" t="s">
        <v>403</v>
      </c>
      <c r="I219" s="227" t="s">
        <v>8628</v>
      </c>
      <c r="J219" s="225" t="s">
        <v>2105</v>
      </c>
      <c r="K219" s="224" t="s">
        <v>846</v>
      </c>
      <c r="L219" s="225" t="s">
        <v>8748</v>
      </c>
      <c r="M219" s="224" t="s">
        <v>848</v>
      </c>
      <c r="N219" s="224" t="s">
        <v>1098</v>
      </c>
      <c r="O219" s="224" t="s">
        <v>850</v>
      </c>
      <c r="P219" s="225" t="s">
        <v>8748</v>
      </c>
      <c r="Q219" s="224" t="s">
        <v>841</v>
      </c>
      <c r="R219" s="225" t="s">
        <v>8749</v>
      </c>
      <c r="S219" s="225" t="s">
        <v>8750</v>
      </c>
      <c r="T219" s="225" t="s">
        <v>2105</v>
      </c>
      <c r="U219" s="224" t="s">
        <v>855</v>
      </c>
      <c r="V219" s="224" t="s">
        <v>2287</v>
      </c>
      <c r="W219" s="224" t="s">
        <v>869</v>
      </c>
      <c r="X219" s="228" t="str">
        <f>VLOOKUP(HelpMe7[[#This Row],[Technician]],Technicians[#All],3,FALSE)</f>
        <v>RAK Ceramics</v>
      </c>
      <c r="Y219" s="228" t="str">
        <f>VLOOKUP(HelpMe7[[#This Row],[Technician]],Technicians[#All],2,FALSE)</f>
        <v>SAP ABAP</v>
      </c>
      <c r="Z219" s="230" t="str">
        <f>IF((TEXT("Oct 28, 2024 00:00 AM","mmm dd, yyyy hh:mm") - TEXT(HelpMe7[[#This Row],[Updated Creation Date]],"mmm dd, yyyy hh:mm"))&gt;0, "Yes","No")</f>
        <v>Yes</v>
      </c>
      <c r="AA219" s="230">
        <f ca="1">IF(HelpMe7[[#This Row],[Updated Resolved Date]]="-",NOW()-TEXT(HelpMe7[[#This Row],[Updated Creation Date]],"mmm dd, yyyy hh:mm"),HelpMe7[[#This Row],[Updated Resolved Date]]-HelpMe7[[#This Row],[Updated Creation Date]])</f>
        <v>91.997916666667152</v>
      </c>
      <c r="AB219" s="231">
        <f>YEAR(TEXT(HelpMe7[[#This Row],[Updated Creation Date]],"mmm dd, yyyy hh:mm"))</f>
        <v>2024</v>
      </c>
      <c r="AC219" s="228">
        <f>WEEKNUM(TEXT(HelpMe7[[#This Row],[Updated Creation Date]],"mmm dd, yyyy hh:mm"),2)</f>
        <v>31</v>
      </c>
      <c r="AD219" s="228" t="str">
        <f>_xlfn.CONCAT(HelpMe7[[#This Row],[Year]],"-W",HelpMe7[[#This Row],[Week'#]])</f>
        <v>2024-W31</v>
      </c>
      <c r="AE219" s="228" t="str">
        <f>IFERROR(VLOOKUP(HelpMe7[[#This Row],[ID]],CGTracker[#All],11,FALSE),"No CG Status Found")</f>
        <v>No CG Status Found</v>
      </c>
      <c r="AF219" s="228">
        <f>MONTH(TEXT(HelpMe7[[#This Row],[Updated Creation Date]],"mmm dd, yyyy hh:mm"))</f>
        <v>7</v>
      </c>
      <c r="AG219" s="228" t="str">
        <f>_xlfn.CONCAT(HelpMe7[[#This Row],[Year]],"-M",HelpMe7[[#This Row],[Month]])</f>
        <v>2024-M7</v>
      </c>
      <c r="AH219" s="228" t="str">
        <f ca="1">IF(HelpMe7[[#This Row],[Age]]&lt;2,"Less than 2",IF(HelpMe7[[#This Row],[Age]]&lt;5,"From 2 to 5",IF(HelpMe7[[#This Row],[Age]]&lt;10,"From 5 to 10","More than 10")))</f>
        <v>More than 10</v>
      </c>
      <c r="AI2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45594.673611111109</v>
      </c>
    </row>
    <row r="220" spans="1:36" ht="14.45">
      <c r="A220" s="236" t="s">
        <v>8751</v>
      </c>
      <c r="B220" s="224" t="s">
        <v>117</v>
      </c>
      <c r="C220" s="224" t="s">
        <v>841</v>
      </c>
      <c r="D220" s="1" t="s">
        <v>708</v>
      </c>
      <c r="E220" s="224" t="s">
        <v>921</v>
      </c>
      <c r="F220" s="224" t="s">
        <v>2387</v>
      </c>
      <c r="G220" s="224" t="s">
        <v>1011</v>
      </c>
      <c r="H220" s="224" t="s">
        <v>268</v>
      </c>
      <c r="I220" s="227" t="s">
        <v>8628</v>
      </c>
      <c r="J220" s="225" t="s">
        <v>2105</v>
      </c>
      <c r="K220" s="224" t="s">
        <v>846</v>
      </c>
      <c r="L220" s="225" t="s">
        <v>855</v>
      </c>
      <c r="M220" s="224" t="s">
        <v>848</v>
      </c>
      <c r="N220" s="224" t="s">
        <v>924</v>
      </c>
      <c r="O220" s="224" t="s">
        <v>850</v>
      </c>
      <c r="P220" s="225" t="s">
        <v>8752</v>
      </c>
      <c r="Q220" s="224" t="s">
        <v>841</v>
      </c>
      <c r="R220" s="225" t="s">
        <v>855</v>
      </c>
      <c r="S220" s="225" t="s">
        <v>855</v>
      </c>
      <c r="T220" s="225" t="s">
        <v>2105</v>
      </c>
      <c r="U220" s="224" t="s">
        <v>855</v>
      </c>
      <c r="V220" s="224" t="s">
        <v>2289</v>
      </c>
      <c r="W220" s="224" t="s">
        <v>869</v>
      </c>
      <c r="X220" s="228" t="str">
        <f>VLOOKUP(HelpMe7[[#This Row],[Technician]],Technicians[#All],3,FALSE)</f>
        <v>Capgemini</v>
      </c>
      <c r="Y220" s="228" t="str">
        <f>VLOOKUP(HelpMe7[[#This Row],[Technician]],Technicians[#All],2,FALSE)</f>
        <v>SAP FICO</v>
      </c>
      <c r="Z220" s="233" t="str">
        <f>IF((TEXT("Oct 28, 2024 00:00 AM","mmm dd, yyyy hh:mm") - TEXT(HelpMe7[[#This Row],[Updated Creation Date]],"mmm dd, yyyy hh:mm"))&gt;0, "Yes","No")</f>
        <v>Yes</v>
      </c>
      <c r="AA220" s="230">
        <f ca="1">IF(HelpMe7[[#This Row],[Updated Resolved Date]]="-",NOW()-TEXT(HelpMe7[[#This Row],[Updated Creation Date]],"mmm dd, yyyy hh:mm"),HelpMe7[[#This Row],[Updated Resolved Date]]-HelpMe7[[#This Row],[Updated Creation Date]])</f>
        <v>151.08182453703921</v>
      </c>
      <c r="AB220" s="231">
        <f>YEAR(TEXT(HelpMe7[[#This Row],[Updated Creation Date]],"mmm dd, yyyy hh:mm"))</f>
        <v>2024</v>
      </c>
      <c r="AC220" s="228">
        <f>WEEKNUM(TEXT(HelpMe7[[#This Row],[Updated Creation Date]],"mmm dd, yyyy hh:mm"),2)</f>
        <v>31</v>
      </c>
      <c r="AD220" s="228" t="str">
        <f>_xlfn.CONCAT(HelpMe7[[#This Row],[Year]],"-W",HelpMe7[[#This Row],[Week'#]])</f>
        <v>2024-W31</v>
      </c>
      <c r="AE220" s="228" t="str">
        <f>IFERROR(VLOOKUP(HelpMe7[[#This Row],[ID]],CGTracker[#All],11,FALSE),"No CG Status Found")</f>
        <v>No CG Status Found</v>
      </c>
      <c r="AF220" s="228">
        <f>MONTH(TEXT(HelpMe7[[#This Row],[Updated Creation Date]],"mmm dd, yyyy hh:mm"))</f>
        <v>7</v>
      </c>
      <c r="AG220" s="228" t="str">
        <f>_xlfn.CONCAT(HelpMe7[[#This Row],[Year]],"-M",HelpMe7[[#This Row],[Month]])</f>
        <v>2024-M7</v>
      </c>
      <c r="AH220" s="228" t="str">
        <f ca="1">IF(HelpMe7[[#This Row],[Age]]&lt;2,"Less than 2",IF(HelpMe7[[#This Row],[Age]]&lt;5,"From 2 to 5",IF(HelpMe7[[#This Row],[Age]]&lt;10,"From 5 to 10","More than 10")))</f>
        <v>More than 10</v>
      </c>
      <c r="AI2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21" spans="1:36" ht="26.1">
      <c r="A221" s="236" t="s">
        <v>8753</v>
      </c>
      <c r="B221" s="224" t="s">
        <v>117</v>
      </c>
      <c r="C221" s="224" t="s">
        <v>841</v>
      </c>
      <c r="D221" s="1" t="s">
        <v>2290</v>
      </c>
      <c r="E221" s="224" t="s">
        <v>2291</v>
      </c>
      <c r="F221" s="224" t="s">
        <v>223</v>
      </c>
      <c r="G221" s="224" t="s">
        <v>516</v>
      </c>
      <c r="H221" s="224" t="s">
        <v>746</v>
      </c>
      <c r="I221" s="227" t="s">
        <v>8628</v>
      </c>
      <c r="J221" s="225" t="s">
        <v>8650</v>
      </c>
      <c r="K221" s="224" t="s">
        <v>846</v>
      </c>
      <c r="L221" s="225" t="s">
        <v>855</v>
      </c>
      <c r="M221" s="224" t="s">
        <v>848</v>
      </c>
      <c r="N221" s="224" t="s">
        <v>1280</v>
      </c>
      <c r="O221" s="224" t="s">
        <v>850</v>
      </c>
      <c r="P221" s="225" t="s">
        <v>8754</v>
      </c>
      <c r="Q221" s="224" t="s">
        <v>841</v>
      </c>
      <c r="R221" s="225" t="s">
        <v>855</v>
      </c>
      <c r="S221" s="225" t="s">
        <v>8755</v>
      </c>
      <c r="T221" s="225" t="s">
        <v>8650</v>
      </c>
      <c r="U221" s="224" t="s">
        <v>855</v>
      </c>
      <c r="V221" s="224" t="s">
        <v>2294</v>
      </c>
      <c r="W221" s="224" t="s">
        <v>869</v>
      </c>
      <c r="X221" s="228" t="str">
        <f>VLOOKUP(HelpMe7[[#This Row],[Technician]],Technicians[#All],3,FALSE)</f>
        <v>Capgemini</v>
      </c>
      <c r="Y221" s="228" t="str">
        <f>VLOOKUP(HelpMe7[[#This Row],[Technician]],Technicians[#All],2,FALSE)</f>
        <v>SAP HCM</v>
      </c>
      <c r="Z221" s="230" t="str">
        <f>IF((TEXT("Oct 28, 2024 00:00 AM","mmm dd, yyyy hh:mm") - TEXT(HelpMe7[[#This Row],[Updated Creation Date]],"mmm dd, yyyy hh:mm"))&gt;0, "Yes","No")</f>
        <v>Yes</v>
      </c>
      <c r="AA221" s="230">
        <f ca="1">IF(HelpMe7[[#This Row],[Updated Resolved Date]]="-",NOW()-TEXT(HelpMe7[[#This Row],[Updated Creation Date]],"mmm dd, yyyy hh:mm"),HelpMe7[[#This Row],[Updated Resolved Date]]-HelpMe7[[#This Row],[Updated Creation Date]])</f>
        <v>151.08182453703921</v>
      </c>
      <c r="AB221" s="231">
        <f>YEAR(TEXT(HelpMe7[[#This Row],[Updated Creation Date]],"mmm dd, yyyy hh:mm"))</f>
        <v>2024</v>
      </c>
      <c r="AC221" s="228">
        <f>WEEKNUM(TEXT(HelpMe7[[#This Row],[Updated Creation Date]],"mmm dd, yyyy hh:mm"),2)</f>
        <v>31</v>
      </c>
      <c r="AD221" s="228" t="str">
        <f>_xlfn.CONCAT(HelpMe7[[#This Row],[Year]],"-W",HelpMe7[[#This Row],[Week'#]])</f>
        <v>2024-W31</v>
      </c>
      <c r="AE221" s="228" t="str">
        <f>IFERROR(VLOOKUP(HelpMe7[[#This Row],[ID]],CGTracker[#All],11,FALSE),"No CG Status Found")</f>
        <v>No CG Status Found</v>
      </c>
      <c r="AF221" s="228">
        <f>MONTH(TEXT(HelpMe7[[#This Row],[Updated Creation Date]],"mmm dd, yyyy hh:mm"))</f>
        <v>7</v>
      </c>
      <c r="AG221" s="228" t="str">
        <f>_xlfn.CONCAT(HelpMe7[[#This Row],[Year]],"-M",HelpMe7[[#This Row],[Month]])</f>
        <v>2024-M7</v>
      </c>
      <c r="AH221" s="228" t="str">
        <f ca="1">IF(HelpMe7[[#This Row],[Age]]&lt;2,"Less than 2",IF(HelpMe7[[#This Row],[Age]]&lt;5,"From 2 to 5",IF(HelpMe7[[#This Row],[Age]]&lt;10,"From 5 to 10","More than 10")))</f>
        <v>More than 10</v>
      </c>
      <c r="AI2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22" spans="1:36" ht="26.1">
      <c r="A222" s="236" t="s">
        <v>8756</v>
      </c>
      <c r="B222" s="224" t="s">
        <v>117</v>
      </c>
      <c r="C222" s="224" t="s">
        <v>795</v>
      </c>
      <c r="D222" s="1" t="s">
        <v>2295</v>
      </c>
      <c r="E222" s="224" t="s">
        <v>2296</v>
      </c>
      <c r="F222" s="224" t="s">
        <v>603</v>
      </c>
      <c r="G222" s="224" t="s">
        <v>860</v>
      </c>
      <c r="H222" s="224" t="s">
        <v>403</v>
      </c>
      <c r="I222" s="227" t="s">
        <v>8628</v>
      </c>
      <c r="J222" s="225" t="s">
        <v>8632</v>
      </c>
      <c r="K222" s="224" t="s">
        <v>846</v>
      </c>
      <c r="L222" s="225" t="s">
        <v>3428</v>
      </c>
      <c r="M222" s="224" t="s">
        <v>848</v>
      </c>
      <c r="N222" s="224" t="s">
        <v>1122</v>
      </c>
      <c r="O222" s="224" t="s">
        <v>917</v>
      </c>
      <c r="P222" s="225" t="s">
        <v>3428</v>
      </c>
      <c r="Q222" s="224" t="s">
        <v>795</v>
      </c>
      <c r="R222" s="225" t="s">
        <v>1868</v>
      </c>
      <c r="S222" s="225" t="s">
        <v>1868</v>
      </c>
      <c r="T222" s="225" t="s">
        <v>8632</v>
      </c>
      <c r="U222" s="224" t="s">
        <v>855</v>
      </c>
      <c r="V222" s="224" t="s">
        <v>2299</v>
      </c>
      <c r="W222" s="224" t="s">
        <v>869</v>
      </c>
      <c r="X222" s="228" t="str">
        <f>VLOOKUP(HelpMe7[[#This Row],[Technician]],Technicians[#All],3,FALSE)</f>
        <v>RAK Ceramics</v>
      </c>
      <c r="Y222" s="228" t="str">
        <f>VLOOKUP(HelpMe7[[#This Row],[Technician]],Technicians[#All],2,FALSE)</f>
        <v>SAP ABAP</v>
      </c>
      <c r="Z222" s="233" t="str">
        <f>IF((TEXT("Oct 28, 2024 00:00 AM","mmm dd, yyyy hh:mm") - TEXT(HelpMe7[[#This Row],[Updated Creation Date]],"mmm dd, yyyy hh:mm"))&gt;0, "Yes","No")</f>
        <v>Yes</v>
      </c>
      <c r="AA222" s="230">
        <f ca="1">IF(HelpMe7[[#This Row],[Updated Resolved Date]]="-",NOW()-TEXT(HelpMe7[[#This Row],[Updated Creation Date]],"mmm dd, yyyy hh:mm"),HelpMe7[[#This Row],[Updated Resolved Date]]-HelpMe7[[#This Row],[Updated Creation Date]])</f>
        <v>22.046527777776646</v>
      </c>
      <c r="AB222" s="231">
        <f>YEAR(TEXT(HelpMe7[[#This Row],[Updated Creation Date]],"mmm dd, yyyy hh:mm"))</f>
        <v>2024</v>
      </c>
      <c r="AC222" s="228">
        <f>WEEKNUM(TEXT(HelpMe7[[#This Row],[Updated Creation Date]],"mmm dd, yyyy hh:mm"),2)</f>
        <v>31</v>
      </c>
      <c r="AD222" s="228" t="str">
        <f>_xlfn.CONCAT(HelpMe7[[#This Row],[Year]],"-W",HelpMe7[[#This Row],[Week'#]])</f>
        <v>2024-W31</v>
      </c>
      <c r="AE222" s="228" t="str">
        <f>IFERROR(VLOOKUP(HelpMe7[[#This Row],[ID]],CGTracker[#All],11,FALSE),"No CG Status Found")</f>
        <v>No CG Status Found</v>
      </c>
      <c r="AF222" s="228">
        <f>MONTH(TEXT(HelpMe7[[#This Row],[Updated Creation Date]],"mmm dd, yyyy hh:mm"))</f>
        <v>7</v>
      </c>
      <c r="AG222" s="228" t="str">
        <f>_xlfn.CONCAT(HelpMe7[[#This Row],[Year]],"-M",HelpMe7[[#This Row],[Month]])</f>
        <v>2024-M7</v>
      </c>
      <c r="AH222" s="228" t="str">
        <f ca="1">IF(HelpMe7[[#This Row],[Age]]&lt;2,"Less than 2",IF(HelpMe7[[#This Row],[Age]]&lt;5,"From 2 to 5",IF(HelpMe7[[#This Row],[Age]]&lt;10,"From 5 to 10","More than 10")))</f>
        <v>More than 10</v>
      </c>
      <c r="AI2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45524.722222222219</v>
      </c>
    </row>
    <row r="223" spans="1:36" ht="26.1">
      <c r="A223" s="236" t="s">
        <v>8757</v>
      </c>
      <c r="B223" s="224" t="s">
        <v>117</v>
      </c>
      <c r="C223" s="224" t="s">
        <v>841</v>
      </c>
      <c r="D223" s="1" t="s">
        <v>2300</v>
      </c>
      <c r="E223" s="224" t="s">
        <v>1499</v>
      </c>
      <c r="F223" s="224" t="s">
        <v>1054</v>
      </c>
      <c r="G223" s="224" t="s">
        <v>2076</v>
      </c>
      <c r="H223" s="224" t="s">
        <v>268</v>
      </c>
      <c r="I223" s="227" t="s">
        <v>8628</v>
      </c>
      <c r="J223" s="225" t="s">
        <v>919</v>
      </c>
      <c r="K223" s="224" t="s">
        <v>846</v>
      </c>
      <c r="L223" s="225" t="s">
        <v>855</v>
      </c>
      <c r="M223" s="224" t="s">
        <v>848</v>
      </c>
      <c r="N223" s="224" t="s">
        <v>2301</v>
      </c>
      <c r="O223" s="224" t="s">
        <v>850</v>
      </c>
      <c r="P223" s="225" t="s">
        <v>8758</v>
      </c>
      <c r="Q223" s="224" t="s">
        <v>841</v>
      </c>
      <c r="R223" s="225" t="s">
        <v>855</v>
      </c>
      <c r="S223" s="225" t="s">
        <v>855</v>
      </c>
      <c r="T223" s="225" t="s">
        <v>919</v>
      </c>
      <c r="U223" s="224" t="s">
        <v>855</v>
      </c>
      <c r="V223" s="224" t="s">
        <v>2303</v>
      </c>
      <c r="W223" s="224" t="s">
        <v>869</v>
      </c>
      <c r="X223" s="228" t="str">
        <f>VLOOKUP(HelpMe7[[#This Row],[Technician]],Technicians[#All],3,FALSE)</f>
        <v>RAK Ceramics</v>
      </c>
      <c r="Y223" s="228" t="str">
        <f>VLOOKUP(HelpMe7[[#This Row],[Technician]],Technicians[#All],2,FALSE)</f>
        <v>SAP PP</v>
      </c>
      <c r="Z223" s="230" t="str">
        <f>IF((TEXT("Oct 28, 2024 00:00 AM","mmm dd, yyyy hh:mm") - TEXT(HelpMe7[[#This Row],[Updated Creation Date]],"mmm dd, yyyy hh:mm"))&gt;0, "Yes","No")</f>
        <v>Yes</v>
      </c>
      <c r="AA223" s="230">
        <f ca="1">IF(HelpMe7[[#This Row],[Updated Resolved Date]]="-",NOW()-TEXT(HelpMe7[[#This Row],[Updated Creation Date]],"mmm dd, yyyy hh:mm"),HelpMe7[[#This Row],[Updated Resolved Date]]-HelpMe7[[#This Row],[Updated Creation Date]])</f>
        <v>151.08182453703921</v>
      </c>
      <c r="AB223" s="231">
        <f>YEAR(TEXT(HelpMe7[[#This Row],[Updated Creation Date]],"mmm dd, yyyy hh:mm"))</f>
        <v>2024</v>
      </c>
      <c r="AC223" s="228">
        <f>WEEKNUM(TEXT(HelpMe7[[#This Row],[Updated Creation Date]],"mmm dd, yyyy hh:mm"),2)</f>
        <v>31</v>
      </c>
      <c r="AD223" s="228" t="str">
        <f>_xlfn.CONCAT(HelpMe7[[#This Row],[Year]],"-W",HelpMe7[[#This Row],[Week'#]])</f>
        <v>2024-W31</v>
      </c>
      <c r="AE223" s="228" t="str">
        <f>IFERROR(VLOOKUP(HelpMe7[[#This Row],[ID]],CGTracker[#All],11,FALSE),"No CG Status Found")</f>
        <v>No CG Status Found</v>
      </c>
      <c r="AF223" s="228">
        <f>MONTH(TEXT(HelpMe7[[#This Row],[Updated Creation Date]],"mmm dd, yyyy hh:mm"))</f>
        <v>7</v>
      </c>
      <c r="AG223" s="228" t="str">
        <f>_xlfn.CONCAT(HelpMe7[[#This Row],[Year]],"-M",HelpMe7[[#This Row],[Month]])</f>
        <v>2024-M7</v>
      </c>
      <c r="AH223" s="228" t="str">
        <f ca="1">IF(HelpMe7[[#This Row],[Age]]&lt;2,"Less than 2",IF(HelpMe7[[#This Row],[Age]]&lt;5,"From 2 to 5",IF(HelpMe7[[#This Row],[Age]]&lt;10,"From 5 to 10","More than 10")))</f>
        <v>More than 10</v>
      </c>
      <c r="AI2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24" spans="1:36" ht="14.45">
      <c r="A224" s="236" t="s">
        <v>8759</v>
      </c>
      <c r="B224" s="224" t="s">
        <v>117</v>
      </c>
      <c r="C224" s="224" t="s">
        <v>795</v>
      </c>
      <c r="D224" s="1" t="s">
        <v>2304</v>
      </c>
      <c r="E224" s="224" t="s">
        <v>2305</v>
      </c>
      <c r="F224" s="224" t="s">
        <v>742</v>
      </c>
      <c r="G224" s="224" t="s">
        <v>516</v>
      </c>
      <c r="H224" s="224" t="s">
        <v>403</v>
      </c>
      <c r="I224" s="227" t="s">
        <v>8628</v>
      </c>
      <c r="J224" s="225" t="s">
        <v>8632</v>
      </c>
      <c r="K224" s="224" t="s">
        <v>846</v>
      </c>
      <c r="L224" s="225" t="s">
        <v>8760</v>
      </c>
      <c r="M224" s="224" t="s">
        <v>848</v>
      </c>
      <c r="N224" s="224" t="s">
        <v>1170</v>
      </c>
      <c r="O224" s="224" t="s">
        <v>917</v>
      </c>
      <c r="P224" s="225" t="s">
        <v>8760</v>
      </c>
      <c r="Q224" s="224" t="s">
        <v>795</v>
      </c>
      <c r="R224" s="225" t="s">
        <v>8761</v>
      </c>
      <c r="S224" s="225" t="s">
        <v>8762</v>
      </c>
      <c r="T224" s="225" t="s">
        <v>8632</v>
      </c>
      <c r="U224" s="224" t="s">
        <v>855</v>
      </c>
      <c r="V224" s="224" t="s">
        <v>2309</v>
      </c>
      <c r="W224" s="224" t="s">
        <v>869</v>
      </c>
      <c r="X224" s="228" t="str">
        <f>VLOOKUP(HelpMe7[[#This Row],[Technician]],Technicians[#All],3,FALSE)</f>
        <v>RAK Ceramics</v>
      </c>
      <c r="Y224" s="228" t="str">
        <f>VLOOKUP(HelpMe7[[#This Row],[Technician]],Technicians[#All],2,FALSE)</f>
        <v>SAP SD</v>
      </c>
      <c r="Z224" s="230" t="str">
        <f>IF((TEXT("Oct 28, 2024 00:00 AM","mmm dd, yyyy hh:mm") - TEXT(HelpMe7[[#This Row],[Updated Creation Date]],"mmm dd, yyyy hh:mm"))&gt;0, "Yes","No")</f>
        <v>Yes</v>
      </c>
      <c r="AA224" s="230">
        <f ca="1">IF(HelpMe7[[#This Row],[Updated Resolved Date]]="-",NOW()-TEXT(HelpMe7[[#This Row],[Updated Creation Date]],"mmm dd, yyyy hh:mm"),HelpMe7[[#This Row],[Updated Resolved Date]]-HelpMe7[[#This Row],[Updated Creation Date]])</f>
        <v>135.93819444444671</v>
      </c>
      <c r="AB224" s="231">
        <f>YEAR(TEXT(HelpMe7[[#This Row],[Updated Creation Date]],"mmm dd, yyyy hh:mm"))</f>
        <v>2024</v>
      </c>
      <c r="AC224" s="228">
        <f>WEEKNUM(TEXT(HelpMe7[[#This Row],[Updated Creation Date]],"mmm dd, yyyy hh:mm"),2)</f>
        <v>31</v>
      </c>
      <c r="AD224" s="228" t="str">
        <f>_xlfn.CONCAT(HelpMe7[[#This Row],[Year]],"-W",HelpMe7[[#This Row],[Week'#]])</f>
        <v>2024-W31</v>
      </c>
      <c r="AE224" s="228" t="str">
        <f>IFERROR(VLOOKUP(HelpMe7[[#This Row],[ID]],CGTracker[#All],11,FALSE),"No CG Status Found")</f>
        <v>No CG Status Found</v>
      </c>
      <c r="AF224" s="228">
        <f>MONTH(TEXT(HelpMe7[[#This Row],[Updated Creation Date]],"mmm dd, yyyy hh:mm"))</f>
        <v>7</v>
      </c>
      <c r="AG224" s="228" t="str">
        <f>_xlfn.CONCAT(HelpMe7[[#This Row],[Year]],"-M",HelpMe7[[#This Row],[Month]])</f>
        <v>2024-M7</v>
      </c>
      <c r="AH224" s="228" t="str">
        <f ca="1">IF(HelpMe7[[#This Row],[Age]]&lt;2,"Less than 2",IF(HelpMe7[[#This Row],[Age]]&lt;5,"From 2 to 5",IF(HelpMe7[[#This Row],[Age]]&lt;10,"From 5 to 10","More than 10")))</f>
        <v>More than 10</v>
      </c>
      <c r="AI2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45638.613888888889</v>
      </c>
    </row>
    <row r="225" spans="1:36" ht="26.1">
      <c r="A225" s="236" t="s">
        <v>8763</v>
      </c>
      <c r="B225" s="224" t="s">
        <v>117</v>
      </c>
      <c r="C225" s="224" t="s">
        <v>841</v>
      </c>
      <c r="D225" s="1" t="s">
        <v>2310</v>
      </c>
      <c r="E225" s="224" t="s">
        <v>906</v>
      </c>
      <c r="F225" s="224" t="s">
        <v>603</v>
      </c>
      <c r="G225" s="224" t="s">
        <v>860</v>
      </c>
      <c r="H225" s="224" t="s">
        <v>403</v>
      </c>
      <c r="I225" s="227" t="s">
        <v>8628</v>
      </c>
      <c r="J225" s="225" t="s">
        <v>2105</v>
      </c>
      <c r="K225" s="224" t="s">
        <v>846</v>
      </c>
      <c r="L225" s="225" t="s">
        <v>8764</v>
      </c>
      <c r="M225" s="224" t="s">
        <v>848</v>
      </c>
      <c r="N225" s="224" t="s">
        <v>863</v>
      </c>
      <c r="O225" s="224" t="s">
        <v>850</v>
      </c>
      <c r="P225" s="225" t="s">
        <v>8738</v>
      </c>
      <c r="Q225" s="224" t="s">
        <v>841</v>
      </c>
      <c r="R225" s="225" t="s">
        <v>8765</v>
      </c>
      <c r="S225" s="225" t="s">
        <v>8765</v>
      </c>
      <c r="T225" s="225" t="s">
        <v>2105</v>
      </c>
      <c r="U225" s="224" t="s">
        <v>855</v>
      </c>
      <c r="V225" s="224" t="s">
        <v>2313</v>
      </c>
      <c r="W225" s="224" t="s">
        <v>869</v>
      </c>
      <c r="X225" s="228" t="str">
        <f>VLOOKUP(HelpMe7[[#This Row],[Technician]],Technicians[#All],3,FALSE)</f>
        <v>RAK Ceramics</v>
      </c>
      <c r="Y225" s="228" t="str">
        <f>VLOOKUP(HelpMe7[[#This Row],[Technician]],Technicians[#All],2,FALSE)</f>
        <v>SAP ABAP</v>
      </c>
      <c r="Z225" s="233" t="str">
        <f>IF((TEXT("Oct 28, 2024 00:00 AM","mmm dd, yyyy hh:mm") - TEXT(HelpMe7[[#This Row],[Updated Creation Date]],"mmm dd, yyyy hh:mm"))&gt;0, "Yes","No")</f>
        <v>Yes</v>
      </c>
      <c r="AA225" s="230">
        <f ca="1">IF(HelpMe7[[#This Row],[Updated Resolved Date]]="-",NOW()-TEXT(HelpMe7[[#This Row],[Updated Creation Date]],"mmm dd, yyyy hh:mm"),HelpMe7[[#This Row],[Updated Resolved Date]]-HelpMe7[[#This Row],[Updated Creation Date]])</f>
        <v>9.796527777776646</v>
      </c>
      <c r="AB225" s="231">
        <f>YEAR(TEXT(HelpMe7[[#This Row],[Updated Creation Date]],"mmm dd, yyyy hh:mm"))</f>
        <v>2024</v>
      </c>
      <c r="AC225" s="228">
        <f>WEEKNUM(TEXT(HelpMe7[[#This Row],[Updated Creation Date]],"mmm dd, yyyy hh:mm"),2)</f>
        <v>31</v>
      </c>
      <c r="AD225" s="228" t="str">
        <f>_xlfn.CONCAT(HelpMe7[[#This Row],[Year]],"-W",HelpMe7[[#This Row],[Week'#]])</f>
        <v>2024-W31</v>
      </c>
      <c r="AE225" s="228" t="str">
        <f>IFERROR(VLOOKUP(HelpMe7[[#This Row],[ID]],CGTracker[#All],11,FALSE),"No CG Status Found")</f>
        <v>No CG Status Found</v>
      </c>
      <c r="AF225" s="228">
        <f>MONTH(TEXT(HelpMe7[[#This Row],[Updated Creation Date]],"mmm dd, yyyy hh:mm"))</f>
        <v>7</v>
      </c>
      <c r="AG225" s="228" t="str">
        <f>_xlfn.CONCAT(HelpMe7[[#This Row],[Year]],"-M",HelpMe7[[#This Row],[Month]])</f>
        <v>2024-M7</v>
      </c>
      <c r="AH225" s="228" t="str">
        <f ca="1">IF(HelpMe7[[#This Row],[Age]]&lt;2,"Less than 2",IF(HelpMe7[[#This Row],[Age]]&lt;5,"From 2 to 5",IF(HelpMe7[[#This Row],[Age]]&lt;10,"From 5 to 10","More than 10")))</f>
        <v>From 5 to 10</v>
      </c>
      <c r="AI2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45512.472222222219</v>
      </c>
    </row>
    <row r="226" spans="1:36" ht="26.1">
      <c r="A226" s="236" t="s">
        <v>8766</v>
      </c>
      <c r="B226" s="224" t="s">
        <v>117</v>
      </c>
      <c r="C226" s="224" t="s">
        <v>841</v>
      </c>
      <c r="D226" s="1" t="s">
        <v>2314</v>
      </c>
      <c r="E226" s="224" t="s">
        <v>2315</v>
      </c>
      <c r="F226" s="224" t="s">
        <v>1054</v>
      </c>
      <c r="G226" s="224" t="s">
        <v>1055</v>
      </c>
      <c r="H226" s="224" t="s">
        <v>268</v>
      </c>
      <c r="I226" s="227" t="s">
        <v>8628</v>
      </c>
      <c r="J226" s="225" t="s">
        <v>2105</v>
      </c>
      <c r="K226" s="224" t="s">
        <v>846</v>
      </c>
      <c r="L226" s="225" t="s">
        <v>855</v>
      </c>
      <c r="M226" s="224" t="s">
        <v>848</v>
      </c>
      <c r="N226" s="224" t="s">
        <v>1240</v>
      </c>
      <c r="O226" s="224" t="s">
        <v>850</v>
      </c>
      <c r="P226" s="225" t="s">
        <v>8767</v>
      </c>
      <c r="Q226" s="224" t="s">
        <v>841</v>
      </c>
      <c r="R226" s="225" t="s">
        <v>855</v>
      </c>
      <c r="S226" s="225" t="s">
        <v>855</v>
      </c>
      <c r="T226" s="225" t="s">
        <v>2105</v>
      </c>
      <c r="U226" s="224" t="s">
        <v>855</v>
      </c>
      <c r="V226" s="224" t="s">
        <v>2317</v>
      </c>
      <c r="W226" s="224" t="s">
        <v>869</v>
      </c>
      <c r="X226" s="228" t="str">
        <f>VLOOKUP(HelpMe7[[#This Row],[Technician]],Technicians[#All],3,FALSE)</f>
        <v>RAK Ceramics</v>
      </c>
      <c r="Y226" s="228" t="str">
        <f>VLOOKUP(HelpMe7[[#This Row],[Technician]],Technicians[#All],2,FALSE)</f>
        <v>SAP PP</v>
      </c>
      <c r="Z226" s="230" t="str">
        <f>IF((TEXT("Oct 28, 2024 00:00 AM","mmm dd, yyyy hh:mm") - TEXT(HelpMe7[[#This Row],[Updated Creation Date]],"mmm dd, yyyy hh:mm"))&gt;0, "Yes","No")</f>
        <v>Yes</v>
      </c>
      <c r="AA226" s="230">
        <f ca="1">IF(HelpMe7[[#This Row],[Updated Resolved Date]]="-",NOW()-TEXT(HelpMe7[[#This Row],[Updated Creation Date]],"mmm dd, yyyy hh:mm"),HelpMe7[[#This Row],[Updated Resolved Date]]-HelpMe7[[#This Row],[Updated Creation Date]])</f>
        <v>151.08182453703921</v>
      </c>
      <c r="AB226" s="231">
        <f>YEAR(TEXT(HelpMe7[[#This Row],[Updated Creation Date]],"mmm dd, yyyy hh:mm"))</f>
        <v>2024</v>
      </c>
      <c r="AC226" s="228">
        <f>WEEKNUM(TEXT(HelpMe7[[#This Row],[Updated Creation Date]],"mmm dd, yyyy hh:mm"),2)</f>
        <v>31</v>
      </c>
      <c r="AD226" s="228" t="str">
        <f>_xlfn.CONCAT(HelpMe7[[#This Row],[Year]],"-W",HelpMe7[[#This Row],[Week'#]])</f>
        <v>2024-W31</v>
      </c>
      <c r="AE226" s="228" t="str">
        <f>IFERROR(VLOOKUP(HelpMe7[[#This Row],[ID]],CGTracker[#All],11,FALSE),"No CG Status Found")</f>
        <v>No CG Status Found</v>
      </c>
      <c r="AF226" s="228">
        <f>MONTH(TEXT(HelpMe7[[#This Row],[Updated Creation Date]],"mmm dd, yyyy hh:mm"))</f>
        <v>7</v>
      </c>
      <c r="AG226" s="228" t="str">
        <f>_xlfn.CONCAT(HelpMe7[[#This Row],[Year]],"-M",HelpMe7[[#This Row],[Month]])</f>
        <v>2024-M7</v>
      </c>
      <c r="AH226" s="228" t="str">
        <f ca="1">IF(HelpMe7[[#This Row],[Age]]&lt;2,"Less than 2",IF(HelpMe7[[#This Row],[Age]]&lt;5,"From 2 to 5",IF(HelpMe7[[#This Row],[Age]]&lt;10,"From 5 to 10","More than 10")))</f>
        <v>More than 10</v>
      </c>
      <c r="AI2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27" spans="1:36" ht="26.1">
      <c r="A227" s="236" t="s">
        <v>8768</v>
      </c>
      <c r="B227" s="224" t="s">
        <v>117</v>
      </c>
      <c r="C227" s="224" t="s">
        <v>892</v>
      </c>
      <c r="D227" s="1" t="s">
        <v>2318</v>
      </c>
      <c r="E227" s="224" t="s">
        <v>880</v>
      </c>
      <c r="F227" s="224" t="s">
        <v>742</v>
      </c>
      <c r="G227" s="224" t="s">
        <v>516</v>
      </c>
      <c r="H227" s="224" t="s">
        <v>268</v>
      </c>
      <c r="I227" s="227" t="s">
        <v>8628</v>
      </c>
      <c r="J227" s="225" t="s">
        <v>919</v>
      </c>
      <c r="K227" s="224" t="s">
        <v>846</v>
      </c>
      <c r="L227" s="225" t="s">
        <v>855</v>
      </c>
      <c r="M227" s="224" t="s">
        <v>848</v>
      </c>
      <c r="N227" s="224" t="s">
        <v>855</v>
      </c>
      <c r="O227" s="224" t="s">
        <v>1015</v>
      </c>
      <c r="P227" s="225" t="s">
        <v>8769</v>
      </c>
      <c r="Q227" s="224" t="s">
        <v>892</v>
      </c>
      <c r="R227" s="225" t="s">
        <v>855</v>
      </c>
      <c r="S227" s="225" t="s">
        <v>855</v>
      </c>
      <c r="T227" s="225" t="s">
        <v>919</v>
      </c>
      <c r="U227" s="224" t="s">
        <v>855</v>
      </c>
      <c r="V227" s="224" t="s">
        <v>2320</v>
      </c>
      <c r="W227" s="224" t="s">
        <v>869</v>
      </c>
      <c r="X227" s="228" t="str">
        <f>VLOOKUP(HelpMe7[[#This Row],[Technician]],Technicians[#All],3,FALSE)</f>
        <v>RAK Ceramics</v>
      </c>
      <c r="Y227" s="228" t="str">
        <f>VLOOKUP(HelpMe7[[#This Row],[Technician]],Technicians[#All],2,FALSE)</f>
        <v>SAP SD</v>
      </c>
      <c r="Z227" s="230" t="str">
        <f>IF((TEXT("Oct 28, 2024 00:00 AM","mmm dd, yyyy hh:mm") - TEXT(HelpMe7[[#This Row],[Updated Creation Date]],"mmm dd, yyyy hh:mm"))&gt;0, "Yes","No")</f>
        <v>Yes</v>
      </c>
      <c r="AA227" s="230">
        <f ca="1">IF(HelpMe7[[#This Row],[Updated Resolved Date]]="-",NOW()-TEXT(HelpMe7[[#This Row],[Updated Creation Date]],"mmm dd, yyyy hh:mm"),HelpMe7[[#This Row],[Updated Resolved Date]]-HelpMe7[[#This Row],[Updated Creation Date]])</f>
        <v>151.08182453703921</v>
      </c>
      <c r="AB227" s="231">
        <f>YEAR(TEXT(HelpMe7[[#This Row],[Updated Creation Date]],"mmm dd, yyyy hh:mm"))</f>
        <v>2024</v>
      </c>
      <c r="AC227" s="228">
        <f>WEEKNUM(TEXT(HelpMe7[[#This Row],[Updated Creation Date]],"mmm dd, yyyy hh:mm"),2)</f>
        <v>31</v>
      </c>
      <c r="AD227" s="228" t="str">
        <f>_xlfn.CONCAT(HelpMe7[[#This Row],[Year]],"-W",HelpMe7[[#This Row],[Week'#]])</f>
        <v>2024-W31</v>
      </c>
      <c r="AE227" s="228" t="str">
        <f>IFERROR(VLOOKUP(HelpMe7[[#This Row],[ID]],CGTracker[#All],11,FALSE),"No CG Status Found")</f>
        <v>No CG Status Found</v>
      </c>
      <c r="AF227" s="228">
        <f>MONTH(TEXT(HelpMe7[[#This Row],[Updated Creation Date]],"mmm dd, yyyy hh:mm"))</f>
        <v>7</v>
      </c>
      <c r="AG227" s="228" t="str">
        <f>_xlfn.CONCAT(HelpMe7[[#This Row],[Year]],"-M",HelpMe7[[#This Row],[Month]])</f>
        <v>2024-M7</v>
      </c>
      <c r="AH227" s="228" t="str">
        <f ca="1">IF(HelpMe7[[#This Row],[Age]]&lt;2,"Less than 2",IF(HelpMe7[[#This Row],[Age]]&lt;5,"From 2 to 5",IF(HelpMe7[[#This Row],[Age]]&lt;10,"From 5 to 10","More than 10")))</f>
        <v>More than 10</v>
      </c>
      <c r="AI2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28" spans="1:36" ht="14.45">
      <c r="A228" s="236" t="s">
        <v>8770</v>
      </c>
      <c r="B228" s="224" t="s">
        <v>117</v>
      </c>
      <c r="C228" s="224" t="s">
        <v>841</v>
      </c>
      <c r="D228" s="1" t="s">
        <v>2321</v>
      </c>
      <c r="E228" s="224" t="s">
        <v>2322</v>
      </c>
      <c r="F228" s="224" t="s">
        <v>742</v>
      </c>
      <c r="G228" s="224" t="s">
        <v>941</v>
      </c>
      <c r="H228" s="224" t="s">
        <v>268</v>
      </c>
      <c r="I228" s="227" t="s">
        <v>8628</v>
      </c>
      <c r="J228" s="225" t="s">
        <v>919</v>
      </c>
      <c r="K228" s="224" t="s">
        <v>846</v>
      </c>
      <c r="L228" s="225" t="s">
        <v>855</v>
      </c>
      <c r="M228" s="224" t="s">
        <v>848</v>
      </c>
      <c r="N228" s="224" t="s">
        <v>2323</v>
      </c>
      <c r="O228" s="224" t="s">
        <v>850</v>
      </c>
      <c r="P228" s="225" t="s">
        <v>8771</v>
      </c>
      <c r="Q228" s="224" t="s">
        <v>841</v>
      </c>
      <c r="R228" s="225" t="s">
        <v>855</v>
      </c>
      <c r="S228" s="225" t="s">
        <v>855</v>
      </c>
      <c r="T228" s="225" t="s">
        <v>919</v>
      </c>
      <c r="U228" s="224" t="s">
        <v>855</v>
      </c>
      <c r="V228" s="224" t="s">
        <v>2325</v>
      </c>
      <c r="W228" s="224" t="s">
        <v>869</v>
      </c>
      <c r="X228" s="228" t="str">
        <f>VLOOKUP(HelpMe7[[#This Row],[Technician]],Technicians[#All],3,FALSE)</f>
        <v>RAK Ceramics</v>
      </c>
      <c r="Y228" s="228" t="str">
        <f>VLOOKUP(HelpMe7[[#This Row],[Technician]],Technicians[#All],2,FALSE)</f>
        <v>SAP SD</v>
      </c>
      <c r="Z228" s="230" t="str">
        <f>IF((TEXT("Oct 28, 2024 00:00 AM","mmm dd, yyyy hh:mm") - TEXT(HelpMe7[[#This Row],[Updated Creation Date]],"mmm dd, yyyy hh:mm"))&gt;0, "Yes","No")</f>
        <v>Yes</v>
      </c>
      <c r="AA228" s="230">
        <f ca="1">IF(HelpMe7[[#This Row],[Updated Resolved Date]]="-",NOW()-TEXT(HelpMe7[[#This Row],[Updated Creation Date]],"mmm dd, yyyy hh:mm"),HelpMe7[[#This Row],[Updated Resolved Date]]-HelpMe7[[#This Row],[Updated Creation Date]])</f>
        <v>151.08182453703921</v>
      </c>
      <c r="AB228" s="231">
        <f>YEAR(TEXT(HelpMe7[[#This Row],[Updated Creation Date]],"mmm dd, yyyy hh:mm"))</f>
        <v>2024</v>
      </c>
      <c r="AC228" s="228">
        <f>WEEKNUM(TEXT(HelpMe7[[#This Row],[Updated Creation Date]],"mmm dd, yyyy hh:mm"),2)</f>
        <v>31</v>
      </c>
      <c r="AD228" s="228" t="str">
        <f>_xlfn.CONCAT(HelpMe7[[#This Row],[Year]],"-W",HelpMe7[[#This Row],[Week'#]])</f>
        <v>2024-W31</v>
      </c>
      <c r="AE228" s="228" t="str">
        <f>IFERROR(VLOOKUP(HelpMe7[[#This Row],[ID]],CGTracker[#All],11,FALSE),"No CG Status Found")</f>
        <v>No CG Status Found</v>
      </c>
      <c r="AF228" s="228">
        <f>MONTH(TEXT(HelpMe7[[#This Row],[Updated Creation Date]],"mmm dd, yyyy hh:mm"))</f>
        <v>7</v>
      </c>
      <c r="AG228" s="228" t="str">
        <f>_xlfn.CONCAT(HelpMe7[[#This Row],[Year]],"-M",HelpMe7[[#This Row],[Month]])</f>
        <v>2024-M7</v>
      </c>
      <c r="AH228" s="228" t="str">
        <f ca="1">IF(HelpMe7[[#This Row],[Age]]&lt;2,"Less than 2",IF(HelpMe7[[#This Row],[Age]]&lt;5,"From 2 to 5",IF(HelpMe7[[#This Row],[Age]]&lt;10,"From 5 to 10","More than 10")))</f>
        <v>More than 10</v>
      </c>
      <c r="AI2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29" spans="1:36" ht="26.1">
      <c r="A229" s="236" t="s">
        <v>8772</v>
      </c>
      <c r="B229" s="224" t="s">
        <v>117</v>
      </c>
      <c r="C229" s="224" t="s">
        <v>841</v>
      </c>
      <c r="D229" s="1" t="s">
        <v>493</v>
      </c>
      <c r="E229" s="224" t="s">
        <v>2326</v>
      </c>
      <c r="F229" s="224" t="s">
        <v>742</v>
      </c>
      <c r="G229" s="224" t="s">
        <v>516</v>
      </c>
      <c r="H229" s="224" t="s">
        <v>746</v>
      </c>
      <c r="I229" s="227" t="s">
        <v>8628</v>
      </c>
      <c r="J229" s="225" t="s">
        <v>2105</v>
      </c>
      <c r="K229" s="224" t="s">
        <v>846</v>
      </c>
      <c r="L229" s="225" t="s">
        <v>855</v>
      </c>
      <c r="M229" s="224" t="s">
        <v>848</v>
      </c>
      <c r="N229" s="224" t="s">
        <v>963</v>
      </c>
      <c r="O229" s="224" t="s">
        <v>850</v>
      </c>
      <c r="P229" s="225" t="s">
        <v>8773</v>
      </c>
      <c r="Q229" s="224" t="s">
        <v>841</v>
      </c>
      <c r="R229" s="225" t="s">
        <v>855</v>
      </c>
      <c r="S229" s="225" t="s">
        <v>8774</v>
      </c>
      <c r="T229" s="225" t="s">
        <v>2105</v>
      </c>
      <c r="U229" s="224" t="s">
        <v>855</v>
      </c>
      <c r="V229" s="224" t="s">
        <v>2329</v>
      </c>
      <c r="W229" s="224" t="s">
        <v>869</v>
      </c>
      <c r="X229" s="228" t="str">
        <f>VLOOKUP(HelpMe7[[#This Row],[Technician]],Technicians[#All],3,FALSE)</f>
        <v>RAK Ceramics</v>
      </c>
      <c r="Y229" s="228" t="str">
        <f>VLOOKUP(HelpMe7[[#This Row],[Technician]],Technicians[#All],2,FALSE)</f>
        <v>SAP SD</v>
      </c>
      <c r="Z229" s="230" t="str">
        <f>IF((TEXT("Oct 28, 2024 00:00 AM","mmm dd, yyyy hh:mm") - TEXT(HelpMe7[[#This Row],[Updated Creation Date]],"mmm dd, yyyy hh:mm"))&gt;0, "Yes","No")</f>
        <v>Yes</v>
      </c>
      <c r="AA229" s="230">
        <f ca="1">IF(HelpMe7[[#This Row],[Updated Resolved Date]]="-",NOW()-TEXT(HelpMe7[[#This Row],[Updated Creation Date]],"mmm dd, yyyy hh:mm"),HelpMe7[[#This Row],[Updated Resolved Date]]-HelpMe7[[#This Row],[Updated Creation Date]])</f>
        <v>151.08182453703921</v>
      </c>
      <c r="AB229" s="231">
        <f>YEAR(TEXT(HelpMe7[[#This Row],[Updated Creation Date]],"mmm dd, yyyy hh:mm"))</f>
        <v>2024</v>
      </c>
      <c r="AC229" s="228">
        <f>WEEKNUM(TEXT(HelpMe7[[#This Row],[Updated Creation Date]],"mmm dd, yyyy hh:mm"),2)</f>
        <v>31</v>
      </c>
      <c r="AD229" s="228" t="str">
        <f>_xlfn.CONCAT(HelpMe7[[#This Row],[Year]],"-W",HelpMe7[[#This Row],[Week'#]])</f>
        <v>2024-W31</v>
      </c>
      <c r="AE229" s="228" t="str">
        <f>IFERROR(VLOOKUP(HelpMe7[[#This Row],[ID]],CGTracker[#All],11,FALSE),"No CG Status Found")</f>
        <v>No CG Status Found</v>
      </c>
      <c r="AF229" s="228">
        <f>MONTH(TEXT(HelpMe7[[#This Row],[Updated Creation Date]],"mmm dd, yyyy hh:mm"))</f>
        <v>7</v>
      </c>
      <c r="AG229" s="228" t="str">
        <f>_xlfn.CONCAT(HelpMe7[[#This Row],[Year]],"-M",HelpMe7[[#This Row],[Month]])</f>
        <v>2024-M7</v>
      </c>
      <c r="AH229" s="228" t="str">
        <f ca="1">IF(HelpMe7[[#This Row],[Age]]&lt;2,"Less than 2",IF(HelpMe7[[#This Row],[Age]]&lt;5,"From 2 to 5",IF(HelpMe7[[#This Row],[Age]]&lt;10,"From 5 to 10","More than 10")))</f>
        <v>More than 10</v>
      </c>
      <c r="AI2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30" spans="1:36" ht="14.45">
      <c r="A230" s="236" t="s">
        <v>8775</v>
      </c>
      <c r="B230" s="224" t="s">
        <v>117</v>
      </c>
      <c r="C230" s="224" t="s">
        <v>841</v>
      </c>
      <c r="D230" s="1" t="s">
        <v>2330</v>
      </c>
      <c r="E230" s="224" t="s">
        <v>1246</v>
      </c>
      <c r="F230" s="224" t="s">
        <v>742</v>
      </c>
      <c r="G230" s="224" t="s">
        <v>516</v>
      </c>
      <c r="H230" s="224" t="s">
        <v>403</v>
      </c>
      <c r="I230" s="227" t="s">
        <v>8628</v>
      </c>
      <c r="J230" s="225" t="s">
        <v>2105</v>
      </c>
      <c r="K230" s="224" t="s">
        <v>846</v>
      </c>
      <c r="L230" s="225" t="s">
        <v>8776</v>
      </c>
      <c r="M230" s="224" t="s">
        <v>848</v>
      </c>
      <c r="N230" s="224" t="s">
        <v>1004</v>
      </c>
      <c r="O230" s="224" t="s">
        <v>850</v>
      </c>
      <c r="P230" s="225" t="s">
        <v>8738</v>
      </c>
      <c r="Q230" s="224" t="s">
        <v>841</v>
      </c>
      <c r="R230" s="225" t="s">
        <v>8776</v>
      </c>
      <c r="S230" s="225" t="s">
        <v>8776</v>
      </c>
      <c r="T230" s="225" t="s">
        <v>2105</v>
      </c>
      <c r="U230" s="224" t="s">
        <v>855</v>
      </c>
      <c r="V230" s="224" t="s">
        <v>2332</v>
      </c>
      <c r="W230" s="224" t="s">
        <v>869</v>
      </c>
      <c r="X230" s="228" t="str">
        <f>VLOOKUP(HelpMe7[[#This Row],[Technician]],Technicians[#All],3,FALSE)</f>
        <v>RAK Ceramics</v>
      </c>
      <c r="Y230" s="228" t="str">
        <f>VLOOKUP(HelpMe7[[#This Row],[Technician]],Technicians[#All],2,FALSE)</f>
        <v>SAP SD</v>
      </c>
      <c r="Z230" s="233" t="str">
        <f>IF((TEXT("Oct 28, 2024 00:00 AM","mmm dd, yyyy hh:mm") - TEXT(HelpMe7[[#This Row],[Updated Creation Date]],"mmm dd, yyyy hh:mm"))&gt;0, "Yes","No")</f>
        <v>Yes</v>
      </c>
      <c r="AA230" s="230">
        <f ca="1">IF(HelpMe7[[#This Row],[Updated Resolved Date]]="-",NOW()-TEXT(HelpMe7[[#This Row],[Updated Creation Date]],"mmm dd, yyyy hh:mm"),HelpMe7[[#This Row],[Updated Resolved Date]]-HelpMe7[[#This Row],[Updated Creation Date]])</f>
        <v>7.0840277777824667</v>
      </c>
      <c r="AB230" s="231">
        <f>YEAR(TEXT(HelpMe7[[#This Row],[Updated Creation Date]],"mmm dd, yyyy hh:mm"))</f>
        <v>2024</v>
      </c>
      <c r="AC230" s="228">
        <f>WEEKNUM(TEXT(HelpMe7[[#This Row],[Updated Creation Date]],"mmm dd, yyyy hh:mm"),2)</f>
        <v>31</v>
      </c>
      <c r="AD230" s="228" t="str">
        <f>_xlfn.CONCAT(HelpMe7[[#This Row],[Year]],"-W",HelpMe7[[#This Row],[Week'#]])</f>
        <v>2024-W31</v>
      </c>
      <c r="AE230" s="228" t="str">
        <f>IFERROR(VLOOKUP(HelpMe7[[#This Row],[ID]],CGTracker[#All],11,FALSE),"No CG Status Found")</f>
        <v>No CG Status Found</v>
      </c>
      <c r="AF230" s="228">
        <f>MONTH(TEXT(HelpMe7[[#This Row],[Updated Creation Date]],"mmm dd, yyyy hh:mm"))</f>
        <v>7</v>
      </c>
      <c r="AG230" s="228" t="str">
        <f>_xlfn.CONCAT(HelpMe7[[#This Row],[Year]],"-M",HelpMe7[[#This Row],[Month]])</f>
        <v>2024-M7</v>
      </c>
      <c r="AH230" s="228" t="str">
        <f ca="1">IF(HelpMe7[[#This Row],[Age]]&lt;2,"Less than 2",IF(HelpMe7[[#This Row],[Age]]&lt;5,"From 2 to 5",IF(HelpMe7[[#This Row],[Age]]&lt;10,"From 5 to 10","More than 10")))</f>
        <v>From 5 to 10</v>
      </c>
      <c r="AI2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45509.759722222225</v>
      </c>
    </row>
    <row r="231" spans="1:36" ht="26.1">
      <c r="A231" s="236" t="s">
        <v>8777</v>
      </c>
      <c r="B231" s="224" t="s">
        <v>117</v>
      </c>
      <c r="C231" s="224" t="s">
        <v>841</v>
      </c>
      <c r="D231" s="1" t="s">
        <v>2333</v>
      </c>
      <c r="E231" s="224" t="s">
        <v>2226</v>
      </c>
      <c r="F231" s="224" t="s">
        <v>1054</v>
      </c>
      <c r="G231" s="224" t="s">
        <v>1055</v>
      </c>
      <c r="H231" s="224" t="s">
        <v>746</v>
      </c>
      <c r="I231" s="227" t="s">
        <v>8628</v>
      </c>
      <c r="J231" s="225" t="s">
        <v>2105</v>
      </c>
      <c r="K231" s="224" t="s">
        <v>846</v>
      </c>
      <c r="L231" s="225" t="s">
        <v>855</v>
      </c>
      <c r="M231" s="224" t="s">
        <v>848</v>
      </c>
      <c r="N231" s="224" t="s">
        <v>1098</v>
      </c>
      <c r="O231" s="224" t="s">
        <v>850</v>
      </c>
      <c r="P231" s="225" t="s">
        <v>8778</v>
      </c>
      <c r="Q231" s="224" t="s">
        <v>841</v>
      </c>
      <c r="R231" s="225" t="s">
        <v>855</v>
      </c>
      <c r="S231" s="225" t="s">
        <v>855</v>
      </c>
      <c r="T231" s="225" t="s">
        <v>2105</v>
      </c>
      <c r="U231" s="224" t="s">
        <v>855</v>
      </c>
      <c r="V231" s="224" t="s">
        <v>2335</v>
      </c>
      <c r="W231" s="224" t="s">
        <v>869</v>
      </c>
      <c r="X231" s="228" t="str">
        <f>VLOOKUP(HelpMe7[[#This Row],[Technician]],Technicians[#All],3,FALSE)</f>
        <v>RAK Ceramics</v>
      </c>
      <c r="Y231" s="228" t="str">
        <f>VLOOKUP(HelpMe7[[#This Row],[Technician]],Technicians[#All],2,FALSE)</f>
        <v>SAP PP</v>
      </c>
      <c r="Z231" s="230" t="str">
        <f>IF((TEXT("Oct 28, 2024 00:00 AM","mmm dd, yyyy hh:mm") - TEXT(HelpMe7[[#This Row],[Updated Creation Date]],"mmm dd, yyyy hh:mm"))&gt;0, "Yes","No")</f>
        <v>Yes</v>
      </c>
      <c r="AA231" s="230">
        <f ca="1">IF(HelpMe7[[#This Row],[Updated Resolved Date]]="-",NOW()-TEXT(HelpMe7[[#This Row],[Updated Creation Date]],"mmm dd, yyyy hh:mm"),HelpMe7[[#This Row],[Updated Resolved Date]]-HelpMe7[[#This Row],[Updated Creation Date]])</f>
        <v>151.08182453703921</v>
      </c>
      <c r="AB231" s="231">
        <f>YEAR(TEXT(HelpMe7[[#This Row],[Updated Creation Date]],"mmm dd, yyyy hh:mm"))</f>
        <v>2024</v>
      </c>
      <c r="AC231" s="228">
        <f>WEEKNUM(TEXT(HelpMe7[[#This Row],[Updated Creation Date]],"mmm dd, yyyy hh:mm"),2)</f>
        <v>31</v>
      </c>
      <c r="AD231" s="228" t="str">
        <f>_xlfn.CONCAT(HelpMe7[[#This Row],[Year]],"-W",HelpMe7[[#This Row],[Week'#]])</f>
        <v>2024-W31</v>
      </c>
      <c r="AE231" s="228" t="str">
        <f>IFERROR(VLOOKUP(HelpMe7[[#This Row],[ID]],CGTracker[#All],11,FALSE),"No CG Status Found")</f>
        <v>No CG Status Found</v>
      </c>
      <c r="AF231" s="228">
        <f>MONTH(TEXT(HelpMe7[[#This Row],[Updated Creation Date]],"mmm dd, yyyy hh:mm"))</f>
        <v>7</v>
      </c>
      <c r="AG231" s="228" t="str">
        <f>_xlfn.CONCAT(HelpMe7[[#This Row],[Year]],"-M",HelpMe7[[#This Row],[Month]])</f>
        <v>2024-M7</v>
      </c>
      <c r="AH231" s="228" t="str">
        <f ca="1">IF(HelpMe7[[#This Row],[Age]]&lt;2,"Less than 2",IF(HelpMe7[[#This Row],[Age]]&lt;5,"From 2 to 5",IF(HelpMe7[[#This Row],[Age]]&lt;10,"From 5 to 10","More than 10")))</f>
        <v>More than 10</v>
      </c>
      <c r="AI2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32" spans="1:36" ht="14.45">
      <c r="A232" s="236" t="s">
        <v>8779</v>
      </c>
      <c r="B232" s="224" t="s">
        <v>117</v>
      </c>
      <c r="C232" s="224" t="s">
        <v>841</v>
      </c>
      <c r="D232" s="1" t="s">
        <v>2336</v>
      </c>
      <c r="E232" s="224" t="s">
        <v>1054</v>
      </c>
      <c r="F232" s="224" t="s">
        <v>742</v>
      </c>
      <c r="G232" s="224" t="s">
        <v>516</v>
      </c>
      <c r="H232" s="224" t="s">
        <v>268</v>
      </c>
      <c r="I232" s="227" t="s">
        <v>8628</v>
      </c>
      <c r="J232" s="225" t="s">
        <v>919</v>
      </c>
      <c r="K232" s="224" t="s">
        <v>846</v>
      </c>
      <c r="L232" s="225" t="s">
        <v>855</v>
      </c>
      <c r="M232" s="224" t="s">
        <v>848</v>
      </c>
      <c r="N232" s="224" t="s">
        <v>855</v>
      </c>
      <c r="O232" s="224" t="s">
        <v>850</v>
      </c>
      <c r="P232" s="225" t="s">
        <v>8780</v>
      </c>
      <c r="Q232" s="224" t="s">
        <v>841</v>
      </c>
      <c r="R232" s="225" t="s">
        <v>855</v>
      </c>
      <c r="S232" s="225" t="s">
        <v>8780</v>
      </c>
      <c r="T232" s="225" t="s">
        <v>919</v>
      </c>
      <c r="U232" s="224" t="s">
        <v>855</v>
      </c>
      <c r="V232" s="224" t="s">
        <v>2338</v>
      </c>
      <c r="W232" s="224" t="s">
        <v>869</v>
      </c>
      <c r="X232" s="228" t="str">
        <f>VLOOKUP(HelpMe7[[#This Row],[Technician]],Technicians[#All],3,FALSE)</f>
        <v>RAK Ceramics</v>
      </c>
      <c r="Y232" s="228" t="str">
        <f>VLOOKUP(HelpMe7[[#This Row],[Technician]],Technicians[#All],2,FALSE)</f>
        <v>SAP SD</v>
      </c>
      <c r="Z232" s="230" t="str">
        <f>IF((TEXT("Oct 28, 2024 00:00 AM","mmm dd, yyyy hh:mm") - TEXT(HelpMe7[[#This Row],[Updated Creation Date]],"mmm dd, yyyy hh:mm"))&gt;0, "Yes","No")</f>
        <v>Yes</v>
      </c>
      <c r="AA232" s="230">
        <f ca="1">IF(HelpMe7[[#This Row],[Updated Resolved Date]]="-",NOW()-TEXT(HelpMe7[[#This Row],[Updated Creation Date]],"mmm dd, yyyy hh:mm"),HelpMe7[[#This Row],[Updated Resolved Date]]-HelpMe7[[#This Row],[Updated Creation Date]])</f>
        <v>151.08182453703921</v>
      </c>
      <c r="AB232" s="231">
        <f>YEAR(TEXT(HelpMe7[[#This Row],[Updated Creation Date]],"mmm dd, yyyy hh:mm"))</f>
        <v>2024</v>
      </c>
      <c r="AC232" s="228">
        <f>WEEKNUM(TEXT(HelpMe7[[#This Row],[Updated Creation Date]],"mmm dd, yyyy hh:mm"),2)</f>
        <v>31</v>
      </c>
      <c r="AD232" s="228" t="str">
        <f>_xlfn.CONCAT(HelpMe7[[#This Row],[Year]],"-W",HelpMe7[[#This Row],[Week'#]])</f>
        <v>2024-W31</v>
      </c>
      <c r="AE232" s="228" t="str">
        <f>IFERROR(VLOOKUP(HelpMe7[[#This Row],[ID]],CGTracker[#All],11,FALSE),"No CG Status Found")</f>
        <v>No CG Status Found</v>
      </c>
      <c r="AF232" s="228">
        <f>MONTH(TEXT(HelpMe7[[#This Row],[Updated Creation Date]],"mmm dd, yyyy hh:mm"))</f>
        <v>7</v>
      </c>
      <c r="AG232" s="228" t="str">
        <f>_xlfn.CONCAT(HelpMe7[[#This Row],[Year]],"-M",HelpMe7[[#This Row],[Month]])</f>
        <v>2024-M7</v>
      </c>
      <c r="AH232" s="228" t="str">
        <f ca="1">IF(HelpMe7[[#This Row],[Age]]&lt;2,"Less than 2",IF(HelpMe7[[#This Row],[Age]]&lt;5,"From 2 to 5",IF(HelpMe7[[#This Row],[Age]]&lt;10,"From 5 to 10","More than 10")))</f>
        <v>More than 10</v>
      </c>
      <c r="AI2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33" spans="1:36" ht="14.45">
      <c r="A233" s="236" t="s">
        <v>8781</v>
      </c>
      <c r="B233" s="224" t="s">
        <v>117</v>
      </c>
      <c r="C233" s="224" t="s">
        <v>841</v>
      </c>
      <c r="D233" s="1" t="s">
        <v>2339</v>
      </c>
      <c r="E233" s="224" t="s">
        <v>2340</v>
      </c>
      <c r="F233" s="224" t="s">
        <v>742</v>
      </c>
      <c r="G233" s="224" t="s">
        <v>941</v>
      </c>
      <c r="H233" s="224" t="s">
        <v>268</v>
      </c>
      <c r="I233" s="227" t="s">
        <v>8628</v>
      </c>
      <c r="J233" s="225" t="s">
        <v>919</v>
      </c>
      <c r="K233" s="224" t="s">
        <v>846</v>
      </c>
      <c r="L233" s="225" t="s">
        <v>855</v>
      </c>
      <c r="M233" s="224" t="s">
        <v>848</v>
      </c>
      <c r="N233" s="224" t="s">
        <v>855</v>
      </c>
      <c r="O233" s="224" t="s">
        <v>850</v>
      </c>
      <c r="P233" s="225" t="s">
        <v>5096</v>
      </c>
      <c r="Q233" s="224" t="s">
        <v>841</v>
      </c>
      <c r="R233" s="225" t="s">
        <v>855</v>
      </c>
      <c r="S233" s="225" t="s">
        <v>855</v>
      </c>
      <c r="T233" s="225" t="s">
        <v>919</v>
      </c>
      <c r="U233" s="224" t="s">
        <v>855</v>
      </c>
      <c r="V233" s="224" t="s">
        <v>2342</v>
      </c>
      <c r="W233" s="224" t="s">
        <v>869</v>
      </c>
      <c r="X233" s="228" t="str">
        <f>VLOOKUP(HelpMe7[[#This Row],[Technician]],Technicians[#All],3,FALSE)</f>
        <v>RAK Ceramics</v>
      </c>
      <c r="Y233" s="228" t="str">
        <f>VLOOKUP(HelpMe7[[#This Row],[Technician]],Technicians[#All],2,FALSE)</f>
        <v>SAP SD</v>
      </c>
      <c r="Z233" s="230" t="str">
        <f>IF((TEXT("Oct 28, 2024 00:00 AM","mmm dd, yyyy hh:mm") - TEXT(HelpMe7[[#This Row],[Updated Creation Date]],"mmm dd, yyyy hh:mm"))&gt;0, "Yes","No")</f>
        <v>Yes</v>
      </c>
      <c r="AA233" s="230">
        <f ca="1">IF(HelpMe7[[#This Row],[Updated Resolved Date]]="-",NOW()-TEXT(HelpMe7[[#This Row],[Updated Creation Date]],"mmm dd, yyyy hh:mm"),HelpMe7[[#This Row],[Updated Resolved Date]]-HelpMe7[[#This Row],[Updated Creation Date]])</f>
        <v>151.08182453703921</v>
      </c>
      <c r="AB233" s="231">
        <f>YEAR(TEXT(HelpMe7[[#This Row],[Updated Creation Date]],"mmm dd, yyyy hh:mm"))</f>
        <v>2024</v>
      </c>
      <c r="AC233" s="228">
        <f>WEEKNUM(TEXT(HelpMe7[[#This Row],[Updated Creation Date]],"mmm dd, yyyy hh:mm"),2)</f>
        <v>31</v>
      </c>
      <c r="AD233" s="228" t="str">
        <f>_xlfn.CONCAT(HelpMe7[[#This Row],[Year]],"-W",HelpMe7[[#This Row],[Week'#]])</f>
        <v>2024-W31</v>
      </c>
      <c r="AE233" s="228" t="str">
        <f>IFERROR(VLOOKUP(HelpMe7[[#This Row],[ID]],CGTracker[#All],11,FALSE),"No CG Status Found")</f>
        <v>No CG Status Found</v>
      </c>
      <c r="AF233" s="228">
        <f>MONTH(TEXT(HelpMe7[[#This Row],[Updated Creation Date]],"mmm dd, yyyy hh:mm"))</f>
        <v>7</v>
      </c>
      <c r="AG233" s="228" t="str">
        <f>_xlfn.CONCAT(HelpMe7[[#This Row],[Year]],"-M",HelpMe7[[#This Row],[Month]])</f>
        <v>2024-M7</v>
      </c>
      <c r="AH233" s="228" t="str">
        <f ca="1">IF(HelpMe7[[#This Row],[Age]]&lt;2,"Less than 2",IF(HelpMe7[[#This Row],[Age]]&lt;5,"From 2 to 5",IF(HelpMe7[[#This Row],[Age]]&lt;10,"From 5 to 10","More than 10")))</f>
        <v>More than 10</v>
      </c>
      <c r="AI2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34" spans="1:36" ht="14.45">
      <c r="A234" s="236" t="s">
        <v>8782</v>
      </c>
      <c r="B234" s="224" t="s">
        <v>117</v>
      </c>
      <c r="C234" s="224" t="s">
        <v>841</v>
      </c>
      <c r="D234" s="1" t="s">
        <v>2343</v>
      </c>
      <c r="E234" s="224" t="s">
        <v>2344</v>
      </c>
      <c r="F234" s="224" t="s">
        <v>742</v>
      </c>
      <c r="G234" s="224" t="s">
        <v>516</v>
      </c>
      <c r="H234" s="224" t="s">
        <v>268</v>
      </c>
      <c r="I234" s="227" t="s">
        <v>8628</v>
      </c>
      <c r="J234" s="225" t="s">
        <v>919</v>
      </c>
      <c r="K234" s="224" t="s">
        <v>846</v>
      </c>
      <c r="L234" s="225" t="s">
        <v>855</v>
      </c>
      <c r="M234" s="224" t="s">
        <v>848</v>
      </c>
      <c r="N234" s="224" t="s">
        <v>855</v>
      </c>
      <c r="O234" s="224" t="s">
        <v>850</v>
      </c>
      <c r="P234" s="225" t="s">
        <v>8738</v>
      </c>
      <c r="Q234" s="224" t="s">
        <v>841</v>
      </c>
      <c r="R234" s="225" t="s">
        <v>855</v>
      </c>
      <c r="S234" s="225" t="s">
        <v>855</v>
      </c>
      <c r="T234" s="225" t="s">
        <v>919</v>
      </c>
      <c r="U234" s="224" t="s">
        <v>855</v>
      </c>
      <c r="V234" s="224" t="s">
        <v>2345</v>
      </c>
      <c r="W234" s="224" t="s">
        <v>869</v>
      </c>
      <c r="X234" s="228" t="str">
        <f>VLOOKUP(HelpMe7[[#This Row],[Technician]],Technicians[#All],3,FALSE)</f>
        <v>RAK Ceramics</v>
      </c>
      <c r="Y234" s="228" t="str">
        <f>VLOOKUP(HelpMe7[[#This Row],[Technician]],Technicians[#All],2,FALSE)</f>
        <v>SAP SD</v>
      </c>
      <c r="Z234" s="230" t="str">
        <f>IF((TEXT("Oct 28, 2024 00:00 AM","mmm dd, yyyy hh:mm") - TEXT(HelpMe7[[#This Row],[Updated Creation Date]],"mmm dd, yyyy hh:mm"))&gt;0, "Yes","No")</f>
        <v>Yes</v>
      </c>
      <c r="AA234" s="230">
        <f ca="1">IF(HelpMe7[[#This Row],[Updated Resolved Date]]="-",NOW()-TEXT(HelpMe7[[#This Row],[Updated Creation Date]],"mmm dd, yyyy hh:mm"),HelpMe7[[#This Row],[Updated Resolved Date]]-HelpMe7[[#This Row],[Updated Creation Date]])</f>
        <v>151.08182453703921</v>
      </c>
      <c r="AB234" s="231">
        <f>YEAR(TEXT(HelpMe7[[#This Row],[Updated Creation Date]],"mmm dd, yyyy hh:mm"))</f>
        <v>2024</v>
      </c>
      <c r="AC234" s="228">
        <f>WEEKNUM(TEXT(HelpMe7[[#This Row],[Updated Creation Date]],"mmm dd, yyyy hh:mm"),2)</f>
        <v>31</v>
      </c>
      <c r="AD234" s="228" t="str">
        <f>_xlfn.CONCAT(HelpMe7[[#This Row],[Year]],"-W",HelpMe7[[#This Row],[Week'#]])</f>
        <v>2024-W31</v>
      </c>
      <c r="AE234" s="228" t="str">
        <f>IFERROR(VLOOKUP(HelpMe7[[#This Row],[ID]],CGTracker[#All],11,FALSE),"No CG Status Found")</f>
        <v>No CG Status Found</v>
      </c>
      <c r="AF234" s="228">
        <f>MONTH(TEXT(HelpMe7[[#This Row],[Updated Creation Date]],"mmm dd, yyyy hh:mm"))</f>
        <v>7</v>
      </c>
      <c r="AG234" s="228" t="str">
        <f>_xlfn.CONCAT(HelpMe7[[#This Row],[Year]],"-M",HelpMe7[[#This Row],[Month]])</f>
        <v>2024-M7</v>
      </c>
      <c r="AH234" s="228" t="str">
        <f ca="1">IF(HelpMe7[[#This Row],[Age]]&lt;2,"Less than 2",IF(HelpMe7[[#This Row],[Age]]&lt;5,"From 2 to 5",IF(HelpMe7[[#This Row],[Age]]&lt;10,"From 5 to 10","More than 10")))</f>
        <v>More than 10</v>
      </c>
      <c r="AI2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35" spans="1:36" ht="26.1">
      <c r="A235" s="236" t="s">
        <v>8783</v>
      </c>
      <c r="B235" s="224" t="s">
        <v>117</v>
      </c>
      <c r="C235" s="224" t="s">
        <v>841</v>
      </c>
      <c r="D235" s="1" t="s">
        <v>2346</v>
      </c>
      <c r="E235" s="224" t="s">
        <v>2305</v>
      </c>
      <c r="F235" s="224" t="s">
        <v>742</v>
      </c>
      <c r="G235" s="224" t="s">
        <v>516</v>
      </c>
      <c r="H235" s="224" t="s">
        <v>746</v>
      </c>
      <c r="I235" s="227" t="s">
        <v>8628</v>
      </c>
      <c r="J235" s="225" t="s">
        <v>2105</v>
      </c>
      <c r="K235" s="224" t="s">
        <v>846</v>
      </c>
      <c r="L235" s="225" t="s">
        <v>855</v>
      </c>
      <c r="M235" s="224" t="s">
        <v>848</v>
      </c>
      <c r="N235" s="224" t="s">
        <v>1170</v>
      </c>
      <c r="O235" s="224" t="s">
        <v>850</v>
      </c>
      <c r="P235" s="225" t="s">
        <v>8784</v>
      </c>
      <c r="Q235" s="224" t="s">
        <v>841</v>
      </c>
      <c r="R235" s="225" t="s">
        <v>855</v>
      </c>
      <c r="S235" s="225" t="s">
        <v>8785</v>
      </c>
      <c r="T235" s="225" t="s">
        <v>2105</v>
      </c>
      <c r="U235" s="224" t="s">
        <v>855</v>
      </c>
      <c r="V235" s="224" t="s">
        <v>2349</v>
      </c>
      <c r="W235" s="224" t="s">
        <v>869</v>
      </c>
      <c r="X235" s="228" t="str">
        <f>VLOOKUP(HelpMe7[[#This Row],[Technician]],Technicians[#All],3,FALSE)</f>
        <v>RAK Ceramics</v>
      </c>
      <c r="Y235" s="228" t="str">
        <f>VLOOKUP(HelpMe7[[#This Row],[Technician]],Technicians[#All],2,FALSE)</f>
        <v>SAP SD</v>
      </c>
      <c r="Z235" s="230" t="str">
        <f>IF((TEXT("Oct 28, 2024 00:00 AM","mmm dd, yyyy hh:mm") - TEXT(HelpMe7[[#This Row],[Updated Creation Date]],"mmm dd, yyyy hh:mm"))&gt;0, "Yes","No")</f>
        <v>Yes</v>
      </c>
      <c r="AA235" s="230">
        <f ca="1">IF(HelpMe7[[#This Row],[Updated Resolved Date]]="-",NOW()-TEXT(HelpMe7[[#This Row],[Updated Creation Date]],"mmm dd, yyyy hh:mm"),HelpMe7[[#This Row],[Updated Resolved Date]]-HelpMe7[[#This Row],[Updated Creation Date]])</f>
        <v>151.08182453703921</v>
      </c>
      <c r="AB235" s="231">
        <f>YEAR(TEXT(HelpMe7[[#This Row],[Updated Creation Date]],"mmm dd, yyyy hh:mm"))</f>
        <v>2024</v>
      </c>
      <c r="AC235" s="228">
        <f>WEEKNUM(TEXT(HelpMe7[[#This Row],[Updated Creation Date]],"mmm dd, yyyy hh:mm"),2)</f>
        <v>31</v>
      </c>
      <c r="AD235" s="228" t="str">
        <f>_xlfn.CONCAT(HelpMe7[[#This Row],[Year]],"-W",HelpMe7[[#This Row],[Week'#]])</f>
        <v>2024-W31</v>
      </c>
      <c r="AE235" s="228" t="str">
        <f>IFERROR(VLOOKUP(HelpMe7[[#This Row],[ID]],CGTracker[#All],11,FALSE),"No CG Status Found")</f>
        <v>No CG Status Found</v>
      </c>
      <c r="AF235" s="228">
        <f>MONTH(TEXT(HelpMe7[[#This Row],[Updated Creation Date]],"mmm dd, yyyy hh:mm"))</f>
        <v>7</v>
      </c>
      <c r="AG235" s="228" t="str">
        <f>_xlfn.CONCAT(HelpMe7[[#This Row],[Year]],"-M",HelpMe7[[#This Row],[Month]])</f>
        <v>2024-M7</v>
      </c>
      <c r="AH235" s="228" t="str">
        <f ca="1">IF(HelpMe7[[#This Row],[Age]]&lt;2,"Less than 2",IF(HelpMe7[[#This Row],[Age]]&lt;5,"From 2 to 5",IF(HelpMe7[[#This Row],[Age]]&lt;10,"From 5 to 10","More than 10")))</f>
        <v>More than 10</v>
      </c>
      <c r="AI2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36" spans="1:36" ht="14.45">
      <c r="A236" s="236" t="s">
        <v>8786</v>
      </c>
      <c r="B236" s="224" t="s">
        <v>117</v>
      </c>
      <c r="C236" s="224" t="s">
        <v>841</v>
      </c>
      <c r="D236" s="1" t="s">
        <v>2350</v>
      </c>
      <c r="E236" s="224" t="s">
        <v>2351</v>
      </c>
      <c r="F236" s="224" t="s">
        <v>742</v>
      </c>
      <c r="G236" s="224" t="s">
        <v>516</v>
      </c>
      <c r="H236" s="224" t="s">
        <v>268</v>
      </c>
      <c r="I236" s="227" t="s">
        <v>8628</v>
      </c>
      <c r="J236" s="225" t="s">
        <v>919</v>
      </c>
      <c r="K236" s="224" t="s">
        <v>846</v>
      </c>
      <c r="L236" s="225" t="s">
        <v>855</v>
      </c>
      <c r="M236" s="224" t="s">
        <v>848</v>
      </c>
      <c r="N236" s="224" t="s">
        <v>1170</v>
      </c>
      <c r="O236" s="224" t="s">
        <v>850</v>
      </c>
      <c r="P236" s="225" t="s">
        <v>5409</v>
      </c>
      <c r="Q236" s="224" t="s">
        <v>841</v>
      </c>
      <c r="R236" s="225" t="s">
        <v>855</v>
      </c>
      <c r="S236" s="225" t="s">
        <v>855</v>
      </c>
      <c r="T236" s="225" t="s">
        <v>919</v>
      </c>
      <c r="U236" s="224" t="s">
        <v>855</v>
      </c>
      <c r="V236" s="224" t="s">
        <v>2353</v>
      </c>
      <c r="W236" s="224" t="s">
        <v>869</v>
      </c>
      <c r="X236" s="228" t="str">
        <f>VLOOKUP(HelpMe7[[#This Row],[Technician]],Technicians[#All],3,FALSE)</f>
        <v>RAK Ceramics</v>
      </c>
      <c r="Y236" s="228" t="str">
        <f>VLOOKUP(HelpMe7[[#This Row],[Technician]],Technicians[#All],2,FALSE)</f>
        <v>SAP SD</v>
      </c>
      <c r="Z236" s="230" t="str">
        <f>IF((TEXT("Oct 28, 2024 00:00 AM","mmm dd, yyyy hh:mm") - TEXT(HelpMe7[[#This Row],[Updated Creation Date]],"mmm dd, yyyy hh:mm"))&gt;0, "Yes","No")</f>
        <v>Yes</v>
      </c>
      <c r="AA236" s="230">
        <f ca="1">IF(HelpMe7[[#This Row],[Updated Resolved Date]]="-",NOW()-TEXT(HelpMe7[[#This Row],[Updated Creation Date]],"mmm dd, yyyy hh:mm"),HelpMe7[[#This Row],[Updated Resolved Date]]-HelpMe7[[#This Row],[Updated Creation Date]])</f>
        <v>151.08182453703921</v>
      </c>
      <c r="AB236" s="231">
        <f>YEAR(TEXT(HelpMe7[[#This Row],[Updated Creation Date]],"mmm dd, yyyy hh:mm"))</f>
        <v>2024</v>
      </c>
      <c r="AC236" s="228">
        <f>WEEKNUM(TEXT(HelpMe7[[#This Row],[Updated Creation Date]],"mmm dd, yyyy hh:mm"),2)</f>
        <v>31</v>
      </c>
      <c r="AD236" s="228" t="str">
        <f>_xlfn.CONCAT(HelpMe7[[#This Row],[Year]],"-W",HelpMe7[[#This Row],[Week'#]])</f>
        <v>2024-W31</v>
      </c>
      <c r="AE236" s="228" t="str">
        <f>IFERROR(VLOOKUP(HelpMe7[[#This Row],[ID]],CGTracker[#All],11,FALSE),"No CG Status Found")</f>
        <v>No CG Status Found</v>
      </c>
      <c r="AF236" s="228">
        <f>MONTH(TEXT(HelpMe7[[#This Row],[Updated Creation Date]],"mmm dd, yyyy hh:mm"))</f>
        <v>7</v>
      </c>
      <c r="AG236" s="228" t="str">
        <f>_xlfn.CONCAT(HelpMe7[[#This Row],[Year]],"-M",HelpMe7[[#This Row],[Month]])</f>
        <v>2024-M7</v>
      </c>
      <c r="AH236" s="228" t="str">
        <f ca="1">IF(HelpMe7[[#This Row],[Age]]&lt;2,"Less than 2",IF(HelpMe7[[#This Row],[Age]]&lt;5,"From 2 to 5",IF(HelpMe7[[#This Row],[Age]]&lt;10,"From 5 to 10","More than 10")))</f>
        <v>More than 10</v>
      </c>
      <c r="AI2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37" spans="1:36" ht="26.1">
      <c r="A237" s="236" t="s">
        <v>8787</v>
      </c>
      <c r="B237" s="224" t="s">
        <v>117</v>
      </c>
      <c r="C237" s="224" t="s">
        <v>841</v>
      </c>
      <c r="D237" s="1" t="s">
        <v>2354</v>
      </c>
      <c r="E237" s="224" t="s">
        <v>1885</v>
      </c>
      <c r="F237" s="224" t="s">
        <v>603</v>
      </c>
      <c r="G237" s="224" t="s">
        <v>860</v>
      </c>
      <c r="H237" s="224" t="s">
        <v>403</v>
      </c>
      <c r="I237" s="227" t="s">
        <v>8628</v>
      </c>
      <c r="J237" s="225" t="s">
        <v>2105</v>
      </c>
      <c r="K237" s="224" t="s">
        <v>846</v>
      </c>
      <c r="L237" s="225" t="s">
        <v>8737</v>
      </c>
      <c r="M237" s="224" t="s">
        <v>848</v>
      </c>
      <c r="N237" s="224" t="s">
        <v>863</v>
      </c>
      <c r="O237" s="224" t="s">
        <v>850</v>
      </c>
      <c r="P237" s="225" t="s">
        <v>8738</v>
      </c>
      <c r="Q237" s="224" t="s">
        <v>841</v>
      </c>
      <c r="R237" s="225" t="s">
        <v>8788</v>
      </c>
      <c r="S237" s="225" t="s">
        <v>8788</v>
      </c>
      <c r="T237" s="225" t="s">
        <v>2105</v>
      </c>
      <c r="U237" s="224" t="s">
        <v>855</v>
      </c>
      <c r="V237" s="224" t="s">
        <v>2356</v>
      </c>
      <c r="W237" s="224" t="s">
        <v>869</v>
      </c>
      <c r="X237" s="228" t="str">
        <f>VLOOKUP(HelpMe7[[#This Row],[Technician]],Technicians[#All],3,FALSE)</f>
        <v>RAK Ceramics</v>
      </c>
      <c r="Y237" s="228" t="str">
        <f>VLOOKUP(HelpMe7[[#This Row],[Technician]],Technicians[#All],2,FALSE)</f>
        <v>SAP ABAP</v>
      </c>
      <c r="Z237" s="233" t="str">
        <f>IF((TEXT("Oct 28, 2024 00:00 AM","mmm dd, yyyy hh:mm") - TEXT(HelpMe7[[#This Row],[Updated Creation Date]],"mmm dd, yyyy hh:mm"))&gt;0, "Yes","No")</f>
        <v>Yes</v>
      </c>
      <c r="AA237" s="230">
        <f ca="1">IF(HelpMe7[[#This Row],[Updated Resolved Date]]="-",NOW()-TEXT(HelpMe7[[#This Row],[Updated Creation Date]],"mmm dd, yyyy hh:mm"),HelpMe7[[#This Row],[Updated Resolved Date]]-HelpMe7[[#This Row],[Updated Creation Date]])</f>
        <v>9.7951388888905058</v>
      </c>
      <c r="AB237" s="231">
        <f>YEAR(TEXT(HelpMe7[[#This Row],[Updated Creation Date]],"mmm dd, yyyy hh:mm"))</f>
        <v>2024</v>
      </c>
      <c r="AC237" s="228">
        <f>WEEKNUM(TEXT(HelpMe7[[#This Row],[Updated Creation Date]],"mmm dd, yyyy hh:mm"),2)</f>
        <v>31</v>
      </c>
      <c r="AD237" s="228" t="str">
        <f>_xlfn.CONCAT(HelpMe7[[#This Row],[Year]],"-W",HelpMe7[[#This Row],[Week'#]])</f>
        <v>2024-W31</v>
      </c>
      <c r="AE237" s="228" t="str">
        <f>IFERROR(VLOOKUP(HelpMe7[[#This Row],[ID]],CGTracker[#All],11,FALSE),"No CG Status Found")</f>
        <v>No CG Status Found</v>
      </c>
      <c r="AF237" s="228">
        <f>MONTH(TEXT(HelpMe7[[#This Row],[Updated Creation Date]],"mmm dd, yyyy hh:mm"))</f>
        <v>7</v>
      </c>
      <c r="AG237" s="228" t="str">
        <f>_xlfn.CONCAT(HelpMe7[[#This Row],[Year]],"-M",HelpMe7[[#This Row],[Month]])</f>
        <v>2024-M7</v>
      </c>
      <c r="AH237" s="228" t="str">
        <f ca="1">IF(HelpMe7[[#This Row],[Age]]&lt;2,"Less than 2",IF(HelpMe7[[#This Row],[Age]]&lt;5,"From 2 to 5",IF(HelpMe7[[#This Row],[Age]]&lt;10,"From 5 to 10","More than 10")))</f>
        <v>From 5 to 10</v>
      </c>
      <c r="AI2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45512.470833333333</v>
      </c>
    </row>
    <row r="238" spans="1:36" ht="26.1">
      <c r="A238" s="236" t="s">
        <v>8789</v>
      </c>
      <c r="B238" s="224" t="s">
        <v>117</v>
      </c>
      <c r="C238" s="224" t="s">
        <v>841</v>
      </c>
      <c r="D238" s="1" t="s">
        <v>2357</v>
      </c>
      <c r="E238" s="224" t="s">
        <v>2358</v>
      </c>
      <c r="F238" s="224" t="s">
        <v>1054</v>
      </c>
      <c r="G238" s="224" t="s">
        <v>2076</v>
      </c>
      <c r="H238" s="224" t="s">
        <v>403</v>
      </c>
      <c r="I238" s="227" t="s">
        <v>8628</v>
      </c>
      <c r="J238" s="225" t="s">
        <v>2105</v>
      </c>
      <c r="K238" s="224" t="s">
        <v>846</v>
      </c>
      <c r="L238" s="225" t="s">
        <v>8790</v>
      </c>
      <c r="M238" s="224" t="s">
        <v>848</v>
      </c>
      <c r="N238" s="224" t="s">
        <v>855</v>
      </c>
      <c r="O238" s="224" t="s">
        <v>850</v>
      </c>
      <c r="P238" s="225" t="s">
        <v>8790</v>
      </c>
      <c r="Q238" s="224" t="s">
        <v>841</v>
      </c>
      <c r="R238" s="225" t="s">
        <v>4480</v>
      </c>
      <c r="S238" s="225" t="s">
        <v>4480</v>
      </c>
      <c r="T238" s="225" t="s">
        <v>2105</v>
      </c>
      <c r="U238" s="224" t="s">
        <v>855</v>
      </c>
      <c r="V238" s="224" t="s">
        <v>2361</v>
      </c>
      <c r="W238" s="224" t="s">
        <v>869</v>
      </c>
      <c r="X238" s="228" t="str">
        <f>VLOOKUP(HelpMe7[[#This Row],[Technician]],Technicians[#All],3,FALSE)</f>
        <v>RAK Ceramics</v>
      </c>
      <c r="Y238" s="228" t="str">
        <f>VLOOKUP(HelpMe7[[#This Row],[Technician]],Technicians[#All],2,FALSE)</f>
        <v>SAP PP</v>
      </c>
      <c r="Z238" s="233" t="str">
        <f>IF((TEXT("Oct 28, 2024 00:00 AM","mmm dd, yyyy hh:mm") - TEXT(HelpMe7[[#This Row],[Updated Creation Date]],"mmm dd, yyyy hh:mm"))&gt;0, "Yes","No")</f>
        <v>Yes</v>
      </c>
      <c r="AA238" s="230">
        <f ca="1">IF(HelpMe7[[#This Row],[Updated Resolved Date]]="-",NOW()-TEXT(HelpMe7[[#This Row],[Updated Creation Date]],"mmm dd, yyyy hh:mm"),HelpMe7[[#This Row],[Updated Resolved Date]]-HelpMe7[[#This Row],[Updated Creation Date]])</f>
        <v>56.782638888893416</v>
      </c>
      <c r="AB238" s="231">
        <f>YEAR(TEXT(HelpMe7[[#This Row],[Updated Creation Date]],"mmm dd, yyyy hh:mm"))</f>
        <v>2024</v>
      </c>
      <c r="AC238" s="228">
        <f>WEEKNUM(TEXT(HelpMe7[[#This Row],[Updated Creation Date]],"mmm dd, yyyy hh:mm"),2)</f>
        <v>31</v>
      </c>
      <c r="AD238" s="228" t="str">
        <f>_xlfn.CONCAT(HelpMe7[[#This Row],[Year]],"-W",HelpMe7[[#This Row],[Week'#]])</f>
        <v>2024-W31</v>
      </c>
      <c r="AE238" s="228" t="str">
        <f>IFERROR(VLOOKUP(HelpMe7[[#This Row],[ID]],CGTracker[#All],11,FALSE),"No CG Status Found")</f>
        <v>No CG Status Found</v>
      </c>
      <c r="AF238" s="228">
        <f>MONTH(TEXT(HelpMe7[[#This Row],[Updated Creation Date]],"mmm dd, yyyy hh:mm"))</f>
        <v>7</v>
      </c>
      <c r="AG238" s="228" t="str">
        <f>_xlfn.CONCAT(HelpMe7[[#This Row],[Year]],"-M",HelpMe7[[#This Row],[Month]])</f>
        <v>2024-M7</v>
      </c>
      <c r="AH238" s="228" t="str">
        <f ca="1">IF(HelpMe7[[#This Row],[Age]]&lt;2,"Less than 2",IF(HelpMe7[[#This Row],[Age]]&lt;5,"From 2 to 5",IF(HelpMe7[[#This Row],[Age]]&lt;10,"From 5 to 10","More than 10")))</f>
        <v>More than 10</v>
      </c>
      <c r="AI2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45559.458333333336</v>
      </c>
    </row>
    <row r="239" spans="1:36" ht="26.1">
      <c r="A239" s="236" t="s">
        <v>8791</v>
      </c>
      <c r="B239" s="224" t="s">
        <v>117</v>
      </c>
      <c r="C239" s="224" t="s">
        <v>841</v>
      </c>
      <c r="D239" s="1" t="s">
        <v>2362</v>
      </c>
      <c r="E239" s="224" t="s">
        <v>1129</v>
      </c>
      <c r="F239" s="224" t="s">
        <v>1054</v>
      </c>
      <c r="G239" s="224" t="s">
        <v>2076</v>
      </c>
      <c r="H239" s="224" t="s">
        <v>746</v>
      </c>
      <c r="I239" s="227" t="s">
        <v>8628</v>
      </c>
      <c r="J239" s="225" t="s">
        <v>2105</v>
      </c>
      <c r="K239" s="224" t="s">
        <v>846</v>
      </c>
      <c r="L239" s="225" t="s">
        <v>855</v>
      </c>
      <c r="M239" s="224" t="s">
        <v>848</v>
      </c>
      <c r="N239" s="224" t="s">
        <v>886</v>
      </c>
      <c r="O239" s="224" t="s">
        <v>850</v>
      </c>
      <c r="P239" s="225" t="s">
        <v>8792</v>
      </c>
      <c r="Q239" s="224" t="s">
        <v>841</v>
      </c>
      <c r="R239" s="225" t="s">
        <v>855</v>
      </c>
      <c r="S239" s="225" t="s">
        <v>8792</v>
      </c>
      <c r="T239" s="225" t="s">
        <v>2105</v>
      </c>
      <c r="U239" s="224" t="s">
        <v>855</v>
      </c>
      <c r="V239" s="224" t="s">
        <v>2365</v>
      </c>
      <c r="W239" s="224" t="s">
        <v>869</v>
      </c>
      <c r="X239" s="228" t="str">
        <f>VLOOKUP(HelpMe7[[#This Row],[Technician]],Technicians[#All],3,FALSE)</f>
        <v>RAK Ceramics</v>
      </c>
      <c r="Y239" s="228" t="str">
        <f>VLOOKUP(HelpMe7[[#This Row],[Technician]],Technicians[#All],2,FALSE)</f>
        <v>SAP PP</v>
      </c>
      <c r="Z239" s="230" t="str">
        <f>IF((TEXT("Oct 28, 2024 00:00 AM","mmm dd, yyyy hh:mm") - TEXT(HelpMe7[[#This Row],[Updated Creation Date]],"mmm dd, yyyy hh:mm"))&gt;0, "Yes","No")</f>
        <v>Yes</v>
      </c>
      <c r="AA239" s="230">
        <f ca="1">IF(HelpMe7[[#This Row],[Updated Resolved Date]]="-",NOW()-TEXT(HelpMe7[[#This Row],[Updated Creation Date]],"mmm dd, yyyy hh:mm"),HelpMe7[[#This Row],[Updated Resolved Date]]-HelpMe7[[#This Row],[Updated Creation Date]])</f>
        <v>151.08182453703921</v>
      </c>
      <c r="AB239" s="231">
        <f>YEAR(TEXT(HelpMe7[[#This Row],[Updated Creation Date]],"mmm dd, yyyy hh:mm"))</f>
        <v>2024</v>
      </c>
      <c r="AC239" s="228">
        <f>WEEKNUM(TEXT(HelpMe7[[#This Row],[Updated Creation Date]],"mmm dd, yyyy hh:mm"),2)</f>
        <v>31</v>
      </c>
      <c r="AD239" s="228" t="str">
        <f>_xlfn.CONCAT(HelpMe7[[#This Row],[Year]],"-W",HelpMe7[[#This Row],[Week'#]])</f>
        <v>2024-W31</v>
      </c>
      <c r="AE239" s="228" t="str">
        <f>IFERROR(VLOOKUP(HelpMe7[[#This Row],[ID]],CGTracker[#All],11,FALSE),"No CG Status Found")</f>
        <v>No CG Status Found</v>
      </c>
      <c r="AF239" s="228">
        <f>MONTH(TEXT(HelpMe7[[#This Row],[Updated Creation Date]],"mmm dd, yyyy hh:mm"))</f>
        <v>7</v>
      </c>
      <c r="AG239" s="228" t="str">
        <f>_xlfn.CONCAT(HelpMe7[[#This Row],[Year]],"-M",HelpMe7[[#This Row],[Month]])</f>
        <v>2024-M7</v>
      </c>
      <c r="AH239" s="228" t="str">
        <f ca="1">IF(HelpMe7[[#This Row],[Age]]&lt;2,"Less than 2",IF(HelpMe7[[#This Row],[Age]]&lt;5,"From 2 to 5",IF(HelpMe7[[#This Row],[Age]]&lt;10,"From 5 to 10","More than 10")))</f>
        <v>More than 10</v>
      </c>
      <c r="AI2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0" spans="1:36" ht="26.1">
      <c r="A240" s="236" t="s">
        <v>8793</v>
      </c>
      <c r="B240" s="224" t="s">
        <v>117</v>
      </c>
      <c r="C240" s="224" t="s">
        <v>841</v>
      </c>
      <c r="D240" s="1" t="s">
        <v>2366</v>
      </c>
      <c r="E240" s="224" t="s">
        <v>1129</v>
      </c>
      <c r="F240" s="224" t="s">
        <v>603</v>
      </c>
      <c r="G240" s="224" t="s">
        <v>860</v>
      </c>
      <c r="H240" s="224" t="s">
        <v>268</v>
      </c>
      <c r="I240" s="227" t="s">
        <v>8628</v>
      </c>
      <c r="J240" s="225" t="s">
        <v>2105</v>
      </c>
      <c r="K240" s="224" t="s">
        <v>846</v>
      </c>
      <c r="L240" s="225" t="s">
        <v>855</v>
      </c>
      <c r="M240" s="224" t="s">
        <v>848</v>
      </c>
      <c r="N240" s="224" t="s">
        <v>886</v>
      </c>
      <c r="O240" s="224" t="s">
        <v>850</v>
      </c>
      <c r="P240" s="225" t="s">
        <v>5789</v>
      </c>
      <c r="Q240" s="224" t="s">
        <v>841</v>
      </c>
      <c r="R240" s="225" t="s">
        <v>855</v>
      </c>
      <c r="S240" s="225" t="s">
        <v>8794</v>
      </c>
      <c r="T240" s="225" t="s">
        <v>2105</v>
      </c>
      <c r="U240" s="224" t="s">
        <v>855</v>
      </c>
      <c r="V240" s="224" t="s">
        <v>2369</v>
      </c>
      <c r="W240" s="224" t="s">
        <v>869</v>
      </c>
      <c r="X240" s="228" t="str">
        <f>VLOOKUP(HelpMe7[[#This Row],[Technician]],Technicians[#All],3,FALSE)</f>
        <v>RAK Ceramics</v>
      </c>
      <c r="Y240" s="228" t="str">
        <f>VLOOKUP(HelpMe7[[#This Row],[Technician]],Technicians[#All],2,FALSE)</f>
        <v>SAP ABAP</v>
      </c>
      <c r="Z240" s="230" t="str">
        <f>IF((TEXT("Oct 28, 2024 00:00 AM","mmm dd, yyyy hh:mm") - TEXT(HelpMe7[[#This Row],[Updated Creation Date]],"mmm dd, yyyy hh:mm"))&gt;0, "Yes","No")</f>
        <v>Yes</v>
      </c>
      <c r="AA240" s="230">
        <f ca="1">IF(HelpMe7[[#This Row],[Updated Resolved Date]]="-",NOW()-TEXT(HelpMe7[[#This Row],[Updated Creation Date]],"mmm dd, yyyy hh:mm"),HelpMe7[[#This Row],[Updated Resolved Date]]-HelpMe7[[#This Row],[Updated Creation Date]])</f>
        <v>151.08182453703921</v>
      </c>
      <c r="AB240" s="231">
        <f>YEAR(TEXT(HelpMe7[[#This Row],[Updated Creation Date]],"mmm dd, yyyy hh:mm"))</f>
        <v>2024</v>
      </c>
      <c r="AC240" s="228">
        <f>WEEKNUM(TEXT(HelpMe7[[#This Row],[Updated Creation Date]],"mmm dd, yyyy hh:mm"),2)</f>
        <v>31</v>
      </c>
      <c r="AD240" s="228" t="str">
        <f>_xlfn.CONCAT(HelpMe7[[#This Row],[Year]],"-W",HelpMe7[[#This Row],[Week'#]])</f>
        <v>2024-W31</v>
      </c>
      <c r="AE240" s="228" t="str">
        <f>IFERROR(VLOOKUP(HelpMe7[[#This Row],[ID]],CGTracker[#All],11,FALSE),"No CG Status Found")</f>
        <v>No CG Status Found</v>
      </c>
      <c r="AF240" s="228">
        <f>MONTH(TEXT(HelpMe7[[#This Row],[Updated Creation Date]],"mmm dd, yyyy hh:mm"))</f>
        <v>7</v>
      </c>
      <c r="AG240" s="228" t="str">
        <f>_xlfn.CONCAT(HelpMe7[[#This Row],[Year]],"-M",HelpMe7[[#This Row],[Month]])</f>
        <v>2024-M7</v>
      </c>
      <c r="AH240" s="228" t="str">
        <f ca="1">IF(HelpMe7[[#This Row],[Age]]&lt;2,"Less than 2",IF(HelpMe7[[#This Row],[Age]]&lt;5,"From 2 to 5",IF(HelpMe7[[#This Row],[Age]]&lt;10,"From 5 to 10","More than 10")))</f>
        <v>More than 10</v>
      </c>
      <c r="AI2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1" spans="1:36" ht="26.1">
      <c r="A241" s="236" t="s">
        <v>8795</v>
      </c>
      <c r="B241" s="224" t="s">
        <v>117</v>
      </c>
      <c r="C241" s="224" t="s">
        <v>841</v>
      </c>
      <c r="D241" s="1" t="s">
        <v>2370</v>
      </c>
      <c r="E241" s="224" t="s">
        <v>1129</v>
      </c>
      <c r="F241" s="224" t="s">
        <v>603</v>
      </c>
      <c r="G241" s="224" t="s">
        <v>860</v>
      </c>
      <c r="H241" s="224" t="s">
        <v>131</v>
      </c>
      <c r="I241" s="227" t="s">
        <v>8628</v>
      </c>
      <c r="J241" s="225" t="s">
        <v>2105</v>
      </c>
      <c r="K241" s="224" t="s">
        <v>846</v>
      </c>
      <c r="L241" s="225" t="s">
        <v>855</v>
      </c>
      <c r="M241" s="224" t="s">
        <v>848</v>
      </c>
      <c r="N241" s="224" t="s">
        <v>886</v>
      </c>
      <c r="O241" s="224" t="s">
        <v>850</v>
      </c>
      <c r="P241" s="225" t="s">
        <v>8796</v>
      </c>
      <c r="Q241" s="224" t="s">
        <v>841</v>
      </c>
      <c r="R241" s="225" t="s">
        <v>855</v>
      </c>
      <c r="S241" s="225" t="s">
        <v>855</v>
      </c>
      <c r="T241" s="225" t="s">
        <v>2105</v>
      </c>
      <c r="U241" s="224" t="s">
        <v>855</v>
      </c>
      <c r="V241" s="224" t="s">
        <v>2372</v>
      </c>
      <c r="W241" s="224" t="s">
        <v>869</v>
      </c>
      <c r="X241" s="228" t="str">
        <f>VLOOKUP(HelpMe7[[#This Row],[Technician]],Technicians[#All],3,FALSE)</f>
        <v>RAK Ceramics</v>
      </c>
      <c r="Y241" s="228" t="str">
        <f>VLOOKUP(HelpMe7[[#This Row],[Technician]],Technicians[#All],2,FALSE)</f>
        <v>SAP ABAP</v>
      </c>
      <c r="Z241" s="233" t="str">
        <f>IF((TEXT("Oct 28, 2024 00:00 AM","mmm dd, yyyy hh:mm") - TEXT(HelpMe7[[#This Row],[Updated Creation Date]],"mmm dd, yyyy hh:mm"))&gt;0, "Yes","No")</f>
        <v>Yes</v>
      </c>
      <c r="AA241" s="230">
        <f ca="1">IF(HelpMe7[[#This Row],[Updated Resolved Date]]="-",NOW()-TEXT(HelpMe7[[#This Row],[Updated Creation Date]],"mmm dd, yyyy hh:mm"),HelpMe7[[#This Row],[Updated Resolved Date]]-HelpMe7[[#This Row],[Updated Creation Date]])</f>
        <v>151.08182453703921</v>
      </c>
      <c r="AB241" s="231">
        <f>YEAR(TEXT(HelpMe7[[#This Row],[Updated Creation Date]],"mmm dd, yyyy hh:mm"))</f>
        <v>2024</v>
      </c>
      <c r="AC241" s="228">
        <f>WEEKNUM(TEXT(HelpMe7[[#This Row],[Updated Creation Date]],"mmm dd, yyyy hh:mm"),2)</f>
        <v>31</v>
      </c>
      <c r="AD241" s="228" t="str">
        <f>_xlfn.CONCAT(HelpMe7[[#This Row],[Year]],"-W",HelpMe7[[#This Row],[Week'#]])</f>
        <v>2024-W31</v>
      </c>
      <c r="AE241" s="228" t="str">
        <f>IFERROR(VLOOKUP(HelpMe7[[#This Row],[ID]],CGTracker[#All],11,FALSE),"No CG Status Found")</f>
        <v>No CG Status Found</v>
      </c>
      <c r="AF241" s="228">
        <f>MONTH(TEXT(HelpMe7[[#This Row],[Updated Creation Date]],"mmm dd, yyyy hh:mm"))</f>
        <v>7</v>
      </c>
      <c r="AG241" s="228" t="str">
        <f>_xlfn.CONCAT(HelpMe7[[#This Row],[Year]],"-M",HelpMe7[[#This Row],[Month]])</f>
        <v>2024-M7</v>
      </c>
      <c r="AH241" s="228" t="str">
        <f ca="1">IF(HelpMe7[[#This Row],[Age]]&lt;2,"Less than 2",IF(HelpMe7[[#This Row],[Age]]&lt;5,"From 2 to 5",IF(HelpMe7[[#This Row],[Age]]&lt;10,"From 5 to 10","More than 10")))</f>
        <v>More than 10</v>
      </c>
      <c r="AI2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2" spans="1:36" ht="14.45">
      <c r="A242" s="236" t="s">
        <v>8797</v>
      </c>
      <c r="B242" s="224" t="s">
        <v>117</v>
      </c>
      <c r="C242" s="224" t="s">
        <v>841</v>
      </c>
      <c r="D242" s="1" t="s">
        <v>2373</v>
      </c>
      <c r="E242" s="224" t="s">
        <v>2374</v>
      </c>
      <c r="F242" s="224" t="s">
        <v>742</v>
      </c>
      <c r="G242" s="224" t="s">
        <v>516</v>
      </c>
      <c r="H242" s="224" t="s">
        <v>131</v>
      </c>
      <c r="I242" s="227" t="s">
        <v>8628</v>
      </c>
      <c r="J242" s="225" t="s">
        <v>2105</v>
      </c>
      <c r="K242" s="224" t="s">
        <v>846</v>
      </c>
      <c r="L242" s="225" t="s">
        <v>855</v>
      </c>
      <c r="M242" s="224" t="s">
        <v>848</v>
      </c>
      <c r="N242" s="224" t="s">
        <v>1004</v>
      </c>
      <c r="O242" s="224" t="s">
        <v>850</v>
      </c>
      <c r="P242" s="225" t="s">
        <v>1625</v>
      </c>
      <c r="Q242" s="224" t="s">
        <v>841</v>
      </c>
      <c r="R242" s="225" t="s">
        <v>855</v>
      </c>
      <c r="S242" s="225" t="s">
        <v>855</v>
      </c>
      <c r="T242" s="225" t="s">
        <v>2105</v>
      </c>
      <c r="U242" s="224" t="s">
        <v>855</v>
      </c>
      <c r="V242" s="224" t="s">
        <v>2376</v>
      </c>
      <c r="W242" s="224" t="s">
        <v>869</v>
      </c>
      <c r="X242" s="228" t="str">
        <f>VLOOKUP(HelpMe7[[#This Row],[Technician]],Technicians[#All],3,FALSE)</f>
        <v>RAK Ceramics</v>
      </c>
      <c r="Y242" s="228" t="str">
        <f>VLOOKUP(HelpMe7[[#This Row],[Technician]],Technicians[#All],2,FALSE)</f>
        <v>SAP SD</v>
      </c>
      <c r="Z242" s="233" t="str">
        <f>IF((TEXT("Oct 28, 2024 00:00 AM","mmm dd, yyyy hh:mm") - TEXT(HelpMe7[[#This Row],[Updated Creation Date]],"mmm dd, yyyy hh:mm"))&gt;0, "Yes","No")</f>
        <v>Yes</v>
      </c>
      <c r="AA242" s="230">
        <f ca="1">IF(HelpMe7[[#This Row],[Updated Resolved Date]]="-",NOW()-TEXT(HelpMe7[[#This Row],[Updated Creation Date]],"mmm dd, yyyy hh:mm"),HelpMe7[[#This Row],[Updated Resolved Date]]-HelpMe7[[#This Row],[Updated Creation Date]])</f>
        <v>151.08182453703921</v>
      </c>
      <c r="AB242" s="231">
        <f>YEAR(TEXT(HelpMe7[[#This Row],[Updated Creation Date]],"mmm dd, yyyy hh:mm"))</f>
        <v>2024</v>
      </c>
      <c r="AC242" s="228">
        <f>WEEKNUM(TEXT(HelpMe7[[#This Row],[Updated Creation Date]],"mmm dd, yyyy hh:mm"),2)</f>
        <v>31</v>
      </c>
      <c r="AD242" s="228" t="str">
        <f>_xlfn.CONCAT(HelpMe7[[#This Row],[Year]],"-W",HelpMe7[[#This Row],[Week'#]])</f>
        <v>2024-W31</v>
      </c>
      <c r="AE242" s="228" t="str">
        <f>IFERROR(VLOOKUP(HelpMe7[[#This Row],[ID]],CGTracker[#All],11,FALSE),"No CG Status Found")</f>
        <v>No CG Status Found</v>
      </c>
      <c r="AF242" s="228">
        <f>MONTH(TEXT(HelpMe7[[#This Row],[Updated Creation Date]],"mmm dd, yyyy hh:mm"))</f>
        <v>7</v>
      </c>
      <c r="AG242" s="228" t="str">
        <f>_xlfn.CONCAT(HelpMe7[[#This Row],[Year]],"-M",HelpMe7[[#This Row],[Month]])</f>
        <v>2024-M7</v>
      </c>
      <c r="AH242" s="228" t="str">
        <f ca="1">IF(HelpMe7[[#This Row],[Age]]&lt;2,"Less than 2",IF(HelpMe7[[#This Row],[Age]]&lt;5,"From 2 to 5",IF(HelpMe7[[#This Row],[Age]]&lt;10,"From 5 to 10","More than 10")))</f>
        <v>More than 10</v>
      </c>
      <c r="AI2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3" spans="1:36" ht="26.1">
      <c r="A243" s="236" t="s">
        <v>8798</v>
      </c>
      <c r="B243" s="224" t="s">
        <v>117</v>
      </c>
      <c r="C243" s="224" t="s">
        <v>892</v>
      </c>
      <c r="D243" s="1" t="s">
        <v>2377</v>
      </c>
      <c r="E243" s="224" t="s">
        <v>880</v>
      </c>
      <c r="F243" s="224" t="s">
        <v>742</v>
      </c>
      <c r="G243" s="224" t="s">
        <v>516</v>
      </c>
      <c r="H243" s="224" t="s">
        <v>268</v>
      </c>
      <c r="I243" s="227" t="s">
        <v>8628</v>
      </c>
      <c r="J243" s="225" t="s">
        <v>919</v>
      </c>
      <c r="K243" s="224" t="s">
        <v>846</v>
      </c>
      <c r="L243" s="225" t="s">
        <v>855</v>
      </c>
      <c r="M243" s="224" t="s">
        <v>848</v>
      </c>
      <c r="N243" s="224" t="s">
        <v>855</v>
      </c>
      <c r="O243" s="224" t="s">
        <v>1015</v>
      </c>
      <c r="P243" s="225" t="s">
        <v>8799</v>
      </c>
      <c r="Q243" s="224" t="s">
        <v>892</v>
      </c>
      <c r="R243" s="225" t="s">
        <v>855</v>
      </c>
      <c r="S243" s="225" t="s">
        <v>8799</v>
      </c>
      <c r="T243" s="225" t="s">
        <v>919</v>
      </c>
      <c r="U243" s="224" t="s">
        <v>855</v>
      </c>
      <c r="V243" s="224" t="s">
        <v>1970</v>
      </c>
      <c r="W243" s="224" t="s">
        <v>869</v>
      </c>
      <c r="X243" s="228" t="str">
        <f>VLOOKUP(HelpMe7[[#This Row],[Technician]],Technicians[#All],3,FALSE)</f>
        <v>RAK Ceramics</v>
      </c>
      <c r="Y243" s="228" t="str">
        <f>VLOOKUP(HelpMe7[[#This Row],[Technician]],Technicians[#All],2,FALSE)</f>
        <v>SAP SD</v>
      </c>
      <c r="Z243" s="230" t="str">
        <f>IF((TEXT("Oct 28, 2024 00:00 AM","mmm dd, yyyy hh:mm") - TEXT(HelpMe7[[#This Row],[Updated Creation Date]],"mmm dd, yyyy hh:mm"))&gt;0, "Yes","No")</f>
        <v>Yes</v>
      </c>
      <c r="AA243" s="230">
        <f ca="1">IF(HelpMe7[[#This Row],[Updated Resolved Date]]="-",NOW()-TEXT(HelpMe7[[#This Row],[Updated Creation Date]],"mmm dd, yyyy hh:mm"),HelpMe7[[#This Row],[Updated Resolved Date]]-HelpMe7[[#This Row],[Updated Creation Date]])</f>
        <v>151.08182453703921</v>
      </c>
      <c r="AB243" s="231">
        <f>YEAR(TEXT(HelpMe7[[#This Row],[Updated Creation Date]],"mmm dd, yyyy hh:mm"))</f>
        <v>2024</v>
      </c>
      <c r="AC243" s="228">
        <f>WEEKNUM(TEXT(HelpMe7[[#This Row],[Updated Creation Date]],"mmm dd, yyyy hh:mm"),2)</f>
        <v>31</v>
      </c>
      <c r="AD243" s="228" t="str">
        <f>_xlfn.CONCAT(HelpMe7[[#This Row],[Year]],"-W",HelpMe7[[#This Row],[Week'#]])</f>
        <v>2024-W31</v>
      </c>
      <c r="AE243" s="228" t="str">
        <f>IFERROR(VLOOKUP(HelpMe7[[#This Row],[ID]],CGTracker[#All],11,FALSE),"No CG Status Found")</f>
        <v>No CG Status Found</v>
      </c>
      <c r="AF243" s="228">
        <f>MONTH(TEXT(HelpMe7[[#This Row],[Updated Creation Date]],"mmm dd, yyyy hh:mm"))</f>
        <v>7</v>
      </c>
      <c r="AG243" s="228" t="str">
        <f>_xlfn.CONCAT(HelpMe7[[#This Row],[Year]],"-M",HelpMe7[[#This Row],[Month]])</f>
        <v>2024-M7</v>
      </c>
      <c r="AH243" s="228" t="str">
        <f ca="1">IF(HelpMe7[[#This Row],[Age]]&lt;2,"Less than 2",IF(HelpMe7[[#This Row],[Age]]&lt;5,"From 2 to 5",IF(HelpMe7[[#This Row],[Age]]&lt;10,"From 5 to 10","More than 10")))</f>
        <v>More than 10</v>
      </c>
      <c r="AI2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4" spans="1:36" ht="14.45">
      <c r="A244" s="236" t="s">
        <v>8800</v>
      </c>
      <c r="B244" s="224" t="s">
        <v>117</v>
      </c>
      <c r="C244" s="224" t="s">
        <v>841</v>
      </c>
      <c r="D244" s="1" t="s">
        <v>2379</v>
      </c>
      <c r="E244" s="224" t="s">
        <v>2351</v>
      </c>
      <c r="F244" s="224" t="s">
        <v>742</v>
      </c>
      <c r="G244" s="224" t="s">
        <v>516</v>
      </c>
      <c r="H244" s="224" t="s">
        <v>268</v>
      </c>
      <c r="I244" s="227" t="s">
        <v>8628</v>
      </c>
      <c r="J244" s="225" t="s">
        <v>919</v>
      </c>
      <c r="K244" s="224" t="s">
        <v>846</v>
      </c>
      <c r="L244" s="225" t="s">
        <v>855</v>
      </c>
      <c r="M244" s="224" t="s">
        <v>848</v>
      </c>
      <c r="N244" s="224" t="s">
        <v>855</v>
      </c>
      <c r="O244" s="224" t="s">
        <v>850</v>
      </c>
      <c r="P244" s="225" t="s">
        <v>8801</v>
      </c>
      <c r="Q244" s="224" t="s">
        <v>841</v>
      </c>
      <c r="R244" s="225" t="s">
        <v>855</v>
      </c>
      <c r="S244" s="225" t="s">
        <v>8802</v>
      </c>
      <c r="T244" s="225" t="s">
        <v>919</v>
      </c>
      <c r="U244" s="224" t="s">
        <v>855</v>
      </c>
      <c r="V244" s="224" t="s">
        <v>2382</v>
      </c>
      <c r="W244" s="224" t="s">
        <v>869</v>
      </c>
      <c r="X244" s="228" t="str">
        <f>VLOOKUP(HelpMe7[[#This Row],[Technician]],Technicians[#All],3,FALSE)</f>
        <v>RAK Ceramics</v>
      </c>
      <c r="Y244" s="228" t="str">
        <f>VLOOKUP(HelpMe7[[#This Row],[Technician]],Technicians[#All],2,FALSE)</f>
        <v>SAP SD</v>
      </c>
      <c r="Z244" s="230" t="str">
        <f>IF((TEXT("Oct 28, 2024 00:00 AM","mmm dd, yyyy hh:mm") - TEXT(HelpMe7[[#This Row],[Updated Creation Date]],"mmm dd, yyyy hh:mm"))&gt;0, "Yes","No")</f>
        <v>Yes</v>
      </c>
      <c r="AA244" s="230">
        <f ca="1">IF(HelpMe7[[#This Row],[Updated Resolved Date]]="-",NOW()-TEXT(HelpMe7[[#This Row],[Updated Creation Date]],"mmm dd, yyyy hh:mm"),HelpMe7[[#This Row],[Updated Resolved Date]]-HelpMe7[[#This Row],[Updated Creation Date]])</f>
        <v>151.08182453703921</v>
      </c>
      <c r="AB244" s="231">
        <f>YEAR(TEXT(HelpMe7[[#This Row],[Updated Creation Date]],"mmm dd, yyyy hh:mm"))</f>
        <v>2024</v>
      </c>
      <c r="AC244" s="228">
        <f>WEEKNUM(TEXT(HelpMe7[[#This Row],[Updated Creation Date]],"mmm dd, yyyy hh:mm"),2)</f>
        <v>31</v>
      </c>
      <c r="AD244" s="228" t="str">
        <f>_xlfn.CONCAT(HelpMe7[[#This Row],[Year]],"-W",HelpMe7[[#This Row],[Week'#]])</f>
        <v>2024-W31</v>
      </c>
      <c r="AE244" s="228" t="str">
        <f>IFERROR(VLOOKUP(HelpMe7[[#This Row],[ID]],CGTracker[#All],11,FALSE),"No CG Status Found")</f>
        <v>No CG Status Found</v>
      </c>
      <c r="AF244" s="228">
        <f>MONTH(TEXT(HelpMe7[[#This Row],[Updated Creation Date]],"mmm dd, yyyy hh:mm"))</f>
        <v>7</v>
      </c>
      <c r="AG244" s="228" t="str">
        <f>_xlfn.CONCAT(HelpMe7[[#This Row],[Year]],"-M",HelpMe7[[#This Row],[Month]])</f>
        <v>2024-M7</v>
      </c>
      <c r="AH244" s="228" t="str">
        <f ca="1">IF(HelpMe7[[#This Row],[Age]]&lt;2,"Less than 2",IF(HelpMe7[[#This Row],[Age]]&lt;5,"From 2 to 5",IF(HelpMe7[[#This Row],[Age]]&lt;10,"From 5 to 10","More than 10")))</f>
        <v>More than 10</v>
      </c>
      <c r="AI2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5" spans="1:36" ht="14.45">
      <c r="A245" s="236" t="s">
        <v>8803</v>
      </c>
      <c r="B245" s="224" t="s">
        <v>117</v>
      </c>
      <c r="C245" s="224" t="s">
        <v>841</v>
      </c>
      <c r="D245" s="1" t="s">
        <v>2383</v>
      </c>
      <c r="E245" s="224" t="s">
        <v>880</v>
      </c>
      <c r="F245" s="224" t="s">
        <v>742</v>
      </c>
      <c r="G245" s="224" t="s">
        <v>516</v>
      </c>
      <c r="H245" s="224" t="s">
        <v>131</v>
      </c>
      <c r="I245" s="227" t="s">
        <v>8628</v>
      </c>
      <c r="J245" s="225" t="s">
        <v>2105</v>
      </c>
      <c r="K245" s="224" t="s">
        <v>846</v>
      </c>
      <c r="L245" s="225" t="s">
        <v>855</v>
      </c>
      <c r="M245" s="224" t="s">
        <v>848</v>
      </c>
      <c r="N245" s="224" t="s">
        <v>886</v>
      </c>
      <c r="O245" s="224" t="s">
        <v>850</v>
      </c>
      <c r="P245" s="225" t="s">
        <v>8804</v>
      </c>
      <c r="Q245" s="224" t="s">
        <v>841</v>
      </c>
      <c r="R245" s="225" t="s">
        <v>855</v>
      </c>
      <c r="S245" s="225" t="s">
        <v>855</v>
      </c>
      <c r="T245" s="225" t="s">
        <v>2105</v>
      </c>
      <c r="U245" s="224" t="s">
        <v>855</v>
      </c>
      <c r="V245" s="224" t="s">
        <v>1964</v>
      </c>
      <c r="W245" s="224" t="s">
        <v>869</v>
      </c>
      <c r="X245" s="228" t="str">
        <f>VLOOKUP(HelpMe7[[#This Row],[Technician]],Technicians[#All],3,FALSE)</f>
        <v>RAK Ceramics</v>
      </c>
      <c r="Y245" s="228" t="str">
        <f>VLOOKUP(HelpMe7[[#This Row],[Technician]],Technicians[#All],2,FALSE)</f>
        <v>SAP SD</v>
      </c>
      <c r="Z245" s="233" t="str">
        <f>IF((TEXT("Oct 28, 2024 00:00 AM","mmm dd, yyyy hh:mm") - TEXT(HelpMe7[[#This Row],[Updated Creation Date]],"mmm dd, yyyy hh:mm"))&gt;0, "Yes","No")</f>
        <v>Yes</v>
      </c>
      <c r="AA245" s="230">
        <f ca="1">IF(HelpMe7[[#This Row],[Updated Resolved Date]]="-",NOW()-TEXT(HelpMe7[[#This Row],[Updated Creation Date]],"mmm dd, yyyy hh:mm"),HelpMe7[[#This Row],[Updated Resolved Date]]-HelpMe7[[#This Row],[Updated Creation Date]])</f>
        <v>151.08182453703921</v>
      </c>
      <c r="AB245" s="231">
        <f>YEAR(TEXT(HelpMe7[[#This Row],[Updated Creation Date]],"mmm dd, yyyy hh:mm"))</f>
        <v>2024</v>
      </c>
      <c r="AC245" s="228">
        <f>WEEKNUM(TEXT(HelpMe7[[#This Row],[Updated Creation Date]],"mmm dd, yyyy hh:mm"),2)</f>
        <v>31</v>
      </c>
      <c r="AD245" s="228" t="str">
        <f>_xlfn.CONCAT(HelpMe7[[#This Row],[Year]],"-W",HelpMe7[[#This Row],[Week'#]])</f>
        <v>2024-W31</v>
      </c>
      <c r="AE245" s="228" t="str">
        <f>IFERROR(VLOOKUP(HelpMe7[[#This Row],[ID]],CGTracker[#All],11,FALSE),"No CG Status Found")</f>
        <v>No CG Status Found</v>
      </c>
      <c r="AF245" s="228">
        <f>MONTH(TEXT(HelpMe7[[#This Row],[Updated Creation Date]],"mmm dd, yyyy hh:mm"))</f>
        <v>7</v>
      </c>
      <c r="AG245" s="228" t="str">
        <f>_xlfn.CONCAT(HelpMe7[[#This Row],[Year]],"-M",HelpMe7[[#This Row],[Month]])</f>
        <v>2024-M7</v>
      </c>
      <c r="AH245" s="228" t="str">
        <f ca="1">IF(HelpMe7[[#This Row],[Age]]&lt;2,"Less than 2",IF(HelpMe7[[#This Row],[Age]]&lt;5,"From 2 to 5",IF(HelpMe7[[#This Row],[Age]]&lt;10,"From 5 to 10","More than 10")))</f>
        <v>More than 10</v>
      </c>
      <c r="AI2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6" spans="1:36" ht="26.1">
      <c r="A246" s="236" t="s">
        <v>8805</v>
      </c>
      <c r="B246" s="224" t="s">
        <v>117</v>
      </c>
      <c r="C246" s="224" t="s">
        <v>841</v>
      </c>
      <c r="D246" s="1" t="s">
        <v>2385</v>
      </c>
      <c r="E246" s="224" t="s">
        <v>2386</v>
      </c>
      <c r="F246" s="224" t="s">
        <v>2387</v>
      </c>
      <c r="G246" s="224" t="s">
        <v>1011</v>
      </c>
      <c r="H246" s="224" t="s">
        <v>746</v>
      </c>
      <c r="I246" s="227" t="s">
        <v>8628</v>
      </c>
      <c r="J246" s="225" t="s">
        <v>2105</v>
      </c>
      <c r="K246" s="224" t="s">
        <v>846</v>
      </c>
      <c r="L246" s="225" t="s">
        <v>855</v>
      </c>
      <c r="M246" s="224" t="s">
        <v>848</v>
      </c>
      <c r="N246" s="224" t="s">
        <v>924</v>
      </c>
      <c r="O246" s="224" t="s">
        <v>850</v>
      </c>
      <c r="P246" s="225" t="s">
        <v>8806</v>
      </c>
      <c r="Q246" s="224" t="s">
        <v>841</v>
      </c>
      <c r="R246" s="225" t="s">
        <v>855</v>
      </c>
      <c r="S246" s="225" t="s">
        <v>855</v>
      </c>
      <c r="T246" s="225" t="s">
        <v>2105</v>
      </c>
      <c r="U246" s="224" t="s">
        <v>855</v>
      </c>
      <c r="V246" s="224" t="s">
        <v>2389</v>
      </c>
      <c r="W246" s="224" t="s">
        <v>869</v>
      </c>
      <c r="X246" s="228" t="str">
        <f>VLOOKUP(HelpMe7[[#This Row],[Technician]],Technicians[#All],3,FALSE)</f>
        <v>Capgemini</v>
      </c>
      <c r="Y246" s="228" t="str">
        <f>VLOOKUP(HelpMe7[[#This Row],[Technician]],Technicians[#All],2,FALSE)</f>
        <v>SAP FICO</v>
      </c>
      <c r="Z246" s="230" t="str">
        <f>IF((TEXT("Oct 28, 2024 00:00 AM","mmm dd, yyyy hh:mm") - TEXT(HelpMe7[[#This Row],[Updated Creation Date]],"mmm dd, yyyy hh:mm"))&gt;0, "Yes","No")</f>
        <v>Yes</v>
      </c>
      <c r="AA246" s="230">
        <f ca="1">IF(HelpMe7[[#This Row],[Updated Resolved Date]]="-",NOW()-TEXT(HelpMe7[[#This Row],[Updated Creation Date]],"mmm dd, yyyy hh:mm"),HelpMe7[[#This Row],[Updated Resolved Date]]-HelpMe7[[#This Row],[Updated Creation Date]])</f>
        <v>151.08182453703921</v>
      </c>
      <c r="AB246" s="231">
        <f>YEAR(TEXT(HelpMe7[[#This Row],[Updated Creation Date]],"mmm dd, yyyy hh:mm"))</f>
        <v>2024</v>
      </c>
      <c r="AC246" s="228">
        <f>WEEKNUM(TEXT(HelpMe7[[#This Row],[Updated Creation Date]],"mmm dd, yyyy hh:mm"),2)</f>
        <v>31</v>
      </c>
      <c r="AD246" s="228" t="str">
        <f>_xlfn.CONCAT(HelpMe7[[#This Row],[Year]],"-W",HelpMe7[[#This Row],[Week'#]])</f>
        <v>2024-W31</v>
      </c>
      <c r="AE246" s="228" t="str">
        <f>IFERROR(VLOOKUP(HelpMe7[[#This Row],[ID]],CGTracker[#All],11,FALSE),"No CG Status Found")</f>
        <v>No CG Status Found</v>
      </c>
      <c r="AF246" s="228">
        <f>MONTH(TEXT(HelpMe7[[#This Row],[Updated Creation Date]],"mmm dd, yyyy hh:mm"))</f>
        <v>7</v>
      </c>
      <c r="AG246" s="228" t="str">
        <f>_xlfn.CONCAT(HelpMe7[[#This Row],[Year]],"-M",HelpMe7[[#This Row],[Month]])</f>
        <v>2024-M7</v>
      </c>
      <c r="AH246" s="228" t="str">
        <f ca="1">IF(HelpMe7[[#This Row],[Age]]&lt;2,"Less than 2",IF(HelpMe7[[#This Row],[Age]]&lt;5,"From 2 to 5",IF(HelpMe7[[#This Row],[Age]]&lt;10,"From 5 to 10","More than 10")))</f>
        <v>More than 10</v>
      </c>
      <c r="AI2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47" spans="1:36" ht="14.45">
      <c r="A247" s="236" t="s">
        <v>8807</v>
      </c>
      <c r="B247" s="224" t="s">
        <v>117</v>
      </c>
      <c r="C247" s="224" t="s">
        <v>841</v>
      </c>
      <c r="D247" s="1" t="s">
        <v>2390</v>
      </c>
      <c r="E247" s="224" t="s">
        <v>1885</v>
      </c>
      <c r="F247" s="224" t="s">
        <v>742</v>
      </c>
      <c r="G247" s="224" t="s">
        <v>516</v>
      </c>
      <c r="H247" s="224" t="s">
        <v>403</v>
      </c>
      <c r="I247" s="227" t="s">
        <v>8628</v>
      </c>
      <c r="J247" s="225" t="s">
        <v>2105</v>
      </c>
      <c r="K247" s="224" t="s">
        <v>846</v>
      </c>
      <c r="L247" s="225" t="s">
        <v>8808</v>
      </c>
      <c r="M247" s="224" t="s">
        <v>848</v>
      </c>
      <c r="N247" s="224" t="s">
        <v>863</v>
      </c>
      <c r="O247" s="224" t="s">
        <v>850</v>
      </c>
      <c r="P247" s="225" t="s">
        <v>8808</v>
      </c>
      <c r="Q247" s="224" t="s">
        <v>841</v>
      </c>
      <c r="R247" s="225" t="s">
        <v>8809</v>
      </c>
      <c r="S247" s="225" t="s">
        <v>8810</v>
      </c>
      <c r="T247" s="225" t="s">
        <v>2105</v>
      </c>
      <c r="U247" s="224" t="s">
        <v>855</v>
      </c>
      <c r="V247" s="224" t="s">
        <v>2394</v>
      </c>
      <c r="W247" s="224" t="s">
        <v>869</v>
      </c>
      <c r="X247" s="228" t="str">
        <f>VLOOKUP(HelpMe7[[#This Row],[Technician]],Technicians[#All],3,FALSE)</f>
        <v>RAK Ceramics</v>
      </c>
      <c r="Y247" s="228" t="str">
        <f>VLOOKUP(HelpMe7[[#This Row],[Technician]],Technicians[#All],2,FALSE)</f>
        <v>SAP SD</v>
      </c>
      <c r="Z247" s="233" t="str">
        <f>IF((TEXT("Oct 28, 2024 00:00 AM","mmm dd, yyyy hh:mm") - TEXT(HelpMe7[[#This Row],[Updated Creation Date]],"mmm dd, yyyy hh:mm"))&gt;0, "Yes","No")</f>
        <v>Yes</v>
      </c>
      <c r="AA247" s="230">
        <f ca="1">IF(HelpMe7[[#This Row],[Updated Resolved Date]]="-",NOW()-TEXT(HelpMe7[[#This Row],[Updated Creation Date]],"mmm dd, yyyy hh:mm"),HelpMe7[[#This Row],[Updated Resolved Date]]-HelpMe7[[#This Row],[Updated Creation Date]])</f>
        <v>91.782638888893416</v>
      </c>
      <c r="AB247" s="231">
        <f>YEAR(TEXT(HelpMe7[[#This Row],[Updated Creation Date]],"mmm dd, yyyy hh:mm"))</f>
        <v>2024</v>
      </c>
      <c r="AC247" s="228">
        <f>WEEKNUM(TEXT(HelpMe7[[#This Row],[Updated Creation Date]],"mmm dd, yyyy hh:mm"),2)</f>
        <v>31</v>
      </c>
      <c r="AD247" s="228" t="str">
        <f>_xlfn.CONCAT(HelpMe7[[#This Row],[Year]],"-W",HelpMe7[[#This Row],[Week'#]])</f>
        <v>2024-W31</v>
      </c>
      <c r="AE247" s="228" t="str">
        <f>IFERROR(VLOOKUP(HelpMe7[[#This Row],[ID]],CGTracker[#All],11,FALSE),"No CG Status Found")</f>
        <v>No CG Status Found</v>
      </c>
      <c r="AF247" s="228">
        <f>MONTH(TEXT(HelpMe7[[#This Row],[Updated Creation Date]],"mmm dd, yyyy hh:mm"))</f>
        <v>7</v>
      </c>
      <c r="AG247" s="228" t="str">
        <f>_xlfn.CONCAT(HelpMe7[[#This Row],[Year]],"-M",HelpMe7[[#This Row],[Month]])</f>
        <v>2024-M7</v>
      </c>
      <c r="AH247" s="228" t="str">
        <f ca="1">IF(HelpMe7[[#This Row],[Age]]&lt;2,"Less than 2",IF(HelpMe7[[#This Row],[Age]]&lt;5,"From 2 to 5",IF(HelpMe7[[#This Row],[Age]]&lt;10,"From 5 to 10","More than 10")))</f>
        <v>More than 10</v>
      </c>
      <c r="AI2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45594.458333333336</v>
      </c>
    </row>
    <row r="248" spans="1:36" ht="14.45">
      <c r="A248" s="236" t="s">
        <v>8811</v>
      </c>
      <c r="B248" s="224" t="s">
        <v>117</v>
      </c>
      <c r="C248" s="224" t="s">
        <v>841</v>
      </c>
      <c r="D248" s="1" t="s">
        <v>2395</v>
      </c>
      <c r="E248" s="224" t="s">
        <v>1885</v>
      </c>
      <c r="F248" s="224" t="s">
        <v>742</v>
      </c>
      <c r="G248" s="224" t="s">
        <v>516</v>
      </c>
      <c r="H248" s="224" t="s">
        <v>403</v>
      </c>
      <c r="I248" s="227" t="s">
        <v>8628</v>
      </c>
      <c r="J248" s="225" t="s">
        <v>2105</v>
      </c>
      <c r="K248" s="224" t="s">
        <v>846</v>
      </c>
      <c r="L248" s="225" t="s">
        <v>8812</v>
      </c>
      <c r="M248" s="224" t="s">
        <v>848</v>
      </c>
      <c r="N248" s="224" t="s">
        <v>863</v>
      </c>
      <c r="O248" s="224" t="s">
        <v>850</v>
      </c>
      <c r="P248" s="225" t="s">
        <v>8812</v>
      </c>
      <c r="Q248" s="224" t="s">
        <v>841</v>
      </c>
      <c r="R248" s="225" t="s">
        <v>8813</v>
      </c>
      <c r="S248" s="225" t="s">
        <v>8814</v>
      </c>
      <c r="T248" s="225" t="s">
        <v>2105</v>
      </c>
      <c r="U248" s="224" t="s">
        <v>855</v>
      </c>
      <c r="V248" s="224" t="s">
        <v>2399</v>
      </c>
      <c r="W248" s="224" t="s">
        <v>869</v>
      </c>
      <c r="X248" s="228" t="str">
        <f>VLOOKUP(HelpMe7[[#This Row],[Technician]],Technicians[#All],3,FALSE)</f>
        <v>RAK Ceramics</v>
      </c>
      <c r="Y248" s="228" t="str">
        <f>VLOOKUP(HelpMe7[[#This Row],[Technician]],Technicians[#All],2,FALSE)</f>
        <v>SAP SD</v>
      </c>
      <c r="Z248" s="233" t="str">
        <f>IF((TEXT("Oct 28, 2024 00:00 AM","mmm dd, yyyy hh:mm") - TEXT(HelpMe7[[#This Row],[Updated Creation Date]],"mmm dd, yyyy hh:mm"))&gt;0, "Yes","No")</f>
        <v>Yes</v>
      </c>
      <c r="AA248" s="230">
        <f ca="1">IF(HelpMe7[[#This Row],[Updated Resolved Date]]="-",NOW()-TEXT(HelpMe7[[#This Row],[Updated Creation Date]],"mmm dd, yyyy hh:mm"),HelpMe7[[#This Row],[Updated Resolved Date]]-HelpMe7[[#This Row],[Updated Creation Date]])</f>
        <v>93.010416666671517</v>
      </c>
      <c r="AB248" s="231">
        <f>YEAR(TEXT(HelpMe7[[#This Row],[Updated Creation Date]],"mmm dd, yyyy hh:mm"))</f>
        <v>2024</v>
      </c>
      <c r="AC248" s="228">
        <f>WEEKNUM(TEXT(HelpMe7[[#This Row],[Updated Creation Date]],"mmm dd, yyyy hh:mm"),2)</f>
        <v>31</v>
      </c>
      <c r="AD248" s="228" t="str">
        <f>_xlfn.CONCAT(HelpMe7[[#This Row],[Year]],"-W",HelpMe7[[#This Row],[Week'#]])</f>
        <v>2024-W31</v>
      </c>
      <c r="AE248" s="228" t="str">
        <f>IFERROR(VLOOKUP(HelpMe7[[#This Row],[ID]],CGTracker[#All],11,FALSE),"No CG Status Found")</f>
        <v>No CG Status Found</v>
      </c>
      <c r="AF248" s="228">
        <f>MONTH(TEXT(HelpMe7[[#This Row],[Updated Creation Date]],"mmm dd, yyyy hh:mm"))</f>
        <v>7</v>
      </c>
      <c r="AG248" s="228" t="str">
        <f>_xlfn.CONCAT(HelpMe7[[#This Row],[Year]],"-M",HelpMe7[[#This Row],[Month]])</f>
        <v>2024-M7</v>
      </c>
      <c r="AH248" s="228" t="str">
        <f ca="1">IF(HelpMe7[[#This Row],[Age]]&lt;2,"Less than 2",IF(HelpMe7[[#This Row],[Age]]&lt;5,"From 2 to 5",IF(HelpMe7[[#This Row],[Age]]&lt;10,"From 5 to 10","More than 10")))</f>
        <v>More than 10</v>
      </c>
      <c r="AI2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45595.686111111114</v>
      </c>
    </row>
    <row r="249" spans="1:36" ht="14.45">
      <c r="A249" s="236" t="s">
        <v>8815</v>
      </c>
      <c r="B249" s="224" t="s">
        <v>117</v>
      </c>
      <c r="C249" s="224" t="s">
        <v>841</v>
      </c>
      <c r="D249" s="1" t="s">
        <v>393</v>
      </c>
      <c r="E249" s="224" t="s">
        <v>921</v>
      </c>
      <c r="F249" s="224" t="s">
        <v>2387</v>
      </c>
      <c r="G249" s="224" t="s">
        <v>1011</v>
      </c>
      <c r="H249" s="224" t="s">
        <v>268</v>
      </c>
      <c r="I249" s="227" t="s">
        <v>8628</v>
      </c>
      <c r="J249" s="225" t="s">
        <v>2105</v>
      </c>
      <c r="K249" s="224" t="s">
        <v>846</v>
      </c>
      <c r="L249" s="225" t="s">
        <v>855</v>
      </c>
      <c r="M249" s="224" t="s">
        <v>848</v>
      </c>
      <c r="N249" s="224" t="s">
        <v>924</v>
      </c>
      <c r="O249" s="224" t="s">
        <v>850</v>
      </c>
      <c r="P249" s="225" t="s">
        <v>8816</v>
      </c>
      <c r="Q249" s="224" t="s">
        <v>841</v>
      </c>
      <c r="R249" s="225" t="s">
        <v>855</v>
      </c>
      <c r="S249" s="225" t="s">
        <v>8817</v>
      </c>
      <c r="T249" s="225" t="s">
        <v>2105</v>
      </c>
      <c r="U249" s="224" t="s">
        <v>855</v>
      </c>
      <c r="V249" s="224" t="s">
        <v>2402</v>
      </c>
      <c r="W249" s="224" t="s">
        <v>869</v>
      </c>
      <c r="X249" s="228" t="str">
        <f>VLOOKUP(HelpMe7[[#This Row],[Technician]],Technicians[#All],3,FALSE)</f>
        <v>Capgemini</v>
      </c>
      <c r="Y249" s="228" t="str">
        <f>VLOOKUP(HelpMe7[[#This Row],[Technician]],Technicians[#All],2,FALSE)</f>
        <v>SAP FICO</v>
      </c>
      <c r="Z249" s="230" t="str">
        <f>IF((TEXT("Oct 28, 2024 00:00 AM","mmm dd, yyyy hh:mm") - TEXT(HelpMe7[[#This Row],[Updated Creation Date]],"mmm dd, yyyy hh:mm"))&gt;0, "Yes","No")</f>
        <v>Yes</v>
      </c>
      <c r="AA249" s="230">
        <f ca="1">IF(HelpMe7[[#This Row],[Updated Resolved Date]]="-",NOW()-TEXT(HelpMe7[[#This Row],[Updated Creation Date]],"mmm dd, yyyy hh:mm"),HelpMe7[[#This Row],[Updated Resolved Date]]-HelpMe7[[#This Row],[Updated Creation Date]])</f>
        <v>151.08182453703921</v>
      </c>
      <c r="AB249" s="231">
        <f>YEAR(TEXT(HelpMe7[[#This Row],[Updated Creation Date]],"mmm dd, yyyy hh:mm"))</f>
        <v>2024</v>
      </c>
      <c r="AC249" s="228">
        <f>WEEKNUM(TEXT(HelpMe7[[#This Row],[Updated Creation Date]],"mmm dd, yyyy hh:mm"),2)</f>
        <v>31</v>
      </c>
      <c r="AD249" s="228" t="str">
        <f>_xlfn.CONCAT(HelpMe7[[#This Row],[Year]],"-W",HelpMe7[[#This Row],[Week'#]])</f>
        <v>2024-W31</v>
      </c>
      <c r="AE249" s="228" t="str">
        <f>IFERROR(VLOOKUP(HelpMe7[[#This Row],[ID]],CGTracker[#All],11,FALSE),"No CG Status Found")</f>
        <v>No CG Status Found</v>
      </c>
      <c r="AF249" s="228">
        <f>MONTH(TEXT(HelpMe7[[#This Row],[Updated Creation Date]],"mmm dd, yyyy hh:mm"))</f>
        <v>7</v>
      </c>
      <c r="AG249" s="228" t="str">
        <f>_xlfn.CONCAT(HelpMe7[[#This Row],[Year]],"-M",HelpMe7[[#This Row],[Month]])</f>
        <v>2024-M7</v>
      </c>
      <c r="AH249" s="228" t="str">
        <f ca="1">IF(HelpMe7[[#This Row],[Age]]&lt;2,"Less than 2",IF(HelpMe7[[#This Row],[Age]]&lt;5,"From 2 to 5",IF(HelpMe7[[#This Row],[Age]]&lt;10,"From 5 to 10","More than 10")))</f>
        <v>More than 10</v>
      </c>
      <c r="AI2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50" spans="1:36" ht="14.45">
      <c r="A250" s="236" t="s">
        <v>8818</v>
      </c>
      <c r="B250" s="224" t="s">
        <v>117</v>
      </c>
      <c r="C250" s="224" t="s">
        <v>841</v>
      </c>
      <c r="D250" s="1" t="s">
        <v>2403</v>
      </c>
      <c r="E250" s="224" t="s">
        <v>2305</v>
      </c>
      <c r="F250" s="224" t="s">
        <v>742</v>
      </c>
      <c r="G250" s="224" t="s">
        <v>516</v>
      </c>
      <c r="H250" s="224" t="s">
        <v>268</v>
      </c>
      <c r="I250" s="227" t="s">
        <v>8628</v>
      </c>
      <c r="J250" s="225" t="s">
        <v>919</v>
      </c>
      <c r="K250" s="224" t="s">
        <v>846</v>
      </c>
      <c r="L250" s="225" t="s">
        <v>855</v>
      </c>
      <c r="M250" s="224" t="s">
        <v>848</v>
      </c>
      <c r="N250" s="224" t="s">
        <v>2404</v>
      </c>
      <c r="O250" s="224" t="s">
        <v>850</v>
      </c>
      <c r="P250" s="225" t="s">
        <v>8819</v>
      </c>
      <c r="Q250" s="224" t="s">
        <v>841</v>
      </c>
      <c r="R250" s="225" t="s">
        <v>855</v>
      </c>
      <c r="S250" s="225" t="s">
        <v>8820</v>
      </c>
      <c r="T250" s="225" t="s">
        <v>919</v>
      </c>
      <c r="U250" s="224" t="s">
        <v>855</v>
      </c>
      <c r="V250" s="224" t="s">
        <v>2407</v>
      </c>
      <c r="W250" s="224" t="s">
        <v>869</v>
      </c>
      <c r="X250" s="228" t="str">
        <f>VLOOKUP(HelpMe7[[#This Row],[Technician]],Technicians[#All],3,FALSE)</f>
        <v>RAK Ceramics</v>
      </c>
      <c r="Y250" s="228" t="str">
        <f>VLOOKUP(HelpMe7[[#This Row],[Technician]],Technicians[#All],2,FALSE)</f>
        <v>SAP SD</v>
      </c>
      <c r="Z250" s="230" t="str">
        <f>IF((TEXT("Oct 28, 2024 00:00 AM","mmm dd, yyyy hh:mm") - TEXT(HelpMe7[[#This Row],[Updated Creation Date]],"mmm dd, yyyy hh:mm"))&gt;0, "Yes","No")</f>
        <v>Yes</v>
      </c>
      <c r="AA250" s="230">
        <f ca="1">IF(HelpMe7[[#This Row],[Updated Resolved Date]]="-",NOW()-TEXT(HelpMe7[[#This Row],[Updated Creation Date]],"mmm dd, yyyy hh:mm"),HelpMe7[[#This Row],[Updated Resolved Date]]-HelpMe7[[#This Row],[Updated Creation Date]])</f>
        <v>151.08182453703921</v>
      </c>
      <c r="AB250" s="231">
        <f>YEAR(TEXT(HelpMe7[[#This Row],[Updated Creation Date]],"mmm dd, yyyy hh:mm"))</f>
        <v>2024</v>
      </c>
      <c r="AC250" s="228">
        <f>WEEKNUM(TEXT(HelpMe7[[#This Row],[Updated Creation Date]],"mmm dd, yyyy hh:mm"),2)</f>
        <v>31</v>
      </c>
      <c r="AD250" s="228" t="str">
        <f>_xlfn.CONCAT(HelpMe7[[#This Row],[Year]],"-W",HelpMe7[[#This Row],[Week'#]])</f>
        <v>2024-W31</v>
      </c>
      <c r="AE250" s="228" t="str">
        <f>IFERROR(VLOOKUP(HelpMe7[[#This Row],[ID]],CGTracker[#All],11,FALSE),"No CG Status Found")</f>
        <v>No CG Status Found</v>
      </c>
      <c r="AF250" s="228">
        <f>MONTH(TEXT(HelpMe7[[#This Row],[Updated Creation Date]],"mmm dd, yyyy hh:mm"))</f>
        <v>7</v>
      </c>
      <c r="AG250" s="228" t="str">
        <f>_xlfn.CONCAT(HelpMe7[[#This Row],[Year]],"-M",HelpMe7[[#This Row],[Month]])</f>
        <v>2024-M7</v>
      </c>
      <c r="AH250" s="228" t="str">
        <f ca="1">IF(HelpMe7[[#This Row],[Age]]&lt;2,"Less than 2",IF(HelpMe7[[#This Row],[Age]]&lt;5,"From 2 to 5",IF(HelpMe7[[#This Row],[Age]]&lt;10,"From 5 to 10","More than 10")))</f>
        <v>More than 10</v>
      </c>
      <c r="AI2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51" spans="1:36" ht="14.45">
      <c r="A251" s="236" t="s">
        <v>8821</v>
      </c>
      <c r="B251" s="224" t="s">
        <v>117</v>
      </c>
      <c r="C251" s="224" t="s">
        <v>841</v>
      </c>
      <c r="D251" s="1" t="s">
        <v>2408</v>
      </c>
      <c r="E251" s="224" t="s">
        <v>1885</v>
      </c>
      <c r="F251" s="224" t="s">
        <v>742</v>
      </c>
      <c r="G251" s="224" t="s">
        <v>516</v>
      </c>
      <c r="H251" s="224" t="s">
        <v>268</v>
      </c>
      <c r="I251" s="227" t="s">
        <v>8628</v>
      </c>
      <c r="J251" s="225" t="s">
        <v>919</v>
      </c>
      <c r="K251" s="224" t="s">
        <v>846</v>
      </c>
      <c r="L251" s="225" t="s">
        <v>855</v>
      </c>
      <c r="M251" s="224" t="s">
        <v>848</v>
      </c>
      <c r="N251" s="224" t="s">
        <v>855</v>
      </c>
      <c r="O251" s="224" t="s">
        <v>850</v>
      </c>
      <c r="P251" s="225" t="s">
        <v>8822</v>
      </c>
      <c r="Q251" s="224" t="s">
        <v>841</v>
      </c>
      <c r="R251" s="225" t="s">
        <v>855</v>
      </c>
      <c r="S251" s="225" t="s">
        <v>855</v>
      </c>
      <c r="T251" s="225" t="s">
        <v>919</v>
      </c>
      <c r="U251" s="224" t="s">
        <v>855</v>
      </c>
      <c r="V251" s="224" t="s">
        <v>2410</v>
      </c>
      <c r="W251" s="224" t="s">
        <v>869</v>
      </c>
      <c r="X251" s="228" t="str">
        <f>VLOOKUP(HelpMe7[[#This Row],[Technician]],Technicians[#All],3,FALSE)</f>
        <v>RAK Ceramics</v>
      </c>
      <c r="Y251" s="228" t="str">
        <f>VLOOKUP(HelpMe7[[#This Row],[Technician]],Technicians[#All],2,FALSE)</f>
        <v>SAP SD</v>
      </c>
      <c r="Z251" s="230" t="str">
        <f>IF((TEXT("Oct 28, 2024 00:00 AM","mmm dd, yyyy hh:mm") - TEXT(HelpMe7[[#This Row],[Updated Creation Date]],"mmm dd, yyyy hh:mm"))&gt;0, "Yes","No")</f>
        <v>Yes</v>
      </c>
      <c r="AA251" s="230">
        <f ca="1">IF(HelpMe7[[#This Row],[Updated Resolved Date]]="-",NOW()-TEXT(HelpMe7[[#This Row],[Updated Creation Date]],"mmm dd, yyyy hh:mm"),HelpMe7[[#This Row],[Updated Resolved Date]]-HelpMe7[[#This Row],[Updated Creation Date]])</f>
        <v>151.08182453703921</v>
      </c>
      <c r="AB251" s="231">
        <f>YEAR(TEXT(HelpMe7[[#This Row],[Updated Creation Date]],"mmm dd, yyyy hh:mm"))</f>
        <v>2024</v>
      </c>
      <c r="AC251" s="228">
        <f>WEEKNUM(TEXT(HelpMe7[[#This Row],[Updated Creation Date]],"mmm dd, yyyy hh:mm"),2)</f>
        <v>31</v>
      </c>
      <c r="AD251" s="228" t="str">
        <f>_xlfn.CONCAT(HelpMe7[[#This Row],[Year]],"-W",HelpMe7[[#This Row],[Week'#]])</f>
        <v>2024-W31</v>
      </c>
      <c r="AE251" s="228" t="str">
        <f>IFERROR(VLOOKUP(HelpMe7[[#This Row],[ID]],CGTracker[#All],11,FALSE),"No CG Status Found")</f>
        <v>No CG Status Found</v>
      </c>
      <c r="AF251" s="228">
        <f>MONTH(TEXT(HelpMe7[[#This Row],[Updated Creation Date]],"mmm dd, yyyy hh:mm"))</f>
        <v>7</v>
      </c>
      <c r="AG251" s="228" t="str">
        <f>_xlfn.CONCAT(HelpMe7[[#This Row],[Year]],"-M",HelpMe7[[#This Row],[Month]])</f>
        <v>2024-M7</v>
      </c>
      <c r="AH251" s="228" t="str">
        <f ca="1">IF(HelpMe7[[#This Row],[Age]]&lt;2,"Less than 2",IF(HelpMe7[[#This Row],[Age]]&lt;5,"From 2 to 5",IF(HelpMe7[[#This Row],[Age]]&lt;10,"From 5 to 10","More than 10")))</f>
        <v>More than 10</v>
      </c>
      <c r="AI2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52" spans="1:36" ht="14.45">
      <c r="A252" s="236" t="s">
        <v>8823</v>
      </c>
      <c r="B252" s="224" t="s">
        <v>117</v>
      </c>
      <c r="C252" s="224" t="s">
        <v>1035</v>
      </c>
      <c r="D252" s="1" t="s">
        <v>2411</v>
      </c>
      <c r="E252" s="224" t="s">
        <v>2412</v>
      </c>
      <c r="F252" s="224" t="s">
        <v>2413</v>
      </c>
      <c r="G252" s="224" t="s">
        <v>882</v>
      </c>
      <c r="H252" s="224" t="s">
        <v>403</v>
      </c>
      <c r="I252" s="227" t="s">
        <v>8824</v>
      </c>
      <c r="J252" s="225" t="s">
        <v>8825</v>
      </c>
      <c r="K252" s="224" t="s">
        <v>846</v>
      </c>
      <c r="L252" s="225" t="s">
        <v>8826</v>
      </c>
      <c r="M252" s="224" t="s">
        <v>2412</v>
      </c>
      <c r="N252" s="224" t="s">
        <v>924</v>
      </c>
      <c r="O252" s="224" t="s">
        <v>850</v>
      </c>
      <c r="P252" s="225" t="s">
        <v>8826</v>
      </c>
      <c r="Q252" s="224" t="s">
        <v>892</v>
      </c>
      <c r="R252" s="225" t="s">
        <v>8827</v>
      </c>
      <c r="S252" s="225" t="s">
        <v>8827</v>
      </c>
      <c r="T252" s="225" t="s">
        <v>8825</v>
      </c>
      <c r="U252" s="224" t="s">
        <v>890</v>
      </c>
      <c r="V252" s="224" t="s">
        <v>855</v>
      </c>
      <c r="W252" s="224" t="s">
        <v>869</v>
      </c>
      <c r="X252" s="228" t="str">
        <f>VLOOKUP(HelpMe7[[#This Row],[Technician]],Technicians[#All],3,FALSE)</f>
        <v>RAK Ceramics</v>
      </c>
      <c r="Y252" s="228" t="str">
        <f>VLOOKUP(HelpMe7[[#This Row],[Technician]],Technicians[#All],2,FALSE)</f>
        <v>SAP Basis</v>
      </c>
      <c r="Z252" s="233" t="str">
        <f>IF((TEXT("Oct 28, 2024 00:00 AM","mmm dd, yyyy hh:mm") - TEXT(HelpMe7[[#This Row],[Updated Creation Date]],"mmm dd, yyyy hh:mm"))&gt;0, "Yes","No")</f>
        <v>Yes</v>
      </c>
      <c r="AA252" s="230">
        <f ca="1">IF(HelpMe7[[#This Row],[Updated Resolved Date]]="-",NOW()-TEXT(HelpMe7[[#This Row],[Updated Creation Date]],"mmm dd, yyyy hh:mm"),HelpMe7[[#This Row],[Updated Resolved Date]]-HelpMe7[[#This Row],[Updated Creation Date]])</f>
        <v>6.0166666666700621</v>
      </c>
      <c r="AB252" s="231">
        <f>YEAR(TEXT(HelpMe7[[#This Row],[Updated Creation Date]],"mmm dd, yyyy hh:mm"))</f>
        <v>2024</v>
      </c>
      <c r="AC252" s="228">
        <f>WEEKNUM(TEXT(HelpMe7[[#This Row],[Updated Creation Date]],"mmm dd, yyyy hh:mm"),2)</f>
        <v>31</v>
      </c>
      <c r="AD252" s="228" t="str">
        <f>_xlfn.CONCAT(HelpMe7[[#This Row],[Year]],"-W",HelpMe7[[#This Row],[Week'#]])</f>
        <v>2024-W31</v>
      </c>
      <c r="AE252" s="228" t="str">
        <f>IFERROR(VLOOKUP(HelpMe7[[#This Row],[ID]],CGTracker[#All],11,FALSE),"No CG Status Found")</f>
        <v>No CG Status Found</v>
      </c>
      <c r="AF252" s="228">
        <f>MONTH(TEXT(HelpMe7[[#This Row],[Updated Creation Date]],"mmm dd, yyyy hh:mm"))</f>
        <v>7</v>
      </c>
      <c r="AG252" s="228" t="str">
        <f>_xlfn.CONCAT(HelpMe7[[#This Row],[Year]],"-M",HelpMe7[[#This Row],[Month]])</f>
        <v>2024-M7</v>
      </c>
      <c r="AH252" s="228" t="str">
        <f ca="1">IF(HelpMe7[[#This Row],[Age]]&lt;2,"Less than 2",IF(HelpMe7[[#This Row],[Age]]&lt;5,"From 2 to 5",IF(HelpMe7[[#This Row],[Age]]&lt;10,"From 5 to 10","More than 10")))</f>
        <v>From 5 to 10</v>
      </c>
      <c r="AI2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45503.40347222222</v>
      </c>
      <c r="AJ2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45509.420138888891</v>
      </c>
    </row>
    <row r="253" spans="1:36" ht="14.45">
      <c r="A253" s="236" t="s">
        <v>8828</v>
      </c>
      <c r="B253" s="224" t="s">
        <v>117</v>
      </c>
      <c r="C253" s="224" t="s">
        <v>795</v>
      </c>
      <c r="D253" s="1" t="s">
        <v>2419</v>
      </c>
      <c r="E253" s="224" t="s">
        <v>1434</v>
      </c>
      <c r="F253" s="224" t="s">
        <v>2413</v>
      </c>
      <c r="G253" s="224" t="s">
        <v>882</v>
      </c>
      <c r="H253" s="224" t="s">
        <v>403</v>
      </c>
      <c r="I253" s="227" t="s">
        <v>8829</v>
      </c>
      <c r="J253" s="225" t="s">
        <v>8830</v>
      </c>
      <c r="K253" s="224" t="s">
        <v>846</v>
      </c>
      <c r="L253" s="225" t="s">
        <v>8826</v>
      </c>
      <c r="M253" s="224" t="s">
        <v>1434</v>
      </c>
      <c r="N253" s="224" t="s">
        <v>1156</v>
      </c>
      <c r="O253" s="224" t="s">
        <v>850</v>
      </c>
      <c r="P253" s="225" t="s">
        <v>8826</v>
      </c>
      <c r="Q253" s="224" t="s">
        <v>795</v>
      </c>
      <c r="R253" s="225" t="s">
        <v>8831</v>
      </c>
      <c r="S253" s="225" t="s">
        <v>8831</v>
      </c>
      <c r="T253" s="225" t="s">
        <v>8830</v>
      </c>
      <c r="U253" s="224" t="s">
        <v>890</v>
      </c>
      <c r="V253" s="224" t="s">
        <v>855</v>
      </c>
      <c r="W253" s="224" t="s">
        <v>869</v>
      </c>
      <c r="X253" s="228" t="str">
        <f>VLOOKUP(HelpMe7[[#This Row],[Technician]],Technicians[#All],3,FALSE)</f>
        <v>RAK Ceramics</v>
      </c>
      <c r="Y253" s="228" t="str">
        <f>VLOOKUP(HelpMe7[[#This Row],[Technician]],Technicians[#All],2,FALSE)</f>
        <v>SAP Basis</v>
      </c>
      <c r="Z253" s="233" t="str">
        <f>IF((TEXT("Oct 28, 2024 00:00 AM","mmm dd, yyyy hh:mm") - TEXT(HelpMe7[[#This Row],[Updated Creation Date]],"mmm dd, yyyy hh:mm"))&gt;0, "Yes","No")</f>
        <v>Yes</v>
      </c>
      <c r="AA253" s="230">
        <f ca="1">IF(HelpMe7[[#This Row],[Updated Resolved Date]]="-",NOW()-TEXT(HelpMe7[[#This Row],[Updated Creation Date]],"mmm dd, yyyy hh:mm"),HelpMe7[[#This Row],[Updated Resolved Date]]-HelpMe7[[#This Row],[Updated Creation Date]])</f>
        <v>5.734722222223354</v>
      </c>
      <c r="AB253" s="231">
        <f>YEAR(TEXT(HelpMe7[[#This Row],[Updated Creation Date]],"mmm dd, yyyy hh:mm"))</f>
        <v>2024</v>
      </c>
      <c r="AC253" s="228">
        <f>WEEKNUM(TEXT(HelpMe7[[#This Row],[Updated Creation Date]],"mmm dd, yyyy hh:mm"),2)</f>
        <v>31</v>
      </c>
      <c r="AD253" s="228" t="str">
        <f>_xlfn.CONCAT(HelpMe7[[#This Row],[Year]],"-W",HelpMe7[[#This Row],[Week'#]])</f>
        <v>2024-W31</v>
      </c>
      <c r="AE253" s="228" t="str">
        <f>IFERROR(VLOOKUP(HelpMe7[[#This Row],[ID]],CGTracker[#All],11,FALSE),"No CG Status Found")</f>
        <v>No CG Status Found</v>
      </c>
      <c r="AF253" s="228">
        <f>MONTH(TEXT(HelpMe7[[#This Row],[Updated Creation Date]],"mmm dd, yyyy hh:mm"))</f>
        <v>7</v>
      </c>
      <c r="AG253" s="228" t="str">
        <f>_xlfn.CONCAT(HelpMe7[[#This Row],[Year]],"-M",HelpMe7[[#This Row],[Month]])</f>
        <v>2024-M7</v>
      </c>
      <c r="AH253" s="228" t="str">
        <f ca="1">IF(HelpMe7[[#This Row],[Age]]&lt;2,"Less than 2",IF(HelpMe7[[#This Row],[Age]]&lt;5,"From 2 to 5",IF(HelpMe7[[#This Row],[Age]]&lt;10,"From 5 to 10","More than 10")))</f>
        <v>From 5 to 10</v>
      </c>
      <c r="AI2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45503.681250000001</v>
      </c>
      <c r="AJ2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45509.415972222225</v>
      </c>
    </row>
    <row r="254" spans="1:36" ht="14.45">
      <c r="A254" s="236" t="s">
        <v>8832</v>
      </c>
      <c r="B254" s="224" t="s">
        <v>117</v>
      </c>
      <c r="C254" s="224" t="s">
        <v>795</v>
      </c>
      <c r="D254" s="1" t="s">
        <v>2424</v>
      </c>
      <c r="E254" s="224" t="s">
        <v>1143</v>
      </c>
      <c r="F254" s="224" t="s">
        <v>881</v>
      </c>
      <c r="G254" s="224" t="s">
        <v>882</v>
      </c>
      <c r="H254" s="224" t="s">
        <v>131</v>
      </c>
      <c r="I254" s="227" t="s">
        <v>8833</v>
      </c>
      <c r="J254" s="225" t="s">
        <v>8834</v>
      </c>
      <c r="K254" s="224" t="s">
        <v>846</v>
      </c>
      <c r="L254" s="225" t="s">
        <v>855</v>
      </c>
      <c r="M254" s="224" t="s">
        <v>1143</v>
      </c>
      <c r="N254" s="224" t="s">
        <v>2427</v>
      </c>
      <c r="O254" s="224" t="s">
        <v>850</v>
      </c>
      <c r="P254" s="225" t="s">
        <v>8835</v>
      </c>
      <c r="Q254" s="224" t="s">
        <v>795</v>
      </c>
      <c r="R254" s="225" t="s">
        <v>855</v>
      </c>
      <c r="S254" s="225" t="s">
        <v>855</v>
      </c>
      <c r="T254" s="225" t="s">
        <v>8834</v>
      </c>
      <c r="U254" s="224" t="s">
        <v>890</v>
      </c>
      <c r="V254" s="224" t="s">
        <v>855</v>
      </c>
      <c r="W254" s="224" t="s">
        <v>869</v>
      </c>
      <c r="X254" s="228" t="str">
        <f>VLOOKUP(HelpMe7[[#This Row],[Technician]],Technicians[#All],3,FALSE)</f>
        <v>RAK Ceramics</v>
      </c>
      <c r="Y254" s="228" t="str">
        <f>VLOOKUP(HelpMe7[[#This Row],[Technician]],Technicians[#All],2,FALSE)</f>
        <v>SAP Basis</v>
      </c>
      <c r="Z254" s="233" t="str">
        <f>IF((TEXT("Oct 28, 2024 00:00 AM","mmm dd, yyyy hh:mm") - TEXT(HelpMe7[[#This Row],[Updated Creation Date]],"mmm dd, yyyy hh:mm"))&gt;0, "Yes","No")</f>
        <v>Yes</v>
      </c>
      <c r="AA254" s="230">
        <f ca="1">IF(HelpMe7[[#This Row],[Updated Resolved Date]]="-",NOW()-TEXT(HelpMe7[[#This Row],[Updated Creation Date]],"mmm dd, yyyy hh:mm"),HelpMe7[[#This Row],[Updated Resolved Date]]-HelpMe7[[#This Row],[Updated Creation Date]])</f>
        <v>151.35196342592826</v>
      </c>
      <c r="AB254" s="231">
        <f>YEAR(TEXT(HelpMe7[[#This Row],[Updated Creation Date]],"mmm dd, yyyy hh:mm"))</f>
        <v>2024</v>
      </c>
      <c r="AC254" s="228">
        <f>WEEKNUM(TEXT(HelpMe7[[#This Row],[Updated Creation Date]],"mmm dd, yyyy hh:mm"),2)</f>
        <v>31</v>
      </c>
      <c r="AD254" s="228" t="str">
        <f>_xlfn.CONCAT(HelpMe7[[#This Row],[Year]],"-W",HelpMe7[[#This Row],[Week'#]])</f>
        <v>2024-W31</v>
      </c>
      <c r="AE254" s="228" t="str">
        <f>IFERROR(VLOOKUP(HelpMe7[[#This Row],[ID]],CGTracker[#All],11,FALSE),"No CG Status Found")</f>
        <v>No CG Status Found</v>
      </c>
      <c r="AF254" s="228">
        <f>MONTH(TEXT(HelpMe7[[#This Row],[Updated Creation Date]],"mmm dd, yyyy hh:mm"))</f>
        <v>7</v>
      </c>
      <c r="AG254" s="228" t="str">
        <f>_xlfn.CONCAT(HelpMe7[[#This Row],[Year]],"-M",HelpMe7[[#This Row],[Month]])</f>
        <v>2024-M7</v>
      </c>
      <c r="AH254" s="228" t="str">
        <f ca="1">IF(HelpMe7[[#This Row],[Age]]&lt;2,"Less than 2",IF(HelpMe7[[#This Row],[Age]]&lt;5,"From 2 to 5",IF(HelpMe7[[#This Row],[Age]]&lt;10,"From 5 to 10","More than 10")))</f>
        <v>More than 10</v>
      </c>
      <c r="AI2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45502.405555555553</v>
      </c>
      <c r="AJ2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55" spans="1:36" ht="14.45">
      <c r="A255" s="236" t="s">
        <v>8836</v>
      </c>
      <c r="B255" s="224" t="s">
        <v>117</v>
      </c>
      <c r="C255" s="224" t="s">
        <v>795</v>
      </c>
      <c r="D255" s="1" t="s">
        <v>2430</v>
      </c>
      <c r="E255" s="224" t="s">
        <v>2431</v>
      </c>
      <c r="F255" s="224" t="s">
        <v>881</v>
      </c>
      <c r="G255" s="224" t="s">
        <v>882</v>
      </c>
      <c r="H255" s="224" t="s">
        <v>403</v>
      </c>
      <c r="I255" s="227" t="s">
        <v>8837</v>
      </c>
      <c r="J255" s="225" t="s">
        <v>8838</v>
      </c>
      <c r="K255" s="224" t="s">
        <v>846</v>
      </c>
      <c r="L255" s="225" t="s">
        <v>8839</v>
      </c>
      <c r="M255" s="224" t="s">
        <v>2431</v>
      </c>
      <c r="N255" s="224" t="s">
        <v>2435</v>
      </c>
      <c r="O255" s="224" t="s">
        <v>850</v>
      </c>
      <c r="P255" s="225" t="s">
        <v>8839</v>
      </c>
      <c r="Q255" s="224" t="s">
        <v>795</v>
      </c>
      <c r="R255" s="225" t="s">
        <v>8840</v>
      </c>
      <c r="S255" s="225" t="s">
        <v>8841</v>
      </c>
      <c r="T255" s="225" t="s">
        <v>8838</v>
      </c>
      <c r="U255" s="224" t="s">
        <v>890</v>
      </c>
      <c r="V255" s="224" t="s">
        <v>855</v>
      </c>
      <c r="W255" s="224" t="s">
        <v>869</v>
      </c>
      <c r="X255" s="228" t="str">
        <f>VLOOKUP(HelpMe7[[#This Row],[Technician]],Technicians[#All],3,FALSE)</f>
        <v>RAK Ceramics</v>
      </c>
      <c r="Y255" s="228" t="str">
        <f>VLOOKUP(HelpMe7[[#This Row],[Technician]],Technicians[#All],2,FALSE)</f>
        <v>SAP Basis</v>
      </c>
      <c r="Z255" s="230" t="str">
        <f>IF((TEXT("Oct 28, 2024 00:00 AM","mmm dd, yyyy hh:mm") - TEXT(HelpMe7[[#This Row],[Updated Creation Date]],"mmm dd, yyyy hh:mm"))&gt;0, "Yes","No")</f>
        <v>Yes</v>
      </c>
      <c r="AA255" s="230">
        <f ca="1">IF(HelpMe7[[#This Row],[Updated Resolved Date]]="-",NOW()-TEXT(HelpMe7[[#This Row],[Updated Creation Date]],"mmm dd, yyyy hh:mm"),HelpMe7[[#This Row],[Updated Resolved Date]]-HelpMe7[[#This Row],[Updated Creation Date]])</f>
        <v>28.284722222226264</v>
      </c>
      <c r="AB255" s="231">
        <f>YEAR(TEXT(HelpMe7[[#This Row],[Updated Creation Date]],"mmm dd, yyyy hh:mm"))</f>
        <v>2024</v>
      </c>
      <c r="AC255" s="228">
        <f>WEEKNUM(TEXT(HelpMe7[[#This Row],[Updated Creation Date]],"mmm dd, yyyy hh:mm"),2)</f>
        <v>31</v>
      </c>
      <c r="AD255" s="228" t="str">
        <f>_xlfn.CONCAT(HelpMe7[[#This Row],[Year]],"-W",HelpMe7[[#This Row],[Week'#]])</f>
        <v>2024-W31</v>
      </c>
      <c r="AE255" s="228" t="str">
        <f>IFERROR(VLOOKUP(HelpMe7[[#This Row],[ID]],CGTracker[#All],11,FALSE),"No CG Status Found")</f>
        <v>No CG Status Found</v>
      </c>
      <c r="AF255" s="228">
        <f>MONTH(TEXT(HelpMe7[[#This Row],[Updated Creation Date]],"mmm dd, yyyy hh:mm"))</f>
        <v>7</v>
      </c>
      <c r="AG255" s="228" t="str">
        <f>_xlfn.CONCAT(HelpMe7[[#This Row],[Year]],"-M",HelpMe7[[#This Row],[Month]])</f>
        <v>2024-M7</v>
      </c>
      <c r="AH255" s="228" t="str">
        <f ca="1">IF(HelpMe7[[#This Row],[Age]]&lt;2,"Less than 2",IF(HelpMe7[[#This Row],[Age]]&lt;5,"From 2 to 5",IF(HelpMe7[[#This Row],[Age]]&lt;10,"From 5 to 10","More than 10")))</f>
        <v>More than 10</v>
      </c>
      <c r="AI2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45503.388194444444</v>
      </c>
      <c r="AJ2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45531.67291666667</v>
      </c>
    </row>
    <row r="256" spans="1:36" ht="14.45">
      <c r="A256" s="236" t="s">
        <v>8842</v>
      </c>
      <c r="B256" s="224" t="s">
        <v>156</v>
      </c>
      <c r="C256" s="224" t="s">
        <v>892</v>
      </c>
      <c r="D256" s="1" t="s">
        <v>2439</v>
      </c>
      <c r="E256" s="224" t="s">
        <v>880</v>
      </c>
      <c r="F256" s="224" t="s">
        <v>742</v>
      </c>
      <c r="G256" s="224" t="s">
        <v>516</v>
      </c>
      <c r="H256" s="224" t="s">
        <v>131</v>
      </c>
      <c r="I256" s="227" t="s">
        <v>8843</v>
      </c>
      <c r="J256" s="225" t="s">
        <v>8844</v>
      </c>
      <c r="K256" s="224" t="s">
        <v>846</v>
      </c>
      <c r="L256" s="225" t="s">
        <v>855</v>
      </c>
      <c r="M256" s="224" t="s">
        <v>880</v>
      </c>
      <c r="N256" s="224" t="s">
        <v>886</v>
      </c>
      <c r="O256" s="224" t="s">
        <v>917</v>
      </c>
      <c r="P256" s="225" t="s">
        <v>2524</v>
      </c>
      <c r="Q256" s="224" t="s">
        <v>892</v>
      </c>
      <c r="R256" s="225" t="s">
        <v>855</v>
      </c>
      <c r="S256" s="225" t="s">
        <v>855</v>
      </c>
      <c r="T256" s="225" t="s">
        <v>8844</v>
      </c>
      <c r="U256" s="224" t="s">
        <v>855</v>
      </c>
      <c r="V256" s="224" t="s">
        <v>2444</v>
      </c>
      <c r="W256" s="224" t="s">
        <v>869</v>
      </c>
      <c r="X256" s="228" t="str">
        <f>VLOOKUP(HelpMe7[[#This Row],[Technician]],Technicians[#All],3,FALSE)</f>
        <v>RAK Ceramics</v>
      </c>
      <c r="Y256" s="228" t="str">
        <f>VLOOKUP(HelpMe7[[#This Row],[Technician]],Technicians[#All],2,FALSE)</f>
        <v>SAP SD</v>
      </c>
      <c r="Z256" s="233" t="str">
        <f>IF((TEXT("Oct 28, 2024 00:00 AM","mmm dd, yyyy hh:mm") - TEXT(HelpMe7[[#This Row],[Updated Creation Date]],"mmm dd, yyyy hh:mm"))&gt;0, "Yes","No")</f>
        <v>Yes</v>
      </c>
      <c r="AA256" s="230">
        <f ca="1">IF(HelpMe7[[#This Row],[Updated Resolved Date]]="-",NOW()-TEXT(HelpMe7[[#This Row],[Updated Creation Date]],"mmm dd, yyyy hh:mm"),HelpMe7[[#This Row],[Updated Resolved Date]]-HelpMe7[[#This Row],[Updated Creation Date]])</f>
        <v>150.3130745370363</v>
      </c>
      <c r="AB256" s="231">
        <f>YEAR(TEXT(HelpMe7[[#This Row],[Updated Creation Date]],"mmm dd, yyyy hh:mm"))</f>
        <v>2024</v>
      </c>
      <c r="AC256" s="228">
        <f>WEEKNUM(TEXT(HelpMe7[[#This Row],[Updated Creation Date]],"mmm dd, yyyy hh:mm"),2)</f>
        <v>31</v>
      </c>
      <c r="AD256" s="228" t="str">
        <f>_xlfn.CONCAT(HelpMe7[[#This Row],[Year]],"-W",HelpMe7[[#This Row],[Week'#]])</f>
        <v>2024-W31</v>
      </c>
      <c r="AE256" s="228" t="str">
        <f>IFERROR(VLOOKUP(HelpMe7[[#This Row],[ID]],CGTracker[#All],11,FALSE),"No CG Status Found")</f>
        <v>No CG Status Found</v>
      </c>
      <c r="AF256" s="228">
        <f>MONTH(TEXT(HelpMe7[[#This Row],[Updated Creation Date]],"mmm dd, yyyy hh:mm"))</f>
        <v>7</v>
      </c>
      <c r="AG256" s="228" t="str">
        <f>_xlfn.CONCAT(HelpMe7[[#This Row],[Year]],"-M",HelpMe7[[#This Row],[Month]])</f>
        <v>2024-M7</v>
      </c>
      <c r="AH256" s="228" t="str">
        <f ca="1">IF(HelpMe7[[#This Row],[Age]]&lt;2,"Less than 2",IF(HelpMe7[[#This Row],[Age]]&lt;5,"From 2 to 5",IF(HelpMe7[[#This Row],[Age]]&lt;10,"From 5 to 10","More than 10")))</f>
        <v>More than 10</v>
      </c>
      <c r="AI2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45503.444444444445</v>
      </c>
      <c r="AJ2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57" spans="1:36" ht="26.1">
      <c r="A257" s="236" t="s">
        <v>8845</v>
      </c>
      <c r="B257" s="224" t="s">
        <v>117</v>
      </c>
      <c r="C257" s="224" t="s">
        <v>795</v>
      </c>
      <c r="D257" s="1" t="s">
        <v>2445</v>
      </c>
      <c r="E257" s="224" t="s">
        <v>2266</v>
      </c>
      <c r="F257" s="224" t="s">
        <v>603</v>
      </c>
      <c r="G257" s="224" t="s">
        <v>860</v>
      </c>
      <c r="H257" s="224" t="s">
        <v>403</v>
      </c>
      <c r="I257" s="227" t="s">
        <v>8846</v>
      </c>
      <c r="J257" s="225" t="s">
        <v>2453</v>
      </c>
      <c r="K257" s="224" t="s">
        <v>846</v>
      </c>
      <c r="L257" s="225" t="s">
        <v>3428</v>
      </c>
      <c r="M257" s="224" t="s">
        <v>2448</v>
      </c>
      <c r="N257" s="224" t="s">
        <v>863</v>
      </c>
      <c r="O257" s="224" t="s">
        <v>917</v>
      </c>
      <c r="P257" s="225" t="s">
        <v>3428</v>
      </c>
      <c r="Q257" s="224" t="s">
        <v>795</v>
      </c>
      <c r="R257" s="225" t="s">
        <v>8847</v>
      </c>
      <c r="S257" s="225" t="s">
        <v>8847</v>
      </c>
      <c r="T257" s="225" t="s">
        <v>2453</v>
      </c>
      <c r="U257" s="224" t="s">
        <v>846</v>
      </c>
      <c r="V257" s="224" t="s">
        <v>2451</v>
      </c>
      <c r="W257" s="224" t="s">
        <v>869</v>
      </c>
      <c r="X257" s="228" t="str">
        <f>VLOOKUP(HelpMe7[[#This Row],[Technician]],Technicians[#All],3,FALSE)</f>
        <v>RAK Ceramics</v>
      </c>
      <c r="Y257" s="228" t="str">
        <f>VLOOKUP(HelpMe7[[#This Row],[Technician]],Technicians[#All],2,FALSE)</f>
        <v>SAP ABAP</v>
      </c>
      <c r="Z257" s="230" t="str">
        <f>IF((TEXT("Oct 28, 2024 00:00 AM","mmm dd, yyyy hh:mm") - TEXT(HelpMe7[[#This Row],[Updated Creation Date]],"mmm dd, yyyy hh:mm"))&gt;0, "Yes","No")</f>
        <v>Yes</v>
      </c>
      <c r="AA257" s="230">
        <f ca="1">IF(HelpMe7[[#This Row],[Updated Resolved Date]]="-",NOW()-TEXT(HelpMe7[[#This Row],[Updated Creation Date]],"mmm dd, yyyy hh:mm"),HelpMe7[[#This Row],[Updated Resolved Date]]-HelpMe7[[#This Row],[Updated Creation Date]])</f>
        <v>21.323611111110949</v>
      </c>
      <c r="AB257" s="231">
        <f>YEAR(TEXT(HelpMe7[[#This Row],[Updated Creation Date]],"mmm dd, yyyy hh:mm"))</f>
        <v>2024</v>
      </c>
      <c r="AC257" s="228">
        <f>WEEKNUM(TEXT(HelpMe7[[#This Row],[Updated Creation Date]],"mmm dd, yyyy hh:mm"),2)</f>
        <v>31</v>
      </c>
      <c r="AD257" s="228" t="str">
        <f>_xlfn.CONCAT(HelpMe7[[#This Row],[Year]],"-W",HelpMe7[[#This Row],[Week'#]])</f>
        <v>2024-W31</v>
      </c>
      <c r="AE257" s="228" t="str">
        <f>IFERROR(VLOOKUP(HelpMe7[[#This Row],[ID]],CGTracker[#All],11,FALSE),"No CG Status Found")</f>
        <v>No CG Status Found</v>
      </c>
      <c r="AF257" s="228">
        <f>MONTH(TEXT(HelpMe7[[#This Row],[Updated Creation Date]],"mmm dd, yyyy hh:mm"))</f>
        <v>7</v>
      </c>
      <c r="AG257" s="228" t="str">
        <f>_xlfn.CONCAT(HelpMe7[[#This Row],[Year]],"-M",HelpMe7[[#This Row],[Month]])</f>
        <v>2024-M7</v>
      </c>
      <c r="AH257" s="228" t="str">
        <f ca="1">IF(HelpMe7[[#This Row],[Age]]&lt;2,"Less than 2",IF(HelpMe7[[#This Row],[Age]]&lt;5,"From 2 to 5",IF(HelpMe7[[#This Row],[Age]]&lt;10,"From 5 to 10","More than 10")))</f>
        <v>More than 10</v>
      </c>
      <c r="AI2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45503.399305555555</v>
      </c>
      <c r="AJ2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45524.722916666666</v>
      </c>
    </row>
    <row r="258" spans="1:36" ht="26.1">
      <c r="A258" s="236" t="s">
        <v>8848</v>
      </c>
      <c r="B258" s="224" t="s">
        <v>117</v>
      </c>
      <c r="C258" s="224" t="s">
        <v>795</v>
      </c>
      <c r="D258" s="1" t="s">
        <v>2452</v>
      </c>
      <c r="E258" s="224" t="s">
        <v>913</v>
      </c>
      <c r="F258" s="224" t="s">
        <v>2413</v>
      </c>
      <c r="G258" s="224" t="s">
        <v>882</v>
      </c>
      <c r="H258" s="224" t="s">
        <v>403</v>
      </c>
      <c r="I258" s="227" t="s">
        <v>8849</v>
      </c>
      <c r="J258" s="225" t="s">
        <v>8850</v>
      </c>
      <c r="K258" s="224" t="s">
        <v>890</v>
      </c>
      <c r="L258" s="225" t="s">
        <v>8497</v>
      </c>
      <c r="M258" s="224" t="s">
        <v>2448</v>
      </c>
      <c r="N258" s="224" t="s">
        <v>916</v>
      </c>
      <c r="O258" s="224" t="s">
        <v>850</v>
      </c>
      <c r="P258" s="225" t="s">
        <v>8497</v>
      </c>
      <c r="Q258" s="224" t="s">
        <v>795</v>
      </c>
      <c r="R258" s="225" t="s">
        <v>8851</v>
      </c>
      <c r="S258" s="225" t="s">
        <v>8851</v>
      </c>
      <c r="T258" s="225" t="s">
        <v>8850</v>
      </c>
      <c r="U258" s="224" t="s">
        <v>890</v>
      </c>
      <c r="V258" s="224" t="s">
        <v>2457</v>
      </c>
      <c r="W258" s="224" t="s">
        <v>938</v>
      </c>
      <c r="X258" s="228" t="str">
        <f>VLOOKUP(HelpMe7[[#This Row],[Technician]],Technicians[#All],3,FALSE)</f>
        <v>RAK Ceramics</v>
      </c>
      <c r="Y258" s="228" t="str">
        <f>VLOOKUP(HelpMe7[[#This Row],[Technician]],Technicians[#All],2,FALSE)</f>
        <v>SAP Basis</v>
      </c>
      <c r="Z258" s="230" t="str">
        <f>IF((TEXT("Oct 28, 2024 00:00 AM","mmm dd, yyyy hh:mm") - TEXT(HelpMe7[[#This Row],[Updated Creation Date]],"mmm dd, yyyy hh:mm"))&gt;0, "Yes","No")</f>
        <v>Yes</v>
      </c>
      <c r="AA258" s="230">
        <f ca="1">IF(HelpMe7[[#This Row],[Updated Resolved Date]]="-",NOW()-TEXT(HelpMe7[[#This Row],[Updated Creation Date]],"mmm dd, yyyy hh:mm"),HelpMe7[[#This Row],[Updated Resolved Date]]-HelpMe7[[#This Row],[Updated Creation Date]])</f>
        <v>6.0638888888861402</v>
      </c>
      <c r="AB258" s="231">
        <f>YEAR(TEXT(HelpMe7[[#This Row],[Updated Creation Date]],"mmm dd, yyyy hh:mm"))</f>
        <v>2024</v>
      </c>
      <c r="AC258" s="228">
        <f>WEEKNUM(TEXT(HelpMe7[[#This Row],[Updated Creation Date]],"mmm dd, yyyy hh:mm"),2)</f>
        <v>31</v>
      </c>
      <c r="AD258" s="228" t="str">
        <f>_xlfn.CONCAT(HelpMe7[[#This Row],[Year]],"-W",HelpMe7[[#This Row],[Week'#]])</f>
        <v>2024-W31</v>
      </c>
      <c r="AE258" s="228" t="str">
        <f>IFERROR(VLOOKUP(HelpMe7[[#This Row],[ID]],CGTracker[#All],11,FALSE),"No CG Status Found")</f>
        <v>No CG Status Found</v>
      </c>
      <c r="AF258" s="228">
        <f>MONTH(TEXT(HelpMe7[[#This Row],[Updated Creation Date]],"mmm dd, yyyy hh:mm"))</f>
        <v>7</v>
      </c>
      <c r="AG258" s="228" t="str">
        <f>_xlfn.CONCAT(HelpMe7[[#This Row],[Year]],"-M",HelpMe7[[#This Row],[Month]])</f>
        <v>2024-M7</v>
      </c>
      <c r="AH258" s="228" t="str">
        <f ca="1">IF(HelpMe7[[#This Row],[Age]]&lt;2,"Less than 2",IF(HelpMe7[[#This Row],[Age]]&lt;5,"From 2 to 5",IF(HelpMe7[[#This Row],[Age]]&lt;10,"From 5 to 10","More than 10")))</f>
        <v>From 5 to 10</v>
      </c>
      <c r="AI2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45503.420138888891</v>
      </c>
      <c r="AJ2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45509.484027777777</v>
      </c>
    </row>
    <row r="259" spans="1:36" ht="26.1">
      <c r="A259" s="236" t="s">
        <v>8852</v>
      </c>
      <c r="B259" s="224" t="s">
        <v>117</v>
      </c>
      <c r="C259" s="224" t="s">
        <v>795</v>
      </c>
      <c r="D259" s="1" t="s">
        <v>2458</v>
      </c>
      <c r="E259" s="224" t="s">
        <v>2459</v>
      </c>
      <c r="F259" s="224" t="s">
        <v>2413</v>
      </c>
      <c r="G259" s="224" t="s">
        <v>882</v>
      </c>
      <c r="H259" s="224" t="s">
        <v>403</v>
      </c>
      <c r="I259" s="227" t="s">
        <v>8853</v>
      </c>
      <c r="J259" s="225" t="s">
        <v>8854</v>
      </c>
      <c r="K259" s="224" t="s">
        <v>890</v>
      </c>
      <c r="L259" s="225" t="s">
        <v>8855</v>
      </c>
      <c r="M259" s="224" t="s">
        <v>2448</v>
      </c>
      <c r="N259" s="224" t="s">
        <v>2139</v>
      </c>
      <c r="O259" s="224" t="s">
        <v>850</v>
      </c>
      <c r="P259" s="225" t="s">
        <v>8855</v>
      </c>
      <c r="Q259" s="224" t="s">
        <v>795</v>
      </c>
      <c r="R259" s="225" t="s">
        <v>8856</v>
      </c>
      <c r="S259" s="225" t="s">
        <v>8856</v>
      </c>
      <c r="T259" s="225" t="s">
        <v>8854</v>
      </c>
      <c r="U259" s="224" t="s">
        <v>890</v>
      </c>
      <c r="V259" s="224" t="s">
        <v>2465</v>
      </c>
      <c r="W259" s="224" t="s">
        <v>938</v>
      </c>
      <c r="X259" s="228" t="str">
        <f>VLOOKUP(HelpMe7[[#This Row],[Technician]],Technicians[#All],3,FALSE)</f>
        <v>RAK Ceramics</v>
      </c>
      <c r="Y259" s="228" t="str">
        <f>VLOOKUP(HelpMe7[[#This Row],[Technician]],Technicians[#All],2,FALSE)</f>
        <v>SAP Basis</v>
      </c>
      <c r="Z259" s="233" t="str">
        <f>IF((TEXT("Oct 28, 2024 00:00 AM","mmm dd, yyyy hh:mm") - TEXT(HelpMe7[[#This Row],[Updated Creation Date]],"mmm dd, yyyy hh:mm"))&gt;0, "Yes","No")</f>
        <v>Yes</v>
      </c>
      <c r="AA259" s="230">
        <f ca="1">IF(HelpMe7[[#This Row],[Updated Resolved Date]]="-",NOW()-TEXT(HelpMe7[[#This Row],[Updated Creation Date]],"mmm dd, yyyy hh:mm"),HelpMe7[[#This Row],[Updated Resolved Date]]-HelpMe7[[#This Row],[Updated Creation Date]])</f>
        <v>7.1631944444452529</v>
      </c>
      <c r="AB259" s="231">
        <f>YEAR(TEXT(HelpMe7[[#This Row],[Updated Creation Date]],"mmm dd, yyyy hh:mm"))</f>
        <v>2024</v>
      </c>
      <c r="AC259" s="228">
        <f>WEEKNUM(TEXT(HelpMe7[[#This Row],[Updated Creation Date]],"mmm dd, yyyy hh:mm"),2)</f>
        <v>31</v>
      </c>
      <c r="AD259" s="228" t="str">
        <f>_xlfn.CONCAT(HelpMe7[[#This Row],[Year]],"-W",HelpMe7[[#This Row],[Week'#]])</f>
        <v>2024-W31</v>
      </c>
      <c r="AE259" s="228" t="str">
        <f>IFERROR(VLOOKUP(HelpMe7[[#This Row],[ID]],CGTracker[#All],11,FALSE),"No CG Status Found")</f>
        <v>No CG Status Found</v>
      </c>
      <c r="AF259" s="228">
        <f>MONTH(TEXT(HelpMe7[[#This Row],[Updated Creation Date]],"mmm dd, yyyy hh:mm"))</f>
        <v>7</v>
      </c>
      <c r="AG259" s="228" t="str">
        <f>_xlfn.CONCAT(HelpMe7[[#This Row],[Year]],"-M",HelpMe7[[#This Row],[Month]])</f>
        <v>2024-M7</v>
      </c>
      <c r="AH259" s="228" t="str">
        <f ca="1">IF(HelpMe7[[#This Row],[Age]]&lt;2,"Less than 2",IF(HelpMe7[[#This Row],[Age]]&lt;5,"From 2 to 5",IF(HelpMe7[[#This Row],[Age]]&lt;10,"From 5 to 10","More than 10")))</f>
        <v>From 5 to 10</v>
      </c>
      <c r="AI2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45503.429861111108</v>
      </c>
      <c r="AJ2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45510.593055555553</v>
      </c>
    </row>
    <row r="260" spans="1:36" ht="14.45">
      <c r="A260" s="236" t="s">
        <v>8857</v>
      </c>
      <c r="B260" s="224" t="s">
        <v>117</v>
      </c>
      <c r="C260" s="224" t="s">
        <v>841</v>
      </c>
      <c r="D260" s="1" t="s">
        <v>2466</v>
      </c>
      <c r="E260" s="224" t="s">
        <v>1712</v>
      </c>
      <c r="F260" s="224" t="s">
        <v>742</v>
      </c>
      <c r="G260" s="224" t="s">
        <v>516</v>
      </c>
      <c r="H260" s="224" t="s">
        <v>131</v>
      </c>
      <c r="I260" s="227" t="s">
        <v>8628</v>
      </c>
      <c r="J260" s="225" t="s">
        <v>919</v>
      </c>
      <c r="K260" s="224" t="s">
        <v>846</v>
      </c>
      <c r="L260" s="225" t="s">
        <v>855</v>
      </c>
      <c r="M260" s="224" t="s">
        <v>848</v>
      </c>
      <c r="N260" s="224" t="s">
        <v>874</v>
      </c>
      <c r="O260" s="224" t="s">
        <v>850</v>
      </c>
      <c r="P260" s="225" t="s">
        <v>8738</v>
      </c>
      <c r="Q260" s="224" t="s">
        <v>841</v>
      </c>
      <c r="R260" s="225" t="s">
        <v>855</v>
      </c>
      <c r="S260" s="225" t="s">
        <v>855</v>
      </c>
      <c r="T260" s="225" t="s">
        <v>919</v>
      </c>
      <c r="U260" s="224" t="s">
        <v>855</v>
      </c>
      <c r="V260" s="224" t="s">
        <v>1718</v>
      </c>
      <c r="W260" s="224" t="s">
        <v>869</v>
      </c>
      <c r="X260" s="228" t="str">
        <f>VLOOKUP(HelpMe7[[#This Row],[Technician]],Technicians[#All],3,FALSE)</f>
        <v>RAK Ceramics</v>
      </c>
      <c r="Y260" s="228" t="str">
        <f>VLOOKUP(HelpMe7[[#This Row],[Technician]],Technicians[#All],2,FALSE)</f>
        <v>SAP SD</v>
      </c>
      <c r="Z260" s="230" t="str">
        <f>IF((TEXT("Oct 28, 2024 00:00 AM","mmm dd, yyyy hh:mm") - TEXT(HelpMe7[[#This Row],[Updated Creation Date]],"mmm dd, yyyy hh:mm"))&gt;0, "Yes","No")</f>
        <v>Yes</v>
      </c>
      <c r="AA260" s="230">
        <f ca="1">IF(HelpMe7[[#This Row],[Updated Resolved Date]]="-",NOW()-TEXT(HelpMe7[[#This Row],[Updated Creation Date]],"mmm dd, yyyy hh:mm"),HelpMe7[[#This Row],[Updated Resolved Date]]-HelpMe7[[#This Row],[Updated Creation Date]])</f>
        <v>151.08182453703921</v>
      </c>
      <c r="AB260" s="231">
        <f>YEAR(TEXT(HelpMe7[[#This Row],[Updated Creation Date]],"mmm dd, yyyy hh:mm"))</f>
        <v>2024</v>
      </c>
      <c r="AC260" s="228">
        <f>WEEKNUM(TEXT(HelpMe7[[#This Row],[Updated Creation Date]],"mmm dd, yyyy hh:mm"),2)</f>
        <v>31</v>
      </c>
      <c r="AD260" s="228" t="str">
        <f>_xlfn.CONCAT(HelpMe7[[#This Row],[Year]],"-W",HelpMe7[[#This Row],[Week'#]])</f>
        <v>2024-W31</v>
      </c>
      <c r="AE260" s="228" t="str">
        <f>IFERROR(VLOOKUP(HelpMe7[[#This Row],[ID]],CGTracker[#All],11,FALSE),"No CG Status Found")</f>
        <v>No CG Status Found</v>
      </c>
      <c r="AF260" s="228">
        <f>MONTH(TEXT(HelpMe7[[#This Row],[Updated Creation Date]],"mmm dd, yyyy hh:mm"))</f>
        <v>7</v>
      </c>
      <c r="AG260" s="228" t="str">
        <f>_xlfn.CONCAT(HelpMe7[[#This Row],[Year]],"-M",HelpMe7[[#This Row],[Month]])</f>
        <v>2024-M7</v>
      </c>
      <c r="AH260" s="228" t="str">
        <f ca="1">IF(HelpMe7[[#This Row],[Age]]&lt;2,"Less than 2",IF(HelpMe7[[#This Row],[Age]]&lt;5,"From 2 to 5",IF(HelpMe7[[#This Row],[Age]]&lt;10,"From 5 to 10","More than 10")))</f>
        <v>More than 10</v>
      </c>
      <c r="AI2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61" spans="1:36" ht="14.45">
      <c r="A261" s="236" t="s">
        <v>8858</v>
      </c>
      <c r="B261" s="224" t="s">
        <v>117</v>
      </c>
      <c r="C261" s="224" t="s">
        <v>841</v>
      </c>
      <c r="D261" s="1" t="s">
        <v>2467</v>
      </c>
      <c r="E261" s="224" t="s">
        <v>742</v>
      </c>
      <c r="F261" s="224" t="s">
        <v>742</v>
      </c>
      <c r="G261" s="224" t="s">
        <v>516</v>
      </c>
      <c r="H261" s="224" t="s">
        <v>403</v>
      </c>
      <c r="I261" s="227" t="s">
        <v>8859</v>
      </c>
      <c r="J261" s="225" t="s">
        <v>8860</v>
      </c>
      <c r="K261" s="224" t="s">
        <v>846</v>
      </c>
      <c r="L261" s="225" t="s">
        <v>8861</v>
      </c>
      <c r="M261" s="224" t="s">
        <v>848</v>
      </c>
      <c r="N261" s="224" t="s">
        <v>1555</v>
      </c>
      <c r="O261" s="224" t="s">
        <v>850</v>
      </c>
      <c r="P261" s="225" t="s">
        <v>8862</v>
      </c>
      <c r="Q261" s="224" t="s">
        <v>841</v>
      </c>
      <c r="R261" s="225" t="s">
        <v>8863</v>
      </c>
      <c r="S261" s="225" t="s">
        <v>8864</v>
      </c>
      <c r="T261" s="225" t="s">
        <v>8860</v>
      </c>
      <c r="U261" s="224" t="s">
        <v>855</v>
      </c>
      <c r="V261" s="224" t="s">
        <v>2474</v>
      </c>
      <c r="W261" s="224" t="s">
        <v>869</v>
      </c>
      <c r="X261" s="228" t="str">
        <f>VLOOKUP(HelpMe7[[#This Row],[Technician]],Technicians[#All],3,FALSE)</f>
        <v>RAK Ceramics</v>
      </c>
      <c r="Y261" s="228" t="str">
        <f>VLOOKUP(HelpMe7[[#This Row],[Technician]],Technicians[#All],2,FALSE)</f>
        <v>SAP SD</v>
      </c>
      <c r="Z261" s="230" t="str">
        <f>IF((TEXT("Oct 28, 2024 00:00 AM","mmm dd, yyyy hh:mm") - TEXT(HelpMe7[[#This Row],[Updated Creation Date]],"mmm dd, yyyy hh:mm"))&gt;0, "Yes","No")</f>
        <v>Yes</v>
      </c>
      <c r="AA261" s="230">
        <f ca="1">IF(HelpMe7[[#This Row],[Updated Resolved Date]]="-",NOW()-TEXT(HelpMe7[[#This Row],[Updated Creation Date]],"mmm dd, yyyy hh:mm"),HelpMe7[[#This Row],[Updated Resolved Date]]-HelpMe7[[#This Row],[Updated Creation Date]])</f>
        <v>97.781944444446708</v>
      </c>
      <c r="AB261" s="231">
        <f>YEAR(TEXT(HelpMe7[[#This Row],[Updated Creation Date]],"mmm dd, yyyy hh:mm"))</f>
        <v>2024</v>
      </c>
      <c r="AC261" s="228">
        <f>WEEKNUM(TEXT(HelpMe7[[#This Row],[Updated Creation Date]],"mmm dd, yyyy hh:mm"),2)</f>
        <v>31</v>
      </c>
      <c r="AD261" s="228" t="str">
        <f>_xlfn.CONCAT(HelpMe7[[#This Row],[Year]],"-W",HelpMe7[[#This Row],[Week'#]])</f>
        <v>2024-W31</v>
      </c>
      <c r="AE261" s="228" t="str">
        <f>IFERROR(VLOOKUP(HelpMe7[[#This Row],[ID]],CGTracker[#All],11,FALSE),"No CG Status Found")</f>
        <v>No CG Status Found</v>
      </c>
      <c r="AF261" s="228">
        <f>MONTH(TEXT(HelpMe7[[#This Row],[Updated Creation Date]],"mmm dd, yyyy hh:mm"))</f>
        <v>7</v>
      </c>
      <c r="AG261" s="228" t="str">
        <f>_xlfn.CONCAT(HelpMe7[[#This Row],[Year]],"-M",HelpMe7[[#This Row],[Month]])</f>
        <v>2024-M7</v>
      </c>
      <c r="AH261" s="228" t="str">
        <f ca="1">IF(HelpMe7[[#This Row],[Age]]&lt;2,"Less than 2",IF(HelpMe7[[#This Row],[Age]]&lt;5,"From 2 to 5",IF(HelpMe7[[#This Row],[Age]]&lt;10,"From 5 to 10","More than 10")))</f>
        <v>More than 10</v>
      </c>
      <c r="AI2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45600.458333333336</v>
      </c>
    </row>
    <row r="262" spans="1:36" ht="14.45">
      <c r="A262" s="236" t="s">
        <v>8865</v>
      </c>
      <c r="B262" s="224" t="s">
        <v>117</v>
      </c>
      <c r="C262" s="224" t="s">
        <v>841</v>
      </c>
      <c r="D262" s="1" t="s">
        <v>2475</v>
      </c>
      <c r="E262" s="224" t="s">
        <v>880</v>
      </c>
      <c r="F262" s="224" t="s">
        <v>742</v>
      </c>
      <c r="G262" s="224" t="s">
        <v>516</v>
      </c>
      <c r="H262" s="224" t="s">
        <v>403</v>
      </c>
      <c r="I262" s="227" t="s">
        <v>8859</v>
      </c>
      <c r="J262" s="225" t="s">
        <v>8860</v>
      </c>
      <c r="K262" s="224" t="s">
        <v>846</v>
      </c>
      <c r="L262" s="225" t="s">
        <v>8861</v>
      </c>
      <c r="M262" s="224" t="s">
        <v>848</v>
      </c>
      <c r="N262" s="224" t="s">
        <v>886</v>
      </c>
      <c r="O262" s="224" t="s">
        <v>850</v>
      </c>
      <c r="P262" s="225" t="s">
        <v>8861</v>
      </c>
      <c r="Q262" s="224" t="s">
        <v>841</v>
      </c>
      <c r="R262" s="225" t="s">
        <v>8866</v>
      </c>
      <c r="S262" s="225" t="s">
        <v>8866</v>
      </c>
      <c r="T262" s="225" t="s">
        <v>8860</v>
      </c>
      <c r="U262" s="224" t="s">
        <v>855</v>
      </c>
      <c r="V262" s="224" t="s">
        <v>1985</v>
      </c>
      <c r="W262" s="224" t="s">
        <v>869</v>
      </c>
      <c r="X262" s="228" t="str">
        <f>VLOOKUP(HelpMe7[[#This Row],[Technician]],Technicians[#All],3,FALSE)</f>
        <v>RAK Ceramics</v>
      </c>
      <c r="Y262" s="228" t="str">
        <f>VLOOKUP(HelpMe7[[#This Row],[Technician]],Technicians[#All],2,FALSE)</f>
        <v>SAP SD</v>
      </c>
      <c r="Z262" s="230" t="str">
        <f>IF((TEXT("Oct 28, 2024 00:00 AM","mmm dd, yyyy hh:mm") - TEXT(HelpMe7[[#This Row],[Updated Creation Date]],"mmm dd, yyyy hh:mm"))&gt;0, "Yes","No")</f>
        <v>Yes</v>
      </c>
      <c r="AA262" s="230">
        <f ca="1">IF(HelpMe7[[#This Row],[Updated Resolved Date]]="-",NOW()-TEXT(HelpMe7[[#This Row],[Updated Creation Date]],"mmm dd, yyyy hh:mm"),HelpMe7[[#This Row],[Updated Resolved Date]]-HelpMe7[[#This Row],[Updated Creation Date]])</f>
        <v>97.784027777779556</v>
      </c>
      <c r="AB262" s="231">
        <f>YEAR(TEXT(HelpMe7[[#This Row],[Updated Creation Date]],"mmm dd, yyyy hh:mm"))</f>
        <v>2024</v>
      </c>
      <c r="AC262" s="228">
        <f>WEEKNUM(TEXT(HelpMe7[[#This Row],[Updated Creation Date]],"mmm dd, yyyy hh:mm"),2)</f>
        <v>31</v>
      </c>
      <c r="AD262" s="228" t="str">
        <f>_xlfn.CONCAT(HelpMe7[[#This Row],[Year]],"-W",HelpMe7[[#This Row],[Week'#]])</f>
        <v>2024-W31</v>
      </c>
      <c r="AE262" s="228" t="str">
        <f>IFERROR(VLOOKUP(HelpMe7[[#This Row],[ID]],CGTracker[#All],11,FALSE),"No CG Status Found")</f>
        <v>No CG Status Found</v>
      </c>
      <c r="AF262" s="228">
        <f>MONTH(TEXT(HelpMe7[[#This Row],[Updated Creation Date]],"mmm dd, yyyy hh:mm"))</f>
        <v>7</v>
      </c>
      <c r="AG262" s="228" t="str">
        <f>_xlfn.CONCAT(HelpMe7[[#This Row],[Year]],"-M",HelpMe7[[#This Row],[Month]])</f>
        <v>2024-M7</v>
      </c>
      <c r="AH262" s="228" t="str">
        <f ca="1">IF(HelpMe7[[#This Row],[Age]]&lt;2,"Less than 2",IF(HelpMe7[[#This Row],[Age]]&lt;5,"From 2 to 5",IF(HelpMe7[[#This Row],[Age]]&lt;10,"From 5 to 10","More than 10")))</f>
        <v>More than 10</v>
      </c>
      <c r="AI2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45600.460416666669</v>
      </c>
    </row>
    <row r="263" spans="1:36" ht="14.45">
      <c r="A263" s="236" t="s">
        <v>8867</v>
      </c>
      <c r="B263" s="224" t="s">
        <v>117</v>
      </c>
      <c r="C263" s="224" t="s">
        <v>841</v>
      </c>
      <c r="D263" s="1" t="s">
        <v>2477</v>
      </c>
      <c r="E263" s="224" t="s">
        <v>2181</v>
      </c>
      <c r="F263" s="224" t="s">
        <v>742</v>
      </c>
      <c r="G263" s="224" t="s">
        <v>516</v>
      </c>
      <c r="H263" s="224" t="s">
        <v>268</v>
      </c>
      <c r="I263" s="227" t="s">
        <v>8859</v>
      </c>
      <c r="J263" s="225" t="s">
        <v>855</v>
      </c>
      <c r="K263" s="224" t="s">
        <v>846</v>
      </c>
      <c r="L263" s="225" t="s">
        <v>855</v>
      </c>
      <c r="M263" s="224" t="s">
        <v>848</v>
      </c>
      <c r="N263" s="224" t="s">
        <v>855</v>
      </c>
      <c r="O263" s="224" t="s">
        <v>850</v>
      </c>
      <c r="P263" s="225" t="s">
        <v>8868</v>
      </c>
      <c r="Q263" s="224" t="s">
        <v>841</v>
      </c>
      <c r="R263" s="225" t="s">
        <v>855</v>
      </c>
      <c r="S263" s="225" t="s">
        <v>855</v>
      </c>
      <c r="T263" s="225" t="s">
        <v>855</v>
      </c>
      <c r="U263" s="224" t="s">
        <v>855</v>
      </c>
      <c r="V263" s="224" t="s">
        <v>2479</v>
      </c>
      <c r="W263" s="224" t="s">
        <v>869</v>
      </c>
      <c r="X263" s="228" t="str">
        <f>VLOOKUP(HelpMe7[[#This Row],[Technician]],Technicians[#All],3,FALSE)</f>
        <v>RAK Ceramics</v>
      </c>
      <c r="Y263" s="228" t="str">
        <f>VLOOKUP(HelpMe7[[#This Row],[Technician]],Technicians[#All],2,FALSE)</f>
        <v>SAP SD</v>
      </c>
      <c r="Z263" s="230" t="str">
        <f>IF((TEXT("Oct 28, 2024 00:00 AM","mmm dd, yyyy hh:mm") - TEXT(HelpMe7[[#This Row],[Updated Creation Date]],"mmm dd, yyyy hh:mm"))&gt;0, "Yes","No")</f>
        <v>Yes</v>
      </c>
      <c r="AA263" s="230">
        <f ca="1">IF(HelpMe7[[#This Row],[Updated Resolved Date]]="-",NOW()-TEXT(HelpMe7[[#This Row],[Updated Creation Date]],"mmm dd, yyyy hh:mm"),HelpMe7[[#This Row],[Updated Resolved Date]]-HelpMe7[[#This Row],[Updated Creation Date]])</f>
        <v>151.0811300925925</v>
      </c>
      <c r="AB263" s="231">
        <f>YEAR(TEXT(HelpMe7[[#This Row],[Updated Creation Date]],"mmm dd, yyyy hh:mm"))</f>
        <v>2024</v>
      </c>
      <c r="AC263" s="228">
        <f>WEEKNUM(TEXT(HelpMe7[[#This Row],[Updated Creation Date]],"mmm dd, yyyy hh:mm"),2)</f>
        <v>31</v>
      </c>
      <c r="AD263" s="228" t="str">
        <f>_xlfn.CONCAT(HelpMe7[[#This Row],[Year]],"-W",HelpMe7[[#This Row],[Week'#]])</f>
        <v>2024-W31</v>
      </c>
      <c r="AE263" s="228" t="str">
        <f>IFERROR(VLOOKUP(HelpMe7[[#This Row],[ID]],CGTracker[#All],11,FALSE),"No CG Status Found")</f>
        <v>No CG Status Found</v>
      </c>
      <c r="AF263" s="228">
        <f>MONTH(TEXT(HelpMe7[[#This Row],[Updated Creation Date]],"mmm dd, yyyy hh:mm"))</f>
        <v>7</v>
      </c>
      <c r="AG263" s="228" t="str">
        <f>_xlfn.CONCAT(HelpMe7[[#This Row],[Year]],"-M",HelpMe7[[#This Row],[Month]])</f>
        <v>2024-M7</v>
      </c>
      <c r="AH263" s="228" t="str">
        <f ca="1">IF(HelpMe7[[#This Row],[Age]]&lt;2,"Less than 2",IF(HelpMe7[[#This Row],[Age]]&lt;5,"From 2 to 5",IF(HelpMe7[[#This Row],[Age]]&lt;10,"From 5 to 10","More than 10")))</f>
        <v>More than 10</v>
      </c>
      <c r="AI2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64" spans="1:36" ht="26.1">
      <c r="A264" s="236" t="s">
        <v>8869</v>
      </c>
      <c r="B264" s="224" t="s">
        <v>117</v>
      </c>
      <c r="C264" s="224" t="s">
        <v>841</v>
      </c>
      <c r="D264" s="1" t="s">
        <v>2480</v>
      </c>
      <c r="E264" s="224" t="s">
        <v>1639</v>
      </c>
      <c r="F264" s="224" t="s">
        <v>1054</v>
      </c>
      <c r="G264" s="224" t="s">
        <v>2076</v>
      </c>
      <c r="H264" s="224" t="s">
        <v>403</v>
      </c>
      <c r="I264" s="227" t="s">
        <v>8859</v>
      </c>
      <c r="J264" s="225" t="s">
        <v>8860</v>
      </c>
      <c r="K264" s="224" t="s">
        <v>846</v>
      </c>
      <c r="L264" s="225" t="s">
        <v>8870</v>
      </c>
      <c r="M264" s="224" t="s">
        <v>848</v>
      </c>
      <c r="N264" s="224" t="s">
        <v>1240</v>
      </c>
      <c r="O264" s="224" t="s">
        <v>850</v>
      </c>
      <c r="P264" s="225" t="s">
        <v>8870</v>
      </c>
      <c r="Q264" s="224" t="s">
        <v>841</v>
      </c>
      <c r="R264" s="225" t="s">
        <v>8871</v>
      </c>
      <c r="S264" s="225" t="s">
        <v>8871</v>
      </c>
      <c r="T264" s="225" t="s">
        <v>8860</v>
      </c>
      <c r="U264" s="224" t="s">
        <v>855</v>
      </c>
      <c r="V264" s="224" t="s">
        <v>2483</v>
      </c>
      <c r="W264" s="224" t="s">
        <v>869</v>
      </c>
      <c r="X264" s="228" t="str">
        <f>VLOOKUP(HelpMe7[[#This Row],[Technician]],Technicians[#All],3,FALSE)</f>
        <v>RAK Ceramics</v>
      </c>
      <c r="Y264" s="228" t="str">
        <f>VLOOKUP(HelpMe7[[#This Row],[Technician]],Technicians[#All],2,FALSE)</f>
        <v>SAP PP</v>
      </c>
      <c r="Z264" s="233" t="str">
        <f>IF((TEXT("Oct 28, 2024 00:00 AM","mmm dd, yyyy hh:mm") - TEXT(HelpMe7[[#This Row],[Updated Creation Date]],"mmm dd, yyyy hh:mm"))&gt;0, "Yes","No")</f>
        <v>Yes</v>
      </c>
      <c r="AA264" s="230">
        <f ca="1">IF(HelpMe7[[#This Row],[Updated Resolved Date]]="-",NOW()-TEXT(HelpMe7[[#This Row],[Updated Creation Date]],"mmm dd, yyyy hh:mm"),HelpMe7[[#This Row],[Updated Resolved Date]]-HelpMe7[[#This Row],[Updated Creation Date]])</f>
        <v>14.079861111109494</v>
      </c>
      <c r="AB264" s="231">
        <f>YEAR(TEXT(HelpMe7[[#This Row],[Updated Creation Date]],"mmm dd, yyyy hh:mm"))</f>
        <v>2024</v>
      </c>
      <c r="AC264" s="228">
        <f>WEEKNUM(TEXT(HelpMe7[[#This Row],[Updated Creation Date]],"mmm dd, yyyy hh:mm"),2)</f>
        <v>31</v>
      </c>
      <c r="AD264" s="228" t="str">
        <f>_xlfn.CONCAT(HelpMe7[[#This Row],[Year]],"-W",HelpMe7[[#This Row],[Week'#]])</f>
        <v>2024-W31</v>
      </c>
      <c r="AE264" s="228" t="str">
        <f>IFERROR(VLOOKUP(HelpMe7[[#This Row],[ID]],CGTracker[#All],11,FALSE),"No CG Status Found")</f>
        <v>No CG Status Found</v>
      </c>
      <c r="AF264" s="228">
        <f>MONTH(TEXT(HelpMe7[[#This Row],[Updated Creation Date]],"mmm dd, yyyy hh:mm"))</f>
        <v>7</v>
      </c>
      <c r="AG264" s="228" t="str">
        <f>_xlfn.CONCAT(HelpMe7[[#This Row],[Year]],"-M",HelpMe7[[#This Row],[Month]])</f>
        <v>2024-M7</v>
      </c>
      <c r="AH264" s="228" t="str">
        <f ca="1">IF(HelpMe7[[#This Row],[Age]]&lt;2,"Less than 2",IF(HelpMe7[[#This Row],[Age]]&lt;5,"From 2 to 5",IF(HelpMe7[[#This Row],[Age]]&lt;10,"From 5 to 10","More than 10")))</f>
        <v>More than 10</v>
      </c>
      <c r="AI2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45516.756249999999</v>
      </c>
    </row>
    <row r="265" spans="1:36" ht="14.45">
      <c r="A265" s="236" t="s">
        <v>8872</v>
      </c>
      <c r="B265" s="224" t="s">
        <v>117</v>
      </c>
      <c r="C265" s="224" t="s">
        <v>841</v>
      </c>
      <c r="D265" s="1" t="s">
        <v>2484</v>
      </c>
      <c r="E265" s="224" t="s">
        <v>2351</v>
      </c>
      <c r="F265" s="224" t="s">
        <v>742</v>
      </c>
      <c r="G265" s="224" t="s">
        <v>516</v>
      </c>
      <c r="H265" s="224" t="s">
        <v>268</v>
      </c>
      <c r="I265" s="227" t="s">
        <v>8859</v>
      </c>
      <c r="J265" s="225" t="s">
        <v>855</v>
      </c>
      <c r="K265" s="224" t="s">
        <v>846</v>
      </c>
      <c r="L265" s="225" t="s">
        <v>855</v>
      </c>
      <c r="M265" s="224" t="s">
        <v>848</v>
      </c>
      <c r="N265" s="224" t="s">
        <v>855</v>
      </c>
      <c r="O265" s="224" t="s">
        <v>850</v>
      </c>
      <c r="P265" s="225" t="s">
        <v>8873</v>
      </c>
      <c r="Q265" s="224" t="s">
        <v>841</v>
      </c>
      <c r="R265" s="225" t="s">
        <v>855</v>
      </c>
      <c r="S265" s="225" t="s">
        <v>855</v>
      </c>
      <c r="T265" s="225" t="s">
        <v>855</v>
      </c>
      <c r="U265" s="224" t="s">
        <v>855</v>
      </c>
      <c r="V265" s="224" t="s">
        <v>2486</v>
      </c>
      <c r="W265" s="224" t="s">
        <v>869</v>
      </c>
      <c r="X265" s="228" t="str">
        <f>VLOOKUP(HelpMe7[[#This Row],[Technician]],Technicians[#All],3,FALSE)</f>
        <v>RAK Ceramics</v>
      </c>
      <c r="Y265" s="228" t="str">
        <f>VLOOKUP(HelpMe7[[#This Row],[Technician]],Technicians[#All],2,FALSE)</f>
        <v>SAP SD</v>
      </c>
      <c r="Z265" s="230" t="str">
        <f>IF((TEXT("Oct 28, 2024 00:00 AM","mmm dd, yyyy hh:mm") - TEXT(HelpMe7[[#This Row],[Updated Creation Date]],"mmm dd, yyyy hh:mm"))&gt;0, "Yes","No")</f>
        <v>Yes</v>
      </c>
      <c r="AA265" s="230">
        <f ca="1">IF(HelpMe7[[#This Row],[Updated Resolved Date]]="-",NOW()-TEXT(HelpMe7[[#This Row],[Updated Creation Date]],"mmm dd, yyyy hh:mm"),HelpMe7[[#This Row],[Updated Resolved Date]]-HelpMe7[[#This Row],[Updated Creation Date]])</f>
        <v>151.0811300925925</v>
      </c>
      <c r="AB265" s="231">
        <f>YEAR(TEXT(HelpMe7[[#This Row],[Updated Creation Date]],"mmm dd, yyyy hh:mm"))</f>
        <v>2024</v>
      </c>
      <c r="AC265" s="228">
        <f>WEEKNUM(TEXT(HelpMe7[[#This Row],[Updated Creation Date]],"mmm dd, yyyy hh:mm"),2)</f>
        <v>31</v>
      </c>
      <c r="AD265" s="228" t="str">
        <f>_xlfn.CONCAT(HelpMe7[[#This Row],[Year]],"-W",HelpMe7[[#This Row],[Week'#]])</f>
        <v>2024-W31</v>
      </c>
      <c r="AE265" s="228" t="str">
        <f>IFERROR(VLOOKUP(HelpMe7[[#This Row],[ID]],CGTracker[#All],11,FALSE),"No CG Status Found")</f>
        <v>No CG Status Found</v>
      </c>
      <c r="AF265" s="228">
        <f>MONTH(TEXT(HelpMe7[[#This Row],[Updated Creation Date]],"mmm dd, yyyy hh:mm"))</f>
        <v>7</v>
      </c>
      <c r="AG265" s="228" t="str">
        <f>_xlfn.CONCAT(HelpMe7[[#This Row],[Year]],"-M",HelpMe7[[#This Row],[Month]])</f>
        <v>2024-M7</v>
      </c>
      <c r="AH265" s="228" t="str">
        <f ca="1">IF(HelpMe7[[#This Row],[Age]]&lt;2,"Less than 2",IF(HelpMe7[[#This Row],[Age]]&lt;5,"From 2 to 5",IF(HelpMe7[[#This Row],[Age]]&lt;10,"From 5 to 10","More than 10")))</f>
        <v>More than 10</v>
      </c>
      <c r="AI2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66" spans="1:36" ht="26.1">
      <c r="A266" s="236" t="s">
        <v>8874</v>
      </c>
      <c r="B266" s="224" t="s">
        <v>117</v>
      </c>
      <c r="C266" s="224" t="s">
        <v>795</v>
      </c>
      <c r="D266" s="1" t="s">
        <v>2487</v>
      </c>
      <c r="E266" s="224" t="s">
        <v>2488</v>
      </c>
      <c r="F266" s="224" t="s">
        <v>742</v>
      </c>
      <c r="G266" s="224" t="s">
        <v>516</v>
      </c>
      <c r="H266" s="224" t="s">
        <v>746</v>
      </c>
      <c r="I266" s="227" t="s">
        <v>8859</v>
      </c>
      <c r="J266" s="225" t="s">
        <v>8875</v>
      </c>
      <c r="K266" s="224" t="s">
        <v>846</v>
      </c>
      <c r="L266" s="225" t="s">
        <v>855</v>
      </c>
      <c r="M266" s="224" t="s">
        <v>848</v>
      </c>
      <c r="N266" s="224" t="s">
        <v>886</v>
      </c>
      <c r="O266" s="224" t="s">
        <v>917</v>
      </c>
      <c r="P266" s="225" t="s">
        <v>8876</v>
      </c>
      <c r="Q266" s="224" t="s">
        <v>795</v>
      </c>
      <c r="R266" s="225" t="s">
        <v>855</v>
      </c>
      <c r="S266" s="225" t="s">
        <v>8877</v>
      </c>
      <c r="T266" s="225" t="s">
        <v>8875</v>
      </c>
      <c r="U266" s="224" t="s">
        <v>855</v>
      </c>
      <c r="V266" s="224" t="s">
        <v>2493</v>
      </c>
      <c r="W266" s="224" t="s">
        <v>869</v>
      </c>
      <c r="X266" s="228" t="str">
        <f>VLOOKUP(HelpMe7[[#This Row],[Technician]],Technicians[#All],3,FALSE)</f>
        <v>RAK Ceramics</v>
      </c>
      <c r="Y266" s="228" t="str">
        <f>VLOOKUP(HelpMe7[[#This Row],[Technician]],Technicians[#All],2,FALSE)</f>
        <v>SAP SD</v>
      </c>
      <c r="Z266" s="233" t="str">
        <f>IF((TEXT("Oct 28, 2024 00:00 AM","mmm dd, yyyy hh:mm") - TEXT(HelpMe7[[#This Row],[Updated Creation Date]],"mmm dd, yyyy hh:mm"))&gt;0, "Yes","No")</f>
        <v>Yes</v>
      </c>
      <c r="AA266" s="230">
        <f ca="1">IF(HelpMe7[[#This Row],[Updated Resolved Date]]="-",NOW()-TEXT(HelpMe7[[#This Row],[Updated Creation Date]],"mmm dd, yyyy hh:mm"),HelpMe7[[#This Row],[Updated Resolved Date]]-HelpMe7[[#This Row],[Updated Creation Date]])</f>
        <v>151.0811300925925</v>
      </c>
      <c r="AB266" s="231">
        <f>YEAR(TEXT(HelpMe7[[#This Row],[Updated Creation Date]],"mmm dd, yyyy hh:mm"))</f>
        <v>2024</v>
      </c>
      <c r="AC266" s="228">
        <f>WEEKNUM(TEXT(HelpMe7[[#This Row],[Updated Creation Date]],"mmm dd, yyyy hh:mm"),2)</f>
        <v>31</v>
      </c>
      <c r="AD266" s="228" t="str">
        <f>_xlfn.CONCAT(HelpMe7[[#This Row],[Year]],"-W",HelpMe7[[#This Row],[Week'#]])</f>
        <v>2024-W31</v>
      </c>
      <c r="AE266" s="228" t="str">
        <f>IFERROR(VLOOKUP(HelpMe7[[#This Row],[ID]],CGTracker[#All],11,FALSE),"No CG Status Found")</f>
        <v>No CG Status Found</v>
      </c>
      <c r="AF266" s="228">
        <f>MONTH(TEXT(HelpMe7[[#This Row],[Updated Creation Date]],"mmm dd, yyyy hh:mm"))</f>
        <v>7</v>
      </c>
      <c r="AG266" s="228" t="str">
        <f>_xlfn.CONCAT(HelpMe7[[#This Row],[Year]],"-M",HelpMe7[[#This Row],[Month]])</f>
        <v>2024-M7</v>
      </c>
      <c r="AH266" s="228" t="str">
        <f ca="1">IF(HelpMe7[[#This Row],[Age]]&lt;2,"Less than 2",IF(HelpMe7[[#This Row],[Age]]&lt;5,"From 2 to 5",IF(HelpMe7[[#This Row],[Age]]&lt;10,"From 5 to 10","More than 10")))</f>
        <v>More than 10</v>
      </c>
      <c r="AI2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67" spans="1:36" ht="14.45">
      <c r="A267" s="236" t="s">
        <v>8878</v>
      </c>
      <c r="B267" s="224" t="s">
        <v>117</v>
      </c>
      <c r="C267" s="224" t="s">
        <v>841</v>
      </c>
      <c r="D267" s="1" t="s">
        <v>2494</v>
      </c>
      <c r="E267" s="224" t="s">
        <v>2495</v>
      </c>
      <c r="F267" s="224" t="s">
        <v>742</v>
      </c>
      <c r="G267" s="224" t="s">
        <v>516</v>
      </c>
      <c r="H267" s="224" t="s">
        <v>403</v>
      </c>
      <c r="I267" s="227" t="s">
        <v>8859</v>
      </c>
      <c r="J267" s="225" t="s">
        <v>8879</v>
      </c>
      <c r="K267" s="224" t="s">
        <v>846</v>
      </c>
      <c r="L267" s="225" t="s">
        <v>8880</v>
      </c>
      <c r="M267" s="224" t="s">
        <v>848</v>
      </c>
      <c r="N267" s="224" t="s">
        <v>1122</v>
      </c>
      <c r="O267" s="224" t="s">
        <v>850</v>
      </c>
      <c r="P267" s="225" t="s">
        <v>8880</v>
      </c>
      <c r="Q267" s="224" t="s">
        <v>841</v>
      </c>
      <c r="R267" s="225" t="s">
        <v>8881</v>
      </c>
      <c r="S267" s="225" t="s">
        <v>8881</v>
      </c>
      <c r="T267" s="225" t="s">
        <v>8879</v>
      </c>
      <c r="U267" s="224" t="s">
        <v>855</v>
      </c>
      <c r="V267" s="224" t="s">
        <v>2500</v>
      </c>
      <c r="W267" s="224" t="s">
        <v>869</v>
      </c>
      <c r="X267" s="228" t="str">
        <f>VLOOKUP(HelpMe7[[#This Row],[Technician]],Technicians[#All],3,FALSE)</f>
        <v>RAK Ceramics</v>
      </c>
      <c r="Y267" s="228" t="str">
        <f>VLOOKUP(HelpMe7[[#This Row],[Technician]],Technicians[#All],2,FALSE)</f>
        <v>SAP SD</v>
      </c>
      <c r="Z267" s="230" t="str">
        <f>IF((TEXT("Oct 28, 2024 00:00 AM","mmm dd, yyyy hh:mm") - TEXT(HelpMe7[[#This Row],[Updated Creation Date]],"mmm dd, yyyy hh:mm"))&gt;0, "Yes","No")</f>
        <v>Yes</v>
      </c>
      <c r="AA267" s="230">
        <f ca="1">IF(HelpMe7[[#This Row],[Updated Resolved Date]]="-",NOW()-TEXT(HelpMe7[[#This Row],[Updated Creation Date]],"mmm dd, yyyy hh:mm"),HelpMe7[[#This Row],[Updated Resolved Date]]-HelpMe7[[#This Row],[Updated Creation Date]])</f>
        <v>30.704166666670062</v>
      </c>
      <c r="AB267" s="231">
        <f>YEAR(TEXT(HelpMe7[[#This Row],[Updated Creation Date]],"mmm dd, yyyy hh:mm"))</f>
        <v>2024</v>
      </c>
      <c r="AC267" s="228">
        <f>WEEKNUM(TEXT(HelpMe7[[#This Row],[Updated Creation Date]],"mmm dd, yyyy hh:mm"),2)</f>
        <v>31</v>
      </c>
      <c r="AD267" s="228" t="str">
        <f>_xlfn.CONCAT(HelpMe7[[#This Row],[Year]],"-W",HelpMe7[[#This Row],[Week'#]])</f>
        <v>2024-W31</v>
      </c>
      <c r="AE267" s="228" t="str">
        <f>IFERROR(VLOOKUP(HelpMe7[[#This Row],[ID]],CGTracker[#All],11,FALSE),"No CG Status Found")</f>
        <v>No CG Status Found</v>
      </c>
      <c r="AF267" s="228">
        <f>MONTH(TEXT(HelpMe7[[#This Row],[Updated Creation Date]],"mmm dd, yyyy hh:mm"))</f>
        <v>7</v>
      </c>
      <c r="AG267" s="228" t="str">
        <f>_xlfn.CONCAT(HelpMe7[[#This Row],[Year]],"-M",HelpMe7[[#This Row],[Month]])</f>
        <v>2024-M7</v>
      </c>
      <c r="AH267" s="228" t="str">
        <f ca="1">IF(HelpMe7[[#This Row],[Age]]&lt;2,"Less than 2",IF(HelpMe7[[#This Row],[Age]]&lt;5,"From 2 to 5",IF(HelpMe7[[#This Row],[Age]]&lt;10,"From 5 to 10","More than 10")))</f>
        <v>More than 10</v>
      </c>
      <c r="AI2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45533.380555555559</v>
      </c>
    </row>
    <row r="268" spans="1:36" ht="14.45">
      <c r="A268" s="236" t="s">
        <v>8882</v>
      </c>
      <c r="B268" s="224" t="s">
        <v>117</v>
      </c>
      <c r="C268" s="224" t="s">
        <v>841</v>
      </c>
      <c r="D268" s="1" t="s">
        <v>2501</v>
      </c>
      <c r="E268" s="224" t="s">
        <v>2502</v>
      </c>
      <c r="F268" s="224" t="s">
        <v>742</v>
      </c>
      <c r="G268" s="224" t="s">
        <v>516</v>
      </c>
      <c r="H268" s="224" t="s">
        <v>268</v>
      </c>
      <c r="I268" s="227" t="s">
        <v>8859</v>
      </c>
      <c r="J268" s="225" t="s">
        <v>855</v>
      </c>
      <c r="K268" s="224" t="s">
        <v>846</v>
      </c>
      <c r="L268" s="225" t="s">
        <v>855</v>
      </c>
      <c r="M268" s="224" t="s">
        <v>848</v>
      </c>
      <c r="N268" s="224" t="s">
        <v>855</v>
      </c>
      <c r="O268" s="224" t="s">
        <v>850</v>
      </c>
      <c r="P268" s="225" t="s">
        <v>2405</v>
      </c>
      <c r="Q268" s="224" t="s">
        <v>841</v>
      </c>
      <c r="R268" s="225" t="s">
        <v>855</v>
      </c>
      <c r="S268" s="225" t="s">
        <v>855</v>
      </c>
      <c r="T268" s="225" t="s">
        <v>855</v>
      </c>
      <c r="U268" s="224" t="s">
        <v>855</v>
      </c>
      <c r="V268" s="224" t="s">
        <v>2504</v>
      </c>
      <c r="W268" s="224" t="s">
        <v>869</v>
      </c>
      <c r="X268" s="228" t="str">
        <f>VLOOKUP(HelpMe7[[#This Row],[Technician]],Technicians[#All],3,FALSE)</f>
        <v>RAK Ceramics</v>
      </c>
      <c r="Y268" s="228" t="str">
        <f>VLOOKUP(HelpMe7[[#This Row],[Technician]],Technicians[#All],2,FALSE)</f>
        <v>SAP SD</v>
      </c>
      <c r="Z268" s="233" t="str">
        <f>IF((TEXT("Oct 28, 2024 00:00 AM","mmm dd, yyyy hh:mm") - TEXT(HelpMe7[[#This Row],[Updated Creation Date]],"mmm dd, yyyy hh:mm"))&gt;0, "Yes","No")</f>
        <v>Yes</v>
      </c>
      <c r="AA268" s="230">
        <f ca="1">IF(HelpMe7[[#This Row],[Updated Resolved Date]]="-",NOW()-TEXT(HelpMe7[[#This Row],[Updated Creation Date]],"mmm dd, yyyy hh:mm"),HelpMe7[[#This Row],[Updated Resolved Date]]-HelpMe7[[#This Row],[Updated Creation Date]])</f>
        <v>151.0811300925925</v>
      </c>
      <c r="AB268" s="231">
        <f>YEAR(TEXT(HelpMe7[[#This Row],[Updated Creation Date]],"mmm dd, yyyy hh:mm"))</f>
        <v>2024</v>
      </c>
      <c r="AC268" s="228">
        <f>WEEKNUM(TEXT(HelpMe7[[#This Row],[Updated Creation Date]],"mmm dd, yyyy hh:mm"),2)</f>
        <v>31</v>
      </c>
      <c r="AD268" s="228" t="str">
        <f>_xlfn.CONCAT(HelpMe7[[#This Row],[Year]],"-W",HelpMe7[[#This Row],[Week'#]])</f>
        <v>2024-W31</v>
      </c>
      <c r="AE268" s="228" t="str">
        <f>IFERROR(VLOOKUP(HelpMe7[[#This Row],[ID]],CGTracker[#All],11,FALSE),"No CG Status Found")</f>
        <v>No CG Status Found</v>
      </c>
      <c r="AF268" s="228">
        <f>MONTH(TEXT(HelpMe7[[#This Row],[Updated Creation Date]],"mmm dd, yyyy hh:mm"))</f>
        <v>7</v>
      </c>
      <c r="AG268" s="228" t="str">
        <f>_xlfn.CONCAT(HelpMe7[[#This Row],[Year]],"-M",HelpMe7[[#This Row],[Month]])</f>
        <v>2024-M7</v>
      </c>
      <c r="AH268" s="228" t="str">
        <f ca="1">IF(HelpMe7[[#This Row],[Age]]&lt;2,"Less than 2",IF(HelpMe7[[#This Row],[Age]]&lt;5,"From 2 to 5",IF(HelpMe7[[#This Row],[Age]]&lt;10,"From 5 to 10","More than 10")))</f>
        <v>More than 10</v>
      </c>
      <c r="AI2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69" spans="1:36" ht="14.45">
      <c r="A269" s="236" t="s">
        <v>8883</v>
      </c>
      <c r="B269" s="224" t="s">
        <v>117</v>
      </c>
      <c r="C269" s="224" t="s">
        <v>841</v>
      </c>
      <c r="D269" s="1" t="s">
        <v>2505</v>
      </c>
      <c r="E269" s="224" t="s">
        <v>2017</v>
      </c>
      <c r="F269" s="224" t="s">
        <v>742</v>
      </c>
      <c r="G269" s="224" t="s">
        <v>516</v>
      </c>
      <c r="H269" s="224" t="s">
        <v>268</v>
      </c>
      <c r="I269" s="227" t="s">
        <v>8859</v>
      </c>
      <c r="J269" s="225" t="s">
        <v>8860</v>
      </c>
      <c r="K269" s="224" t="s">
        <v>846</v>
      </c>
      <c r="L269" s="225" t="s">
        <v>855</v>
      </c>
      <c r="M269" s="224" t="s">
        <v>848</v>
      </c>
      <c r="N269" s="224" t="s">
        <v>1156</v>
      </c>
      <c r="O269" s="224" t="s">
        <v>850</v>
      </c>
      <c r="P269" s="225" t="s">
        <v>8884</v>
      </c>
      <c r="Q269" s="224" t="s">
        <v>841</v>
      </c>
      <c r="R269" s="225" t="s">
        <v>855</v>
      </c>
      <c r="S269" s="225" t="s">
        <v>855</v>
      </c>
      <c r="T269" s="225" t="s">
        <v>8860</v>
      </c>
      <c r="U269" s="224" t="s">
        <v>855</v>
      </c>
      <c r="V269" s="224" t="s">
        <v>2507</v>
      </c>
      <c r="W269" s="224" t="s">
        <v>869</v>
      </c>
      <c r="X269" s="228" t="str">
        <f>VLOOKUP(HelpMe7[[#This Row],[Technician]],Technicians[#All],3,FALSE)</f>
        <v>RAK Ceramics</v>
      </c>
      <c r="Y269" s="228" t="str">
        <f>VLOOKUP(HelpMe7[[#This Row],[Technician]],Technicians[#All],2,FALSE)</f>
        <v>SAP SD</v>
      </c>
      <c r="Z269" s="233" t="str">
        <f>IF((TEXT("Oct 28, 2024 00:00 AM","mmm dd, yyyy hh:mm") - TEXT(HelpMe7[[#This Row],[Updated Creation Date]],"mmm dd, yyyy hh:mm"))&gt;0, "Yes","No")</f>
        <v>Yes</v>
      </c>
      <c r="AA269" s="230">
        <f ca="1">IF(HelpMe7[[#This Row],[Updated Resolved Date]]="-",NOW()-TEXT(HelpMe7[[#This Row],[Updated Creation Date]],"mmm dd, yyyy hh:mm"),HelpMe7[[#This Row],[Updated Resolved Date]]-HelpMe7[[#This Row],[Updated Creation Date]])</f>
        <v>151.0811300925925</v>
      </c>
      <c r="AB269" s="231">
        <f>YEAR(TEXT(HelpMe7[[#This Row],[Updated Creation Date]],"mmm dd, yyyy hh:mm"))</f>
        <v>2024</v>
      </c>
      <c r="AC269" s="228">
        <f>WEEKNUM(TEXT(HelpMe7[[#This Row],[Updated Creation Date]],"mmm dd, yyyy hh:mm"),2)</f>
        <v>31</v>
      </c>
      <c r="AD269" s="228" t="str">
        <f>_xlfn.CONCAT(HelpMe7[[#This Row],[Year]],"-W",HelpMe7[[#This Row],[Week'#]])</f>
        <v>2024-W31</v>
      </c>
      <c r="AE269" s="228" t="str">
        <f>IFERROR(VLOOKUP(HelpMe7[[#This Row],[ID]],CGTracker[#All],11,FALSE),"No CG Status Found")</f>
        <v>No CG Status Found</v>
      </c>
      <c r="AF269" s="228">
        <f>MONTH(TEXT(HelpMe7[[#This Row],[Updated Creation Date]],"mmm dd, yyyy hh:mm"))</f>
        <v>7</v>
      </c>
      <c r="AG269" s="228" t="str">
        <f>_xlfn.CONCAT(HelpMe7[[#This Row],[Year]],"-M",HelpMe7[[#This Row],[Month]])</f>
        <v>2024-M7</v>
      </c>
      <c r="AH269" s="228" t="str">
        <f ca="1">IF(HelpMe7[[#This Row],[Age]]&lt;2,"Less than 2",IF(HelpMe7[[#This Row],[Age]]&lt;5,"From 2 to 5",IF(HelpMe7[[#This Row],[Age]]&lt;10,"From 5 to 10","More than 10")))</f>
        <v>More than 10</v>
      </c>
      <c r="AI2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0" spans="1:36" ht="14.45">
      <c r="A270" s="236" t="s">
        <v>8885</v>
      </c>
      <c r="B270" s="224" t="s">
        <v>117</v>
      </c>
      <c r="C270" s="224" t="s">
        <v>795</v>
      </c>
      <c r="D270" s="1" t="s">
        <v>2508</v>
      </c>
      <c r="E270" s="224" t="s">
        <v>870</v>
      </c>
      <c r="F270" s="224" t="s">
        <v>742</v>
      </c>
      <c r="G270" s="224" t="s">
        <v>516</v>
      </c>
      <c r="H270" s="224" t="s">
        <v>268</v>
      </c>
      <c r="I270" s="227" t="s">
        <v>8886</v>
      </c>
      <c r="J270" s="225" t="s">
        <v>8887</v>
      </c>
      <c r="K270" s="224" t="s">
        <v>846</v>
      </c>
      <c r="L270" s="225" t="s">
        <v>855</v>
      </c>
      <c r="M270" s="224" t="s">
        <v>2448</v>
      </c>
      <c r="N270" s="224" t="s">
        <v>874</v>
      </c>
      <c r="O270" s="224" t="s">
        <v>850</v>
      </c>
      <c r="P270" s="225" t="s">
        <v>8888</v>
      </c>
      <c r="Q270" s="224" t="s">
        <v>795</v>
      </c>
      <c r="R270" s="225" t="s">
        <v>855</v>
      </c>
      <c r="S270" s="225" t="s">
        <v>8889</v>
      </c>
      <c r="T270" s="225" t="s">
        <v>8887</v>
      </c>
      <c r="U270" s="224" t="s">
        <v>846</v>
      </c>
      <c r="V270" s="224" t="s">
        <v>1725</v>
      </c>
      <c r="W270" s="224" t="s">
        <v>2514</v>
      </c>
      <c r="X270" s="228" t="str">
        <f>VLOOKUP(HelpMe7[[#This Row],[Technician]],Technicians[#All],3,FALSE)</f>
        <v>RAK Ceramics</v>
      </c>
      <c r="Y270" s="228" t="str">
        <f>VLOOKUP(HelpMe7[[#This Row],[Technician]],Technicians[#All],2,FALSE)</f>
        <v>SAP SD</v>
      </c>
      <c r="Z270" s="233" t="str">
        <f>IF((TEXT("Oct 28, 2024 00:00 AM","mmm dd, yyyy hh:mm") - TEXT(HelpMe7[[#This Row],[Updated Creation Date]],"mmm dd, yyyy hh:mm"))&gt;0, "Yes","No")</f>
        <v>Yes</v>
      </c>
      <c r="AA270" s="230">
        <f ca="1">IF(HelpMe7[[#This Row],[Updated Resolved Date]]="-",NOW()-TEXT(HelpMe7[[#This Row],[Updated Creation Date]],"mmm dd, yyyy hh:mm"),HelpMe7[[#This Row],[Updated Resolved Date]]-HelpMe7[[#This Row],[Updated Creation Date]])</f>
        <v>151.05474120370491</v>
      </c>
      <c r="AB270" s="231">
        <f>YEAR(TEXT(HelpMe7[[#This Row],[Updated Creation Date]],"mmm dd, yyyy hh:mm"))</f>
        <v>2024</v>
      </c>
      <c r="AC270" s="228">
        <f>WEEKNUM(TEXT(HelpMe7[[#This Row],[Updated Creation Date]],"mmm dd, yyyy hh:mm"),2)</f>
        <v>31</v>
      </c>
      <c r="AD270" s="228" t="str">
        <f>_xlfn.CONCAT(HelpMe7[[#This Row],[Year]],"-W",HelpMe7[[#This Row],[Week'#]])</f>
        <v>2024-W31</v>
      </c>
      <c r="AE270" s="228" t="str">
        <f>IFERROR(VLOOKUP(HelpMe7[[#This Row],[ID]],CGTracker[#All],11,FALSE),"No CG Status Found")</f>
        <v>No CG Status Found</v>
      </c>
      <c r="AF270" s="228">
        <f>MONTH(TEXT(HelpMe7[[#This Row],[Updated Creation Date]],"mmm dd, yyyy hh:mm"))</f>
        <v>7</v>
      </c>
      <c r="AG270" s="228" t="str">
        <f>_xlfn.CONCAT(HelpMe7[[#This Row],[Year]],"-M",HelpMe7[[#This Row],[Month]])</f>
        <v>2024-M7</v>
      </c>
      <c r="AH270" s="228" t="str">
        <f ca="1">IF(HelpMe7[[#This Row],[Age]]&lt;2,"Less than 2",IF(HelpMe7[[#This Row],[Age]]&lt;5,"From 2 to 5",IF(HelpMe7[[#This Row],[Age]]&lt;10,"From 5 to 10","More than 10")))</f>
        <v>More than 10</v>
      </c>
      <c r="AI2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45502.702777777777</v>
      </c>
      <c r="AJ2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1" spans="1:36" ht="14.45">
      <c r="A271" s="236" t="s">
        <v>8890</v>
      </c>
      <c r="B271" s="224" t="s">
        <v>117</v>
      </c>
      <c r="C271" s="224" t="s">
        <v>795</v>
      </c>
      <c r="D271" s="1" t="s">
        <v>2515</v>
      </c>
      <c r="E271" s="224" t="s">
        <v>1197</v>
      </c>
      <c r="F271" s="224" t="s">
        <v>742</v>
      </c>
      <c r="G271" s="224" t="s">
        <v>895</v>
      </c>
      <c r="H271" s="224" t="s">
        <v>268</v>
      </c>
      <c r="I271" s="227" t="s">
        <v>8891</v>
      </c>
      <c r="J271" s="225" t="s">
        <v>8892</v>
      </c>
      <c r="K271" s="224" t="s">
        <v>846</v>
      </c>
      <c r="L271" s="225" t="s">
        <v>855</v>
      </c>
      <c r="M271" s="224" t="s">
        <v>2448</v>
      </c>
      <c r="N271" s="224" t="s">
        <v>899</v>
      </c>
      <c r="O271" s="224" t="s">
        <v>850</v>
      </c>
      <c r="P271" s="225" t="s">
        <v>8893</v>
      </c>
      <c r="Q271" s="224" t="s">
        <v>795</v>
      </c>
      <c r="R271" s="225" t="s">
        <v>855</v>
      </c>
      <c r="S271" s="225" t="s">
        <v>8893</v>
      </c>
      <c r="T271" s="225" t="s">
        <v>8892</v>
      </c>
      <c r="U271" s="224" t="s">
        <v>846</v>
      </c>
      <c r="V271" s="224" t="s">
        <v>855</v>
      </c>
      <c r="W271" s="224" t="s">
        <v>869</v>
      </c>
      <c r="X271" s="228" t="str">
        <f>VLOOKUP(HelpMe7[[#This Row],[Technician]],Technicians[#All],3,FALSE)</f>
        <v>RAK Ceramics</v>
      </c>
      <c r="Y271" s="228" t="str">
        <f>VLOOKUP(HelpMe7[[#This Row],[Technician]],Technicians[#All],2,FALSE)</f>
        <v>SAP SD</v>
      </c>
      <c r="Z271" s="233" t="str">
        <f>IF((TEXT("Oct 28, 2024 00:00 AM","mmm dd, yyyy hh:mm") - TEXT(HelpMe7[[#This Row],[Updated Creation Date]],"mmm dd, yyyy hh:mm"))&gt;0, "Yes","No")</f>
        <v>Yes</v>
      </c>
      <c r="AA271" s="230">
        <f ca="1">IF(HelpMe7[[#This Row],[Updated Resolved Date]]="-",NOW()-TEXT(HelpMe7[[#This Row],[Updated Creation Date]],"mmm dd, yyyy hh:mm"),HelpMe7[[#This Row],[Updated Resolved Date]]-HelpMe7[[#This Row],[Updated Creation Date]])</f>
        <v>151.02974120370345</v>
      </c>
      <c r="AB271" s="231">
        <f>YEAR(TEXT(HelpMe7[[#This Row],[Updated Creation Date]],"mmm dd, yyyy hh:mm"))</f>
        <v>2024</v>
      </c>
      <c r="AC271" s="228">
        <f>WEEKNUM(TEXT(HelpMe7[[#This Row],[Updated Creation Date]],"mmm dd, yyyy hh:mm"),2)</f>
        <v>31</v>
      </c>
      <c r="AD271" s="228" t="str">
        <f>_xlfn.CONCAT(HelpMe7[[#This Row],[Year]],"-W",HelpMe7[[#This Row],[Week'#]])</f>
        <v>2024-W31</v>
      </c>
      <c r="AE271" s="228" t="str">
        <f>IFERROR(VLOOKUP(HelpMe7[[#This Row],[ID]],CGTracker[#All],11,FALSE),"No CG Status Found")</f>
        <v>No CG Status Found</v>
      </c>
      <c r="AF271" s="228">
        <f>MONTH(TEXT(HelpMe7[[#This Row],[Updated Creation Date]],"mmm dd, yyyy hh:mm"))</f>
        <v>7</v>
      </c>
      <c r="AG271" s="228" t="str">
        <f>_xlfn.CONCAT(HelpMe7[[#This Row],[Year]],"-M",HelpMe7[[#This Row],[Month]])</f>
        <v>2024-M7</v>
      </c>
      <c r="AH271" s="228" t="str">
        <f ca="1">IF(HelpMe7[[#This Row],[Age]]&lt;2,"Less than 2",IF(HelpMe7[[#This Row],[Age]]&lt;5,"From 2 to 5",IF(HelpMe7[[#This Row],[Age]]&lt;10,"From 5 to 10","More than 10")))</f>
        <v>More than 10</v>
      </c>
      <c r="AI2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45502.727777777778</v>
      </c>
      <c r="AJ2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2" spans="1:36" ht="14.45">
      <c r="A272" s="236" t="s">
        <v>8894</v>
      </c>
      <c r="B272" s="224" t="s">
        <v>117</v>
      </c>
      <c r="C272" s="224" t="s">
        <v>795</v>
      </c>
      <c r="D272" s="1" t="s">
        <v>2520</v>
      </c>
      <c r="E272" s="224" t="s">
        <v>950</v>
      </c>
      <c r="F272" s="224" t="s">
        <v>742</v>
      </c>
      <c r="G272" s="224" t="s">
        <v>895</v>
      </c>
      <c r="H272" s="224" t="s">
        <v>131</v>
      </c>
      <c r="I272" s="227" t="s">
        <v>8895</v>
      </c>
      <c r="J272" s="225" t="s">
        <v>8896</v>
      </c>
      <c r="K272" s="224" t="s">
        <v>846</v>
      </c>
      <c r="L272" s="225" t="s">
        <v>855</v>
      </c>
      <c r="M272" s="224" t="s">
        <v>2448</v>
      </c>
      <c r="N272" s="224" t="s">
        <v>945</v>
      </c>
      <c r="O272" s="224" t="s">
        <v>850</v>
      </c>
      <c r="P272" s="225" t="s">
        <v>8897</v>
      </c>
      <c r="Q272" s="224" t="s">
        <v>795</v>
      </c>
      <c r="R272" s="225" t="s">
        <v>855</v>
      </c>
      <c r="S272" s="225" t="s">
        <v>855</v>
      </c>
      <c r="T272" s="225" t="s">
        <v>8896</v>
      </c>
      <c r="U272" s="224" t="s">
        <v>846</v>
      </c>
      <c r="V272" s="224" t="s">
        <v>2525</v>
      </c>
      <c r="W272" s="224" t="s">
        <v>869</v>
      </c>
      <c r="X272" s="228" t="str">
        <f>VLOOKUP(HelpMe7[[#This Row],[Technician]],Technicians[#All],3,FALSE)</f>
        <v>RAK Ceramics</v>
      </c>
      <c r="Y272" s="228" t="str">
        <f>VLOOKUP(HelpMe7[[#This Row],[Technician]],Technicians[#All],2,FALSE)</f>
        <v>SAP SD</v>
      </c>
      <c r="Z272" s="233" t="str">
        <f>IF((TEXT("Oct 28, 2024 00:00 AM","mmm dd, yyyy hh:mm") - TEXT(HelpMe7[[#This Row],[Updated Creation Date]],"mmm dd, yyyy hh:mm"))&gt;0, "Yes","No")</f>
        <v>Yes</v>
      </c>
      <c r="AA272" s="230">
        <f ca="1">IF(HelpMe7[[#This Row],[Updated Resolved Date]]="-",NOW()-TEXT(HelpMe7[[#This Row],[Updated Creation Date]],"mmm dd, yyyy hh:mm"),HelpMe7[[#This Row],[Updated Resolved Date]]-HelpMe7[[#This Row],[Updated Creation Date]])</f>
        <v>151.0269634259239</v>
      </c>
      <c r="AB272" s="231">
        <f>YEAR(TEXT(HelpMe7[[#This Row],[Updated Creation Date]],"mmm dd, yyyy hh:mm"))</f>
        <v>2024</v>
      </c>
      <c r="AC272" s="228">
        <f>WEEKNUM(TEXT(HelpMe7[[#This Row],[Updated Creation Date]],"mmm dd, yyyy hh:mm"),2)</f>
        <v>31</v>
      </c>
      <c r="AD272" s="228" t="str">
        <f>_xlfn.CONCAT(HelpMe7[[#This Row],[Year]],"-W",HelpMe7[[#This Row],[Week'#]])</f>
        <v>2024-W31</v>
      </c>
      <c r="AE272" s="228" t="str">
        <f>IFERROR(VLOOKUP(HelpMe7[[#This Row],[ID]],CGTracker[#All],11,FALSE),"No CG Status Found")</f>
        <v>No CG Status Found</v>
      </c>
      <c r="AF272" s="228">
        <f>MONTH(TEXT(HelpMe7[[#This Row],[Updated Creation Date]],"mmm dd, yyyy hh:mm"))</f>
        <v>7</v>
      </c>
      <c r="AG272" s="228" t="str">
        <f>_xlfn.CONCAT(HelpMe7[[#This Row],[Year]],"-M",HelpMe7[[#This Row],[Month]])</f>
        <v>2024-M7</v>
      </c>
      <c r="AH272" s="228" t="str">
        <f ca="1">IF(HelpMe7[[#This Row],[Age]]&lt;2,"Less than 2",IF(HelpMe7[[#This Row],[Age]]&lt;5,"From 2 to 5",IF(HelpMe7[[#This Row],[Age]]&lt;10,"From 5 to 10","More than 10")))</f>
        <v>More than 10</v>
      </c>
      <c r="AI2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45502.730555555558</v>
      </c>
      <c r="AJ2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3" spans="1:36" ht="14.45">
      <c r="A273" s="236" t="s">
        <v>8898</v>
      </c>
      <c r="B273" s="224" t="s">
        <v>117</v>
      </c>
      <c r="C273" s="224" t="s">
        <v>795</v>
      </c>
      <c r="D273" s="1" t="s">
        <v>2526</v>
      </c>
      <c r="E273" s="224" t="s">
        <v>2527</v>
      </c>
      <c r="F273" s="224" t="s">
        <v>742</v>
      </c>
      <c r="G273" s="224" t="s">
        <v>895</v>
      </c>
      <c r="H273" s="224" t="s">
        <v>268</v>
      </c>
      <c r="I273" s="227" t="s">
        <v>8899</v>
      </c>
      <c r="J273" s="225" t="s">
        <v>8843</v>
      </c>
      <c r="K273" s="224" t="s">
        <v>846</v>
      </c>
      <c r="L273" s="225" t="s">
        <v>855</v>
      </c>
      <c r="M273" s="224" t="s">
        <v>2448</v>
      </c>
      <c r="N273" s="224" t="s">
        <v>924</v>
      </c>
      <c r="O273" s="224" t="s">
        <v>850</v>
      </c>
      <c r="P273" s="225" t="s">
        <v>8900</v>
      </c>
      <c r="Q273" s="224" t="s">
        <v>795</v>
      </c>
      <c r="R273" s="225" t="s">
        <v>855</v>
      </c>
      <c r="S273" s="225" t="s">
        <v>8901</v>
      </c>
      <c r="T273" s="225" t="s">
        <v>8843</v>
      </c>
      <c r="U273" s="224" t="s">
        <v>846</v>
      </c>
      <c r="V273" s="224" t="s">
        <v>2532</v>
      </c>
      <c r="W273" s="224" t="s">
        <v>869</v>
      </c>
      <c r="X273" s="228" t="str">
        <f>VLOOKUP(HelpMe7[[#This Row],[Technician]],Technicians[#All],3,FALSE)</f>
        <v>RAK Ceramics</v>
      </c>
      <c r="Y273" s="228" t="str">
        <f>VLOOKUP(HelpMe7[[#This Row],[Technician]],Technicians[#All],2,FALSE)</f>
        <v>SAP SD</v>
      </c>
      <c r="Z273" s="233" t="str">
        <f>IF((TEXT("Oct 28, 2024 00:00 AM","mmm dd, yyyy hh:mm") - TEXT(HelpMe7[[#This Row],[Updated Creation Date]],"mmm dd, yyyy hh:mm"))&gt;0, "Yes","No")</f>
        <v>Yes</v>
      </c>
      <c r="AA273" s="230">
        <f ca="1">IF(HelpMe7[[#This Row],[Updated Resolved Date]]="-",NOW()-TEXT(HelpMe7[[#This Row],[Updated Creation Date]],"mmm dd, yyyy hh:mm"),HelpMe7[[#This Row],[Updated Resolved Date]]-HelpMe7[[#This Row],[Updated Creation Date]])</f>
        <v>151.02140787037206</v>
      </c>
      <c r="AB273" s="231">
        <f>YEAR(TEXT(HelpMe7[[#This Row],[Updated Creation Date]],"mmm dd, yyyy hh:mm"))</f>
        <v>2024</v>
      </c>
      <c r="AC273" s="228">
        <f>WEEKNUM(TEXT(HelpMe7[[#This Row],[Updated Creation Date]],"mmm dd, yyyy hh:mm"),2)</f>
        <v>31</v>
      </c>
      <c r="AD273" s="228" t="str">
        <f>_xlfn.CONCAT(HelpMe7[[#This Row],[Year]],"-W",HelpMe7[[#This Row],[Week'#]])</f>
        <v>2024-W31</v>
      </c>
      <c r="AE273" s="228" t="str">
        <f>IFERROR(VLOOKUP(HelpMe7[[#This Row],[ID]],CGTracker[#All],11,FALSE),"No CG Status Found")</f>
        <v>No CG Status Found</v>
      </c>
      <c r="AF273" s="228">
        <f>MONTH(TEXT(HelpMe7[[#This Row],[Updated Creation Date]],"mmm dd, yyyy hh:mm"))</f>
        <v>7</v>
      </c>
      <c r="AG273" s="228" t="str">
        <f>_xlfn.CONCAT(HelpMe7[[#This Row],[Year]],"-M",HelpMe7[[#This Row],[Month]])</f>
        <v>2024-M7</v>
      </c>
      <c r="AH273" s="228" t="str">
        <f ca="1">IF(HelpMe7[[#This Row],[Age]]&lt;2,"Less than 2",IF(HelpMe7[[#This Row],[Age]]&lt;5,"From 2 to 5",IF(HelpMe7[[#This Row],[Age]]&lt;10,"From 5 to 10","More than 10")))</f>
        <v>More than 10</v>
      </c>
      <c r="AI2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45502.736111111109</v>
      </c>
      <c r="AJ2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4" spans="1:36" ht="14.45">
      <c r="A274" s="236" t="s">
        <v>8902</v>
      </c>
      <c r="B274" s="224" t="s">
        <v>117</v>
      </c>
      <c r="C274" s="224" t="s">
        <v>795</v>
      </c>
      <c r="D274" s="1" t="s">
        <v>2505</v>
      </c>
      <c r="E274" s="224" t="s">
        <v>2017</v>
      </c>
      <c r="F274" s="224" t="s">
        <v>603</v>
      </c>
      <c r="G274" s="224" t="s">
        <v>895</v>
      </c>
      <c r="H274" s="224" t="s">
        <v>131</v>
      </c>
      <c r="I274" s="227" t="s">
        <v>2468</v>
      </c>
      <c r="J274" s="225" t="s">
        <v>2492</v>
      </c>
      <c r="K274" s="224" t="s">
        <v>846</v>
      </c>
      <c r="L274" s="225" t="s">
        <v>855</v>
      </c>
      <c r="M274" s="224" t="s">
        <v>2448</v>
      </c>
      <c r="N274" s="224" t="s">
        <v>1156</v>
      </c>
      <c r="O274" s="224" t="s">
        <v>917</v>
      </c>
      <c r="P274" s="225" t="s">
        <v>8903</v>
      </c>
      <c r="Q274" s="224" t="s">
        <v>795</v>
      </c>
      <c r="R274" s="225" t="s">
        <v>855</v>
      </c>
      <c r="S274" s="225" t="s">
        <v>8904</v>
      </c>
      <c r="T274" s="225" t="s">
        <v>2492</v>
      </c>
      <c r="U274" s="224" t="s">
        <v>846</v>
      </c>
      <c r="V274" s="224" t="s">
        <v>2507</v>
      </c>
      <c r="W274" s="224" t="s">
        <v>1544</v>
      </c>
      <c r="X274" s="228" t="str">
        <f>VLOOKUP(HelpMe7[[#This Row],[Technician]],Technicians[#All],3,FALSE)</f>
        <v>RAK Ceramics</v>
      </c>
      <c r="Y274" s="228" t="str">
        <f>VLOOKUP(HelpMe7[[#This Row],[Technician]],Technicians[#All],2,FALSE)</f>
        <v>SAP ABAP</v>
      </c>
      <c r="Z274" s="233" t="str">
        <f>IF((TEXT("Oct 28, 2024 00:00 AM","mmm dd, yyyy hh:mm") - TEXT(HelpMe7[[#This Row],[Updated Creation Date]],"mmm dd, yyyy hh:mm"))&gt;0, "Yes","No")</f>
        <v>Yes</v>
      </c>
      <c r="AA274" s="230">
        <f ca="1">IF(HelpMe7[[#This Row],[Updated Resolved Date]]="-",NOW()-TEXT(HelpMe7[[#This Row],[Updated Creation Date]],"mmm dd, yyyy hh:mm"),HelpMe7[[#This Row],[Updated Resolved Date]]-HelpMe7[[#This Row],[Updated Creation Date]])</f>
        <v>151.0186300925925</v>
      </c>
      <c r="AB274" s="231">
        <f>YEAR(TEXT(HelpMe7[[#This Row],[Updated Creation Date]],"mmm dd, yyyy hh:mm"))</f>
        <v>2024</v>
      </c>
      <c r="AC274" s="228">
        <f>WEEKNUM(TEXT(HelpMe7[[#This Row],[Updated Creation Date]],"mmm dd, yyyy hh:mm"),2)</f>
        <v>31</v>
      </c>
      <c r="AD274" s="228" t="str">
        <f>_xlfn.CONCAT(HelpMe7[[#This Row],[Year]],"-W",HelpMe7[[#This Row],[Week'#]])</f>
        <v>2024-W31</v>
      </c>
      <c r="AE274" s="228" t="str">
        <f>IFERROR(VLOOKUP(HelpMe7[[#This Row],[ID]],CGTracker[#All],11,FALSE),"No CG Status Found")</f>
        <v>No CG Status Found</v>
      </c>
      <c r="AF274" s="228">
        <f>MONTH(TEXT(HelpMe7[[#This Row],[Updated Creation Date]],"mmm dd, yyyy hh:mm"))</f>
        <v>7</v>
      </c>
      <c r="AG274" s="228" t="str">
        <f>_xlfn.CONCAT(HelpMe7[[#This Row],[Year]],"-M",HelpMe7[[#This Row],[Month]])</f>
        <v>2024-M7</v>
      </c>
      <c r="AH274" s="228" t="str">
        <f ca="1">IF(HelpMe7[[#This Row],[Age]]&lt;2,"Less than 2",IF(HelpMe7[[#This Row],[Age]]&lt;5,"From 2 to 5",IF(HelpMe7[[#This Row],[Age]]&lt;10,"From 5 to 10","More than 10")))</f>
        <v>More than 10</v>
      </c>
      <c r="AI2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45502.738888888889</v>
      </c>
      <c r="AJ2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5" spans="1:36" ht="14.45">
      <c r="A275" s="236" t="s">
        <v>8905</v>
      </c>
      <c r="B275" s="224" t="s">
        <v>117</v>
      </c>
      <c r="C275" s="224" t="s">
        <v>795</v>
      </c>
      <c r="D275" s="1" t="s">
        <v>2538</v>
      </c>
      <c r="E275" s="224" t="s">
        <v>1086</v>
      </c>
      <c r="F275" s="224" t="s">
        <v>742</v>
      </c>
      <c r="G275" s="224" t="s">
        <v>895</v>
      </c>
      <c r="H275" s="224" t="s">
        <v>268</v>
      </c>
      <c r="I275" s="227" t="s">
        <v>8906</v>
      </c>
      <c r="J275" s="225" t="s">
        <v>8907</v>
      </c>
      <c r="K275" s="224" t="s">
        <v>846</v>
      </c>
      <c r="L275" s="225" t="s">
        <v>855</v>
      </c>
      <c r="M275" s="224" t="s">
        <v>2448</v>
      </c>
      <c r="N275" s="224" t="s">
        <v>1004</v>
      </c>
      <c r="O275" s="224" t="s">
        <v>917</v>
      </c>
      <c r="P275" s="225" t="s">
        <v>8908</v>
      </c>
      <c r="Q275" s="224" t="s">
        <v>795</v>
      </c>
      <c r="R275" s="225" t="s">
        <v>855</v>
      </c>
      <c r="S275" s="225" t="s">
        <v>855</v>
      </c>
      <c r="T275" s="225" t="s">
        <v>8907</v>
      </c>
      <c r="U275" s="224" t="s">
        <v>846</v>
      </c>
      <c r="V275" s="224" t="s">
        <v>2543</v>
      </c>
      <c r="W275" s="224" t="s">
        <v>869</v>
      </c>
      <c r="X275" s="228" t="str">
        <f>VLOOKUP(HelpMe7[[#This Row],[Technician]],Technicians[#All],3,FALSE)</f>
        <v>RAK Ceramics</v>
      </c>
      <c r="Y275" s="228" t="str">
        <f>VLOOKUP(HelpMe7[[#This Row],[Technician]],Technicians[#All],2,FALSE)</f>
        <v>SAP SD</v>
      </c>
      <c r="Z275" s="233" t="str">
        <f>IF((TEXT("Oct 28, 2024 00:00 AM","mmm dd, yyyy hh:mm") - TEXT(HelpMe7[[#This Row],[Updated Creation Date]],"mmm dd, yyyy hh:mm"))&gt;0, "Yes","No")</f>
        <v>Yes</v>
      </c>
      <c r="AA275" s="230">
        <f ca="1">IF(HelpMe7[[#This Row],[Updated Resolved Date]]="-",NOW()-TEXT(HelpMe7[[#This Row],[Updated Creation Date]],"mmm dd, yyyy hh:mm"),HelpMe7[[#This Row],[Updated Resolved Date]]-HelpMe7[[#This Row],[Updated Creation Date]])</f>
        <v>151.01654675925965</v>
      </c>
      <c r="AB275" s="231">
        <f>YEAR(TEXT(HelpMe7[[#This Row],[Updated Creation Date]],"mmm dd, yyyy hh:mm"))</f>
        <v>2024</v>
      </c>
      <c r="AC275" s="228">
        <f>WEEKNUM(TEXT(HelpMe7[[#This Row],[Updated Creation Date]],"mmm dd, yyyy hh:mm"),2)</f>
        <v>31</v>
      </c>
      <c r="AD275" s="228" t="str">
        <f>_xlfn.CONCAT(HelpMe7[[#This Row],[Year]],"-W",HelpMe7[[#This Row],[Week'#]])</f>
        <v>2024-W31</v>
      </c>
      <c r="AE275" s="228" t="str">
        <f>IFERROR(VLOOKUP(HelpMe7[[#This Row],[ID]],CGTracker[#All],11,FALSE),"No CG Status Found")</f>
        <v>No CG Status Found</v>
      </c>
      <c r="AF275" s="228">
        <f>MONTH(TEXT(HelpMe7[[#This Row],[Updated Creation Date]],"mmm dd, yyyy hh:mm"))</f>
        <v>7</v>
      </c>
      <c r="AG275" s="228" t="str">
        <f>_xlfn.CONCAT(HelpMe7[[#This Row],[Year]],"-M",HelpMe7[[#This Row],[Month]])</f>
        <v>2024-M7</v>
      </c>
      <c r="AH275" s="228" t="str">
        <f ca="1">IF(HelpMe7[[#This Row],[Age]]&lt;2,"Less than 2",IF(HelpMe7[[#This Row],[Age]]&lt;5,"From 2 to 5",IF(HelpMe7[[#This Row],[Age]]&lt;10,"From 5 to 10","More than 10")))</f>
        <v>More than 10</v>
      </c>
      <c r="AI2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45502.740972222222</v>
      </c>
      <c r="AJ2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6" spans="1:36" ht="14.45">
      <c r="A276" s="236" t="s">
        <v>8909</v>
      </c>
      <c r="B276" s="224" t="s">
        <v>117</v>
      </c>
      <c r="C276" s="224" t="s">
        <v>795</v>
      </c>
      <c r="D276" s="1" t="s">
        <v>2445</v>
      </c>
      <c r="E276" s="224" t="s">
        <v>2266</v>
      </c>
      <c r="F276" s="224" t="s">
        <v>603</v>
      </c>
      <c r="G276" s="224" t="s">
        <v>895</v>
      </c>
      <c r="H276" s="224" t="s">
        <v>131</v>
      </c>
      <c r="I276" s="227" t="s">
        <v>8910</v>
      </c>
      <c r="J276" s="225" t="s">
        <v>8911</v>
      </c>
      <c r="K276" s="224" t="s">
        <v>846</v>
      </c>
      <c r="L276" s="225" t="s">
        <v>855</v>
      </c>
      <c r="M276" s="224" t="s">
        <v>2448</v>
      </c>
      <c r="N276" s="224" t="s">
        <v>863</v>
      </c>
      <c r="O276" s="224" t="s">
        <v>917</v>
      </c>
      <c r="P276" s="225" t="s">
        <v>8912</v>
      </c>
      <c r="Q276" s="224" t="s">
        <v>795</v>
      </c>
      <c r="R276" s="225" t="s">
        <v>855</v>
      </c>
      <c r="S276" s="225" t="s">
        <v>8913</v>
      </c>
      <c r="T276" s="225" t="s">
        <v>8911</v>
      </c>
      <c r="U276" s="224" t="s">
        <v>846</v>
      </c>
      <c r="V276" s="224" t="s">
        <v>2549</v>
      </c>
      <c r="W276" s="224" t="s">
        <v>2550</v>
      </c>
      <c r="X276" s="228" t="str">
        <f>VLOOKUP(HelpMe7[[#This Row],[Technician]],Technicians[#All],3,FALSE)</f>
        <v>RAK Ceramics</v>
      </c>
      <c r="Y276" s="228" t="str">
        <f>VLOOKUP(HelpMe7[[#This Row],[Technician]],Technicians[#All],2,FALSE)</f>
        <v>SAP ABAP</v>
      </c>
      <c r="Z276" s="233" t="str">
        <f>IF((TEXT("Oct 28, 2024 00:00 AM","mmm dd, yyyy hh:mm") - TEXT(HelpMe7[[#This Row],[Updated Creation Date]],"mmm dd, yyyy hh:mm"))&gt;0, "Yes","No")</f>
        <v>Yes</v>
      </c>
      <c r="AA276" s="230">
        <f ca="1">IF(HelpMe7[[#This Row],[Updated Resolved Date]]="-",NOW()-TEXT(HelpMe7[[#This Row],[Updated Creation Date]],"mmm dd, yyyy hh:mm"),HelpMe7[[#This Row],[Updated Resolved Date]]-HelpMe7[[#This Row],[Updated Creation Date]])</f>
        <v>151.01099120370054</v>
      </c>
      <c r="AB276" s="231">
        <f>YEAR(TEXT(HelpMe7[[#This Row],[Updated Creation Date]],"mmm dd, yyyy hh:mm"))</f>
        <v>2024</v>
      </c>
      <c r="AC276" s="228">
        <f>WEEKNUM(TEXT(HelpMe7[[#This Row],[Updated Creation Date]],"mmm dd, yyyy hh:mm"),2)</f>
        <v>31</v>
      </c>
      <c r="AD276" s="228" t="str">
        <f>_xlfn.CONCAT(HelpMe7[[#This Row],[Year]],"-W",HelpMe7[[#This Row],[Week'#]])</f>
        <v>2024-W31</v>
      </c>
      <c r="AE276" s="228" t="str">
        <f>IFERROR(VLOOKUP(HelpMe7[[#This Row],[ID]],CGTracker[#All],11,FALSE),"No CG Status Found")</f>
        <v>No CG Status Found</v>
      </c>
      <c r="AF276" s="228">
        <f>MONTH(TEXT(HelpMe7[[#This Row],[Updated Creation Date]],"mmm dd, yyyy hh:mm"))</f>
        <v>7</v>
      </c>
      <c r="AG276" s="228" t="str">
        <f>_xlfn.CONCAT(HelpMe7[[#This Row],[Year]],"-M",HelpMe7[[#This Row],[Month]])</f>
        <v>2024-M7</v>
      </c>
      <c r="AH276" s="228" t="str">
        <f ca="1">IF(HelpMe7[[#This Row],[Age]]&lt;2,"Less than 2",IF(HelpMe7[[#This Row],[Age]]&lt;5,"From 2 to 5",IF(HelpMe7[[#This Row],[Age]]&lt;10,"From 5 to 10","More than 10")))</f>
        <v>More than 10</v>
      </c>
      <c r="AI2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45502.746527777781</v>
      </c>
      <c r="AJ2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77" spans="1:36" ht="26.1">
      <c r="A277" s="236" t="s">
        <v>8914</v>
      </c>
      <c r="B277" s="224" t="s">
        <v>117</v>
      </c>
      <c r="C277" s="224" t="s">
        <v>841</v>
      </c>
      <c r="D277" s="1" t="s">
        <v>2551</v>
      </c>
      <c r="E277" s="224" t="s">
        <v>2552</v>
      </c>
      <c r="F277" s="224" t="s">
        <v>2413</v>
      </c>
      <c r="G277" s="224" t="s">
        <v>882</v>
      </c>
      <c r="H277" s="224" t="s">
        <v>403</v>
      </c>
      <c r="I277" s="227" t="s">
        <v>8915</v>
      </c>
      <c r="J277" s="225" t="s">
        <v>8916</v>
      </c>
      <c r="K277" s="224" t="s">
        <v>890</v>
      </c>
      <c r="L277" s="225" t="s">
        <v>7979</v>
      </c>
      <c r="M277" s="224" t="s">
        <v>1155</v>
      </c>
      <c r="N277" s="224" t="s">
        <v>2555</v>
      </c>
      <c r="O277" s="224" t="s">
        <v>850</v>
      </c>
      <c r="P277" s="225" t="s">
        <v>7979</v>
      </c>
      <c r="Q277" s="224" t="s">
        <v>841</v>
      </c>
      <c r="R277" s="225" t="s">
        <v>8917</v>
      </c>
      <c r="S277" s="225" t="s">
        <v>8917</v>
      </c>
      <c r="T277" s="225" t="s">
        <v>8916</v>
      </c>
      <c r="U277" s="224" t="s">
        <v>890</v>
      </c>
      <c r="V277" s="224" t="s">
        <v>2557</v>
      </c>
      <c r="W277" s="224" t="s">
        <v>938</v>
      </c>
      <c r="X277" s="228" t="str">
        <f>VLOOKUP(HelpMe7[[#This Row],[Technician]],Technicians[#All],3,FALSE)</f>
        <v>RAK Ceramics</v>
      </c>
      <c r="Y277" s="228" t="str">
        <f>VLOOKUP(HelpMe7[[#This Row],[Technician]],Technicians[#All],2,FALSE)</f>
        <v>SAP Basis</v>
      </c>
      <c r="Z277" s="233" t="str">
        <f>IF((TEXT("Oct 28, 2024 00:00 AM","mmm dd, yyyy hh:mm") - TEXT(HelpMe7[[#This Row],[Updated Creation Date]],"mmm dd, yyyy hh:mm"))&gt;0, "Yes","No")</f>
        <v>Yes</v>
      </c>
      <c r="AA277" s="230">
        <f ca="1">IF(HelpMe7[[#This Row],[Updated Resolved Date]]="-",NOW()-TEXT(HelpMe7[[#This Row],[Updated Creation Date]],"mmm dd, yyyy hh:mm"),HelpMe7[[#This Row],[Updated Resolved Date]]-HelpMe7[[#This Row],[Updated Creation Date]])</f>
        <v>2.4111111111051287</v>
      </c>
      <c r="AB277" s="231">
        <f>YEAR(TEXT(HelpMe7[[#This Row],[Updated Creation Date]],"mmm dd, yyyy hh:mm"))</f>
        <v>2024</v>
      </c>
      <c r="AC277" s="228">
        <f>WEEKNUM(TEXT(HelpMe7[[#This Row],[Updated Creation Date]],"mmm dd, yyyy hh:mm"),2)</f>
        <v>31</v>
      </c>
      <c r="AD277" s="228" t="str">
        <f>_xlfn.CONCAT(HelpMe7[[#This Row],[Year]],"-W",HelpMe7[[#This Row],[Week'#]])</f>
        <v>2024-W31</v>
      </c>
      <c r="AE277" s="228" t="str">
        <f>IFERROR(VLOOKUP(HelpMe7[[#This Row],[ID]],CGTracker[#All],11,FALSE),"No CG Status Found")</f>
        <v>No CG Status Found</v>
      </c>
      <c r="AF277" s="228">
        <f>MONTH(TEXT(HelpMe7[[#This Row],[Updated Creation Date]],"mmm dd, yyyy hh:mm"))</f>
        <v>7</v>
      </c>
      <c r="AG277" s="228" t="str">
        <f>_xlfn.CONCAT(HelpMe7[[#This Row],[Year]],"-M",HelpMe7[[#This Row],[Month]])</f>
        <v>2024-M7</v>
      </c>
      <c r="AH277" s="228" t="str">
        <f ca="1">IF(HelpMe7[[#This Row],[Age]]&lt;2,"Less than 2",IF(HelpMe7[[#This Row],[Age]]&lt;5,"From 2 to 5",IF(HelpMe7[[#This Row],[Age]]&lt;10,"From 5 to 10","More than 10")))</f>
        <v>From 2 to 5</v>
      </c>
      <c r="AI2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45503.018750000003</v>
      </c>
      <c r="AJ2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45505.429861111108</v>
      </c>
    </row>
    <row r="278" spans="1:36" ht="14.45">
      <c r="A278" s="236" t="s">
        <v>8918</v>
      </c>
      <c r="B278" s="224" t="s">
        <v>117</v>
      </c>
      <c r="C278" s="224" t="s">
        <v>795</v>
      </c>
      <c r="D278" s="1" t="s">
        <v>2558</v>
      </c>
      <c r="E278" s="224" t="s">
        <v>1046</v>
      </c>
      <c r="F278" s="224" t="s">
        <v>742</v>
      </c>
      <c r="G278" s="224" t="s">
        <v>516</v>
      </c>
      <c r="H278" s="224" t="s">
        <v>403</v>
      </c>
      <c r="I278" s="227" t="s">
        <v>8919</v>
      </c>
      <c r="J278" s="225" t="s">
        <v>8920</v>
      </c>
      <c r="K278" s="224" t="s">
        <v>846</v>
      </c>
      <c r="L278" s="225" t="s">
        <v>8921</v>
      </c>
      <c r="M278" s="224" t="s">
        <v>1046</v>
      </c>
      <c r="N278" s="224" t="s">
        <v>863</v>
      </c>
      <c r="O278" s="224" t="s">
        <v>1123</v>
      </c>
      <c r="P278" s="225" t="s">
        <v>8921</v>
      </c>
      <c r="Q278" s="224" t="s">
        <v>892</v>
      </c>
      <c r="R278" s="225" t="s">
        <v>8922</v>
      </c>
      <c r="S278" s="225" t="s">
        <v>8922</v>
      </c>
      <c r="T278" s="225" t="s">
        <v>8920</v>
      </c>
      <c r="U278" s="224" t="s">
        <v>846</v>
      </c>
      <c r="V278" s="224" t="s">
        <v>2564</v>
      </c>
      <c r="W278" s="224" t="s">
        <v>869</v>
      </c>
      <c r="X278" s="228" t="str">
        <f>VLOOKUP(HelpMe7[[#This Row],[Technician]],Technicians[#All],3,FALSE)</f>
        <v>RAK Ceramics</v>
      </c>
      <c r="Y278" s="228" t="str">
        <f>VLOOKUP(HelpMe7[[#This Row],[Technician]],Technicians[#All],2,FALSE)</f>
        <v>SAP SD</v>
      </c>
      <c r="Z278" s="230" t="str">
        <f>IF((TEXT("Oct 28, 2024 00:00 AM","mmm dd, yyyy hh:mm") - TEXT(HelpMe7[[#This Row],[Updated Creation Date]],"mmm dd, yyyy hh:mm"))&gt;0, "Yes","No")</f>
        <v>Yes</v>
      </c>
      <c r="AA278" s="230">
        <f ca="1">IF(HelpMe7[[#This Row],[Updated Resolved Date]]="-",NOW()-TEXT(HelpMe7[[#This Row],[Updated Creation Date]],"mmm dd, yyyy hh:mm"),HelpMe7[[#This Row],[Updated Resolved Date]]-HelpMe7[[#This Row],[Updated Creation Date]])</f>
        <v>55.822916666664241</v>
      </c>
      <c r="AB278" s="231">
        <f>YEAR(TEXT(HelpMe7[[#This Row],[Updated Creation Date]],"mmm dd, yyyy hh:mm"))</f>
        <v>2024</v>
      </c>
      <c r="AC278" s="228">
        <f>WEEKNUM(TEXT(HelpMe7[[#This Row],[Updated Creation Date]],"mmm dd, yyyy hh:mm"),2)</f>
        <v>31</v>
      </c>
      <c r="AD278" s="228" t="str">
        <f>_xlfn.CONCAT(HelpMe7[[#This Row],[Year]],"-W",HelpMe7[[#This Row],[Week'#]])</f>
        <v>2024-W31</v>
      </c>
      <c r="AE278" s="228" t="str">
        <f>IFERROR(VLOOKUP(HelpMe7[[#This Row],[ID]],CGTracker[#All],11,FALSE),"No CG Status Found")</f>
        <v>No CG Status Found</v>
      </c>
      <c r="AF278" s="228">
        <f>MONTH(TEXT(HelpMe7[[#This Row],[Updated Creation Date]],"mmm dd, yyyy hh:mm"))</f>
        <v>7</v>
      </c>
      <c r="AG278" s="228" t="str">
        <f>_xlfn.CONCAT(HelpMe7[[#This Row],[Year]],"-M",HelpMe7[[#This Row],[Month]])</f>
        <v>2024-M7</v>
      </c>
      <c r="AH278" s="228" t="str">
        <f ca="1">IF(HelpMe7[[#This Row],[Age]]&lt;2,"Less than 2",IF(HelpMe7[[#This Row],[Age]]&lt;5,"From 2 to 5",IF(HelpMe7[[#This Row],[Age]]&lt;10,"From 5 to 10","More than 10")))</f>
        <v>More than 10</v>
      </c>
      <c r="AI2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45504.638194444444</v>
      </c>
      <c r="AJ2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45560.461111111108</v>
      </c>
    </row>
    <row r="279" spans="1:36" ht="14.45">
      <c r="A279" s="236" t="s">
        <v>8923</v>
      </c>
      <c r="B279" s="224" t="s">
        <v>117</v>
      </c>
      <c r="C279" s="224" t="s">
        <v>1035</v>
      </c>
      <c r="D279" s="1" t="s">
        <v>2565</v>
      </c>
      <c r="E279" s="224" t="s">
        <v>2566</v>
      </c>
      <c r="F279" s="224" t="s">
        <v>1665</v>
      </c>
      <c r="G279" s="224" t="s">
        <v>941</v>
      </c>
      <c r="H279" s="224" t="s">
        <v>403</v>
      </c>
      <c r="I279" s="227" t="s">
        <v>8924</v>
      </c>
      <c r="J279" s="225" t="s">
        <v>8925</v>
      </c>
      <c r="K279" s="224" t="s">
        <v>846</v>
      </c>
      <c r="L279" s="225" t="s">
        <v>8926</v>
      </c>
      <c r="M279" s="224" t="s">
        <v>2566</v>
      </c>
      <c r="N279" s="224" t="s">
        <v>2570</v>
      </c>
      <c r="O279" s="224" t="s">
        <v>850</v>
      </c>
      <c r="P279" s="225" t="s">
        <v>8926</v>
      </c>
      <c r="Q279" s="224" t="s">
        <v>892</v>
      </c>
      <c r="R279" s="225" t="s">
        <v>8927</v>
      </c>
      <c r="S279" s="225" t="s">
        <v>8928</v>
      </c>
      <c r="T279" s="225" t="s">
        <v>8925</v>
      </c>
      <c r="U279" s="224" t="s">
        <v>846</v>
      </c>
      <c r="V279" s="224" t="s">
        <v>2574</v>
      </c>
      <c r="W279" s="224" t="s">
        <v>869</v>
      </c>
      <c r="X279" s="228" t="str">
        <f>VLOOKUP(HelpMe7[[#This Row],[Technician]],Technicians[#All],3,FALSE)</f>
        <v>RAK Ceramics</v>
      </c>
      <c r="Y279" s="228" t="str">
        <f>VLOOKUP(HelpMe7[[#This Row],[Technician]],Technicians[#All],2,FALSE)</f>
        <v>SAP Kludi</v>
      </c>
      <c r="Z279" s="233" t="str">
        <f>IF((TEXT("Oct 28, 2024 00:00 AM","mmm dd, yyyy hh:mm") - TEXT(HelpMe7[[#This Row],[Updated Creation Date]],"mmm dd, yyyy hh:mm"))&gt;0, "Yes","No")</f>
        <v>Yes</v>
      </c>
      <c r="AA279" s="230">
        <f ca="1">IF(HelpMe7[[#This Row],[Updated Resolved Date]]="-",NOW()-TEXT(HelpMe7[[#This Row],[Updated Creation Date]],"mmm dd, yyyy hh:mm"),HelpMe7[[#This Row],[Updated Resolved Date]]-HelpMe7[[#This Row],[Updated Creation Date]])</f>
        <v>21.212499999994179</v>
      </c>
      <c r="AB279" s="231">
        <f>YEAR(TEXT(HelpMe7[[#This Row],[Updated Creation Date]],"mmm dd, yyyy hh:mm"))</f>
        <v>2024</v>
      </c>
      <c r="AC279" s="228">
        <f>WEEKNUM(TEXT(HelpMe7[[#This Row],[Updated Creation Date]],"mmm dd, yyyy hh:mm"),2)</f>
        <v>31</v>
      </c>
      <c r="AD279" s="228" t="str">
        <f>_xlfn.CONCAT(HelpMe7[[#This Row],[Year]],"-W",HelpMe7[[#This Row],[Week'#]])</f>
        <v>2024-W31</v>
      </c>
      <c r="AE279" s="228" t="str">
        <f>IFERROR(VLOOKUP(HelpMe7[[#This Row],[ID]],CGTracker[#All],11,FALSE),"No CG Status Found")</f>
        <v>No CG Status Found</v>
      </c>
      <c r="AF279" s="228">
        <f>MONTH(TEXT(HelpMe7[[#This Row],[Updated Creation Date]],"mmm dd, yyyy hh:mm"))</f>
        <v>7</v>
      </c>
      <c r="AG279" s="228" t="str">
        <f>_xlfn.CONCAT(HelpMe7[[#This Row],[Year]],"-M",HelpMe7[[#This Row],[Month]])</f>
        <v>2024-M7</v>
      </c>
      <c r="AH279" s="228" t="str">
        <f ca="1">IF(HelpMe7[[#This Row],[Age]]&lt;2,"Less than 2",IF(HelpMe7[[#This Row],[Age]]&lt;5,"From 2 to 5",IF(HelpMe7[[#This Row],[Age]]&lt;10,"From 5 to 10","More than 10")))</f>
        <v>More than 10</v>
      </c>
      <c r="AI2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45504.518750000003</v>
      </c>
      <c r="AJ2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45525.731249999997</v>
      </c>
    </row>
    <row r="280" spans="1:36" ht="14.45">
      <c r="A280" s="236" t="s">
        <v>8929</v>
      </c>
      <c r="B280" s="224" t="s">
        <v>117</v>
      </c>
      <c r="C280" s="224" t="s">
        <v>795</v>
      </c>
      <c r="D280" s="1" t="s">
        <v>2575</v>
      </c>
      <c r="E280" s="224" t="s">
        <v>2566</v>
      </c>
      <c r="F280" s="224" t="s">
        <v>518</v>
      </c>
      <c r="G280" s="224" t="s">
        <v>516</v>
      </c>
      <c r="H280" s="224" t="s">
        <v>268</v>
      </c>
      <c r="I280" s="227" t="s">
        <v>8930</v>
      </c>
      <c r="J280" s="225" t="s">
        <v>8931</v>
      </c>
      <c r="K280" s="224" t="s">
        <v>846</v>
      </c>
      <c r="L280" s="225" t="s">
        <v>855</v>
      </c>
      <c r="M280" s="224" t="s">
        <v>2566</v>
      </c>
      <c r="N280" s="224" t="s">
        <v>2570</v>
      </c>
      <c r="O280" s="224" t="s">
        <v>850</v>
      </c>
      <c r="P280" s="225" t="s">
        <v>8932</v>
      </c>
      <c r="Q280" s="224" t="s">
        <v>795</v>
      </c>
      <c r="R280" s="225" t="s">
        <v>855</v>
      </c>
      <c r="S280" s="225" t="s">
        <v>8933</v>
      </c>
      <c r="T280" s="225" t="s">
        <v>8931</v>
      </c>
      <c r="U280" s="224" t="s">
        <v>846</v>
      </c>
      <c r="V280" s="224" t="s">
        <v>2581</v>
      </c>
      <c r="W280" s="224" t="s">
        <v>869</v>
      </c>
      <c r="X280" s="228" t="str">
        <f>VLOOKUP(HelpMe7[[#This Row],[Technician]],Technicians[#All],3,FALSE)</f>
        <v>Capgemini</v>
      </c>
      <c r="Y280" s="228" t="str">
        <f>VLOOKUP(HelpMe7[[#This Row],[Technician]],Technicians[#All],2,FALSE)</f>
        <v>SAP SD</v>
      </c>
      <c r="Z280" s="233" t="str">
        <f>IF((TEXT("Oct 28, 2024 00:00 AM","mmm dd, yyyy hh:mm") - TEXT(HelpMe7[[#This Row],[Updated Creation Date]],"mmm dd, yyyy hh:mm"))&gt;0, "Yes","No")</f>
        <v>Yes</v>
      </c>
      <c r="AA280" s="230">
        <f ca="1">IF(HelpMe7[[#This Row],[Updated Resolved Date]]="-",NOW()-TEXT(HelpMe7[[#This Row],[Updated Creation Date]],"mmm dd, yyyy hh:mm"),HelpMe7[[#This Row],[Updated Resolved Date]]-HelpMe7[[#This Row],[Updated Creation Date]])</f>
        <v>149.23599120370636</v>
      </c>
      <c r="AB280" s="231">
        <f>YEAR(TEXT(HelpMe7[[#This Row],[Updated Creation Date]],"mmm dd, yyyy hh:mm"))</f>
        <v>2024</v>
      </c>
      <c r="AC280" s="228">
        <f>WEEKNUM(TEXT(HelpMe7[[#This Row],[Updated Creation Date]],"mmm dd, yyyy hh:mm"),2)</f>
        <v>31</v>
      </c>
      <c r="AD280" s="228" t="str">
        <f>_xlfn.CONCAT(HelpMe7[[#This Row],[Year]],"-W",HelpMe7[[#This Row],[Week'#]])</f>
        <v>2024-W31</v>
      </c>
      <c r="AE280" s="228" t="str">
        <f>IFERROR(VLOOKUP(HelpMe7[[#This Row],[ID]],CGTracker[#All],11,FALSE),"No CG Status Found")</f>
        <v>No CG Status Found</v>
      </c>
      <c r="AF280" s="228">
        <f>MONTH(TEXT(HelpMe7[[#This Row],[Updated Creation Date]],"mmm dd, yyyy hh:mm"))</f>
        <v>7</v>
      </c>
      <c r="AG280" s="228" t="str">
        <f>_xlfn.CONCAT(HelpMe7[[#This Row],[Year]],"-M",HelpMe7[[#This Row],[Month]])</f>
        <v>2024-M7</v>
      </c>
      <c r="AH280" s="228" t="str">
        <f ca="1">IF(HelpMe7[[#This Row],[Age]]&lt;2,"Less than 2",IF(HelpMe7[[#This Row],[Age]]&lt;5,"From 2 to 5",IF(HelpMe7[[#This Row],[Age]]&lt;10,"From 5 to 10","More than 10")))</f>
        <v>More than 10</v>
      </c>
      <c r="AI2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45504.521527777775</v>
      </c>
      <c r="AJ2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81" spans="1:36" ht="14.45">
      <c r="A281" s="236" t="s">
        <v>8934</v>
      </c>
      <c r="B281" s="224" t="s">
        <v>117</v>
      </c>
      <c r="C281" s="224" t="s">
        <v>841</v>
      </c>
      <c r="D281" s="1" t="s">
        <v>2582</v>
      </c>
      <c r="E281" s="224" t="s">
        <v>2583</v>
      </c>
      <c r="F281" s="224" t="s">
        <v>881</v>
      </c>
      <c r="G281" s="224" t="s">
        <v>882</v>
      </c>
      <c r="H281" s="224" t="s">
        <v>403</v>
      </c>
      <c r="I281" s="227" t="s">
        <v>8935</v>
      </c>
      <c r="J281" s="225" t="s">
        <v>8936</v>
      </c>
      <c r="K281" s="224" t="s">
        <v>846</v>
      </c>
      <c r="L281" s="225" t="s">
        <v>8088</v>
      </c>
      <c r="M281" s="224" t="s">
        <v>1155</v>
      </c>
      <c r="N281" s="224" t="s">
        <v>1041</v>
      </c>
      <c r="O281" s="224" t="s">
        <v>850</v>
      </c>
      <c r="P281" s="225" t="s">
        <v>8088</v>
      </c>
      <c r="Q281" s="224" t="s">
        <v>841</v>
      </c>
      <c r="R281" s="225" t="s">
        <v>8937</v>
      </c>
      <c r="S281" s="225" t="s">
        <v>8937</v>
      </c>
      <c r="T281" s="225" t="s">
        <v>8936</v>
      </c>
      <c r="U281" s="224" t="s">
        <v>890</v>
      </c>
      <c r="V281" s="224" t="s">
        <v>855</v>
      </c>
      <c r="W281" s="224" t="s">
        <v>869</v>
      </c>
      <c r="X281" s="228" t="str">
        <f>VLOOKUP(HelpMe7[[#This Row],[Technician]],Technicians[#All],3,FALSE)</f>
        <v>RAK Ceramics</v>
      </c>
      <c r="Y281" s="228" t="str">
        <f>VLOOKUP(HelpMe7[[#This Row],[Technician]],Technicians[#All],2,FALSE)</f>
        <v>SAP Basis</v>
      </c>
      <c r="Z281" s="233" t="str">
        <f>IF((TEXT("Oct 28, 2024 00:00 AM","mmm dd, yyyy hh:mm") - TEXT(HelpMe7[[#This Row],[Updated Creation Date]],"mmm dd, yyyy hh:mm"))&gt;0, "Yes","No")</f>
        <v>Yes</v>
      </c>
      <c r="AA281" s="230">
        <f ca="1">IF(HelpMe7[[#This Row],[Updated Resolved Date]]="-",NOW()-TEXT(HelpMe7[[#This Row],[Updated Creation Date]],"mmm dd, yyyy hh:mm"),HelpMe7[[#This Row],[Updated Resolved Date]]-HelpMe7[[#This Row],[Updated Creation Date]])</f>
        <v>1.070138888884685</v>
      </c>
      <c r="AB281" s="231">
        <f>YEAR(TEXT(HelpMe7[[#This Row],[Updated Creation Date]],"mmm dd, yyyy hh:mm"))</f>
        <v>2024</v>
      </c>
      <c r="AC281" s="228">
        <f>WEEKNUM(TEXT(HelpMe7[[#This Row],[Updated Creation Date]],"mmm dd, yyyy hh:mm"),2)</f>
        <v>31</v>
      </c>
      <c r="AD281" s="228" t="str">
        <f>_xlfn.CONCAT(HelpMe7[[#This Row],[Year]],"-W",HelpMe7[[#This Row],[Week'#]])</f>
        <v>2024-W31</v>
      </c>
      <c r="AE281" s="228" t="str">
        <f>IFERROR(VLOOKUP(HelpMe7[[#This Row],[ID]],CGTracker[#All],11,FALSE),"No CG Status Found")</f>
        <v>No CG Status Found</v>
      </c>
      <c r="AF281" s="228">
        <f>MONTH(TEXT(HelpMe7[[#This Row],[Updated Creation Date]],"mmm dd, yyyy hh:mm"))</f>
        <v>7</v>
      </c>
      <c r="AG281" s="228" t="str">
        <f>_xlfn.CONCAT(HelpMe7[[#This Row],[Year]],"-M",HelpMe7[[#This Row],[Month]])</f>
        <v>2024-M7</v>
      </c>
      <c r="AH281" s="228" t="str">
        <f ca="1">IF(HelpMe7[[#This Row],[Age]]&lt;2,"Less than 2",IF(HelpMe7[[#This Row],[Age]]&lt;5,"From 2 to 5",IF(HelpMe7[[#This Row],[Age]]&lt;10,"From 5 to 10","More than 10")))</f>
        <v>Less than 2</v>
      </c>
      <c r="AI2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45504.620833333334</v>
      </c>
      <c r="AJ2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45505.690972222219</v>
      </c>
    </row>
    <row r="282" spans="1:36" ht="14.45">
      <c r="A282" s="236" t="s">
        <v>8938</v>
      </c>
      <c r="B282" s="224" t="s">
        <v>156</v>
      </c>
      <c r="C282" s="224" t="s">
        <v>892</v>
      </c>
      <c r="D282" s="1" t="s">
        <v>2588</v>
      </c>
      <c r="E282" s="224" t="s">
        <v>2589</v>
      </c>
      <c r="F282" s="224" t="s">
        <v>742</v>
      </c>
      <c r="G282" s="224" t="s">
        <v>941</v>
      </c>
      <c r="H282" s="224" t="s">
        <v>403</v>
      </c>
      <c r="I282" s="227" t="s">
        <v>8939</v>
      </c>
      <c r="J282" s="225" t="s">
        <v>8940</v>
      </c>
      <c r="K282" s="224" t="s">
        <v>846</v>
      </c>
      <c r="L282" s="225" t="s">
        <v>8941</v>
      </c>
      <c r="M282" s="224" t="s">
        <v>2589</v>
      </c>
      <c r="N282" s="224" t="s">
        <v>963</v>
      </c>
      <c r="O282" s="224" t="s">
        <v>917</v>
      </c>
      <c r="P282" s="225" t="s">
        <v>8941</v>
      </c>
      <c r="Q282" s="224" t="s">
        <v>892</v>
      </c>
      <c r="R282" s="225" t="s">
        <v>8942</v>
      </c>
      <c r="S282" s="225" t="s">
        <v>8943</v>
      </c>
      <c r="T282" s="225" t="s">
        <v>8940</v>
      </c>
      <c r="U282" s="224" t="s">
        <v>855</v>
      </c>
      <c r="V282" s="224" t="s">
        <v>2596</v>
      </c>
      <c r="W282" s="224" t="s">
        <v>869</v>
      </c>
      <c r="X282" s="228" t="str">
        <f>VLOOKUP(HelpMe7[[#This Row],[Technician]],Technicians[#All],3,FALSE)</f>
        <v>RAK Ceramics</v>
      </c>
      <c r="Y282" s="228" t="str">
        <f>VLOOKUP(HelpMe7[[#This Row],[Technician]],Technicians[#All],2,FALSE)</f>
        <v>SAP SD</v>
      </c>
      <c r="Z282" s="233" t="str">
        <f>IF((TEXT("Oct 28, 2024 00:00 AM","mmm dd, yyyy hh:mm") - TEXT(HelpMe7[[#This Row],[Updated Creation Date]],"mmm dd, yyyy hh:mm"))&gt;0, "Yes","No")</f>
        <v>Yes</v>
      </c>
      <c r="AA282" s="230">
        <f ca="1">IF(HelpMe7[[#This Row],[Updated Resolved Date]]="-",NOW()-TEXT(HelpMe7[[#This Row],[Updated Creation Date]],"mmm dd, yyyy hh:mm"),HelpMe7[[#This Row],[Updated Resolved Date]]-HelpMe7[[#This Row],[Updated Creation Date]])</f>
        <v>13.011111111110949</v>
      </c>
      <c r="AB282" s="231">
        <f>YEAR(TEXT(HelpMe7[[#This Row],[Updated Creation Date]],"mmm dd, yyyy hh:mm"))</f>
        <v>2024</v>
      </c>
      <c r="AC282" s="228">
        <f>WEEKNUM(TEXT(HelpMe7[[#This Row],[Updated Creation Date]],"mmm dd, yyyy hh:mm"),2)</f>
        <v>31</v>
      </c>
      <c r="AD282" s="228" t="str">
        <f>_xlfn.CONCAT(HelpMe7[[#This Row],[Year]],"-W",HelpMe7[[#This Row],[Week'#]])</f>
        <v>2024-W31</v>
      </c>
      <c r="AE282" s="228" t="str">
        <f>IFERROR(VLOOKUP(HelpMe7[[#This Row],[ID]],CGTracker[#All],11,FALSE),"No CG Status Found")</f>
        <v>No CG Status Found</v>
      </c>
      <c r="AF282" s="228">
        <f>MONTH(TEXT(HelpMe7[[#This Row],[Updated Creation Date]],"mmm dd, yyyy hh:mm"))</f>
        <v>7</v>
      </c>
      <c r="AG282" s="228" t="str">
        <f>_xlfn.CONCAT(HelpMe7[[#This Row],[Year]],"-M",HelpMe7[[#This Row],[Month]])</f>
        <v>2024-M7</v>
      </c>
      <c r="AH282" s="228" t="str">
        <f ca="1">IF(HelpMe7[[#This Row],[Age]]&lt;2,"Less than 2",IF(HelpMe7[[#This Row],[Age]]&lt;5,"From 2 to 5",IF(HelpMe7[[#This Row],[Age]]&lt;10,"From 5 to 10","More than 10")))</f>
        <v>More than 10</v>
      </c>
      <c r="AI2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45504.707638888889</v>
      </c>
      <c r="AJ2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45517.71875</v>
      </c>
    </row>
    <row r="283" spans="1:36" ht="14.45">
      <c r="A283" s="236" t="s">
        <v>8944</v>
      </c>
      <c r="B283" s="224" t="s">
        <v>156</v>
      </c>
      <c r="C283" s="224" t="s">
        <v>892</v>
      </c>
      <c r="D283" s="1" t="s">
        <v>2597</v>
      </c>
      <c r="E283" s="224" t="s">
        <v>1392</v>
      </c>
      <c r="F283" s="224" t="s">
        <v>881</v>
      </c>
      <c r="G283" s="224" t="s">
        <v>882</v>
      </c>
      <c r="H283" s="224" t="s">
        <v>403</v>
      </c>
      <c r="I283" s="227" t="s">
        <v>8945</v>
      </c>
      <c r="J283" s="225" t="s">
        <v>8946</v>
      </c>
      <c r="K283" s="224" t="s">
        <v>846</v>
      </c>
      <c r="L283" s="225" t="s">
        <v>8088</v>
      </c>
      <c r="M283" s="224" t="s">
        <v>1392</v>
      </c>
      <c r="N283" s="224" t="s">
        <v>1396</v>
      </c>
      <c r="O283" s="224" t="s">
        <v>850</v>
      </c>
      <c r="P283" s="225" t="s">
        <v>8947</v>
      </c>
      <c r="Q283" s="224" t="s">
        <v>795</v>
      </c>
      <c r="R283" s="225" t="s">
        <v>8948</v>
      </c>
      <c r="S283" s="225" t="s">
        <v>8948</v>
      </c>
      <c r="T283" s="225" t="s">
        <v>8946</v>
      </c>
      <c r="U283" s="224" t="s">
        <v>855</v>
      </c>
      <c r="V283" s="224" t="s">
        <v>855</v>
      </c>
      <c r="W283" s="224" t="s">
        <v>869</v>
      </c>
      <c r="X283" s="228" t="str">
        <f>VLOOKUP(HelpMe7[[#This Row],[Technician]],Technicians[#All],3,FALSE)</f>
        <v>RAK Ceramics</v>
      </c>
      <c r="Y283" s="228" t="str">
        <f>VLOOKUP(HelpMe7[[#This Row],[Technician]],Technicians[#All],2,FALSE)</f>
        <v>SAP Basis</v>
      </c>
      <c r="Z283" s="233" t="str">
        <f>IF((TEXT("Oct 28, 2024 00:00 AM","mmm dd, yyyy hh:mm") - TEXT(HelpMe7[[#This Row],[Updated Creation Date]],"mmm dd, yyyy hh:mm"))&gt;0, "Yes","No")</f>
        <v>Yes</v>
      </c>
      <c r="AA283" s="230">
        <f ca="1">IF(HelpMe7[[#This Row],[Updated Resolved Date]]="-",NOW()-TEXT(HelpMe7[[#This Row],[Updated Creation Date]],"mmm dd, yyyy hh:mm"),HelpMe7[[#This Row],[Updated Resolved Date]]-HelpMe7[[#This Row],[Updated Creation Date]])</f>
        <v>0.98263888889050577</v>
      </c>
      <c r="AB283" s="231">
        <f>YEAR(TEXT(HelpMe7[[#This Row],[Updated Creation Date]],"mmm dd, yyyy hh:mm"))</f>
        <v>2024</v>
      </c>
      <c r="AC283" s="228">
        <f>WEEKNUM(TEXT(HelpMe7[[#This Row],[Updated Creation Date]],"mmm dd, yyyy hh:mm"),2)</f>
        <v>31</v>
      </c>
      <c r="AD283" s="228" t="str">
        <f>_xlfn.CONCAT(HelpMe7[[#This Row],[Year]],"-W",HelpMe7[[#This Row],[Week'#]])</f>
        <v>2024-W31</v>
      </c>
      <c r="AE283" s="228" t="str">
        <f>IFERROR(VLOOKUP(HelpMe7[[#This Row],[ID]],CGTracker[#All],11,FALSE),"No CG Status Found")</f>
        <v>No CG Status Found</v>
      </c>
      <c r="AF283" s="228">
        <f>MONTH(TEXT(HelpMe7[[#This Row],[Updated Creation Date]],"mmm dd, yyyy hh:mm"))</f>
        <v>7</v>
      </c>
      <c r="AG283" s="228" t="str">
        <f>_xlfn.CONCAT(HelpMe7[[#This Row],[Year]],"-M",HelpMe7[[#This Row],[Month]])</f>
        <v>2024-M7</v>
      </c>
      <c r="AH283" s="228" t="str">
        <f ca="1">IF(HelpMe7[[#This Row],[Age]]&lt;2,"Less than 2",IF(HelpMe7[[#This Row],[Age]]&lt;5,"From 2 to 5",IF(HelpMe7[[#This Row],[Age]]&lt;10,"From 5 to 10","More than 10")))</f>
        <v>Less than 2</v>
      </c>
      <c r="AI2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45504.712500000001</v>
      </c>
      <c r="AJ2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45505.695138888892</v>
      </c>
    </row>
    <row r="284" spans="1:36" ht="26.1">
      <c r="A284" s="236" t="s">
        <v>8949</v>
      </c>
      <c r="B284" s="224" t="s">
        <v>117</v>
      </c>
      <c r="C284" s="224" t="s">
        <v>795</v>
      </c>
      <c r="D284" s="1" t="s">
        <v>2603</v>
      </c>
      <c r="E284" s="224" t="s">
        <v>2604</v>
      </c>
      <c r="F284" s="224" t="s">
        <v>881</v>
      </c>
      <c r="G284" s="224" t="s">
        <v>882</v>
      </c>
      <c r="H284" s="224" t="s">
        <v>403</v>
      </c>
      <c r="I284" s="227" t="s">
        <v>8950</v>
      </c>
      <c r="J284" s="225" t="s">
        <v>8951</v>
      </c>
      <c r="K284" s="224" t="s">
        <v>890</v>
      </c>
      <c r="L284" s="225" t="s">
        <v>8952</v>
      </c>
      <c r="M284" s="224" t="s">
        <v>2604</v>
      </c>
      <c r="N284" s="224" t="s">
        <v>1004</v>
      </c>
      <c r="O284" s="224" t="s">
        <v>850</v>
      </c>
      <c r="P284" s="225" t="s">
        <v>8952</v>
      </c>
      <c r="Q284" s="224" t="s">
        <v>795</v>
      </c>
      <c r="R284" s="225" t="s">
        <v>8953</v>
      </c>
      <c r="S284" s="225" t="s">
        <v>8953</v>
      </c>
      <c r="T284" s="225" t="s">
        <v>8951</v>
      </c>
      <c r="U284" s="224" t="s">
        <v>890</v>
      </c>
      <c r="V284" s="224" t="s">
        <v>855</v>
      </c>
      <c r="W284" s="224" t="s">
        <v>938</v>
      </c>
      <c r="X284" s="228" t="str">
        <f>VLOOKUP(HelpMe7[[#This Row],[Technician]],Technicians[#All],3,FALSE)</f>
        <v>RAK Ceramics</v>
      </c>
      <c r="Y284" s="228" t="str">
        <f>VLOOKUP(HelpMe7[[#This Row],[Technician]],Technicians[#All],2,FALSE)</f>
        <v>SAP Basis</v>
      </c>
      <c r="Z284" s="233" t="str">
        <f>IF((TEXT("Oct 28, 2024 00:00 AM","mmm dd, yyyy hh:mm") - TEXT(HelpMe7[[#This Row],[Updated Creation Date]],"mmm dd, yyyy hh:mm"))&gt;0, "Yes","No")</f>
        <v>Yes</v>
      </c>
      <c r="AA284" s="230">
        <f ca="1">IF(HelpMe7[[#This Row],[Updated Resolved Date]]="-",NOW()-TEXT(HelpMe7[[#This Row],[Updated Creation Date]],"mmm dd, yyyy hh:mm"),HelpMe7[[#This Row],[Updated Resolved Date]]-HelpMe7[[#This Row],[Updated Creation Date]])</f>
        <v>0.20069444444379769</v>
      </c>
      <c r="AB284" s="231">
        <f>YEAR(TEXT(HelpMe7[[#This Row],[Updated Creation Date]],"mmm dd, yyyy hh:mm"))</f>
        <v>2024</v>
      </c>
      <c r="AC284" s="228">
        <f>WEEKNUM(TEXT(HelpMe7[[#This Row],[Updated Creation Date]],"mmm dd, yyyy hh:mm"),2)</f>
        <v>31</v>
      </c>
      <c r="AD284" s="228" t="str">
        <f>_xlfn.CONCAT(HelpMe7[[#This Row],[Year]],"-W",HelpMe7[[#This Row],[Week'#]])</f>
        <v>2024-W31</v>
      </c>
      <c r="AE284" s="228" t="str">
        <f>IFERROR(VLOOKUP(HelpMe7[[#This Row],[ID]],CGTracker[#All],11,FALSE),"No CG Status Found")</f>
        <v>No CG Status Found</v>
      </c>
      <c r="AF284" s="228">
        <f>MONTH(TEXT(HelpMe7[[#This Row],[Updated Creation Date]],"mmm dd, yyyy hh:mm"))</f>
        <v>7</v>
      </c>
      <c r="AG284" s="228" t="str">
        <f>_xlfn.CONCAT(HelpMe7[[#This Row],[Year]],"-M",HelpMe7[[#This Row],[Month]])</f>
        <v>2024-M7</v>
      </c>
      <c r="AH284" s="228" t="str">
        <f ca="1">IF(HelpMe7[[#This Row],[Age]]&lt;2,"Less than 2",IF(HelpMe7[[#This Row],[Age]]&lt;5,"From 2 to 5",IF(HelpMe7[[#This Row],[Age]]&lt;10,"From 5 to 10","More than 10")))</f>
        <v>Less than 2</v>
      </c>
      <c r="AI2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45504.532638888886</v>
      </c>
      <c r="AJ2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45504.73333333333</v>
      </c>
    </row>
    <row r="285" spans="1:36" ht="14.45">
      <c r="A285" s="236" t="s">
        <v>8954</v>
      </c>
      <c r="B285" s="224" t="s">
        <v>156</v>
      </c>
      <c r="C285" s="224" t="s">
        <v>1035</v>
      </c>
      <c r="D285" s="1" t="s">
        <v>2610</v>
      </c>
      <c r="E285" s="224" t="s">
        <v>2611</v>
      </c>
      <c r="F285" s="224" t="s">
        <v>881</v>
      </c>
      <c r="G285" s="224" t="s">
        <v>882</v>
      </c>
      <c r="H285" s="224" t="s">
        <v>403</v>
      </c>
      <c r="I285" s="227" t="s">
        <v>8955</v>
      </c>
      <c r="J285" s="225" t="s">
        <v>8956</v>
      </c>
      <c r="K285" s="224" t="s">
        <v>846</v>
      </c>
      <c r="L285" s="225" t="s">
        <v>2756</v>
      </c>
      <c r="M285" s="224" t="s">
        <v>2611</v>
      </c>
      <c r="N285" s="224" t="s">
        <v>1122</v>
      </c>
      <c r="O285" s="224" t="s">
        <v>850</v>
      </c>
      <c r="P285" s="225" t="s">
        <v>2756</v>
      </c>
      <c r="Q285" s="224" t="s">
        <v>892</v>
      </c>
      <c r="R285" s="225" t="s">
        <v>8957</v>
      </c>
      <c r="S285" s="225" t="s">
        <v>8957</v>
      </c>
      <c r="T285" s="225" t="s">
        <v>8956</v>
      </c>
      <c r="U285" s="224" t="s">
        <v>855</v>
      </c>
      <c r="V285" s="224" t="s">
        <v>855</v>
      </c>
      <c r="W285" s="224" t="s">
        <v>869</v>
      </c>
      <c r="X285" s="228" t="str">
        <f>VLOOKUP(HelpMe7[[#This Row],[Technician]],Technicians[#All],3,FALSE)</f>
        <v>RAK Ceramics</v>
      </c>
      <c r="Y285" s="228" t="str">
        <f>VLOOKUP(HelpMe7[[#This Row],[Technician]],Technicians[#All],2,FALSE)</f>
        <v>SAP Basis</v>
      </c>
      <c r="Z285" s="233" t="str">
        <f>IF((TEXT("Oct 28, 2024 00:00 AM","mmm dd, yyyy hh:mm") - TEXT(HelpMe7[[#This Row],[Updated Creation Date]],"mmm dd, yyyy hh:mm"))&gt;0, "Yes","No")</f>
        <v>Yes</v>
      </c>
      <c r="AA285" s="230">
        <f ca="1">IF(HelpMe7[[#This Row],[Updated Resolved Date]]="-",NOW()-TEXT(HelpMe7[[#This Row],[Updated Creation Date]],"mmm dd, yyyy hh:mm"),HelpMe7[[#This Row],[Updated Resolved Date]]-HelpMe7[[#This Row],[Updated Creation Date]])</f>
        <v>1.8138888888934162</v>
      </c>
      <c r="AB285" s="231">
        <f>YEAR(TEXT(HelpMe7[[#This Row],[Updated Creation Date]],"mmm dd, yyyy hh:mm"))</f>
        <v>2024</v>
      </c>
      <c r="AC285" s="228">
        <f>WEEKNUM(TEXT(HelpMe7[[#This Row],[Updated Creation Date]],"mmm dd, yyyy hh:mm"),2)</f>
        <v>31</v>
      </c>
      <c r="AD285" s="228" t="str">
        <f>_xlfn.CONCAT(HelpMe7[[#This Row],[Year]],"-W",HelpMe7[[#This Row],[Week'#]])</f>
        <v>2024-W31</v>
      </c>
      <c r="AE285" s="228" t="str">
        <f>IFERROR(VLOOKUP(HelpMe7[[#This Row],[ID]],CGTracker[#All],11,FALSE),"No CG Status Found")</f>
        <v>No CG Status Found</v>
      </c>
      <c r="AF285" s="228">
        <f>MONTH(TEXT(HelpMe7[[#This Row],[Updated Creation Date]],"mmm dd, yyyy hh:mm"))</f>
        <v>7</v>
      </c>
      <c r="AG285" s="228" t="str">
        <f>_xlfn.CONCAT(HelpMe7[[#This Row],[Year]],"-M",HelpMe7[[#This Row],[Month]])</f>
        <v>2024-M7</v>
      </c>
      <c r="AH285" s="228" t="str">
        <f ca="1">IF(HelpMe7[[#This Row],[Age]]&lt;2,"Less than 2",IF(HelpMe7[[#This Row],[Age]]&lt;5,"From 2 to 5",IF(HelpMe7[[#This Row],[Age]]&lt;10,"From 5 to 10","More than 10")))</f>
        <v>Less than 2</v>
      </c>
      <c r="AI2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45504.673611111109</v>
      </c>
      <c r="AJ2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45506.487500000003</v>
      </c>
    </row>
    <row r="286" spans="1:36" ht="14.45">
      <c r="A286" s="236" t="s">
        <v>8958</v>
      </c>
      <c r="B286" s="224" t="s">
        <v>117</v>
      </c>
      <c r="C286" s="224" t="s">
        <v>795</v>
      </c>
      <c r="D286" s="1" t="s">
        <v>2616</v>
      </c>
      <c r="E286" s="224" t="s">
        <v>1877</v>
      </c>
      <c r="F286" s="224" t="s">
        <v>2413</v>
      </c>
      <c r="G286" s="224" t="s">
        <v>882</v>
      </c>
      <c r="H286" s="224" t="s">
        <v>403</v>
      </c>
      <c r="I286" s="227" t="s">
        <v>8959</v>
      </c>
      <c r="J286" s="225" t="s">
        <v>8960</v>
      </c>
      <c r="K286" s="224" t="s">
        <v>846</v>
      </c>
      <c r="L286" s="225" t="s">
        <v>8961</v>
      </c>
      <c r="M286" s="224" t="s">
        <v>1877</v>
      </c>
      <c r="N286" s="224" t="s">
        <v>1666</v>
      </c>
      <c r="O286" s="224" t="s">
        <v>850</v>
      </c>
      <c r="P286" s="225" t="s">
        <v>8961</v>
      </c>
      <c r="Q286" s="224" t="s">
        <v>795</v>
      </c>
      <c r="R286" s="225" t="s">
        <v>8962</v>
      </c>
      <c r="S286" s="225" t="s">
        <v>8962</v>
      </c>
      <c r="T286" s="225" t="s">
        <v>8960</v>
      </c>
      <c r="U286" s="224" t="s">
        <v>890</v>
      </c>
      <c r="V286" s="224" t="s">
        <v>855</v>
      </c>
      <c r="W286" s="224" t="s">
        <v>869</v>
      </c>
      <c r="X286" s="228" t="str">
        <f>VLOOKUP(HelpMe7[[#This Row],[Technician]],Technicians[#All],3,FALSE)</f>
        <v>RAK Ceramics</v>
      </c>
      <c r="Y286" s="228" t="str">
        <f>VLOOKUP(HelpMe7[[#This Row],[Technician]],Technicians[#All],2,FALSE)</f>
        <v>SAP Basis</v>
      </c>
      <c r="Z286" s="233" t="str">
        <f>IF((TEXT("Oct 28, 2024 00:00 AM","mmm dd, yyyy hh:mm") - TEXT(HelpMe7[[#This Row],[Updated Creation Date]],"mmm dd, yyyy hh:mm"))&gt;0, "Yes","No")</f>
        <v>Yes</v>
      </c>
      <c r="AA286" s="230">
        <f ca="1">IF(HelpMe7[[#This Row],[Updated Resolved Date]]="-",NOW()-TEXT(HelpMe7[[#This Row],[Updated Creation Date]],"mmm dd, yyyy hh:mm"),HelpMe7[[#This Row],[Updated Resolved Date]]-HelpMe7[[#This Row],[Updated Creation Date]])</f>
        <v>1.7208333333328483</v>
      </c>
      <c r="AB286" s="231">
        <f>YEAR(TEXT(HelpMe7[[#This Row],[Updated Creation Date]],"mmm dd, yyyy hh:mm"))</f>
        <v>2024</v>
      </c>
      <c r="AC286" s="228">
        <f>WEEKNUM(TEXT(HelpMe7[[#This Row],[Updated Creation Date]],"mmm dd, yyyy hh:mm"),2)</f>
        <v>31</v>
      </c>
      <c r="AD286" s="228" t="str">
        <f>_xlfn.CONCAT(HelpMe7[[#This Row],[Year]],"-W",HelpMe7[[#This Row],[Week'#]])</f>
        <v>2024-W31</v>
      </c>
      <c r="AE286" s="228" t="str">
        <f>IFERROR(VLOOKUP(HelpMe7[[#This Row],[ID]],CGTracker[#All],11,FALSE),"No CG Status Found")</f>
        <v>No CG Status Found</v>
      </c>
      <c r="AF286" s="228">
        <f>MONTH(TEXT(HelpMe7[[#This Row],[Updated Creation Date]],"mmm dd, yyyy hh:mm"))</f>
        <v>7</v>
      </c>
      <c r="AG286" s="228" t="str">
        <f>_xlfn.CONCAT(HelpMe7[[#This Row],[Year]],"-M",HelpMe7[[#This Row],[Month]])</f>
        <v>2024-M7</v>
      </c>
      <c r="AH286" s="228" t="str">
        <f ca="1">IF(HelpMe7[[#This Row],[Age]]&lt;2,"Less than 2",IF(HelpMe7[[#This Row],[Age]]&lt;5,"From 2 to 5",IF(HelpMe7[[#This Row],[Age]]&lt;10,"From 5 to 10","More than 10")))</f>
        <v>Less than 2</v>
      </c>
      <c r="AI2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45504.724305555559</v>
      </c>
      <c r="AJ2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45506.445138888892</v>
      </c>
    </row>
    <row r="287" spans="1:36" ht="14.45">
      <c r="A287" s="236" t="s">
        <v>8963</v>
      </c>
      <c r="B287" s="224" t="s">
        <v>117</v>
      </c>
      <c r="C287" s="224" t="s">
        <v>1035</v>
      </c>
      <c r="D287" s="1" t="s">
        <v>2622</v>
      </c>
      <c r="E287" s="224" t="s">
        <v>2623</v>
      </c>
      <c r="F287" s="224" t="s">
        <v>881</v>
      </c>
      <c r="G287" s="224" t="s">
        <v>882</v>
      </c>
      <c r="H287" s="224" t="s">
        <v>131</v>
      </c>
      <c r="I287" s="227" t="s">
        <v>8964</v>
      </c>
      <c r="J287" s="225" t="s">
        <v>8965</v>
      </c>
      <c r="K287" s="224" t="s">
        <v>846</v>
      </c>
      <c r="L287" s="225" t="s">
        <v>855</v>
      </c>
      <c r="M287" s="224" t="s">
        <v>2623</v>
      </c>
      <c r="N287" s="224" t="s">
        <v>2626</v>
      </c>
      <c r="O287" s="224" t="s">
        <v>850</v>
      </c>
      <c r="P287" s="225" t="s">
        <v>8966</v>
      </c>
      <c r="Q287" s="224" t="s">
        <v>892</v>
      </c>
      <c r="R287" s="225" t="s">
        <v>855</v>
      </c>
      <c r="S287" s="225" t="s">
        <v>2013</v>
      </c>
      <c r="T287" s="225" t="s">
        <v>8965</v>
      </c>
      <c r="U287" s="224" t="s">
        <v>846</v>
      </c>
      <c r="V287" s="224" t="s">
        <v>855</v>
      </c>
      <c r="W287" s="224" t="s">
        <v>869</v>
      </c>
      <c r="X287" s="228" t="str">
        <f>VLOOKUP(HelpMe7[[#This Row],[Technician]],Technicians[#All],3,FALSE)</f>
        <v>RAK Ceramics</v>
      </c>
      <c r="Y287" s="228" t="str">
        <f>VLOOKUP(HelpMe7[[#This Row],[Technician]],Technicians[#All],2,FALSE)</f>
        <v>SAP Basis</v>
      </c>
      <c r="Z287" s="233" t="str">
        <f>IF((TEXT("Oct 28, 2024 00:00 AM","mmm dd, yyyy hh:mm") - TEXT(HelpMe7[[#This Row],[Updated Creation Date]],"mmm dd, yyyy hh:mm"))&gt;0, "Yes","No")</f>
        <v>Yes</v>
      </c>
      <c r="AA287" s="230">
        <f ca="1">IF(HelpMe7[[#This Row],[Updated Resolved Date]]="-",NOW()-TEXT(HelpMe7[[#This Row],[Updated Creation Date]],"mmm dd, yyyy hh:mm"),HelpMe7[[#This Row],[Updated Resolved Date]]-HelpMe7[[#This Row],[Updated Creation Date]])</f>
        <v>148.3082134259239</v>
      </c>
      <c r="AB287" s="231">
        <f>YEAR(TEXT(HelpMe7[[#This Row],[Updated Creation Date]],"mmm dd, yyyy hh:mm"))</f>
        <v>2024</v>
      </c>
      <c r="AC287" s="228">
        <f>WEEKNUM(TEXT(HelpMe7[[#This Row],[Updated Creation Date]],"mmm dd, yyyy hh:mm"),2)</f>
        <v>31</v>
      </c>
      <c r="AD287" s="228" t="str">
        <f>_xlfn.CONCAT(HelpMe7[[#This Row],[Year]],"-W",HelpMe7[[#This Row],[Week'#]])</f>
        <v>2024-W31</v>
      </c>
      <c r="AE287" s="228" t="str">
        <f>IFERROR(VLOOKUP(HelpMe7[[#This Row],[ID]],CGTracker[#All],11,FALSE),"No CG Status Found")</f>
        <v>No CG Status Found</v>
      </c>
      <c r="AF287" s="228">
        <f>MONTH(TEXT(HelpMe7[[#This Row],[Updated Creation Date]],"mmm dd, yyyy hh:mm"))</f>
        <v>8</v>
      </c>
      <c r="AG287" s="228" t="str">
        <f>_xlfn.CONCAT(HelpMe7[[#This Row],[Year]],"-M",HelpMe7[[#This Row],[Month]])</f>
        <v>2024-M8</v>
      </c>
      <c r="AH287" s="228" t="str">
        <f ca="1">IF(HelpMe7[[#This Row],[Age]]&lt;2,"Less than 2",IF(HelpMe7[[#This Row],[Age]]&lt;5,"From 2 to 5",IF(HelpMe7[[#This Row],[Age]]&lt;10,"From 5 to 10","More than 10")))</f>
        <v>More than 10</v>
      </c>
      <c r="AI2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45505.449305555558</v>
      </c>
      <c r="AJ2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88" spans="1:36" ht="14.45">
      <c r="A288" s="236" t="s">
        <v>8967</v>
      </c>
      <c r="B288" s="224" t="s">
        <v>156</v>
      </c>
      <c r="C288" s="224" t="s">
        <v>892</v>
      </c>
      <c r="D288" s="1" t="s">
        <v>2630</v>
      </c>
      <c r="E288" s="224" t="s">
        <v>2017</v>
      </c>
      <c r="F288" s="224" t="s">
        <v>742</v>
      </c>
      <c r="G288" s="224" t="s">
        <v>516</v>
      </c>
      <c r="H288" s="224" t="s">
        <v>403</v>
      </c>
      <c r="I288" s="227" t="s">
        <v>8968</v>
      </c>
      <c r="J288" s="225" t="s">
        <v>8969</v>
      </c>
      <c r="K288" s="224" t="s">
        <v>846</v>
      </c>
      <c r="L288" s="225" t="s">
        <v>8941</v>
      </c>
      <c r="M288" s="224" t="s">
        <v>2017</v>
      </c>
      <c r="N288" s="224" t="s">
        <v>1156</v>
      </c>
      <c r="O288" s="224" t="s">
        <v>850</v>
      </c>
      <c r="P288" s="225" t="s">
        <v>8941</v>
      </c>
      <c r="Q288" s="224" t="s">
        <v>795</v>
      </c>
      <c r="R288" s="225" t="s">
        <v>8970</v>
      </c>
      <c r="S288" s="225" t="s">
        <v>8971</v>
      </c>
      <c r="T288" s="225" t="s">
        <v>8969</v>
      </c>
      <c r="U288" s="224" t="s">
        <v>855</v>
      </c>
      <c r="V288" s="224" t="s">
        <v>2636</v>
      </c>
      <c r="W288" s="224" t="s">
        <v>869</v>
      </c>
      <c r="X288" s="228" t="str">
        <f>VLOOKUP(HelpMe7[[#This Row],[Technician]],Technicians[#All],3,FALSE)</f>
        <v>RAK Ceramics</v>
      </c>
      <c r="Y288" s="228" t="str">
        <f>VLOOKUP(HelpMe7[[#This Row],[Technician]],Technicians[#All],2,FALSE)</f>
        <v>SAP SD</v>
      </c>
      <c r="Z288" s="233" t="str">
        <f>IF((TEXT("Oct 28, 2024 00:00 AM","mmm dd, yyyy hh:mm") - TEXT(HelpMe7[[#This Row],[Updated Creation Date]],"mmm dd, yyyy hh:mm"))&gt;0, "Yes","No")</f>
        <v>Yes</v>
      </c>
      <c r="AA288" s="230">
        <f ca="1">IF(HelpMe7[[#This Row],[Updated Resolved Date]]="-",NOW()-TEXT(HelpMe7[[#This Row],[Updated Creation Date]],"mmm dd, yyyy hh:mm"),HelpMe7[[#This Row],[Updated Resolved Date]]-HelpMe7[[#This Row],[Updated Creation Date]])</f>
        <v>12.222916666672972</v>
      </c>
      <c r="AB288" s="231">
        <f>YEAR(TEXT(HelpMe7[[#This Row],[Updated Creation Date]],"mmm dd, yyyy hh:mm"))</f>
        <v>2024</v>
      </c>
      <c r="AC288" s="228">
        <f>WEEKNUM(TEXT(HelpMe7[[#This Row],[Updated Creation Date]],"mmm dd, yyyy hh:mm"),2)</f>
        <v>31</v>
      </c>
      <c r="AD288" s="228" t="str">
        <f>_xlfn.CONCAT(HelpMe7[[#This Row],[Year]],"-W",HelpMe7[[#This Row],[Week'#]])</f>
        <v>2024-W31</v>
      </c>
      <c r="AE288" s="228" t="str">
        <f>IFERROR(VLOOKUP(HelpMe7[[#This Row],[ID]],CGTracker[#All],11,FALSE),"No CG Status Found")</f>
        <v>No CG Status Found</v>
      </c>
      <c r="AF288" s="228">
        <f>MONTH(TEXT(HelpMe7[[#This Row],[Updated Creation Date]],"mmm dd, yyyy hh:mm"))</f>
        <v>8</v>
      </c>
      <c r="AG288" s="228" t="str">
        <f>_xlfn.CONCAT(HelpMe7[[#This Row],[Year]],"-M",HelpMe7[[#This Row],[Month]])</f>
        <v>2024-M8</v>
      </c>
      <c r="AH288" s="228" t="str">
        <f ca="1">IF(HelpMe7[[#This Row],[Age]]&lt;2,"Less than 2",IF(HelpMe7[[#This Row],[Age]]&lt;5,"From 2 to 5",IF(HelpMe7[[#This Row],[Age]]&lt;10,"From 5 to 10","More than 10")))</f>
        <v>More than 10</v>
      </c>
      <c r="AI2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45505.494444444441</v>
      </c>
      <c r="AJ2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45517.717361111114</v>
      </c>
    </row>
    <row r="289" spans="1:36" ht="14.45">
      <c r="A289" s="236" t="s">
        <v>8972</v>
      </c>
      <c r="B289" s="224" t="s">
        <v>117</v>
      </c>
      <c r="C289" s="224" t="s">
        <v>795</v>
      </c>
      <c r="D289" s="1" t="s">
        <v>2637</v>
      </c>
      <c r="E289" s="224" t="s">
        <v>2638</v>
      </c>
      <c r="F289" s="224" t="s">
        <v>881</v>
      </c>
      <c r="G289" s="224" t="s">
        <v>882</v>
      </c>
      <c r="H289" s="224" t="s">
        <v>403</v>
      </c>
      <c r="I289" s="227" t="s">
        <v>8973</v>
      </c>
      <c r="J289" s="225" t="s">
        <v>8974</v>
      </c>
      <c r="K289" s="224" t="s">
        <v>846</v>
      </c>
      <c r="L289" s="225" t="s">
        <v>8975</v>
      </c>
      <c r="M289" s="224" t="s">
        <v>2638</v>
      </c>
      <c r="N289" s="224" t="s">
        <v>924</v>
      </c>
      <c r="O289" s="224" t="s">
        <v>850</v>
      </c>
      <c r="P289" s="225" t="s">
        <v>8975</v>
      </c>
      <c r="Q289" s="224" t="s">
        <v>795</v>
      </c>
      <c r="R289" s="225" t="s">
        <v>8976</v>
      </c>
      <c r="S289" s="225" t="s">
        <v>4686</v>
      </c>
      <c r="T289" s="225" t="s">
        <v>8974</v>
      </c>
      <c r="U289" s="224" t="s">
        <v>890</v>
      </c>
      <c r="V289" s="224" t="s">
        <v>855</v>
      </c>
      <c r="W289" s="224" t="s">
        <v>869</v>
      </c>
      <c r="X289" s="228" t="str">
        <f>VLOOKUP(HelpMe7[[#This Row],[Technician]],Technicians[#All],3,FALSE)</f>
        <v>RAK Ceramics</v>
      </c>
      <c r="Y289" s="228" t="str">
        <f>VLOOKUP(HelpMe7[[#This Row],[Technician]],Technicians[#All],2,FALSE)</f>
        <v>SAP Basis</v>
      </c>
      <c r="Z289" s="233" t="str">
        <f>IF((TEXT("Oct 28, 2024 00:00 AM","mmm dd, yyyy hh:mm") - TEXT(HelpMe7[[#This Row],[Updated Creation Date]],"mmm dd, yyyy hh:mm"))&gt;0, "Yes","No")</f>
        <v>Yes</v>
      </c>
      <c r="AA289" s="230">
        <f ca="1">IF(HelpMe7[[#This Row],[Updated Resolved Date]]="-",NOW()-TEXT(HelpMe7[[#This Row],[Updated Creation Date]],"mmm dd, yyyy hh:mm"),HelpMe7[[#This Row],[Updated Resolved Date]]-HelpMe7[[#This Row],[Updated Creation Date]])</f>
        <v>63.884027777778101</v>
      </c>
      <c r="AB289" s="231">
        <f>YEAR(TEXT(HelpMe7[[#This Row],[Updated Creation Date]],"mmm dd, yyyy hh:mm"))</f>
        <v>2024</v>
      </c>
      <c r="AC289" s="228">
        <f>WEEKNUM(TEXT(HelpMe7[[#This Row],[Updated Creation Date]],"mmm dd, yyyy hh:mm"),2)</f>
        <v>31</v>
      </c>
      <c r="AD289" s="228" t="str">
        <f>_xlfn.CONCAT(HelpMe7[[#This Row],[Year]],"-W",HelpMe7[[#This Row],[Week'#]])</f>
        <v>2024-W31</v>
      </c>
      <c r="AE289" s="228" t="str">
        <f>IFERROR(VLOOKUP(HelpMe7[[#This Row],[ID]],CGTracker[#All],11,FALSE),"No CG Status Found")</f>
        <v>No CG Status Found</v>
      </c>
      <c r="AF289" s="228">
        <f>MONTH(TEXT(HelpMe7[[#This Row],[Updated Creation Date]],"mmm dd, yyyy hh:mm"))</f>
        <v>8</v>
      </c>
      <c r="AG289" s="228" t="str">
        <f>_xlfn.CONCAT(HelpMe7[[#This Row],[Year]],"-M",HelpMe7[[#This Row],[Month]])</f>
        <v>2024-M8</v>
      </c>
      <c r="AH289" s="228" t="str">
        <f ca="1">IF(HelpMe7[[#This Row],[Age]]&lt;2,"Less than 2",IF(HelpMe7[[#This Row],[Age]]&lt;5,"From 2 to 5",IF(HelpMe7[[#This Row],[Age]]&lt;10,"From 5 to 10","More than 10")))</f>
        <v>More than 10</v>
      </c>
      <c r="AI2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45505.62777777778</v>
      </c>
      <c r="AJ2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45569.511805555558</v>
      </c>
    </row>
    <row r="290" spans="1:36" ht="14.45">
      <c r="A290" s="236" t="s">
        <v>8977</v>
      </c>
      <c r="B290" s="224" t="s">
        <v>117</v>
      </c>
      <c r="C290" s="224" t="s">
        <v>795</v>
      </c>
      <c r="D290" s="1" t="s">
        <v>2645</v>
      </c>
      <c r="E290" s="224" t="s">
        <v>2646</v>
      </c>
      <c r="F290" s="224" t="s">
        <v>881</v>
      </c>
      <c r="G290" s="224" t="s">
        <v>882</v>
      </c>
      <c r="H290" s="224" t="s">
        <v>403</v>
      </c>
      <c r="I290" s="227" t="s">
        <v>8978</v>
      </c>
      <c r="J290" s="225" t="s">
        <v>8979</v>
      </c>
      <c r="K290" s="224" t="s">
        <v>846</v>
      </c>
      <c r="L290" s="225" t="s">
        <v>2756</v>
      </c>
      <c r="M290" s="224" t="s">
        <v>933</v>
      </c>
      <c r="N290" s="224" t="s">
        <v>1024</v>
      </c>
      <c r="O290" s="224" t="s">
        <v>850</v>
      </c>
      <c r="P290" s="225" t="s">
        <v>2756</v>
      </c>
      <c r="Q290" s="224" t="s">
        <v>795</v>
      </c>
      <c r="R290" s="225" t="s">
        <v>8980</v>
      </c>
      <c r="S290" s="225" t="s">
        <v>2714</v>
      </c>
      <c r="T290" s="225" t="s">
        <v>8979</v>
      </c>
      <c r="U290" s="224" t="s">
        <v>890</v>
      </c>
      <c r="V290" s="224" t="s">
        <v>855</v>
      </c>
      <c r="W290" s="224" t="s">
        <v>869</v>
      </c>
      <c r="X290" s="228" t="str">
        <f>VLOOKUP(HelpMe7[[#This Row],[Technician]],Technicians[#All],3,FALSE)</f>
        <v>RAK Ceramics</v>
      </c>
      <c r="Y290" s="228" t="str">
        <f>VLOOKUP(HelpMe7[[#This Row],[Technician]],Technicians[#All],2,FALSE)</f>
        <v>SAP Basis</v>
      </c>
      <c r="Z290" s="233" t="str">
        <f>IF((TEXT("Oct 28, 2024 00:00 AM","mmm dd, yyyy hh:mm") - TEXT(HelpMe7[[#This Row],[Updated Creation Date]],"mmm dd, yyyy hh:mm"))&gt;0, "Yes","No")</f>
        <v>Yes</v>
      </c>
      <c r="AA290" s="230">
        <f ca="1">IF(HelpMe7[[#This Row],[Updated Resolved Date]]="-",NOW()-TEXT(HelpMe7[[#This Row],[Updated Creation Date]],"mmm dd, yyyy hh:mm"),HelpMe7[[#This Row],[Updated Resolved Date]]-HelpMe7[[#This Row],[Updated Creation Date]])</f>
        <v>1.0305555555532919</v>
      </c>
      <c r="AB290" s="231">
        <f>YEAR(TEXT(HelpMe7[[#This Row],[Updated Creation Date]],"mmm dd, yyyy hh:mm"))</f>
        <v>2024</v>
      </c>
      <c r="AC290" s="228">
        <f>WEEKNUM(TEXT(HelpMe7[[#This Row],[Updated Creation Date]],"mmm dd, yyyy hh:mm"),2)</f>
        <v>31</v>
      </c>
      <c r="AD290" s="228" t="str">
        <f>_xlfn.CONCAT(HelpMe7[[#This Row],[Year]],"-W",HelpMe7[[#This Row],[Week'#]])</f>
        <v>2024-W31</v>
      </c>
      <c r="AE290" s="228" t="str">
        <f>IFERROR(VLOOKUP(HelpMe7[[#This Row],[ID]],CGTracker[#All],11,FALSE),"No CG Status Found")</f>
        <v>No CG Status Found</v>
      </c>
      <c r="AF290" s="228">
        <f>MONTH(TEXT(HelpMe7[[#This Row],[Updated Creation Date]],"mmm dd, yyyy hh:mm"))</f>
        <v>8</v>
      </c>
      <c r="AG290" s="228" t="str">
        <f>_xlfn.CONCAT(HelpMe7[[#This Row],[Year]],"-M",HelpMe7[[#This Row],[Month]])</f>
        <v>2024-M8</v>
      </c>
      <c r="AH290" s="228" t="str">
        <f ca="1">IF(HelpMe7[[#This Row],[Age]]&lt;2,"Less than 2",IF(HelpMe7[[#This Row],[Age]]&lt;5,"From 2 to 5",IF(HelpMe7[[#This Row],[Age]]&lt;10,"From 5 to 10","More than 10")))</f>
        <v>Less than 2</v>
      </c>
      <c r="AI2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45505.463888888888</v>
      </c>
      <c r="AJ2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45506.494444444441</v>
      </c>
    </row>
    <row r="291" spans="1:36" ht="14.45">
      <c r="A291" s="236" t="s">
        <v>8981</v>
      </c>
      <c r="B291" s="224" t="s">
        <v>117</v>
      </c>
      <c r="C291" s="224" t="s">
        <v>795</v>
      </c>
      <c r="D291" s="1" t="s">
        <v>2652</v>
      </c>
      <c r="E291" s="224" t="s">
        <v>1010</v>
      </c>
      <c r="F291" s="224" t="s">
        <v>2413</v>
      </c>
      <c r="G291" s="224" t="s">
        <v>882</v>
      </c>
      <c r="H291" s="224" t="s">
        <v>403</v>
      </c>
      <c r="I291" s="227" t="s">
        <v>8982</v>
      </c>
      <c r="J291" s="225" t="s">
        <v>8983</v>
      </c>
      <c r="K291" s="224" t="s">
        <v>846</v>
      </c>
      <c r="L291" s="225" t="s">
        <v>8984</v>
      </c>
      <c r="M291" s="224" t="s">
        <v>933</v>
      </c>
      <c r="N291" s="224" t="s">
        <v>855</v>
      </c>
      <c r="O291" s="224" t="s">
        <v>850</v>
      </c>
      <c r="P291" s="225" t="s">
        <v>8984</v>
      </c>
      <c r="Q291" s="224" t="s">
        <v>795</v>
      </c>
      <c r="R291" s="225" t="s">
        <v>8985</v>
      </c>
      <c r="S291" s="225" t="s">
        <v>8986</v>
      </c>
      <c r="T291" s="225" t="s">
        <v>8983</v>
      </c>
      <c r="U291" s="224" t="s">
        <v>890</v>
      </c>
      <c r="V291" s="224" t="s">
        <v>855</v>
      </c>
      <c r="W291" s="224" t="s">
        <v>869</v>
      </c>
      <c r="X291" s="228" t="str">
        <f>VLOOKUP(HelpMe7[[#This Row],[Technician]],Technicians[#All],3,FALSE)</f>
        <v>RAK Ceramics</v>
      </c>
      <c r="Y291" s="228" t="str">
        <f>VLOOKUP(HelpMe7[[#This Row],[Technician]],Technicians[#All],2,FALSE)</f>
        <v>SAP Basis</v>
      </c>
      <c r="Z291" s="233" t="str">
        <f>IF((TEXT("Oct 28, 2024 00:00 AM","mmm dd, yyyy hh:mm") - TEXT(HelpMe7[[#This Row],[Updated Creation Date]],"mmm dd, yyyy hh:mm"))&gt;0, "Yes","No")</f>
        <v>Yes</v>
      </c>
      <c r="AA291" s="230">
        <f ca="1">IF(HelpMe7[[#This Row],[Updated Resolved Date]]="-",NOW()-TEXT(HelpMe7[[#This Row],[Updated Creation Date]],"mmm dd, yyyy hh:mm"),HelpMe7[[#This Row],[Updated Resolved Date]]-HelpMe7[[#This Row],[Updated Creation Date]])</f>
        <v>20.953472222223354</v>
      </c>
      <c r="AB291" s="231">
        <f>YEAR(TEXT(HelpMe7[[#This Row],[Updated Creation Date]],"mmm dd, yyyy hh:mm"))</f>
        <v>2024</v>
      </c>
      <c r="AC291" s="228">
        <f>WEEKNUM(TEXT(HelpMe7[[#This Row],[Updated Creation Date]],"mmm dd, yyyy hh:mm"),2)</f>
        <v>31</v>
      </c>
      <c r="AD291" s="228" t="str">
        <f>_xlfn.CONCAT(HelpMe7[[#This Row],[Year]],"-W",HelpMe7[[#This Row],[Week'#]])</f>
        <v>2024-W31</v>
      </c>
      <c r="AE291" s="228" t="str">
        <f>IFERROR(VLOOKUP(HelpMe7[[#This Row],[ID]],CGTracker[#All],11,FALSE),"No CG Status Found")</f>
        <v>No CG Status Found</v>
      </c>
      <c r="AF291" s="228">
        <f>MONTH(TEXT(HelpMe7[[#This Row],[Updated Creation Date]],"mmm dd, yyyy hh:mm"))</f>
        <v>8</v>
      </c>
      <c r="AG291" s="228" t="str">
        <f>_xlfn.CONCAT(HelpMe7[[#This Row],[Year]],"-M",HelpMe7[[#This Row],[Month]])</f>
        <v>2024-M8</v>
      </c>
      <c r="AH291" s="228" t="str">
        <f ca="1">IF(HelpMe7[[#This Row],[Age]]&lt;2,"Less than 2",IF(HelpMe7[[#This Row],[Age]]&lt;5,"From 2 to 5",IF(HelpMe7[[#This Row],[Age]]&lt;10,"From 5 to 10","More than 10")))</f>
        <v>More than 10</v>
      </c>
      <c r="AI2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45505.464583333334</v>
      </c>
      <c r="AJ2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45526.418055555558</v>
      </c>
    </row>
    <row r="292" spans="1:36" ht="14.45">
      <c r="A292" s="236" t="s">
        <v>8987</v>
      </c>
      <c r="B292" s="224" t="s">
        <v>156</v>
      </c>
      <c r="C292" s="224" t="s">
        <v>795</v>
      </c>
      <c r="D292" s="1" t="s">
        <v>2659</v>
      </c>
      <c r="E292" s="224" t="s">
        <v>2660</v>
      </c>
      <c r="F292" s="224" t="s">
        <v>742</v>
      </c>
      <c r="G292" s="224" t="s">
        <v>941</v>
      </c>
      <c r="H292" s="224" t="s">
        <v>403</v>
      </c>
      <c r="I292" s="227" t="s">
        <v>8988</v>
      </c>
      <c r="J292" s="225" t="s">
        <v>8989</v>
      </c>
      <c r="K292" s="224" t="s">
        <v>846</v>
      </c>
      <c r="L292" s="225" t="s">
        <v>8990</v>
      </c>
      <c r="M292" s="224" t="s">
        <v>933</v>
      </c>
      <c r="N292" s="224" t="s">
        <v>1122</v>
      </c>
      <c r="O292" s="224" t="s">
        <v>850</v>
      </c>
      <c r="P292" s="225" t="s">
        <v>8990</v>
      </c>
      <c r="Q292" s="224" t="s">
        <v>795</v>
      </c>
      <c r="R292" s="225" t="s">
        <v>8991</v>
      </c>
      <c r="S292" s="225" t="s">
        <v>8992</v>
      </c>
      <c r="T292" s="225" t="s">
        <v>8989</v>
      </c>
      <c r="U292" s="224" t="s">
        <v>855</v>
      </c>
      <c r="V292" s="224" t="s">
        <v>2667</v>
      </c>
      <c r="W292" s="224" t="s">
        <v>869</v>
      </c>
      <c r="X292" s="228" t="str">
        <f>VLOOKUP(HelpMe7[[#This Row],[Technician]],Technicians[#All],3,FALSE)</f>
        <v>RAK Ceramics</v>
      </c>
      <c r="Y292" s="228" t="str">
        <f>VLOOKUP(HelpMe7[[#This Row],[Technician]],Technicians[#All],2,FALSE)</f>
        <v>SAP SD</v>
      </c>
      <c r="Z292" s="233" t="str">
        <f>IF((TEXT("Oct 28, 2024 00:00 AM","mmm dd, yyyy hh:mm") - TEXT(HelpMe7[[#This Row],[Updated Creation Date]],"mmm dd, yyyy hh:mm"))&gt;0, "Yes","No")</f>
        <v>Yes</v>
      </c>
      <c r="AA292" s="230">
        <f ca="1">IF(HelpMe7[[#This Row],[Updated Resolved Date]]="-",NOW()-TEXT(HelpMe7[[#This Row],[Updated Creation Date]],"mmm dd, yyyy hh:mm"),HelpMe7[[#This Row],[Updated Resolved Date]]-HelpMe7[[#This Row],[Updated Creation Date]])</f>
        <v>6.2805555555605679</v>
      </c>
      <c r="AB292" s="231">
        <f>YEAR(TEXT(HelpMe7[[#This Row],[Updated Creation Date]],"mmm dd, yyyy hh:mm"))</f>
        <v>2024</v>
      </c>
      <c r="AC292" s="228">
        <f>WEEKNUM(TEXT(HelpMe7[[#This Row],[Updated Creation Date]],"mmm dd, yyyy hh:mm"),2)</f>
        <v>31</v>
      </c>
      <c r="AD292" s="228" t="str">
        <f>_xlfn.CONCAT(HelpMe7[[#This Row],[Year]],"-W",HelpMe7[[#This Row],[Week'#]])</f>
        <v>2024-W31</v>
      </c>
      <c r="AE292" s="228" t="str">
        <f>IFERROR(VLOOKUP(HelpMe7[[#This Row],[ID]],CGTracker[#All],11,FALSE),"No CG Status Found")</f>
        <v>No CG Status Found</v>
      </c>
      <c r="AF292" s="228">
        <f>MONTH(TEXT(HelpMe7[[#This Row],[Updated Creation Date]],"mmm dd, yyyy hh:mm"))</f>
        <v>8</v>
      </c>
      <c r="AG292" s="228" t="str">
        <f>_xlfn.CONCAT(HelpMe7[[#This Row],[Year]],"-M",HelpMe7[[#This Row],[Month]])</f>
        <v>2024-M8</v>
      </c>
      <c r="AH292" s="228" t="str">
        <f ca="1">IF(HelpMe7[[#This Row],[Age]]&lt;2,"Less than 2",IF(HelpMe7[[#This Row],[Age]]&lt;5,"From 2 to 5",IF(HelpMe7[[#This Row],[Age]]&lt;10,"From 5 to 10","More than 10")))</f>
        <v>From 5 to 10</v>
      </c>
      <c r="AI2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45505.46597222222</v>
      </c>
      <c r="AJ2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45511.746527777781</v>
      </c>
    </row>
    <row r="293" spans="1:36" ht="14.45">
      <c r="A293" s="236" t="s">
        <v>8993</v>
      </c>
      <c r="B293" s="224" t="s">
        <v>156</v>
      </c>
      <c r="C293" s="224" t="s">
        <v>795</v>
      </c>
      <c r="D293" s="1" t="s">
        <v>2668</v>
      </c>
      <c r="E293" s="224" t="s">
        <v>1155</v>
      </c>
      <c r="F293" s="224" t="s">
        <v>742</v>
      </c>
      <c r="G293" s="224" t="s">
        <v>941</v>
      </c>
      <c r="H293" s="224" t="s">
        <v>131</v>
      </c>
      <c r="I293" s="227" t="s">
        <v>8994</v>
      </c>
      <c r="J293" s="225" t="s">
        <v>8995</v>
      </c>
      <c r="K293" s="224" t="s">
        <v>846</v>
      </c>
      <c r="L293" s="225" t="s">
        <v>855</v>
      </c>
      <c r="M293" s="224" t="s">
        <v>933</v>
      </c>
      <c r="N293" s="224" t="s">
        <v>886</v>
      </c>
      <c r="O293" s="224" t="s">
        <v>850</v>
      </c>
      <c r="P293" s="225" t="s">
        <v>8996</v>
      </c>
      <c r="Q293" s="224" t="s">
        <v>795</v>
      </c>
      <c r="R293" s="225" t="s">
        <v>855</v>
      </c>
      <c r="S293" s="225" t="s">
        <v>855</v>
      </c>
      <c r="T293" s="225" t="s">
        <v>8995</v>
      </c>
      <c r="U293" s="224" t="s">
        <v>855</v>
      </c>
      <c r="V293" s="224" t="s">
        <v>855</v>
      </c>
      <c r="W293" s="224" t="s">
        <v>869</v>
      </c>
      <c r="X293" s="228" t="str">
        <f>VLOOKUP(HelpMe7[[#This Row],[Technician]],Technicians[#All],3,FALSE)</f>
        <v>RAK Ceramics</v>
      </c>
      <c r="Y293" s="228" t="str">
        <f>VLOOKUP(HelpMe7[[#This Row],[Technician]],Technicians[#All],2,FALSE)</f>
        <v>SAP SD</v>
      </c>
      <c r="Z293" s="233" t="str">
        <f>IF((TEXT("Oct 28, 2024 00:00 AM","mmm dd, yyyy hh:mm") - TEXT(HelpMe7[[#This Row],[Updated Creation Date]],"mmm dd, yyyy hh:mm"))&gt;0, "Yes","No")</f>
        <v>Yes</v>
      </c>
      <c r="AA293" s="230">
        <f ca="1">IF(HelpMe7[[#This Row],[Updated Resolved Date]]="-",NOW()-TEXT(HelpMe7[[#This Row],[Updated Creation Date]],"mmm dd, yyyy hh:mm"),HelpMe7[[#This Row],[Updated Resolved Date]]-HelpMe7[[#This Row],[Updated Creation Date]])</f>
        <v>148.2908523148144</v>
      </c>
      <c r="AB293" s="231">
        <f>YEAR(TEXT(HelpMe7[[#This Row],[Updated Creation Date]],"mmm dd, yyyy hh:mm"))</f>
        <v>2024</v>
      </c>
      <c r="AC293" s="228">
        <f>WEEKNUM(TEXT(HelpMe7[[#This Row],[Updated Creation Date]],"mmm dd, yyyy hh:mm"),2)</f>
        <v>31</v>
      </c>
      <c r="AD293" s="228" t="str">
        <f>_xlfn.CONCAT(HelpMe7[[#This Row],[Year]],"-W",HelpMe7[[#This Row],[Week'#]])</f>
        <v>2024-W31</v>
      </c>
      <c r="AE293" s="228" t="str">
        <f>IFERROR(VLOOKUP(HelpMe7[[#This Row],[ID]],CGTracker[#All],11,FALSE),"No CG Status Found")</f>
        <v>No CG Status Found</v>
      </c>
      <c r="AF293" s="228">
        <f>MONTH(TEXT(HelpMe7[[#This Row],[Updated Creation Date]],"mmm dd, yyyy hh:mm"))</f>
        <v>8</v>
      </c>
      <c r="AG293" s="228" t="str">
        <f>_xlfn.CONCAT(HelpMe7[[#This Row],[Year]],"-M",HelpMe7[[#This Row],[Month]])</f>
        <v>2024-M8</v>
      </c>
      <c r="AH293" s="228" t="str">
        <f ca="1">IF(HelpMe7[[#This Row],[Age]]&lt;2,"Less than 2",IF(HelpMe7[[#This Row],[Age]]&lt;5,"From 2 to 5",IF(HelpMe7[[#This Row],[Age]]&lt;10,"From 5 to 10","More than 10")))</f>
        <v>More than 10</v>
      </c>
      <c r="AI2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45505.466666666667</v>
      </c>
      <c r="AJ2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294" spans="1:36" ht="14.45">
      <c r="A294" s="236" t="s">
        <v>8997</v>
      </c>
      <c r="B294" s="224" t="s">
        <v>156</v>
      </c>
      <c r="C294" s="224" t="s">
        <v>795</v>
      </c>
      <c r="D294" s="1" t="s">
        <v>2673</v>
      </c>
      <c r="E294" s="224" t="s">
        <v>2674</v>
      </c>
      <c r="F294" s="224" t="s">
        <v>881</v>
      </c>
      <c r="G294" s="224" t="s">
        <v>882</v>
      </c>
      <c r="H294" s="224" t="s">
        <v>403</v>
      </c>
      <c r="I294" s="227" t="s">
        <v>1115</v>
      </c>
      <c r="J294" s="225" t="s">
        <v>8998</v>
      </c>
      <c r="K294" s="224" t="s">
        <v>846</v>
      </c>
      <c r="L294" s="225" t="s">
        <v>8999</v>
      </c>
      <c r="M294" s="224" t="s">
        <v>933</v>
      </c>
      <c r="N294" s="224" t="s">
        <v>1024</v>
      </c>
      <c r="O294" s="224" t="s">
        <v>850</v>
      </c>
      <c r="P294" s="225" t="s">
        <v>8999</v>
      </c>
      <c r="Q294" s="224" t="s">
        <v>795</v>
      </c>
      <c r="R294" s="225" t="s">
        <v>9000</v>
      </c>
      <c r="S294" s="225" t="s">
        <v>9000</v>
      </c>
      <c r="T294" s="225" t="s">
        <v>8998</v>
      </c>
      <c r="U294" s="224" t="s">
        <v>855</v>
      </c>
      <c r="V294" s="224" t="s">
        <v>855</v>
      </c>
      <c r="W294" s="224" t="s">
        <v>869</v>
      </c>
      <c r="X294" s="228" t="str">
        <f>VLOOKUP(HelpMe7[[#This Row],[Technician]],Technicians[#All],3,FALSE)</f>
        <v>RAK Ceramics</v>
      </c>
      <c r="Y294" s="228" t="str">
        <f>VLOOKUP(HelpMe7[[#This Row],[Technician]],Technicians[#All],2,FALSE)</f>
        <v>SAP Basis</v>
      </c>
      <c r="Z294" s="233" t="str">
        <f>IF((TEXT("Oct 28, 2024 00:00 AM","mmm dd, yyyy hh:mm") - TEXT(HelpMe7[[#This Row],[Updated Creation Date]],"mmm dd, yyyy hh:mm"))&gt;0, "Yes","No")</f>
        <v>Yes</v>
      </c>
      <c r="AA294" s="230">
        <f ca="1">IF(HelpMe7[[#This Row],[Updated Resolved Date]]="-",NOW()-TEXT(HelpMe7[[#This Row],[Updated Creation Date]],"mmm dd, yyyy hh:mm"),HelpMe7[[#This Row],[Updated Resolved Date]]-HelpMe7[[#This Row],[Updated Creation Date]])</f>
        <v>0.93611111110658385</v>
      </c>
      <c r="AB294" s="231">
        <f>YEAR(TEXT(HelpMe7[[#This Row],[Updated Creation Date]],"mmm dd, yyyy hh:mm"))</f>
        <v>2024</v>
      </c>
      <c r="AC294" s="228">
        <f>WEEKNUM(TEXT(HelpMe7[[#This Row],[Updated Creation Date]],"mmm dd, yyyy hh:mm"),2)</f>
        <v>31</v>
      </c>
      <c r="AD294" s="228" t="str">
        <f>_xlfn.CONCAT(HelpMe7[[#This Row],[Year]],"-W",HelpMe7[[#This Row],[Week'#]])</f>
        <v>2024-W31</v>
      </c>
      <c r="AE294" s="228" t="str">
        <f>IFERROR(VLOOKUP(HelpMe7[[#This Row],[ID]],CGTracker[#All],11,FALSE),"No CG Status Found")</f>
        <v>No CG Status Found</v>
      </c>
      <c r="AF294" s="228">
        <f>MONTH(TEXT(HelpMe7[[#This Row],[Updated Creation Date]],"mmm dd, yyyy hh:mm"))</f>
        <v>8</v>
      </c>
      <c r="AG294" s="228" t="str">
        <f>_xlfn.CONCAT(HelpMe7[[#This Row],[Year]],"-M",HelpMe7[[#This Row],[Month]])</f>
        <v>2024-M8</v>
      </c>
      <c r="AH294" s="228" t="str">
        <f ca="1">IF(HelpMe7[[#This Row],[Age]]&lt;2,"Less than 2",IF(HelpMe7[[#This Row],[Age]]&lt;5,"From 2 to 5",IF(HelpMe7[[#This Row],[Age]]&lt;10,"From 5 to 10","More than 10")))</f>
        <v>Less than 2</v>
      </c>
      <c r="AI2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45505.467361111114</v>
      </c>
      <c r="AJ2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45506.40347222222</v>
      </c>
    </row>
    <row r="295" spans="1:36" ht="14.45">
      <c r="A295" s="236" t="s">
        <v>9001</v>
      </c>
      <c r="B295" s="224" t="s">
        <v>156</v>
      </c>
      <c r="C295" s="224" t="s">
        <v>841</v>
      </c>
      <c r="D295" s="1" t="s">
        <v>2680</v>
      </c>
      <c r="E295" s="224" t="s">
        <v>1246</v>
      </c>
      <c r="F295" s="224" t="s">
        <v>1821</v>
      </c>
      <c r="G295" s="224" t="s">
        <v>1822</v>
      </c>
      <c r="H295" s="224" t="s">
        <v>403</v>
      </c>
      <c r="I295" s="227" t="s">
        <v>9002</v>
      </c>
      <c r="J295" s="225" t="s">
        <v>9003</v>
      </c>
      <c r="K295" s="224" t="s">
        <v>2682</v>
      </c>
      <c r="L295" s="225" t="s">
        <v>2756</v>
      </c>
      <c r="M295" s="224" t="s">
        <v>933</v>
      </c>
      <c r="N295" s="224" t="s">
        <v>1004</v>
      </c>
      <c r="O295" s="224" t="s">
        <v>850</v>
      </c>
      <c r="P295" s="225" t="s">
        <v>2756</v>
      </c>
      <c r="Q295" s="224" t="s">
        <v>841</v>
      </c>
      <c r="R295" s="225" t="s">
        <v>9004</v>
      </c>
      <c r="S295" s="225" t="s">
        <v>9004</v>
      </c>
      <c r="T295" s="225" t="s">
        <v>9003</v>
      </c>
      <c r="U295" s="224" t="s">
        <v>855</v>
      </c>
      <c r="V295" s="224" t="s">
        <v>855</v>
      </c>
      <c r="W295" s="224" t="s">
        <v>2685</v>
      </c>
      <c r="X295" s="228" t="str">
        <f>VLOOKUP(HelpMe7[[#This Row],[Technician]],Technicians[#All],3,FALSE)</f>
        <v>RAK Ceramics</v>
      </c>
      <c r="Y295" s="228" t="str">
        <f>VLOOKUP(HelpMe7[[#This Row],[Technician]],Technicians[#All],2,FALSE)</f>
        <v>SharePoint</v>
      </c>
      <c r="Z295" s="233" t="str">
        <f>IF((TEXT("Oct 28, 2024 00:00 AM","mmm dd, yyyy hh:mm") - TEXT(HelpMe7[[#This Row],[Updated Creation Date]],"mmm dd, yyyy hh:mm"))&gt;0, "Yes","No")</f>
        <v>Yes</v>
      </c>
      <c r="AA295" s="230">
        <f ca="1">IF(HelpMe7[[#This Row],[Updated Resolved Date]]="-",NOW()-TEXT(HelpMe7[[#This Row],[Updated Creation Date]],"mmm dd, yyyy hh:mm"),HelpMe7[[#This Row],[Updated Resolved Date]]-HelpMe7[[#This Row],[Updated Creation Date]])</f>
        <v>1.0256944444481633</v>
      </c>
      <c r="AB295" s="231">
        <f>YEAR(TEXT(HelpMe7[[#This Row],[Updated Creation Date]],"mmm dd, yyyy hh:mm"))</f>
        <v>2024</v>
      </c>
      <c r="AC295" s="228">
        <f>WEEKNUM(TEXT(HelpMe7[[#This Row],[Updated Creation Date]],"mmm dd, yyyy hh:mm"),2)</f>
        <v>31</v>
      </c>
      <c r="AD295" s="228" t="str">
        <f>_xlfn.CONCAT(HelpMe7[[#This Row],[Year]],"-W",HelpMe7[[#This Row],[Week'#]])</f>
        <v>2024-W31</v>
      </c>
      <c r="AE295" s="228" t="str">
        <f>IFERROR(VLOOKUP(HelpMe7[[#This Row],[ID]],CGTracker[#All],11,FALSE),"No CG Status Found")</f>
        <v>No CG Status Found</v>
      </c>
      <c r="AF295" s="228">
        <f>MONTH(TEXT(HelpMe7[[#This Row],[Updated Creation Date]],"mmm dd, yyyy hh:mm"))</f>
        <v>8</v>
      </c>
      <c r="AG295" s="228" t="str">
        <f>_xlfn.CONCAT(HelpMe7[[#This Row],[Year]],"-M",HelpMe7[[#This Row],[Month]])</f>
        <v>2024-M8</v>
      </c>
      <c r="AH295" s="228" t="str">
        <f ca="1">IF(HelpMe7[[#This Row],[Age]]&lt;2,"Less than 2",IF(HelpMe7[[#This Row],[Age]]&lt;5,"From 2 to 5",IF(HelpMe7[[#This Row],[Age]]&lt;10,"From 5 to 10","More than 10")))</f>
        <v>Less than 2</v>
      </c>
      <c r="AI2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45505.468055555553</v>
      </c>
      <c r="AJ2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45506.493750000001</v>
      </c>
    </row>
    <row r="296" spans="1:36" ht="14.45">
      <c r="A296" s="236" t="s">
        <v>9005</v>
      </c>
      <c r="B296" s="224" t="s">
        <v>156</v>
      </c>
      <c r="C296" s="224" t="s">
        <v>795</v>
      </c>
      <c r="D296" s="1" t="s">
        <v>2686</v>
      </c>
      <c r="E296" s="224" t="s">
        <v>2687</v>
      </c>
      <c r="F296" s="224" t="s">
        <v>881</v>
      </c>
      <c r="G296" s="224" t="s">
        <v>882</v>
      </c>
      <c r="H296" s="224" t="s">
        <v>403</v>
      </c>
      <c r="I296" s="227" t="s">
        <v>9002</v>
      </c>
      <c r="J296" s="225" t="s">
        <v>9006</v>
      </c>
      <c r="K296" s="224" t="s">
        <v>846</v>
      </c>
      <c r="L296" s="225" t="s">
        <v>9007</v>
      </c>
      <c r="M296" s="224" t="s">
        <v>933</v>
      </c>
      <c r="N296" s="224" t="s">
        <v>1240</v>
      </c>
      <c r="O296" s="224" t="s">
        <v>850</v>
      </c>
      <c r="P296" s="225" t="s">
        <v>9007</v>
      </c>
      <c r="Q296" s="224" t="s">
        <v>795</v>
      </c>
      <c r="R296" s="225" t="s">
        <v>9008</v>
      </c>
      <c r="S296" s="225" t="s">
        <v>9008</v>
      </c>
      <c r="T296" s="225" t="s">
        <v>9006</v>
      </c>
      <c r="U296" s="224" t="s">
        <v>855</v>
      </c>
      <c r="V296" s="224" t="s">
        <v>855</v>
      </c>
      <c r="W296" s="224" t="s">
        <v>869</v>
      </c>
      <c r="X296" s="228" t="str">
        <f>VLOOKUP(HelpMe7[[#This Row],[Technician]],Technicians[#All],3,FALSE)</f>
        <v>RAK Ceramics</v>
      </c>
      <c r="Y296" s="228" t="str">
        <f>VLOOKUP(HelpMe7[[#This Row],[Technician]],Technicians[#All],2,FALSE)</f>
        <v>SAP Basis</v>
      </c>
      <c r="Z296" s="233" t="str">
        <f>IF((TEXT("Oct 28, 2024 00:00 AM","mmm dd, yyyy hh:mm") - TEXT(HelpMe7[[#This Row],[Updated Creation Date]],"mmm dd, yyyy hh:mm"))&gt;0, "Yes","No")</f>
        <v>Yes</v>
      </c>
      <c r="AA296" s="230">
        <f ca="1">IF(HelpMe7[[#This Row],[Updated Resolved Date]]="-",NOW()-TEXT(HelpMe7[[#This Row],[Updated Creation Date]],"mmm dd, yyyy hh:mm"),HelpMe7[[#This Row],[Updated Resolved Date]]-HelpMe7[[#This Row],[Updated Creation Date]])</f>
        <v>0.21875</v>
      </c>
      <c r="AB296" s="231">
        <f>YEAR(TEXT(HelpMe7[[#This Row],[Updated Creation Date]],"mmm dd, yyyy hh:mm"))</f>
        <v>2024</v>
      </c>
      <c r="AC296" s="228">
        <f>WEEKNUM(TEXT(HelpMe7[[#This Row],[Updated Creation Date]],"mmm dd, yyyy hh:mm"),2)</f>
        <v>31</v>
      </c>
      <c r="AD296" s="228" t="str">
        <f>_xlfn.CONCAT(HelpMe7[[#This Row],[Year]],"-W",HelpMe7[[#This Row],[Week'#]])</f>
        <v>2024-W31</v>
      </c>
      <c r="AE296" s="228" t="str">
        <f>IFERROR(VLOOKUP(HelpMe7[[#This Row],[ID]],CGTracker[#All],11,FALSE),"No CG Status Found")</f>
        <v>No CG Status Found</v>
      </c>
      <c r="AF296" s="228">
        <f>MONTH(TEXT(HelpMe7[[#This Row],[Updated Creation Date]],"mmm dd, yyyy hh:mm"))</f>
        <v>8</v>
      </c>
      <c r="AG296" s="228" t="str">
        <f>_xlfn.CONCAT(HelpMe7[[#This Row],[Year]],"-M",HelpMe7[[#This Row],[Month]])</f>
        <v>2024-M8</v>
      </c>
      <c r="AH296" s="228" t="str">
        <f ca="1">IF(HelpMe7[[#This Row],[Age]]&lt;2,"Less than 2",IF(HelpMe7[[#This Row],[Age]]&lt;5,"From 2 to 5",IF(HelpMe7[[#This Row],[Age]]&lt;10,"From 5 to 10","More than 10")))</f>
        <v>Less than 2</v>
      </c>
      <c r="AI2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45505.468055555553</v>
      </c>
      <c r="AJ2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45505.686805555553</v>
      </c>
    </row>
    <row r="297" spans="1:36" ht="14.45">
      <c r="A297" s="236" t="s">
        <v>9009</v>
      </c>
      <c r="B297" s="224" t="s">
        <v>156</v>
      </c>
      <c r="C297" s="224" t="s">
        <v>795</v>
      </c>
      <c r="D297" s="1" t="s">
        <v>2692</v>
      </c>
      <c r="E297" s="224" t="s">
        <v>1010</v>
      </c>
      <c r="F297" s="224" t="s">
        <v>881</v>
      </c>
      <c r="G297" s="224" t="s">
        <v>882</v>
      </c>
      <c r="H297" s="224" t="s">
        <v>403</v>
      </c>
      <c r="I297" s="227" t="s">
        <v>9010</v>
      </c>
      <c r="J297" s="225" t="s">
        <v>2629</v>
      </c>
      <c r="K297" s="224" t="s">
        <v>846</v>
      </c>
      <c r="L297" s="225" t="s">
        <v>9011</v>
      </c>
      <c r="M297" s="224" t="s">
        <v>933</v>
      </c>
      <c r="N297" s="224" t="s">
        <v>1555</v>
      </c>
      <c r="O297" s="224" t="s">
        <v>850</v>
      </c>
      <c r="P297" s="225" t="s">
        <v>9011</v>
      </c>
      <c r="Q297" s="224" t="s">
        <v>795</v>
      </c>
      <c r="R297" s="225" t="s">
        <v>9012</v>
      </c>
      <c r="S297" s="225" t="s">
        <v>9012</v>
      </c>
      <c r="T297" s="225" t="s">
        <v>2629</v>
      </c>
      <c r="U297" s="224" t="s">
        <v>855</v>
      </c>
      <c r="V297" s="224" t="s">
        <v>855</v>
      </c>
      <c r="W297" s="224" t="s">
        <v>869</v>
      </c>
      <c r="X297" s="228" t="str">
        <f>VLOOKUP(HelpMe7[[#This Row],[Technician]],Technicians[#All],3,FALSE)</f>
        <v>RAK Ceramics</v>
      </c>
      <c r="Y297" s="228" t="str">
        <f>VLOOKUP(HelpMe7[[#This Row],[Technician]],Technicians[#All],2,FALSE)</f>
        <v>SAP Basis</v>
      </c>
      <c r="Z297" s="233" t="str">
        <f>IF((TEXT("Oct 28, 2024 00:00 AM","mmm dd, yyyy hh:mm") - TEXT(HelpMe7[[#This Row],[Updated Creation Date]],"mmm dd, yyyy hh:mm"))&gt;0, "Yes","No")</f>
        <v>Yes</v>
      </c>
      <c r="AA297" s="230">
        <f ca="1">IF(HelpMe7[[#This Row],[Updated Resolved Date]]="-",NOW()-TEXT(HelpMe7[[#This Row],[Updated Creation Date]],"mmm dd, yyyy hh:mm"),HelpMe7[[#This Row],[Updated Resolved Date]]-HelpMe7[[#This Row],[Updated Creation Date]])</f>
        <v>0.17916666666860692</v>
      </c>
      <c r="AB297" s="231">
        <f>YEAR(TEXT(HelpMe7[[#This Row],[Updated Creation Date]],"mmm dd, yyyy hh:mm"))</f>
        <v>2024</v>
      </c>
      <c r="AC297" s="228">
        <f>WEEKNUM(TEXT(HelpMe7[[#This Row],[Updated Creation Date]],"mmm dd, yyyy hh:mm"),2)</f>
        <v>31</v>
      </c>
      <c r="AD297" s="228" t="str">
        <f>_xlfn.CONCAT(HelpMe7[[#This Row],[Year]],"-W",HelpMe7[[#This Row],[Week'#]])</f>
        <v>2024-W31</v>
      </c>
      <c r="AE297" s="228" t="str">
        <f>IFERROR(VLOOKUP(HelpMe7[[#This Row],[ID]],CGTracker[#All],11,FALSE),"No CG Status Found")</f>
        <v>No CG Status Found</v>
      </c>
      <c r="AF297" s="228">
        <f>MONTH(TEXT(HelpMe7[[#This Row],[Updated Creation Date]],"mmm dd, yyyy hh:mm"))</f>
        <v>8</v>
      </c>
      <c r="AG297" s="228" t="str">
        <f>_xlfn.CONCAT(HelpMe7[[#This Row],[Year]],"-M",HelpMe7[[#This Row],[Month]])</f>
        <v>2024-M8</v>
      </c>
      <c r="AH297" s="228" t="str">
        <f ca="1">IF(HelpMe7[[#This Row],[Age]]&lt;2,"Less than 2",IF(HelpMe7[[#This Row],[Age]]&lt;5,"From 2 to 5",IF(HelpMe7[[#This Row],[Age]]&lt;10,"From 5 to 10","More than 10")))</f>
        <v>Less than 2</v>
      </c>
      <c r="AI2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45505.470138888886</v>
      </c>
      <c r="AJ2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45505.649305555555</v>
      </c>
    </row>
    <row r="298" spans="1:36" ht="14.45">
      <c r="A298" s="236" t="s">
        <v>9013</v>
      </c>
      <c r="B298" s="224" t="s">
        <v>117</v>
      </c>
      <c r="C298" s="224" t="s">
        <v>795</v>
      </c>
      <c r="D298" s="1" t="s">
        <v>2698</v>
      </c>
      <c r="E298" s="224" t="s">
        <v>880</v>
      </c>
      <c r="F298" s="224" t="s">
        <v>2413</v>
      </c>
      <c r="G298" s="224" t="s">
        <v>882</v>
      </c>
      <c r="H298" s="224" t="s">
        <v>403</v>
      </c>
      <c r="I298" s="227" t="s">
        <v>9014</v>
      </c>
      <c r="J298" s="225" t="s">
        <v>9015</v>
      </c>
      <c r="K298" s="224" t="s">
        <v>846</v>
      </c>
      <c r="L298" s="225" t="s">
        <v>8594</v>
      </c>
      <c r="M298" s="224" t="s">
        <v>880</v>
      </c>
      <c r="N298" s="224" t="s">
        <v>886</v>
      </c>
      <c r="O298" s="224" t="s">
        <v>850</v>
      </c>
      <c r="P298" s="225" t="s">
        <v>8594</v>
      </c>
      <c r="Q298" s="224" t="s">
        <v>795</v>
      </c>
      <c r="R298" s="225" t="s">
        <v>9016</v>
      </c>
      <c r="S298" s="225" t="s">
        <v>9017</v>
      </c>
      <c r="T298" s="225" t="s">
        <v>9015</v>
      </c>
      <c r="U298" s="224" t="s">
        <v>890</v>
      </c>
      <c r="V298" s="224" t="s">
        <v>855</v>
      </c>
      <c r="W298" s="224" t="s">
        <v>869</v>
      </c>
      <c r="X298" s="228" t="str">
        <f>VLOOKUP(HelpMe7[[#This Row],[Technician]],Technicians[#All],3,FALSE)</f>
        <v>RAK Ceramics</v>
      </c>
      <c r="Y298" s="228" t="str">
        <f>VLOOKUP(HelpMe7[[#This Row],[Technician]],Technicians[#All],2,FALSE)</f>
        <v>SAP Basis</v>
      </c>
      <c r="Z298" s="233" t="str">
        <f>IF((TEXT("Oct 28, 2024 00:00 AM","mmm dd, yyyy hh:mm") - TEXT(HelpMe7[[#This Row],[Updated Creation Date]],"mmm dd, yyyy hh:mm"))&gt;0, "Yes","No")</f>
        <v>Yes</v>
      </c>
      <c r="AA298" s="230">
        <f ca="1">IF(HelpMe7[[#This Row],[Updated Resolved Date]]="-",NOW()-TEXT(HelpMe7[[#This Row],[Updated Creation Date]],"mmm dd, yyyy hh:mm"),HelpMe7[[#This Row],[Updated Resolved Date]]-HelpMe7[[#This Row],[Updated Creation Date]])</f>
        <v>3.9583333333357587</v>
      </c>
      <c r="AB298" s="231">
        <f>YEAR(TEXT(HelpMe7[[#This Row],[Updated Creation Date]],"mmm dd, yyyy hh:mm"))</f>
        <v>2024</v>
      </c>
      <c r="AC298" s="228">
        <f>WEEKNUM(TEXT(HelpMe7[[#This Row],[Updated Creation Date]],"mmm dd, yyyy hh:mm"),2)</f>
        <v>31</v>
      </c>
      <c r="AD298" s="228" t="str">
        <f>_xlfn.CONCAT(HelpMe7[[#This Row],[Year]],"-W",HelpMe7[[#This Row],[Week'#]])</f>
        <v>2024-W31</v>
      </c>
      <c r="AE298" s="228" t="str">
        <f>IFERROR(VLOOKUP(HelpMe7[[#This Row],[ID]],CGTracker[#All],11,FALSE),"No CG Status Found")</f>
        <v>No CG Status Found</v>
      </c>
      <c r="AF298" s="228">
        <f>MONTH(TEXT(HelpMe7[[#This Row],[Updated Creation Date]],"mmm dd, yyyy hh:mm"))</f>
        <v>8</v>
      </c>
      <c r="AG298" s="228" t="str">
        <f>_xlfn.CONCAT(HelpMe7[[#This Row],[Year]],"-M",HelpMe7[[#This Row],[Month]])</f>
        <v>2024-M8</v>
      </c>
      <c r="AH298" s="228" t="str">
        <f ca="1">IF(HelpMe7[[#This Row],[Age]]&lt;2,"Less than 2",IF(HelpMe7[[#This Row],[Age]]&lt;5,"From 2 to 5",IF(HelpMe7[[#This Row],[Age]]&lt;10,"From 5 to 10","More than 10")))</f>
        <v>From 2 to 5</v>
      </c>
      <c r="AI2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45505.518055555556</v>
      </c>
      <c r="AJ2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45509.476388888892</v>
      </c>
    </row>
    <row r="299" spans="1:36" ht="14.45">
      <c r="A299" s="236" t="s">
        <v>9018</v>
      </c>
      <c r="B299" s="224" t="s">
        <v>117</v>
      </c>
      <c r="C299" s="224" t="s">
        <v>795</v>
      </c>
      <c r="D299" s="1" t="s">
        <v>2704</v>
      </c>
      <c r="E299" s="224" t="s">
        <v>2705</v>
      </c>
      <c r="F299" s="224" t="s">
        <v>881</v>
      </c>
      <c r="G299" s="224" t="s">
        <v>882</v>
      </c>
      <c r="H299" s="224" t="s">
        <v>403</v>
      </c>
      <c r="I299" s="227" t="s">
        <v>9019</v>
      </c>
      <c r="J299" s="225" t="s">
        <v>9020</v>
      </c>
      <c r="K299" s="224" t="s">
        <v>846</v>
      </c>
      <c r="L299" s="225" t="s">
        <v>8647</v>
      </c>
      <c r="M299" s="224" t="s">
        <v>2705</v>
      </c>
      <c r="N299" s="224" t="s">
        <v>924</v>
      </c>
      <c r="O299" s="224" t="s">
        <v>850</v>
      </c>
      <c r="P299" s="225" t="s">
        <v>8647</v>
      </c>
      <c r="Q299" s="224" t="s">
        <v>795</v>
      </c>
      <c r="R299" s="225" t="s">
        <v>9021</v>
      </c>
      <c r="S299" s="225" t="s">
        <v>9022</v>
      </c>
      <c r="T299" s="225" t="s">
        <v>9020</v>
      </c>
      <c r="U299" s="224" t="s">
        <v>890</v>
      </c>
      <c r="V299" s="224" t="s">
        <v>855</v>
      </c>
      <c r="W299" s="224" t="s">
        <v>869</v>
      </c>
      <c r="X299" s="228" t="str">
        <f>VLOOKUP(HelpMe7[[#This Row],[Technician]],Technicians[#All],3,FALSE)</f>
        <v>RAK Ceramics</v>
      </c>
      <c r="Y299" s="228" t="str">
        <f>VLOOKUP(HelpMe7[[#This Row],[Technician]],Technicians[#All],2,FALSE)</f>
        <v>SAP Basis</v>
      </c>
      <c r="Z299" s="233" t="str">
        <f>IF((TEXT("Oct 28, 2024 00:00 AM","mmm dd, yyyy hh:mm") - TEXT(HelpMe7[[#This Row],[Updated Creation Date]],"mmm dd, yyyy hh:mm"))&gt;0, "Yes","No")</f>
        <v>Yes</v>
      </c>
      <c r="AA299" s="230">
        <f ca="1">IF(HelpMe7[[#This Row],[Updated Resolved Date]]="-",NOW()-TEXT(HelpMe7[[#This Row],[Updated Creation Date]],"mmm dd, yyyy hh:mm"),HelpMe7[[#This Row],[Updated Resolved Date]]-HelpMe7[[#This Row],[Updated Creation Date]])</f>
        <v>49.120833333334303</v>
      </c>
      <c r="AB299" s="231">
        <f>YEAR(TEXT(HelpMe7[[#This Row],[Updated Creation Date]],"mmm dd, yyyy hh:mm"))</f>
        <v>2024</v>
      </c>
      <c r="AC299" s="228">
        <f>WEEKNUM(TEXT(HelpMe7[[#This Row],[Updated Creation Date]],"mmm dd, yyyy hh:mm"),2)</f>
        <v>31</v>
      </c>
      <c r="AD299" s="228" t="str">
        <f>_xlfn.CONCAT(HelpMe7[[#This Row],[Year]],"-W",HelpMe7[[#This Row],[Week'#]])</f>
        <v>2024-W31</v>
      </c>
      <c r="AE299" s="228" t="str">
        <f>IFERROR(VLOOKUP(HelpMe7[[#This Row],[ID]],CGTracker[#All],11,FALSE),"No CG Status Found")</f>
        <v>No CG Status Found</v>
      </c>
      <c r="AF299" s="228">
        <f>MONTH(TEXT(HelpMe7[[#This Row],[Updated Creation Date]],"mmm dd, yyyy hh:mm"))</f>
        <v>8</v>
      </c>
      <c r="AG299" s="228" t="str">
        <f>_xlfn.CONCAT(HelpMe7[[#This Row],[Year]],"-M",HelpMe7[[#This Row],[Month]])</f>
        <v>2024-M8</v>
      </c>
      <c r="AH299" s="228" t="str">
        <f ca="1">IF(HelpMe7[[#This Row],[Age]]&lt;2,"Less than 2",IF(HelpMe7[[#This Row],[Age]]&lt;5,"From 2 to 5",IF(HelpMe7[[#This Row],[Age]]&lt;10,"From 5 to 10","More than 10")))</f>
        <v>More than 10</v>
      </c>
      <c r="AI2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45505.626388888886</v>
      </c>
      <c r="AJ2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45554.74722222222</v>
      </c>
    </row>
    <row r="300" spans="1:36" ht="14.45">
      <c r="A300" s="236" t="s">
        <v>9023</v>
      </c>
      <c r="B300" s="224" t="s">
        <v>117</v>
      </c>
      <c r="C300" s="224" t="s">
        <v>795</v>
      </c>
      <c r="D300" s="1" t="s">
        <v>2710</v>
      </c>
      <c r="E300" s="224" t="s">
        <v>2711</v>
      </c>
      <c r="F300" s="224" t="s">
        <v>881</v>
      </c>
      <c r="G300" s="224" t="s">
        <v>882</v>
      </c>
      <c r="H300" s="224" t="s">
        <v>131</v>
      </c>
      <c r="I300" s="227" t="s">
        <v>9024</v>
      </c>
      <c r="J300" s="225" t="s">
        <v>9025</v>
      </c>
      <c r="K300" s="224" t="s">
        <v>846</v>
      </c>
      <c r="L300" s="225" t="s">
        <v>855</v>
      </c>
      <c r="M300" s="224" t="s">
        <v>2711</v>
      </c>
      <c r="N300" s="224" t="s">
        <v>924</v>
      </c>
      <c r="O300" s="224" t="s">
        <v>850</v>
      </c>
      <c r="P300" s="225" t="s">
        <v>2714</v>
      </c>
      <c r="Q300" s="224" t="s">
        <v>795</v>
      </c>
      <c r="R300" s="225" t="s">
        <v>855</v>
      </c>
      <c r="S300" s="225" t="s">
        <v>9026</v>
      </c>
      <c r="T300" s="225" t="s">
        <v>9025</v>
      </c>
      <c r="U300" s="224" t="s">
        <v>890</v>
      </c>
      <c r="V300" s="224" t="s">
        <v>855</v>
      </c>
      <c r="W300" s="224" t="s">
        <v>869</v>
      </c>
      <c r="X300" s="228" t="str">
        <f>VLOOKUP(HelpMe7[[#This Row],[Technician]],Technicians[#All],3,FALSE)</f>
        <v>RAK Ceramics</v>
      </c>
      <c r="Y300" s="228" t="str">
        <f>VLOOKUP(HelpMe7[[#This Row],[Technician]],Technicians[#All],2,FALSE)</f>
        <v>SAP Basis</v>
      </c>
      <c r="Z300" s="233" t="str">
        <f>IF((TEXT("Oct 28, 2024 00:00 AM","mmm dd, yyyy hh:mm") - TEXT(HelpMe7[[#This Row],[Updated Creation Date]],"mmm dd, yyyy hh:mm"))&gt;0, "Yes","No")</f>
        <v>Yes</v>
      </c>
      <c r="AA300" s="230">
        <f ca="1">IF(HelpMe7[[#This Row],[Updated Resolved Date]]="-",NOW()-TEXT(HelpMe7[[#This Row],[Updated Creation Date]],"mmm dd, yyyy hh:mm"),HelpMe7[[#This Row],[Updated Resolved Date]]-HelpMe7[[#This Row],[Updated Creation Date]])</f>
        <v>148.12001898148446</v>
      </c>
      <c r="AB300" s="231">
        <f>YEAR(TEXT(HelpMe7[[#This Row],[Updated Creation Date]],"mmm dd, yyyy hh:mm"))</f>
        <v>2024</v>
      </c>
      <c r="AC300" s="228">
        <f>WEEKNUM(TEXT(HelpMe7[[#This Row],[Updated Creation Date]],"mmm dd, yyyy hh:mm"),2)</f>
        <v>31</v>
      </c>
      <c r="AD300" s="228" t="str">
        <f>_xlfn.CONCAT(HelpMe7[[#This Row],[Year]],"-W",HelpMe7[[#This Row],[Week'#]])</f>
        <v>2024-W31</v>
      </c>
      <c r="AE300" s="228" t="str">
        <f>IFERROR(VLOOKUP(HelpMe7[[#This Row],[ID]],CGTracker[#All],11,FALSE),"No CG Status Found")</f>
        <v>No CG Status Found</v>
      </c>
      <c r="AF300" s="228">
        <f>MONTH(TEXT(HelpMe7[[#This Row],[Updated Creation Date]],"mmm dd, yyyy hh:mm"))</f>
        <v>8</v>
      </c>
      <c r="AG300" s="228" t="str">
        <f>_xlfn.CONCAT(HelpMe7[[#This Row],[Year]],"-M",HelpMe7[[#This Row],[Month]])</f>
        <v>2024-M8</v>
      </c>
      <c r="AH300" s="228" t="str">
        <f ca="1">IF(HelpMe7[[#This Row],[Age]]&lt;2,"Less than 2",IF(HelpMe7[[#This Row],[Age]]&lt;5,"From 2 to 5",IF(HelpMe7[[#This Row],[Age]]&lt;10,"From 5 to 10","More than 10")))</f>
        <v>More than 10</v>
      </c>
      <c r="AI3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45505.637499999997</v>
      </c>
      <c r="AJ3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01" spans="1:36" ht="14.45">
      <c r="A301" s="236" t="s">
        <v>9027</v>
      </c>
      <c r="B301" s="224" t="s">
        <v>117</v>
      </c>
      <c r="C301" s="224" t="s">
        <v>892</v>
      </c>
      <c r="D301" s="1" t="s">
        <v>2716</v>
      </c>
      <c r="E301" s="224" t="s">
        <v>2717</v>
      </c>
      <c r="F301" s="224" t="s">
        <v>2413</v>
      </c>
      <c r="G301" s="224" t="s">
        <v>882</v>
      </c>
      <c r="H301" s="224" t="s">
        <v>403</v>
      </c>
      <c r="I301" s="227" t="s">
        <v>9028</v>
      </c>
      <c r="J301" s="225" t="s">
        <v>9029</v>
      </c>
      <c r="K301" s="224" t="s">
        <v>846</v>
      </c>
      <c r="L301" s="225" t="s">
        <v>9030</v>
      </c>
      <c r="M301" s="224" t="s">
        <v>2717</v>
      </c>
      <c r="N301" s="224" t="s">
        <v>2721</v>
      </c>
      <c r="O301" s="224" t="s">
        <v>850</v>
      </c>
      <c r="P301" s="225" t="s">
        <v>9030</v>
      </c>
      <c r="Q301" s="224" t="s">
        <v>795</v>
      </c>
      <c r="R301" s="225" t="s">
        <v>9031</v>
      </c>
      <c r="S301" s="225" t="s">
        <v>9031</v>
      </c>
      <c r="T301" s="225" t="s">
        <v>9029</v>
      </c>
      <c r="U301" s="224" t="s">
        <v>890</v>
      </c>
      <c r="V301" s="224" t="s">
        <v>855</v>
      </c>
      <c r="W301" s="224" t="s">
        <v>869</v>
      </c>
      <c r="X301" s="228" t="str">
        <f>VLOOKUP(HelpMe7[[#This Row],[Technician]],Technicians[#All],3,FALSE)</f>
        <v>RAK Ceramics</v>
      </c>
      <c r="Y301" s="228" t="str">
        <f>VLOOKUP(HelpMe7[[#This Row],[Technician]],Technicians[#All],2,FALSE)</f>
        <v>SAP Basis</v>
      </c>
      <c r="Z301" s="233" t="str">
        <f>IF((TEXT("Oct 28, 2024 00:00 AM","mmm dd, yyyy hh:mm") - TEXT(HelpMe7[[#This Row],[Updated Creation Date]],"mmm dd, yyyy hh:mm"))&gt;0, "Yes","No")</f>
        <v>Yes</v>
      </c>
      <c r="AA301" s="230">
        <f ca="1">IF(HelpMe7[[#This Row],[Updated Resolved Date]]="-",NOW()-TEXT(HelpMe7[[#This Row],[Updated Creation Date]],"mmm dd, yyyy hh:mm"),HelpMe7[[#This Row],[Updated Resolved Date]]-HelpMe7[[#This Row],[Updated Creation Date]])</f>
        <v>0.92013888889050577</v>
      </c>
      <c r="AB301" s="231">
        <f>YEAR(TEXT(HelpMe7[[#This Row],[Updated Creation Date]],"mmm dd, yyyy hh:mm"))</f>
        <v>2024</v>
      </c>
      <c r="AC301" s="228">
        <f>WEEKNUM(TEXT(HelpMe7[[#This Row],[Updated Creation Date]],"mmm dd, yyyy hh:mm"),2)</f>
        <v>31</v>
      </c>
      <c r="AD301" s="228" t="str">
        <f>_xlfn.CONCAT(HelpMe7[[#This Row],[Year]],"-W",HelpMe7[[#This Row],[Week'#]])</f>
        <v>2024-W31</v>
      </c>
      <c r="AE301" s="228" t="str">
        <f>IFERROR(VLOOKUP(HelpMe7[[#This Row],[ID]],CGTracker[#All],11,FALSE),"No CG Status Found")</f>
        <v>No CG Status Found</v>
      </c>
      <c r="AF301" s="228">
        <f>MONTH(TEXT(HelpMe7[[#This Row],[Updated Creation Date]],"mmm dd, yyyy hh:mm"))</f>
        <v>8</v>
      </c>
      <c r="AG301" s="228" t="str">
        <f>_xlfn.CONCAT(HelpMe7[[#This Row],[Year]],"-M",HelpMe7[[#This Row],[Month]])</f>
        <v>2024-M8</v>
      </c>
      <c r="AH301" s="228" t="str">
        <f ca="1">IF(HelpMe7[[#This Row],[Age]]&lt;2,"Less than 2",IF(HelpMe7[[#This Row],[Age]]&lt;5,"From 2 to 5",IF(HelpMe7[[#This Row],[Age]]&lt;10,"From 5 to 10","More than 10")))</f>
        <v>Less than 2</v>
      </c>
      <c r="AI3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45505.706944444442</v>
      </c>
      <c r="AJ3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45506.627083333333</v>
      </c>
    </row>
    <row r="302" spans="1:36" ht="14.45">
      <c r="A302" s="236" t="s">
        <v>9032</v>
      </c>
      <c r="B302" s="224" t="s">
        <v>117</v>
      </c>
      <c r="C302" s="224" t="s">
        <v>795</v>
      </c>
      <c r="D302" s="1" t="s">
        <v>2724</v>
      </c>
      <c r="E302" s="224" t="s">
        <v>2725</v>
      </c>
      <c r="F302" s="224" t="s">
        <v>2413</v>
      </c>
      <c r="G302" s="224" t="s">
        <v>882</v>
      </c>
      <c r="H302" s="224" t="s">
        <v>403</v>
      </c>
      <c r="I302" s="227" t="s">
        <v>9020</v>
      </c>
      <c r="J302" s="225" t="s">
        <v>9033</v>
      </c>
      <c r="K302" s="224" t="s">
        <v>846</v>
      </c>
      <c r="L302" s="225" t="s">
        <v>9034</v>
      </c>
      <c r="M302" s="224" t="s">
        <v>2725</v>
      </c>
      <c r="N302" s="224" t="s">
        <v>1240</v>
      </c>
      <c r="O302" s="224" t="s">
        <v>850</v>
      </c>
      <c r="P302" s="225" t="s">
        <v>9034</v>
      </c>
      <c r="Q302" s="224" t="s">
        <v>795</v>
      </c>
      <c r="R302" s="225" t="s">
        <v>9035</v>
      </c>
      <c r="S302" s="225" t="s">
        <v>9035</v>
      </c>
      <c r="T302" s="225" t="s">
        <v>9033</v>
      </c>
      <c r="U302" s="224" t="s">
        <v>890</v>
      </c>
      <c r="V302" s="224" t="s">
        <v>855</v>
      </c>
      <c r="W302" s="224" t="s">
        <v>869</v>
      </c>
      <c r="X302" s="228" t="str">
        <f>VLOOKUP(HelpMe7[[#This Row],[Technician]],Technicians[#All],3,FALSE)</f>
        <v>RAK Ceramics</v>
      </c>
      <c r="Y302" s="228" t="str">
        <f>VLOOKUP(HelpMe7[[#This Row],[Technician]],Technicians[#All],2,FALSE)</f>
        <v>SAP Basis</v>
      </c>
      <c r="Z302" s="233" t="str">
        <f>IF((TEXT("Oct 28, 2024 00:00 AM","mmm dd, yyyy hh:mm") - TEXT(HelpMe7[[#This Row],[Updated Creation Date]],"mmm dd, yyyy hh:mm"))&gt;0, "Yes","No")</f>
        <v>Yes</v>
      </c>
      <c r="AA302" s="230">
        <f ca="1">IF(HelpMe7[[#This Row],[Updated Resolved Date]]="-",NOW()-TEXT(HelpMe7[[#This Row],[Updated Creation Date]],"mmm dd, yyyy hh:mm"),HelpMe7[[#This Row],[Updated Resolved Date]]-HelpMe7[[#This Row],[Updated Creation Date]])</f>
        <v>3.9680555555532919</v>
      </c>
      <c r="AB302" s="231">
        <f>YEAR(TEXT(HelpMe7[[#This Row],[Updated Creation Date]],"mmm dd, yyyy hh:mm"))</f>
        <v>2024</v>
      </c>
      <c r="AC302" s="228">
        <f>WEEKNUM(TEXT(HelpMe7[[#This Row],[Updated Creation Date]],"mmm dd, yyyy hh:mm"),2)</f>
        <v>31</v>
      </c>
      <c r="AD302" s="228" t="str">
        <f>_xlfn.CONCAT(HelpMe7[[#This Row],[Year]],"-W",HelpMe7[[#This Row],[Week'#]])</f>
        <v>2024-W31</v>
      </c>
      <c r="AE302" s="228" t="str">
        <f>IFERROR(VLOOKUP(HelpMe7[[#This Row],[ID]],CGTracker[#All],11,FALSE),"No CG Status Found")</f>
        <v>No CG Status Found</v>
      </c>
      <c r="AF302" s="228">
        <f>MONTH(TEXT(HelpMe7[[#This Row],[Updated Creation Date]],"mmm dd, yyyy hh:mm"))</f>
        <v>8</v>
      </c>
      <c r="AG302" s="228" t="str">
        <f>_xlfn.CONCAT(HelpMe7[[#This Row],[Year]],"-M",HelpMe7[[#This Row],[Month]])</f>
        <v>2024-M8</v>
      </c>
      <c r="AH302" s="228" t="str">
        <f ca="1">IF(HelpMe7[[#This Row],[Age]]&lt;2,"Less than 2",IF(HelpMe7[[#This Row],[Age]]&lt;5,"From 2 to 5",IF(HelpMe7[[#This Row],[Age]]&lt;10,"From 5 to 10","More than 10")))</f>
        <v>From 2 to 5</v>
      </c>
      <c r="AI3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45505.709722222222</v>
      </c>
      <c r="AJ3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45509.677777777775</v>
      </c>
    </row>
    <row r="303" spans="1:36" ht="14.45">
      <c r="A303" s="236" t="s">
        <v>9036</v>
      </c>
      <c r="B303" s="224" t="s">
        <v>117</v>
      </c>
      <c r="C303" s="224" t="s">
        <v>892</v>
      </c>
      <c r="D303" s="1" t="s">
        <v>2730</v>
      </c>
      <c r="E303" s="224" t="s">
        <v>2731</v>
      </c>
      <c r="F303" s="224" t="s">
        <v>2413</v>
      </c>
      <c r="G303" s="224" t="s">
        <v>882</v>
      </c>
      <c r="H303" s="224" t="s">
        <v>403</v>
      </c>
      <c r="I303" s="227" t="s">
        <v>9037</v>
      </c>
      <c r="J303" s="225" t="s">
        <v>9038</v>
      </c>
      <c r="K303" s="224" t="s">
        <v>846</v>
      </c>
      <c r="L303" s="225" t="s">
        <v>8594</v>
      </c>
      <c r="M303" s="224" t="s">
        <v>2731</v>
      </c>
      <c r="N303" s="224" t="s">
        <v>1240</v>
      </c>
      <c r="O303" s="224" t="s">
        <v>850</v>
      </c>
      <c r="P303" s="225" t="s">
        <v>8594</v>
      </c>
      <c r="Q303" s="224" t="s">
        <v>795</v>
      </c>
      <c r="R303" s="225" t="s">
        <v>9039</v>
      </c>
      <c r="S303" s="225" t="s">
        <v>9039</v>
      </c>
      <c r="T303" s="225" t="s">
        <v>9038</v>
      </c>
      <c r="U303" s="224" t="s">
        <v>890</v>
      </c>
      <c r="V303" s="224" t="s">
        <v>855</v>
      </c>
      <c r="W303" s="224" t="s">
        <v>869</v>
      </c>
      <c r="X303" s="228" t="str">
        <f>VLOOKUP(HelpMe7[[#This Row],[Technician]],Technicians[#All],3,FALSE)</f>
        <v>RAK Ceramics</v>
      </c>
      <c r="Y303" s="228" t="str">
        <f>VLOOKUP(HelpMe7[[#This Row],[Technician]],Technicians[#All],2,FALSE)</f>
        <v>SAP Basis</v>
      </c>
      <c r="Z303" s="233" t="str">
        <f>IF((TEXT("Oct 28, 2024 00:00 AM","mmm dd, yyyy hh:mm") - TEXT(HelpMe7[[#This Row],[Updated Creation Date]],"mmm dd, yyyy hh:mm"))&gt;0, "Yes","No")</f>
        <v>Yes</v>
      </c>
      <c r="AA303" s="230">
        <f ca="1">IF(HelpMe7[[#This Row],[Updated Resolved Date]]="-",NOW()-TEXT(HelpMe7[[#This Row],[Updated Creation Date]],"mmm dd, yyyy hh:mm"),HelpMe7[[#This Row],[Updated Resolved Date]]-HelpMe7[[#This Row],[Updated Creation Date]])</f>
        <v>3.7368055555562023</v>
      </c>
      <c r="AB303" s="231">
        <f>YEAR(TEXT(HelpMe7[[#This Row],[Updated Creation Date]],"mmm dd, yyyy hh:mm"))</f>
        <v>2024</v>
      </c>
      <c r="AC303" s="228">
        <f>WEEKNUM(TEXT(HelpMe7[[#This Row],[Updated Creation Date]],"mmm dd, yyyy hh:mm"),2)</f>
        <v>31</v>
      </c>
      <c r="AD303" s="228" t="str">
        <f>_xlfn.CONCAT(HelpMe7[[#This Row],[Year]],"-W",HelpMe7[[#This Row],[Week'#]])</f>
        <v>2024-W31</v>
      </c>
      <c r="AE303" s="228" t="str">
        <f>IFERROR(VLOOKUP(HelpMe7[[#This Row],[ID]],CGTracker[#All],11,FALSE),"No CG Status Found")</f>
        <v>No CG Status Found</v>
      </c>
      <c r="AF303" s="228">
        <f>MONTH(TEXT(HelpMe7[[#This Row],[Updated Creation Date]],"mmm dd, yyyy hh:mm"))</f>
        <v>8</v>
      </c>
      <c r="AG303" s="228" t="str">
        <f>_xlfn.CONCAT(HelpMe7[[#This Row],[Year]],"-M",HelpMe7[[#This Row],[Month]])</f>
        <v>2024-M8</v>
      </c>
      <c r="AH303" s="228" t="str">
        <f ca="1">IF(HelpMe7[[#This Row],[Age]]&lt;2,"Less than 2",IF(HelpMe7[[#This Row],[Age]]&lt;5,"From 2 to 5",IF(HelpMe7[[#This Row],[Age]]&lt;10,"From 5 to 10","More than 10")))</f>
        <v>From 2 to 5</v>
      </c>
      <c r="AI3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45505.729861111111</v>
      </c>
      <c r="AJ3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45509.466666666667</v>
      </c>
    </row>
    <row r="304" spans="1:36" ht="14.45">
      <c r="A304" s="236" t="s">
        <v>9040</v>
      </c>
      <c r="B304" s="224" t="s">
        <v>117</v>
      </c>
      <c r="C304" s="224" t="s">
        <v>795</v>
      </c>
      <c r="D304" s="1" t="s">
        <v>2735</v>
      </c>
      <c r="E304" s="224" t="s">
        <v>2326</v>
      </c>
      <c r="F304" s="224" t="s">
        <v>2413</v>
      </c>
      <c r="G304" s="224" t="s">
        <v>882</v>
      </c>
      <c r="H304" s="224" t="s">
        <v>403</v>
      </c>
      <c r="I304" s="227" t="s">
        <v>9041</v>
      </c>
      <c r="J304" s="225" t="s">
        <v>9042</v>
      </c>
      <c r="K304" s="224" t="s">
        <v>846</v>
      </c>
      <c r="L304" s="225" t="s">
        <v>9043</v>
      </c>
      <c r="M304" s="224" t="s">
        <v>2326</v>
      </c>
      <c r="N304" s="224" t="s">
        <v>963</v>
      </c>
      <c r="O304" s="224" t="s">
        <v>850</v>
      </c>
      <c r="P304" s="225" t="s">
        <v>9043</v>
      </c>
      <c r="Q304" s="224" t="s">
        <v>795</v>
      </c>
      <c r="R304" s="225" t="s">
        <v>9044</v>
      </c>
      <c r="S304" s="225" t="s">
        <v>9044</v>
      </c>
      <c r="T304" s="225" t="s">
        <v>9042</v>
      </c>
      <c r="U304" s="224" t="s">
        <v>890</v>
      </c>
      <c r="V304" s="224" t="s">
        <v>855</v>
      </c>
      <c r="W304" s="224" t="s">
        <v>869</v>
      </c>
      <c r="X304" s="228" t="str">
        <f>VLOOKUP(HelpMe7[[#This Row],[Technician]],Technicians[#All],3,FALSE)</f>
        <v>RAK Ceramics</v>
      </c>
      <c r="Y304" s="228" t="str">
        <f>VLOOKUP(HelpMe7[[#This Row],[Technician]],Technicians[#All],2,FALSE)</f>
        <v>SAP Basis</v>
      </c>
      <c r="Z304" s="233" t="str">
        <f>IF((TEXT("Oct 28, 2024 00:00 AM","mmm dd, yyyy hh:mm") - TEXT(HelpMe7[[#This Row],[Updated Creation Date]],"mmm dd, yyyy hh:mm"))&gt;0, "Yes","No")</f>
        <v>Yes</v>
      </c>
      <c r="AA304" s="230">
        <f ca="1">IF(HelpMe7[[#This Row],[Updated Resolved Date]]="-",NOW()-TEXT(HelpMe7[[#This Row],[Updated Creation Date]],"mmm dd, yyyy hh:mm"),HelpMe7[[#This Row],[Updated Resolved Date]]-HelpMe7[[#This Row],[Updated Creation Date]])</f>
        <v>18.150000000001455</v>
      </c>
      <c r="AB304" s="231">
        <f>YEAR(TEXT(HelpMe7[[#This Row],[Updated Creation Date]],"mmm dd, yyyy hh:mm"))</f>
        <v>2024</v>
      </c>
      <c r="AC304" s="228">
        <f>WEEKNUM(TEXT(HelpMe7[[#This Row],[Updated Creation Date]],"mmm dd, yyyy hh:mm"),2)</f>
        <v>31</v>
      </c>
      <c r="AD304" s="228" t="str">
        <f>_xlfn.CONCAT(HelpMe7[[#This Row],[Year]],"-W",HelpMe7[[#This Row],[Week'#]])</f>
        <v>2024-W31</v>
      </c>
      <c r="AE304" s="228" t="str">
        <f>IFERROR(VLOOKUP(HelpMe7[[#This Row],[ID]],CGTracker[#All],11,FALSE),"No CG Status Found")</f>
        <v>No CG Status Found</v>
      </c>
      <c r="AF304" s="228">
        <f>MONTH(TEXT(HelpMe7[[#This Row],[Updated Creation Date]],"mmm dd, yyyy hh:mm"))</f>
        <v>8</v>
      </c>
      <c r="AG304" s="228" t="str">
        <f>_xlfn.CONCAT(HelpMe7[[#This Row],[Year]],"-M",HelpMe7[[#This Row],[Month]])</f>
        <v>2024-M8</v>
      </c>
      <c r="AH304" s="228" t="str">
        <f ca="1">IF(HelpMe7[[#This Row],[Age]]&lt;2,"Less than 2",IF(HelpMe7[[#This Row],[Age]]&lt;5,"From 2 to 5",IF(HelpMe7[[#This Row],[Age]]&lt;10,"From 5 to 10","More than 10")))</f>
        <v>More than 10</v>
      </c>
      <c r="AI3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45506.461111111108</v>
      </c>
      <c r="AJ3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45524.611111111109</v>
      </c>
    </row>
    <row r="305" spans="1:36" ht="14.45">
      <c r="A305" s="236" t="s">
        <v>9045</v>
      </c>
      <c r="B305" s="224" t="s">
        <v>156</v>
      </c>
      <c r="C305" s="224" t="s">
        <v>795</v>
      </c>
      <c r="D305" s="1" t="s">
        <v>2741</v>
      </c>
      <c r="E305" s="224" t="s">
        <v>2742</v>
      </c>
      <c r="F305" s="224" t="s">
        <v>881</v>
      </c>
      <c r="G305" s="224" t="s">
        <v>882</v>
      </c>
      <c r="H305" s="224" t="s">
        <v>403</v>
      </c>
      <c r="I305" s="227" t="s">
        <v>9046</v>
      </c>
      <c r="J305" s="225" t="s">
        <v>9047</v>
      </c>
      <c r="K305" s="224" t="s">
        <v>846</v>
      </c>
      <c r="L305" s="225" t="s">
        <v>9048</v>
      </c>
      <c r="M305" s="224" t="s">
        <v>2742</v>
      </c>
      <c r="N305" s="224" t="s">
        <v>934</v>
      </c>
      <c r="O305" s="224" t="s">
        <v>850</v>
      </c>
      <c r="P305" s="225" t="s">
        <v>9048</v>
      </c>
      <c r="Q305" s="224" t="s">
        <v>795</v>
      </c>
      <c r="R305" s="225" t="s">
        <v>9049</v>
      </c>
      <c r="S305" s="225" t="s">
        <v>9050</v>
      </c>
      <c r="T305" s="225" t="s">
        <v>9047</v>
      </c>
      <c r="U305" s="224" t="s">
        <v>855</v>
      </c>
      <c r="V305" s="224" t="s">
        <v>855</v>
      </c>
      <c r="W305" s="224" t="s">
        <v>869</v>
      </c>
      <c r="X305" s="228" t="str">
        <f>VLOOKUP(HelpMe7[[#This Row],[Technician]],Technicians[#All],3,FALSE)</f>
        <v>RAK Ceramics</v>
      </c>
      <c r="Y305" s="228" t="str">
        <f>VLOOKUP(HelpMe7[[#This Row],[Technician]],Technicians[#All],2,FALSE)</f>
        <v>SAP Basis</v>
      </c>
      <c r="Z305" s="233" t="str">
        <f>IF((TEXT("Oct 28, 2024 00:00 AM","mmm dd, yyyy hh:mm") - TEXT(HelpMe7[[#This Row],[Updated Creation Date]],"mmm dd, yyyy hh:mm"))&gt;0, "Yes","No")</f>
        <v>Yes</v>
      </c>
      <c r="AA305" s="230">
        <f ca="1">IF(HelpMe7[[#This Row],[Updated Resolved Date]]="-",NOW()-TEXT(HelpMe7[[#This Row],[Updated Creation Date]],"mmm dd, yyyy hh:mm"),HelpMe7[[#This Row],[Updated Resolved Date]]-HelpMe7[[#This Row],[Updated Creation Date]])</f>
        <v>0.21458333333430346</v>
      </c>
      <c r="AB305" s="231">
        <f>YEAR(TEXT(HelpMe7[[#This Row],[Updated Creation Date]],"mmm dd, yyyy hh:mm"))</f>
        <v>2024</v>
      </c>
      <c r="AC305" s="228">
        <f>WEEKNUM(TEXT(HelpMe7[[#This Row],[Updated Creation Date]],"mmm dd, yyyy hh:mm"),2)</f>
        <v>31</v>
      </c>
      <c r="AD305" s="228" t="str">
        <f>_xlfn.CONCAT(HelpMe7[[#This Row],[Year]],"-W",HelpMe7[[#This Row],[Week'#]])</f>
        <v>2024-W31</v>
      </c>
      <c r="AE305" s="228" t="str">
        <f>IFERROR(VLOOKUP(HelpMe7[[#This Row],[ID]],CGTracker[#All],11,FALSE),"No CG Status Found")</f>
        <v>No CG Status Found</v>
      </c>
      <c r="AF305" s="228">
        <f>MONTH(TEXT(HelpMe7[[#This Row],[Updated Creation Date]],"mmm dd, yyyy hh:mm"))</f>
        <v>8</v>
      </c>
      <c r="AG305" s="228" t="str">
        <f>_xlfn.CONCAT(HelpMe7[[#This Row],[Year]],"-M",HelpMe7[[#This Row],[Month]])</f>
        <v>2024-M8</v>
      </c>
      <c r="AH305" s="228" t="str">
        <f ca="1">IF(HelpMe7[[#This Row],[Age]]&lt;2,"Less than 2",IF(HelpMe7[[#This Row],[Age]]&lt;5,"From 2 to 5",IF(HelpMe7[[#This Row],[Age]]&lt;10,"From 5 to 10","More than 10")))</f>
        <v>Less than 2</v>
      </c>
      <c r="AI3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45506.501388888886</v>
      </c>
      <c r="AJ3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45506.71597222222</v>
      </c>
    </row>
    <row r="306" spans="1:36" ht="14.45">
      <c r="A306" s="236" t="s">
        <v>9051</v>
      </c>
      <c r="B306" s="224" t="s">
        <v>117</v>
      </c>
      <c r="C306" s="224" t="s">
        <v>841</v>
      </c>
      <c r="D306" s="1" t="s">
        <v>2748</v>
      </c>
      <c r="E306" s="224" t="s">
        <v>1228</v>
      </c>
      <c r="F306" s="224" t="s">
        <v>2413</v>
      </c>
      <c r="G306" s="224" t="s">
        <v>882</v>
      </c>
      <c r="H306" s="224" t="s">
        <v>131</v>
      </c>
      <c r="I306" s="227" t="s">
        <v>9052</v>
      </c>
      <c r="J306" s="225" t="s">
        <v>9053</v>
      </c>
      <c r="K306" s="224" t="s">
        <v>846</v>
      </c>
      <c r="L306" s="225" t="s">
        <v>855</v>
      </c>
      <c r="M306" s="224" t="s">
        <v>1155</v>
      </c>
      <c r="N306" s="224" t="s">
        <v>1004</v>
      </c>
      <c r="O306" s="224" t="s">
        <v>850</v>
      </c>
      <c r="P306" s="225" t="s">
        <v>9054</v>
      </c>
      <c r="Q306" s="224" t="s">
        <v>841</v>
      </c>
      <c r="R306" s="225" t="s">
        <v>855</v>
      </c>
      <c r="S306" s="225" t="s">
        <v>9055</v>
      </c>
      <c r="T306" s="225" t="s">
        <v>9053</v>
      </c>
      <c r="U306" s="224" t="s">
        <v>890</v>
      </c>
      <c r="V306" s="224" t="s">
        <v>855</v>
      </c>
      <c r="W306" s="224" t="s">
        <v>869</v>
      </c>
      <c r="X306" s="228" t="str">
        <f>VLOOKUP(HelpMe7[[#This Row],[Technician]],Technicians[#All],3,FALSE)</f>
        <v>RAK Ceramics</v>
      </c>
      <c r="Y306" s="228" t="str">
        <f>VLOOKUP(HelpMe7[[#This Row],[Technician]],Technicians[#All],2,FALSE)</f>
        <v>SAP Basis</v>
      </c>
      <c r="Z306" s="233" t="str">
        <f>IF((TEXT("Oct 28, 2024 00:00 AM","mmm dd, yyyy hh:mm") - TEXT(HelpMe7[[#This Row],[Updated Creation Date]],"mmm dd, yyyy hh:mm"))&gt;0, "Yes","No")</f>
        <v>Yes</v>
      </c>
      <c r="AA306" s="230">
        <f ca="1">IF(HelpMe7[[#This Row],[Updated Resolved Date]]="-",NOW()-TEXT(HelpMe7[[#This Row],[Updated Creation Date]],"mmm dd, yyyy hh:mm"),HelpMe7[[#This Row],[Updated Resolved Date]]-HelpMe7[[#This Row],[Updated Creation Date]])</f>
        <v>147.23807453703921</v>
      </c>
      <c r="AB306" s="231">
        <f>YEAR(TEXT(HelpMe7[[#This Row],[Updated Creation Date]],"mmm dd, yyyy hh:mm"))</f>
        <v>2024</v>
      </c>
      <c r="AC306" s="228">
        <f>WEEKNUM(TEXT(HelpMe7[[#This Row],[Updated Creation Date]],"mmm dd, yyyy hh:mm"),2)</f>
        <v>31</v>
      </c>
      <c r="AD306" s="228" t="str">
        <f>_xlfn.CONCAT(HelpMe7[[#This Row],[Year]],"-W",HelpMe7[[#This Row],[Week'#]])</f>
        <v>2024-W31</v>
      </c>
      <c r="AE306" s="228" t="str">
        <f>IFERROR(VLOOKUP(HelpMe7[[#This Row],[ID]],CGTracker[#All],11,FALSE),"No CG Status Found")</f>
        <v>No CG Status Found</v>
      </c>
      <c r="AF306" s="228">
        <f>MONTH(TEXT(HelpMe7[[#This Row],[Updated Creation Date]],"mmm dd, yyyy hh:mm"))</f>
        <v>8</v>
      </c>
      <c r="AG306" s="228" t="str">
        <f>_xlfn.CONCAT(HelpMe7[[#This Row],[Year]],"-M",HelpMe7[[#This Row],[Month]])</f>
        <v>2024-M8</v>
      </c>
      <c r="AH306" s="228" t="str">
        <f ca="1">IF(HelpMe7[[#This Row],[Age]]&lt;2,"Less than 2",IF(HelpMe7[[#This Row],[Age]]&lt;5,"From 2 to 5",IF(HelpMe7[[#This Row],[Age]]&lt;10,"From 5 to 10","More than 10")))</f>
        <v>More than 10</v>
      </c>
      <c r="AI3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45506.519444444442</v>
      </c>
      <c r="AJ3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07" spans="1:36" ht="14.45">
      <c r="A307" s="236" t="s">
        <v>9056</v>
      </c>
      <c r="B307" s="224" t="s">
        <v>117</v>
      </c>
      <c r="C307" s="224" t="s">
        <v>1035</v>
      </c>
      <c r="D307" s="1" t="s">
        <v>2754</v>
      </c>
      <c r="E307" s="224" t="s">
        <v>2731</v>
      </c>
      <c r="F307" s="224" t="s">
        <v>2413</v>
      </c>
      <c r="G307" s="224" t="s">
        <v>882</v>
      </c>
      <c r="H307" s="224" t="s">
        <v>403</v>
      </c>
      <c r="I307" s="227" t="s">
        <v>9057</v>
      </c>
      <c r="J307" s="225" t="s">
        <v>9058</v>
      </c>
      <c r="K307" s="224" t="s">
        <v>846</v>
      </c>
      <c r="L307" s="225" t="s">
        <v>8594</v>
      </c>
      <c r="M307" s="224" t="s">
        <v>2731</v>
      </c>
      <c r="N307" s="224" t="s">
        <v>1240</v>
      </c>
      <c r="O307" s="224" t="s">
        <v>850</v>
      </c>
      <c r="P307" s="225" t="s">
        <v>8594</v>
      </c>
      <c r="Q307" s="224" t="s">
        <v>892</v>
      </c>
      <c r="R307" s="225" t="s">
        <v>9059</v>
      </c>
      <c r="S307" s="225" t="s">
        <v>9059</v>
      </c>
      <c r="T307" s="225" t="s">
        <v>9058</v>
      </c>
      <c r="U307" s="224" t="s">
        <v>890</v>
      </c>
      <c r="V307" s="224" t="s">
        <v>855</v>
      </c>
      <c r="W307" s="224" t="s">
        <v>869</v>
      </c>
      <c r="X307" s="228" t="str">
        <f>VLOOKUP(HelpMe7[[#This Row],[Technician]],Technicians[#All],3,FALSE)</f>
        <v>RAK Ceramics</v>
      </c>
      <c r="Y307" s="228" t="str">
        <f>VLOOKUP(HelpMe7[[#This Row],[Technician]],Technicians[#All],2,FALSE)</f>
        <v>SAP Basis</v>
      </c>
      <c r="Z307" s="233" t="str">
        <f>IF((TEXT("Oct 28, 2024 00:00 AM","mmm dd, yyyy hh:mm") - TEXT(HelpMe7[[#This Row],[Updated Creation Date]],"mmm dd, yyyy hh:mm"))&gt;0, "Yes","No")</f>
        <v>Yes</v>
      </c>
      <c r="AA307" s="230">
        <f ca="1">IF(HelpMe7[[#This Row],[Updated Resolved Date]]="-",NOW()-TEXT(HelpMe7[[#This Row],[Updated Creation Date]],"mmm dd, yyyy hh:mm"),HelpMe7[[#This Row],[Updated Resolved Date]]-HelpMe7[[#This Row],[Updated Creation Date]])</f>
        <v>2.9333333333343035</v>
      </c>
      <c r="AB307" s="231">
        <f>YEAR(TEXT(HelpMe7[[#This Row],[Updated Creation Date]],"mmm dd, yyyy hh:mm"))</f>
        <v>2024</v>
      </c>
      <c r="AC307" s="228">
        <f>WEEKNUM(TEXT(HelpMe7[[#This Row],[Updated Creation Date]],"mmm dd, yyyy hh:mm"),2)</f>
        <v>31</v>
      </c>
      <c r="AD307" s="228" t="str">
        <f>_xlfn.CONCAT(HelpMe7[[#This Row],[Year]],"-W",HelpMe7[[#This Row],[Week'#]])</f>
        <v>2024-W31</v>
      </c>
      <c r="AE307" s="228" t="str">
        <f>IFERROR(VLOOKUP(HelpMe7[[#This Row],[ID]],CGTracker[#All],11,FALSE),"No CG Status Found")</f>
        <v>No CG Status Found</v>
      </c>
      <c r="AF307" s="228">
        <f>MONTH(TEXT(HelpMe7[[#This Row],[Updated Creation Date]],"mmm dd, yyyy hh:mm"))</f>
        <v>8</v>
      </c>
      <c r="AG307" s="228" t="str">
        <f>_xlfn.CONCAT(HelpMe7[[#This Row],[Year]],"-M",HelpMe7[[#This Row],[Month]])</f>
        <v>2024-M8</v>
      </c>
      <c r="AH307" s="228" t="str">
        <f ca="1">IF(HelpMe7[[#This Row],[Age]]&lt;2,"Less than 2",IF(HelpMe7[[#This Row],[Age]]&lt;5,"From 2 to 5",IF(HelpMe7[[#This Row],[Age]]&lt;10,"From 5 to 10","More than 10")))</f>
        <v>From 2 to 5</v>
      </c>
      <c r="AI3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45506.525694444441</v>
      </c>
      <c r="AJ3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45509.459027777775</v>
      </c>
    </row>
    <row r="308" spans="1:36" ht="14.45">
      <c r="A308" s="236" t="s">
        <v>9060</v>
      </c>
      <c r="B308" s="224" t="s">
        <v>117</v>
      </c>
      <c r="C308" s="224" t="s">
        <v>892</v>
      </c>
      <c r="D308" s="1" t="s">
        <v>2758</v>
      </c>
      <c r="E308" s="224" t="s">
        <v>1475</v>
      </c>
      <c r="F308" s="224" t="s">
        <v>2413</v>
      </c>
      <c r="G308" s="224" t="s">
        <v>882</v>
      </c>
      <c r="H308" s="224" t="s">
        <v>403</v>
      </c>
      <c r="I308" s="227" t="s">
        <v>9061</v>
      </c>
      <c r="J308" s="225" t="s">
        <v>9062</v>
      </c>
      <c r="K308" s="224" t="s">
        <v>846</v>
      </c>
      <c r="L308" s="225" t="s">
        <v>9063</v>
      </c>
      <c r="M308" s="224" t="s">
        <v>1475</v>
      </c>
      <c r="N308" s="224" t="s">
        <v>1240</v>
      </c>
      <c r="O308" s="224" t="s">
        <v>850</v>
      </c>
      <c r="P308" s="225" t="s">
        <v>9063</v>
      </c>
      <c r="Q308" s="224" t="s">
        <v>795</v>
      </c>
      <c r="R308" s="225" t="s">
        <v>9064</v>
      </c>
      <c r="S308" s="225" t="s">
        <v>9065</v>
      </c>
      <c r="T308" s="225" t="s">
        <v>9062</v>
      </c>
      <c r="U308" s="224" t="s">
        <v>890</v>
      </c>
      <c r="V308" s="224" t="s">
        <v>855</v>
      </c>
      <c r="W308" s="224" t="s">
        <v>869</v>
      </c>
      <c r="X308" s="228" t="str">
        <f>VLOOKUP(HelpMe7[[#This Row],[Technician]],Technicians[#All],3,FALSE)</f>
        <v>RAK Ceramics</v>
      </c>
      <c r="Y308" s="228" t="str">
        <f>VLOOKUP(HelpMe7[[#This Row],[Technician]],Technicians[#All],2,FALSE)</f>
        <v>SAP Basis</v>
      </c>
      <c r="Z308" s="233" t="str">
        <f>IF((TEXT("Oct 28, 2024 00:00 AM","mmm dd, yyyy hh:mm") - TEXT(HelpMe7[[#This Row],[Updated Creation Date]],"mmm dd, yyyy hh:mm"))&gt;0, "Yes","No")</f>
        <v>Yes</v>
      </c>
      <c r="AA308" s="230">
        <f ca="1">IF(HelpMe7[[#This Row],[Updated Resolved Date]]="-",NOW()-TEXT(HelpMe7[[#This Row],[Updated Creation Date]],"mmm dd, yyyy hh:mm"),HelpMe7[[#This Row],[Updated Resolved Date]]-HelpMe7[[#This Row],[Updated Creation Date]])</f>
        <v>9.8263888888905058</v>
      </c>
      <c r="AB308" s="231">
        <f>YEAR(TEXT(HelpMe7[[#This Row],[Updated Creation Date]],"mmm dd, yyyy hh:mm"))</f>
        <v>2024</v>
      </c>
      <c r="AC308" s="228">
        <f>WEEKNUM(TEXT(HelpMe7[[#This Row],[Updated Creation Date]],"mmm dd, yyyy hh:mm"),2)</f>
        <v>31</v>
      </c>
      <c r="AD308" s="228" t="str">
        <f>_xlfn.CONCAT(HelpMe7[[#This Row],[Year]],"-W",HelpMe7[[#This Row],[Week'#]])</f>
        <v>2024-W31</v>
      </c>
      <c r="AE308" s="228" t="str">
        <f>IFERROR(VLOOKUP(HelpMe7[[#This Row],[ID]],CGTracker[#All],11,FALSE),"No CG Status Found")</f>
        <v>No CG Status Found</v>
      </c>
      <c r="AF308" s="228">
        <f>MONTH(TEXT(HelpMe7[[#This Row],[Updated Creation Date]],"mmm dd, yyyy hh:mm"))</f>
        <v>8</v>
      </c>
      <c r="AG308" s="228" t="str">
        <f>_xlfn.CONCAT(HelpMe7[[#This Row],[Year]],"-M",HelpMe7[[#This Row],[Month]])</f>
        <v>2024-M8</v>
      </c>
      <c r="AH308" s="228" t="str">
        <f ca="1">IF(HelpMe7[[#This Row],[Age]]&lt;2,"Less than 2",IF(HelpMe7[[#This Row],[Age]]&lt;5,"From 2 to 5",IF(HelpMe7[[#This Row],[Age]]&lt;10,"From 5 to 10","More than 10")))</f>
        <v>From 5 to 10</v>
      </c>
      <c r="AI3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45506.529166666667</v>
      </c>
      <c r="AJ3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45516.355555555558</v>
      </c>
    </row>
    <row r="309" spans="1:36" ht="26.1">
      <c r="A309" s="236" t="s">
        <v>9066</v>
      </c>
      <c r="B309" s="224" t="s">
        <v>117</v>
      </c>
      <c r="C309" s="224" t="s">
        <v>892</v>
      </c>
      <c r="D309" s="1" t="s">
        <v>2765</v>
      </c>
      <c r="E309" s="224" t="s">
        <v>2017</v>
      </c>
      <c r="F309" s="224" t="s">
        <v>603</v>
      </c>
      <c r="G309" s="224" t="s">
        <v>860</v>
      </c>
      <c r="H309" s="224" t="s">
        <v>268</v>
      </c>
      <c r="I309" s="227" t="s">
        <v>9067</v>
      </c>
      <c r="J309" s="225" t="s">
        <v>9068</v>
      </c>
      <c r="K309" s="224" t="s">
        <v>846</v>
      </c>
      <c r="L309" s="225" t="s">
        <v>855</v>
      </c>
      <c r="M309" s="224" t="s">
        <v>2017</v>
      </c>
      <c r="N309" s="224" t="s">
        <v>1156</v>
      </c>
      <c r="O309" s="224" t="s">
        <v>917</v>
      </c>
      <c r="P309" s="225" t="s">
        <v>9069</v>
      </c>
      <c r="Q309" s="224" t="s">
        <v>892</v>
      </c>
      <c r="R309" s="225" t="s">
        <v>855</v>
      </c>
      <c r="S309" s="225" t="s">
        <v>9070</v>
      </c>
      <c r="T309" s="225" t="s">
        <v>9068</v>
      </c>
      <c r="U309" s="224" t="s">
        <v>846</v>
      </c>
      <c r="V309" s="224" t="s">
        <v>2771</v>
      </c>
      <c r="W309" s="224" t="s">
        <v>1544</v>
      </c>
      <c r="X309" s="228" t="str">
        <f>VLOOKUP(HelpMe7[[#This Row],[Technician]],Technicians[#All],3,FALSE)</f>
        <v>RAK Ceramics</v>
      </c>
      <c r="Y309" s="228" t="str">
        <f>VLOOKUP(HelpMe7[[#This Row],[Technician]],Technicians[#All],2,FALSE)</f>
        <v>SAP ABAP</v>
      </c>
      <c r="Z309" s="233" t="str">
        <f>IF((TEXT("Oct 28, 2024 00:00 AM","mmm dd, yyyy hh:mm") - TEXT(HelpMe7[[#This Row],[Updated Creation Date]],"mmm dd, yyyy hh:mm"))&gt;0, "Yes","No")</f>
        <v>Yes</v>
      </c>
      <c r="AA309" s="230">
        <f ca="1">IF(HelpMe7[[#This Row],[Updated Resolved Date]]="-",NOW()-TEXT(HelpMe7[[#This Row],[Updated Creation Date]],"mmm dd, yyyy hh:mm"),HelpMe7[[#This Row],[Updated Resolved Date]]-HelpMe7[[#This Row],[Updated Creation Date]])</f>
        <v>142.035991203702</v>
      </c>
      <c r="AB309" s="231">
        <f>YEAR(TEXT(HelpMe7[[#This Row],[Updated Creation Date]],"mmm dd, yyyy hh:mm"))</f>
        <v>2024</v>
      </c>
      <c r="AC309" s="228">
        <f>WEEKNUM(TEXT(HelpMe7[[#This Row],[Updated Creation Date]],"mmm dd, yyyy hh:mm"),2)</f>
        <v>32</v>
      </c>
      <c r="AD309" s="228" t="str">
        <f>_xlfn.CONCAT(HelpMe7[[#This Row],[Year]],"-W",HelpMe7[[#This Row],[Week'#]])</f>
        <v>2024-W32</v>
      </c>
      <c r="AE309" s="228" t="str">
        <f>IFERROR(VLOOKUP(HelpMe7[[#This Row],[ID]],CGTracker[#All],11,FALSE),"No CG Status Found")</f>
        <v>No CG Status Found</v>
      </c>
      <c r="AF309" s="228">
        <f>MONTH(TEXT(HelpMe7[[#This Row],[Updated Creation Date]],"mmm dd, yyyy hh:mm"))</f>
        <v>8</v>
      </c>
      <c r="AG309" s="228" t="str">
        <f>_xlfn.CONCAT(HelpMe7[[#This Row],[Year]],"-M",HelpMe7[[#This Row],[Month]])</f>
        <v>2024-M8</v>
      </c>
      <c r="AH309" s="228" t="str">
        <f ca="1">IF(HelpMe7[[#This Row],[Age]]&lt;2,"Less than 2",IF(HelpMe7[[#This Row],[Age]]&lt;5,"From 2 to 5",IF(HelpMe7[[#This Row],[Age]]&lt;10,"From 5 to 10","More than 10")))</f>
        <v>More than 10</v>
      </c>
      <c r="AI3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45511.72152777778</v>
      </c>
      <c r="AJ3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10" spans="1:36" ht="14.45">
      <c r="A310" s="236" t="s">
        <v>9071</v>
      </c>
      <c r="B310" s="224" t="s">
        <v>156</v>
      </c>
      <c r="C310" s="224" t="s">
        <v>795</v>
      </c>
      <c r="D310" s="1" t="s">
        <v>2772</v>
      </c>
      <c r="E310" s="224" t="s">
        <v>2773</v>
      </c>
      <c r="F310" s="224" t="s">
        <v>742</v>
      </c>
      <c r="G310" s="224" t="s">
        <v>941</v>
      </c>
      <c r="H310" s="224" t="s">
        <v>403</v>
      </c>
      <c r="I310" s="227" t="s">
        <v>9072</v>
      </c>
      <c r="J310" s="225" t="s">
        <v>9073</v>
      </c>
      <c r="K310" s="224" t="s">
        <v>846</v>
      </c>
      <c r="L310" s="225" t="s">
        <v>9074</v>
      </c>
      <c r="M310" s="224" t="s">
        <v>2773</v>
      </c>
      <c r="N310" s="224" t="s">
        <v>924</v>
      </c>
      <c r="O310" s="224" t="s">
        <v>850</v>
      </c>
      <c r="P310" s="225" t="s">
        <v>9074</v>
      </c>
      <c r="Q310" s="224" t="s">
        <v>795</v>
      </c>
      <c r="R310" s="225" t="s">
        <v>9075</v>
      </c>
      <c r="S310" s="225" t="s">
        <v>9076</v>
      </c>
      <c r="T310" s="225" t="s">
        <v>9073</v>
      </c>
      <c r="U310" s="224" t="s">
        <v>855</v>
      </c>
      <c r="V310" s="224" t="s">
        <v>2780</v>
      </c>
      <c r="W310" s="224" t="s">
        <v>869</v>
      </c>
      <c r="X310" s="228" t="str">
        <f>VLOOKUP(HelpMe7[[#This Row],[Technician]],Technicians[#All],3,FALSE)</f>
        <v>RAK Ceramics</v>
      </c>
      <c r="Y310" s="228" t="str">
        <f>VLOOKUP(HelpMe7[[#This Row],[Technician]],Technicians[#All],2,FALSE)</f>
        <v>SAP SD</v>
      </c>
      <c r="Z310" s="233" t="str">
        <f>IF((TEXT("Oct 28, 2024 00:00 AM","mmm dd, yyyy hh:mm") - TEXT(HelpMe7[[#This Row],[Updated Creation Date]],"mmm dd, yyyy hh:mm"))&gt;0, "Yes","No")</f>
        <v>Yes</v>
      </c>
      <c r="AA310" s="230">
        <f ca="1">IF(HelpMe7[[#This Row],[Updated Resolved Date]]="-",NOW()-TEXT(HelpMe7[[#This Row],[Updated Creation Date]],"mmm dd, yyyy hh:mm"),HelpMe7[[#This Row],[Updated Resolved Date]]-HelpMe7[[#This Row],[Updated Creation Date]])</f>
        <v>76.294444444443798</v>
      </c>
      <c r="AB310" s="231">
        <f>YEAR(TEXT(HelpMe7[[#This Row],[Updated Creation Date]],"mmm dd, yyyy hh:mm"))</f>
        <v>2024</v>
      </c>
      <c r="AC310" s="228">
        <f>WEEKNUM(TEXT(HelpMe7[[#This Row],[Updated Creation Date]],"mmm dd, yyyy hh:mm"),2)</f>
        <v>31</v>
      </c>
      <c r="AD310" s="228" t="str">
        <f>_xlfn.CONCAT(HelpMe7[[#This Row],[Year]],"-W",HelpMe7[[#This Row],[Week'#]])</f>
        <v>2024-W31</v>
      </c>
      <c r="AE310" s="228" t="str">
        <f>IFERROR(VLOOKUP(HelpMe7[[#This Row],[ID]],CGTracker[#All],11,FALSE),"No CG Status Found")</f>
        <v>No CG Status Found</v>
      </c>
      <c r="AF310" s="228">
        <f>MONTH(TEXT(HelpMe7[[#This Row],[Updated Creation Date]],"mmm dd, yyyy hh:mm"))</f>
        <v>8</v>
      </c>
      <c r="AG310" s="228" t="str">
        <f>_xlfn.CONCAT(HelpMe7[[#This Row],[Year]],"-M",HelpMe7[[#This Row],[Month]])</f>
        <v>2024-M8</v>
      </c>
      <c r="AH310" s="228" t="str">
        <f ca="1">IF(HelpMe7[[#This Row],[Age]]&lt;2,"Less than 2",IF(HelpMe7[[#This Row],[Age]]&lt;5,"From 2 to 5",IF(HelpMe7[[#This Row],[Age]]&lt;10,"From 5 to 10","More than 10")))</f>
        <v>More than 10</v>
      </c>
      <c r="AI3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45506.65</v>
      </c>
      <c r="AJ3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45582.944444444445</v>
      </c>
    </row>
    <row r="311" spans="1:36" ht="26.1">
      <c r="A311" s="236" t="s">
        <v>9077</v>
      </c>
      <c r="B311" s="224" t="s">
        <v>156</v>
      </c>
      <c r="C311" s="224" t="s">
        <v>841</v>
      </c>
      <c r="D311" s="1" t="s">
        <v>2781</v>
      </c>
      <c r="E311" s="224" t="s">
        <v>2773</v>
      </c>
      <c r="F311" s="224" t="s">
        <v>1054</v>
      </c>
      <c r="G311" s="224" t="s">
        <v>1055</v>
      </c>
      <c r="H311" s="224" t="s">
        <v>403</v>
      </c>
      <c r="I311" s="227" t="s">
        <v>9078</v>
      </c>
      <c r="J311" s="225" t="s">
        <v>9079</v>
      </c>
      <c r="K311" s="224" t="s">
        <v>846</v>
      </c>
      <c r="L311" s="225" t="s">
        <v>9080</v>
      </c>
      <c r="M311" s="224" t="s">
        <v>2773</v>
      </c>
      <c r="N311" s="224" t="s">
        <v>924</v>
      </c>
      <c r="O311" s="224" t="s">
        <v>850</v>
      </c>
      <c r="P311" s="225" t="s">
        <v>9080</v>
      </c>
      <c r="Q311" s="224" t="s">
        <v>841</v>
      </c>
      <c r="R311" s="225" t="s">
        <v>9081</v>
      </c>
      <c r="S311" s="225" t="s">
        <v>9081</v>
      </c>
      <c r="T311" s="225" t="s">
        <v>9079</v>
      </c>
      <c r="U311" s="224" t="s">
        <v>855</v>
      </c>
      <c r="V311" s="224" t="s">
        <v>2787</v>
      </c>
      <c r="W311" s="224" t="s">
        <v>869</v>
      </c>
      <c r="X311" s="228" t="str">
        <f>VLOOKUP(HelpMe7[[#This Row],[Technician]],Technicians[#All],3,FALSE)</f>
        <v>RAK Ceramics</v>
      </c>
      <c r="Y311" s="228" t="str">
        <f>VLOOKUP(HelpMe7[[#This Row],[Technician]],Technicians[#All],2,FALSE)</f>
        <v>SAP PP</v>
      </c>
      <c r="Z311" s="230" t="str">
        <f>IF((TEXT("Oct 28, 2024 00:00 AM","mmm dd, yyyy hh:mm") - TEXT(HelpMe7[[#This Row],[Updated Creation Date]],"mmm dd, yyyy hh:mm"))&gt;0, "Yes","No")</f>
        <v>Yes</v>
      </c>
      <c r="AA311" s="230">
        <f ca="1">IF(HelpMe7[[#This Row],[Updated Resolved Date]]="-",NOW()-TEXT(HelpMe7[[#This Row],[Updated Creation Date]],"mmm dd, yyyy hh:mm"),HelpMe7[[#This Row],[Updated Resolved Date]]-HelpMe7[[#This Row],[Updated Creation Date]])</f>
        <v>10.879861111112405</v>
      </c>
      <c r="AB311" s="231">
        <f>YEAR(TEXT(HelpMe7[[#This Row],[Updated Creation Date]],"mmm dd, yyyy hh:mm"))</f>
        <v>2024</v>
      </c>
      <c r="AC311" s="228">
        <f>WEEKNUM(TEXT(HelpMe7[[#This Row],[Updated Creation Date]],"mmm dd, yyyy hh:mm"),2)</f>
        <v>31</v>
      </c>
      <c r="AD311" s="228" t="str">
        <f>_xlfn.CONCAT(HelpMe7[[#This Row],[Year]],"-W",HelpMe7[[#This Row],[Week'#]])</f>
        <v>2024-W31</v>
      </c>
      <c r="AE311" s="228" t="str">
        <f>IFERROR(VLOOKUP(HelpMe7[[#This Row],[ID]],CGTracker[#All],11,FALSE),"No CG Status Found")</f>
        <v>No CG Status Found</v>
      </c>
      <c r="AF311" s="228">
        <f>MONTH(TEXT(HelpMe7[[#This Row],[Updated Creation Date]],"mmm dd, yyyy hh:mm"))</f>
        <v>8</v>
      </c>
      <c r="AG311" s="228" t="str">
        <f>_xlfn.CONCAT(HelpMe7[[#This Row],[Year]],"-M",HelpMe7[[#This Row],[Month]])</f>
        <v>2024-M8</v>
      </c>
      <c r="AH311" s="228" t="str">
        <f ca="1">IF(HelpMe7[[#This Row],[Age]]&lt;2,"Less than 2",IF(HelpMe7[[#This Row],[Age]]&lt;5,"From 2 to 5",IF(HelpMe7[[#This Row],[Age]]&lt;10,"From 5 to 10","More than 10")))</f>
        <v>More than 10</v>
      </c>
      <c r="AI3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45506.586805555555</v>
      </c>
      <c r="AJ3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45517.466666666667</v>
      </c>
    </row>
    <row r="312" spans="1:36" ht="14.45">
      <c r="A312" s="236" t="s">
        <v>9082</v>
      </c>
      <c r="B312" s="224" t="s">
        <v>117</v>
      </c>
      <c r="C312" s="224" t="s">
        <v>892</v>
      </c>
      <c r="D312" s="1" t="s">
        <v>2788</v>
      </c>
      <c r="E312" s="224" t="s">
        <v>2789</v>
      </c>
      <c r="F312" s="224" t="s">
        <v>2413</v>
      </c>
      <c r="G312" s="224" t="s">
        <v>882</v>
      </c>
      <c r="H312" s="224" t="s">
        <v>403</v>
      </c>
      <c r="I312" s="227" t="s">
        <v>2873</v>
      </c>
      <c r="J312" s="225" t="s">
        <v>9083</v>
      </c>
      <c r="K312" s="224" t="s">
        <v>846</v>
      </c>
      <c r="L312" s="225" t="s">
        <v>9084</v>
      </c>
      <c r="M312" s="224" t="s">
        <v>2789</v>
      </c>
      <c r="N312" s="224" t="s">
        <v>2793</v>
      </c>
      <c r="O312" s="224" t="s">
        <v>850</v>
      </c>
      <c r="P312" s="225" t="s">
        <v>9084</v>
      </c>
      <c r="Q312" s="224" t="s">
        <v>795</v>
      </c>
      <c r="R312" s="225" t="s">
        <v>9085</v>
      </c>
      <c r="S312" s="225" t="s">
        <v>9085</v>
      </c>
      <c r="T312" s="225" t="s">
        <v>9083</v>
      </c>
      <c r="U312" s="224" t="s">
        <v>890</v>
      </c>
      <c r="V312" s="224" t="s">
        <v>855</v>
      </c>
      <c r="W312" s="224" t="s">
        <v>869</v>
      </c>
      <c r="X312" s="228" t="str">
        <f>VLOOKUP(HelpMe7[[#This Row],[Technician]],Technicians[#All],3,FALSE)</f>
        <v>RAK Ceramics</v>
      </c>
      <c r="Y312" s="228" t="str">
        <f>VLOOKUP(HelpMe7[[#This Row],[Technician]],Technicians[#All],2,FALSE)</f>
        <v>SAP Basis</v>
      </c>
      <c r="Z312" s="233" t="str">
        <f>IF((TEXT("Oct 28, 2024 00:00 AM","mmm dd, yyyy hh:mm") - TEXT(HelpMe7[[#This Row],[Updated Creation Date]],"mmm dd, yyyy hh:mm"))&gt;0, "Yes","No")</f>
        <v>Yes</v>
      </c>
      <c r="AA312" s="230">
        <f ca="1">IF(HelpMe7[[#This Row],[Updated Resolved Date]]="-",NOW()-TEXT(HelpMe7[[#This Row],[Updated Creation Date]],"mmm dd, yyyy hh:mm"),HelpMe7[[#This Row],[Updated Resolved Date]]-HelpMe7[[#This Row],[Updated Creation Date]])</f>
        <v>3.8951388888890506</v>
      </c>
      <c r="AB312" s="231">
        <f>YEAR(TEXT(HelpMe7[[#This Row],[Updated Creation Date]],"mmm dd, yyyy hh:mm"))</f>
        <v>2024</v>
      </c>
      <c r="AC312" s="228">
        <f>WEEKNUM(TEXT(HelpMe7[[#This Row],[Updated Creation Date]],"mmm dd, yyyy hh:mm"),2)</f>
        <v>32</v>
      </c>
      <c r="AD312" s="228" t="str">
        <f>_xlfn.CONCAT(HelpMe7[[#This Row],[Year]],"-W",HelpMe7[[#This Row],[Week'#]])</f>
        <v>2024-W32</v>
      </c>
      <c r="AE312" s="228" t="str">
        <f>IFERROR(VLOOKUP(HelpMe7[[#This Row],[ID]],CGTracker[#All],11,FALSE),"No CG Status Found")</f>
        <v>No CG Status Found</v>
      </c>
      <c r="AF312" s="228">
        <f>MONTH(TEXT(HelpMe7[[#This Row],[Updated Creation Date]],"mmm dd, yyyy hh:mm"))</f>
        <v>8</v>
      </c>
      <c r="AG312" s="228" t="str">
        <f>_xlfn.CONCAT(HelpMe7[[#This Row],[Year]],"-M",HelpMe7[[#This Row],[Month]])</f>
        <v>2024-M8</v>
      </c>
      <c r="AH312" s="228" t="str">
        <f ca="1">IF(HelpMe7[[#This Row],[Age]]&lt;2,"Less than 2",IF(HelpMe7[[#This Row],[Age]]&lt;5,"From 2 to 5",IF(HelpMe7[[#This Row],[Age]]&lt;10,"From 5 to 10","More than 10")))</f>
        <v>From 2 to 5</v>
      </c>
      <c r="AI3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45512.511111111111</v>
      </c>
      <c r="AJ3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45516.40625</v>
      </c>
    </row>
    <row r="313" spans="1:36" ht="26.1">
      <c r="A313" s="236" t="s">
        <v>9086</v>
      </c>
      <c r="B313" s="224" t="s">
        <v>156</v>
      </c>
      <c r="C313" s="224" t="s">
        <v>1035</v>
      </c>
      <c r="D313" s="1" t="s">
        <v>2796</v>
      </c>
      <c r="E313" s="224" t="s">
        <v>1094</v>
      </c>
      <c r="F313" s="224" t="s">
        <v>2413</v>
      </c>
      <c r="G313" s="224" t="s">
        <v>882</v>
      </c>
      <c r="H313" s="224" t="s">
        <v>403</v>
      </c>
      <c r="I313" s="227" t="s">
        <v>9087</v>
      </c>
      <c r="J313" s="225" t="s">
        <v>9088</v>
      </c>
      <c r="K313" s="224" t="s">
        <v>890</v>
      </c>
      <c r="L313" s="225" t="s">
        <v>9089</v>
      </c>
      <c r="M313" s="224" t="s">
        <v>1094</v>
      </c>
      <c r="N313" s="224" t="s">
        <v>1098</v>
      </c>
      <c r="O313" s="224" t="s">
        <v>850</v>
      </c>
      <c r="P313" s="225" t="s">
        <v>9089</v>
      </c>
      <c r="Q313" s="224" t="s">
        <v>892</v>
      </c>
      <c r="R313" s="225" t="s">
        <v>9090</v>
      </c>
      <c r="S313" s="225" t="s">
        <v>9091</v>
      </c>
      <c r="T313" s="225" t="s">
        <v>9088</v>
      </c>
      <c r="U313" s="224" t="s">
        <v>855</v>
      </c>
      <c r="V313" s="224" t="s">
        <v>855</v>
      </c>
      <c r="W313" s="224" t="s">
        <v>938</v>
      </c>
      <c r="X313" s="228" t="str">
        <f>VLOOKUP(HelpMe7[[#This Row],[Technician]],Technicians[#All],3,FALSE)</f>
        <v>RAK Ceramics</v>
      </c>
      <c r="Y313" s="228" t="str">
        <f>VLOOKUP(HelpMe7[[#This Row],[Technician]],Technicians[#All],2,FALSE)</f>
        <v>SAP Basis</v>
      </c>
      <c r="Z313" s="233" t="str">
        <f>IF((TEXT("Oct 28, 2024 00:00 AM","mmm dd, yyyy hh:mm") - TEXT(HelpMe7[[#This Row],[Updated Creation Date]],"mmm dd, yyyy hh:mm"))&gt;0, "Yes","No")</f>
        <v>Yes</v>
      </c>
      <c r="AA313" s="230">
        <f ca="1">IF(HelpMe7[[#This Row],[Updated Resolved Date]]="-",NOW()-TEXT(HelpMe7[[#This Row],[Updated Creation Date]],"mmm dd, yyyy hh:mm"),HelpMe7[[#This Row],[Updated Resolved Date]]-HelpMe7[[#This Row],[Updated Creation Date]])</f>
        <v>0.81111111111385981</v>
      </c>
      <c r="AB313" s="231">
        <f>YEAR(TEXT(HelpMe7[[#This Row],[Updated Creation Date]],"mmm dd, yyyy hh:mm"))</f>
        <v>2024</v>
      </c>
      <c r="AC313" s="228">
        <f>WEEKNUM(TEXT(HelpMe7[[#This Row],[Updated Creation Date]],"mmm dd, yyyy hh:mm"),2)</f>
        <v>32</v>
      </c>
      <c r="AD313" s="228" t="str">
        <f>_xlfn.CONCAT(HelpMe7[[#This Row],[Year]],"-W",HelpMe7[[#This Row],[Week'#]])</f>
        <v>2024-W32</v>
      </c>
      <c r="AE313" s="228" t="str">
        <f>IFERROR(VLOOKUP(HelpMe7[[#This Row],[ID]],CGTracker[#All],11,FALSE),"No CG Status Found")</f>
        <v>No CG Status Found</v>
      </c>
      <c r="AF313" s="228">
        <f>MONTH(TEXT(HelpMe7[[#This Row],[Updated Creation Date]],"mmm dd, yyyy hh:mm"))</f>
        <v>8</v>
      </c>
      <c r="AG313" s="228" t="str">
        <f>_xlfn.CONCAT(HelpMe7[[#This Row],[Year]],"-M",HelpMe7[[#This Row],[Month]])</f>
        <v>2024-M8</v>
      </c>
      <c r="AH313" s="228" t="str">
        <f ca="1">IF(HelpMe7[[#This Row],[Age]]&lt;2,"Less than 2",IF(HelpMe7[[#This Row],[Age]]&lt;5,"From 2 to 5",IF(HelpMe7[[#This Row],[Age]]&lt;10,"From 5 to 10","More than 10")))</f>
        <v>Less than 2</v>
      </c>
      <c r="AI3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45512.631249999999</v>
      </c>
      <c r="AJ3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45513.442361111112</v>
      </c>
    </row>
    <row r="314" spans="1:36" ht="14.45">
      <c r="A314" s="236" t="s">
        <v>9092</v>
      </c>
      <c r="B314" s="224" t="s">
        <v>156</v>
      </c>
      <c r="C314" s="224" t="s">
        <v>795</v>
      </c>
      <c r="D314" s="1" t="s">
        <v>2803</v>
      </c>
      <c r="E314" s="224" t="s">
        <v>1246</v>
      </c>
      <c r="F314" s="224" t="s">
        <v>742</v>
      </c>
      <c r="G314" s="224" t="s">
        <v>516</v>
      </c>
      <c r="H314" s="224" t="s">
        <v>403</v>
      </c>
      <c r="I314" s="227" t="s">
        <v>9093</v>
      </c>
      <c r="J314" s="225" t="s">
        <v>9094</v>
      </c>
      <c r="K314" s="224" t="s">
        <v>846</v>
      </c>
      <c r="L314" s="225" t="s">
        <v>3428</v>
      </c>
      <c r="M314" s="224" t="s">
        <v>933</v>
      </c>
      <c r="N314" s="224" t="s">
        <v>1004</v>
      </c>
      <c r="O314" s="224" t="s">
        <v>850</v>
      </c>
      <c r="P314" s="225" t="s">
        <v>3428</v>
      </c>
      <c r="Q314" s="224" t="s">
        <v>795</v>
      </c>
      <c r="R314" s="225" t="s">
        <v>9095</v>
      </c>
      <c r="S314" s="225" t="s">
        <v>9095</v>
      </c>
      <c r="T314" s="225" t="s">
        <v>9094</v>
      </c>
      <c r="U314" s="224" t="s">
        <v>855</v>
      </c>
      <c r="V314" s="224" t="s">
        <v>2808</v>
      </c>
      <c r="W314" s="224" t="s">
        <v>869</v>
      </c>
      <c r="X314" s="228" t="str">
        <f>VLOOKUP(HelpMe7[[#This Row],[Technician]],Technicians[#All],3,FALSE)</f>
        <v>RAK Ceramics</v>
      </c>
      <c r="Y314" s="228" t="str">
        <f>VLOOKUP(HelpMe7[[#This Row],[Technician]],Technicians[#All],2,FALSE)</f>
        <v>SAP SD</v>
      </c>
      <c r="Z314" s="233" t="str">
        <f>IF((TEXT("Oct 28, 2024 00:00 AM","mmm dd, yyyy hh:mm") - TEXT(HelpMe7[[#This Row],[Updated Creation Date]],"mmm dd, yyyy hh:mm"))&gt;0, "Yes","No")</f>
        <v>Yes</v>
      </c>
      <c r="AA314" s="230">
        <f ca="1">IF(HelpMe7[[#This Row],[Updated Resolved Date]]="-",NOW()-TEXT(HelpMe7[[#This Row],[Updated Creation Date]],"mmm dd, yyyy hh:mm"),HelpMe7[[#This Row],[Updated Resolved Date]]-HelpMe7[[#This Row],[Updated Creation Date]])</f>
        <v>14.985416666670062</v>
      </c>
      <c r="AB314" s="231">
        <f>YEAR(TEXT(HelpMe7[[#This Row],[Updated Creation Date]],"mmm dd, yyyy hh:mm"))</f>
        <v>2024</v>
      </c>
      <c r="AC314" s="228">
        <f>WEEKNUM(TEXT(HelpMe7[[#This Row],[Updated Creation Date]],"mmm dd, yyyy hh:mm"),2)</f>
        <v>32</v>
      </c>
      <c r="AD314" s="228" t="str">
        <f>_xlfn.CONCAT(HelpMe7[[#This Row],[Year]],"-W",HelpMe7[[#This Row],[Week'#]])</f>
        <v>2024-W32</v>
      </c>
      <c r="AE314" s="228" t="str">
        <f>IFERROR(VLOOKUP(HelpMe7[[#This Row],[ID]],CGTracker[#All],11,FALSE),"No CG Status Found")</f>
        <v>No CG Status Found</v>
      </c>
      <c r="AF314" s="228">
        <f>MONTH(TEXT(HelpMe7[[#This Row],[Updated Creation Date]],"mmm dd, yyyy hh:mm"))</f>
        <v>8</v>
      </c>
      <c r="AG314" s="228" t="str">
        <f>_xlfn.CONCAT(HelpMe7[[#This Row],[Year]],"-M",HelpMe7[[#This Row],[Month]])</f>
        <v>2024-M8</v>
      </c>
      <c r="AH314" s="228" t="str">
        <f ca="1">IF(HelpMe7[[#This Row],[Age]]&lt;2,"Less than 2",IF(HelpMe7[[#This Row],[Age]]&lt;5,"From 2 to 5",IF(HelpMe7[[#This Row],[Age]]&lt;10,"From 5 to 10","More than 10")))</f>
        <v>More than 10</v>
      </c>
      <c r="AI3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45509.731944444444</v>
      </c>
      <c r="AJ3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45524.717361111114</v>
      </c>
    </row>
    <row r="315" spans="1:36" ht="14.45">
      <c r="A315" s="236" t="s">
        <v>9096</v>
      </c>
      <c r="B315" s="224" t="s">
        <v>156</v>
      </c>
      <c r="C315" s="224" t="s">
        <v>795</v>
      </c>
      <c r="D315" s="1" t="s">
        <v>2809</v>
      </c>
      <c r="E315" s="224" t="s">
        <v>2810</v>
      </c>
      <c r="F315" s="224" t="s">
        <v>742</v>
      </c>
      <c r="G315" s="224" t="s">
        <v>516</v>
      </c>
      <c r="H315" s="224" t="s">
        <v>403</v>
      </c>
      <c r="I315" s="227" t="s">
        <v>9097</v>
      </c>
      <c r="J315" s="225" t="s">
        <v>9098</v>
      </c>
      <c r="K315" s="224" t="s">
        <v>846</v>
      </c>
      <c r="L315" s="225" t="s">
        <v>9099</v>
      </c>
      <c r="M315" s="224" t="s">
        <v>933</v>
      </c>
      <c r="N315" s="224" t="s">
        <v>886</v>
      </c>
      <c r="O315" s="224" t="s">
        <v>850</v>
      </c>
      <c r="P315" s="225" t="s">
        <v>9099</v>
      </c>
      <c r="Q315" s="224" t="s">
        <v>795</v>
      </c>
      <c r="R315" s="225" t="s">
        <v>2761</v>
      </c>
      <c r="S315" s="225" t="s">
        <v>2761</v>
      </c>
      <c r="T315" s="225" t="s">
        <v>9098</v>
      </c>
      <c r="U315" s="224" t="s">
        <v>855</v>
      </c>
      <c r="V315" s="224" t="s">
        <v>2816</v>
      </c>
      <c r="W315" s="224" t="s">
        <v>869</v>
      </c>
      <c r="X315" s="228" t="str">
        <f>VLOOKUP(HelpMe7[[#This Row],[Technician]],Technicians[#All],3,FALSE)</f>
        <v>RAK Ceramics</v>
      </c>
      <c r="Y315" s="228" t="str">
        <f>VLOOKUP(HelpMe7[[#This Row],[Technician]],Technicians[#All],2,FALSE)</f>
        <v>SAP SD</v>
      </c>
      <c r="Z315" s="233" t="str">
        <f>IF((TEXT("Oct 28, 2024 00:00 AM","mmm dd, yyyy hh:mm") - TEXT(HelpMe7[[#This Row],[Updated Creation Date]],"mmm dd, yyyy hh:mm"))&gt;0, "Yes","No")</f>
        <v>Yes</v>
      </c>
      <c r="AA315" s="230">
        <f ca="1">IF(HelpMe7[[#This Row],[Updated Resolved Date]]="-",NOW()-TEXT(HelpMe7[[#This Row],[Updated Creation Date]],"mmm dd, yyyy hh:mm"),HelpMe7[[#This Row],[Updated Resolved Date]]-HelpMe7[[#This Row],[Updated Creation Date]])</f>
        <v>8.9826388888832298</v>
      </c>
      <c r="AB315" s="231">
        <f>YEAR(TEXT(HelpMe7[[#This Row],[Updated Creation Date]],"mmm dd, yyyy hh:mm"))</f>
        <v>2024</v>
      </c>
      <c r="AC315" s="228">
        <f>WEEKNUM(TEXT(HelpMe7[[#This Row],[Updated Creation Date]],"mmm dd, yyyy hh:mm"),2)</f>
        <v>32</v>
      </c>
      <c r="AD315" s="228" t="str">
        <f>_xlfn.CONCAT(HelpMe7[[#This Row],[Year]],"-W",HelpMe7[[#This Row],[Week'#]])</f>
        <v>2024-W32</v>
      </c>
      <c r="AE315" s="228" t="str">
        <f>IFERROR(VLOOKUP(HelpMe7[[#This Row],[ID]],CGTracker[#All],11,FALSE),"No CG Status Found")</f>
        <v>No CG Status Found</v>
      </c>
      <c r="AF315" s="228">
        <f>MONTH(TEXT(HelpMe7[[#This Row],[Updated Creation Date]],"mmm dd, yyyy hh:mm"))</f>
        <v>8</v>
      </c>
      <c r="AG315" s="228" t="str">
        <f>_xlfn.CONCAT(HelpMe7[[#This Row],[Year]],"-M",HelpMe7[[#This Row],[Month]])</f>
        <v>2024-M8</v>
      </c>
      <c r="AH315" s="228" t="str">
        <f ca="1">IF(HelpMe7[[#This Row],[Age]]&lt;2,"Less than 2",IF(HelpMe7[[#This Row],[Age]]&lt;5,"From 2 to 5",IF(HelpMe7[[#This Row],[Age]]&lt;10,"From 5 to 10","More than 10")))</f>
        <v>From 5 to 10</v>
      </c>
      <c r="AI3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45510.438194444447</v>
      </c>
      <c r="AJ3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45519.42083333333</v>
      </c>
    </row>
    <row r="316" spans="1:36" ht="14.45">
      <c r="A316" s="236" t="s">
        <v>9100</v>
      </c>
      <c r="B316" s="224" t="s">
        <v>156</v>
      </c>
      <c r="C316" s="224" t="s">
        <v>795</v>
      </c>
      <c r="D316" s="1" t="s">
        <v>2817</v>
      </c>
      <c r="E316" s="224" t="s">
        <v>2818</v>
      </c>
      <c r="F316" s="224" t="s">
        <v>742</v>
      </c>
      <c r="G316" s="224" t="s">
        <v>941</v>
      </c>
      <c r="H316" s="224" t="s">
        <v>403</v>
      </c>
      <c r="I316" s="227" t="s">
        <v>2737</v>
      </c>
      <c r="J316" s="225" t="s">
        <v>9101</v>
      </c>
      <c r="K316" s="224" t="s">
        <v>846</v>
      </c>
      <c r="L316" s="225" t="s">
        <v>9099</v>
      </c>
      <c r="M316" s="224" t="s">
        <v>933</v>
      </c>
      <c r="N316" s="224" t="s">
        <v>1122</v>
      </c>
      <c r="O316" s="224" t="s">
        <v>850</v>
      </c>
      <c r="P316" s="225" t="s">
        <v>9099</v>
      </c>
      <c r="Q316" s="224" t="s">
        <v>795</v>
      </c>
      <c r="R316" s="225" t="s">
        <v>9102</v>
      </c>
      <c r="S316" s="225" t="s">
        <v>9102</v>
      </c>
      <c r="T316" s="225" t="s">
        <v>9101</v>
      </c>
      <c r="U316" s="224" t="s">
        <v>855</v>
      </c>
      <c r="V316" s="224" t="s">
        <v>2823</v>
      </c>
      <c r="W316" s="224" t="s">
        <v>869</v>
      </c>
      <c r="X316" s="228" t="str">
        <f>VLOOKUP(HelpMe7[[#This Row],[Technician]],Technicians[#All],3,FALSE)</f>
        <v>RAK Ceramics</v>
      </c>
      <c r="Y316" s="228" t="str">
        <f>VLOOKUP(HelpMe7[[#This Row],[Technician]],Technicians[#All],2,FALSE)</f>
        <v>SAP SD</v>
      </c>
      <c r="Z316" s="233" t="str">
        <f>IF((TEXT("Oct 28, 2024 00:00 AM","mmm dd, yyyy hh:mm") - TEXT(HelpMe7[[#This Row],[Updated Creation Date]],"mmm dd, yyyy hh:mm"))&gt;0, "Yes","No")</f>
        <v>Yes</v>
      </c>
      <c r="AA316" s="230">
        <f ca="1">IF(HelpMe7[[#This Row],[Updated Resolved Date]]="-",NOW()-TEXT(HelpMe7[[#This Row],[Updated Creation Date]],"mmm dd, yyyy hh:mm"),HelpMe7[[#This Row],[Updated Resolved Date]]-HelpMe7[[#This Row],[Updated Creation Date]])</f>
        <v>8.8812500000058208</v>
      </c>
      <c r="AB316" s="231">
        <f>YEAR(TEXT(HelpMe7[[#This Row],[Updated Creation Date]],"mmm dd, yyyy hh:mm"))</f>
        <v>2024</v>
      </c>
      <c r="AC316" s="228">
        <f>WEEKNUM(TEXT(HelpMe7[[#This Row],[Updated Creation Date]],"mmm dd, yyyy hh:mm"),2)</f>
        <v>32</v>
      </c>
      <c r="AD316" s="228" t="str">
        <f>_xlfn.CONCAT(HelpMe7[[#This Row],[Year]],"-W",HelpMe7[[#This Row],[Week'#]])</f>
        <v>2024-W32</v>
      </c>
      <c r="AE316" s="228" t="str">
        <f>IFERROR(VLOOKUP(HelpMe7[[#This Row],[ID]],CGTracker[#All],11,FALSE),"No CG Status Found")</f>
        <v>No CG Status Found</v>
      </c>
      <c r="AF316" s="228">
        <f>MONTH(TEXT(HelpMe7[[#This Row],[Updated Creation Date]],"mmm dd, yyyy hh:mm"))</f>
        <v>8</v>
      </c>
      <c r="AG316" s="228" t="str">
        <f>_xlfn.CONCAT(HelpMe7[[#This Row],[Year]],"-M",HelpMe7[[#This Row],[Month]])</f>
        <v>2024-M8</v>
      </c>
      <c r="AH316" s="228" t="str">
        <f ca="1">IF(HelpMe7[[#This Row],[Age]]&lt;2,"Less than 2",IF(HelpMe7[[#This Row],[Age]]&lt;5,"From 2 to 5",IF(HelpMe7[[#This Row],[Age]]&lt;10,"From 5 to 10","More than 10")))</f>
        <v>From 5 to 10</v>
      </c>
      <c r="AI3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45510.523611111108</v>
      </c>
      <c r="AJ3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45519.404861111114</v>
      </c>
    </row>
    <row r="317" spans="1:36" ht="26.1">
      <c r="A317" s="236" t="s">
        <v>9103</v>
      </c>
      <c r="B317" s="224" t="s">
        <v>117</v>
      </c>
      <c r="C317" s="224" t="s">
        <v>841</v>
      </c>
      <c r="D317" s="1" t="s">
        <v>2824</v>
      </c>
      <c r="E317" s="224" t="s">
        <v>2825</v>
      </c>
      <c r="F317" s="224" t="s">
        <v>2413</v>
      </c>
      <c r="G317" s="224" t="s">
        <v>882</v>
      </c>
      <c r="H317" s="224" t="s">
        <v>403</v>
      </c>
      <c r="I317" s="227" t="s">
        <v>9104</v>
      </c>
      <c r="J317" s="225" t="s">
        <v>9105</v>
      </c>
      <c r="K317" s="224" t="s">
        <v>890</v>
      </c>
      <c r="L317" s="225" t="s">
        <v>9106</v>
      </c>
      <c r="M317" s="224" t="s">
        <v>933</v>
      </c>
      <c r="N317" s="224" t="s">
        <v>1240</v>
      </c>
      <c r="O317" s="224" t="s">
        <v>850</v>
      </c>
      <c r="P317" s="225" t="s">
        <v>9106</v>
      </c>
      <c r="Q317" s="224" t="s">
        <v>841</v>
      </c>
      <c r="R317" s="225" t="s">
        <v>9107</v>
      </c>
      <c r="S317" s="225" t="s">
        <v>9107</v>
      </c>
      <c r="T317" s="225" t="s">
        <v>9105</v>
      </c>
      <c r="U317" s="224" t="s">
        <v>890</v>
      </c>
      <c r="V317" s="224" t="s">
        <v>855</v>
      </c>
      <c r="W317" s="224" t="s">
        <v>938</v>
      </c>
      <c r="X317" s="228" t="str">
        <f>VLOOKUP(HelpMe7[[#This Row],[Technician]],Technicians[#All],3,FALSE)</f>
        <v>RAK Ceramics</v>
      </c>
      <c r="Y317" s="228" t="str">
        <f>VLOOKUP(HelpMe7[[#This Row],[Technician]],Technicians[#All],2,FALSE)</f>
        <v>SAP Basis</v>
      </c>
      <c r="Z317" s="233" t="str">
        <f>IF((TEXT("Oct 28, 2024 00:00 AM","mmm dd, yyyy hh:mm") - TEXT(HelpMe7[[#This Row],[Updated Creation Date]],"mmm dd, yyyy hh:mm"))&gt;0, "Yes","No")</f>
        <v>Yes</v>
      </c>
      <c r="AA317" s="230">
        <f ca="1">IF(HelpMe7[[#This Row],[Updated Resolved Date]]="-",NOW()-TEXT(HelpMe7[[#This Row],[Updated Creation Date]],"mmm dd, yyyy hh:mm"),HelpMe7[[#This Row],[Updated Resolved Date]]-HelpMe7[[#This Row],[Updated Creation Date]])</f>
        <v>13.9375</v>
      </c>
      <c r="AB317" s="231">
        <f>YEAR(TEXT(HelpMe7[[#This Row],[Updated Creation Date]],"mmm dd, yyyy hh:mm"))</f>
        <v>2024</v>
      </c>
      <c r="AC317" s="228">
        <f>WEEKNUM(TEXT(HelpMe7[[#This Row],[Updated Creation Date]],"mmm dd, yyyy hh:mm"),2)</f>
        <v>32</v>
      </c>
      <c r="AD317" s="228" t="str">
        <f>_xlfn.CONCAT(HelpMe7[[#This Row],[Year]],"-W",HelpMe7[[#This Row],[Week'#]])</f>
        <v>2024-W32</v>
      </c>
      <c r="AE317" s="228" t="str">
        <f>IFERROR(VLOOKUP(HelpMe7[[#This Row],[ID]],CGTracker[#All],11,FALSE),"No CG Status Found")</f>
        <v>No CG Status Found</v>
      </c>
      <c r="AF317" s="228">
        <f>MONTH(TEXT(HelpMe7[[#This Row],[Updated Creation Date]],"mmm dd, yyyy hh:mm"))</f>
        <v>8</v>
      </c>
      <c r="AG317" s="228" t="str">
        <f>_xlfn.CONCAT(HelpMe7[[#This Row],[Year]],"-M",HelpMe7[[#This Row],[Month]])</f>
        <v>2024-M8</v>
      </c>
      <c r="AH317" s="228" t="str">
        <f ca="1">IF(HelpMe7[[#This Row],[Age]]&lt;2,"Less than 2",IF(HelpMe7[[#This Row],[Age]]&lt;5,"From 2 to 5",IF(HelpMe7[[#This Row],[Age]]&lt;10,"From 5 to 10","More than 10")))</f>
        <v>More than 10</v>
      </c>
      <c r="AI3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45511.515972222223</v>
      </c>
      <c r="AJ3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45525.453472222223</v>
      </c>
    </row>
    <row r="318" spans="1:36" ht="26.1">
      <c r="A318" s="236" t="s">
        <v>9108</v>
      </c>
      <c r="B318" s="224" t="s">
        <v>117</v>
      </c>
      <c r="C318" s="224" t="s">
        <v>795</v>
      </c>
      <c r="D318" s="1" t="s">
        <v>2831</v>
      </c>
      <c r="E318" s="224" t="s">
        <v>2832</v>
      </c>
      <c r="F318" s="224" t="s">
        <v>881</v>
      </c>
      <c r="G318" s="224" t="s">
        <v>882</v>
      </c>
      <c r="H318" s="224" t="s">
        <v>403</v>
      </c>
      <c r="I318" s="227" t="s">
        <v>9109</v>
      </c>
      <c r="J318" s="225" t="s">
        <v>9110</v>
      </c>
      <c r="K318" s="224" t="s">
        <v>846</v>
      </c>
      <c r="L318" s="225" t="s">
        <v>9111</v>
      </c>
      <c r="M318" s="224" t="s">
        <v>2832</v>
      </c>
      <c r="N318" s="224" t="s">
        <v>1004</v>
      </c>
      <c r="O318" s="224" t="s">
        <v>1015</v>
      </c>
      <c r="P318" s="225" t="s">
        <v>9111</v>
      </c>
      <c r="Q318" s="224" t="s">
        <v>892</v>
      </c>
      <c r="R318" s="225" t="s">
        <v>9112</v>
      </c>
      <c r="S318" s="225" t="s">
        <v>9113</v>
      </c>
      <c r="T318" s="225" t="s">
        <v>9110</v>
      </c>
      <c r="U318" s="224" t="s">
        <v>890</v>
      </c>
      <c r="V318" s="224" t="s">
        <v>855</v>
      </c>
      <c r="W318" s="224" t="s">
        <v>869</v>
      </c>
      <c r="X318" s="228" t="str">
        <f>VLOOKUP(HelpMe7[[#This Row],[Technician]],Technicians[#All],3,FALSE)</f>
        <v>RAK Ceramics</v>
      </c>
      <c r="Y318" s="228" t="str">
        <f>VLOOKUP(HelpMe7[[#This Row],[Technician]],Technicians[#All],2,FALSE)</f>
        <v>SAP Basis</v>
      </c>
      <c r="Z318" s="230" t="str">
        <f>IF((TEXT("Oct 28, 2024 00:00 AM","mmm dd, yyyy hh:mm") - TEXT(HelpMe7[[#This Row],[Updated Creation Date]],"mmm dd, yyyy hh:mm"))&gt;0, "Yes","No")</f>
        <v>Yes</v>
      </c>
      <c r="AA318" s="230">
        <f ca="1">IF(HelpMe7[[#This Row],[Updated Resolved Date]]="-",NOW()-TEXT(HelpMe7[[#This Row],[Updated Creation Date]],"mmm dd, yyyy hh:mm"),HelpMe7[[#This Row],[Updated Resolved Date]]-HelpMe7[[#This Row],[Updated Creation Date]])</f>
        <v>43.193749999998545</v>
      </c>
      <c r="AB318" s="231">
        <f>YEAR(TEXT(HelpMe7[[#This Row],[Updated Creation Date]],"mmm dd, yyyy hh:mm"))</f>
        <v>2024</v>
      </c>
      <c r="AC318" s="228">
        <f>WEEKNUM(TEXT(HelpMe7[[#This Row],[Updated Creation Date]],"mmm dd, yyyy hh:mm"),2)</f>
        <v>32</v>
      </c>
      <c r="AD318" s="228" t="str">
        <f>_xlfn.CONCAT(HelpMe7[[#This Row],[Year]],"-W",HelpMe7[[#This Row],[Week'#]])</f>
        <v>2024-W32</v>
      </c>
      <c r="AE318" s="228" t="str">
        <f>IFERROR(VLOOKUP(HelpMe7[[#This Row],[ID]],CGTracker[#All],11,FALSE),"No CG Status Found")</f>
        <v>No CG Status Found</v>
      </c>
      <c r="AF318" s="228">
        <f>MONTH(TEXT(HelpMe7[[#This Row],[Updated Creation Date]],"mmm dd, yyyy hh:mm"))</f>
        <v>8</v>
      </c>
      <c r="AG318" s="228" t="str">
        <f>_xlfn.CONCAT(HelpMe7[[#This Row],[Year]],"-M",HelpMe7[[#This Row],[Month]])</f>
        <v>2024-M8</v>
      </c>
      <c r="AH318" s="228" t="str">
        <f ca="1">IF(HelpMe7[[#This Row],[Age]]&lt;2,"Less than 2",IF(HelpMe7[[#This Row],[Age]]&lt;5,"From 2 to 5",IF(HelpMe7[[#This Row],[Age]]&lt;10,"From 5 to 10","More than 10")))</f>
        <v>More than 10</v>
      </c>
      <c r="AI3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45511.472916666666</v>
      </c>
      <c r="AJ3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45554.666666666664</v>
      </c>
    </row>
    <row r="319" spans="1:36" ht="14.45">
      <c r="A319" s="236" t="s">
        <v>9114</v>
      </c>
      <c r="B319" s="224" t="s">
        <v>117</v>
      </c>
      <c r="C319" s="224" t="s">
        <v>795</v>
      </c>
      <c r="D319" s="1" t="s">
        <v>2839</v>
      </c>
      <c r="E319" s="224" t="s">
        <v>2840</v>
      </c>
      <c r="F319" s="224" t="s">
        <v>2413</v>
      </c>
      <c r="G319" s="224" t="s">
        <v>882</v>
      </c>
      <c r="H319" s="224" t="s">
        <v>403</v>
      </c>
      <c r="I319" s="227" t="s">
        <v>9115</v>
      </c>
      <c r="J319" s="225" t="s">
        <v>9116</v>
      </c>
      <c r="K319" s="224" t="s">
        <v>846</v>
      </c>
      <c r="L319" s="225" t="s">
        <v>8118</v>
      </c>
      <c r="M319" s="224" t="s">
        <v>2840</v>
      </c>
      <c r="N319" s="224" t="s">
        <v>886</v>
      </c>
      <c r="O319" s="224" t="s">
        <v>850</v>
      </c>
      <c r="P319" s="225" t="s">
        <v>8118</v>
      </c>
      <c r="Q319" s="224" t="s">
        <v>795</v>
      </c>
      <c r="R319" s="225" t="s">
        <v>9117</v>
      </c>
      <c r="S319" s="225" t="s">
        <v>9118</v>
      </c>
      <c r="T319" s="225" t="s">
        <v>9116</v>
      </c>
      <c r="U319" s="224" t="s">
        <v>890</v>
      </c>
      <c r="V319" s="224" t="s">
        <v>855</v>
      </c>
      <c r="W319" s="224" t="s">
        <v>869</v>
      </c>
      <c r="X319" s="228" t="str">
        <f>VLOOKUP(HelpMe7[[#This Row],[Technician]],Technicians[#All],3,FALSE)</f>
        <v>RAK Ceramics</v>
      </c>
      <c r="Y319" s="228" t="str">
        <f>VLOOKUP(HelpMe7[[#This Row],[Technician]],Technicians[#All],2,FALSE)</f>
        <v>SAP Basis</v>
      </c>
      <c r="Z319" s="233" t="str">
        <f>IF((TEXT("Oct 28, 2024 00:00 AM","mmm dd, yyyy hh:mm") - TEXT(HelpMe7[[#This Row],[Updated Creation Date]],"mmm dd, yyyy hh:mm"))&gt;0, "Yes","No")</f>
        <v>Yes</v>
      </c>
      <c r="AA319" s="230">
        <f ca="1">IF(HelpMe7[[#This Row],[Updated Resolved Date]]="-",NOW()-TEXT(HelpMe7[[#This Row],[Updated Creation Date]],"mmm dd, yyyy hh:mm"),HelpMe7[[#This Row],[Updated Resolved Date]]-HelpMe7[[#This Row],[Updated Creation Date]])</f>
        <v>8.6701388888905058</v>
      </c>
      <c r="AB319" s="231">
        <f>YEAR(TEXT(HelpMe7[[#This Row],[Updated Creation Date]],"mmm dd, yyyy hh:mm"))</f>
        <v>2024</v>
      </c>
      <c r="AC319" s="228">
        <f>WEEKNUM(TEXT(HelpMe7[[#This Row],[Updated Creation Date]],"mmm dd, yyyy hh:mm"),2)</f>
        <v>32</v>
      </c>
      <c r="AD319" s="228" t="str">
        <f>_xlfn.CONCAT(HelpMe7[[#This Row],[Year]],"-W",HelpMe7[[#This Row],[Week'#]])</f>
        <v>2024-W32</v>
      </c>
      <c r="AE319" s="228" t="str">
        <f>IFERROR(VLOOKUP(HelpMe7[[#This Row],[ID]],CGTracker[#All],11,FALSE),"No CG Status Found")</f>
        <v>No CG Status Found</v>
      </c>
      <c r="AF319" s="228">
        <f>MONTH(TEXT(HelpMe7[[#This Row],[Updated Creation Date]],"mmm dd, yyyy hh:mm"))</f>
        <v>8</v>
      </c>
      <c r="AG319" s="228" t="str">
        <f>_xlfn.CONCAT(HelpMe7[[#This Row],[Year]],"-M",HelpMe7[[#This Row],[Month]])</f>
        <v>2024-M8</v>
      </c>
      <c r="AH319" s="228" t="str">
        <f ca="1">IF(HelpMe7[[#This Row],[Age]]&lt;2,"Less than 2",IF(HelpMe7[[#This Row],[Age]]&lt;5,"From 2 to 5",IF(HelpMe7[[#This Row],[Age]]&lt;10,"From 5 to 10","More than 10")))</f>
        <v>From 5 to 10</v>
      </c>
      <c r="AI3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45511.744444444441</v>
      </c>
      <c r="AJ3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45520.414583333331</v>
      </c>
    </row>
    <row r="320" spans="1:36" ht="14.45">
      <c r="A320" s="236" t="s">
        <v>9119</v>
      </c>
      <c r="B320" s="224" t="s">
        <v>117</v>
      </c>
      <c r="C320" s="224" t="s">
        <v>795</v>
      </c>
      <c r="D320" s="1" t="s">
        <v>2846</v>
      </c>
      <c r="E320" s="224" t="s">
        <v>1094</v>
      </c>
      <c r="F320" s="224" t="s">
        <v>2413</v>
      </c>
      <c r="G320" s="224" t="s">
        <v>882</v>
      </c>
      <c r="H320" s="224" t="s">
        <v>403</v>
      </c>
      <c r="I320" s="227" t="s">
        <v>9120</v>
      </c>
      <c r="J320" s="225" t="s">
        <v>9121</v>
      </c>
      <c r="K320" s="224" t="s">
        <v>846</v>
      </c>
      <c r="L320" s="225" t="s">
        <v>9089</v>
      </c>
      <c r="M320" s="224" t="s">
        <v>1094</v>
      </c>
      <c r="N320" s="224" t="s">
        <v>1098</v>
      </c>
      <c r="O320" s="224" t="s">
        <v>850</v>
      </c>
      <c r="P320" s="225" t="s">
        <v>9089</v>
      </c>
      <c r="Q320" s="224" t="s">
        <v>795</v>
      </c>
      <c r="R320" s="225" t="s">
        <v>9122</v>
      </c>
      <c r="S320" s="225" t="s">
        <v>9122</v>
      </c>
      <c r="T320" s="225" t="s">
        <v>9121</v>
      </c>
      <c r="U320" s="224" t="s">
        <v>890</v>
      </c>
      <c r="V320" s="224" t="s">
        <v>855</v>
      </c>
      <c r="W320" s="224" t="s">
        <v>869</v>
      </c>
      <c r="X320" s="228" t="str">
        <f>VLOOKUP(HelpMe7[[#This Row],[Technician]],Technicians[#All],3,FALSE)</f>
        <v>RAK Ceramics</v>
      </c>
      <c r="Y320" s="228" t="str">
        <f>VLOOKUP(HelpMe7[[#This Row],[Technician]],Technicians[#All],2,FALSE)</f>
        <v>SAP Basis</v>
      </c>
      <c r="Z320" s="233" t="str">
        <f>IF((TEXT("Oct 28, 2024 00:00 AM","mmm dd, yyyy hh:mm") - TEXT(HelpMe7[[#This Row],[Updated Creation Date]],"mmm dd, yyyy hh:mm"))&gt;0, "Yes","No")</f>
        <v>Yes</v>
      </c>
      <c r="AA320" s="230">
        <f ca="1">IF(HelpMe7[[#This Row],[Updated Resolved Date]]="-",NOW()-TEXT(HelpMe7[[#This Row],[Updated Creation Date]],"mmm dd, yyyy hh:mm"),HelpMe7[[#This Row],[Updated Resolved Date]]-HelpMe7[[#This Row],[Updated Creation Date]])</f>
        <v>1.827777777776646</v>
      </c>
      <c r="AB320" s="231">
        <f>YEAR(TEXT(HelpMe7[[#This Row],[Updated Creation Date]],"mmm dd, yyyy hh:mm"))</f>
        <v>2024</v>
      </c>
      <c r="AC320" s="228">
        <f>WEEKNUM(TEXT(HelpMe7[[#This Row],[Updated Creation Date]],"mmm dd, yyyy hh:mm"),2)</f>
        <v>32</v>
      </c>
      <c r="AD320" s="228" t="str">
        <f>_xlfn.CONCAT(HelpMe7[[#This Row],[Year]],"-W",HelpMe7[[#This Row],[Week'#]])</f>
        <v>2024-W32</v>
      </c>
      <c r="AE320" s="228" t="str">
        <f>IFERROR(VLOOKUP(HelpMe7[[#This Row],[ID]],CGTracker[#All],11,FALSE),"No CG Status Found")</f>
        <v>No CG Status Found</v>
      </c>
      <c r="AF320" s="228">
        <f>MONTH(TEXT(HelpMe7[[#This Row],[Updated Creation Date]],"mmm dd, yyyy hh:mm"))</f>
        <v>8</v>
      </c>
      <c r="AG320" s="228" t="str">
        <f>_xlfn.CONCAT(HelpMe7[[#This Row],[Year]],"-M",HelpMe7[[#This Row],[Month]])</f>
        <v>2024-M8</v>
      </c>
      <c r="AH320" s="228" t="str">
        <f ca="1">IF(HelpMe7[[#This Row],[Age]]&lt;2,"Less than 2",IF(HelpMe7[[#This Row],[Age]]&lt;5,"From 2 to 5",IF(HelpMe7[[#This Row],[Age]]&lt;10,"From 5 to 10","More than 10")))</f>
        <v>Less than 2</v>
      </c>
      <c r="AI3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45511.613194444442</v>
      </c>
      <c r="AJ3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45513.440972222219</v>
      </c>
    </row>
    <row r="321" spans="1:36" ht="14.45">
      <c r="A321" s="236" t="s">
        <v>9123</v>
      </c>
      <c r="B321" s="224" t="s">
        <v>117</v>
      </c>
      <c r="C321" s="224" t="s">
        <v>795</v>
      </c>
      <c r="D321" s="1" t="s">
        <v>2851</v>
      </c>
      <c r="E321" s="224" t="s">
        <v>1094</v>
      </c>
      <c r="F321" s="224" t="s">
        <v>2413</v>
      </c>
      <c r="G321" s="224" t="s">
        <v>882</v>
      </c>
      <c r="H321" s="224" t="s">
        <v>403</v>
      </c>
      <c r="I321" s="227" t="s">
        <v>9120</v>
      </c>
      <c r="J321" s="225" t="s">
        <v>9121</v>
      </c>
      <c r="K321" s="224" t="s">
        <v>846</v>
      </c>
      <c r="L321" s="225" t="s">
        <v>8737</v>
      </c>
      <c r="M321" s="224" t="s">
        <v>1094</v>
      </c>
      <c r="N321" s="224" t="s">
        <v>1098</v>
      </c>
      <c r="O321" s="224" t="s">
        <v>850</v>
      </c>
      <c r="P321" s="225" t="s">
        <v>8737</v>
      </c>
      <c r="Q321" s="224" t="s">
        <v>795</v>
      </c>
      <c r="R321" s="225" t="s">
        <v>9116</v>
      </c>
      <c r="S321" s="225" t="s">
        <v>9116</v>
      </c>
      <c r="T321" s="225" t="s">
        <v>9121</v>
      </c>
      <c r="U321" s="224" t="s">
        <v>890</v>
      </c>
      <c r="V321" s="224" t="s">
        <v>855</v>
      </c>
      <c r="W321" s="224" t="s">
        <v>869</v>
      </c>
      <c r="X321" s="228" t="str">
        <f>VLOOKUP(HelpMe7[[#This Row],[Technician]],Technicians[#All],3,FALSE)</f>
        <v>RAK Ceramics</v>
      </c>
      <c r="Y321" s="228" t="str">
        <f>VLOOKUP(HelpMe7[[#This Row],[Technician]],Technicians[#All],2,FALSE)</f>
        <v>SAP Basis</v>
      </c>
      <c r="Z321" s="233" t="str">
        <f>IF((TEXT("Oct 28, 2024 00:00 AM","mmm dd, yyyy hh:mm") - TEXT(HelpMe7[[#This Row],[Updated Creation Date]],"mmm dd, yyyy hh:mm"))&gt;0, "Yes","No")</f>
        <v>Yes</v>
      </c>
      <c r="AA321" s="230">
        <f ca="1">IF(HelpMe7[[#This Row],[Updated Resolved Date]]="-",NOW()-TEXT(HelpMe7[[#This Row],[Updated Creation Date]],"mmm dd, yyyy hh:mm"),HelpMe7[[#This Row],[Updated Resolved Date]]-HelpMe7[[#This Row],[Updated Creation Date]])</f>
        <v>0.83958333333430346</v>
      </c>
      <c r="AB321" s="231">
        <f>YEAR(TEXT(HelpMe7[[#This Row],[Updated Creation Date]],"mmm dd, yyyy hh:mm"))</f>
        <v>2024</v>
      </c>
      <c r="AC321" s="228">
        <f>WEEKNUM(TEXT(HelpMe7[[#This Row],[Updated Creation Date]],"mmm dd, yyyy hh:mm"),2)</f>
        <v>32</v>
      </c>
      <c r="AD321" s="228" t="str">
        <f>_xlfn.CONCAT(HelpMe7[[#This Row],[Year]],"-W",HelpMe7[[#This Row],[Week'#]])</f>
        <v>2024-W32</v>
      </c>
      <c r="AE321" s="228" t="str">
        <f>IFERROR(VLOOKUP(HelpMe7[[#This Row],[ID]],CGTracker[#All],11,FALSE),"No CG Status Found")</f>
        <v>No CG Status Found</v>
      </c>
      <c r="AF321" s="228">
        <f>MONTH(TEXT(HelpMe7[[#This Row],[Updated Creation Date]],"mmm dd, yyyy hh:mm"))</f>
        <v>8</v>
      </c>
      <c r="AG321" s="228" t="str">
        <f>_xlfn.CONCAT(HelpMe7[[#This Row],[Year]],"-M",HelpMe7[[#This Row],[Month]])</f>
        <v>2024-M8</v>
      </c>
      <c r="AH321" s="228" t="str">
        <f ca="1">IF(HelpMe7[[#This Row],[Age]]&lt;2,"Less than 2",IF(HelpMe7[[#This Row],[Age]]&lt;5,"From 2 to 5",IF(HelpMe7[[#This Row],[Age]]&lt;10,"From 5 to 10","More than 10")))</f>
        <v>Less than 2</v>
      </c>
      <c r="AI3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45511.613194444442</v>
      </c>
      <c r="AJ3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45512.452777777777</v>
      </c>
    </row>
    <row r="322" spans="1:36" ht="14.45">
      <c r="A322" s="236" t="s">
        <v>9124</v>
      </c>
      <c r="B322" s="224" t="s">
        <v>117</v>
      </c>
      <c r="C322" s="224" t="s">
        <v>795</v>
      </c>
      <c r="D322" s="1" t="s">
        <v>2852</v>
      </c>
      <c r="E322" s="224" t="s">
        <v>2853</v>
      </c>
      <c r="F322" s="224" t="s">
        <v>2413</v>
      </c>
      <c r="G322" s="224" t="s">
        <v>882</v>
      </c>
      <c r="H322" s="224" t="s">
        <v>403</v>
      </c>
      <c r="I322" s="227" t="s">
        <v>9125</v>
      </c>
      <c r="J322" s="225" t="s">
        <v>9126</v>
      </c>
      <c r="K322" s="224" t="s">
        <v>846</v>
      </c>
      <c r="L322" s="225" t="s">
        <v>9127</v>
      </c>
      <c r="M322" s="224" t="s">
        <v>2853</v>
      </c>
      <c r="N322" s="224" t="s">
        <v>2570</v>
      </c>
      <c r="O322" s="224" t="s">
        <v>850</v>
      </c>
      <c r="P322" s="225" t="s">
        <v>9127</v>
      </c>
      <c r="Q322" s="224" t="s">
        <v>795</v>
      </c>
      <c r="R322" s="225" t="s">
        <v>9128</v>
      </c>
      <c r="S322" s="225" t="s">
        <v>9128</v>
      </c>
      <c r="T322" s="225" t="s">
        <v>9126</v>
      </c>
      <c r="U322" s="224" t="s">
        <v>890</v>
      </c>
      <c r="V322" s="224" t="s">
        <v>855</v>
      </c>
      <c r="W322" s="224" t="s">
        <v>869</v>
      </c>
      <c r="X322" s="228" t="str">
        <f>VLOOKUP(HelpMe7[[#This Row],[Technician]],Technicians[#All],3,FALSE)</f>
        <v>RAK Ceramics</v>
      </c>
      <c r="Y322" s="228" t="str">
        <f>VLOOKUP(HelpMe7[[#This Row],[Technician]],Technicians[#All],2,FALSE)</f>
        <v>SAP Basis</v>
      </c>
      <c r="Z322" s="233" t="str">
        <f>IF((TEXT("Oct 28, 2024 00:00 AM","mmm dd, yyyy hh:mm") - TEXT(HelpMe7[[#This Row],[Updated Creation Date]],"mmm dd, yyyy hh:mm"))&gt;0, "Yes","No")</f>
        <v>Yes</v>
      </c>
      <c r="AA322" s="230">
        <f ca="1">IF(HelpMe7[[#This Row],[Updated Resolved Date]]="-",NOW()-TEXT(HelpMe7[[#This Row],[Updated Creation Date]],"mmm dd, yyyy hh:mm"),HelpMe7[[#This Row],[Updated Resolved Date]]-HelpMe7[[#This Row],[Updated Creation Date]])</f>
        <v>5.2243055555591127</v>
      </c>
      <c r="AB322" s="231">
        <f>YEAR(TEXT(HelpMe7[[#This Row],[Updated Creation Date]],"mmm dd, yyyy hh:mm"))</f>
        <v>2024</v>
      </c>
      <c r="AC322" s="228">
        <f>WEEKNUM(TEXT(HelpMe7[[#This Row],[Updated Creation Date]],"mmm dd, yyyy hh:mm"),2)</f>
        <v>32</v>
      </c>
      <c r="AD322" s="228" t="str">
        <f>_xlfn.CONCAT(HelpMe7[[#This Row],[Year]],"-W",HelpMe7[[#This Row],[Week'#]])</f>
        <v>2024-W32</v>
      </c>
      <c r="AE322" s="228" t="str">
        <f>IFERROR(VLOOKUP(HelpMe7[[#This Row],[ID]],CGTracker[#All],11,FALSE),"No CG Status Found")</f>
        <v>No CG Status Found</v>
      </c>
      <c r="AF322" s="228">
        <f>MONTH(TEXT(HelpMe7[[#This Row],[Updated Creation Date]],"mmm dd, yyyy hh:mm"))</f>
        <v>8</v>
      </c>
      <c r="AG322" s="228" t="str">
        <f>_xlfn.CONCAT(HelpMe7[[#This Row],[Year]],"-M",HelpMe7[[#This Row],[Month]])</f>
        <v>2024-M8</v>
      </c>
      <c r="AH322" s="228" t="str">
        <f ca="1">IF(HelpMe7[[#This Row],[Age]]&lt;2,"Less than 2",IF(HelpMe7[[#This Row],[Age]]&lt;5,"From 2 to 5",IF(HelpMe7[[#This Row],[Age]]&lt;10,"From 5 to 10","More than 10")))</f>
        <v>From 5 to 10</v>
      </c>
      <c r="AI3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45511.441666666666</v>
      </c>
      <c r="AJ3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45516.665972222225</v>
      </c>
    </row>
    <row r="323" spans="1:36" ht="26.1">
      <c r="A323" s="236" t="s">
        <v>9129</v>
      </c>
      <c r="B323" s="224" t="s">
        <v>117</v>
      </c>
      <c r="C323" s="224" t="s">
        <v>795</v>
      </c>
      <c r="D323" s="1" t="s">
        <v>2859</v>
      </c>
      <c r="E323" s="224" t="s">
        <v>2860</v>
      </c>
      <c r="F323" s="224" t="s">
        <v>2413</v>
      </c>
      <c r="G323" s="224" t="s">
        <v>882</v>
      </c>
      <c r="H323" s="224" t="s">
        <v>403</v>
      </c>
      <c r="I323" s="227" t="s">
        <v>9130</v>
      </c>
      <c r="J323" s="225" t="s">
        <v>9131</v>
      </c>
      <c r="K323" s="224" t="s">
        <v>890</v>
      </c>
      <c r="L323" s="225" t="s">
        <v>9063</v>
      </c>
      <c r="M323" s="224" t="s">
        <v>2860</v>
      </c>
      <c r="N323" s="224" t="s">
        <v>1004</v>
      </c>
      <c r="O323" s="224" t="s">
        <v>850</v>
      </c>
      <c r="P323" s="225" t="s">
        <v>9063</v>
      </c>
      <c r="Q323" s="224" t="s">
        <v>795</v>
      </c>
      <c r="R323" s="225" t="s">
        <v>9132</v>
      </c>
      <c r="S323" s="225" t="s">
        <v>9132</v>
      </c>
      <c r="T323" s="225" t="s">
        <v>9131</v>
      </c>
      <c r="U323" s="224" t="s">
        <v>890</v>
      </c>
      <c r="V323" s="224" t="s">
        <v>855</v>
      </c>
      <c r="W323" s="224" t="s">
        <v>938</v>
      </c>
      <c r="X323" s="228" t="str">
        <f>VLOOKUP(HelpMe7[[#This Row],[Technician]],Technicians[#All],3,FALSE)</f>
        <v>RAK Ceramics</v>
      </c>
      <c r="Y323" s="228" t="str">
        <f>VLOOKUP(HelpMe7[[#This Row],[Technician]],Technicians[#All],2,FALSE)</f>
        <v>SAP Basis</v>
      </c>
      <c r="Z323" s="233" t="str">
        <f>IF((TEXT("Oct 28, 2024 00:00 AM","mmm dd, yyyy hh:mm") - TEXT(HelpMe7[[#This Row],[Updated Creation Date]],"mmm dd, yyyy hh:mm"))&gt;0, "Yes","No")</f>
        <v>Yes</v>
      </c>
      <c r="AA323" s="230">
        <f ca="1">IF(HelpMe7[[#This Row],[Updated Resolved Date]]="-",NOW()-TEXT(HelpMe7[[#This Row],[Updated Creation Date]],"mmm dd, yyyy hh:mm"),HelpMe7[[#This Row],[Updated Resolved Date]]-HelpMe7[[#This Row],[Updated Creation Date]])</f>
        <v>3.8562500000043656</v>
      </c>
      <c r="AB323" s="231">
        <f>YEAR(TEXT(HelpMe7[[#This Row],[Updated Creation Date]],"mmm dd, yyyy hh:mm"))</f>
        <v>2024</v>
      </c>
      <c r="AC323" s="228">
        <f>WEEKNUM(TEXT(HelpMe7[[#This Row],[Updated Creation Date]],"mmm dd, yyyy hh:mm"),2)</f>
        <v>32</v>
      </c>
      <c r="AD323" s="228" t="str">
        <f>_xlfn.CONCAT(HelpMe7[[#This Row],[Year]],"-W",HelpMe7[[#This Row],[Week'#]])</f>
        <v>2024-W32</v>
      </c>
      <c r="AE323" s="228" t="str">
        <f>IFERROR(VLOOKUP(HelpMe7[[#This Row],[ID]],CGTracker[#All],11,FALSE),"No CG Status Found")</f>
        <v>No CG Status Found</v>
      </c>
      <c r="AF323" s="228">
        <f>MONTH(TEXT(HelpMe7[[#This Row],[Updated Creation Date]],"mmm dd, yyyy hh:mm"))</f>
        <v>8</v>
      </c>
      <c r="AG323" s="228" t="str">
        <f>_xlfn.CONCAT(HelpMe7[[#This Row],[Year]],"-M",HelpMe7[[#This Row],[Month]])</f>
        <v>2024-M8</v>
      </c>
      <c r="AH323" s="228" t="str">
        <f ca="1">IF(HelpMe7[[#This Row],[Age]]&lt;2,"Less than 2",IF(HelpMe7[[#This Row],[Age]]&lt;5,"From 2 to 5",IF(HelpMe7[[#This Row],[Age]]&lt;10,"From 5 to 10","More than 10")))</f>
        <v>From 2 to 5</v>
      </c>
      <c r="AI3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45512.501388888886</v>
      </c>
      <c r="AJ3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45516.357638888891</v>
      </c>
    </row>
    <row r="324" spans="1:36" ht="26.1">
      <c r="A324" s="236" t="s">
        <v>9133</v>
      </c>
      <c r="B324" s="224" t="s">
        <v>117</v>
      </c>
      <c r="C324" s="224" t="s">
        <v>892</v>
      </c>
      <c r="D324" s="1" t="s">
        <v>2865</v>
      </c>
      <c r="E324" s="224" t="s">
        <v>1761</v>
      </c>
      <c r="F324" s="224" t="s">
        <v>518</v>
      </c>
      <c r="G324" s="224" t="s">
        <v>516</v>
      </c>
      <c r="H324" s="224" t="s">
        <v>746</v>
      </c>
      <c r="I324" s="227" t="s">
        <v>9134</v>
      </c>
      <c r="J324" s="225" t="s">
        <v>9135</v>
      </c>
      <c r="K324" s="224" t="s">
        <v>846</v>
      </c>
      <c r="L324" s="225" t="s">
        <v>855</v>
      </c>
      <c r="M324" s="224" t="s">
        <v>1761</v>
      </c>
      <c r="N324" s="224" t="s">
        <v>924</v>
      </c>
      <c r="O324" s="224" t="s">
        <v>917</v>
      </c>
      <c r="P324" s="225" t="s">
        <v>9136</v>
      </c>
      <c r="Q324" s="224" t="s">
        <v>892</v>
      </c>
      <c r="R324" s="225" t="s">
        <v>855</v>
      </c>
      <c r="S324" s="225" t="s">
        <v>9137</v>
      </c>
      <c r="T324" s="225" t="s">
        <v>9135</v>
      </c>
      <c r="U324" s="224" t="s">
        <v>846</v>
      </c>
      <c r="V324" s="224" t="s">
        <v>2871</v>
      </c>
      <c r="W324" s="224" t="s">
        <v>869</v>
      </c>
      <c r="X324" s="228" t="str">
        <f>VLOOKUP(HelpMe7[[#This Row],[Technician]],Technicians[#All],3,FALSE)</f>
        <v>Capgemini</v>
      </c>
      <c r="Y324" s="228" t="str">
        <f>VLOOKUP(HelpMe7[[#This Row],[Technician]],Technicians[#All],2,FALSE)</f>
        <v>SAP SD</v>
      </c>
      <c r="Z324" s="233" t="str">
        <f>IF((TEXT("Oct 28, 2024 00:00 AM","mmm dd, yyyy hh:mm") - TEXT(HelpMe7[[#This Row],[Updated Creation Date]],"mmm dd, yyyy hh:mm"))&gt;0, "Yes","No")</f>
        <v>Yes</v>
      </c>
      <c r="AA324" s="230">
        <f ca="1">IF(HelpMe7[[#This Row],[Updated Resolved Date]]="-",NOW()-TEXT(HelpMe7[[#This Row],[Updated Creation Date]],"mmm dd, yyyy hh:mm"),HelpMe7[[#This Row],[Updated Resolved Date]]-HelpMe7[[#This Row],[Updated Creation Date]])</f>
        <v>143.36793564815162</v>
      </c>
      <c r="AB324" s="231">
        <f>YEAR(TEXT(HelpMe7[[#This Row],[Updated Creation Date]],"mmm dd, yyyy hh:mm"))</f>
        <v>2024</v>
      </c>
      <c r="AC324" s="228">
        <f>WEEKNUM(TEXT(HelpMe7[[#This Row],[Updated Creation Date]],"mmm dd, yyyy hh:mm"),2)</f>
        <v>32</v>
      </c>
      <c r="AD324" s="228" t="str">
        <f>_xlfn.CONCAT(HelpMe7[[#This Row],[Year]],"-W",HelpMe7[[#This Row],[Week'#]])</f>
        <v>2024-W32</v>
      </c>
      <c r="AE324" s="228" t="str">
        <f>IFERROR(VLOOKUP(HelpMe7[[#This Row],[ID]],CGTracker[#All],11,FALSE),"No CG Status Found")</f>
        <v>No CG Status Found</v>
      </c>
      <c r="AF324" s="228">
        <f>MONTH(TEXT(HelpMe7[[#This Row],[Updated Creation Date]],"mmm dd, yyyy hh:mm"))</f>
        <v>8</v>
      </c>
      <c r="AG324" s="228" t="str">
        <f>_xlfn.CONCAT(HelpMe7[[#This Row],[Year]],"-M",HelpMe7[[#This Row],[Month]])</f>
        <v>2024-M8</v>
      </c>
      <c r="AH324" s="228" t="str">
        <f ca="1">IF(HelpMe7[[#This Row],[Age]]&lt;2,"Less than 2",IF(HelpMe7[[#This Row],[Age]]&lt;5,"From 2 to 5",IF(HelpMe7[[#This Row],[Age]]&lt;10,"From 5 to 10","More than 10")))</f>
        <v>More than 10</v>
      </c>
      <c r="AI3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45510.38958333333</v>
      </c>
      <c r="AJ3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25" spans="1:36" ht="14.45">
      <c r="A325" s="236" t="s">
        <v>9138</v>
      </c>
      <c r="B325" s="224" t="s">
        <v>117</v>
      </c>
      <c r="C325" s="224" t="s">
        <v>1035</v>
      </c>
      <c r="D325" s="1" t="s">
        <v>2872</v>
      </c>
      <c r="E325" s="224" t="s">
        <v>1197</v>
      </c>
      <c r="F325" s="224" t="s">
        <v>2413</v>
      </c>
      <c r="G325" s="224" t="s">
        <v>882</v>
      </c>
      <c r="H325" s="224" t="s">
        <v>131</v>
      </c>
      <c r="I325" s="227" t="s">
        <v>9139</v>
      </c>
      <c r="J325" s="225" t="s">
        <v>9140</v>
      </c>
      <c r="K325" s="224" t="s">
        <v>846</v>
      </c>
      <c r="L325" s="225" t="s">
        <v>855</v>
      </c>
      <c r="M325" s="224" t="s">
        <v>1197</v>
      </c>
      <c r="N325" s="224" t="s">
        <v>899</v>
      </c>
      <c r="O325" s="224" t="s">
        <v>850</v>
      </c>
      <c r="P325" s="225" t="s">
        <v>9141</v>
      </c>
      <c r="Q325" s="224" t="s">
        <v>892</v>
      </c>
      <c r="R325" s="225" t="s">
        <v>855</v>
      </c>
      <c r="S325" s="225" t="s">
        <v>9142</v>
      </c>
      <c r="T325" s="225" t="s">
        <v>9140</v>
      </c>
      <c r="U325" s="224" t="s">
        <v>890</v>
      </c>
      <c r="V325" s="224" t="s">
        <v>855</v>
      </c>
      <c r="W325" s="224" t="s">
        <v>869</v>
      </c>
      <c r="X325" s="228" t="str">
        <f>VLOOKUP(HelpMe7[[#This Row],[Technician]],Technicians[#All],3,FALSE)</f>
        <v>RAK Ceramics</v>
      </c>
      <c r="Y325" s="228" t="str">
        <f>VLOOKUP(HelpMe7[[#This Row],[Technician]],Technicians[#All],2,FALSE)</f>
        <v>SAP Basis</v>
      </c>
      <c r="Z325" s="233" t="str">
        <f>IF((TEXT("Oct 28, 2024 00:00 AM","mmm dd, yyyy hh:mm") - TEXT(HelpMe7[[#This Row],[Updated Creation Date]],"mmm dd, yyyy hh:mm"))&gt;0, "Yes","No")</f>
        <v>Yes</v>
      </c>
      <c r="AA325" s="230">
        <f ca="1">IF(HelpMe7[[#This Row],[Updated Resolved Date]]="-",NOW()-TEXT(HelpMe7[[#This Row],[Updated Creation Date]],"mmm dd, yyyy hh:mm"),HelpMe7[[#This Row],[Updated Resolved Date]]-HelpMe7[[#This Row],[Updated Creation Date]])</f>
        <v>141.3089078703706</v>
      </c>
      <c r="AB325" s="231">
        <f>YEAR(TEXT(HelpMe7[[#This Row],[Updated Creation Date]],"mmm dd, yyyy hh:mm"))</f>
        <v>2024</v>
      </c>
      <c r="AC325" s="228">
        <f>WEEKNUM(TEXT(HelpMe7[[#This Row],[Updated Creation Date]],"mmm dd, yyyy hh:mm"),2)</f>
        <v>32</v>
      </c>
      <c r="AD325" s="228" t="str">
        <f>_xlfn.CONCAT(HelpMe7[[#This Row],[Year]],"-W",HelpMe7[[#This Row],[Week'#]])</f>
        <v>2024-W32</v>
      </c>
      <c r="AE325" s="228" t="str">
        <f>IFERROR(VLOOKUP(HelpMe7[[#This Row],[ID]],CGTracker[#All],11,FALSE),"No CG Status Found")</f>
        <v>No CG Status Found</v>
      </c>
      <c r="AF325" s="228">
        <f>MONTH(TEXT(HelpMe7[[#This Row],[Updated Creation Date]],"mmm dd, yyyy hh:mm"))</f>
        <v>8</v>
      </c>
      <c r="AG325" s="228" t="str">
        <f>_xlfn.CONCAT(HelpMe7[[#This Row],[Year]],"-M",HelpMe7[[#This Row],[Month]])</f>
        <v>2024-M8</v>
      </c>
      <c r="AH325" s="228" t="str">
        <f ca="1">IF(HelpMe7[[#This Row],[Age]]&lt;2,"Less than 2",IF(HelpMe7[[#This Row],[Age]]&lt;5,"From 2 to 5",IF(HelpMe7[[#This Row],[Age]]&lt;10,"From 5 to 10","More than 10")))</f>
        <v>More than 10</v>
      </c>
      <c r="AI3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45512.448611111111</v>
      </c>
      <c r="AJ3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26" spans="1:36" ht="14.45">
      <c r="A326" s="236" t="s">
        <v>9143</v>
      </c>
      <c r="B326" s="224" t="s">
        <v>117</v>
      </c>
      <c r="C326" s="224" t="s">
        <v>795</v>
      </c>
      <c r="D326" s="1" t="s">
        <v>2878</v>
      </c>
      <c r="E326" s="224" t="s">
        <v>1434</v>
      </c>
      <c r="F326" s="224" t="s">
        <v>881</v>
      </c>
      <c r="G326" s="224" t="s">
        <v>882</v>
      </c>
      <c r="H326" s="224" t="s">
        <v>403</v>
      </c>
      <c r="I326" s="227" t="s">
        <v>9144</v>
      </c>
      <c r="J326" s="225" t="s">
        <v>9145</v>
      </c>
      <c r="K326" s="224" t="s">
        <v>846</v>
      </c>
      <c r="L326" s="225" t="s">
        <v>9146</v>
      </c>
      <c r="M326" s="224" t="s">
        <v>1434</v>
      </c>
      <c r="N326" s="224" t="s">
        <v>1156</v>
      </c>
      <c r="O326" s="224" t="s">
        <v>850</v>
      </c>
      <c r="P326" s="225" t="s">
        <v>9146</v>
      </c>
      <c r="Q326" s="224" t="s">
        <v>795</v>
      </c>
      <c r="R326" s="225" t="s">
        <v>4753</v>
      </c>
      <c r="S326" s="225" t="s">
        <v>9147</v>
      </c>
      <c r="T326" s="225" t="s">
        <v>9145</v>
      </c>
      <c r="U326" s="224" t="s">
        <v>890</v>
      </c>
      <c r="V326" s="224" t="s">
        <v>855</v>
      </c>
      <c r="W326" s="224" t="s">
        <v>869</v>
      </c>
      <c r="X326" s="228" t="str">
        <f>VLOOKUP(HelpMe7[[#This Row],[Technician]],Technicians[#All],3,FALSE)</f>
        <v>RAK Ceramics</v>
      </c>
      <c r="Y326" s="228" t="str">
        <f>VLOOKUP(HelpMe7[[#This Row],[Technician]],Technicians[#All],2,FALSE)</f>
        <v>SAP Basis</v>
      </c>
      <c r="Z326" s="233" t="str">
        <f>IF((TEXT("Oct 28, 2024 00:00 AM","mmm dd, yyyy hh:mm") - TEXT(HelpMe7[[#This Row],[Updated Creation Date]],"mmm dd, yyyy hh:mm"))&gt;0, "Yes","No")</f>
        <v>Yes</v>
      </c>
      <c r="AA326" s="230">
        <f ca="1">IF(HelpMe7[[#This Row],[Updated Resolved Date]]="-",NOW()-TEXT(HelpMe7[[#This Row],[Updated Creation Date]],"mmm dd, yyyy hh:mm"),HelpMe7[[#This Row],[Updated Resolved Date]]-HelpMe7[[#This Row],[Updated Creation Date]])</f>
        <v>56.045138888890506</v>
      </c>
      <c r="AB326" s="231">
        <f>YEAR(TEXT(HelpMe7[[#This Row],[Updated Creation Date]],"mmm dd, yyyy hh:mm"))</f>
        <v>2024</v>
      </c>
      <c r="AC326" s="228">
        <f>WEEKNUM(TEXT(HelpMe7[[#This Row],[Updated Creation Date]],"mmm dd, yyyy hh:mm"),2)</f>
        <v>32</v>
      </c>
      <c r="AD326" s="228" t="str">
        <f>_xlfn.CONCAT(HelpMe7[[#This Row],[Year]],"-W",HelpMe7[[#This Row],[Week'#]])</f>
        <v>2024-W32</v>
      </c>
      <c r="AE326" s="228" t="str">
        <f>IFERROR(VLOOKUP(HelpMe7[[#This Row],[ID]],CGTracker[#All],11,FALSE),"No CG Status Found")</f>
        <v>No CG Status Found</v>
      </c>
      <c r="AF326" s="228">
        <f>MONTH(TEXT(HelpMe7[[#This Row],[Updated Creation Date]],"mmm dd, yyyy hh:mm"))</f>
        <v>8</v>
      </c>
      <c r="AG326" s="228" t="str">
        <f>_xlfn.CONCAT(HelpMe7[[#This Row],[Year]],"-M",HelpMe7[[#This Row],[Month]])</f>
        <v>2024-M8</v>
      </c>
      <c r="AH326" s="228" t="str">
        <f ca="1">IF(HelpMe7[[#This Row],[Age]]&lt;2,"Less than 2",IF(HelpMe7[[#This Row],[Age]]&lt;5,"From 2 to 5",IF(HelpMe7[[#This Row],[Age]]&lt;10,"From 5 to 10","More than 10")))</f>
        <v>More than 10</v>
      </c>
      <c r="AI3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45509.674305555556</v>
      </c>
      <c r="AJ3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45565.719444444447</v>
      </c>
    </row>
    <row r="327" spans="1:36" ht="14.45">
      <c r="A327" s="236" t="s">
        <v>9148</v>
      </c>
      <c r="B327" s="224" t="s">
        <v>117</v>
      </c>
      <c r="C327" s="224" t="s">
        <v>795</v>
      </c>
      <c r="D327" s="1" t="s">
        <v>2885</v>
      </c>
      <c r="E327" s="224" t="s">
        <v>2886</v>
      </c>
      <c r="F327" s="224" t="s">
        <v>881</v>
      </c>
      <c r="G327" s="224" t="s">
        <v>882</v>
      </c>
      <c r="H327" s="224" t="s">
        <v>403</v>
      </c>
      <c r="I327" s="227" t="s">
        <v>9149</v>
      </c>
      <c r="J327" s="225" t="s">
        <v>9150</v>
      </c>
      <c r="K327" s="224" t="s">
        <v>846</v>
      </c>
      <c r="L327" s="225" t="s">
        <v>4941</v>
      </c>
      <c r="M327" s="224" t="s">
        <v>2886</v>
      </c>
      <c r="N327" s="224" t="s">
        <v>1122</v>
      </c>
      <c r="O327" s="224" t="s">
        <v>850</v>
      </c>
      <c r="P327" s="225" t="s">
        <v>4941</v>
      </c>
      <c r="Q327" s="224" t="s">
        <v>795</v>
      </c>
      <c r="R327" s="225" t="s">
        <v>9151</v>
      </c>
      <c r="S327" s="225" t="s">
        <v>9151</v>
      </c>
      <c r="T327" s="225" t="s">
        <v>9150</v>
      </c>
      <c r="U327" s="224" t="s">
        <v>890</v>
      </c>
      <c r="V327" s="224" t="s">
        <v>855</v>
      </c>
      <c r="W327" s="224" t="s">
        <v>869</v>
      </c>
      <c r="X327" s="228" t="str">
        <f>VLOOKUP(HelpMe7[[#This Row],[Technician]],Technicians[#All],3,FALSE)</f>
        <v>RAK Ceramics</v>
      </c>
      <c r="Y327" s="228" t="str">
        <f>VLOOKUP(HelpMe7[[#This Row],[Technician]],Technicians[#All],2,FALSE)</f>
        <v>SAP Basis</v>
      </c>
      <c r="Z327" s="233" t="str">
        <f>IF((TEXT("Oct 28, 2024 00:00 AM","mmm dd, yyyy hh:mm") - TEXT(HelpMe7[[#This Row],[Updated Creation Date]],"mmm dd, yyyy hh:mm"))&gt;0, "Yes","No")</f>
        <v>Yes</v>
      </c>
      <c r="AA327" s="230">
        <f ca="1">IF(HelpMe7[[#This Row],[Updated Resolved Date]]="-",NOW()-TEXT(HelpMe7[[#This Row],[Updated Creation Date]],"mmm dd, yyyy hh:mm"),HelpMe7[[#This Row],[Updated Resolved Date]]-HelpMe7[[#This Row],[Updated Creation Date]])</f>
        <v>53.153472222220444</v>
      </c>
      <c r="AB327" s="231">
        <f>YEAR(TEXT(HelpMe7[[#This Row],[Updated Creation Date]],"mmm dd, yyyy hh:mm"))</f>
        <v>2024</v>
      </c>
      <c r="AC327" s="228">
        <f>WEEKNUM(TEXT(HelpMe7[[#This Row],[Updated Creation Date]],"mmm dd, yyyy hh:mm"),2)</f>
        <v>32</v>
      </c>
      <c r="AD327" s="228" t="str">
        <f>_xlfn.CONCAT(HelpMe7[[#This Row],[Year]],"-W",HelpMe7[[#This Row],[Week'#]])</f>
        <v>2024-W32</v>
      </c>
      <c r="AE327" s="228" t="str">
        <f>IFERROR(VLOOKUP(HelpMe7[[#This Row],[ID]],CGTracker[#All],11,FALSE),"No CG Status Found")</f>
        <v>No CG Status Found</v>
      </c>
      <c r="AF327" s="228">
        <f>MONTH(TEXT(HelpMe7[[#This Row],[Updated Creation Date]],"mmm dd, yyyy hh:mm"))</f>
        <v>8</v>
      </c>
      <c r="AG327" s="228" t="str">
        <f>_xlfn.CONCAT(HelpMe7[[#This Row],[Year]],"-M",HelpMe7[[#This Row],[Month]])</f>
        <v>2024-M8</v>
      </c>
      <c r="AH327" s="228" t="str">
        <f ca="1">IF(HelpMe7[[#This Row],[Age]]&lt;2,"Less than 2",IF(HelpMe7[[#This Row],[Age]]&lt;5,"From 2 to 5",IF(HelpMe7[[#This Row],[Age]]&lt;10,"From 5 to 10","More than 10")))</f>
        <v>More than 10</v>
      </c>
      <c r="AI3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45512.537499999999</v>
      </c>
      <c r="AJ3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45565.690972222219</v>
      </c>
    </row>
    <row r="328" spans="1:36" ht="14.45">
      <c r="A328" s="236" t="s">
        <v>9152</v>
      </c>
      <c r="B328" s="224" t="s">
        <v>117</v>
      </c>
      <c r="C328" s="224" t="s">
        <v>1035</v>
      </c>
      <c r="D328" s="1" t="s">
        <v>2892</v>
      </c>
      <c r="E328" s="224" t="s">
        <v>2825</v>
      </c>
      <c r="F328" s="224" t="s">
        <v>2413</v>
      </c>
      <c r="G328" s="224" t="s">
        <v>882</v>
      </c>
      <c r="H328" s="224" t="s">
        <v>403</v>
      </c>
      <c r="I328" s="227" t="s">
        <v>9153</v>
      </c>
      <c r="J328" s="225" t="s">
        <v>9154</v>
      </c>
      <c r="K328" s="224" t="s">
        <v>846</v>
      </c>
      <c r="L328" s="225" t="s">
        <v>8118</v>
      </c>
      <c r="M328" s="224" t="s">
        <v>2825</v>
      </c>
      <c r="N328" s="224" t="s">
        <v>1240</v>
      </c>
      <c r="O328" s="224" t="s">
        <v>850</v>
      </c>
      <c r="P328" s="225" t="s">
        <v>8118</v>
      </c>
      <c r="Q328" s="224" t="s">
        <v>892</v>
      </c>
      <c r="R328" s="225" t="s">
        <v>9155</v>
      </c>
      <c r="S328" s="225" t="s">
        <v>9155</v>
      </c>
      <c r="T328" s="225" t="s">
        <v>9154</v>
      </c>
      <c r="U328" s="224" t="s">
        <v>890</v>
      </c>
      <c r="V328" s="224" t="s">
        <v>855</v>
      </c>
      <c r="W328" s="224" t="s">
        <v>869</v>
      </c>
      <c r="X328" s="228" t="str">
        <f>VLOOKUP(HelpMe7[[#This Row],[Technician]],Technicians[#All],3,FALSE)</f>
        <v>RAK Ceramics</v>
      </c>
      <c r="Y328" s="228" t="str">
        <f>VLOOKUP(HelpMe7[[#This Row],[Technician]],Technicians[#All],2,FALSE)</f>
        <v>SAP Basis</v>
      </c>
      <c r="Z328" s="233" t="str">
        <f>IF((TEXT("Oct 28, 2024 00:00 AM","mmm dd, yyyy hh:mm") - TEXT(HelpMe7[[#This Row],[Updated Creation Date]],"mmm dd, yyyy hh:mm"))&gt;0, "Yes","No")</f>
        <v>Yes</v>
      </c>
      <c r="AA328" s="230">
        <f ca="1">IF(HelpMe7[[#This Row],[Updated Resolved Date]]="-",NOW()-TEXT(HelpMe7[[#This Row],[Updated Creation Date]],"mmm dd, yyyy hh:mm"),HelpMe7[[#This Row],[Updated Resolved Date]]-HelpMe7[[#This Row],[Updated Creation Date]])</f>
        <v>8.0562500000014552</v>
      </c>
      <c r="AB328" s="231">
        <f>YEAR(TEXT(HelpMe7[[#This Row],[Updated Creation Date]],"mmm dd, yyyy hh:mm"))</f>
        <v>2024</v>
      </c>
      <c r="AC328" s="228">
        <f>WEEKNUM(TEXT(HelpMe7[[#This Row],[Updated Creation Date]],"mmm dd, yyyy hh:mm"),2)</f>
        <v>32</v>
      </c>
      <c r="AD328" s="228" t="str">
        <f>_xlfn.CONCAT(HelpMe7[[#This Row],[Year]],"-W",HelpMe7[[#This Row],[Week'#]])</f>
        <v>2024-W32</v>
      </c>
      <c r="AE328" s="228" t="str">
        <f>IFERROR(VLOOKUP(HelpMe7[[#This Row],[ID]],CGTracker[#All],11,FALSE),"No CG Status Found")</f>
        <v>No CG Status Found</v>
      </c>
      <c r="AF328" s="228">
        <f>MONTH(TEXT(HelpMe7[[#This Row],[Updated Creation Date]],"mmm dd, yyyy hh:mm"))</f>
        <v>8</v>
      </c>
      <c r="AG328" s="228" t="str">
        <f>_xlfn.CONCAT(HelpMe7[[#This Row],[Year]],"-M",HelpMe7[[#This Row],[Month]])</f>
        <v>2024-M8</v>
      </c>
      <c r="AH328" s="228" t="str">
        <f ca="1">IF(HelpMe7[[#This Row],[Age]]&lt;2,"Less than 2",IF(HelpMe7[[#This Row],[Age]]&lt;5,"From 2 to 5",IF(HelpMe7[[#This Row],[Age]]&lt;10,"From 5 to 10","More than 10")))</f>
        <v>From 5 to 10</v>
      </c>
      <c r="AI3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45512.361111111109</v>
      </c>
      <c r="AJ3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45520.417361111111</v>
      </c>
    </row>
    <row r="329" spans="1:36" ht="26.1">
      <c r="A329" s="236" t="s">
        <v>9156</v>
      </c>
      <c r="B329" s="224" t="s">
        <v>117</v>
      </c>
      <c r="C329" s="224" t="s">
        <v>1035</v>
      </c>
      <c r="D329" s="1" t="s">
        <v>2897</v>
      </c>
      <c r="E329" s="224" t="s">
        <v>2351</v>
      </c>
      <c r="F329" s="224" t="s">
        <v>742</v>
      </c>
      <c r="G329" s="224" t="s">
        <v>895</v>
      </c>
      <c r="H329" s="224" t="s">
        <v>746</v>
      </c>
      <c r="I329" s="227" t="s">
        <v>9157</v>
      </c>
      <c r="J329" s="225" t="s">
        <v>9158</v>
      </c>
      <c r="K329" s="224" t="s">
        <v>846</v>
      </c>
      <c r="L329" s="225" t="s">
        <v>855</v>
      </c>
      <c r="M329" s="224" t="s">
        <v>2351</v>
      </c>
      <c r="N329" s="224" t="s">
        <v>2900</v>
      </c>
      <c r="O329" s="224" t="s">
        <v>850</v>
      </c>
      <c r="P329" s="225" t="s">
        <v>9159</v>
      </c>
      <c r="Q329" s="224" t="s">
        <v>892</v>
      </c>
      <c r="R329" s="225" t="s">
        <v>855</v>
      </c>
      <c r="S329" s="225" t="s">
        <v>855</v>
      </c>
      <c r="T329" s="225" t="s">
        <v>9158</v>
      </c>
      <c r="U329" s="224" t="s">
        <v>846</v>
      </c>
      <c r="V329" s="224" t="s">
        <v>855</v>
      </c>
      <c r="W329" s="224" t="s">
        <v>857</v>
      </c>
      <c r="X329" s="228" t="str">
        <f>VLOOKUP(HelpMe7[[#This Row],[Technician]],Technicians[#All],3,FALSE)</f>
        <v>RAK Ceramics</v>
      </c>
      <c r="Y329" s="228" t="str">
        <f>VLOOKUP(HelpMe7[[#This Row],[Technician]],Technicians[#All],2,FALSE)</f>
        <v>SAP SD</v>
      </c>
      <c r="Z329" s="230" t="str">
        <f>IF((TEXT("Oct 28, 2024 00:00 AM","mmm dd, yyyy hh:mm") - TEXT(HelpMe7[[#This Row],[Updated Creation Date]],"mmm dd, yyyy hh:mm"))&gt;0, "Yes","No")</f>
        <v>Yes</v>
      </c>
      <c r="AA329" s="230">
        <f ca="1">IF(HelpMe7[[#This Row],[Updated Resolved Date]]="-",NOW()-TEXT(HelpMe7[[#This Row],[Updated Creation Date]],"mmm dd, yyyy hh:mm"),HelpMe7[[#This Row],[Updated Resolved Date]]-HelpMe7[[#This Row],[Updated Creation Date]])</f>
        <v>147.03529675926256</v>
      </c>
      <c r="AB329" s="231">
        <f>YEAR(TEXT(HelpMe7[[#This Row],[Updated Creation Date]],"mmm dd, yyyy hh:mm"))</f>
        <v>2024</v>
      </c>
      <c r="AC329" s="228">
        <f>WEEKNUM(TEXT(HelpMe7[[#This Row],[Updated Creation Date]],"mmm dd, yyyy hh:mm"),2)</f>
        <v>31</v>
      </c>
      <c r="AD329" s="228" t="str">
        <f>_xlfn.CONCAT(HelpMe7[[#This Row],[Year]],"-W",HelpMe7[[#This Row],[Week'#]])</f>
        <v>2024-W31</v>
      </c>
      <c r="AE329" s="228" t="str">
        <f>IFERROR(VLOOKUP(HelpMe7[[#This Row],[ID]],CGTracker[#All],11,FALSE),"No CG Status Found")</f>
        <v>No CG Status Found</v>
      </c>
      <c r="AF329" s="228">
        <f>MONTH(TEXT(HelpMe7[[#This Row],[Updated Creation Date]],"mmm dd, yyyy hh:mm"))</f>
        <v>8</v>
      </c>
      <c r="AG329" s="228" t="str">
        <f>_xlfn.CONCAT(HelpMe7[[#This Row],[Year]],"-M",HelpMe7[[#This Row],[Month]])</f>
        <v>2024-M8</v>
      </c>
      <c r="AH329" s="228" t="str">
        <f ca="1">IF(HelpMe7[[#This Row],[Age]]&lt;2,"Less than 2",IF(HelpMe7[[#This Row],[Age]]&lt;5,"From 2 to 5",IF(HelpMe7[[#This Row],[Age]]&lt;10,"From 5 to 10","More than 10")))</f>
        <v>More than 10</v>
      </c>
      <c r="AI3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45506.722222222219</v>
      </c>
      <c r="AJ3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30" spans="1:36" ht="14.45">
      <c r="A330" s="236" t="s">
        <v>9160</v>
      </c>
      <c r="B330" s="224" t="s">
        <v>117</v>
      </c>
      <c r="C330" s="224" t="s">
        <v>1035</v>
      </c>
      <c r="D330" s="1" t="s">
        <v>2903</v>
      </c>
      <c r="E330" s="224" t="s">
        <v>2904</v>
      </c>
      <c r="F330" s="224" t="s">
        <v>2413</v>
      </c>
      <c r="G330" s="224" t="s">
        <v>882</v>
      </c>
      <c r="H330" s="224" t="s">
        <v>403</v>
      </c>
      <c r="I330" s="227" t="s">
        <v>8999</v>
      </c>
      <c r="J330" s="225" t="s">
        <v>8961</v>
      </c>
      <c r="K330" s="224" t="s">
        <v>846</v>
      </c>
      <c r="L330" s="225" t="s">
        <v>9063</v>
      </c>
      <c r="M330" s="224" t="s">
        <v>2904</v>
      </c>
      <c r="N330" s="224" t="s">
        <v>2007</v>
      </c>
      <c r="O330" s="224" t="s">
        <v>850</v>
      </c>
      <c r="P330" s="225" t="s">
        <v>9063</v>
      </c>
      <c r="Q330" s="224" t="s">
        <v>892</v>
      </c>
      <c r="R330" s="225" t="s">
        <v>9161</v>
      </c>
      <c r="S330" s="225" t="s">
        <v>9161</v>
      </c>
      <c r="T330" s="225" t="s">
        <v>8961</v>
      </c>
      <c r="U330" s="224" t="s">
        <v>890</v>
      </c>
      <c r="V330" s="224" t="s">
        <v>855</v>
      </c>
      <c r="W330" s="224" t="s">
        <v>869</v>
      </c>
      <c r="X330" s="228" t="str">
        <f>VLOOKUP(HelpMe7[[#This Row],[Technician]],Technicians[#All],3,FALSE)</f>
        <v>RAK Ceramics</v>
      </c>
      <c r="Y330" s="228" t="str">
        <f>VLOOKUP(HelpMe7[[#This Row],[Technician]],Technicians[#All],2,FALSE)</f>
        <v>SAP Basis</v>
      </c>
      <c r="Z330" s="233" t="str">
        <f>IF((TEXT("Oct 28, 2024 00:00 AM","mmm dd, yyyy hh:mm") - TEXT(HelpMe7[[#This Row],[Updated Creation Date]],"mmm dd, yyyy hh:mm"))&gt;0, "Yes","No")</f>
        <v>Yes</v>
      </c>
      <c r="AA330" s="230">
        <f ca="1">IF(HelpMe7[[#This Row],[Updated Resolved Date]]="-",NOW()-TEXT(HelpMe7[[#This Row],[Updated Creation Date]],"mmm dd, yyyy hh:mm"),HelpMe7[[#This Row],[Updated Resolved Date]]-HelpMe7[[#This Row],[Updated Creation Date]])</f>
        <v>6.9159722222175333</v>
      </c>
      <c r="AB330" s="231">
        <f>YEAR(TEXT(HelpMe7[[#This Row],[Updated Creation Date]],"mmm dd, yyyy hh:mm"))</f>
        <v>2024</v>
      </c>
      <c r="AC330" s="228">
        <f>WEEKNUM(TEXT(HelpMe7[[#This Row],[Updated Creation Date]],"mmm dd, yyyy hh:mm"),2)</f>
        <v>32</v>
      </c>
      <c r="AD330" s="228" t="str">
        <f>_xlfn.CONCAT(HelpMe7[[#This Row],[Year]],"-W",HelpMe7[[#This Row],[Week'#]])</f>
        <v>2024-W32</v>
      </c>
      <c r="AE330" s="228" t="str">
        <f>IFERROR(VLOOKUP(HelpMe7[[#This Row],[ID]],CGTracker[#All],11,FALSE),"No CG Status Found")</f>
        <v>No CG Status Found</v>
      </c>
      <c r="AF330" s="228">
        <f>MONTH(TEXT(HelpMe7[[#This Row],[Updated Creation Date]],"mmm dd, yyyy hh:mm"))</f>
        <v>8</v>
      </c>
      <c r="AG330" s="228" t="str">
        <f>_xlfn.CONCAT(HelpMe7[[#This Row],[Year]],"-M",HelpMe7[[#This Row],[Month]])</f>
        <v>2024-M8</v>
      </c>
      <c r="AH330" s="228" t="str">
        <f ca="1">IF(HelpMe7[[#This Row],[Age]]&lt;2,"Less than 2",IF(HelpMe7[[#This Row],[Age]]&lt;5,"From 2 to 5",IF(HelpMe7[[#This Row],[Age]]&lt;10,"From 5 to 10","More than 10")))</f>
        <v>From 5 to 10</v>
      </c>
      <c r="AI3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45509.438194444447</v>
      </c>
      <c r="AJ3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45516.354166666664</v>
      </c>
    </row>
    <row r="331" spans="1:36" ht="14.45">
      <c r="A331" s="236" t="s">
        <v>9162</v>
      </c>
      <c r="B331" s="224" t="s">
        <v>117</v>
      </c>
      <c r="C331" s="224" t="s">
        <v>841</v>
      </c>
      <c r="D331" s="1" t="s">
        <v>2622</v>
      </c>
      <c r="E331" s="224" t="s">
        <v>2623</v>
      </c>
      <c r="F331" s="224" t="s">
        <v>881</v>
      </c>
      <c r="G331" s="224" t="s">
        <v>882</v>
      </c>
      <c r="H331" s="224" t="s">
        <v>403</v>
      </c>
      <c r="I331" s="227" t="s">
        <v>9163</v>
      </c>
      <c r="J331" s="225" t="s">
        <v>9164</v>
      </c>
      <c r="K331" s="224" t="s">
        <v>846</v>
      </c>
      <c r="L331" s="225" t="s">
        <v>9165</v>
      </c>
      <c r="M331" s="224" t="s">
        <v>1594</v>
      </c>
      <c r="N331" s="224" t="s">
        <v>2626</v>
      </c>
      <c r="O331" s="224" t="s">
        <v>850</v>
      </c>
      <c r="P331" s="225" t="s">
        <v>9165</v>
      </c>
      <c r="Q331" s="224" t="s">
        <v>841</v>
      </c>
      <c r="R331" s="225" t="s">
        <v>9166</v>
      </c>
      <c r="S331" s="225" t="s">
        <v>9167</v>
      </c>
      <c r="T331" s="225" t="s">
        <v>9164</v>
      </c>
      <c r="U331" s="224" t="s">
        <v>890</v>
      </c>
      <c r="V331" s="224" t="s">
        <v>855</v>
      </c>
      <c r="W331" s="224" t="s">
        <v>869</v>
      </c>
      <c r="X331" s="228" t="str">
        <f>VLOOKUP(HelpMe7[[#This Row],[Technician]],Technicians[#All],3,FALSE)</f>
        <v>RAK Ceramics</v>
      </c>
      <c r="Y331" s="228" t="str">
        <f>VLOOKUP(HelpMe7[[#This Row],[Technician]],Technicians[#All],2,FALSE)</f>
        <v>SAP Basis</v>
      </c>
      <c r="Z331" s="233" t="str">
        <f>IF((TEXT("Oct 28, 2024 00:00 AM","mmm dd, yyyy hh:mm") - TEXT(HelpMe7[[#This Row],[Updated Creation Date]],"mmm dd, yyyy hh:mm"))&gt;0, "Yes","No")</f>
        <v>Yes</v>
      </c>
      <c r="AA331" s="230">
        <f ca="1">IF(HelpMe7[[#This Row],[Updated Resolved Date]]="-",NOW()-TEXT(HelpMe7[[#This Row],[Updated Creation Date]],"mmm dd, yyyy hh:mm"),HelpMe7[[#This Row],[Updated Resolved Date]]-HelpMe7[[#This Row],[Updated Creation Date]])</f>
        <v>25.94999999999709</v>
      </c>
      <c r="AB331" s="231">
        <f>YEAR(TEXT(HelpMe7[[#This Row],[Updated Creation Date]],"mmm dd, yyyy hh:mm"))</f>
        <v>2024</v>
      </c>
      <c r="AC331" s="228">
        <f>WEEKNUM(TEXT(HelpMe7[[#This Row],[Updated Creation Date]],"mmm dd, yyyy hh:mm"),2)</f>
        <v>31</v>
      </c>
      <c r="AD331" s="228" t="str">
        <f>_xlfn.CONCAT(HelpMe7[[#This Row],[Year]],"-W",HelpMe7[[#This Row],[Week'#]])</f>
        <v>2024-W31</v>
      </c>
      <c r="AE331" s="228" t="str">
        <f>IFERROR(VLOOKUP(HelpMe7[[#This Row],[ID]],CGTracker[#All],11,FALSE),"No CG Status Found")</f>
        <v>No CG Status Found</v>
      </c>
      <c r="AF331" s="228">
        <f>MONTH(TEXT(HelpMe7[[#This Row],[Updated Creation Date]],"mmm dd, yyyy hh:mm"))</f>
        <v>8</v>
      </c>
      <c r="AG331" s="228" t="str">
        <f>_xlfn.CONCAT(HelpMe7[[#This Row],[Year]],"-M",HelpMe7[[#This Row],[Month]])</f>
        <v>2024-M8</v>
      </c>
      <c r="AH331" s="228" t="str">
        <f ca="1">IF(HelpMe7[[#This Row],[Age]]&lt;2,"Less than 2",IF(HelpMe7[[#This Row],[Age]]&lt;5,"From 2 to 5",IF(HelpMe7[[#This Row],[Age]]&lt;10,"From 5 to 10","More than 10")))</f>
        <v>More than 10</v>
      </c>
      <c r="AI3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45506.72152777778</v>
      </c>
      <c r="AJ3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45532.671527777777</v>
      </c>
    </row>
    <row r="332" spans="1:36" ht="26.1">
      <c r="A332" s="236" t="s">
        <v>9168</v>
      </c>
      <c r="B332" s="224" t="s">
        <v>117</v>
      </c>
      <c r="C332" s="224" t="s">
        <v>795</v>
      </c>
      <c r="D332" s="1" t="s">
        <v>2913</v>
      </c>
      <c r="E332" s="224" t="s">
        <v>1054</v>
      </c>
      <c r="F332" s="224" t="s">
        <v>1054</v>
      </c>
      <c r="G332" s="224" t="s">
        <v>1055</v>
      </c>
      <c r="H332" s="224" t="s">
        <v>403</v>
      </c>
      <c r="I332" s="227" t="s">
        <v>9169</v>
      </c>
      <c r="J332" s="225" t="s">
        <v>9170</v>
      </c>
      <c r="K332" s="224" t="s">
        <v>846</v>
      </c>
      <c r="L332" s="225" t="s">
        <v>9171</v>
      </c>
      <c r="M332" s="224" t="s">
        <v>1054</v>
      </c>
      <c r="N332" s="224" t="s">
        <v>886</v>
      </c>
      <c r="O332" s="224" t="s">
        <v>850</v>
      </c>
      <c r="P332" s="225" t="s">
        <v>9171</v>
      </c>
      <c r="Q332" s="224" t="s">
        <v>795</v>
      </c>
      <c r="R332" s="225" t="s">
        <v>9172</v>
      </c>
      <c r="S332" s="225" t="s">
        <v>9172</v>
      </c>
      <c r="T332" s="225" t="s">
        <v>9170</v>
      </c>
      <c r="U332" s="224" t="s">
        <v>846</v>
      </c>
      <c r="V332" s="224" t="s">
        <v>2919</v>
      </c>
      <c r="W332" s="224" t="s">
        <v>869</v>
      </c>
      <c r="X332" s="228" t="str">
        <f>VLOOKUP(HelpMe7[[#This Row],[Technician]],Technicians[#All],3,FALSE)</f>
        <v>RAK Ceramics</v>
      </c>
      <c r="Y332" s="228" t="str">
        <f>VLOOKUP(HelpMe7[[#This Row],[Technician]],Technicians[#All],2,FALSE)</f>
        <v>SAP PP</v>
      </c>
      <c r="Z332" s="233" t="str">
        <f>IF((TEXT("Oct 28, 2024 00:00 AM","mmm dd, yyyy hh:mm") - TEXT(HelpMe7[[#This Row],[Updated Creation Date]],"mmm dd, yyyy hh:mm"))&gt;0, "Yes","No")</f>
        <v>Yes</v>
      </c>
      <c r="AA332" s="230">
        <f ca="1">IF(HelpMe7[[#This Row],[Updated Resolved Date]]="-",NOW()-TEXT(HelpMe7[[#This Row],[Updated Creation Date]],"mmm dd, yyyy hh:mm"),HelpMe7[[#This Row],[Updated Resolved Date]]-HelpMe7[[#This Row],[Updated Creation Date]])</f>
        <v>12.925694444449618</v>
      </c>
      <c r="AB332" s="231">
        <f>YEAR(TEXT(HelpMe7[[#This Row],[Updated Creation Date]],"mmm dd, yyyy hh:mm"))</f>
        <v>2024</v>
      </c>
      <c r="AC332" s="228">
        <f>WEEKNUM(TEXT(HelpMe7[[#This Row],[Updated Creation Date]],"mmm dd, yyyy hh:mm"),2)</f>
        <v>32</v>
      </c>
      <c r="AD332" s="228" t="str">
        <f>_xlfn.CONCAT(HelpMe7[[#This Row],[Year]],"-W",HelpMe7[[#This Row],[Week'#]])</f>
        <v>2024-W32</v>
      </c>
      <c r="AE332" s="228" t="str">
        <f>IFERROR(VLOOKUP(HelpMe7[[#This Row],[ID]],CGTracker[#All],11,FALSE),"No CG Status Found")</f>
        <v>No CG Status Found</v>
      </c>
      <c r="AF332" s="228">
        <f>MONTH(TEXT(HelpMe7[[#This Row],[Updated Creation Date]],"mmm dd, yyyy hh:mm"))</f>
        <v>8</v>
      </c>
      <c r="AG332" s="228" t="str">
        <f>_xlfn.CONCAT(HelpMe7[[#This Row],[Year]],"-M",HelpMe7[[#This Row],[Month]])</f>
        <v>2024-M8</v>
      </c>
      <c r="AH332" s="228" t="str">
        <f ca="1">IF(HelpMe7[[#This Row],[Age]]&lt;2,"Less than 2",IF(HelpMe7[[#This Row],[Age]]&lt;5,"From 2 to 5",IF(HelpMe7[[#This Row],[Age]]&lt;10,"From 5 to 10","More than 10")))</f>
        <v>More than 10</v>
      </c>
      <c r="AI3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45512.70208333333</v>
      </c>
      <c r="AJ3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45525.62777777778</v>
      </c>
    </row>
    <row r="333" spans="1:36" ht="14.45">
      <c r="A333" s="236" t="s">
        <v>9173</v>
      </c>
      <c r="B333" s="224" t="s">
        <v>156</v>
      </c>
      <c r="C333" s="224" t="s">
        <v>795</v>
      </c>
      <c r="D333" s="1" t="s">
        <v>2920</v>
      </c>
      <c r="E333" s="224" t="s">
        <v>2921</v>
      </c>
      <c r="F333" s="224" t="s">
        <v>742</v>
      </c>
      <c r="G333" s="224" t="s">
        <v>895</v>
      </c>
      <c r="H333" s="224" t="s">
        <v>403</v>
      </c>
      <c r="I333" s="227" t="s">
        <v>8992</v>
      </c>
      <c r="J333" s="225" t="s">
        <v>1881</v>
      </c>
      <c r="K333" s="224" t="s">
        <v>846</v>
      </c>
      <c r="L333" s="225" t="s">
        <v>8599</v>
      </c>
      <c r="M333" s="224" t="s">
        <v>933</v>
      </c>
      <c r="N333" s="224" t="s">
        <v>924</v>
      </c>
      <c r="O333" s="224" t="s">
        <v>850</v>
      </c>
      <c r="P333" s="225" t="s">
        <v>8599</v>
      </c>
      <c r="Q333" s="224" t="s">
        <v>795</v>
      </c>
      <c r="R333" s="225" t="s">
        <v>9174</v>
      </c>
      <c r="S333" s="225" t="s">
        <v>9174</v>
      </c>
      <c r="T333" s="225" t="s">
        <v>1881</v>
      </c>
      <c r="U333" s="224" t="s">
        <v>855</v>
      </c>
      <c r="V333" s="224" t="s">
        <v>2925</v>
      </c>
      <c r="W333" s="224" t="s">
        <v>869</v>
      </c>
      <c r="X333" s="228" t="str">
        <f>VLOOKUP(HelpMe7[[#This Row],[Technician]],Technicians[#All],3,FALSE)</f>
        <v>RAK Ceramics</v>
      </c>
      <c r="Y333" s="228" t="str">
        <f>VLOOKUP(HelpMe7[[#This Row],[Technician]],Technicians[#All],2,FALSE)</f>
        <v>SAP SD</v>
      </c>
      <c r="Z333" s="233" t="str">
        <f>IF((TEXT("Oct 28, 2024 00:00 AM","mmm dd, yyyy hh:mm") - TEXT(HelpMe7[[#This Row],[Updated Creation Date]],"mmm dd, yyyy hh:mm"))&gt;0, "Yes","No")</f>
        <v>Yes</v>
      </c>
      <c r="AA333" s="230">
        <f ca="1">IF(HelpMe7[[#This Row],[Updated Resolved Date]]="-",NOW()-TEXT(HelpMe7[[#This Row],[Updated Creation Date]],"mmm dd, yyyy hh:mm"),HelpMe7[[#This Row],[Updated Resolved Date]]-HelpMe7[[#This Row],[Updated Creation Date]])</f>
        <v>0.92708333333575865</v>
      </c>
      <c r="AB333" s="231">
        <f>YEAR(TEXT(HelpMe7[[#This Row],[Updated Creation Date]],"mmm dd, yyyy hh:mm"))</f>
        <v>2024</v>
      </c>
      <c r="AC333" s="228">
        <f>WEEKNUM(TEXT(HelpMe7[[#This Row],[Updated Creation Date]],"mmm dd, yyyy hh:mm"),2)</f>
        <v>32</v>
      </c>
      <c r="AD333" s="228" t="str">
        <f>_xlfn.CONCAT(HelpMe7[[#This Row],[Year]],"-W",HelpMe7[[#This Row],[Week'#]])</f>
        <v>2024-W32</v>
      </c>
      <c r="AE333" s="228" t="str">
        <f>IFERROR(VLOOKUP(HelpMe7[[#This Row],[ID]],CGTracker[#All],11,FALSE),"No CG Status Found")</f>
        <v>No CG Status Found</v>
      </c>
      <c r="AF333" s="228">
        <f>MONTH(TEXT(HelpMe7[[#This Row],[Updated Creation Date]],"mmm dd, yyyy hh:mm"))</f>
        <v>8</v>
      </c>
      <c r="AG333" s="228" t="str">
        <f>_xlfn.CONCAT(HelpMe7[[#This Row],[Year]],"-M",HelpMe7[[#This Row],[Month]])</f>
        <v>2024-M8</v>
      </c>
      <c r="AH333" s="228" t="str">
        <f ca="1">IF(HelpMe7[[#This Row],[Age]]&lt;2,"Less than 2",IF(HelpMe7[[#This Row],[Age]]&lt;5,"From 2 to 5",IF(HelpMe7[[#This Row],[Age]]&lt;10,"From 5 to 10","More than 10")))</f>
        <v>Less than 2</v>
      </c>
      <c r="AI3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45509.481944444444</v>
      </c>
      <c r="AJ3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45510.40902777778</v>
      </c>
    </row>
    <row r="334" spans="1:36" ht="14.45">
      <c r="A334" s="236" t="s">
        <v>9175</v>
      </c>
      <c r="B334" s="224" t="s">
        <v>117</v>
      </c>
      <c r="C334" s="224" t="s">
        <v>841</v>
      </c>
      <c r="D334" s="1" t="s">
        <v>2926</v>
      </c>
      <c r="E334" s="224" t="s">
        <v>2927</v>
      </c>
      <c r="F334" s="224" t="s">
        <v>742</v>
      </c>
      <c r="G334" s="224" t="s">
        <v>516</v>
      </c>
      <c r="H334" s="224" t="s">
        <v>403</v>
      </c>
      <c r="I334" s="227" t="s">
        <v>9176</v>
      </c>
      <c r="J334" s="225" t="s">
        <v>9177</v>
      </c>
      <c r="K334" s="224" t="s">
        <v>846</v>
      </c>
      <c r="L334" s="225" t="s">
        <v>8484</v>
      </c>
      <c r="M334" s="224" t="s">
        <v>1155</v>
      </c>
      <c r="N334" s="224" t="s">
        <v>1170</v>
      </c>
      <c r="O334" s="224" t="s">
        <v>1123</v>
      </c>
      <c r="P334" s="225" t="s">
        <v>8484</v>
      </c>
      <c r="Q334" s="224" t="s">
        <v>892</v>
      </c>
      <c r="R334" s="225" t="s">
        <v>9178</v>
      </c>
      <c r="S334" s="225" t="s">
        <v>9179</v>
      </c>
      <c r="T334" s="225" t="s">
        <v>9177</v>
      </c>
      <c r="U334" s="224" t="s">
        <v>846</v>
      </c>
      <c r="V334" s="224" t="s">
        <v>2933</v>
      </c>
      <c r="W334" s="224" t="s">
        <v>857</v>
      </c>
      <c r="X334" s="228" t="str">
        <f>VLOOKUP(HelpMe7[[#This Row],[Technician]],Technicians[#All],3,FALSE)</f>
        <v>RAK Ceramics</v>
      </c>
      <c r="Y334" s="228" t="str">
        <f>VLOOKUP(HelpMe7[[#This Row],[Technician]],Technicians[#All],2,FALSE)</f>
        <v>SAP SD</v>
      </c>
      <c r="Z334" s="233" t="str">
        <f>IF((TEXT("Oct 28, 2024 00:00 AM","mmm dd, yyyy hh:mm") - TEXT(HelpMe7[[#This Row],[Updated Creation Date]],"mmm dd, yyyy hh:mm"))&gt;0, "Yes","No")</f>
        <v>Yes</v>
      </c>
      <c r="AA334" s="230">
        <f ca="1">IF(HelpMe7[[#This Row],[Updated Resolved Date]]="-",NOW()-TEXT(HelpMe7[[#This Row],[Updated Creation Date]],"mmm dd, yyyy hh:mm"),HelpMe7[[#This Row],[Updated Resolved Date]]-HelpMe7[[#This Row],[Updated Creation Date]])</f>
        <v>21.872222222220444</v>
      </c>
      <c r="AB334" s="231">
        <f>YEAR(TEXT(HelpMe7[[#This Row],[Updated Creation Date]],"mmm dd, yyyy hh:mm"))</f>
        <v>2024</v>
      </c>
      <c r="AC334" s="228">
        <f>WEEKNUM(TEXT(HelpMe7[[#This Row],[Updated Creation Date]],"mmm dd, yyyy hh:mm"),2)</f>
        <v>32</v>
      </c>
      <c r="AD334" s="228" t="str">
        <f>_xlfn.CONCAT(HelpMe7[[#This Row],[Year]],"-W",HelpMe7[[#This Row],[Week'#]])</f>
        <v>2024-W32</v>
      </c>
      <c r="AE334" s="228" t="str">
        <f>IFERROR(VLOOKUP(HelpMe7[[#This Row],[ID]],CGTracker[#All],11,FALSE),"No CG Status Found")</f>
        <v>No CG Status Found</v>
      </c>
      <c r="AF334" s="228">
        <f>MONTH(TEXT(HelpMe7[[#This Row],[Updated Creation Date]],"mmm dd, yyyy hh:mm"))</f>
        <v>8</v>
      </c>
      <c r="AG334" s="228" t="str">
        <f>_xlfn.CONCAT(HelpMe7[[#This Row],[Year]],"-M",HelpMe7[[#This Row],[Month]])</f>
        <v>2024-M8</v>
      </c>
      <c r="AH334" s="228" t="str">
        <f ca="1">IF(HelpMe7[[#This Row],[Age]]&lt;2,"Less than 2",IF(HelpMe7[[#This Row],[Age]]&lt;5,"From 2 to 5",IF(HelpMe7[[#This Row],[Age]]&lt;10,"From 5 to 10","More than 10")))</f>
        <v>More than 10</v>
      </c>
      <c r="AI3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45509.518055555556</v>
      </c>
      <c r="AJ3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45531.390277777777</v>
      </c>
    </row>
    <row r="335" spans="1:36" ht="14.45">
      <c r="A335" s="236" t="s">
        <v>9180</v>
      </c>
      <c r="B335" s="224" t="s">
        <v>156</v>
      </c>
      <c r="C335" s="224" t="s">
        <v>892</v>
      </c>
      <c r="D335" s="1" t="s">
        <v>2934</v>
      </c>
      <c r="E335" s="224" t="s">
        <v>2305</v>
      </c>
      <c r="F335" s="224" t="s">
        <v>742</v>
      </c>
      <c r="G335" s="224" t="s">
        <v>895</v>
      </c>
      <c r="H335" s="224" t="s">
        <v>403</v>
      </c>
      <c r="I335" s="227" t="s">
        <v>9181</v>
      </c>
      <c r="J335" s="225" t="s">
        <v>9182</v>
      </c>
      <c r="K335" s="224" t="s">
        <v>846</v>
      </c>
      <c r="L335" s="225" t="s">
        <v>8484</v>
      </c>
      <c r="M335" s="224" t="s">
        <v>2305</v>
      </c>
      <c r="N335" s="224" t="s">
        <v>1170</v>
      </c>
      <c r="O335" s="224" t="s">
        <v>850</v>
      </c>
      <c r="P335" s="225" t="s">
        <v>8484</v>
      </c>
      <c r="Q335" s="224" t="s">
        <v>795</v>
      </c>
      <c r="R335" s="225" t="s">
        <v>9183</v>
      </c>
      <c r="S335" s="225" t="s">
        <v>9184</v>
      </c>
      <c r="T335" s="225" t="s">
        <v>9182</v>
      </c>
      <c r="U335" s="224" t="s">
        <v>855</v>
      </c>
      <c r="V335" s="224" t="s">
        <v>2940</v>
      </c>
      <c r="W335" s="224" t="s">
        <v>869</v>
      </c>
      <c r="X335" s="228" t="str">
        <f>VLOOKUP(HelpMe7[[#This Row],[Technician]],Technicians[#All],3,FALSE)</f>
        <v>RAK Ceramics</v>
      </c>
      <c r="Y335" s="228" t="str">
        <f>VLOOKUP(HelpMe7[[#This Row],[Technician]],Technicians[#All],2,FALSE)</f>
        <v>SAP SD</v>
      </c>
      <c r="Z335" s="233" t="str">
        <f>IF((TEXT("Oct 28, 2024 00:00 AM","mmm dd, yyyy hh:mm") - TEXT(HelpMe7[[#This Row],[Updated Creation Date]],"mmm dd, yyyy hh:mm"))&gt;0, "Yes","No")</f>
        <v>Yes</v>
      </c>
      <c r="AA335" s="230">
        <f ca="1">IF(HelpMe7[[#This Row],[Updated Resolved Date]]="-",NOW()-TEXT(HelpMe7[[#This Row],[Updated Creation Date]],"mmm dd, yyyy hh:mm"),HelpMe7[[#This Row],[Updated Resolved Date]]-HelpMe7[[#This Row],[Updated Creation Date]])</f>
        <v>20.675694444442343</v>
      </c>
      <c r="AB335" s="231">
        <f>YEAR(TEXT(HelpMe7[[#This Row],[Updated Creation Date]],"mmm dd, yyyy hh:mm"))</f>
        <v>2024</v>
      </c>
      <c r="AC335" s="228">
        <f>WEEKNUM(TEXT(HelpMe7[[#This Row],[Updated Creation Date]],"mmm dd, yyyy hh:mm"),2)</f>
        <v>32</v>
      </c>
      <c r="AD335" s="228" t="str">
        <f>_xlfn.CONCAT(HelpMe7[[#This Row],[Year]],"-W",HelpMe7[[#This Row],[Week'#]])</f>
        <v>2024-W32</v>
      </c>
      <c r="AE335" s="228" t="str">
        <f>IFERROR(VLOOKUP(HelpMe7[[#This Row],[ID]],CGTracker[#All],11,FALSE),"No CG Status Found")</f>
        <v>No CG Status Found</v>
      </c>
      <c r="AF335" s="228">
        <f>MONTH(TEXT(HelpMe7[[#This Row],[Updated Creation Date]],"mmm dd, yyyy hh:mm"))</f>
        <v>8</v>
      </c>
      <c r="AG335" s="228" t="str">
        <f>_xlfn.CONCAT(HelpMe7[[#This Row],[Year]],"-M",HelpMe7[[#This Row],[Month]])</f>
        <v>2024-M8</v>
      </c>
      <c r="AH335" s="228" t="str">
        <f ca="1">IF(HelpMe7[[#This Row],[Age]]&lt;2,"Less than 2",IF(HelpMe7[[#This Row],[Age]]&lt;5,"From 2 to 5",IF(HelpMe7[[#This Row],[Age]]&lt;10,"From 5 to 10","More than 10")))</f>
        <v>More than 10</v>
      </c>
      <c r="AI3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45510.715277777781</v>
      </c>
      <c r="AJ3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45531.390972222223</v>
      </c>
    </row>
    <row r="336" spans="1:36" ht="14.45">
      <c r="A336" s="236" t="s">
        <v>9185</v>
      </c>
      <c r="B336" s="224" t="s">
        <v>117</v>
      </c>
      <c r="C336" s="224" t="s">
        <v>892</v>
      </c>
      <c r="D336" s="1" t="s">
        <v>2941</v>
      </c>
      <c r="E336" s="224" t="s">
        <v>2305</v>
      </c>
      <c r="F336" s="224" t="s">
        <v>2413</v>
      </c>
      <c r="G336" s="224" t="s">
        <v>882</v>
      </c>
      <c r="H336" s="224" t="s">
        <v>403</v>
      </c>
      <c r="I336" s="227" t="s">
        <v>9186</v>
      </c>
      <c r="J336" s="225" t="s">
        <v>9187</v>
      </c>
      <c r="K336" s="224" t="s">
        <v>846</v>
      </c>
      <c r="L336" s="225" t="s">
        <v>9188</v>
      </c>
      <c r="M336" s="224" t="s">
        <v>2305</v>
      </c>
      <c r="N336" s="224" t="s">
        <v>1170</v>
      </c>
      <c r="O336" s="224" t="s">
        <v>850</v>
      </c>
      <c r="P336" s="225" t="s">
        <v>9188</v>
      </c>
      <c r="Q336" s="224" t="s">
        <v>795</v>
      </c>
      <c r="R336" s="225" t="s">
        <v>4698</v>
      </c>
      <c r="S336" s="225" t="s">
        <v>9189</v>
      </c>
      <c r="T336" s="225" t="s">
        <v>9187</v>
      </c>
      <c r="U336" s="224" t="s">
        <v>890</v>
      </c>
      <c r="V336" s="224" t="s">
        <v>855</v>
      </c>
      <c r="W336" s="224" t="s">
        <v>2948</v>
      </c>
      <c r="X336" s="228" t="str">
        <f>VLOOKUP(HelpMe7[[#This Row],[Technician]],Technicians[#All],3,FALSE)</f>
        <v>RAK Ceramics</v>
      </c>
      <c r="Y336" s="228" t="str">
        <f>VLOOKUP(HelpMe7[[#This Row],[Technician]],Technicians[#All],2,FALSE)</f>
        <v>SAP Basis</v>
      </c>
      <c r="Z336" s="233" t="str">
        <f>IF((TEXT("Oct 28, 2024 00:00 AM","mmm dd, yyyy hh:mm") - TEXT(HelpMe7[[#This Row],[Updated Creation Date]],"mmm dd, yyyy hh:mm"))&gt;0, "Yes","No")</f>
        <v>Yes</v>
      </c>
      <c r="AA336" s="230">
        <f ca="1">IF(HelpMe7[[#This Row],[Updated Resolved Date]]="-",NOW()-TEXT(HelpMe7[[#This Row],[Updated Creation Date]],"mmm dd, yyyy hh:mm"),HelpMe7[[#This Row],[Updated Resolved Date]]-HelpMe7[[#This Row],[Updated Creation Date]])</f>
        <v>61.070138888891961</v>
      </c>
      <c r="AB336" s="231">
        <f>YEAR(TEXT(HelpMe7[[#This Row],[Updated Creation Date]],"mmm dd, yyyy hh:mm"))</f>
        <v>2024</v>
      </c>
      <c r="AC336" s="228">
        <f>WEEKNUM(TEXT(HelpMe7[[#This Row],[Updated Creation Date]],"mmm dd, yyyy hh:mm"),2)</f>
        <v>32</v>
      </c>
      <c r="AD336" s="228" t="str">
        <f>_xlfn.CONCAT(HelpMe7[[#This Row],[Year]],"-W",HelpMe7[[#This Row],[Week'#]])</f>
        <v>2024-W32</v>
      </c>
      <c r="AE336" s="228" t="str">
        <f>IFERROR(VLOOKUP(HelpMe7[[#This Row],[ID]],CGTracker[#All],11,FALSE),"No CG Status Found")</f>
        <v>No CG Status Found</v>
      </c>
      <c r="AF336" s="228">
        <f>MONTH(TEXT(HelpMe7[[#This Row],[Updated Creation Date]],"mmm dd, yyyy hh:mm"))</f>
        <v>8</v>
      </c>
      <c r="AG336" s="228" t="str">
        <f>_xlfn.CONCAT(HelpMe7[[#This Row],[Year]],"-M",HelpMe7[[#This Row],[Month]])</f>
        <v>2024-M8</v>
      </c>
      <c r="AH336" s="228" t="str">
        <f ca="1">IF(HelpMe7[[#This Row],[Age]]&lt;2,"Less than 2",IF(HelpMe7[[#This Row],[Age]]&lt;5,"From 2 to 5",IF(HelpMe7[[#This Row],[Age]]&lt;10,"From 5 to 10","More than 10")))</f>
        <v>More than 10</v>
      </c>
      <c r="AI3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45511.428472222222</v>
      </c>
      <c r="AJ3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45572.498611111114</v>
      </c>
    </row>
    <row r="337" spans="1:36" ht="14.45">
      <c r="A337" s="236" t="s">
        <v>9190</v>
      </c>
      <c r="B337" s="224" t="s">
        <v>117</v>
      </c>
      <c r="C337" s="224" t="s">
        <v>795</v>
      </c>
      <c r="D337" s="1" t="s">
        <v>2949</v>
      </c>
      <c r="E337" s="224" t="s">
        <v>2950</v>
      </c>
      <c r="F337" s="224" t="s">
        <v>742</v>
      </c>
      <c r="G337" s="224" t="s">
        <v>895</v>
      </c>
      <c r="H337" s="224" t="s">
        <v>403</v>
      </c>
      <c r="I337" s="227" t="s">
        <v>9191</v>
      </c>
      <c r="J337" s="225" t="s">
        <v>9192</v>
      </c>
      <c r="K337" s="224" t="s">
        <v>846</v>
      </c>
      <c r="L337" s="225" t="s">
        <v>9193</v>
      </c>
      <c r="M337" s="224" t="s">
        <v>2950</v>
      </c>
      <c r="N337" s="224" t="s">
        <v>1666</v>
      </c>
      <c r="O337" s="224" t="s">
        <v>917</v>
      </c>
      <c r="P337" s="225" t="s">
        <v>9193</v>
      </c>
      <c r="Q337" s="224" t="s">
        <v>795</v>
      </c>
      <c r="R337" s="225" t="s">
        <v>9194</v>
      </c>
      <c r="S337" s="225" t="s">
        <v>9195</v>
      </c>
      <c r="T337" s="225" t="s">
        <v>9192</v>
      </c>
      <c r="U337" s="224" t="s">
        <v>846</v>
      </c>
      <c r="V337" s="224" t="s">
        <v>2957</v>
      </c>
      <c r="W337" s="224" t="s">
        <v>2514</v>
      </c>
      <c r="X337" s="228" t="str">
        <f>VLOOKUP(HelpMe7[[#This Row],[Technician]],Technicians[#All],3,FALSE)</f>
        <v>RAK Ceramics</v>
      </c>
      <c r="Y337" s="228" t="str">
        <f>VLOOKUP(HelpMe7[[#This Row],[Technician]],Technicians[#All],2,FALSE)</f>
        <v>SAP SD</v>
      </c>
      <c r="Z337" s="233" t="str">
        <f>IF((TEXT("Oct 28, 2024 00:00 AM","mmm dd, yyyy hh:mm") - TEXT(HelpMe7[[#This Row],[Updated Creation Date]],"mmm dd, yyyy hh:mm"))&gt;0, "Yes","No")</f>
        <v>Yes</v>
      </c>
      <c r="AA337" s="230">
        <f ca="1">IF(HelpMe7[[#This Row],[Updated Resolved Date]]="-",NOW()-TEXT(HelpMe7[[#This Row],[Updated Creation Date]],"mmm dd, yyyy hh:mm"),HelpMe7[[#This Row],[Updated Resolved Date]]-HelpMe7[[#This Row],[Updated Creation Date]])</f>
        <v>29.775000000001455</v>
      </c>
      <c r="AB337" s="231">
        <f>YEAR(TEXT(HelpMe7[[#This Row],[Updated Creation Date]],"mmm dd, yyyy hh:mm"))</f>
        <v>2024</v>
      </c>
      <c r="AC337" s="228">
        <f>WEEKNUM(TEXT(HelpMe7[[#This Row],[Updated Creation Date]],"mmm dd, yyyy hh:mm"),2)</f>
        <v>32</v>
      </c>
      <c r="AD337" s="228" t="str">
        <f>_xlfn.CONCAT(HelpMe7[[#This Row],[Year]],"-W",HelpMe7[[#This Row],[Week'#]])</f>
        <v>2024-W32</v>
      </c>
      <c r="AE337" s="228" t="str">
        <f>IFERROR(VLOOKUP(HelpMe7[[#This Row],[ID]],CGTracker[#All],11,FALSE),"No CG Status Found")</f>
        <v>No CG Status Found</v>
      </c>
      <c r="AF337" s="228">
        <f>MONTH(TEXT(HelpMe7[[#This Row],[Updated Creation Date]],"mmm dd, yyyy hh:mm"))</f>
        <v>8</v>
      </c>
      <c r="AG337" s="228" t="str">
        <f>_xlfn.CONCAT(HelpMe7[[#This Row],[Year]],"-M",HelpMe7[[#This Row],[Month]])</f>
        <v>2024-M8</v>
      </c>
      <c r="AH337" s="228" t="str">
        <f ca="1">IF(HelpMe7[[#This Row],[Age]]&lt;2,"Less than 2",IF(HelpMe7[[#This Row],[Age]]&lt;5,"From 2 to 5",IF(HelpMe7[[#This Row],[Age]]&lt;10,"From 5 to 10","More than 10")))</f>
        <v>More than 10</v>
      </c>
      <c r="AI3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45509.742361111108</v>
      </c>
      <c r="AJ3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45539.517361111109</v>
      </c>
    </row>
    <row r="338" spans="1:36" ht="14.45">
      <c r="A338" s="236" t="s">
        <v>9196</v>
      </c>
      <c r="B338" s="224" t="s">
        <v>117</v>
      </c>
      <c r="C338" s="224" t="s">
        <v>841</v>
      </c>
      <c r="D338" s="1" t="s">
        <v>2958</v>
      </c>
      <c r="E338" s="224" t="s">
        <v>2959</v>
      </c>
      <c r="F338" s="224" t="s">
        <v>2413</v>
      </c>
      <c r="G338" s="224" t="s">
        <v>882</v>
      </c>
      <c r="H338" s="224" t="s">
        <v>403</v>
      </c>
      <c r="I338" s="227" t="s">
        <v>9197</v>
      </c>
      <c r="J338" s="225" t="s">
        <v>9198</v>
      </c>
      <c r="K338" s="224" t="s">
        <v>846</v>
      </c>
      <c r="L338" s="225" t="s">
        <v>9199</v>
      </c>
      <c r="M338" s="224" t="s">
        <v>1155</v>
      </c>
      <c r="N338" s="224" t="s">
        <v>863</v>
      </c>
      <c r="O338" s="224" t="s">
        <v>850</v>
      </c>
      <c r="P338" s="225" t="s">
        <v>9199</v>
      </c>
      <c r="Q338" s="224" t="s">
        <v>841</v>
      </c>
      <c r="R338" s="225" t="s">
        <v>9200</v>
      </c>
      <c r="S338" s="225" t="s">
        <v>9200</v>
      </c>
      <c r="T338" s="225" t="s">
        <v>9198</v>
      </c>
      <c r="U338" s="224" t="s">
        <v>890</v>
      </c>
      <c r="V338" s="224" t="s">
        <v>855</v>
      </c>
      <c r="W338" s="224" t="s">
        <v>869</v>
      </c>
      <c r="X338" s="228" t="str">
        <f>VLOOKUP(HelpMe7[[#This Row],[Technician]],Technicians[#All],3,FALSE)</f>
        <v>RAK Ceramics</v>
      </c>
      <c r="Y338" s="228" t="str">
        <f>VLOOKUP(HelpMe7[[#This Row],[Technician]],Technicians[#All],2,FALSE)</f>
        <v>SAP Basis</v>
      </c>
      <c r="Z338" s="233" t="str">
        <f>IF((TEXT("Oct 28, 2024 00:00 AM","mmm dd, yyyy hh:mm") - TEXT(HelpMe7[[#This Row],[Updated Creation Date]],"mmm dd, yyyy hh:mm"))&gt;0, "Yes","No")</f>
        <v>Yes</v>
      </c>
      <c r="AA338" s="230">
        <f ca="1">IF(HelpMe7[[#This Row],[Updated Resolved Date]]="-",NOW()-TEXT(HelpMe7[[#This Row],[Updated Creation Date]],"mmm dd, yyyy hh:mm"),HelpMe7[[#This Row],[Updated Resolved Date]]-HelpMe7[[#This Row],[Updated Creation Date]])</f>
        <v>2.361111110803904E-2</v>
      </c>
      <c r="AB338" s="231">
        <f>YEAR(TEXT(HelpMe7[[#This Row],[Updated Creation Date]],"mmm dd, yyyy hh:mm"))</f>
        <v>2024</v>
      </c>
      <c r="AC338" s="228">
        <f>WEEKNUM(TEXT(HelpMe7[[#This Row],[Updated Creation Date]],"mmm dd, yyyy hh:mm"),2)</f>
        <v>32</v>
      </c>
      <c r="AD338" s="228" t="str">
        <f>_xlfn.CONCAT(HelpMe7[[#This Row],[Year]],"-W",HelpMe7[[#This Row],[Week'#]])</f>
        <v>2024-W32</v>
      </c>
      <c r="AE338" s="228" t="str">
        <f>IFERROR(VLOOKUP(HelpMe7[[#This Row],[ID]],CGTracker[#All],11,FALSE),"No CG Status Found")</f>
        <v>No CG Status Found</v>
      </c>
      <c r="AF338" s="228">
        <f>MONTH(TEXT(HelpMe7[[#This Row],[Updated Creation Date]],"mmm dd, yyyy hh:mm"))</f>
        <v>8</v>
      </c>
      <c r="AG338" s="228" t="str">
        <f>_xlfn.CONCAT(HelpMe7[[#This Row],[Year]],"-M",HelpMe7[[#This Row],[Month]])</f>
        <v>2024-M8</v>
      </c>
      <c r="AH338" s="228" t="str">
        <f ca="1">IF(HelpMe7[[#This Row],[Age]]&lt;2,"Less than 2",IF(HelpMe7[[#This Row],[Age]]&lt;5,"From 2 to 5",IF(HelpMe7[[#This Row],[Age]]&lt;10,"From 5 to 10","More than 10")))</f>
        <v>Less than 2</v>
      </c>
      <c r="AI3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45510.444444444445</v>
      </c>
      <c r="AJ3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45510.468055555553</v>
      </c>
    </row>
    <row r="339" spans="1:36" ht="14.45">
      <c r="A339" s="236" t="s">
        <v>9201</v>
      </c>
      <c r="B339" s="224" t="s">
        <v>117</v>
      </c>
      <c r="C339" s="224" t="s">
        <v>892</v>
      </c>
      <c r="D339" s="1" t="s">
        <v>694</v>
      </c>
      <c r="E339" s="224" t="s">
        <v>2305</v>
      </c>
      <c r="F339" s="224" t="s">
        <v>518</v>
      </c>
      <c r="G339" s="224" t="s">
        <v>516</v>
      </c>
      <c r="H339" s="224" t="s">
        <v>268</v>
      </c>
      <c r="I339" s="227" t="s">
        <v>8991</v>
      </c>
      <c r="J339" s="225" t="s">
        <v>9202</v>
      </c>
      <c r="K339" s="224" t="s">
        <v>846</v>
      </c>
      <c r="L339" s="225" t="s">
        <v>855</v>
      </c>
      <c r="M339" s="224" t="s">
        <v>2448</v>
      </c>
      <c r="N339" s="224" t="s">
        <v>1170</v>
      </c>
      <c r="O339" s="224" t="s">
        <v>917</v>
      </c>
      <c r="P339" s="225" t="s">
        <v>9203</v>
      </c>
      <c r="Q339" s="224" t="s">
        <v>892</v>
      </c>
      <c r="R339" s="225" t="s">
        <v>855</v>
      </c>
      <c r="S339" s="225" t="s">
        <v>9204</v>
      </c>
      <c r="T339" s="225" t="s">
        <v>9202</v>
      </c>
      <c r="U339" s="224" t="s">
        <v>846</v>
      </c>
      <c r="V339" s="224" t="s">
        <v>2969</v>
      </c>
      <c r="W339" s="224" t="s">
        <v>869</v>
      </c>
      <c r="X339" s="228" t="str">
        <f>VLOOKUP(HelpMe7[[#This Row],[Technician]],Technicians[#All],3,FALSE)</f>
        <v>Capgemini</v>
      </c>
      <c r="Y339" s="228" t="str">
        <f>VLOOKUP(HelpMe7[[#This Row],[Technician]],Technicians[#All],2,FALSE)</f>
        <v>SAP SD</v>
      </c>
      <c r="Z339" s="233" t="str">
        <f>IF((TEXT("Oct 28, 2024 00:00 AM","mmm dd, yyyy hh:mm") - TEXT(HelpMe7[[#This Row],[Updated Creation Date]],"mmm dd, yyyy hh:mm"))&gt;0, "Yes","No")</f>
        <v>Yes</v>
      </c>
      <c r="AA339" s="230">
        <f ca="1">IF(HelpMe7[[#This Row],[Updated Resolved Date]]="-",NOW()-TEXT(HelpMe7[[#This Row],[Updated Creation Date]],"mmm dd, yyyy hh:mm"),HelpMe7[[#This Row],[Updated Resolved Date]]-HelpMe7[[#This Row],[Updated Creation Date]])</f>
        <v>142.01099120370054</v>
      </c>
      <c r="AB339" s="231">
        <f>YEAR(TEXT(HelpMe7[[#This Row],[Updated Creation Date]],"mmm dd, yyyy hh:mm"))</f>
        <v>2024</v>
      </c>
      <c r="AC339" s="228">
        <f>WEEKNUM(TEXT(HelpMe7[[#This Row],[Updated Creation Date]],"mmm dd, yyyy hh:mm"),2)</f>
        <v>32</v>
      </c>
      <c r="AD339" s="228" t="str">
        <f>_xlfn.CONCAT(HelpMe7[[#This Row],[Year]],"-W",HelpMe7[[#This Row],[Week'#]])</f>
        <v>2024-W32</v>
      </c>
      <c r="AE339" s="228" t="str">
        <f>IFERROR(VLOOKUP(HelpMe7[[#This Row],[ID]],CGTracker[#All],11,FALSE),"No CG Status Found")</f>
        <v>No CG Status Found</v>
      </c>
      <c r="AF339" s="228">
        <f>MONTH(TEXT(HelpMe7[[#This Row],[Updated Creation Date]],"mmm dd, yyyy hh:mm"))</f>
        <v>8</v>
      </c>
      <c r="AG339" s="228" t="str">
        <f>_xlfn.CONCAT(HelpMe7[[#This Row],[Year]],"-M",HelpMe7[[#This Row],[Month]])</f>
        <v>2024-M8</v>
      </c>
      <c r="AH339" s="228" t="str">
        <f ca="1">IF(HelpMe7[[#This Row],[Age]]&lt;2,"Less than 2",IF(HelpMe7[[#This Row],[Age]]&lt;5,"From 2 to 5",IF(HelpMe7[[#This Row],[Age]]&lt;10,"From 5 to 10","More than 10")))</f>
        <v>More than 10</v>
      </c>
      <c r="AI3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45511.746527777781</v>
      </c>
      <c r="AJ3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40" spans="1:36" ht="14.45">
      <c r="A340" s="236" t="s">
        <v>9205</v>
      </c>
      <c r="B340" s="224" t="s">
        <v>117</v>
      </c>
      <c r="C340" s="224" t="s">
        <v>841</v>
      </c>
      <c r="D340" s="1" t="s">
        <v>2970</v>
      </c>
      <c r="E340" s="224" t="s">
        <v>742</v>
      </c>
      <c r="F340" s="224" t="s">
        <v>742</v>
      </c>
      <c r="G340" s="224" t="s">
        <v>516</v>
      </c>
      <c r="H340" s="224" t="s">
        <v>403</v>
      </c>
      <c r="I340" s="227" t="s">
        <v>9206</v>
      </c>
      <c r="J340" s="225" t="s">
        <v>9207</v>
      </c>
      <c r="K340" s="224" t="s">
        <v>846</v>
      </c>
      <c r="L340" s="225" t="s">
        <v>9208</v>
      </c>
      <c r="M340" s="224" t="s">
        <v>933</v>
      </c>
      <c r="N340" s="224" t="s">
        <v>886</v>
      </c>
      <c r="O340" s="224" t="s">
        <v>850</v>
      </c>
      <c r="P340" s="225" t="s">
        <v>9208</v>
      </c>
      <c r="Q340" s="224" t="s">
        <v>841</v>
      </c>
      <c r="R340" s="225" t="s">
        <v>9209</v>
      </c>
      <c r="S340" s="225" t="s">
        <v>9209</v>
      </c>
      <c r="T340" s="225" t="s">
        <v>9207</v>
      </c>
      <c r="U340" s="224" t="s">
        <v>846</v>
      </c>
      <c r="V340" s="224" t="s">
        <v>2976</v>
      </c>
      <c r="W340" s="224" t="s">
        <v>869</v>
      </c>
      <c r="X340" s="228" t="str">
        <f>VLOOKUP(HelpMe7[[#This Row],[Technician]],Technicians[#All],3,FALSE)</f>
        <v>RAK Ceramics</v>
      </c>
      <c r="Y340" s="228" t="str">
        <f>VLOOKUP(HelpMe7[[#This Row],[Technician]],Technicians[#All],2,FALSE)</f>
        <v>SAP SD</v>
      </c>
      <c r="Z340" s="233" t="str">
        <f>IF((TEXT("Oct 28, 2024 00:00 AM","mmm dd, yyyy hh:mm") - TEXT(HelpMe7[[#This Row],[Updated Creation Date]],"mmm dd, yyyy hh:mm"))&gt;0, "Yes","No")</f>
        <v>Yes</v>
      </c>
      <c r="AA340" s="230">
        <f ca="1">IF(HelpMe7[[#This Row],[Updated Resolved Date]]="-",NOW()-TEXT(HelpMe7[[#This Row],[Updated Creation Date]],"mmm dd, yyyy hh:mm"),HelpMe7[[#This Row],[Updated Resolved Date]]-HelpMe7[[#This Row],[Updated Creation Date]])</f>
        <v>18.143749999995634</v>
      </c>
      <c r="AB340" s="231">
        <f>YEAR(TEXT(HelpMe7[[#This Row],[Updated Creation Date]],"mmm dd, yyyy hh:mm"))</f>
        <v>2024</v>
      </c>
      <c r="AC340" s="228">
        <f>WEEKNUM(TEXT(HelpMe7[[#This Row],[Updated Creation Date]],"mmm dd, yyyy hh:mm"),2)</f>
        <v>32</v>
      </c>
      <c r="AD340" s="228" t="str">
        <f>_xlfn.CONCAT(HelpMe7[[#This Row],[Year]],"-W",HelpMe7[[#This Row],[Week'#]])</f>
        <v>2024-W32</v>
      </c>
      <c r="AE340" s="228" t="str">
        <f>IFERROR(VLOOKUP(HelpMe7[[#This Row],[ID]],CGTracker[#All],11,FALSE),"No CG Status Found")</f>
        <v>No CG Status Found</v>
      </c>
      <c r="AF340" s="228">
        <f>MONTH(TEXT(HelpMe7[[#This Row],[Updated Creation Date]],"mmm dd, yyyy hh:mm"))</f>
        <v>8</v>
      </c>
      <c r="AG340" s="228" t="str">
        <f>_xlfn.CONCAT(HelpMe7[[#This Row],[Year]],"-M",HelpMe7[[#This Row],[Month]])</f>
        <v>2024-M8</v>
      </c>
      <c r="AH340" s="228" t="str">
        <f ca="1">IF(HelpMe7[[#This Row],[Age]]&lt;2,"Less than 2",IF(HelpMe7[[#This Row],[Age]]&lt;5,"From 2 to 5",IF(HelpMe7[[#This Row],[Age]]&lt;10,"From 5 to 10","More than 10")))</f>
        <v>More than 10</v>
      </c>
      <c r="AI3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45512.520833333336</v>
      </c>
      <c r="AJ3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45530.664583333331</v>
      </c>
    </row>
    <row r="341" spans="1:36" ht="14.45">
      <c r="A341" s="236" t="s">
        <v>9210</v>
      </c>
      <c r="B341" s="224" t="s">
        <v>156</v>
      </c>
      <c r="C341" s="224" t="s">
        <v>841</v>
      </c>
      <c r="D341" s="1" t="s">
        <v>2977</v>
      </c>
      <c r="E341" s="224" t="s">
        <v>2978</v>
      </c>
      <c r="F341" s="224" t="s">
        <v>2413</v>
      </c>
      <c r="G341" s="224" t="s">
        <v>882</v>
      </c>
      <c r="H341" s="224" t="s">
        <v>403</v>
      </c>
      <c r="I341" s="227" t="s">
        <v>9211</v>
      </c>
      <c r="J341" s="225" t="s">
        <v>9212</v>
      </c>
      <c r="K341" s="224" t="s">
        <v>846</v>
      </c>
      <c r="L341" s="225" t="s">
        <v>9213</v>
      </c>
      <c r="M341" s="224" t="s">
        <v>933</v>
      </c>
      <c r="N341" s="224" t="s">
        <v>1240</v>
      </c>
      <c r="O341" s="224" t="s">
        <v>850</v>
      </c>
      <c r="P341" s="225" t="s">
        <v>9213</v>
      </c>
      <c r="Q341" s="224" t="s">
        <v>841</v>
      </c>
      <c r="R341" s="225" t="s">
        <v>9214</v>
      </c>
      <c r="S341" s="225" t="s">
        <v>9214</v>
      </c>
      <c r="T341" s="225" t="s">
        <v>9212</v>
      </c>
      <c r="U341" s="224" t="s">
        <v>855</v>
      </c>
      <c r="V341" s="224" t="s">
        <v>855</v>
      </c>
      <c r="W341" s="224" t="s">
        <v>869</v>
      </c>
      <c r="X341" s="228" t="str">
        <f>VLOOKUP(HelpMe7[[#This Row],[Technician]],Technicians[#All],3,FALSE)</f>
        <v>RAK Ceramics</v>
      </c>
      <c r="Y341" s="228" t="str">
        <f>VLOOKUP(HelpMe7[[#This Row],[Technician]],Technicians[#All],2,FALSE)</f>
        <v>SAP Basis</v>
      </c>
      <c r="Z341" s="233" t="str">
        <f>IF((TEXT("Oct 28, 2024 00:00 AM","mmm dd, yyyy hh:mm") - TEXT(HelpMe7[[#This Row],[Updated Creation Date]],"mmm dd, yyyy hh:mm"))&gt;0, "Yes","No")</f>
        <v>Yes</v>
      </c>
      <c r="AA341" s="230">
        <f ca="1">IF(HelpMe7[[#This Row],[Updated Resolved Date]]="-",NOW()-TEXT(HelpMe7[[#This Row],[Updated Creation Date]],"mmm dd, yyyy hh:mm"),HelpMe7[[#This Row],[Updated Resolved Date]]-HelpMe7[[#This Row],[Updated Creation Date]])</f>
        <v>0.66319444444525288</v>
      </c>
      <c r="AB341" s="231">
        <f>YEAR(TEXT(HelpMe7[[#This Row],[Updated Creation Date]],"mmm dd, yyyy hh:mm"))</f>
        <v>2024</v>
      </c>
      <c r="AC341" s="228">
        <f>WEEKNUM(TEXT(HelpMe7[[#This Row],[Updated Creation Date]],"mmm dd, yyyy hh:mm"),2)</f>
        <v>32</v>
      </c>
      <c r="AD341" s="228" t="str">
        <f>_xlfn.CONCAT(HelpMe7[[#This Row],[Year]],"-W",HelpMe7[[#This Row],[Week'#]])</f>
        <v>2024-W32</v>
      </c>
      <c r="AE341" s="228" t="str">
        <f>IFERROR(VLOOKUP(HelpMe7[[#This Row],[ID]],CGTracker[#All],11,FALSE),"No CG Status Found")</f>
        <v>No CG Status Found</v>
      </c>
      <c r="AF341" s="228">
        <f>MONTH(TEXT(HelpMe7[[#This Row],[Updated Creation Date]],"mmm dd, yyyy hh:mm"))</f>
        <v>8</v>
      </c>
      <c r="AG341" s="228" t="str">
        <f>_xlfn.CONCAT(HelpMe7[[#This Row],[Year]],"-M",HelpMe7[[#This Row],[Month]])</f>
        <v>2024-M8</v>
      </c>
      <c r="AH341" s="228" t="str">
        <f ca="1">IF(HelpMe7[[#This Row],[Age]]&lt;2,"Less than 2",IF(HelpMe7[[#This Row],[Age]]&lt;5,"From 2 to 5",IF(HelpMe7[[#This Row],[Age]]&lt;10,"From 5 to 10","More than 10")))</f>
        <v>Less than 2</v>
      </c>
      <c r="AI3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45512.776388888888</v>
      </c>
      <c r="AJ3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45513.439583333333</v>
      </c>
    </row>
    <row r="342" spans="1:36" ht="14.45">
      <c r="A342" s="236" t="s">
        <v>9215</v>
      </c>
      <c r="B342" s="224" t="s">
        <v>117</v>
      </c>
      <c r="C342" s="224" t="s">
        <v>1035</v>
      </c>
      <c r="D342" s="1" t="s">
        <v>2984</v>
      </c>
      <c r="E342" s="224" t="s">
        <v>2985</v>
      </c>
      <c r="F342" s="224" t="s">
        <v>2413</v>
      </c>
      <c r="G342" s="224" t="s">
        <v>882</v>
      </c>
      <c r="H342" s="224" t="s">
        <v>403</v>
      </c>
      <c r="I342" s="227" t="s">
        <v>9216</v>
      </c>
      <c r="J342" s="225" t="s">
        <v>9217</v>
      </c>
      <c r="K342" s="224" t="s">
        <v>846</v>
      </c>
      <c r="L342" s="225" t="s">
        <v>9218</v>
      </c>
      <c r="M342" s="224" t="s">
        <v>2985</v>
      </c>
      <c r="N342" s="224" t="s">
        <v>924</v>
      </c>
      <c r="O342" s="224" t="s">
        <v>850</v>
      </c>
      <c r="P342" s="225" t="s">
        <v>9218</v>
      </c>
      <c r="Q342" s="224" t="s">
        <v>892</v>
      </c>
      <c r="R342" s="225" t="s">
        <v>3080</v>
      </c>
      <c r="S342" s="225" t="s">
        <v>3080</v>
      </c>
      <c r="T342" s="225" t="s">
        <v>9217</v>
      </c>
      <c r="U342" s="224" t="s">
        <v>890</v>
      </c>
      <c r="V342" s="224" t="s">
        <v>855</v>
      </c>
      <c r="W342" s="224" t="s">
        <v>869</v>
      </c>
      <c r="X342" s="228" t="str">
        <f>VLOOKUP(HelpMe7[[#This Row],[Technician]],Technicians[#All],3,FALSE)</f>
        <v>RAK Ceramics</v>
      </c>
      <c r="Y342" s="228" t="str">
        <f>VLOOKUP(HelpMe7[[#This Row],[Technician]],Technicians[#All],2,FALSE)</f>
        <v>SAP Basis</v>
      </c>
      <c r="Z342" s="233" t="str">
        <f>IF((TEXT("Oct 28, 2024 00:00 AM","mmm dd, yyyy hh:mm") - TEXT(HelpMe7[[#This Row],[Updated Creation Date]],"mmm dd, yyyy hh:mm"))&gt;0, "Yes","No")</f>
        <v>Yes</v>
      </c>
      <c r="AA342" s="230">
        <f ca="1">IF(HelpMe7[[#This Row],[Updated Resolved Date]]="-",NOW()-TEXT(HelpMe7[[#This Row],[Updated Creation Date]],"mmm dd, yyyy hh:mm"),HelpMe7[[#This Row],[Updated Resolved Date]]-HelpMe7[[#This Row],[Updated Creation Date]])</f>
        <v>1.9381944444394321</v>
      </c>
      <c r="AB342" s="231">
        <f>YEAR(TEXT(HelpMe7[[#This Row],[Updated Creation Date]],"mmm dd, yyyy hh:mm"))</f>
        <v>2024</v>
      </c>
      <c r="AC342" s="228">
        <f>WEEKNUM(TEXT(HelpMe7[[#This Row],[Updated Creation Date]],"mmm dd, yyyy hh:mm"),2)</f>
        <v>33</v>
      </c>
      <c r="AD342" s="228" t="str">
        <f>_xlfn.CONCAT(HelpMe7[[#This Row],[Year]],"-W",HelpMe7[[#This Row],[Week'#]])</f>
        <v>2024-W33</v>
      </c>
      <c r="AE342" s="228" t="str">
        <f>IFERROR(VLOOKUP(HelpMe7[[#This Row],[ID]],CGTracker[#All],11,FALSE),"No CG Status Found")</f>
        <v>No CG Status Found</v>
      </c>
      <c r="AF342" s="228">
        <f>MONTH(TEXT(HelpMe7[[#This Row],[Updated Creation Date]],"mmm dd, yyyy hh:mm"))</f>
        <v>8</v>
      </c>
      <c r="AG342" s="228" t="str">
        <f>_xlfn.CONCAT(HelpMe7[[#This Row],[Year]],"-M",HelpMe7[[#This Row],[Month]])</f>
        <v>2024-M8</v>
      </c>
      <c r="AH342" s="228" t="str">
        <f ca="1">IF(HelpMe7[[#This Row],[Age]]&lt;2,"Less than 2",IF(HelpMe7[[#This Row],[Age]]&lt;5,"From 2 to 5",IF(HelpMe7[[#This Row],[Age]]&lt;10,"From 5 to 10","More than 10")))</f>
        <v>Less than 2</v>
      </c>
      <c r="AI3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45516.536805555559</v>
      </c>
      <c r="AJ3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45518.474999999999</v>
      </c>
    </row>
    <row r="343" spans="1:36" ht="26.1">
      <c r="A343" s="236" t="s">
        <v>9219</v>
      </c>
      <c r="B343" s="224" t="s">
        <v>117</v>
      </c>
      <c r="C343" s="224" t="s">
        <v>795</v>
      </c>
      <c r="D343" s="1" t="s">
        <v>2991</v>
      </c>
      <c r="E343" s="224" t="s">
        <v>2992</v>
      </c>
      <c r="F343" s="224" t="s">
        <v>2413</v>
      </c>
      <c r="G343" s="224" t="s">
        <v>882</v>
      </c>
      <c r="H343" s="224" t="s">
        <v>403</v>
      </c>
      <c r="I343" s="227" t="s">
        <v>9220</v>
      </c>
      <c r="J343" s="225" t="s">
        <v>9221</v>
      </c>
      <c r="K343" s="224" t="s">
        <v>846</v>
      </c>
      <c r="L343" s="225" t="s">
        <v>9222</v>
      </c>
      <c r="M343" s="224" t="s">
        <v>2992</v>
      </c>
      <c r="N343" s="224" t="s">
        <v>1617</v>
      </c>
      <c r="O343" s="224" t="s">
        <v>850</v>
      </c>
      <c r="P343" s="225" t="s">
        <v>9222</v>
      </c>
      <c r="Q343" s="224" t="s">
        <v>795</v>
      </c>
      <c r="R343" s="225" t="s">
        <v>9223</v>
      </c>
      <c r="S343" s="225" t="s">
        <v>9223</v>
      </c>
      <c r="T343" s="225" t="s">
        <v>9221</v>
      </c>
      <c r="U343" s="224" t="s">
        <v>890</v>
      </c>
      <c r="V343" s="224" t="s">
        <v>855</v>
      </c>
      <c r="W343" s="224" t="s">
        <v>869</v>
      </c>
      <c r="X343" s="228" t="str">
        <f>VLOOKUP(HelpMe7[[#This Row],[Technician]],Technicians[#All],3,FALSE)</f>
        <v>RAK Ceramics</v>
      </c>
      <c r="Y343" s="228" t="str">
        <f>VLOOKUP(HelpMe7[[#This Row],[Technician]],Technicians[#All],2,FALSE)</f>
        <v>SAP Basis</v>
      </c>
      <c r="Z343" s="233" t="str">
        <f>IF((TEXT("Oct 28, 2024 00:00 AM","mmm dd, yyyy hh:mm") - TEXT(HelpMe7[[#This Row],[Updated Creation Date]],"mmm dd, yyyy hh:mm"))&gt;0, "Yes","No")</f>
        <v>Yes</v>
      </c>
      <c r="AA343" s="230">
        <f ca="1">IF(HelpMe7[[#This Row],[Updated Resolved Date]]="-",NOW()-TEXT(HelpMe7[[#This Row],[Updated Creation Date]],"mmm dd, yyyy hh:mm"),HelpMe7[[#This Row],[Updated Resolved Date]]-HelpMe7[[#This Row],[Updated Creation Date]])</f>
        <v>4.0812499999956344</v>
      </c>
      <c r="AB343" s="231">
        <f>YEAR(TEXT(HelpMe7[[#This Row],[Updated Creation Date]],"mmm dd, yyyy hh:mm"))</f>
        <v>2024</v>
      </c>
      <c r="AC343" s="228">
        <f>WEEKNUM(TEXT(HelpMe7[[#This Row],[Updated Creation Date]],"mmm dd, yyyy hh:mm"),2)</f>
        <v>33</v>
      </c>
      <c r="AD343" s="228" t="str">
        <f>_xlfn.CONCAT(HelpMe7[[#This Row],[Year]],"-W",HelpMe7[[#This Row],[Week'#]])</f>
        <v>2024-W33</v>
      </c>
      <c r="AE343" s="228" t="str">
        <f>IFERROR(VLOOKUP(HelpMe7[[#This Row],[ID]],CGTracker[#All],11,FALSE),"No CG Status Found")</f>
        <v>No CG Status Found</v>
      </c>
      <c r="AF343" s="228">
        <f>MONTH(TEXT(HelpMe7[[#This Row],[Updated Creation Date]],"mmm dd, yyyy hh:mm"))</f>
        <v>8</v>
      </c>
      <c r="AG343" s="228" t="str">
        <f>_xlfn.CONCAT(HelpMe7[[#This Row],[Year]],"-M",HelpMe7[[#This Row],[Month]])</f>
        <v>2024-M8</v>
      </c>
      <c r="AH343" s="228" t="str">
        <f ca="1">IF(HelpMe7[[#This Row],[Age]]&lt;2,"Less than 2",IF(HelpMe7[[#This Row],[Age]]&lt;5,"From 2 to 5",IF(HelpMe7[[#This Row],[Age]]&lt;10,"From 5 to 10","More than 10")))</f>
        <v>From 2 to 5</v>
      </c>
      <c r="AI3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45516.538194444445</v>
      </c>
      <c r="AJ3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45520.619444444441</v>
      </c>
    </row>
    <row r="344" spans="1:36" ht="14.45">
      <c r="A344" s="236" t="s">
        <v>9224</v>
      </c>
      <c r="B344" s="224" t="s">
        <v>117</v>
      </c>
      <c r="C344" s="224" t="s">
        <v>892</v>
      </c>
      <c r="D344" s="1" t="s">
        <v>2998</v>
      </c>
      <c r="E344" s="224" t="s">
        <v>1363</v>
      </c>
      <c r="F344" s="224" t="s">
        <v>1054</v>
      </c>
      <c r="G344" s="224" t="s">
        <v>895</v>
      </c>
      <c r="H344" s="224" t="s">
        <v>403</v>
      </c>
      <c r="I344" s="227" t="s">
        <v>9225</v>
      </c>
      <c r="J344" s="225" t="s">
        <v>9226</v>
      </c>
      <c r="K344" s="224" t="s">
        <v>846</v>
      </c>
      <c r="L344" s="225" t="s">
        <v>8665</v>
      </c>
      <c r="M344" s="224" t="s">
        <v>1363</v>
      </c>
      <c r="N344" s="224" t="s">
        <v>934</v>
      </c>
      <c r="O344" s="224" t="s">
        <v>850</v>
      </c>
      <c r="P344" s="225" t="s">
        <v>8665</v>
      </c>
      <c r="Q344" s="224" t="s">
        <v>795</v>
      </c>
      <c r="R344" s="225" t="s">
        <v>9227</v>
      </c>
      <c r="S344" s="225" t="s">
        <v>9228</v>
      </c>
      <c r="T344" s="225" t="s">
        <v>9226</v>
      </c>
      <c r="U344" s="224" t="s">
        <v>846</v>
      </c>
      <c r="V344" s="224" t="s">
        <v>3004</v>
      </c>
      <c r="W344" s="224" t="s">
        <v>869</v>
      </c>
      <c r="X344" s="228" t="str">
        <f>VLOOKUP(HelpMe7[[#This Row],[Technician]],Technicians[#All],3,FALSE)</f>
        <v>RAK Ceramics</v>
      </c>
      <c r="Y344" s="228" t="str">
        <f>VLOOKUP(HelpMe7[[#This Row],[Technician]],Technicians[#All],2,FALSE)</f>
        <v>SAP PP</v>
      </c>
      <c r="Z344" s="233" t="str">
        <f>IF((TEXT("Oct 28, 2024 00:00 AM","mmm dd, yyyy hh:mm") - TEXT(HelpMe7[[#This Row],[Updated Creation Date]],"mmm dd, yyyy hh:mm"))&gt;0, "Yes","No")</f>
        <v>Yes</v>
      </c>
      <c r="AA344" s="230">
        <f ca="1">IF(HelpMe7[[#This Row],[Updated Resolved Date]]="-",NOW()-TEXT(HelpMe7[[#This Row],[Updated Creation Date]],"mmm dd, yyyy hh:mm"),HelpMe7[[#This Row],[Updated Resolved Date]]-HelpMe7[[#This Row],[Updated Creation Date]])</f>
        <v>102.1027777777781</v>
      </c>
      <c r="AB344" s="231">
        <f>YEAR(TEXT(HelpMe7[[#This Row],[Updated Creation Date]],"mmm dd, yyyy hh:mm"))</f>
        <v>2024</v>
      </c>
      <c r="AC344" s="228">
        <f>WEEKNUM(TEXT(HelpMe7[[#This Row],[Updated Creation Date]],"mmm dd, yyyy hh:mm"),2)</f>
        <v>33</v>
      </c>
      <c r="AD344" s="228" t="str">
        <f>_xlfn.CONCAT(HelpMe7[[#This Row],[Year]],"-W",HelpMe7[[#This Row],[Week'#]])</f>
        <v>2024-W33</v>
      </c>
      <c r="AE344" s="228" t="str">
        <f>IFERROR(VLOOKUP(HelpMe7[[#This Row],[ID]],CGTracker[#All],11,FALSE),"No CG Status Found")</f>
        <v>No CG Status Found</v>
      </c>
      <c r="AF344" s="228">
        <f>MONTH(TEXT(HelpMe7[[#This Row],[Updated Creation Date]],"mmm dd, yyyy hh:mm"))</f>
        <v>8</v>
      </c>
      <c r="AG344" s="228" t="str">
        <f>_xlfn.CONCAT(HelpMe7[[#This Row],[Year]],"-M",HelpMe7[[#This Row],[Month]])</f>
        <v>2024-M8</v>
      </c>
      <c r="AH344" s="228" t="str">
        <f ca="1">IF(HelpMe7[[#This Row],[Age]]&lt;2,"Less than 2",IF(HelpMe7[[#This Row],[Age]]&lt;5,"From 2 to 5",IF(HelpMe7[[#This Row],[Age]]&lt;10,"From 5 to 10","More than 10")))</f>
        <v>More than 10</v>
      </c>
      <c r="AI3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45516.470833333333</v>
      </c>
      <c r="AJ3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45618.573611111111</v>
      </c>
    </row>
    <row r="345" spans="1:36" ht="26.1">
      <c r="A345" s="236" t="s">
        <v>9229</v>
      </c>
      <c r="B345" s="224" t="s">
        <v>156</v>
      </c>
      <c r="C345" s="224" t="s">
        <v>795</v>
      </c>
      <c r="D345" s="1" t="s">
        <v>3005</v>
      </c>
      <c r="E345" s="224" t="s">
        <v>3006</v>
      </c>
      <c r="F345" s="224" t="s">
        <v>1054</v>
      </c>
      <c r="G345" s="224" t="s">
        <v>1055</v>
      </c>
      <c r="H345" s="224" t="s">
        <v>403</v>
      </c>
      <c r="I345" s="227" t="s">
        <v>9230</v>
      </c>
      <c r="J345" s="225" t="s">
        <v>9231</v>
      </c>
      <c r="K345" s="224" t="s">
        <v>846</v>
      </c>
      <c r="L345" s="225" t="s">
        <v>9232</v>
      </c>
      <c r="M345" s="224" t="s">
        <v>3006</v>
      </c>
      <c r="N345" s="224" t="s">
        <v>3010</v>
      </c>
      <c r="O345" s="224" t="s">
        <v>850</v>
      </c>
      <c r="P345" s="225" t="s">
        <v>9232</v>
      </c>
      <c r="Q345" s="224" t="s">
        <v>795</v>
      </c>
      <c r="R345" s="225" t="s">
        <v>9233</v>
      </c>
      <c r="S345" s="225" t="s">
        <v>9234</v>
      </c>
      <c r="T345" s="225" t="s">
        <v>9231</v>
      </c>
      <c r="U345" s="224" t="s">
        <v>855</v>
      </c>
      <c r="V345" s="224" t="s">
        <v>3014</v>
      </c>
      <c r="W345" s="224" t="s">
        <v>869</v>
      </c>
      <c r="X345" s="228" t="str">
        <f>VLOOKUP(HelpMe7[[#This Row],[Technician]],Technicians[#All],3,FALSE)</f>
        <v>RAK Ceramics</v>
      </c>
      <c r="Y345" s="228" t="str">
        <f>VLOOKUP(HelpMe7[[#This Row],[Technician]],Technicians[#All],2,FALSE)</f>
        <v>SAP PP</v>
      </c>
      <c r="Z345" s="233" t="str">
        <f>IF((TEXT("Oct 28, 2024 00:00 AM","mmm dd, yyyy hh:mm") - TEXT(HelpMe7[[#This Row],[Updated Creation Date]],"mmm dd, yyyy hh:mm"))&gt;0, "Yes","No")</f>
        <v>Yes</v>
      </c>
      <c r="AA345" s="230">
        <f ca="1">IF(HelpMe7[[#This Row],[Updated Resolved Date]]="-",NOW()-TEXT(HelpMe7[[#This Row],[Updated Creation Date]],"mmm dd, yyyy hh:mm"),HelpMe7[[#This Row],[Updated Resolved Date]]-HelpMe7[[#This Row],[Updated Creation Date]])</f>
        <v>7.9645833333343035</v>
      </c>
      <c r="AB345" s="231">
        <f>YEAR(TEXT(HelpMe7[[#This Row],[Updated Creation Date]],"mmm dd, yyyy hh:mm"))</f>
        <v>2024</v>
      </c>
      <c r="AC345" s="228">
        <f>WEEKNUM(TEXT(HelpMe7[[#This Row],[Updated Creation Date]],"mmm dd, yyyy hh:mm"),2)</f>
        <v>33</v>
      </c>
      <c r="AD345" s="228" t="str">
        <f>_xlfn.CONCAT(HelpMe7[[#This Row],[Year]],"-W",HelpMe7[[#This Row],[Week'#]])</f>
        <v>2024-W33</v>
      </c>
      <c r="AE345" s="228" t="str">
        <f>IFERROR(VLOOKUP(HelpMe7[[#This Row],[ID]],CGTracker[#All],11,FALSE),"No CG Status Found")</f>
        <v>No CG Status Found</v>
      </c>
      <c r="AF345" s="228">
        <f>MONTH(TEXT(HelpMe7[[#This Row],[Updated Creation Date]],"mmm dd, yyyy hh:mm"))</f>
        <v>8</v>
      </c>
      <c r="AG345" s="228" t="str">
        <f>_xlfn.CONCAT(HelpMe7[[#This Row],[Year]],"-M",HelpMe7[[#This Row],[Month]])</f>
        <v>2024-M8</v>
      </c>
      <c r="AH345" s="228" t="str">
        <f ca="1">IF(HelpMe7[[#This Row],[Age]]&lt;2,"Less than 2",IF(HelpMe7[[#This Row],[Age]]&lt;5,"From 2 to 5",IF(HelpMe7[[#This Row],[Age]]&lt;10,"From 5 to 10","More than 10")))</f>
        <v>From 5 to 10</v>
      </c>
      <c r="AI3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45516.406944444447</v>
      </c>
      <c r="AJ3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45524.371527777781</v>
      </c>
    </row>
    <row r="346" spans="1:36" ht="14.45">
      <c r="A346" s="236" t="s">
        <v>9235</v>
      </c>
      <c r="B346" s="224" t="s">
        <v>117</v>
      </c>
      <c r="C346" s="224" t="s">
        <v>892</v>
      </c>
      <c r="D346" s="1" t="s">
        <v>3015</v>
      </c>
      <c r="E346" s="224" t="s">
        <v>3006</v>
      </c>
      <c r="F346" s="224" t="s">
        <v>2413</v>
      </c>
      <c r="G346" s="224" t="s">
        <v>882</v>
      </c>
      <c r="H346" s="224" t="s">
        <v>403</v>
      </c>
      <c r="I346" s="227" t="s">
        <v>9236</v>
      </c>
      <c r="J346" s="225" t="s">
        <v>9237</v>
      </c>
      <c r="K346" s="224" t="s">
        <v>846</v>
      </c>
      <c r="L346" s="225" t="s">
        <v>9238</v>
      </c>
      <c r="M346" s="224" t="s">
        <v>3006</v>
      </c>
      <c r="N346" s="224" t="s">
        <v>3010</v>
      </c>
      <c r="O346" s="224" t="s">
        <v>850</v>
      </c>
      <c r="P346" s="225" t="s">
        <v>9238</v>
      </c>
      <c r="Q346" s="224" t="s">
        <v>795</v>
      </c>
      <c r="R346" s="225" t="s">
        <v>9239</v>
      </c>
      <c r="S346" s="225" t="s">
        <v>9239</v>
      </c>
      <c r="T346" s="225" t="s">
        <v>9237</v>
      </c>
      <c r="U346" s="224" t="s">
        <v>890</v>
      </c>
      <c r="V346" s="224" t="s">
        <v>855</v>
      </c>
      <c r="W346" s="224" t="s">
        <v>869</v>
      </c>
      <c r="X346" s="228" t="str">
        <f>VLOOKUP(HelpMe7[[#This Row],[Technician]],Technicians[#All],3,FALSE)</f>
        <v>RAK Ceramics</v>
      </c>
      <c r="Y346" s="228" t="str">
        <f>VLOOKUP(HelpMe7[[#This Row],[Technician]],Technicians[#All],2,FALSE)</f>
        <v>SAP Basis</v>
      </c>
      <c r="Z346" s="230" t="str">
        <f>IF((TEXT("Oct 28, 2024 00:00 AM","mmm dd, yyyy hh:mm") - TEXT(HelpMe7[[#This Row],[Updated Creation Date]],"mmm dd, yyyy hh:mm"))&gt;0, "Yes","No")</f>
        <v>Yes</v>
      </c>
      <c r="AA346" s="230">
        <f ca="1">IF(HelpMe7[[#This Row],[Updated Resolved Date]]="-",NOW()-TEXT(HelpMe7[[#This Row],[Updated Creation Date]],"mmm dd, yyyy hh:mm"),HelpMe7[[#This Row],[Updated Resolved Date]]-HelpMe7[[#This Row],[Updated Creation Date]])</f>
        <v>9.1041666666715173</v>
      </c>
      <c r="AB346" s="231">
        <f>YEAR(TEXT(HelpMe7[[#This Row],[Updated Creation Date]],"mmm dd, yyyy hh:mm"))</f>
        <v>2024</v>
      </c>
      <c r="AC346" s="228">
        <f>WEEKNUM(TEXT(HelpMe7[[#This Row],[Updated Creation Date]],"mmm dd, yyyy hh:mm"),2)</f>
        <v>33</v>
      </c>
      <c r="AD346" s="228" t="str">
        <f>_xlfn.CONCAT(HelpMe7[[#This Row],[Year]],"-W",HelpMe7[[#This Row],[Week'#]])</f>
        <v>2024-W33</v>
      </c>
      <c r="AE346" s="228" t="str">
        <f>IFERROR(VLOOKUP(HelpMe7[[#This Row],[ID]],CGTracker[#All],11,FALSE),"No CG Status Found")</f>
        <v>No CG Status Found</v>
      </c>
      <c r="AF346" s="228">
        <f>MONTH(TEXT(HelpMe7[[#This Row],[Updated Creation Date]],"mmm dd, yyyy hh:mm"))</f>
        <v>8</v>
      </c>
      <c r="AG346" s="228" t="str">
        <f>_xlfn.CONCAT(HelpMe7[[#This Row],[Year]],"-M",HelpMe7[[#This Row],[Month]])</f>
        <v>2024-M8</v>
      </c>
      <c r="AH346" s="228" t="str">
        <f ca="1">IF(HelpMe7[[#This Row],[Age]]&lt;2,"Less than 2",IF(HelpMe7[[#This Row],[Age]]&lt;5,"From 2 to 5",IF(HelpMe7[[#This Row],[Age]]&lt;10,"From 5 to 10","More than 10")))</f>
        <v>From 5 to 10</v>
      </c>
      <c r="AI3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45516.470138888886</v>
      </c>
      <c r="AJ3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45525.574305555558</v>
      </c>
    </row>
    <row r="347" spans="1:36" ht="26.1">
      <c r="A347" s="236" t="s">
        <v>9240</v>
      </c>
      <c r="B347" s="224" t="s">
        <v>117</v>
      </c>
      <c r="C347" s="224" t="s">
        <v>795</v>
      </c>
      <c r="D347" s="1" t="s">
        <v>3021</v>
      </c>
      <c r="E347" s="224" t="s">
        <v>3022</v>
      </c>
      <c r="F347" s="224" t="s">
        <v>2413</v>
      </c>
      <c r="G347" s="224" t="s">
        <v>882</v>
      </c>
      <c r="H347" s="224" t="s">
        <v>403</v>
      </c>
      <c r="I347" s="227" t="s">
        <v>9231</v>
      </c>
      <c r="J347" s="225" t="s">
        <v>2791</v>
      </c>
      <c r="K347" s="224" t="s">
        <v>890</v>
      </c>
      <c r="L347" s="225" t="s">
        <v>9241</v>
      </c>
      <c r="M347" s="224" t="s">
        <v>3022</v>
      </c>
      <c r="N347" s="224" t="s">
        <v>934</v>
      </c>
      <c r="O347" s="224" t="s">
        <v>850</v>
      </c>
      <c r="P347" s="225" t="s">
        <v>9242</v>
      </c>
      <c r="Q347" s="224" t="s">
        <v>795</v>
      </c>
      <c r="R347" s="225" t="s">
        <v>9243</v>
      </c>
      <c r="S347" s="225" t="s">
        <v>9243</v>
      </c>
      <c r="T347" s="225" t="s">
        <v>2791</v>
      </c>
      <c r="U347" s="224" t="s">
        <v>890</v>
      </c>
      <c r="V347" s="224" t="s">
        <v>855</v>
      </c>
      <c r="W347" s="224" t="s">
        <v>938</v>
      </c>
      <c r="X347" s="228" t="str">
        <f>VLOOKUP(HelpMe7[[#This Row],[Technician]],Technicians[#All],3,FALSE)</f>
        <v>RAK Ceramics</v>
      </c>
      <c r="Y347" s="228" t="str">
        <f>VLOOKUP(HelpMe7[[#This Row],[Technician]],Technicians[#All],2,FALSE)</f>
        <v>SAP Basis</v>
      </c>
      <c r="Z347" s="233" t="str">
        <f>IF((TEXT("Oct 28, 2024 00:00 AM","mmm dd, yyyy hh:mm") - TEXT(HelpMe7[[#This Row],[Updated Creation Date]],"mmm dd, yyyy hh:mm"))&gt;0, "Yes","No")</f>
        <v>Yes</v>
      </c>
      <c r="AA347" s="230">
        <f ca="1">IF(HelpMe7[[#This Row],[Updated Resolved Date]]="-",NOW()-TEXT(HelpMe7[[#This Row],[Updated Creation Date]],"mmm dd, yyyy hh:mm"),HelpMe7[[#This Row],[Updated Resolved Date]]-HelpMe7[[#This Row],[Updated Creation Date]])</f>
        <v>11.105555555557657</v>
      </c>
      <c r="AB347" s="231">
        <f>YEAR(TEXT(HelpMe7[[#This Row],[Updated Creation Date]],"mmm dd, yyyy hh:mm"))</f>
        <v>2024</v>
      </c>
      <c r="AC347" s="228">
        <f>WEEKNUM(TEXT(HelpMe7[[#This Row],[Updated Creation Date]],"mmm dd, yyyy hh:mm"),2)</f>
        <v>33</v>
      </c>
      <c r="AD347" s="228" t="str">
        <f>_xlfn.CONCAT(HelpMe7[[#This Row],[Year]],"-W",HelpMe7[[#This Row],[Week'#]])</f>
        <v>2024-W33</v>
      </c>
      <c r="AE347" s="228" t="str">
        <f>IFERROR(VLOOKUP(HelpMe7[[#This Row],[ID]],CGTracker[#All],11,FALSE),"No CG Status Found")</f>
        <v>No CG Status Found</v>
      </c>
      <c r="AF347" s="228">
        <f>MONTH(TEXT(HelpMe7[[#This Row],[Updated Creation Date]],"mmm dd, yyyy hh:mm"))</f>
        <v>8</v>
      </c>
      <c r="AG347" s="228" t="str">
        <f>_xlfn.CONCAT(HelpMe7[[#This Row],[Year]],"-M",HelpMe7[[#This Row],[Month]])</f>
        <v>2024-M8</v>
      </c>
      <c r="AH347" s="228" t="str">
        <f ca="1">IF(HelpMe7[[#This Row],[Age]]&lt;2,"Less than 2",IF(HelpMe7[[#This Row],[Age]]&lt;5,"From 2 to 5",IF(HelpMe7[[#This Row],[Age]]&lt;10,"From 5 to 10","More than 10")))</f>
        <v>More than 10</v>
      </c>
      <c r="AI3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45516.490277777775</v>
      </c>
      <c r="AJ3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45527.595833333333</v>
      </c>
    </row>
    <row r="348" spans="1:36" ht="14.45">
      <c r="A348" s="236" t="s">
        <v>9244</v>
      </c>
      <c r="B348" s="224" t="s">
        <v>117</v>
      </c>
      <c r="C348" s="224" t="s">
        <v>795</v>
      </c>
      <c r="D348" s="1" t="s">
        <v>3028</v>
      </c>
      <c r="E348" s="224" t="s">
        <v>3029</v>
      </c>
      <c r="F348" s="224" t="s">
        <v>2413</v>
      </c>
      <c r="G348" s="224" t="s">
        <v>882</v>
      </c>
      <c r="H348" s="224" t="s">
        <v>403</v>
      </c>
      <c r="I348" s="227" t="s">
        <v>9245</v>
      </c>
      <c r="J348" s="225" t="s">
        <v>9246</v>
      </c>
      <c r="K348" s="224" t="s">
        <v>846</v>
      </c>
      <c r="L348" s="225" t="s">
        <v>9247</v>
      </c>
      <c r="M348" s="224" t="s">
        <v>3029</v>
      </c>
      <c r="N348" s="224" t="s">
        <v>2435</v>
      </c>
      <c r="O348" s="224" t="s">
        <v>850</v>
      </c>
      <c r="P348" s="225" t="s">
        <v>9247</v>
      </c>
      <c r="Q348" s="224" t="s">
        <v>795</v>
      </c>
      <c r="R348" s="225" t="s">
        <v>9248</v>
      </c>
      <c r="S348" s="225" t="s">
        <v>9248</v>
      </c>
      <c r="T348" s="225" t="s">
        <v>9246</v>
      </c>
      <c r="U348" s="224" t="s">
        <v>890</v>
      </c>
      <c r="V348" s="224" t="s">
        <v>855</v>
      </c>
      <c r="W348" s="224" t="s">
        <v>869</v>
      </c>
      <c r="X348" s="228" t="str">
        <f>VLOOKUP(HelpMe7[[#This Row],[Technician]],Technicians[#All],3,FALSE)</f>
        <v>RAK Ceramics</v>
      </c>
      <c r="Y348" s="228" t="str">
        <f>VLOOKUP(HelpMe7[[#This Row],[Technician]],Technicians[#All],2,FALSE)</f>
        <v>SAP Basis</v>
      </c>
      <c r="Z348" s="233" t="str">
        <f>IF((TEXT("Oct 28, 2024 00:00 AM","mmm dd, yyyy hh:mm") - TEXT(HelpMe7[[#This Row],[Updated Creation Date]],"mmm dd, yyyy hh:mm"))&gt;0, "Yes","No")</f>
        <v>Yes</v>
      </c>
      <c r="AA348" s="230">
        <f ca="1">IF(HelpMe7[[#This Row],[Updated Resolved Date]]="-",NOW()-TEXT(HelpMe7[[#This Row],[Updated Creation Date]],"mmm dd, yyyy hh:mm"),HelpMe7[[#This Row],[Updated Resolved Date]]-HelpMe7[[#This Row],[Updated Creation Date]])</f>
        <v>16.881249999998545</v>
      </c>
      <c r="AB348" s="231">
        <f>YEAR(TEXT(HelpMe7[[#This Row],[Updated Creation Date]],"mmm dd, yyyy hh:mm"))</f>
        <v>2024</v>
      </c>
      <c r="AC348" s="228">
        <f>WEEKNUM(TEXT(HelpMe7[[#This Row],[Updated Creation Date]],"mmm dd, yyyy hh:mm"),2)</f>
        <v>32</v>
      </c>
      <c r="AD348" s="228" t="str">
        <f>_xlfn.CONCAT(HelpMe7[[#This Row],[Year]],"-W",HelpMe7[[#This Row],[Week'#]])</f>
        <v>2024-W32</v>
      </c>
      <c r="AE348" s="228" t="str">
        <f>IFERROR(VLOOKUP(HelpMe7[[#This Row],[ID]],CGTracker[#All],11,FALSE),"No CG Status Found")</f>
        <v>No CG Status Found</v>
      </c>
      <c r="AF348" s="228">
        <f>MONTH(TEXT(HelpMe7[[#This Row],[Updated Creation Date]],"mmm dd, yyyy hh:mm"))</f>
        <v>8</v>
      </c>
      <c r="AG348" s="228" t="str">
        <f>_xlfn.CONCAT(HelpMe7[[#This Row],[Year]],"-M",HelpMe7[[#This Row],[Month]])</f>
        <v>2024-M8</v>
      </c>
      <c r="AH348" s="228" t="str">
        <f ca="1">IF(HelpMe7[[#This Row],[Age]]&lt;2,"Less than 2",IF(HelpMe7[[#This Row],[Age]]&lt;5,"From 2 to 5",IF(HelpMe7[[#This Row],[Age]]&lt;10,"From 5 to 10","More than 10")))</f>
        <v>More than 10</v>
      </c>
      <c r="AI3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45513.752083333333</v>
      </c>
      <c r="AJ3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45530.633333333331</v>
      </c>
    </row>
    <row r="349" spans="1:36" ht="26.1">
      <c r="A349" s="236" t="s">
        <v>9249</v>
      </c>
      <c r="B349" s="224" t="s">
        <v>156</v>
      </c>
      <c r="C349" s="224" t="s">
        <v>892</v>
      </c>
      <c r="D349" s="1" t="s">
        <v>3035</v>
      </c>
      <c r="E349" s="224" t="s">
        <v>3036</v>
      </c>
      <c r="F349" s="224" t="s">
        <v>742</v>
      </c>
      <c r="G349" s="224" t="s">
        <v>941</v>
      </c>
      <c r="H349" s="224" t="s">
        <v>403</v>
      </c>
      <c r="I349" s="227" t="s">
        <v>9250</v>
      </c>
      <c r="J349" s="225" t="s">
        <v>9251</v>
      </c>
      <c r="K349" s="224" t="s">
        <v>846</v>
      </c>
      <c r="L349" s="225" t="s">
        <v>9252</v>
      </c>
      <c r="M349" s="224" t="s">
        <v>3036</v>
      </c>
      <c r="N349" s="224" t="s">
        <v>3040</v>
      </c>
      <c r="O349" s="224" t="s">
        <v>850</v>
      </c>
      <c r="P349" s="225" t="s">
        <v>9252</v>
      </c>
      <c r="Q349" s="224" t="s">
        <v>795</v>
      </c>
      <c r="R349" s="225" t="s">
        <v>9253</v>
      </c>
      <c r="S349" s="225" t="s">
        <v>9253</v>
      </c>
      <c r="T349" s="225" t="s">
        <v>9251</v>
      </c>
      <c r="U349" s="224" t="s">
        <v>855</v>
      </c>
      <c r="V349" s="224" t="s">
        <v>3042</v>
      </c>
      <c r="W349" s="224" t="s">
        <v>869</v>
      </c>
      <c r="X349" s="228" t="str">
        <f>VLOOKUP(HelpMe7[[#This Row],[Technician]],Technicians[#All],3,FALSE)</f>
        <v>RAK Ceramics</v>
      </c>
      <c r="Y349" s="228" t="str">
        <f>VLOOKUP(HelpMe7[[#This Row],[Technician]],Technicians[#All],2,FALSE)</f>
        <v>SAP SD</v>
      </c>
      <c r="Z349" s="233" t="str">
        <f>IF((TEXT("Oct 28, 2024 00:00 AM","mmm dd, yyyy hh:mm") - TEXT(HelpMe7[[#This Row],[Updated Creation Date]],"mmm dd, yyyy hh:mm"))&gt;0, "Yes","No")</f>
        <v>Yes</v>
      </c>
      <c r="AA349" s="230">
        <f ca="1">IF(HelpMe7[[#This Row],[Updated Resolved Date]]="-",NOW()-TEXT(HelpMe7[[#This Row],[Updated Creation Date]],"mmm dd, yyyy hh:mm"),HelpMe7[[#This Row],[Updated Resolved Date]]-HelpMe7[[#This Row],[Updated Creation Date]])</f>
        <v>3.1763888888890506</v>
      </c>
      <c r="AB349" s="231">
        <f>YEAR(TEXT(HelpMe7[[#This Row],[Updated Creation Date]],"mmm dd, yyyy hh:mm"))</f>
        <v>2024</v>
      </c>
      <c r="AC349" s="228">
        <f>WEEKNUM(TEXT(HelpMe7[[#This Row],[Updated Creation Date]],"mmm dd, yyyy hh:mm"),2)</f>
        <v>32</v>
      </c>
      <c r="AD349" s="228" t="str">
        <f>_xlfn.CONCAT(HelpMe7[[#This Row],[Year]],"-W",HelpMe7[[#This Row],[Week'#]])</f>
        <v>2024-W32</v>
      </c>
      <c r="AE349" s="228" t="str">
        <f>IFERROR(VLOOKUP(HelpMe7[[#This Row],[ID]],CGTracker[#All],11,FALSE),"No CG Status Found")</f>
        <v>No CG Status Found</v>
      </c>
      <c r="AF349" s="228">
        <f>MONTH(TEXT(HelpMe7[[#This Row],[Updated Creation Date]],"mmm dd, yyyy hh:mm"))</f>
        <v>8</v>
      </c>
      <c r="AG349" s="228" t="str">
        <f>_xlfn.CONCAT(HelpMe7[[#This Row],[Year]],"-M",HelpMe7[[#This Row],[Month]])</f>
        <v>2024-M8</v>
      </c>
      <c r="AH349" s="228" t="str">
        <f ca="1">IF(HelpMe7[[#This Row],[Age]]&lt;2,"Less than 2",IF(HelpMe7[[#This Row],[Age]]&lt;5,"From 2 to 5",IF(HelpMe7[[#This Row],[Age]]&lt;10,"From 5 to 10","More than 10")))</f>
        <v>From 2 to 5</v>
      </c>
      <c r="AI3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45514.45416666667</v>
      </c>
      <c r="AJ3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45517.630555555559</v>
      </c>
    </row>
    <row r="350" spans="1:36" ht="14.45">
      <c r="A350" s="236" t="s">
        <v>9254</v>
      </c>
      <c r="B350" s="224" t="s">
        <v>156</v>
      </c>
      <c r="C350" s="224" t="s">
        <v>892</v>
      </c>
      <c r="D350" s="1" t="s">
        <v>3043</v>
      </c>
      <c r="E350" s="224" t="s">
        <v>3044</v>
      </c>
      <c r="F350" s="224" t="s">
        <v>742</v>
      </c>
      <c r="G350" s="224" t="s">
        <v>516</v>
      </c>
      <c r="H350" s="224" t="s">
        <v>403</v>
      </c>
      <c r="I350" s="227" t="s">
        <v>9255</v>
      </c>
      <c r="J350" s="225" t="s">
        <v>9246</v>
      </c>
      <c r="K350" s="224" t="s">
        <v>846</v>
      </c>
      <c r="L350" s="225" t="s">
        <v>9127</v>
      </c>
      <c r="M350" s="224" t="s">
        <v>3044</v>
      </c>
      <c r="N350" s="224" t="s">
        <v>1024</v>
      </c>
      <c r="O350" s="224" t="s">
        <v>850</v>
      </c>
      <c r="P350" s="225" t="s">
        <v>9127</v>
      </c>
      <c r="Q350" s="224" t="s">
        <v>795</v>
      </c>
      <c r="R350" s="225" t="s">
        <v>9256</v>
      </c>
      <c r="S350" s="225" t="s">
        <v>9256</v>
      </c>
      <c r="T350" s="225" t="s">
        <v>9246</v>
      </c>
      <c r="U350" s="224" t="s">
        <v>855</v>
      </c>
      <c r="V350" s="224" t="s">
        <v>3047</v>
      </c>
      <c r="W350" s="224" t="s">
        <v>869</v>
      </c>
      <c r="X350" s="228" t="str">
        <f>VLOOKUP(HelpMe7[[#This Row],[Technician]],Technicians[#All],3,FALSE)</f>
        <v>RAK Ceramics</v>
      </c>
      <c r="Y350" s="228" t="str">
        <f>VLOOKUP(HelpMe7[[#This Row],[Technician]],Technicians[#All],2,FALSE)</f>
        <v>SAP SD</v>
      </c>
      <c r="Z350" s="233" t="str">
        <f>IF((TEXT("Oct 28, 2024 00:00 AM","mmm dd, yyyy hh:mm") - TEXT(HelpMe7[[#This Row],[Updated Creation Date]],"mmm dd, yyyy hh:mm"))&gt;0, "Yes","No")</f>
        <v>Yes</v>
      </c>
      <c r="AA350" s="230">
        <f ca="1">IF(HelpMe7[[#This Row],[Updated Resolved Date]]="-",NOW()-TEXT(HelpMe7[[#This Row],[Updated Creation Date]],"mmm dd, yyyy hh:mm"),HelpMe7[[#This Row],[Updated Resolved Date]]-HelpMe7[[#This Row],[Updated Creation Date]])</f>
        <v>1.8680555555547471</v>
      </c>
      <c r="AB350" s="231">
        <f>YEAR(TEXT(HelpMe7[[#This Row],[Updated Creation Date]],"mmm dd, yyyy hh:mm"))</f>
        <v>2024</v>
      </c>
      <c r="AC350" s="228">
        <f>WEEKNUM(TEXT(HelpMe7[[#This Row],[Updated Creation Date]],"mmm dd, yyyy hh:mm"),2)</f>
        <v>32</v>
      </c>
      <c r="AD350" s="228" t="str">
        <f>_xlfn.CONCAT(HelpMe7[[#This Row],[Year]],"-W",HelpMe7[[#This Row],[Week'#]])</f>
        <v>2024-W32</v>
      </c>
      <c r="AE350" s="228" t="str">
        <f>IFERROR(VLOOKUP(HelpMe7[[#This Row],[ID]],CGTracker[#All],11,FALSE),"No CG Status Found")</f>
        <v>No CG Status Found</v>
      </c>
      <c r="AF350" s="228">
        <f>MONTH(TEXT(HelpMe7[[#This Row],[Updated Creation Date]],"mmm dd, yyyy hh:mm"))</f>
        <v>8</v>
      </c>
      <c r="AG350" s="228" t="str">
        <f>_xlfn.CONCAT(HelpMe7[[#This Row],[Year]],"-M",HelpMe7[[#This Row],[Month]])</f>
        <v>2024-M8</v>
      </c>
      <c r="AH350" s="228" t="str">
        <f ca="1">IF(HelpMe7[[#This Row],[Age]]&lt;2,"Less than 2",IF(HelpMe7[[#This Row],[Age]]&lt;5,"From 2 to 5",IF(HelpMe7[[#This Row],[Age]]&lt;10,"From 5 to 10","More than 10")))</f>
        <v>Less than 2</v>
      </c>
      <c r="AI3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45514.797222222223</v>
      </c>
      <c r="AJ3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45516.665277777778</v>
      </c>
    </row>
    <row r="351" spans="1:36" ht="14.45">
      <c r="A351" s="236" t="s">
        <v>9257</v>
      </c>
      <c r="B351" s="224" t="s">
        <v>156</v>
      </c>
      <c r="C351" s="224" t="s">
        <v>795</v>
      </c>
      <c r="D351" s="1" t="s">
        <v>3048</v>
      </c>
      <c r="E351" s="224" t="s">
        <v>1506</v>
      </c>
      <c r="F351" s="224" t="s">
        <v>742</v>
      </c>
      <c r="G351" s="224" t="s">
        <v>941</v>
      </c>
      <c r="H351" s="224" t="s">
        <v>403</v>
      </c>
      <c r="I351" s="227" t="s">
        <v>9258</v>
      </c>
      <c r="J351" s="225" t="s">
        <v>9259</v>
      </c>
      <c r="K351" s="224" t="s">
        <v>846</v>
      </c>
      <c r="L351" s="225" t="s">
        <v>9260</v>
      </c>
      <c r="M351" s="224" t="s">
        <v>1506</v>
      </c>
      <c r="N351" s="224" t="s">
        <v>1122</v>
      </c>
      <c r="O351" s="224" t="s">
        <v>850</v>
      </c>
      <c r="P351" s="225" t="s">
        <v>9260</v>
      </c>
      <c r="Q351" s="224" t="s">
        <v>795</v>
      </c>
      <c r="R351" s="225" t="s">
        <v>9261</v>
      </c>
      <c r="S351" s="225" t="s">
        <v>9261</v>
      </c>
      <c r="T351" s="225" t="s">
        <v>9259</v>
      </c>
      <c r="U351" s="224" t="s">
        <v>855</v>
      </c>
      <c r="V351" s="224" t="s">
        <v>3054</v>
      </c>
      <c r="W351" s="224" t="s">
        <v>869</v>
      </c>
      <c r="X351" s="228" t="str">
        <f>VLOOKUP(HelpMe7[[#This Row],[Technician]],Technicians[#All],3,FALSE)</f>
        <v>RAK Ceramics</v>
      </c>
      <c r="Y351" s="228" t="str">
        <f>VLOOKUP(HelpMe7[[#This Row],[Technician]],Technicians[#All],2,FALSE)</f>
        <v>SAP SD</v>
      </c>
      <c r="Z351" s="233" t="str">
        <f>IF((TEXT("Oct 28, 2024 00:00 AM","mmm dd, yyyy hh:mm") - TEXT(HelpMe7[[#This Row],[Updated Creation Date]],"mmm dd, yyyy hh:mm"))&gt;0, "Yes","No")</f>
        <v>Yes</v>
      </c>
      <c r="AA351" s="230">
        <f ca="1">IF(HelpMe7[[#This Row],[Updated Resolved Date]]="-",NOW()-TEXT(HelpMe7[[#This Row],[Updated Creation Date]],"mmm dd, yyyy hh:mm"),HelpMe7[[#This Row],[Updated Resolved Date]]-HelpMe7[[#This Row],[Updated Creation Date]])</f>
        <v>18.054166666668607</v>
      </c>
      <c r="AB351" s="231">
        <f>YEAR(TEXT(HelpMe7[[#This Row],[Updated Creation Date]],"mmm dd, yyyy hh:mm"))</f>
        <v>2024</v>
      </c>
      <c r="AC351" s="228">
        <f>WEEKNUM(TEXT(HelpMe7[[#This Row],[Updated Creation Date]],"mmm dd, yyyy hh:mm"),2)</f>
        <v>33</v>
      </c>
      <c r="AD351" s="228" t="str">
        <f>_xlfn.CONCAT(HelpMe7[[#This Row],[Year]],"-W",HelpMe7[[#This Row],[Week'#]])</f>
        <v>2024-W33</v>
      </c>
      <c r="AE351" s="228" t="str">
        <f>IFERROR(VLOOKUP(HelpMe7[[#This Row],[ID]],CGTracker[#All],11,FALSE),"No CG Status Found")</f>
        <v>No CG Status Found</v>
      </c>
      <c r="AF351" s="228">
        <f>MONTH(TEXT(HelpMe7[[#This Row],[Updated Creation Date]],"mmm dd, yyyy hh:mm"))</f>
        <v>8</v>
      </c>
      <c r="AG351" s="228" t="str">
        <f>_xlfn.CONCAT(HelpMe7[[#This Row],[Year]],"-M",HelpMe7[[#This Row],[Month]])</f>
        <v>2024-M8</v>
      </c>
      <c r="AH351" s="228" t="str">
        <f ca="1">IF(HelpMe7[[#This Row],[Age]]&lt;2,"Less than 2",IF(HelpMe7[[#This Row],[Age]]&lt;5,"From 2 to 5",IF(HelpMe7[[#This Row],[Age]]&lt;10,"From 5 to 10","More than 10")))</f>
        <v>More than 10</v>
      </c>
      <c r="AI3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45516.42083333333</v>
      </c>
      <c r="AJ3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45534.474999999999</v>
      </c>
    </row>
    <row r="352" spans="1:36" ht="14.45">
      <c r="A352" s="236" t="s">
        <v>9262</v>
      </c>
      <c r="B352" s="224" t="s">
        <v>117</v>
      </c>
      <c r="C352" s="224" t="s">
        <v>892</v>
      </c>
      <c r="D352" s="1" t="s">
        <v>3055</v>
      </c>
      <c r="E352" s="224" t="s">
        <v>1094</v>
      </c>
      <c r="F352" s="224" t="s">
        <v>2413</v>
      </c>
      <c r="G352" s="224" t="s">
        <v>882</v>
      </c>
      <c r="H352" s="224" t="s">
        <v>403</v>
      </c>
      <c r="I352" s="227" t="s">
        <v>9263</v>
      </c>
      <c r="J352" s="225" t="s">
        <v>9264</v>
      </c>
      <c r="K352" s="224" t="s">
        <v>846</v>
      </c>
      <c r="L352" s="225" t="s">
        <v>8148</v>
      </c>
      <c r="M352" s="224" t="s">
        <v>1094</v>
      </c>
      <c r="N352" s="224" t="s">
        <v>1098</v>
      </c>
      <c r="O352" s="224" t="s">
        <v>850</v>
      </c>
      <c r="P352" s="225" t="s">
        <v>8148</v>
      </c>
      <c r="Q352" s="224" t="s">
        <v>795</v>
      </c>
      <c r="R352" s="225" t="s">
        <v>9265</v>
      </c>
      <c r="S352" s="225" t="s">
        <v>9265</v>
      </c>
      <c r="T352" s="225" t="s">
        <v>9264</v>
      </c>
      <c r="U352" s="224" t="s">
        <v>890</v>
      </c>
      <c r="V352" s="224" t="s">
        <v>855</v>
      </c>
      <c r="W352" s="224" t="s">
        <v>869</v>
      </c>
      <c r="X352" s="228" t="str">
        <f>VLOOKUP(HelpMe7[[#This Row],[Technician]],Technicians[#All],3,FALSE)</f>
        <v>RAK Ceramics</v>
      </c>
      <c r="Y352" s="228" t="str">
        <f>VLOOKUP(HelpMe7[[#This Row],[Technician]],Technicians[#All],2,FALSE)</f>
        <v>SAP Basis</v>
      </c>
      <c r="Z352" s="233" t="str">
        <f>IF((TEXT("Oct 28, 2024 00:00 AM","mmm dd, yyyy hh:mm") - TEXT(HelpMe7[[#This Row],[Updated Creation Date]],"mmm dd, yyyy hh:mm"))&gt;0, "Yes","No")</f>
        <v>Yes</v>
      </c>
      <c r="AA352" s="230">
        <f ca="1">IF(HelpMe7[[#This Row],[Updated Resolved Date]]="-",NOW()-TEXT(HelpMe7[[#This Row],[Updated Creation Date]],"mmm dd, yyyy hh:mm"),HelpMe7[[#This Row],[Updated Resolved Date]]-HelpMe7[[#This Row],[Updated Creation Date]])</f>
        <v>0.91388888889196096</v>
      </c>
      <c r="AB352" s="231">
        <f>YEAR(TEXT(HelpMe7[[#This Row],[Updated Creation Date]],"mmm dd, yyyy hh:mm"))</f>
        <v>2024</v>
      </c>
      <c r="AC352" s="228">
        <f>WEEKNUM(TEXT(HelpMe7[[#This Row],[Updated Creation Date]],"mmm dd, yyyy hh:mm"),2)</f>
        <v>33</v>
      </c>
      <c r="AD352" s="228" t="str">
        <f>_xlfn.CONCAT(HelpMe7[[#This Row],[Year]],"-W",HelpMe7[[#This Row],[Week'#]])</f>
        <v>2024-W33</v>
      </c>
      <c r="AE352" s="228" t="str">
        <f>IFERROR(VLOOKUP(HelpMe7[[#This Row],[ID]],CGTracker[#All],11,FALSE),"No CG Status Found")</f>
        <v>No CG Status Found</v>
      </c>
      <c r="AF352" s="228">
        <f>MONTH(TEXT(HelpMe7[[#This Row],[Updated Creation Date]],"mmm dd, yyyy hh:mm"))</f>
        <v>8</v>
      </c>
      <c r="AG352" s="228" t="str">
        <f>_xlfn.CONCAT(HelpMe7[[#This Row],[Year]],"-M",HelpMe7[[#This Row],[Month]])</f>
        <v>2024-M8</v>
      </c>
      <c r="AH352" s="228" t="str">
        <f ca="1">IF(HelpMe7[[#This Row],[Age]]&lt;2,"Less than 2",IF(HelpMe7[[#This Row],[Age]]&lt;5,"From 2 to 5",IF(HelpMe7[[#This Row],[Age]]&lt;10,"From 5 to 10","More than 10")))</f>
        <v>Less than 2</v>
      </c>
      <c r="AI3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45516.648611111108</v>
      </c>
      <c r="AJ3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45517.5625</v>
      </c>
    </row>
    <row r="353" spans="1:36" ht="14.45">
      <c r="A353" s="236" t="s">
        <v>9266</v>
      </c>
      <c r="B353" s="224" t="s">
        <v>156</v>
      </c>
      <c r="C353" s="224" t="s">
        <v>795</v>
      </c>
      <c r="D353" s="1" t="s">
        <v>3060</v>
      </c>
      <c r="E353" s="224" t="s">
        <v>3061</v>
      </c>
      <c r="F353" s="224" t="s">
        <v>742</v>
      </c>
      <c r="G353" s="224" t="s">
        <v>516</v>
      </c>
      <c r="H353" s="224" t="s">
        <v>403</v>
      </c>
      <c r="I353" s="227" t="s">
        <v>9267</v>
      </c>
      <c r="J353" s="225" t="s">
        <v>9268</v>
      </c>
      <c r="K353" s="224" t="s">
        <v>846</v>
      </c>
      <c r="L353" s="225" t="s">
        <v>9269</v>
      </c>
      <c r="M353" s="224" t="s">
        <v>933</v>
      </c>
      <c r="N353" s="224" t="s">
        <v>855</v>
      </c>
      <c r="O353" s="224" t="s">
        <v>850</v>
      </c>
      <c r="P353" s="225" t="s">
        <v>9269</v>
      </c>
      <c r="Q353" s="224" t="s">
        <v>795</v>
      </c>
      <c r="R353" s="225" t="s">
        <v>9270</v>
      </c>
      <c r="S353" s="225" t="s">
        <v>9270</v>
      </c>
      <c r="T353" s="225" t="s">
        <v>9268</v>
      </c>
      <c r="U353" s="224" t="s">
        <v>855</v>
      </c>
      <c r="V353" s="224" t="s">
        <v>3067</v>
      </c>
      <c r="W353" s="224" t="s">
        <v>869</v>
      </c>
      <c r="X353" s="228" t="str">
        <f>VLOOKUP(HelpMe7[[#This Row],[Technician]],Technicians[#All],3,FALSE)</f>
        <v>RAK Ceramics</v>
      </c>
      <c r="Y353" s="228" t="str">
        <f>VLOOKUP(HelpMe7[[#This Row],[Technician]],Technicians[#All],2,FALSE)</f>
        <v>SAP SD</v>
      </c>
      <c r="Z353" s="233" t="str">
        <f>IF((TEXT("Oct 28, 2024 00:00 AM","mmm dd, yyyy hh:mm") - TEXT(HelpMe7[[#This Row],[Updated Creation Date]],"mmm dd, yyyy hh:mm"))&gt;0, "Yes","No")</f>
        <v>Yes</v>
      </c>
      <c r="AA353" s="230">
        <f ca="1">IF(HelpMe7[[#This Row],[Updated Resolved Date]]="-",NOW()-TEXT(HelpMe7[[#This Row],[Updated Creation Date]],"mmm dd, yyyy hh:mm"),HelpMe7[[#This Row],[Updated Resolved Date]]-HelpMe7[[#This Row],[Updated Creation Date]])</f>
        <v>7.0090277777781012</v>
      </c>
      <c r="AB353" s="231">
        <f>YEAR(TEXT(HelpMe7[[#This Row],[Updated Creation Date]],"mmm dd, yyyy hh:mm"))</f>
        <v>2024</v>
      </c>
      <c r="AC353" s="228">
        <f>WEEKNUM(TEXT(HelpMe7[[#This Row],[Updated Creation Date]],"mmm dd, yyyy hh:mm"),2)</f>
        <v>33</v>
      </c>
      <c r="AD353" s="228" t="str">
        <f>_xlfn.CONCAT(HelpMe7[[#This Row],[Year]],"-W",HelpMe7[[#This Row],[Week'#]])</f>
        <v>2024-W33</v>
      </c>
      <c r="AE353" s="228" t="str">
        <f>IFERROR(VLOOKUP(HelpMe7[[#This Row],[ID]],CGTracker[#All],11,FALSE),"No CG Status Found")</f>
        <v>No CG Status Found</v>
      </c>
      <c r="AF353" s="228">
        <f>MONTH(TEXT(HelpMe7[[#This Row],[Updated Creation Date]],"mmm dd, yyyy hh:mm"))</f>
        <v>8</v>
      </c>
      <c r="AG353" s="228" t="str">
        <f>_xlfn.CONCAT(HelpMe7[[#This Row],[Year]],"-M",HelpMe7[[#This Row],[Month]])</f>
        <v>2024-M8</v>
      </c>
      <c r="AH353" s="228" t="str">
        <f ca="1">IF(HelpMe7[[#This Row],[Age]]&lt;2,"Less than 2",IF(HelpMe7[[#This Row],[Age]]&lt;5,"From 2 to 5",IF(HelpMe7[[#This Row],[Age]]&lt;10,"From 5 to 10","More than 10")))</f>
        <v>From 5 to 10</v>
      </c>
      <c r="AI3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45517.638194444444</v>
      </c>
      <c r="AJ3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45524.647222222222</v>
      </c>
    </row>
    <row r="354" spans="1:36" ht="14.45">
      <c r="A354" s="236" t="s">
        <v>9271</v>
      </c>
      <c r="B354" s="224" t="s">
        <v>117</v>
      </c>
      <c r="C354" s="224" t="s">
        <v>841</v>
      </c>
      <c r="D354" s="1" t="s">
        <v>3068</v>
      </c>
      <c r="E354" s="224" t="s">
        <v>3069</v>
      </c>
      <c r="F354" s="224" t="s">
        <v>2413</v>
      </c>
      <c r="G354" s="224" t="s">
        <v>882</v>
      </c>
      <c r="H354" s="224" t="s">
        <v>403</v>
      </c>
      <c r="I354" s="227" t="s">
        <v>9272</v>
      </c>
      <c r="J354" s="225" t="s">
        <v>9273</v>
      </c>
      <c r="K354" s="224" t="s">
        <v>846</v>
      </c>
      <c r="L354" s="225" t="s">
        <v>9274</v>
      </c>
      <c r="M354" s="224" t="s">
        <v>933</v>
      </c>
      <c r="N354" s="224" t="s">
        <v>1156</v>
      </c>
      <c r="O354" s="224" t="s">
        <v>850</v>
      </c>
      <c r="P354" s="225" t="s">
        <v>9274</v>
      </c>
      <c r="Q354" s="224" t="s">
        <v>841</v>
      </c>
      <c r="R354" s="225" t="s">
        <v>9275</v>
      </c>
      <c r="S354" s="225" t="s">
        <v>9276</v>
      </c>
      <c r="T354" s="225" t="s">
        <v>9273</v>
      </c>
      <c r="U354" s="224" t="s">
        <v>890</v>
      </c>
      <c r="V354" s="224" t="s">
        <v>855</v>
      </c>
      <c r="W354" s="224" t="s">
        <v>869</v>
      </c>
      <c r="X354" s="228" t="str">
        <f>VLOOKUP(HelpMe7[[#This Row],[Technician]],Technicians[#All],3,FALSE)</f>
        <v>RAK Ceramics</v>
      </c>
      <c r="Y354" s="228" t="str">
        <f>VLOOKUP(HelpMe7[[#This Row],[Technician]],Technicians[#All],2,FALSE)</f>
        <v>SAP Basis</v>
      </c>
      <c r="Z354" s="233" t="str">
        <f>IF((TEXT("Oct 28, 2024 00:00 AM","mmm dd, yyyy hh:mm") - TEXT(HelpMe7[[#This Row],[Updated Creation Date]],"mmm dd, yyyy hh:mm"))&gt;0, "Yes","No")</f>
        <v>Yes</v>
      </c>
      <c r="AA354" s="230">
        <f ca="1">IF(HelpMe7[[#This Row],[Updated Resolved Date]]="-",NOW()-TEXT(HelpMe7[[#This Row],[Updated Creation Date]],"mmm dd, yyyy hh:mm"),HelpMe7[[#This Row],[Updated Resolved Date]]-HelpMe7[[#This Row],[Updated Creation Date]])</f>
        <v>6.7743055555547471</v>
      </c>
      <c r="AB354" s="231">
        <f>YEAR(TEXT(HelpMe7[[#This Row],[Updated Creation Date]],"mmm dd, yyyy hh:mm"))</f>
        <v>2024</v>
      </c>
      <c r="AC354" s="228">
        <f>WEEKNUM(TEXT(HelpMe7[[#This Row],[Updated Creation Date]],"mmm dd, yyyy hh:mm"),2)</f>
        <v>33</v>
      </c>
      <c r="AD354" s="228" t="str">
        <f>_xlfn.CONCAT(HelpMe7[[#This Row],[Year]],"-W",HelpMe7[[#This Row],[Week'#]])</f>
        <v>2024-W33</v>
      </c>
      <c r="AE354" s="228" t="str">
        <f>IFERROR(VLOOKUP(HelpMe7[[#This Row],[ID]],CGTracker[#All],11,FALSE),"No CG Status Found")</f>
        <v>No CG Status Found</v>
      </c>
      <c r="AF354" s="228">
        <f>MONTH(TEXT(HelpMe7[[#This Row],[Updated Creation Date]],"mmm dd, yyyy hh:mm"))</f>
        <v>8</v>
      </c>
      <c r="AG354" s="228" t="str">
        <f>_xlfn.CONCAT(HelpMe7[[#This Row],[Year]],"-M",HelpMe7[[#This Row],[Month]])</f>
        <v>2024-M8</v>
      </c>
      <c r="AH354" s="228" t="str">
        <f ca="1">IF(HelpMe7[[#This Row],[Age]]&lt;2,"Less than 2",IF(HelpMe7[[#This Row],[Age]]&lt;5,"From 2 to 5",IF(HelpMe7[[#This Row],[Age]]&lt;10,"From 5 to 10","More than 10")))</f>
        <v>From 5 to 10</v>
      </c>
      <c r="AI3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45517.646527777775</v>
      </c>
      <c r="AJ3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45524.42083333333</v>
      </c>
    </row>
    <row r="355" spans="1:36" ht="14.45">
      <c r="A355" s="236" t="s">
        <v>9277</v>
      </c>
      <c r="B355" s="224" t="s">
        <v>117</v>
      </c>
      <c r="C355" s="224" t="s">
        <v>841</v>
      </c>
      <c r="D355" s="1" t="s">
        <v>3076</v>
      </c>
      <c r="E355" s="224" t="s">
        <v>1152</v>
      </c>
      <c r="F355" s="224" t="s">
        <v>742</v>
      </c>
      <c r="G355" s="224" t="s">
        <v>516</v>
      </c>
      <c r="H355" s="224" t="s">
        <v>403</v>
      </c>
      <c r="I355" s="227" t="s">
        <v>9278</v>
      </c>
      <c r="J355" s="225" t="s">
        <v>9279</v>
      </c>
      <c r="K355" s="224" t="s">
        <v>846</v>
      </c>
      <c r="L355" s="225" t="s">
        <v>8263</v>
      </c>
      <c r="M355" s="224" t="s">
        <v>933</v>
      </c>
      <c r="N355" s="224" t="s">
        <v>1156</v>
      </c>
      <c r="O355" s="224" t="s">
        <v>850</v>
      </c>
      <c r="P355" s="225" t="s">
        <v>8263</v>
      </c>
      <c r="Q355" s="224" t="s">
        <v>841</v>
      </c>
      <c r="R355" s="225" t="s">
        <v>9280</v>
      </c>
      <c r="S355" s="225" t="s">
        <v>9280</v>
      </c>
      <c r="T355" s="225" t="s">
        <v>9279</v>
      </c>
      <c r="U355" s="224" t="s">
        <v>846</v>
      </c>
      <c r="V355" s="224" t="s">
        <v>3081</v>
      </c>
      <c r="W355" s="224" t="s">
        <v>869</v>
      </c>
      <c r="X355" s="228" t="str">
        <f>VLOOKUP(HelpMe7[[#This Row],[Technician]],Technicians[#All],3,FALSE)</f>
        <v>RAK Ceramics</v>
      </c>
      <c r="Y355" s="228" t="str">
        <f>VLOOKUP(HelpMe7[[#This Row],[Technician]],Technicians[#All],2,FALSE)</f>
        <v>SAP SD</v>
      </c>
      <c r="Z355" s="233" t="str">
        <f>IF((TEXT("Oct 28, 2024 00:00 AM","mmm dd, yyyy hh:mm") - TEXT(HelpMe7[[#This Row],[Updated Creation Date]],"mmm dd, yyyy hh:mm"))&gt;0, "Yes","No")</f>
        <v>Yes</v>
      </c>
      <c r="AA355" s="230">
        <f ca="1">IF(HelpMe7[[#This Row],[Updated Resolved Date]]="-",NOW()-TEXT(HelpMe7[[#This Row],[Updated Creation Date]],"mmm dd, yyyy hh:mm"),HelpMe7[[#This Row],[Updated Resolved Date]]-HelpMe7[[#This Row],[Updated Creation Date]])</f>
        <v>27.002083333332848</v>
      </c>
      <c r="AB355" s="231">
        <f>YEAR(TEXT(HelpMe7[[#This Row],[Updated Creation Date]],"mmm dd, yyyy hh:mm"))</f>
        <v>2024</v>
      </c>
      <c r="AC355" s="228">
        <f>WEEKNUM(TEXT(HelpMe7[[#This Row],[Updated Creation Date]],"mmm dd, yyyy hh:mm"),2)</f>
        <v>33</v>
      </c>
      <c r="AD355" s="228" t="str">
        <f>_xlfn.CONCAT(HelpMe7[[#This Row],[Year]],"-W",HelpMe7[[#This Row],[Week'#]])</f>
        <v>2024-W33</v>
      </c>
      <c r="AE355" s="228" t="str">
        <f>IFERROR(VLOOKUP(HelpMe7[[#This Row],[ID]],CGTracker[#All],11,FALSE),"No CG Status Found")</f>
        <v>No CG Status Found</v>
      </c>
      <c r="AF355" s="228">
        <f>MONTH(TEXT(HelpMe7[[#This Row],[Updated Creation Date]],"mmm dd, yyyy hh:mm"))</f>
        <v>8</v>
      </c>
      <c r="AG355" s="228" t="str">
        <f>_xlfn.CONCAT(HelpMe7[[#This Row],[Year]],"-M",HelpMe7[[#This Row],[Month]])</f>
        <v>2024-M8</v>
      </c>
      <c r="AH355" s="228" t="str">
        <f ca="1">IF(HelpMe7[[#This Row],[Age]]&lt;2,"Less than 2",IF(HelpMe7[[#This Row],[Age]]&lt;5,"From 2 to 5",IF(HelpMe7[[#This Row],[Age]]&lt;10,"From 5 to 10","More than 10")))</f>
        <v>More than 10</v>
      </c>
      <c r="AI3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45517.620833333334</v>
      </c>
      <c r="AJ3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45544.622916666667</v>
      </c>
    </row>
    <row r="356" spans="1:36" ht="14.45">
      <c r="A356" s="236" t="s">
        <v>9281</v>
      </c>
      <c r="B356" s="224" t="s">
        <v>117</v>
      </c>
      <c r="C356" s="224" t="s">
        <v>795</v>
      </c>
      <c r="D356" s="1" t="s">
        <v>3082</v>
      </c>
      <c r="E356" s="224" t="s">
        <v>3083</v>
      </c>
      <c r="F356" s="224" t="s">
        <v>881</v>
      </c>
      <c r="G356" s="224" t="s">
        <v>882</v>
      </c>
      <c r="H356" s="224" t="s">
        <v>403</v>
      </c>
      <c r="I356" s="227" t="s">
        <v>9282</v>
      </c>
      <c r="J356" s="225" t="s">
        <v>9283</v>
      </c>
      <c r="K356" s="224" t="s">
        <v>846</v>
      </c>
      <c r="L356" s="225" t="s">
        <v>8839</v>
      </c>
      <c r="M356" s="224" t="s">
        <v>3083</v>
      </c>
      <c r="N356" s="224" t="s">
        <v>1004</v>
      </c>
      <c r="O356" s="224" t="s">
        <v>850</v>
      </c>
      <c r="P356" s="225" t="s">
        <v>8839</v>
      </c>
      <c r="Q356" s="224" t="s">
        <v>795</v>
      </c>
      <c r="R356" s="225" t="s">
        <v>9284</v>
      </c>
      <c r="S356" s="225" t="s">
        <v>9285</v>
      </c>
      <c r="T356" s="225" t="s">
        <v>9283</v>
      </c>
      <c r="U356" s="224" t="s">
        <v>890</v>
      </c>
      <c r="V356" s="224" t="s">
        <v>855</v>
      </c>
      <c r="W356" s="224" t="s">
        <v>869</v>
      </c>
      <c r="X356" s="228" t="str">
        <f>VLOOKUP(HelpMe7[[#This Row],[Technician]],Technicians[#All],3,FALSE)</f>
        <v>RAK Ceramics</v>
      </c>
      <c r="Y356" s="228" t="str">
        <f>VLOOKUP(HelpMe7[[#This Row],[Technician]],Technicians[#All],2,FALSE)</f>
        <v>SAP Basis</v>
      </c>
      <c r="Z356" s="233" t="str">
        <f>IF((TEXT("Oct 28, 2024 00:00 AM","mmm dd, yyyy hh:mm") - TEXT(HelpMe7[[#This Row],[Updated Creation Date]],"mmm dd, yyyy hh:mm"))&gt;0, "Yes","No")</f>
        <v>Yes</v>
      </c>
      <c r="AA356" s="230">
        <f ca="1">IF(HelpMe7[[#This Row],[Updated Resolved Date]]="-",NOW()-TEXT(HelpMe7[[#This Row],[Updated Creation Date]],"mmm dd, yyyy hh:mm"),HelpMe7[[#This Row],[Updated Resolved Date]]-HelpMe7[[#This Row],[Updated Creation Date]])</f>
        <v>13.991666666668607</v>
      </c>
      <c r="AB356" s="231">
        <f>YEAR(TEXT(HelpMe7[[#This Row],[Updated Creation Date]],"mmm dd, yyyy hh:mm"))</f>
        <v>2024</v>
      </c>
      <c r="AC356" s="228">
        <f>WEEKNUM(TEXT(HelpMe7[[#This Row],[Updated Creation Date]],"mmm dd, yyyy hh:mm"),2)</f>
        <v>33</v>
      </c>
      <c r="AD356" s="228" t="str">
        <f>_xlfn.CONCAT(HelpMe7[[#This Row],[Year]],"-W",HelpMe7[[#This Row],[Week'#]])</f>
        <v>2024-W33</v>
      </c>
      <c r="AE356" s="228" t="str">
        <f>IFERROR(VLOOKUP(HelpMe7[[#This Row],[ID]],CGTracker[#All],11,FALSE),"No CG Status Found")</f>
        <v>No CG Status Found</v>
      </c>
      <c r="AF356" s="228">
        <f>MONTH(TEXT(HelpMe7[[#This Row],[Updated Creation Date]],"mmm dd, yyyy hh:mm"))</f>
        <v>8</v>
      </c>
      <c r="AG356" s="228" t="str">
        <f>_xlfn.CONCAT(HelpMe7[[#This Row],[Year]],"-M",HelpMe7[[#This Row],[Month]])</f>
        <v>2024-M8</v>
      </c>
      <c r="AH356" s="228" t="str">
        <f ca="1">IF(HelpMe7[[#This Row],[Age]]&lt;2,"Less than 2",IF(HelpMe7[[#This Row],[Age]]&lt;5,"From 2 to 5",IF(HelpMe7[[#This Row],[Age]]&lt;10,"From 5 to 10","More than 10")))</f>
        <v>More than 10</v>
      </c>
      <c r="AI3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45517.675694444442</v>
      </c>
      <c r="AJ3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45531.667361111111</v>
      </c>
    </row>
    <row r="357" spans="1:36" ht="14.45">
      <c r="A357" s="236" t="s">
        <v>9286</v>
      </c>
      <c r="B357" s="224" t="s">
        <v>156</v>
      </c>
      <c r="C357" s="224" t="s">
        <v>841</v>
      </c>
      <c r="D357" s="1" t="s">
        <v>3089</v>
      </c>
      <c r="E357" s="224" t="s">
        <v>1449</v>
      </c>
      <c r="F357" s="224" t="s">
        <v>1129</v>
      </c>
      <c r="G357" s="224" t="s">
        <v>895</v>
      </c>
      <c r="H357" s="224" t="s">
        <v>403</v>
      </c>
      <c r="I357" s="227" t="s">
        <v>9287</v>
      </c>
      <c r="J357" s="225" t="s">
        <v>9288</v>
      </c>
      <c r="K357" s="224" t="s">
        <v>846</v>
      </c>
      <c r="L357" s="225" t="s">
        <v>9289</v>
      </c>
      <c r="M357" s="224" t="s">
        <v>1155</v>
      </c>
      <c r="N357" s="224" t="s">
        <v>1240</v>
      </c>
      <c r="O357" s="224" t="s">
        <v>850</v>
      </c>
      <c r="P357" s="225" t="s">
        <v>9289</v>
      </c>
      <c r="Q357" s="224" t="s">
        <v>841</v>
      </c>
      <c r="R357" s="225" t="s">
        <v>9290</v>
      </c>
      <c r="S357" s="225" t="s">
        <v>9290</v>
      </c>
      <c r="T357" s="225" t="s">
        <v>9288</v>
      </c>
      <c r="U357" s="224" t="s">
        <v>855</v>
      </c>
      <c r="V357" s="224" t="s">
        <v>3095</v>
      </c>
      <c r="W357" s="224" t="s">
        <v>869</v>
      </c>
      <c r="X357" s="228" t="str">
        <f>VLOOKUP(HelpMe7[[#This Row],[Technician]],Technicians[#All],3,FALSE)</f>
        <v>RAK Ceramics</v>
      </c>
      <c r="Y357" s="228" t="str">
        <f>VLOOKUP(HelpMe7[[#This Row],[Technician]],Technicians[#All],2,FALSE)</f>
        <v>SAP Integration</v>
      </c>
      <c r="Z357" s="233" t="str">
        <f>IF((TEXT("Oct 28, 2024 00:00 AM","mmm dd, yyyy hh:mm") - TEXT(HelpMe7[[#This Row],[Updated Creation Date]],"mmm dd, yyyy hh:mm"))&gt;0, "Yes","No")</f>
        <v>Yes</v>
      </c>
      <c r="AA357" s="230">
        <f ca="1">IF(HelpMe7[[#This Row],[Updated Resolved Date]]="-",NOW()-TEXT(HelpMe7[[#This Row],[Updated Creation Date]],"mmm dd, yyyy hh:mm"),HelpMe7[[#This Row],[Updated Resolved Date]]-HelpMe7[[#This Row],[Updated Creation Date]])</f>
        <v>1.3888888861401938E-3</v>
      </c>
      <c r="AB357" s="231">
        <f>YEAR(TEXT(HelpMe7[[#This Row],[Updated Creation Date]],"mmm dd, yyyy hh:mm"))</f>
        <v>2024</v>
      </c>
      <c r="AC357" s="228">
        <f>WEEKNUM(TEXT(HelpMe7[[#This Row],[Updated Creation Date]],"mmm dd, yyyy hh:mm"),2)</f>
        <v>33</v>
      </c>
      <c r="AD357" s="228" t="str">
        <f>_xlfn.CONCAT(HelpMe7[[#This Row],[Year]],"-W",HelpMe7[[#This Row],[Week'#]])</f>
        <v>2024-W33</v>
      </c>
      <c r="AE357" s="228" t="str">
        <f>IFERROR(VLOOKUP(HelpMe7[[#This Row],[ID]],CGTracker[#All],11,FALSE),"No CG Status Found")</f>
        <v>No CG Status Found</v>
      </c>
      <c r="AF357" s="228">
        <f>MONTH(TEXT(HelpMe7[[#This Row],[Updated Creation Date]],"mmm dd, yyyy hh:mm"))</f>
        <v>8</v>
      </c>
      <c r="AG357" s="228" t="str">
        <f>_xlfn.CONCAT(HelpMe7[[#This Row],[Year]],"-M",HelpMe7[[#This Row],[Month]])</f>
        <v>2024-M8</v>
      </c>
      <c r="AH357" s="228" t="str">
        <f ca="1">IF(HelpMe7[[#This Row],[Age]]&lt;2,"Less than 2",IF(HelpMe7[[#This Row],[Age]]&lt;5,"From 2 to 5",IF(HelpMe7[[#This Row],[Age]]&lt;10,"From 5 to 10","More than 10")))</f>
        <v>Less than 2</v>
      </c>
      <c r="AI3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45517.397916666669</v>
      </c>
      <c r="AJ3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45517.399305555555</v>
      </c>
    </row>
    <row r="358" spans="1:36" ht="14.45">
      <c r="A358" s="236" t="s">
        <v>9291</v>
      </c>
      <c r="B358" s="224" t="s">
        <v>117</v>
      </c>
      <c r="C358" s="224" t="s">
        <v>795</v>
      </c>
      <c r="D358" s="1" t="s">
        <v>3096</v>
      </c>
      <c r="E358" s="224" t="s">
        <v>3097</v>
      </c>
      <c r="F358" s="224" t="s">
        <v>2413</v>
      </c>
      <c r="G358" s="224" t="s">
        <v>882</v>
      </c>
      <c r="H358" s="224" t="s">
        <v>403</v>
      </c>
      <c r="I358" s="227" t="s">
        <v>9292</v>
      </c>
      <c r="J358" s="225" t="s">
        <v>9293</v>
      </c>
      <c r="K358" s="224" t="s">
        <v>846</v>
      </c>
      <c r="L358" s="225" t="s">
        <v>9294</v>
      </c>
      <c r="M358" s="224" t="s">
        <v>3097</v>
      </c>
      <c r="N358" s="224" t="s">
        <v>2793</v>
      </c>
      <c r="O358" s="224" t="s">
        <v>850</v>
      </c>
      <c r="P358" s="225" t="s">
        <v>9294</v>
      </c>
      <c r="Q358" s="224" t="s">
        <v>795</v>
      </c>
      <c r="R358" s="225" t="s">
        <v>9295</v>
      </c>
      <c r="S358" s="225" t="s">
        <v>9295</v>
      </c>
      <c r="T358" s="225" t="s">
        <v>9293</v>
      </c>
      <c r="U358" s="224" t="s">
        <v>890</v>
      </c>
      <c r="V358" s="224" t="s">
        <v>855</v>
      </c>
      <c r="W358" s="224" t="s">
        <v>869</v>
      </c>
      <c r="X358" s="228" t="str">
        <f>VLOOKUP(HelpMe7[[#This Row],[Technician]],Technicians[#All],3,FALSE)</f>
        <v>RAK Ceramics</v>
      </c>
      <c r="Y358" s="228" t="str">
        <f>VLOOKUP(HelpMe7[[#This Row],[Technician]],Technicians[#All],2,FALSE)</f>
        <v>SAP Basis</v>
      </c>
      <c r="Z358" s="233" t="str">
        <f>IF((TEXT("Oct 28, 2024 00:00 AM","mmm dd, yyyy hh:mm") - TEXT(HelpMe7[[#This Row],[Updated Creation Date]],"mmm dd, yyyy hh:mm"))&gt;0, "Yes","No")</f>
        <v>Yes</v>
      </c>
      <c r="AA358" s="230">
        <f ca="1">IF(HelpMe7[[#This Row],[Updated Resolved Date]]="-",NOW()-TEXT(HelpMe7[[#This Row],[Updated Creation Date]],"mmm dd, yyyy hh:mm"),HelpMe7[[#This Row],[Updated Resolved Date]]-HelpMe7[[#This Row],[Updated Creation Date]])</f>
        <v>14.9375</v>
      </c>
      <c r="AB358" s="231">
        <f>YEAR(TEXT(HelpMe7[[#This Row],[Updated Creation Date]],"mmm dd, yyyy hh:mm"))</f>
        <v>2024</v>
      </c>
      <c r="AC358" s="228">
        <f>WEEKNUM(TEXT(HelpMe7[[#This Row],[Updated Creation Date]],"mmm dd, yyyy hh:mm"),2)</f>
        <v>33</v>
      </c>
      <c r="AD358" s="228" t="str">
        <f>_xlfn.CONCAT(HelpMe7[[#This Row],[Year]],"-W",HelpMe7[[#This Row],[Week'#]])</f>
        <v>2024-W33</v>
      </c>
      <c r="AE358" s="228" t="str">
        <f>IFERROR(VLOOKUP(HelpMe7[[#This Row],[ID]],CGTracker[#All],11,FALSE),"No CG Status Found")</f>
        <v>No CG Status Found</v>
      </c>
      <c r="AF358" s="228">
        <f>MONTH(TEXT(HelpMe7[[#This Row],[Updated Creation Date]],"mmm dd, yyyy hh:mm"))</f>
        <v>8</v>
      </c>
      <c r="AG358" s="228" t="str">
        <f>_xlfn.CONCAT(HelpMe7[[#This Row],[Year]],"-M",HelpMe7[[#This Row],[Month]])</f>
        <v>2024-M8</v>
      </c>
      <c r="AH358" s="228" t="str">
        <f ca="1">IF(HelpMe7[[#This Row],[Age]]&lt;2,"Less than 2",IF(HelpMe7[[#This Row],[Age]]&lt;5,"From 2 to 5",IF(HelpMe7[[#This Row],[Age]]&lt;10,"From 5 to 10","More than 10")))</f>
        <v>More than 10</v>
      </c>
      <c r="AI3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45517.518750000003</v>
      </c>
      <c r="AJ3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45532.456250000003</v>
      </c>
    </row>
    <row r="359" spans="1:36" ht="26.1">
      <c r="A359" s="236" t="s">
        <v>9296</v>
      </c>
      <c r="B359" s="224" t="s">
        <v>117</v>
      </c>
      <c r="C359" s="224" t="s">
        <v>795</v>
      </c>
      <c r="D359" s="1" t="s">
        <v>3103</v>
      </c>
      <c r="E359" s="224" t="s">
        <v>1808</v>
      </c>
      <c r="F359" s="224" t="s">
        <v>1054</v>
      </c>
      <c r="G359" s="224" t="s">
        <v>1055</v>
      </c>
      <c r="H359" s="224" t="s">
        <v>131</v>
      </c>
      <c r="I359" s="227" t="s">
        <v>9297</v>
      </c>
      <c r="J359" s="225" t="s">
        <v>9298</v>
      </c>
      <c r="K359" s="224" t="s">
        <v>846</v>
      </c>
      <c r="L359" s="225" t="s">
        <v>855</v>
      </c>
      <c r="M359" s="224" t="s">
        <v>1808</v>
      </c>
      <c r="N359" s="224" t="s">
        <v>1811</v>
      </c>
      <c r="O359" s="224" t="s">
        <v>1123</v>
      </c>
      <c r="P359" s="225" t="s">
        <v>8454</v>
      </c>
      <c r="Q359" s="224" t="s">
        <v>892</v>
      </c>
      <c r="R359" s="225" t="s">
        <v>855</v>
      </c>
      <c r="S359" s="225" t="s">
        <v>9299</v>
      </c>
      <c r="T359" s="225" t="s">
        <v>9298</v>
      </c>
      <c r="U359" s="224" t="s">
        <v>846</v>
      </c>
      <c r="V359" s="224" t="s">
        <v>855</v>
      </c>
      <c r="W359" s="224" t="s">
        <v>869</v>
      </c>
      <c r="X359" s="228" t="str">
        <f>VLOOKUP(HelpMe7[[#This Row],[Technician]],Technicians[#All],3,FALSE)</f>
        <v>RAK Ceramics</v>
      </c>
      <c r="Y359" s="228" t="str">
        <f>VLOOKUP(HelpMe7[[#This Row],[Technician]],Technicians[#All],2,FALSE)</f>
        <v>SAP PP</v>
      </c>
      <c r="Z359" s="233" t="str">
        <f>IF((TEXT("Oct 28, 2024 00:00 AM","mmm dd, yyyy hh:mm") - TEXT(HelpMe7[[#This Row],[Updated Creation Date]],"mmm dd, yyyy hh:mm"))&gt;0, "Yes","No")</f>
        <v>Yes</v>
      </c>
      <c r="AA359" s="230">
        <f ca="1">IF(HelpMe7[[#This Row],[Updated Resolved Date]]="-",NOW()-TEXT(HelpMe7[[#This Row],[Updated Creation Date]],"mmm dd, yyyy hh:mm"),HelpMe7[[#This Row],[Updated Resolved Date]]-HelpMe7[[#This Row],[Updated Creation Date]])</f>
        <v>137.004741203702</v>
      </c>
      <c r="AB359" s="231">
        <f>YEAR(TEXT(HelpMe7[[#This Row],[Updated Creation Date]],"mmm dd, yyyy hh:mm"))</f>
        <v>2024</v>
      </c>
      <c r="AC359" s="228">
        <f>WEEKNUM(TEXT(HelpMe7[[#This Row],[Updated Creation Date]],"mmm dd, yyyy hh:mm"),2)</f>
        <v>33</v>
      </c>
      <c r="AD359" s="228" t="str">
        <f>_xlfn.CONCAT(HelpMe7[[#This Row],[Year]],"-W",HelpMe7[[#This Row],[Week'#]])</f>
        <v>2024-W33</v>
      </c>
      <c r="AE359" s="228" t="str">
        <f>IFERROR(VLOOKUP(HelpMe7[[#This Row],[ID]],CGTracker[#All],11,FALSE),"No CG Status Found")</f>
        <v>No CG Status Found</v>
      </c>
      <c r="AF359" s="228">
        <f>MONTH(TEXT(HelpMe7[[#This Row],[Updated Creation Date]],"mmm dd, yyyy hh:mm"))</f>
        <v>8</v>
      </c>
      <c r="AG359" s="228" t="str">
        <f>_xlfn.CONCAT(HelpMe7[[#This Row],[Year]],"-M",HelpMe7[[#This Row],[Month]])</f>
        <v>2024-M8</v>
      </c>
      <c r="AH359" s="228" t="str">
        <f ca="1">IF(HelpMe7[[#This Row],[Age]]&lt;2,"Less than 2",IF(HelpMe7[[#This Row],[Age]]&lt;5,"From 2 to 5",IF(HelpMe7[[#This Row],[Age]]&lt;10,"From 5 to 10","More than 10")))</f>
        <v>More than 10</v>
      </c>
      <c r="AI3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45516.75277777778</v>
      </c>
      <c r="AJ3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60" spans="1:36" ht="14.45">
      <c r="A360" s="236" t="s">
        <v>9300</v>
      </c>
      <c r="B360" s="224" t="s">
        <v>156</v>
      </c>
      <c r="C360" s="224" t="s">
        <v>892</v>
      </c>
      <c r="D360" s="1" t="s">
        <v>3108</v>
      </c>
      <c r="E360" s="224" t="s">
        <v>913</v>
      </c>
      <c r="F360" s="224" t="s">
        <v>1010</v>
      </c>
      <c r="G360" s="224" t="s">
        <v>516</v>
      </c>
      <c r="H360" s="224" t="s">
        <v>403</v>
      </c>
      <c r="I360" s="227" t="s">
        <v>9301</v>
      </c>
      <c r="J360" s="225" t="s">
        <v>9302</v>
      </c>
      <c r="K360" s="224" t="s">
        <v>846</v>
      </c>
      <c r="L360" s="225" t="s">
        <v>9303</v>
      </c>
      <c r="M360" s="224" t="s">
        <v>913</v>
      </c>
      <c r="N360" s="224" t="s">
        <v>916</v>
      </c>
      <c r="O360" s="224" t="s">
        <v>850</v>
      </c>
      <c r="P360" s="225" t="s">
        <v>9303</v>
      </c>
      <c r="Q360" s="224" t="s">
        <v>795</v>
      </c>
      <c r="R360" s="225" t="s">
        <v>9304</v>
      </c>
      <c r="S360" s="225" t="s">
        <v>9305</v>
      </c>
      <c r="T360" s="225" t="s">
        <v>9302</v>
      </c>
      <c r="U360" s="224" t="s">
        <v>855</v>
      </c>
      <c r="V360" s="224" t="s">
        <v>3115</v>
      </c>
      <c r="W360" s="224" t="s">
        <v>869</v>
      </c>
      <c r="X360" s="228" t="str">
        <f>VLOOKUP(HelpMe7[[#This Row],[Technician]],Technicians[#All],3,FALSE)</f>
        <v>RAK Ceramics</v>
      </c>
      <c r="Y360" s="228" t="str">
        <f>VLOOKUP(HelpMe7[[#This Row],[Technician]],Technicians[#All],2,FALSE)</f>
        <v>Business Head India</v>
      </c>
      <c r="Z360" s="233" t="str">
        <f>IF((TEXT("Oct 28, 2024 00:00 AM","mmm dd, yyyy hh:mm") - TEXT(HelpMe7[[#This Row],[Updated Creation Date]],"mmm dd, yyyy hh:mm"))&gt;0, "Yes","No")</f>
        <v>Yes</v>
      </c>
      <c r="AA360" s="230">
        <f ca="1">IF(HelpMe7[[#This Row],[Updated Resolved Date]]="-",NOW()-TEXT(HelpMe7[[#This Row],[Updated Creation Date]],"mmm dd, yyyy hh:mm"),HelpMe7[[#This Row],[Updated Resolved Date]]-HelpMe7[[#This Row],[Updated Creation Date]])</f>
        <v>0.25486111111240461</v>
      </c>
      <c r="AB360" s="231">
        <f>YEAR(TEXT(HelpMe7[[#This Row],[Updated Creation Date]],"mmm dd, yyyy hh:mm"))</f>
        <v>2024</v>
      </c>
      <c r="AC360" s="228">
        <f>WEEKNUM(TEXT(HelpMe7[[#This Row],[Updated Creation Date]],"mmm dd, yyyy hh:mm"),2)</f>
        <v>33</v>
      </c>
      <c r="AD360" s="228" t="str">
        <f>_xlfn.CONCAT(HelpMe7[[#This Row],[Year]],"-W",HelpMe7[[#This Row],[Week'#]])</f>
        <v>2024-W33</v>
      </c>
      <c r="AE360" s="228" t="str">
        <f>IFERROR(VLOOKUP(HelpMe7[[#This Row],[ID]],CGTracker[#All],11,FALSE),"No CG Status Found")</f>
        <v>No CG Status Found</v>
      </c>
      <c r="AF360" s="228">
        <f>MONTH(TEXT(HelpMe7[[#This Row],[Updated Creation Date]],"mmm dd, yyyy hh:mm"))</f>
        <v>8</v>
      </c>
      <c r="AG360" s="228" t="str">
        <f>_xlfn.CONCAT(HelpMe7[[#This Row],[Year]],"-M",HelpMe7[[#This Row],[Month]])</f>
        <v>2024-M8</v>
      </c>
      <c r="AH360" s="228" t="str">
        <f ca="1">IF(HelpMe7[[#This Row],[Age]]&lt;2,"Less than 2",IF(HelpMe7[[#This Row],[Age]]&lt;5,"From 2 to 5",IF(HelpMe7[[#This Row],[Age]]&lt;10,"From 5 to 10","More than 10")))</f>
        <v>Less than 2</v>
      </c>
      <c r="AI3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45517.324305555558</v>
      </c>
      <c r="AJ3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45517.57916666667</v>
      </c>
    </row>
    <row r="361" spans="1:36" ht="14.45">
      <c r="A361" s="236" t="s">
        <v>9306</v>
      </c>
      <c r="B361" s="224" t="s">
        <v>156</v>
      </c>
      <c r="C361" s="224" t="s">
        <v>795</v>
      </c>
      <c r="D361" s="1" t="s">
        <v>3116</v>
      </c>
      <c r="E361" s="224" t="s">
        <v>913</v>
      </c>
      <c r="F361" s="224" t="s">
        <v>1010</v>
      </c>
      <c r="G361" s="224" t="s">
        <v>516</v>
      </c>
      <c r="H361" s="224" t="s">
        <v>403</v>
      </c>
      <c r="I361" s="227" t="s">
        <v>9307</v>
      </c>
      <c r="J361" s="225" t="s">
        <v>9302</v>
      </c>
      <c r="K361" s="224" t="s">
        <v>846</v>
      </c>
      <c r="L361" s="225" t="s">
        <v>9308</v>
      </c>
      <c r="M361" s="224" t="s">
        <v>913</v>
      </c>
      <c r="N361" s="224" t="s">
        <v>916</v>
      </c>
      <c r="O361" s="224" t="s">
        <v>850</v>
      </c>
      <c r="P361" s="225" t="s">
        <v>9308</v>
      </c>
      <c r="Q361" s="224" t="s">
        <v>795</v>
      </c>
      <c r="R361" s="225" t="s">
        <v>3875</v>
      </c>
      <c r="S361" s="225" t="s">
        <v>3774</v>
      </c>
      <c r="T361" s="225" t="s">
        <v>9302</v>
      </c>
      <c r="U361" s="224" t="s">
        <v>855</v>
      </c>
      <c r="V361" s="224" t="s">
        <v>3121</v>
      </c>
      <c r="W361" s="224" t="s">
        <v>869</v>
      </c>
      <c r="X361" s="228" t="str">
        <f>VLOOKUP(HelpMe7[[#This Row],[Technician]],Technicians[#All],3,FALSE)</f>
        <v>RAK Ceramics</v>
      </c>
      <c r="Y361" s="228" t="str">
        <f>VLOOKUP(HelpMe7[[#This Row],[Technician]],Technicians[#All],2,FALSE)</f>
        <v>Business Head India</v>
      </c>
      <c r="Z361" s="233" t="str">
        <f>IF((TEXT("Oct 28, 2024 00:00 AM","mmm dd, yyyy hh:mm") - TEXT(HelpMe7[[#This Row],[Updated Creation Date]],"mmm dd, yyyy hh:mm"))&gt;0, "Yes","No")</f>
        <v>Yes</v>
      </c>
      <c r="AA361" s="230">
        <f ca="1">IF(HelpMe7[[#This Row],[Updated Resolved Date]]="-",NOW()-TEXT(HelpMe7[[#This Row],[Updated Creation Date]],"mmm dd, yyyy hh:mm"),HelpMe7[[#This Row],[Updated Resolved Date]]-HelpMe7[[#This Row],[Updated Creation Date]])</f>
        <v>22.409027777779556</v>
      </c>
      <c r="AB361" s="231">
        <f>YEAR(TEXT(HelpMe7[[#This Row],[Updated Creation Date]],"mmm dd, yyyy hh:mm"))</f>
        <v>2024</v>
      </c>
      <c r="AC361" s="228">
        <f>WEEKNUM(TEXT(HelpMe7[[#This Row],[Updated Creation Date]],"mmm dd, yyyy hh:mm"),2)</f>
        <v>33</v>
      </c>
      <c r="AD361" s="228" t="str">
        <f>_xlfn.CONCAT(HelpMe7[[#This Row],[Year]],"-W",HelpMe7[[#This Row],[Week'#]])</f>
        <v>2024-W33</v>
      </c>
      <c r="AE361" s="228" t="str">
        <f>IFERROR(VLOOKUP(HelpMe7[[#This Row],[ID]],CGTracker[#All],11,FALSE),"No CG Status Found")</f>
        <v>No CG Status Found</v>
      </c>
      <c r="AF361" s="228">
        <f>MONTH(TEXT(HelpMe7[[#This Row],[Updated Creation Date]],"mmm dd, yyyy hh:mm"))</f>
        <v>8</v>
      </c>
      <c r="AG361" s="228" t="str">
        <f>_xlfn.CONCAT(HelpMe7[[#This Row],[Year]],"-M",HelpMe7[[#This Row],[Month]])</f>
        <v>2024-M8</v>
      </c>
      <c r="AH361" s="228" t="str">
        <f ca="1">IF(HelpMe7[[#This Row],[Age]]&lt;2,"Less than 2",IF(HelpMe7[[#This Row],[Age]]&lt;5,"From 2 to 5",IF(HelpMe7[[#This Row],[Age]]&lt;10,"From 5 to 10","More than 10")))</f>
        <v>More than 10</v>
      </c>
      <c r="AI3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45517.332638888889</v>
      </c>
      <c r="AJ3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45539.741666666669</v>
      </c>
    </row>
    <row r="362" spans="1:36" ht="14.45">
      <c r="A362" s="236" t="s">
        <v>9309</v>
      </c>
      <c r="B362" s="224" t="s">
        <v>117</v>
      </c>
      <c r="C362" s="224" t="s">
        <v>1035</v>
      </c>
      <c r="D362" s="1" t="s">
        <v>3122</v>
      </c>
      <c r="E362" s="224" t="s">
        <v>3123</v>
      </c>
      <c r="F362" s="224" t="s">
        <v>881</v>
      </c>
      <c r="G362" s="224" t="s">
        <v>882</v>
      </c>
      <c r="H362" s="224" t="s">
        <v>403</v>
      </c>
      <c r="I362" s="227" t="s">
        <v>9310</v>
      </c>
      <c r="J362" s="225" t="s">
        <v>9311</v>
      </c>
      <c r="K362" s="224" t="s">
        <v>846</v>
      </c>
      <c r="L362" s="225" t="s">
        <v>9312</v>
      </c>
      <c r="M362" s="224" t="s">
        <v>3123</v>
      </c>
      <c r="N362" s="224" t="s">
        <v>849</v>
      </c>
      <c r="O362" s="224" t="s">
        <v>850</v>
      </c>
      <c r="P362" s="225" t="s">
        <v>9312</v>
      </c>
      <c r="Q362" s="224" t="s">
        <v>892</v>
      </c>
      <c r="R362" s="225" t="s">
        <v>9313</v>
      </c>
      <c r="S362" s="225" t="s">
        <v>9314</v>
      </c>
      <c r="T362" s="225" t="s">
        <v>9311</v>
      </c>
      <c r="U362" s="224" t="s">
        <v>890</v>
      </c>
      <c r="V362" s="224" t="s">
        <v>855</v>
      </c>
      <c r="W362" s="224" t="s">
        <v>869</v>
      </c>
      <c r="X362" s="228" t="str">
        <f>VLOOKUP(HelpMe7[[#This Row],[Technician]],Technicians[#All],3,FALSE)</f>
        <v>RAK Ceramics</v>
      </c>
      <c r="Y362" s="228" t="str">
        <f>VLOOKUP(HelpMe7[[#This Row],[Technician]],Technicians[#All],2,FALSE)</f>
        <v>SAP Basis</v>
      </c>
      <c r="Z362" s="233" t="str">
        <f>IF((TEXT("Oct 28, 2024 00:00 AM","mmm dd, yyyy hh:mm") - TEXT(HelpMe7[[#This Row],[Updated Creation Date]],"mmm dd, yyyy hh:mm"))&gt;0, "Yes","No")</f>
        <v>Yes</v>
      </c>
      <c r="AA362" s="230">
        <f ca="1">IF(HelpMe7[[#This Row],[Updated Resolved Date]]="-",NOW()-TEXT(HelpMe7[[#This Row],[Updated Creation Date]],"mmm dd, yyyy hh:mm"),HelpMe7[[#This Row],[Updated Resolved Date]]-HelpMe7[[#This Row],[Updated Creation Date]])</f>
        <v>70.244444444448163</v>
      </c>
      <c r="AB362" s="231">
        <f>YEAR(TEXT(HelpMe7[[#This Row],[Updated Creation Date]],"mmm dd, yyyy hh:mm"))</f>
        <v>2024</v>
      </c>
      <c r="AC362" s="228">
        <f>WEEKNUM(TEXT(HelpMe7[[#This Row],[Updated Creation Date]],"mmm dd, yyyy hh:mm"),2)</f>
        <v>33</v>
      </c>
      <c r="AD362" s="228" t="str">
        <f>_xlfn.CONCAT(HelpMe7[[#This Row],[Year]],"-W",HelpMe7[[#This Row],[Week'#]])</f>
        <v>2024-W33</v>
      </c>
      <c r="AE362" s="228" t="str">
        <f>IFERROR(VLOOKUP(HelpMe7[[#This Row],[ID]],CGTracker[#All],11,FALSE),"No CG Status Found")</f>
        <v>No CG Status Found</v>
      </c>
      <c r="AF362" s="228">
        <f>MONTH(TEXT(HelpMe7[[#This Row],[Updated Creation Date]],"mmm dd, yyyy hh:mm"))</f>
        <v>8</v>
      </c>
      <c r="AG362" s="228" t="str">
        <f>_xlfn.CONCAT(HelpMe7[[#This Row],[Year]],"-M",HelpMe7[[#This Row],[Month]])</f>
        <v>2024-M8</v>
      </c>
      <c r="AH362" s="228" t="str">
        <f ca="1">IF(HelpMe7[[#This Row],[Age]]&lt;2,"Less than 2",IF(HelpMe7[[#This Row],[Age]]&lt;5,"From 2 to 5",IF(HelpMe7[[#This Row],[Age]]&lt;10,"From 5 to 10","More than 10")))</f>
        <v>More than 10</v>
      </c>
      <c r="AI3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45517.42083333333</v>
      </c>
      <c r="AJ3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45587.665277777778</v>
      </c>
    </row>
    <row r="363" spans="1:36" ht="14.45">
      <c r="A363" s="236" t="s">
        <v>9315</v>
      </c>
      <c r="B363" s="224" t="s">
        <v>117</v>
      </c>
      <c r="C363" s="224" t="s">
        <v>795</v>
      </c>
      <c r="D363" s="1" t="s">
        <v>3130</v>
      </c>
      <c r="E363" s="224" t="s">
        <v>3131</v>
      </c>
      <c r="F363" s="224" t="s">
        <v>2413</v>
      </c>
      <c r="G363" s="224" t="s">
        <v>882</v>
      </c>
      <c r="H363" s="224" t="s">
        <v>403</v>
      </c>
      <c r="I363" s="227" t="s">
        <v>9316</v>
      </c>
      <c r="J363" s="225" t="s">
        <v>9317</v>
      </c>
      <c r="K363" s="224" t="s">
        <v>846</v>
      </c>
      <c r="L363" s="225" t="s">
        <v>3033</v>
      </c>
      <c r="M363" s="224" t="s">
        <v>3131</v>
      </c>
      <c r="N363" s="224" t="s">
        <v>3134</v>
      </c>
      <c r="O363" s="224" t="s">
        <v>850</v>
      </c>
      <c r="P363" s="225" t="s">
        <v>3033</v>
      </c>
      <c r="Q363" s="224" t="s">
        <v>795</v>
      </c>
      <c r="R363" s="225" t="s">
        <v>3026</v>
      </c>
      <c r="S363" s="225" t="s">
        <v>3026</v>
      </c>
      <c r="T363" s="225" t="s">
        <v>9317</v>
      </c>
      <c r="U363" s="224" t="s">
        <v>890</v>
      </c>
      <c r="V363" s="224" t="s">
        <v>855</v>
      </c>
      <c r="W363" s="224" t="s">
        <v>869</v>
      </c>
      <c r="X363" s="228" t="str">
        <f>VLOOKUP(HelpMe7[[#This Row],[Technician]],Technicians[#All],3,FALSE)</f>
        <v>RAK Ceramics</v>
      </c>
      <c r="Y363" s="228" t="str">
        <f>VLOOKUP(HelpMe7[[#This Row],[Technician]],Technicians[#All],2,FALSE)</f>
        <v>SAP Basis</v>
      </c>
      <c r="Z363" s="233" t="str">
        <f>IF((TEXT("Oct 28, 2024 00:00 AM","mmm dd, yyyy hh:mm") - TEXT(HelpMe7[[#This Row],[Updated Creation Date]],"mmm dd, yyyy hh:mm"))&gt;0, "Yes","No")</f>
        <v>Yes</v>
      </c>
      <c r="AA363" s="230">
        <f ca="1">IF(HelpMe7[[#This Row],[Updated Resolved Date]]="-",NOW()-TEXT(HelpMe7[[#This Row],[Updated Creation Date]],"mmm dd, yyyy hh:mm"),HelpMe7[[#This Row],[Updated Resolved Date]]-HelpMe7[[#This Row],[Updated Creation Date]])</f>
        <v>9.9243055555562023</v>
      </c>
      <c r="AB363" s="231">
        <f>YEAR(TEXT(HelpMe7[[#This Row],[Updated Creation Date]],"mmm dd, yyyy hh:mm"))</f>
        <v>2024</v>
      </c>
      <c r="AC363" s="228">
        <f>WEEKNUM(TEXT(HelpMe7[[#This Row],[Updated Creation Date]],"mmm dd, yyyy hh:mm"),2)</f>
        <v>33</v>
      </c>
      <c r="AD363" s="228" t="str">
        <f>_xlfn.CONCAT(HelpMe7[[#This Row],[Year]],"-W",HelpMe7[[#This Row],[Week'#]])</f>
        <v>2024-W33</v>
      </c>
      <c r="AE363" s="228" t="str">
        <f>IFERROR(VLOOKUP(HelpMe7[[#This Row],[ID]],CGTracker[#All],11,FALSE),"No CG Status Found")</f>
        <v>No CG Status Found</v>
      </c>
      <c r="AF363" s="228">
        <f>MONTH(TEXT(HelpMe7[[#This Row],[Updated Creation Date]],"mmm dd, yyyy hh:mm"))</f>
        <v>8</v>
      </c>
      <c r="AG363" s="228" t="str">
        <f>_xlfn.CONCAT(HelpMe7[[#This Row],[Year]],"-M",HelpMe7[[#This Row],[Month]])</f>
        <v>2024-M8</v>
      </c>
      <c r="AH363" s="228" t="str">
        <f ca="1">IF(HelpMe7[[#This Row],[Age]]&lt;2,"Less than 2",IF(HelpMe7[[#This Row],[Age]]&lt;5,"From 2 to 5",IF(HelpMe7[[#This Row],[Age]]&lt;10,"From 5 to 10","More than 10")))</f>
        <v>From 5 to 10</v>
      </c>
      <c r="AI3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45517.734027777777</v>
      </c>
      <c r="AJ3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45527.658333333333</v>
      </c>
    </row>
    <row r="364" spans="1:36" ht="14.45">
      <c r="A364" s="236" t="s">
        <v>9318</v>
      </c>
      <c r="B364" s="224" t="s">
        <v>156</v>
      </c>
      <c r="C364" s="224" t="s">
        <v>795</v>
      </c>
      <c r="D364" s="1" t="s">
        <v>3137</v>
      </c>
      <c r="E364" s="224" t="s">
        <v>2488</v>
      </c>
      <c r="F364" s="224" t="s">
        <v>742</v>
      </c>
      <c r="G364" s="224" t="s">
        <v>941</v>
      </c>
      <c r="H364" s="224" t="s">
        <v>403</v>
      </c>
      <c r="I364" s="227" t="s">
        <v>9319</v>
      </c>
      <c r="J364" s="225" t="s">
        <v>9320</v>
      </c>
      <c r="K364" s="224" t="s">
        <v>846</v>
      </c>
      <c r="L364" s="225" t="s">
        <v>8941</v>
      </c>
      <c r="M364" s="224" t="s">
        <v>2448</v>
      </c>
      <c r="N364" s="224" t="s">
        <v>886</v>
      </c>
      <c r="O364" s="224" t="s">
        <v>850</v>
      </c>
      <c r="P364" s="225" t="s">
        <v>8941</v>
      </c>
      <c r="Q364" s="224" t="s">
        <v>795</v>
      </c>
      <c r="R364" s="225" t="s">
        <v>9321</v>
      </c>
      <c r="S364" s="225" t="s">
        <v>9321</v>
      </c>
      <c r="T364" s="225" t="s">
        <v>9320</v>
      </c>
      <c r="U364" s="224" t="s">
        <v>855</v>
      </c>
      <c r="V364" s="224" t="s">
        <v>855</v>
      </c>
      <c r="W364" s="224" t="s">
        <v>869</v>
      </c>
      <c r="X364" s="228" t="str">
        <f>VLOOKUP(HelpMe7[[#This Row],[Technician]],Technicians[#All],3,FALSE)</f>
        <v>RAK Ceramics</v>
      </c>
      <c r="Y364" s="228" t="str">
        <f>VLOOKUP(HelpMe7[[#This Row],[Technician]],Technicians[#All],2,FALSE)</f>
        <v>SAP SD</v>
      </c>
      <c r="Z364" s="233" t="str">
        <f>IF((TEXT("Oct 28, 2024 00:00 AM","mmm dd, yyyy hh:mm") - TEXT(HelpMe7[[#This Row],[Updated Creation Date]],"mmm dd, yyyy hh:mm"))&gt;0, "Yes","No")</f>
        <v>Yes</v>
      </c>
      <c r="AA364" s="230">
        <f ca="1">IF(HelpMe7[[#This Row],[Updated Resolved Date]]="-",NOW()-TEXT(HelpMe7[[#This Row],[Updated Creation Date]],"mmm dd, yyyy hh:mm"),HelpMe7[[#This Row],[Updated Resolved Date]]-HelpMe7[[#This Row],[Updated Creation Date]])</f>
        <v>5.6250000001455192E-2</v>
      </c>
      <c r="AB364" s="231">
        <f>YEAR(TEXT(HelpMe7[[#This Row],[Updated Creation Date]],"mmm dd, yyyy hh:mm"))</f>
        <v>2024</v>
      </c>
      <c r="AC364" s="228">
        <f>WEEKNUM(TEXT(HelpMe7[[#This Row],[Updated Creation Date]],"mmm dd, yyyy hh:mm"),2)</f>
        <v>33</v>
      </c>
      <c r="AD364" s="228" t="str">
        <f>_xlfn.CONCAT(HelpMe7[[#This Row],[Year]],"-W",HelpMe7[[#This Row],[Week'#]])</f>
        <v>2024-W33</v>
      </c>
      <c r="AE364" s="228" t="str">
        <f>IFERROR(VLOOKUP(HelpMe7[[#This Row],[ID]],CGTracker[#All],11,FALSE),"No CG Status Found")</f>
        <v>No CG Status Found</v>
      </c>
      <c r="AF364" s="228">
        <f>MONTH(TEXT(HelpMe7[[#This Row],[Updated Creation Date]],"mmm dd, yyyy hh:mm"))</f>
        <v>8</v>
      </c>
      <c r="AG364" s="228" t="str">
        <f>_xlfn.CONCAT(HelpMe7[[#This Row],[Year]],"-M",HelpMe7[[#This Row],[Month]])</f>
        <v>2024-M8</v>
      </c>
      <c r="AH364" s="228" t="str">
        <f ca="1">IF(HelpMe7[[#This Row],[Age]]&lt;2,"Less than 2",IF(HelpMe7[[#This Row],[Age]]&lt;5,"From 2 to 5",IF(HelpMe7[[#This Row],[Age]]&lt;10,"From 5 to 10","More than 10")))</f>
        <v>Less than 2</v>
      </c>
      <c r="AI3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45517.669444444444</v>
      </c>
      <c r="AJ3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45517.725694444445</v>
      </c>
    </row>
    <row r="365" spans="1:36" ht="14.45">
      <c r="A365" s="236" t="s">
        <v>9322</v>
      </c>
      <c r="B365" s="224" t="s">
        <v>156</v>
      </c>
      <c r="C365" s="224" t="s">
        <v>795</v>
      </c>
      <c r="D365" s="1" t="s">
        <v>3142</v>
      </c>
      <c r="E365" s="224" t="s">
        <v>3143</v>
      </c>
      <c r="F365" s="224" t="s">
        <v>2413</v>
      </c>
      <c r="G365" s="224" t="s">
        <v>882</v>
      </c>
      <c r="H365" s="224" t="s">
        <v>403</v>
      </c>
      <c r="I365" s="227" t="s">
        <v>9323</v>
      </c>
      <c r="J365" s="225" t="s">
        <v>9324</v>
      </c>
      <c r="K365" s="224" t="s">
        <v>846</v>
      </c>
      <c r="L365" s="225" t="s">
        <v>9325</v>
      </c>
      <c r="M365" s="224" t="s">
        <v>3143</v>
      </c>
      <c r="N365" s="224" t="s">
        <v>924</v>
      </c>
      <c r="O365" s="224" t="s">
        <v>850</v>
      </c>
      <c r="P365" s="225" t="s">
        <v>9325</v>
      </c>
      <c r="Q365" s="224" t="s">
        <v>795</v>
      </c>
      <c r="R365" s="225" t="s">
        <v>9326</v>
      </c>
      <c r="S365" s="225" t="s">
        <v>9327</v>
      </c>
      <c r="T365" s="225" t="s">
        <v>9324</v>
      </c>
      <c r="U365" s="224" t="s">
        <v>855</v>
      </c>
      <c r="V365" s="224" t="s">
        <v>855</v>
      </c>
      <c r="W365" s="224" t="s">
        <v>869</v>
      </c>
      <c r="X365" s="228" t="str">
        <f>VLOOKUP(HelpMe7[[#This Row],[Technician]],Technicians[#All],3,FALSE)</f>
        <v>RAK Ceramics</v>
      </c>
      <c r="Y365" s="228" t="str">
        <f>VLOOKUP(HelpMe7[[#This Row],[Technician]],Technicians[#All],2,FALSE)</f>
        <v>SAP Basis</v>
      </c>
      <c r="Z365" s="233" t="str">
        <f>IF((TEXT("Oct 28, 2024 00:00 AM","mmm dd, yyyy hh:mm") - TEXT(HelpMe7[[#This Row],[Updated Creation Date]],"mmm dd, yyyy hh:mm"))&gt;0, "Yes","No")</f>
        <v>Yes</v>
      </c>
      <c r="AA365" s="230">
        <f ca="1">IF(HelpMe7[[#This Row],[Updated Resolved Date]]="-",NOW()-TEXT(HelpMe7[[#This Row],[Updated Creation Date]],"mmm dd, yyyy hh:mm"),HelpMe7[[#This Row],[Updated Resolved Date]]-HelpMe7[[#This Row],[Updated Creation Date]])</f>
        <v>8.0409722222248092</v>
      </c>
      <c r="AB365" s="231">
        <f>YEAR(TEXT(HelpMe7[[#This Row],[Updated Creation Date]],"mmm dd, yyyy hh:mm"))</f>
        <v>2024</v>
      </c>
      <c r="AC365" s="228">
        <f>WEEKNUM(TEXT(HelpMe7[[#This Row],[Updated Creation Date]],"mmm dd, yyyy hh:mm"),2)</f>
        <v>33</v>
      </c>
      <c r="AD365" s="228" t="str">
        <f>_xlfn.CONCAT(HelpMe7[[#This Row],[Year]],"-W",HelpMe7[[#This Row],[Week'#]])</f>
        <v>2024-W33</v>
      </c>
      <c r="AE365" s="228" t="str">
        <f>IFERROR(VLOOKUP(HelpMe7[[#This Row],[ID]],CGTracker[#All],11,FALSE),"No CG Status Found")</f>
        <v>No CG Status Found</v>
      </c>
      <c r="AF365" s="228">
        <f>MONTH(TEXT(HelpMe7[[#This Row],[Updated Creation Date]],"mmm dd, yyyy hh:mm"))</f>
        <v>8</v>
      </c>
      <c r="AG365" s="228" t="str">
        <f>_xlfn.CONCAT(HelpMe7[[#This Row],[Year]],"-M",HelpMe7[[#This Row],[Month]])</f>
        <v>2024-M8</v>
      </c>
      <c r="AH365" s="228" t="str">
        <f ca="1">IF(HelpMe7[[#This Row],[Age]]&lt;2,"Less than 2",IF(HelpMe7[[#This Row],[Age]]&lt;5,"From 2 to 5",IF(HelpMe7[[#This Row],[Age]]&lt;10,"From 5 to 10","More than 10")))</f>
        <v>From 5 to 10</v>
      </c>
      <c r="AI3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45518.650694444441</v>
      </c>
      <c r="AJ3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45526.691666666666</v>
      </c>
    </row>
    <row r="366" spans="1:36" ht="26.1">
      <c r="A366" s="236" t="s">
        <v>9328</v>
      </c>
      <c r="B366" s="224" t="s">
        <v>117</v>
      </c>
      <c r="C366" s="224" t="s">
        <v>795</v>
      </c>
      <c r="D366" s="1" t="s">
        <v>3150</v>
      </c>
      <c r="E366" s="224" t="s">
        <v>3151</v>
      </c>
      <c r="F366" s="224" t="s">
        <v>2413</v>
      </c>
      <c r="G366" s="224" t="s">
        <v>882</v>
      </c>
      <c r="H366" s="224" t="s">
        <v>403</v>
      </c>
      <c r="I366" s="227" t="s">
        <v>9329</v>
      </c>
      <c r="J366" s="225" t="s">
        <v>9330</v>
      </c>
      <c r="K366" s="224" t="s">
        <v>890</v>
      </c>
      <c r="L366" s="225" t="s">
        <v>9331</v>
      </c>
      <c r="M366" s="224" t="s">
        <v>933</v>
      </c>
      <c r="N366" s="224" t="s">
        <v>1240</v>
      </c>
      <c r="O366" s="224" t="s">
        <v>850</v>
      </c>
      <c r="P366" s="225" t="s">
        <v>9331</v>
      </c>
      <c r="Q366" s="224" t="s">
        <v>795</v>
      </c>
      <c r="R366" s="225" t="s">
        <v>9332</v>
      </c>
      <c r="S366" s="225" t="s">
        <v>9332</v>
      </c>
      <c r="T366" s="225" t="s">
        <v>9330</v>
      </c>
      <c r="U366" s="224" t="s">
        <v>890</v>
      </c>
      <c r="V366" s="224" t="s">
        <v>855</v>
      </c>
      <c r="W366" s="224" t="s">
        <v>938</v>
      </c>
      <c r="X366" s="228" t="str">
        <f>VLOOKUP(HelpMe7[[#This Row],[Technician]],Technicians[#All],3,FALSE)</f>
        <v>RAK Ceramics</v>
      </c>
      <c r="Y366" s="228" t="str">
        <f>VLOOKUP(HelpMe7[[#This Row],[Technician]],Technicians[#All],2,FALSE)</f>
        <v>SAP Basis</v>
      </c>
      <c r="Z366" s="230" t="str">
        <f>IF((TEXT("Oct 28, 2024 00:00 AM","mmm dd, yyyy hh:mm") - TEXT(HelpMe7[[#This Row],[Updated Creation Date]],"mmm dd, yyyy hh:mm"))&gt;0, "Yes","No")</f>
        <v>Yes</v>
      </c>
      <c r="AA366" s="230">
        <f ca="1">IF(HelpMe7[[#This Row],[Updated Resolved Date]]="-",NOW()-TEXT(HelpMe7[[#This Row],[Updated Creation Date]],"mmm dd, yyyy hh:mm"),HelpMe7[[#This Row],[Updated Resolved Date]]-HelpMe7[[#This Row],[Updated Creation Date]])</f>
        <v>6.9805555555576575</v>
      </c>
      <c r="AB366" s="231">
        <f>YEAR(TEXT(HelpMe7[[#This Row],[Updated Creation Date]],"mmm dd, yyyy hh:mm"))</f>
        <v>2024</v>
      </c>
      <c r="AC366" s="228">
        <f>WEEKNUM(TEXT(HelpMe7[[#This Row],[Updated Creation Date]],"mmm dd, yyyy hh:mm"),2)</f>
        <v>33</v>
      </c>
      <c r="AD366" s="228" t="str">
        <f>_xlfn.CONCAT(HelpMe7[[#This Row],[Year]],"-W",HelpMe7[[#This Row],[Week'#]])</f>
        <v>2024-W33</v>
      </c>
      <c r="AE366" s="228" t="str">
        <f>IFERROR(VLOOKUP(HelpMe7[[#This Row],[ID]],CGTracker[#All],11,FALSE),"No CG Status Found")</f>
        <v>No CG Status Found</v>
      </c>
      <c r="AF366" s="228">
        <f>MONTH(TEXT(HelpMe7[[#This Row],[Updated Creation Date]],"mmm dd, yyyy hh:mm"))</f>
        <v>8</v>
      </c>
      <c r="AG366" s="228" t="str">
        <f>_xlfn.CONCAT(HelpMe7[[#This Row],[Year]],"-M",HelpMe7[[#This Row],[Month]])</f>
        <v>2024-M8</v>
      </c>
      <c r="AH366" s="228" t="str">
        <f ca="1">IF(HelpMe7[[#This Row],[Age]]&lt;2,"Less than 2",IF(HelpMe7[[#This Row],[Age]]&lt;5,"From 2 to 5",IF(HelpMe7[[#This Row],[Age]]&lt;10,"From 5 to 10","More than 10")))</f>
        <v>From 5 to 10</v>
      </c>
      <c r="AI3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45518.433333333334</v>
      </c>
      <c r="AJ3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45525.413888888892</v>
      </c>
    </row>
    <row r="367" spans="1:36" ht="14.45">
      <c r="A367" s="236" t="s">
        <v>9333</v>
      </c>
      <c r="B367" s="224" t="s">
        <v>156</v>
      </c>
      <c r="C367" s="224" t="s">
        <v>795</v>
      </c>
      <c r="D367" s="1" t="s">
        <v>3157</v>
      </c>
      <c r="E367" s="224" t="s">
        <v>3158</v>
      </c>
      <c r="F367" s="224" t="s">
        <v>603</v>
      </c>
      <c r="G367" s="224" t="s">
        <v>895</v>
      </c>
      <c r="H367" s="224" t="s">
        <v>403</v>
      </c>
      <c r="I367" s="227" t="s">
        <v>9334</v>
      </c>
      <c r="J367" s="225" t="s">
        <v>9335</v>
      </c>
      <c r="K367" s="224" t="s">
        <v>846</v>
      </c>
      <c r="L367" s="225" t="s">
        <v>9336</v>
      </c>
      <c r="M367" s="224" t="s">
        <v>933</v>
      </c>
      <c r="N367" s="224" t="s">
        <v>855</v>
      </c>
      <c r="O367" s="224" t="s">
        <v>850</v>
      </c>
      <c r="P367" s="225" t="s">
        <v>9336</v>
      </c>
      <c r="Q367" s="224" t="s">
        <v>795</v>
      </c>
      <c r="R367" s="225" t="s">
        <v>9337</v>
      </c>
      <c r="S367" s="225" t="s">
        <v>9337</v>
      </c>
      <c r="T367" s="225" t="s">
        <v>9335</v>
      </c>
      <c r="U367" s="224" t="s">
        <v>855</v>
      </c>
      <c r="V367" s="224" t="s">
        <v>3164</v>
      </c>
      <c r="W367" s="224" t="s">
        <v>869</v>
      </c>
      <c r="X367" s="228" t="str">
        <f>VLOOKUP(HelpMe7[[#This Row],[Technician]],Technicians[#All],3,FALSE)</f>
        <v>RAK Ceramics</v>
      </c>
      <c r="Y367" s="228" t="str">
        <f>VLOOKUP(HelpMe7[[#This Row],[Technician]],Technicians[#All],2,FALSE)</f>
        <v>SAP ABAP</v>
      </c>
      <c r="Z367" s="233" t="str">
        <f>IF((TEXT("Oct 28, 2024 00:00 AM","mmm dd, yyyy hh:mm") - TEXT(HelpMe7[[#This Row],[Updated Creation Date]],"mmm dd, yyyy hh:mm"))&gt;0, "Yes","No")</f>
        <v>Yes</v>
      </c>
      <c r="AA367" s="230">
        <f ca="1">IF(HelpMe7[[#This Row],[Updated Resolved Date]]="-",NOW()-TEXT(HelpMe7[[#This Row],[Updated Creation Date]],"mmm dd, yyyy hh:mm"),HelpMe7[[#This Row],[Updated Resolved Date]]-HelpMe7[[#This Row],[Updated Creation Date]])</f>
        <v>3.2881944444379769</v>
      </c>
      <c r="AB367" s="231">
        <f>YEAR(TEXT(HelpMe7[[#This Row],[Updated Creation Date]],"mmm dd, yyyy hh:mm"))</f>
        <v>2024</v>
      </c>
      <c r="AC367" s="228">
        <f>WEEKNUM(TEXT(HelpMe7[[#This Row],[Updated Creation Date]],"mmm dd, yyyy hh:mm"),2)</f>
        <v>33</v>
      </c>
      <c r="AD367" s="228" t="str">
        <f>_xlfn.CONCAT(HelpMe7[[#This Row],[Year]],"-W",HelpMe7[[#This Row],[Week'#]])</f>
        <v>2024-W33</v>
      </c>
      <c r="AE367" s="228" t="str">
        <f>IFERROR(VLOOKUP(HelpMe7[[#This Row],[ID]],CGTracker[#All],11,FALSE),"No CG Status Found")</f>
        <v>No CG Status Found</v>
      </c>
      <c r="AF367" s="228">
        <f>MONTH(TEXT(HelpMe7[[#This Row],[Updated Creation Date]],"mmm dd, yyyy hh:mm"))</f>
        <v>8</v>
      </c>
      <c r="AG367" s="228" t="str">
        <f>_xlfn.CONCAT(HelpMe7[[#This Row],[Year]],"-M",HelpMe7[[#This Row],[Month]])</f>
        <v>2024-M8</v>
      </c>
      <c r="AH367" s="228" t="str">
        <f ca="1">IF(HelpMe7[[#This Row],[Age]]&lt;2,"Less than 2",IF(HelpMe7[[#This Row],[Age]]&lt;5,"From 2 to 5",IF(HelpMe7[[#This Row],[Age]]&lt;10,"From 5 to 10","More than 10")))</f>
        <v>From 2 to 5</v>
      </c>
      <c r="AI3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45518.474305555559</v>
      </c>
      <c r="AJ3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45521.762499999997</v>
      </c>
    </row>
    <row r="368" spans="1:36" ht="14.45">
      <c r="A368" s="236" t="s">
        <v>9338</v>
      </c>
      <c r="B368" s="224" t="s">
        <v>117</v>
      </c>
      <c r="C368" s="224" t="s">
        <v>795</v>
      </c>
      <c r="D368" s="1" t="s">
        <v>3165</v>
      </c>
      <c r="E368" s="224" t="s">
        <v>1262</v>
      </c>
      <c r="F368" s="224" t="s">
        <v>742</v>
      </c>
      <c r="G368" s="224" t="s">
        <v>941</v>
      </c>
      <c r="H368" s="224" t="s">
        <v>403</v>
      </c>
      <c r="I368" s="227" t="s">
        <v>9339</v>
      </c>
      <c r="J368" s="225" t="s">
        <v>9340</v>
      </c>
      <c r="K368" s="224" t="s">
        <v>846</v>
      </c>
      <c r="L368" s="225" t="s">
        <v>8196</v>
      </c>
      <c r="M368" s="224" t="s">
        <v>933</v>
      </c>
      <c r="N368" s="224" t="s">
        <v>1240</v>
      </c>
      <c r="O368" s="224" t="s">
        <v>850</v>
      </c>
      <c r="P368" s="225" t="s">
        <v>8196</v>
      </c>
      <c r="Q368" s="224" t="s">
        <v>795</v>
      </c>
      <c r="R368" s="225" t="s">
        <v>9341</v>
      </c>
      <c r="S368" s="225" t="s">
        <v>9341</v>
      </c>
      <c r="T368" s="225" t="s">
        <v>9340</v>
      </c>
      <c r="U368" s="224" t="s">
        <v>846</v>
      </c>
      <c r="V368" s="224" t="s">
        <v>3170</v>
      </c>
      <c r="W368" s="224" t="s">
        <v>869</v>
      </c>
      <c r="X368" s="228" t="str">
        <f>VLOOKUP(HelpMe7[[#This Row],[Technician]],Technicians[#All],3,FALSE)</f>
        <v>RAK Ceramics</v>
      </c>
      <c r="Y368" s="228" t="str">
        <f>VLOOKUP(HelpMe7[[#This Row],[Technician]],Technicians[#All],2,FALSE)</f>
        <v>SAP SD</v>
      </c>
      <c r="Z368" s="233" t="str">
        <f>IF((TEXT("Oct 28, 2024 00:00 AM","mmm dd, yyyy hh:mm") - TEXT(HelpMe7[[#This Row],[Updated Creation Date]],"mmm dd, yyyy hh:mm"))&gt;0, "Yes","No")</f>
        <v>Yes</v>
      </c>
      <c r="AA368" s="230">
        <f ca="1">IF(HelpMe7[[#This Row],[Updated Resolved Date]]="-",NOW()-TEXT(HelpMe7[[#This Row],[Updated Creation Date]],"mmm dd, yyyy hh:mm"),HelpMe7[[#This Row],[Updated Resolved Date]]-HelpMe7[[#This Row],[Updated Creation Date]])</f>
        <v>41.203472222223354</v>
      </c>
      <c r="AB368" s="231">
        <f>YEAR(TEXT(HelpMe7[[#This Row],[Updated Creation Date]],"mmm dd, yyyy hh:mm"))</f>
        <v>2024</v>
      </c>
      <c r="AC368" s="228">
        <f>WEEKNUM(TEXT(HelpMe7[[#This Row],[Updated Creation Date]],"mmm dd, yyyy hh:mm"),2)</f>
        <v>33</v>
      </c>
      <c r="AD368" s="228" t="str">
        <f>_xlfn.CONCAT(HelpMe7[[#This Row],[Year]],"-W",HelpMe7[[#This Row],[Week'#]])</f>
        <v>2024-W33</v>
      </c>
      <c r="AE368" s="228" t="str">
        <f>IFERROR(VLOOKUP(HelpMe7[[#This Row],[ID]],CGTracker[#All],11,FALSE),"No CG Status Found")</f>
        <v>No CG Status Found</v>
      </c>
      <c r="AF368" s="228">
        <f>MONTH(TEXT(HelpMe7[[#This Row],[Updated Creation Date]],"mmm dd, yyyy hh:mm"))</f>
        <v>8</v>
      </c>
      <c r="AG368" s="228" t="str">
        <f>_xlfn.CONCAT(HelpMe7[[#This Row],[Year]],"-M",HelpMe7[[#This Row],[Month]])</f>
        <v>2024-M8</v>
      </c>
      <c r="AH368" s="228" t="str">
        <f ca="1">IF(HelpMe7[[#This Row],[Age]]&lt;2,"Less than 2",IF(HelpMe7[[#This Row],[Age]]&lt;5,"From 2 to 5",IF(HelpMe7[[#This Row],[Age]]&lt;10,"From 5 to 10","More than 10")))</f>
        <v>More than 10</v>
      </c>
      <c r="AI3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45518.519444444442</v>
      </c>
      <c r="AJ3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45559.722916666666</v>
      </c>
    </row>
    <row r="369" spans="1:36" ht="26.1">
      <c r="A369" s="236" t="s">
        <v>9342</v>
      </c>
      <c r="B369" s="224" t="s">
        <v>117</v>
      </c>
      <c r="C369" s="224" t="s">
        <v>795</v>
      </c>
      <c r="D369" s="1" t="s">
        <v>3171</v>
      </c>
      <c r="E369" s="224" t="s">
        <v>3172</v>
      </c>
      <c r="F369" s="224" t="s">
        <v>603</v>
      </c>
      <c r="G369" s="224" t="s">
        <v>860</v>
      </c>
      <c r="H369" s="224" t="s">
        <v>268</v>
      </c>
      <c r="I369" s="227" t="s">
        <v>9343</v>
      </c>
      <c r="J369" s="225" t="s">
        <v>9344</v>
      </c>
      <c r="K369" s="224" t="s">
        <v>846</v>
      </c>
      <c r="L369" s="225" t="s">
        <v>855</v>
      </c>
      <c r="M369" s="224" t="s">
        <v>3172</v>
      </c>
      <c r="N369" s="224" t="s">
        <v>3175</v>
      </c>
      <c r="O369" s="224" t="s">
        <v>850</v>
      </c>
      <c r="P369" s="225" t="s">
        <v>9345</v>
      </c>
      <c r="Q369" s="224" t="s">
        <v>795</v>
      </c>
      <c r="R369" s="225" t="s">
        <v>855</v>
      </c>
      <c r="S369" s="225" t="s">
        <v>855</v>
      </c>
      <c r="T369" s="225" t="s">
        <v>9344</v>
      </c>
      <c r="U369" s="224" t="s">
        <v>846</v>
      </c>
      <c r="V369" s="224" t="s">
        <v>855</v>
      </c>
      <c r="W369" s="224" t="s">
        <v>869</v>
      </c>
      <c r="X369" s="228" t="str">
        <f>VLOOKUP(HelpMe7[[#This Row],[Technician]],Technicians[#All],3,FALSE)</f>
        <v>RAK Ceramics</v>
      </c>
      <c r="Y369" s="228" t="str">
        <f>VLOOKUP(HelpMe7[[#This Row],[Technician]],Technicians[#All],2,FALSE)</f>
        <v>SAP ABAP</v>
      </c>
      <c r="Z369" s="233" t="str">
        <f>IF((TEXT("Oct 28, 2024 00:00 AM","mmm dd, yyyy hh:mm") - TEXT(HelpMe7[[#This Row],[Updated Creation Date]],"mmm dd, yyyy hh:mm"))&gt;0, "Yes","No")</f>
        <v>Yes</v>
      </c>
      <c r="AA369" s="230">
        <f ca="1">IF(HelpMe7[[#This Row],[Updated Resolved Date]]="-",NOW()-TEXT(HelpMe7[[#This Row],[Updated Creation Date]],"mmm dd, yyyy hh:mm"),HelpMe7[[#This Row],[Updated Resolved Date]]-HelpMe7[[#This Row],[Updated Creation Date]])</f>
        <v>135.25613009259541</v>
      </c>
      <c r="AB369" s="231">
        <f>YEAR(TEXT(HelpMe7[[#This Row],[Updated Creation Date]],"mmm dd, yyyy hh:mm"))</f>
        <v>2024</v>
      </c>
      <c r="AC369" s="228">
        <f>WEEKNUM(TEXT(HelpMe7[[#This Row],[Updated Creation Date]],"mmm dd, yyyy hh:mm"),2)</f>
        <v>33</v>
      </c>
      <c r="AD369" s="228" t="str">
        <f>_xlfn.CONCAT(HelpMe7[[#This Row],[Year]],"-W",HelpMe7[[#This Row],[Week'#]])</f>
        <v>2024-W33</v>
      </c>
      <c r="AE369" s="228" t="str">
        <f>IFERROR(VLOOKUP(HelpMe7[[#This Row],[ID]],CGTracker[#All],11,FALSE),"No CG Status Found")</f>
        <v>No CG Status Found</v>
      </c>
      <c r="AF369" s="228">
        <f>MONTH(TEXT(HelpMe7[[#This Row],[Updated Creation Date]],"mmm dd, yyyy hh:mm"))</f>
        <v>8</v>
      </c>
      <c r="AG369" s="228" t="str">
        <f>_xlfn.CONCAT(HelpMe7[[#This Row],[Year]],"-M",HelpMe7[[#This Row],[Month]])</f>
        <v>2024-M8</v>
      </c>
      <c r="AH369" s="228" t="str">
        <f ca="1">IF(HelpMe7[[#This Row],[Age]]&lt;2,"Less than 2",IF(HelpMe7[[#This Row],[Age]]&lt;5,"From 2 to 5",IF(HelpMe7[[#This Row],[Age]]&lt;10,"From 5 to 10","More than 10")))</f>
        <v>More than 10</v>
      </c>
      <c r="AI3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45518.501388888886</v>
      </c>
      <c r="AJ3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70" spans="1:36" ht="14.45">
      <c r="A370" s="236" t="s">
        <v>9346</v>
      </c>
      <c r="B370" s="224" t="s">
        <v>156</v>
      </c>
      <c r="C370" s="224" t="s">
        <v>795</v>
      </c>
      <c r="D370" s="1" t="s">
        <v>3178</v>
      </c>
      <c r="E370" s="224" t="s">
        <v>1536</v>
      </c>
      <c r="F370" s="224" t="s">
        <v>2413</v>
      </c>
      <c r="G370" s="224" t="s">
        <v>882</v>
      </c>
      <c r="H370" s="224" t="s">
        <v>403</v>
      </c>
      <c r="I370" s="227" t="s">
        <v>9347</v>
      </c>
      <c r="J370" s="225" t="s">
        <v>9348</v>
      </c>
      <c r="K370" s="224" t="s">
        <v>846</v>
      </c>
      <c r="L370" s="225" t="s">
        <v>9218</v>
      </c>
      <c r="M370" s="224" t="s">
        <v>2448</v>
      </c>
      <c r="N370" s="224" t="s">
        <v>886</v>
      </c>
      <c r="O370" s="224" t="s">
        <v>850</v>
      </c>
      <c r="P370" s="225" t="s">
        <v>9218</v>
      </c>
      <c r="Q370" s="224" t="s">
        <v>795</v>
      </c>
      <c r="R370" s="225" t="s">
        <v>3080</v>
      </c>
      <c r="S370" s="225" t="s">
        <v>3080</v>
      </c>
      <c r="T370" s="225" t="s">
        <v>9348</v>
      </c>
      <c r="U370" s="224" t="s">
        <v>855</v>
      </c>
      <c r="V370" s="224" t="s">
        <v>855</v>
      </c>
      <c r="W370" s="224" t="s">
        <v>869</v>
      </c>
      <c r="X370" s="228" t="str">
        <f>VLOOKUP(HelpMe7[[#This Row],[Technician]],Technicians[#All],3,FALSE)</f>
        <v>RAK Ceramics</v>
      </c>
      <c r="Y370" s="228" t="str">
        <f>VLOOKUP(HelpMe7[[#This Row],[Technician]],Technicians[#All],2,FALSE)</f>
        <v>SAP Basis</v>
      </c>
      <c r="Z370" s="233" t="str">
        <f>IF((TEXT("Oct 28, 2024 00:00 AM","mmm dd, yyyy hh:mm") - TEXT(HelpMe7[[#This Row],[Updated Creation Date]],"mmm dd, yyyy hh:mm"))&gt;0, "Yes","No")</f>
        <v>Yes</v>
      </c>
      <c r="AA370" s="230">
        <f ca="1">IF(HelpMe7[[#This Row],[Updated Resolved Date]]="-",NOW()-TEXT(HelpMe7[[#This Row],[Updated Creation Date]],"mmm dd, yyyy hh:mm"),HelpMe7[[#This Row],[Updated Resolved Date]]-HelpMe7[[#This Row],[Updated Creation Date]])</f>
        <v>5.6250000001455192E-2</v>
      </c>
      <c r="AB370" s="231">
        <f>YEAR(TEXT(HelpMe7[[#This Row],[Updated Creation Date]],"mmm dd, yyyy hh:mm"))</f>
        <v>2024</v>
      </c>
      <c r="AC370" s="228">
        <f>WEEKNUM(TEXT(HelpMe7[[#This Row],[Updated Creation Date]],"mmm dd, yyyy hh:mm"),2)</f>
        <v>33</v>
      </c>
      <c r="AD370" s="228" t="str">
        <f>_xlfn.CONCAT(HelpMe7[[#This Row],[Year]],"-W",HelpMe7[[#This Row],[Week'#]])</f>
        <v>2024-W33</v>
      </c>
      <c r="AE370" s="228" t="str">
        <f>IFERROR(VLOOKUP(HelpMe7[[#This Row],[ID]],CGTracker[#All],11,FALSE),"No CG Status Found")</f>
        <v>No CG Status Found</v>
      </c>
      <c r="AF370" s="228">
        <f>MONTH(TEXT(HelpMe7[[#This Row],[Updated Creation Date]],"mmm dd, yyyy hh:mm"))</f>
        <v>8</v>
      </c>
      <c r="AG370" s="228" t="str">
        <f>_xlfn.CONCAT(HelpMe7[[#This Row],[Year]],"-M",HelpMe7[[#This Row],[Month]])</f>
        <v>2024-M8</v>
      </c>
      <c r="AH370" s="228" t="str">
        <f ca="1">IF(HelpMe7[[#This Row],[Age]]&lt;2,"Less than 2",IF(HelpMe7[[#This Row],[Age]]&lt;5,"From 2 to 5",IF(HelpMe7[[#This Row],[Age]]&lt;10,"From 5 to 10","More than 10")))</f>
        <v>Less than 2</v>
      </c>
      <c r="AI3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45518.418749999997</v>
      </c>
      <c r="AJ3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45518.474999999999</v>
      </c>
    </row>
    <row r="371" spans="1:36" ht="14.45">
      <c r="A371" s="236" t="s">
        <v>9349</v>
      </c>
      <c r="B371" s="224" t="s">
        <v>156</v>
      </c>
      <c r="C371" s="224" t="s">
        <v>795</v>
      </c>
      <c r="D371" s="1" t="s">
        <v>3182</v>
      </c>
      <c r="E371" s="224" t="s">
        <v>2172</v>
      </c>
      <c r="F371" s="224" t="s">
        <v>742</v>
      </c>
      <c r="G371" s="224" t="s">
        <v>941</v>
      </c>
      <c r="H371" s="224" t="s">
        <v>403</v>
      </c>
      <c r="I371" s="227" t="s">
        <v>9350</v>
      </c>
      <c r="J371" s="225" t="s">
        <v>9351</v>
      </c>
      <c r="K371" s="224" t="s">
        <v>846</v>
      </c>
      <c r="L371" s="225" t="s">
        <v>9352</v>
      </c>
      <c r="M371" s="224" t="s">
        <v>933</v>
      </c>
      <c r="N371" s="224" t="s">
        <v>1666</v>
      </c>
      <c r="O371" s="224" t="s">
        <v>850</v>
      </c>
      <c r="P371" s="225" t="s">
        <v>9352</v>
      </c>
      <c r="Q371" s="224" t="s">
        <v>795</v>
      </c>
      <c r="R371" s="225" t="s">
        <v>9353</v>
      </c>
      <c r="S371" s="225" t="s">
        <v>9354</v>
      </c>
      <c r="T371" s="225" t="s">
        <v>9351</v>
      </c>
      <c r="U371" s="224" t="s">
        <v>855</v>
      </c>
      <c r="V371" s="224" t="s">
        <v>3189</v>
      </c>
      <c r="W371" s="224" t="s">
        <v>869</v>
      </c>
      <c r="X371" s="228" t="str">
        <f>VLOOKUP(HelpMe7[[#This Row],[Technician]],Technicians[#All],3,FALSE)</f>
        <v>RAK Ceramics</v>
      </c>
      <c r="Y371" s="228" t="str">
        <f>VLOOKUP(HelpMe7[[#This Row],[Technician]],Technicians[#All],2,FALSE)</f>
        <v>SAP SD</v>
      </c>
      <c r="Z371" s="233" t="str">
        <f>IF((TEXT("Oct 28, 2024 00:00 AM","mmm dd, yyyy hh:mm") - TEXT(HelpMe7[[#This Row],[Updated Creation Date]],"mmm dd, yyyy hh:mm"))&gt;0, "Yes","No")</f>
        <v>Yes</v>
      </c>
      <c r="AA371" s="230">
        <f ca="1">IF(HelpMe7[[#This Row],[Updated Resolved Date]]="-",NOW()-TEXT(HelpMe7[[#This Row],[Updated Creation Date]],"mmm dd, yyyy hh:mm"),HelpMe7[[#This Row],[Updated Resolved Date]]-HelpMe7[[#This Row],[Updated Creation Date]])</f>
        <v>18.995833333334303</v>
      </c>
      <c r="AB371" s="231">
        <f>YEAR(TEXT(HelpMe7[[#This Row],[Updated Creation Date]],"mmm dd, yyyy hh:mm"))</f>
        <v>2024</v>
      </c>
      <c r="AC371" s="228">
        <f>WEEKNUM(TEXT(HelpMe7[[#This Row],[Updated Creation Date]],"mmm dd, yyyy hh:mm"),2)</f>
        <v>33</v>
      </c>
      <c r="AD371" s="228" t="str">
        <f>_xlfn.CONCAT(HelpMe7[[#This Row],[Year]],"-W",HelpMe7[[#This Row],[Week'#]])</f>
        <v>2024-W33</v>
      </c>
      <c r="AE371" s="228" t="str">
        <f>IFERROR(VLOOKUP(HelpMe7[[#This Row],[ID]],CGTracker[#All],11,FALSE),"No CG Status Found")</f>
        <v>No CG Status Found</v>
      </c>
      <c r="AF371" s="228">
        <f>MONTH(TEXT(HelpMe7[[#This Row],[Updated Creation Date]],"mmm dd, yyyy hh:mm"))</f>
        <v>8</v>
      </c>
      <c r="AG371" s="228" t="str">
        <f>_xlfn.CONCAT(HelpMe7[[#This Row],[Year]],"-M",HelpMe7[[#This Row],[Month]])</f>
        <v>2024-M8</v>
      </c>
      <c r="AH371" s="228" t="str">
        <f ca="1">IF(HelpMe7[[#This Row],[Age]]&lt;2,"Less than 2",IF(HelpMe7[[#This Row],[Age]]&lt;5,"From 2 to 5",IF(HelpMe7[[#This Row],[Age]]&lt;10,"From 5 to 10","More than 10")))</f>
        <v>More than 10</v>
      </c>
      <c r="AI3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45518.700694444444</v>
      </c>
      <c r="AJ3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45537.696527777778</v>
      </c>
    </row>
    <row r="372" spans="1:36" ht="14.45">
      <c r="A372" s="236" t="s">
        <v>9355</v>
      </c>
      <c r="B372" s="224" t="s">
        <v>117</v>
      </c>
      <c r="C372" s="224" t="s">
        <v>795</v>
      </c>
      <c r="D372" s="1" t="s">
        <v>3190</v>
      </c>
      <c r="E372" s="224" t="s">
        <v>3191</v>
      </c>
      <c r="F372" s="224" t="s">
        <v>881</v>
      </c>
      <c r="G372" s="224" t="s">
        <v>882</v>
      </c>
      <c r="H372" s="224" t="s">
        <v>403</v>
      </c>
      <c r="I372" s="227" t="s">
        <v>9356</v>
      </c>
      <c r="J372" s="225" t="s">
        <v>9357</v>
      </c>
      <c r="K372" s="224" t="s">
        <v>846</v>
      </c>
      <c r="L372" s="225" t="s">
        <v>9146</v>
      </c>
      <c r="M372" s="224" t="s">
        <v>933</v>
      </c>
      <c r="N372" s="224" t="s">
        <v>924</v>
      </c>
      <c r="O372" s="224" t="s">
        <v>850</v>
      </c>
      <c r="P372" s="225" t="s">
        <v>9146</v>
      </c>
      <c r="Q372" s="224" t="s">
        <v>795</v>
      </c>
      <c r="R372" s="225" t="s">
        <v>9358</v>
      </c>
      <c r="S372" s="225" t="s">
        <v>9358</v>
      </c>
      <c r="T372" s="225" t="s">
        <v>9357</v>
      </c>
      <c r="U372" s="224" t="s">
        <v>890</v>
      </c>
      <c r="V372" s="224" t="s">
        <v>855</v>
      </c>
      <c r="W372" s="224" t="s">
        <v>869</v>
      </c>
      <c r="X372" s="228" t="str">
        <f>VLOOKUP(HelpMe7[[#This Row],[Technician]],Technicians[#All],3,FALSE)</f>
        <v>RAK Ceramics</v>
      </c>
      <c r="Y372" s="228" t="str">
        <f>VLOOKUP(HelpMe7[[#This Row],[Technician]],Technicians[#All],2,FALSE)</f>
        <v>SAP Basis</v>
      </c>
      <c r="Z372" s="233" t="str">
        <f>IF((TEXT("Oct 28, 2024 00:00 AM","mmm dd, yyyy hh:mm") - TEXT(HelpMe7[[#This Row],[Updated Creation Date]],"mmm dd, yyyy hh:mm"))&gt;0, "Yes","No")</f>
        <v>Yes</v>
      </c>
      <c r="AA372" s="230">
        <f ca="1">IF(HelpMe7[[#This Row],[Updated Resolved Date]]="-",NOW()-TEXT(HelpMe7[[#This Row],[Updated Creation Date]],"mmm dd, yyyy hh:mm"),HelpMe7[[#This Row],[Updated Resolved Date]]-HelpMe7[[#This Row],[Updated Creation Date]])</f>
        <v>46.991666666661331</v>
      </c>
      <c r="AB372" s="231">
        <f>YEAR(TEXT(HelpMe7[[#This Row],[Updated Creation Date]],"mmm dd, yyyy hh:mm"))</f>
        <v>2024</v>
      </c>
      <c r="AC372" s="228">
        <f>WEEKNUM(TEXT(HelpMe7[[#This Row],[Updated Creation Date]],"mmm dd, yyyy hh:mm"),2)</f>
        <v>33</v>
      </c>
      <c r="AD372" s="228" t="str">
        <f>_xlfn.CONCAT(HelpMe7[[#This Row],[Year]],"-W",HelpMe7[[#This Row],[Week'#]])</f>
        <v>2024-W33</v>
      </c>
      <c r="AE372" s="228" t="str">
        <f>IFERROR(VLOOKUP(HelpMe7[[#This Row],[ID]],CGTracker[#All],11,FALSE),"No CG Status Found")</f>
        <v>No CG Status Found</v>
      </c>
      <c r="AF372" s="228">
        <f>MONTH(TEXT(HelpMe7[[#This Row],[Updated Creation Date]],"mmm dd, yyyy hh:mm"))</f>
        <v>8</v>
      </c>
      <c r="AG372" s="228" t="str">
        <f>_xlfn.CONCAT(HelpMe7[[#This Row],[Year]],"-M",HelpMe7[[#This Row],[Month]])</f>
        <v>2024-M8</v>
      </c>
      <c r="AH372" s="228" t="str">
        <f ca="1">IF(HelpMe7[[#This Row],[Age]]&lt;2,"Less than 2",IF(HelpMe7[[#This Row],[Age]]&lt;5,"From 2 to 5",IF(HelpMe7[[#This Row],[Age]]&lt;10,"From 5 to 10","More than 10")))</f>
        <v>More than 10</v>
      </c>
      <c r="AI3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45518.724305555559</v>
      </c>
      <c r="AJ3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45565.71597222222</v>
      </c>
    </row>
    <row r="373" spans="1:36" ht="14.45">
      <c r="A373" s="236" t="s">
        <v>9359</v>
      </c>
      <c r="B373" s="224" t="s">
        <v>156</v>
      </c>
      <c r="C373" s="224" t="s">
        <v>841</v>
      </c>
      <c r="D373" s="1" t="s">
        <v>3196</v>
      </c>
      <c r="E373" s="224" t="s">
        <v>3197</v>
      </c>
      <c r="F373" s="224" t="s">
        <v>2413</v>
      </c>
      <c r="G373" s="224" t="s">
        <v>882</v>
      </c>
      <c r="H373" s="224" t="s">
        <v>403</v>
      </c>
      <c r="I373" s="227" t="s">
        <v>9360</v>
      </c>
      <c r="J373" s="225" t="s">
        <v>9361</v>
      </c>
      <c r="K373" s="224" t="s">
        <v>846</v>
      </c>
      <c r="L373" s="225" t="s">
        <v>9362</v>
      </c>
      <c r="M373" s="224" t="s">
        <v>933</v>
      </c>
      <c r="N373" s="224" t="s">
        <v>855</v>
      </c>
      <c r="O373" s="224" t="s">
        <v>850</v>
      </c>
      <c r="P373" s="225" t="s">
        <v>9362</v>
      </c>
      <c r="Q373" s="224" t="s">
        <v>841</v>
      </c>
      <c r="R373" s="225" t="s">
        <v>9363</v>
      </c>
      <c r="S373" s="225" t="s">
        <v>9363</v>
      </c>
      <c r="T373" s="225" t="s">
        <v>9361</v>
      </c>
      <c r="U373" s="224" t="s">
        <v>855</v>
      </c>
      <c r="V373" s="224" t="s">
        <v>855</v>
      </c>
      <c r="W373" s="224" t="s">
        <v>869</v>
      </c>
      <c r="X373" s="228" t="str">
        <f>VLOOKUP(HelpMe7[[#This Row],[Technician]],Technicians[#All],3,FALSE)</f>
        <v>RAK Ceramics</v>
      </c>
      <c r="Y373" s="228" t="str">
        <f>VLOOKUP(HelpMe7[[#This Row],[Technician]],Technicians[#All],2,FALSE)</f>
        <v>SAP Basis</v>
      </c>
      <c r="Z373" s="233" t="str">
        <f>IF((TEXT("Oct 28, 2024 00:00 AM","mmm dd, yyyy hh:mm") - TEXT(HelpMe7[[#This Row],[Updated Creation Date]],"mmm dd, yyyy hh:mm"))&gt;0, "Yes","No")</f>
        <v>Yes</v>
      </c>
      <c r="AA373" s="230">
        <f ca="1">IF(HelpMe7[[#This Row],[Updated Resolved Date]]="-",NOW()-TEXT(HelpMe7[[#This Row],[Updated Creation Date]],"mmm dd, yyyy hh:mm"),HelpMe7[[#This Row],[Updated Resolved Date]]-HelpMe7[[#This Row],[Updated Creation Date]])</f>
        <v>1.6527777777737356</v>
      </c>
      <c r="AB373" s="231">
        <f>YEAR(TEXT(HelpMe7[[#This Row],[Updated Creation Date]],"mmm dd, yyyy hh:mm"))</f>
        <v>2024</v>
      </c>
      <c r="AC373" s="228">
        <f>WEEKNUM(TEXT(HelpMe7[[#This Row],[Updated Creation Date]],"mmm dd, yyyy hh:mm"),2)</f>
        <v>33</v>
      </c>
      <c r="AD373" s="228" t="str">
        <f>_xlfn.CONCAT(HelpMe7[[#This Row],[Year]],"-W",HelpMe7[[#This Row],[Week'#]])</f>
        <v>2024-W33</v>
      </c>
      <c r="AE373" s="228" t="str">
        <f>IFERROR(VLOOKUP(HelpMe7[[#This Row],[ID]],CGTracker[#All],11,FALSE),"No CG Status Found")</f>
        <v>No CG Status Found</v>
      </c>
      <c r="AF373" s="228">
        <f>MONTH(TEXT(HelpMe7[[#This Row],[Updated Creation Date]],"mmm dd, yyyy hh:mm"))</f>
        <v>8</v>
      </c>
      <c r="AG373" s="228" t="str">
        <f>_xlfn.CONCAT(HelpMe7[[#This Row],[Year]],"-M",HelpMe7[[#This Row],[Month]])</f>
        <v>2024-M8</v>
      </c>
      <c r="AH373" s="228" t="str">
        <f ca="1">IF(HelpMe7[[#This Row],[Age]]&lt;2,"Less than 2",IF(HelpMe7[[#This Row],[Age]]&lt;5,"From 2 to 5",IF(HelpMe7[[#This Row],[Age]]&lt;10,"From 5 to 10","More than 10")))</f>
        <v>Less than 2</v>
      </c>
      <c r="AI3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45518.741666666669</v>
      </c>
      <c r="AJ3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45520.394444444442</v>
      </c>
    </row>
    <row r="374" spans="1:36" ht="14.45">
      <c r="A374" s="236" t="s">
        <v>9364</v>
      </c>
      <c r="B374" s="224" t="s">
        <v>156</v>
      </c>
      <c r="C374" s="224" t="s">
        <v>841</v>
      </c>
      <c r="D374" s="1" t="s">
        <v>3203</v>
      </c>
      <c r="E374" s="224" t="s">
        <v>3204</v>
      </c>
      <c r="F374" s="224" t="s">
        <v>2413</v>
      </c>
      <c r="G374" s="224" t="s">
        <v>882</v>
      </c>
      <c r="H374" s="224" t="s">
        <v>403</v>
      </c>
      <c r="I374" s="227" t="s">
        <v>1890</v>
      </c>
      <c r="J374" s="225" t="s">
        <v>9365</v>
      </c>
      <c r="K374" s="224" t="s">
        <v>846</v>
      </c>
      <c r="L374" s="225" t="s">
        <v>9362</v>
      </c>
      <c r="M374" s="224" t="s">
        <v>933</v>
      </c>
      <c r="N374" s="224" t="s">
        <v>3207</v>
      </c>
      <c r="O374" s="224" t="s">
        <v>850</v>
      </c>
      <c r="P374" s="225" t="s">
        <v>9362</v>
      </c>
      <c r="Q374" s="224" t="s">
        <v>841</v>
      </c>
      <c r="R374" s="225" t="s">
        <v>9366</v>
      </c>
      <c r="S374" s="225" t="s">
        <v>9366</v>
      </c>
      <c r="T374" s="225" t="s">
        <v>9365</v>
      </c>
      <c r="U374" s="224" t="s">
        <v>855</v>
      </c>
      <c r="V374" s="224" t="s">
        <v>855</v>
      </c>
      <c r="W374" s="224" t="s">
        <v>869</v>
      </c>
      <c r="X374" s="228" t="str">
        <f>VLOOKUP(HelpMe7[[#This Row],[Technician]],Technicians[#All],3,FALSE)</f>
        <v>RAK Ceramics</v>
      </c>
      <c r="Y374" s="228" t="str">
        <f>VLOOKUP(HelpMe7[[#This Row],[Technician]],Technicians[#All],2,FALSE)</f>
        <v>SAP Basis</v>
      </c>
      <c r="Z374" s="233" t="str">
        <f>IF((TEXT("Oct 28, 2024 00:00 AM","mmm dd, yyyy hh:mm") - TEXT(HelpMe7[[#This Row],[Updated Creation Date]],"mmm dd, yyyy hh:mm"))&gt;0, "Yes","No")</f>
        <v>Yes</v>
      </c>
      <c r="AA374" s="230">
        <f ca="1">IF(HelpMe7[[#This Row],[Updated Resolved Date]]="-",NOW()-TEXT(HelpMe7[[#This Row],[Updated Creation Date]],"mmm dd, yyyy hh:mm"),HelpMe7[[#This Row],[Updated Resolved Date]]-HelpMe7[[#This Row],[Updated Creation Date]])</f>
        <v>1.6229166666671517</v>
      </c>
      <c r="AB374" s="231">
        <f>YEAR(TEXT(HelpMe7[[#This Row],[Updated Creation Date]],"mmm dd, yyyy hh:mm"))</f>
        <v>2024</v>
      </c>
      <c r="AC374" s="228">
        <f>WEEKNUM(TEXT(HelpMe7[[#This Row],[Updated Creation Date]],"mmm dd, yyyy hh:mm"),2)</f>
        <v>33</v>
      </c>
      <c r="AD374" s="228" t="str">
        <f>_xlfn.CONCAT(HelpMe7[[#This Row],[Year]],"-W",HelpMe7[[#This Row],[Week'#]])</f>
        <v>2024-W33</v>
      </c>
      <c r="AE374" s="228" t="str">
        <f>IFERROR(VLOOKUP(HelpMe7[[#This Row],[ID]],CGTracker[#All],11,FALSE),"No CG Status Found")</f>
        <v>No CG Status Found</v>
      </c>
      <c r="AF374" s="228">
        <f>MONTH(TEXT(HelpMe7[[#This Row],[Updated Creation Date]],"mmm dd, yyyy hh:mm"))</f>
        <v>8</v>
      </c>
      <c r="AG374" s="228" t="str">
        <f>_xlfn.CONCAT(HelpMe7[[#This Row],[Year]],"-M",HelpMe7[[#This Row],[Month]])</f>
        <v>2024-M8</v>
      </c>
      <c r="AH374" s="228" t="str">
        <f ca="1">IF(HelpMe7[[#This Row],[Age]]&lt;2,"Less than 2",IF(HelpMe7[[#This Row],[Age]]&lt;5,"From 2 to 5",IF(HelpMe7[[#This Row],[Age]]&lt;10,"From 5 to 10","More than 10")))</f>
        <v>Less than 2</v>
      </c>
      <c r="AI3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45518.754861111112</v>
      </c>
      <c r="AJ3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45520.37777777778</v>
      </c>
    </row>
    <row r="375" spans="1:36" ht="14.45">
      <c r="A375" s="236" t="s">
        <v>9367</v>
      </c>
      <c r="B375" s="224" t="s">
        <v>156</v>
      </c>
      <c r="C375" s="224" t="s">
        <v>892</v>
      </c>
      <c r="D375" s="1" t="s">
        <v>3210</v>
      </c>
      <c r="E375" s="224" t="s">
        <v>3044</v>
      </c>
      <c r="F375" s="224" t="s">
        <v>742</v>
      </c>
      <c r="G375" s="224" t="s">
        <v>516</v>
      </c>
      <c r="H375" s="224" t="s">
        <v>403</v>
      </c>
      <c r="I375" s="227" t="s">
        <v>9368</v>
      </c>
      <c r="J375" s="225" t="s">
        <v>9369</v>
      </c>
      <c r="K375" s="224" t="s">
        <v>846</v>
      </c>
      <c r="L375" s="225" t="s">
        <v>9370</v>
      </c>
      <c r="M375" s="224" t="s">
        <v>3044</v>
      </c>
      <c r="N375" s="224" t="s">
        <v>1024</v>
      </c>
      <c r="O375" s="224" t="s">
        <v>850</v>
      </c>
      <c r="P375" s="225" t="s">
        <v>9370</v>
      </c>
      <c r="Q375" s="224" t="s">
        <v>795</v>
      </c>
      <c r="R375" s="225" t="s">
        <v>9371</v>
      </c>
      <c r="S375" s="225" t="s">
        <v>9371</v>
      </c>
      <c r="T375" s="225" t="s">
        <v>9369</v>
      </c>
      <c r="U375" s="224" t="s">
        <v>855</v>
      </c>
      <c r="V375" s="224" t="s">
        <v>3216</v>
      </c>
      <c r="W375" s="224" t="s">
        <v>869</v>
      </c>
      <c r="X375" s="228" t="str">
        <f>VLOOKUP(HelpMe7[[#This Row],[Technician]],Technicians[#All],3,FALSE)</f>
        <v>RAK Ceramics</v>
      </c>
      <c r="Y375" s="228" t="str">
        <f>VLOOKUP(HelpMe7[[#This Row],[Technician]],Technicians[#All],2,FALSE)</f>
        <v>SAP SD</v>
      </c>
      <c r="Z375" s="233" t="str">
        <f>IF((TEXT("Oct 28, 2024 00:00 AM","mmm dd, yyyy hh:mm") - TEXT(HelpMe7[[#This Row],[Updated Creation Date]],"mmm dd, yyyy hh:mm"))&gt;0, "Yes","No")</f>
        <v>Yes</v>
      </c>
      <c r="AA375" s="230">
        <f ca="1">IF(HelpMe7[[#This Row],[Updated Resolved Date]]="-",NOW()-TEXT(HelpMe7[[#This Row],[Updated Creation Date]],"mmm dd, yyyy hh:mm"),HelpMe7[[#This Row],[Updated Resolved Date]]-HelpMe7[[#This Row],[Updated Creation Date]])</f>
        <v>1.7819444444394321</v>
      </c>
      <c r="AB375" s="231">
        <f>YEAR(TEXT(HelpMe7[[#This Row],[Updated Creation Date]],"mmm dd, yyyy hh:mm"))</f>
        <v>2024</v>
      </c>
      <c r="AC375" s="228">
        <f>WEEKNUM(TEXT(HelpMe7[[#This Row],[Updated Creation Date]],"mmm dd, yyyy hh:mm"),2)</f>
        <v>33</v>
      </c>
      <c r="AD375" s="228" t="str">
        <f>_xlfn.CONCAT(HelpMe7[[#This Row],[Year]],"-W",HelpMe7[[#This Row],[Week'#]])</f>
        <v>2024-W33</v>
      </c>
      <c r="AE375" s="228" t="str">
        <f>IFERROR(VLOOKUP(HelpMe7[[#This Row],[ID]],CGTracker[#All],11,FALSE),"No CG Status Found")</f>
        <v>No CG Status Found</v>
      </c>
      <c r="AF375" s="228">
        <f>MONTH(TEXT(HelpMe7[[#This Row],[Updated Creation Date]],"mmm dd, yyyy hh:mm"))</f>
        <v>8</v>
      </c>
      <c r="AG375" s="228" t="str">
        <f>_xlfn.CONCAT(HelpMe7[[#This Row],[Year]],"-M",HelpMe7[[#This Row],[Month]])</f>
        <v>2024-M8</v>
      </c>
      <c r="AH375" s="228" t="str">
        <f ca="1">IF(HelpMe7[[#This Row],[Age]]&lt;2,"Less than 2",IF(HelpMe7[[#This Row],[Age]]&lt;5,"From 2 to 5",IF(HelpMe7[[#This Row],[Age]]&lt;10,"From 5 to 10","More than 10")))</f>
        <v>Less than 2</v>
      </c>
      <c r="AI3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45518.688194444447</v>
      </c>
      <c r="AJ3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45520.470138888886</v>
      </c>
    </row>
    <row r="376" spans="1:36" ht="14.45">
      <c r="A376" s="236" t="s">
        <v>9372</v>
      </c>
      <c r="B376" s="224" t="s">
        <v>156</v>
      </c>
      <c r="C376" s="224" t="s">
        <v>795</v>
      </c>
      <c r="D376" s="1" t="s">
        <v>3217</v>
      </c>
      <c r="E376" s="224" t="s">
        <v>1155</v>
      </c>
      <c r="F376" s="224" t="s">
        <v>2413</v>
      </c>
      <c r="G376" s="224" t="s">
        <v>882</v>
      </c>
      <c r="H376" s="224" t="s">
        <v>403</v>
      </c>
      <c r="I376" s="227" t="s">
        <v>9102</v>
      </c>
      <c r="J376" s="225" t="s">
        <v>9373</v>
      </c>
      <c r="K376" s="224" t="s">
        <v>846</v>
      </c>
      <c r="L376" s="225" t="s">
        <v>9374</v>
      </c>
      <c r="M376" s="224" t="s">
        <v>933</v>
      </c>
      <c r="N376" s="224" t="s">
        <v>886</v>
      </c>
      <c r="O376" s="224" t="s">
        <v>850</v>
      </c>
      <c r="P376" s="225" t="s">
        <v>9374</v>
      </c>
      <c r="Q376" s="224" t="s">
        <v>795</v>
      </c>
      <c r="R376" s="225" t="s">
        <v>9375</v>
      </c>
      <c r="S376" s="225" t="s">
        <v>9375</v>
      </c>
      <c r="T376" s="225" t="s">
        <v>9373</v>
      </c>
      <c r="U376" s="224" t="s">
        <v>855</v>
      </c>
      <c r="V376" s="224" t="s">
        <v>855</v>
      </c>
      <c r="W376" s="224" t="s">
        <v>855</v>
      </c>
      <c r="X376" s="228" t="str">
        <f>VLOOKUP(HelpMe7[[#This Row],[Technician]],Technicians[#All],3,FALSE)</f>
        <v>RAK Ceramics</v>
      </c>
      <c r="Y376" s="228" t="str">
        <f>VLOOKUP(HelpMe7[[#This Row],[Technician]],Technicians[#All],2,FALSE)</f>
        <v>SAP Basis</v>
      </c>
      <c r="Z376" s="233" t="str">
        <f>IF((TEXT("Oct 28, 2024 00:00 AM","mmm dd, yyyy hh:mm") - TEXT(HelpMe7[[#This Row],[Updated Creation Date]],"mmm dd, yyyy hh:mm"))&gt;0, "Yes","No")</f>
        <v>Yes</v>
      </c>
      <c r="AA376" s="230">
        <f ca="1">IF(HelpMe7[[#This Row],[Updated Resolved Date]]="-",NOW()-TEXT(HelpMe7[[#This Row],[Updated Creation Date]],"mmm dd, yyyy hh:mm"),HelpMe7[[#This Row],[Updated Resolved Date]]-HelpMe7[[#This Row],[Updated Creation Date]])</f>
        <v>1.2833333333328483</v>
      </c>
      <c r="AB376" s="231">
        <f>YEAR(TEXT(HelpMe7[[#This Row],[Updated Creation Date]],"mmm dd, yyyy hh:mm"))</f>
        <v>2024</v>
      </c>
      <c r="AC376" s="228">
        <f>WEEKNUM(TEXT(HelpMe7[[#This Row],[Updated Creation Date]],"mmm dd, yyyy hh:mm"),2)</f>
        <v>33</v>
      </c>
      <c r="AD376" s="228" t="str">
        <f>_xlfn.CONCAT(HelpMe7[[#This Row],[Year]],"-W",HelpMe7[[#This Row],[Week'#]])</f>
        <v>2024-W33</v>
      </c>
      <c r="AE376" s="228" t="str">
        <f>IFERROR(VLOOKUP(HelpMe7[[#This Row],[ID]],CGTracker[#All],11,FALSE),"No CG Status Found")</f>
        <v>No CG Status Found</v>
      </c>
      <c r="AF376" s="228">
        <f>MONTH(TEXT(HelpMe7[[#This Row],[Updated Creation Date]],"mmm dd, yyyy hh:mm"))</f>
        <v>8</v>
      </c>
      <c r="AG376" s="228" t="str">
        <f>_xlfn.CONCAT(HelpMe7[[#This Row],[Year]],"-M",HelpMe7[[#This Row],[Month]])</f>
        <v>2024-M8</v>
      </c>
      <c r="AH376" s="228" t="str">
        <f ca="1">IF(HelpMe7[[#This Row],[Age]]&lt;2,"Less than 2",IF(HelpMe7[[#This Row],[Age]]&lt;5,"From 2 to 5",IF(HelpMe7[[#This Row],[Age]]&lt;10,"From 5 to 10","More than 10")))</f>
        <v>Less than 2</v>
      </c>
      <c r="AI3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45519.404861111114</v>
      </c>
      <c r="AJ3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45520.688194444447</v>
      </c>
    </row>
    <row r="377" spans="1:36" ht="14.45">
      <c r="A377" s="236" t="s">
        <v>9376</v>
      </c>
      <c r="B377" s="224" t="s">
        <v>117</v>
      </c>
      <c r="C377" s="224" t="s">
        <v>795</v>
      </c>
      <c r="D377" s="1" t="s">
        <v>3221</v>
      </c>
      <c r="E377" s="224" t="s">
        <v>3222</v>
      </c>
      <c r="F377" s="224" t="s">
        <v>2413</v>
      </c>
      <c r="G377" s="224" t="s">
        <v>882</v>
      </c>
      <c r="H377" s="224" t="s">
        <v>403</v>
      </c>
      <c r="I377" s="227" t="s">
        <v>9377</v>
      </c>
      <c r="J377" s="225" t="s">
        <v>9378</v>
      </c>
      <c r="K377" s="224" t="s">
        <v>846</v>
      </c>
      <c r="L377" s="225" t="s">
        <v>9362</v>
      </c>
      <c r="M377" s="224" t="s">
        <v>933</v>
      </c>
      <c r="N377" s="224" t="s">
        <v>1240</v>
      </c>
      <c r="O377" s="224" t="s">
        <v>850</v>
      </c>
      <c r="P377" s="225" t="s">
        <v>9362</v>
      </c>
      <c r="Q377" s="224" t="s">
        <v>795</v>
      </c>
      <c r="R377" s="225" t="s">
        <v>9379</v>
      </c>
      <c r="S377" s="225" t="s">
        <v>9379</v>
      </c>
      <c r="T377" s="225" t="s">
        <v>9378</v>
      </c>
      <c r="U377" s="224" t="s">
        <v>890</v>
      </c>
      <c r="V377" s="224" t="s">
        <v>855</v>
      </c>
      <c r="W377" s="224" t="s">
        <v>869</v>
      </c>
      <c r="X377" s="228" t="str">
        <f>VLOOKUP(HelpMe7[[#This Row],[Technician]],Technicians[#All],3,FALSE)</f>
        <v>RAK Ceramics</v>
      </c>
      <c r="Y377" s="228" t="str">
        <f>VLOOKUP(HelpMe7[[#This Row],[Technician]],Technicians[#All],2,FALSE)</f>
        <v>SAP Basis</v>
      </c>
      <c r="Z377" s="233" t="str">
        <f>IF((TEXT("Oct 28, 2024 00:00 AM","mmm dd, yyyy hh:mm") - TEXT(HelpMe7[[#This Row],[Updated Creation Date]],"mmm dd, yyyy hh:mm"))&gt;0, "Yes","No")</f>
        <v>Yes</v>
      </c>
      <c r="AA377" s="230">
        <f ca="1">IF(HelpMe7[[#This Row],[Updated Resolved Date]]="-",NOW()-TEXT(HelpMe7[[#This Row],[Updated Creation Date]],"mmm dd, yyyy hh:mm"),HelpMe7[[#This Row],[Updated Resolved Date]]-HelpMe7[[#This Row],[Updated Creation Date]])</f>
        <v>0.945138888884685</v>
      </c>
      <c r="AB377" s="231">
        <f>YEAR(TEXT(HelpMe7[[#This Row],[Updated Creation Date]],"mmm dd, yyyy hh:mm"))</f>
        <v>2024</v>
      </c>
      <c r="AC377" s="228">
        <f>WEEKNUM(TEXT(HelpMe7[[#This Row],[Updated Creation Date]],"mmm dd, yyyy hh:mm"),2)</f>
        <v>33</v>
      </c>
      <c r="AD377" s="228" t="str">
        <f>_xlfn.CONCAT(HelpMe7[[#This Row],[Year]],"-W",HelpMe7[[#This Row],[Week'#]])</f>
        <v>2024-W33</v>
      </c>
      <c r="AE377" s="228" t="str">
        <f>IFERROR(VLOOKUP(HelpMe7[[#This Row],[ID]],CGTracker[#All],11,FALSE),"No CG Status Found")</f>
        <v>No CG Status Found</v>
      </c>
      <c r="AF377" s="228">
        <f>MONTH(TEXT(HelpMe7[[#This Row],[Updated Creation Date]],"mmm dd, yyyy hh:mm"))</f>
        <v>8</v>
      </c>
      <c r="AG377" s="228" t="str">
        <f>_xlfn.CONCAT(HelpMe7[[#This Row],[Year]],"-M",HelpMe7[[#This Row],[Month]])</f>
        <v>2024-M8</v>
      </c>
      <c r="AH377" s="228" t="str">
        <f ca="1">IF(HelpMe7[[#This Row],[Age]]&lt;2,"Less than 2",IF(HelpMe7[[#This Row],[Age]]&lt;5,"From 2 to 5",IF(HelpMe7[[#This Row],[Age]]&lt;10,"From 5 to 10","More than 10")))</f>
        <v>Less than 2</v>
      </c>
      <c r="AI3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45519.420138888891</v>
      </c>
      <c r="AJ3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45520.365277777775</v>
      </c>
    </row>
    <row r="378" spans="1:36" ht="26.1">
      <c r="A378" s="236" t="s">
        <v>9380</v>
      </c>
      <c r="B378" s="224" t="s">
        <v>117</v>
      </c>
      <c r="C378" s="224" t="s">
        <v>841</v>
      </c>
      <c r="D378" s="1" t="s">
        <v>3227</v>
      </c>
      <c r="E378" s="224" t="s">
        <v>3228</v>
      </c>
      <c r="F378" s="224" t="s">
        <v>881</v>
      </c>
      <c r="G378" s="224" t="s">
        <v>882</v>
      </c>
      <c r="H378" s="224" t="s">
        <v>403</v>
      </c>
      <c r="I378" s="227" t="s">
        <v>9381</v>
      </c>
      <c r="J378" s="225" t="s">
        <v>9117</v>
      </c>
      <c r="K378" s="224" t="s">
        <v>890</v>
      </c>
      <c r="L378" s="225" t="s">
        <v>8839</v>
      </c>
      <c r="M378" s="224" t="s">
        <v>933</v>
      </c>
      <c r="N378" s="224" t="s">
        <v>934</v>
      </c>
      <c r="O378" s="224" t="s">
        <v>850</v>
      </c>
      <c r="P378" s="225" t="s">
        <v>8839</v>
      </c>
      <c r="Q378" s="224" t="s">
        <v>841</v>
      </c>
      <c r="R378" s="225" t="s">
        <v>9382</v>
      </c>
      <c r="S378" s="225" t="s">
        <v>9382</v>
      </c>
      <c r="T378" s="225" t="s">
        <v>9117</v>
      </c>
      <c r="U378" s="224" t="s">
        <v>890</v>
      </c>
      <c r="V378" s="224" t="s">
        <v>855</v>
      </c>
      <c r="W378" s="224" t="s">
        <v>938</v>
      </c>
      <c r="X378" s="228" t="str">
        <f>VLOOKUP(HelpMe7[[#This Row],[Technician]],Technicians[#All],3,FALSE)</f>
        <v>RAK Ceramics</v>
      </c>
      <c r="Y378" s="228" t="str">
        <f>VLOOKUP(HelpMe7[[#This Row],[Technician]],Technicians[#All],2,FALSE)</f>
        <v>SAP Basis</v>
      </c>
      <c r="Z378" s="233" t="str">
        <f>IF((TEXT("Oct 28, 2024 00:00 AM","mmm dd, yyyy hh:mm") - TEXT(HelpMe7[[#This Row],[Updated Creation Date]],"mmm dd, yyyy hh:mm"))&gt;0, "Yes","No")</f>
        <v>Yes</v>
      </c>
      <c r="AA378" s="230">
        <f ca="1">IF(HelpMe7[[#This Row],[Updated Resolved Date]]="-",NOW()-TEXT(HelpMe7[[#This Row],[Updated Creation Date]],"mmm dd, yyyy hh:mm"),HelpMe7[[#This Row],[Updated Resolved Date]]-HelpMe7[[#This Row],[Updated Creation Date]])</f>
        <v>12.037499999998545</v>
      </c>
      <c r="AB378" s="231">
        <f>YEAR(TEXT(HelpMe7[[#This Row],[Updated Creation Date]],"mmm dd, yyyy hh:mm"))</f>
        <v>2024</v>
      </c>
      <c r="AC378" s="228">
        <f>WEEKNUM(TEXT(HelpMe7[[#This Row],[Updated Creation Date]],"mmm dd, yyyy hh:mm"),2)</f>
        <v>33</v>
      </c>
      <c r="AD378" s="228" t="str">
        <f>_xlfn.CONCAT(HelpMe7[[#This Row],[Year]],"-W",HelpMe7[[#This Row],[Week'#]])</f>
        <v>2024-W33</v>
      </c>
      <c r="AE378" s="228" t="str">
        <f>IFERROR(VLOOKUP(HelpMe7[[#This Row],[ID]],CGTracker[#All],11,FALSE),"No CG Status Found")</f>
        <v>No CG Status Found</v>
      </c>
      <c r="AF378" s="228">
        <f>MONTH(TEXT(HelpMe7[[#This Row],[Updated Creation Date]],"mmm dd, yyyy hh:mm"))</f>
        <v>8</v>
      </c>
      <c r="AG378" s="228" t="str">
        <f>_xlfn.CONCAT(HelpMe7[[#This Row],[Year]],"-M",HelpMe7[[#This Row],[Month]])</f>
        <v>2024-M8</v>
      </c>
      <c r="AH378" s="228" t="str">
        <f ca="1">IF(HelpMe7[[#This Row],[Age]]&lt;2,"Less than 2",IF(HelpMe7[[#This Row],[Age]]&lt;5,"From 2 to 5",IF(HelpMe7[[#This Row],[Age]]&lt;10,"From 5 to 10","More than 10")))</f>
        <v>More than 10</v>
      </c>
      <c r="AI3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45519.622916666667</v>
      </c>
      <c r="AJ3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45531.660416666666</v>
      </c>
    </row>
    <row r="379" spans="1:36" ht="26.1">
      <c r="A379" s="236" t="s">
        <v>9383</v>
      </c>
      <c r="B379" s="224" t="s">
        <v>156</v>
      </c>
      <c r="C379" s="224" t="s">
        <v>795</v>
      </c>
      <c r="D379" s="1" t="s">
        <v>3232</v>
      </c>
      <c r="E379" s="224" t="s">
        <v>1262</v>
      </c>
      <c r="F379" s="224" t="s">
        <v>603</v>
      </c>
      <c r="G379" s="224" t="s">
        <v>860</v>
      </c>
      <c r="H379" s="224" t="s">
        <v>403</v>
      </c>
      <c r="I379" s="227" t="s">
        <v>9384</v>
      </c>
      <c r="J379" s="225" t="s">
        <v>9385</v>
      </c>
      <c r="K379" s="224" t="s">
        <v>846</v>
      </c>
      <c r="L379" s="225" t="s">
        <v>9386</v>
      </c>
      <c r="M379" s="224" t="s">
        <v>933</v>
      </c>
      <c r="N379" s="224" t="s">
        <v>1240</v>
      </c>
      <c r="O379" s="224" t="s">
        <v>850</v>
      </c>
      <c r="P379" s="225" t="s">
        <v>9386</v>
      </c>
      <c r="Q379" s="224" t="s">
        <v>795</v>
      </c>
      <c r="R379" s="225" t="s">
        <v>9387</v>
      </c>
      <c r="S379" s="225" t="s">
        <v>9388</v>
      </c>
      <c r="T379" s="225" t="s">
        <v>9385</v>
      </c>
      <c r="U379" s="224" t="s">
        <v>855</v>
      </c>
      <c r="V379" s="224" t="s">
        <v>3239</v>
      </c>
      <c r="W379" s="224" t="s">
        <v>869</v>
      </c>
      <c r="X379" s="228" t="str">
        <f>VLOOKUP(HelpMe7[[#This Row],[Technician]],Technicians[#All],3,FALSE)</f>
        <v>RAK Ceramics</v>
      </c>
      <c r="Y379" s="228" t="str">
        <f>VLOOKUP(HelpMe7[[#This Row],[Technician]],Technicians[#All],2,FALSE)</f>
        <v>SAP ABAP</v>
      </c>
      <c r="Z379" s="233" t="str">
        <f>IF((TEXT("Oct 28, 2024 00:00 AM","mmm dd, yyyy hh:mm") - TEXT(HelpMe7[[#This Row],[Updated Creation Date]],"mmm dd, yyyy hh:mm"))&gt;0, "Yes","No")</f>
        <v>Yes</v>
      </c>
      <c r="AA379" s="230">
        <f ca="1">IF(HelpMe7[[#This Row],[Updated Resolved Date]]="-",NOW()-TEXT(HelpMe7[[#This Row],[Updated Creation Date]],"mmm dd, yyyy hh:mm"),HelpMe7[[#This Row],[Updated Resolved Date]]-HelpMe7[[#This Row],[Updated Creation Date]])</f>
        <v>20.191666666665697</v>
      </c>
      <c r="AB379" s="231">
        <f>YEAR(TEXT(HelpMe7[[#This Row],[Updated Creation Date]],"mmm dd, yyyy hh:mm"))</f>
        <v>2024</v>
      </c>
      <c r="AC379" s="228">
        <f>WEEKNUM(TEXT(HelpMe7[[#This Row],[Updated Creation Date]],"mmm dd, yyyy hh:mm"),2)</f>
        <v>33</v>
      </c>
      <c r="AD379" s="228" t="str">
        <f>_xlfn.CONCAT(HelpMe7[[#This Row],[Year]],"-W",HelpMe7[[#This Row],[Week'#]])</f>
        <v>2024-W33</v>
      </c>
      <c r="AE379" s="228" t="str">
        <f>IFERROR(VLOOKUP(HelpMe7[[#This Row],[ID]],CGTracker[#All],11,FALSE),"No CG Status Found")</f>
        <v>No CG Status Found</v>
      </c>
      <c r="AF379" s="228">
        <f>MONTH(TEXT(HelpMe7[[#This Row],[Updated Creation Date]],"mmm dd, yyyy hh:mm"))</f>
        <v>8</v>
      </c>
      <c r="AG379" s="228" t="str">
        <f>_xlfn.CONCAT(HelpMe7[[#This Row],[Year]],"-M",HelpMe7[[#This Row],[Month]])</f>
        <v>2024-M8</v>
      </c>
      <c r="AH379" s="228" t="str">
        <f ca="1">IF(HelpMe7[[#This Row],[Age]]&lt;2,"Less than 2",IF(HelpMe7[[#This Row],[Age]]&lt;5,"From 2 to 5",IF(HelpMe7[[#This Row],[Age]]&lt;10,"From 5 to 10","More than 10")))</f>
        <v>More than 10</v>
      </c>
      <c r="AI3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45520.397222222222</v>
      </c>
      <c r="AJ3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45540.588888888888</v>
      </c>
    </row>
    <row r="380" spans="1:36" ht="14.45">
      <c r="A380" s="236" t="s">
        <v>9389</v>
      </c>
      <c r="B380" s="224" t="s">
        <v>117</v>
      </c>
      <c r="C380" s="224" t="s">
        <v>841</v>
      </c>
      <c r="D380" s="1" t="s">
        <v>3240</v>
      </c>
      <c r="E380" s="224" t="s">
        <v>1053</v>
      </c>
      <c r="F380" s="224" t="s">
        <v>2413</v>
      </c>
      <c r="G380" s="224" t="s">
        <v>882</v>
      </c>
      <c r="H380" s="224" t="s">
        <v>403</v>
      </c>
      <c r="I380" s="227" t="s">
        <v>9390</v>
      </c>
      <c r="J380" s="225" t="s">
        <v>9391</v>
      </c>
      <c r="K380" s="224" t="s">
        <v>846</v>
      </c>
      <c r="L380" s="225" t="s">
        <v>3033</v>
      </c>
      <c r="M380" s="224" t="s">
        <v>933</v>
      </c>
      <c r="N380" s="224" t="s">
        <v>924</v>
      </c>
      <c r="O380" s="224" t="s">
        <v>850</v>
      </c>
      <c r="P380" s="225" t="s">
        <v>3033</v>
      </c>
      <c r="Q380" s="224" t="s">
        <v>841</v>
      </c>
      <c r="R380" s="225" t="s">
        <v>9392</v>
      </c>
      <c r="S380" s="225" t="s">
        <v>9392</v>
      </c>
      <c r="T380" s="225" t="s">
        <v>9391</v>
      </c>
      <c r="U380" s="224" t="s">
        <v>890</v>
      </c>
      <c r="V380" s="224" t="s">
        <v>855</v>
      </c>
      <c r="W380" s="224" t="s">
        <v>869</v>
      </c>
      <c r="X380" s="228" t="str">
        <f>VLOOKUP(HelpMe7[[#This Row],[Technician]],Technicians[#All],3,FALSE)</f>
        <v>RAK Ceramics</v>
      </c>
      <c r="Y380" s="228" t="str">
        <f>VLOOKUP(HelpMe7[[#This Row],[Technician]],Technicians[#All],2,FALSE)</f>
        <v>SAP Basis</v>
      </c>
      <c r="Z380" s="233" t="str">
        <f>IF((TEXT("Oct 28, 2024 00:00 AM","mmm dd, yyyy hh:mm") - TEXT(HelpMe7[[#This Row],[Updated Creation Date]],"mmm dd, yyyy hh:mm"))&gt;0, "Yes","No")</f>
        <v>Yes</v>
      </c>
      <c r="AA380" s="230">
        <f ca="1">IF(HelpMe7[[#This Row],[Updated Resolved Date]]="-",NOW()-TEXT(HelpMe7[[#This Row],[Updated Creation Date]],"mmm dd, yyyy hh:mm"),HelpMe7[[#This Row],[Updated Resolved Date]]-HelpMe7[[#This Row],[Updated Creation Date]])</f>
        <v>7.2180555555605679</v>
      </c>
      <c r="AB380" s="231">
        <f>YEAR(TEXT(HelpMe7[[#This Row],[Updated Creation Date]],"mmm dd, yyyy hh:mm"))</f>
        <v>2024</v>
      </c>
      <c r="AC380" s="228">
        <f>WEEKNUM(TEXT(HelpMe7[[#This Row],[Updated Creation Date]],"mmm dd, yyyy hh:mm"),2)</f>
        <v>33</v>
      </c>
      <c r="AD380" s="228" t="str">
        <f>_xlfn.CONCAT(HelpMe7[[#This Row],[Year]],"-W",HelpMe7[[#This Row],[Week'#]])</f>
        <v>2024-W33</v>
      </c>
      <c r="AE380" s="228" t="str">
        <f>IFERROR(VLOOKUP(HelpMe7[[#This Row],[ID]],CGTracker[#All],11,FALSE),"No CG Status Found")</f>
        <v>No CG Status Found</v>
      </c>
      <c r="AF380" s="228">
        <f>MONTH(TEXT(HelpMe7[[#This Row],[Updated Creation Date]],"mmm dd, yyyy hh:mm"))</f>
        <v>8</v>
      </c>
      <c r="AG380" s="228" t="str">
        <f>_xlfn.CONCAT(HelpMe7[[#This Row],[Year]],"-M",HelpMe7[[#This Row],[Month]])</f>
        <v>2024-M8</v>
      </c>
      <c r="AH380" s="228" t="str">
        <f ca="1">IF(HelpMe7[[#This Row],[Age]]&lt;2,"Less than 2",IF(HelpMe7[[#This Row],[Age]]&lt;5,"From 2 to 5",IF(HelpMe7[[#This Row],[Age]]&lt;10,"From 5 to 10","More than 10")))</f>
        <v>From 5 to 10</v>
      </c>
      <c r="AI3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45520.436805555553</v>
      </c>
      <c r="AJ3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45527.654861111114</v>
      </c>
    </row>
    <row r="381" spans="1:36" ht="26.1">
      <c r="A381" s="236" t="s">
        <v>9393</v>
      </c>
      <c r="B381" s="224" t="s">
        <v>117</v>
      </c>
      <c r="C381" s="224" t="s">
        <v>795</v>
      </c>
      <c r="D381" s="1" t="s">
        <v>3245</v>
      </c>
      <c r="E381" s="224" t="s">
        <v>880</v>
      </c>
      <c r="F381" s="224" t="s">
        <v>881</v>
      </c>
      <c r="G381" s="224" t="s">
        <v>882</v>
      </c>
      <c r="H381" s="224" t="s">
        <v>403</v>
      </c>
      <c r="I381" s="227" t="s">
        <v>9394</v>
      </c>
      <c r="J381" s="225" t="s">
        <v>9395</v>
      </c>
      <c r="K381" s="224" t="s">
        <v>890</v>
      </c>
      <c r="L381" s="225" t="s">
        <v>9396</v>
      </c>
      <c r="M381" s="224" t="s">
        <v>933</v>
      </c>
      <c r="N381" s="224" t="s">
        <v>886</v>
      </c>
      <c r="O381" s="224" t="s">
        <v>850</v>
      </c>
      <c r="P381" s="225" t="s">
        <v>9396</v>
      </c>
      <c r="Q381" s="224" t="s">
        <v>795</v>
      </c>
      <c r="R381" s="225" t="s">
        <v>9397</v>
      </c>
      <c r="S381" s="225" t="s">
        <v>9397</v>
      </c>
      <c r="T381" s="225" t="s">
        <v>9395</v>
      </c>
      <c r="U381" s="224" t="s">
        <v>890</v>
      </c>
      <c r="V381" s="224" t="s">
        <v>855</v>
      </c>
      <c r="W381" s="224" t="s">
        <v>938</v>
      </c>
      <c r="X381" s="228" t="str">
        <f>VLOOKUP(HelpMe7[[#This Row],[Technician]],Technicians[#All],3,FALSE)</f>
        <v>RAK Ceramics</v>
      </c>
      <c r="Y381" s="228" t="str">
        <f>VLOOKUP(HelpMe7[[#This Row],[Technician]],Technicians[#All],2,FALSE)</f>
        <v>SAP Basis</v>
      </c>
      <c r="Z381" s="233" t="str">
        <f>IF((TEXT("Oct 28, 2024 00:00 AM","mmm dd, yyyy hh:mm") - TEXT(HelpMe7[[#This Row],[Updated Creation Date]],"mmm dd, yyyy hh:mm"))&gt;0, "Yes","No")</f>
        <v>Yes</v>
      </c>
      <c r="AA381" s="230">
        <f ca="1">IF(HelpMe7[[#This Row],[Updated Resolved Date]]="-",NOW()-TEXT(HelpMe7[[#This Row],[Updated Creation Date]],"mmm dd, yyyy hh:mm"),HelpMe7[[#This Row],[Updated Resolved Date]]-HelpMe7[[#This Row],[Updated Creation Date]])</f>
        <v>90.056250000001455</v>
      </c>
      <c r="AB381" s="231">
        <f>YEAR(TEXT(HelpMe7[[#This Row],[Updated Creation Date]],"mmm dd, yyyy hh:mm"))</f>
        <v>2024</v>
      </c>
      <c r="AC381" s="228">
        <f>WEEKNUM(TEXT(HelpMe7[[#This Row],[Updated Creation Date]],"mmm dd, yyyy hh:mm"),2)</f>
        <v>33</v>
      </c>
      <c r="AD381" s="228" t="str">
        <f>_xlfn.CONCAT(HelpMe7[[#This Row],[Year]],"-W",HelpMe7[[#This Row],[Week'#]])</f>
        <v>2024-W33</v>
      </c>
      <c r="AE381" s="228" t="str">
        <f>IFERROR(VLOOKUP(HelpMe7[[#This Row],[ID]],CGTracker[#All],11,FALSE),"No CG Status Found")</f>
        <v>No CG Status Found</v>
      </c>
      <c r="AF381" s="228">
        <f>MONTH(TEXT(HelpMe7[[#This Row],[Updated Creation Date]],"mmm dd, yyyy hh:mm"))</f>
        <v>8</v>
      </c>
      <c r="AG381" s="228" t="str">
        <f>_xlfn.CONCAT(HelpMe7[[#This Row],[Year]],"-M",HelpMe7[[#This Row],[Month]])</f>
        <v>2024-M8</v>
      </c>
      <c r="AH381" s="228" t="str">
        <f ca="1">IF(HelpMe7[[#This Row],[Age]]&lt;2,"Less than 2",IF(HelpMe7[[#This Row],[Age]]&lt;5,"From 2 to 5",IF(HelpMe7[[#This Row],[Age]]&lt;10,"From 5 to 10","More than 10")))</f>
        <v>More than 10</v>
      </c>
      <c r="AI3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45520.451388888891</v>
      </c>
      <c r="AJ3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45610.507638888892</v>
      </c>
    </row>
    <row r="382" spans="1:36" ht="26.1">
      <c r="A382" s="236" t="s">
        <v>9398</v>
      </c>
      <c r="B382" s="224" t="s">
        <v>117</v>
      </c>
      <c r="C382" s="224" t="s">
        <v>795</v>
      </c>
      <c r="D382" s="1" t="s">
        <v>3251</v>
      </c>
      <c r="E382" s="224" t="s">
        <v>3191</v>
      </c>
      <c r="F382" s="224" t="s">
        <v>881</v>
      </c>
      <c r="G382" s="224" t="s">
        <v>882</v>
      </c>
      <c r="H382" s="224" t="s">
        <v>403</v>
      </c>
      <c r="I382" s="227" t="s">
        <v>9399</v>
      </c>
      <c r="J382" s="225" t="s">
        <v>9400</v>
      </c>
      <c r="K382" s="224" t="s">
        <v>890</v>
      </c>
      <c r="L382" s="225" t="s">
        <v>9401</v>
      </c>
      <c r="M382" s="224" t="s">
        <v>933</v>
      </c>
      <c r="N382" s="224" t="s">
        <v>924</v>
      </c>
      <c r="O382" s="224" t="s">
        <v>850</v>
      </c>
      <c r="P382" s="225" t="s">
        <v>9401</v>
      </c>
      <c r="Q382" s="224" t="s">
        <v>795</v>
      </c>
      <c r="R382" s="225" t="s">
        <v>9402</v>
      </c>
      <c r="S382" s="225" t="s">
        <v>9402</v>
      </c>
      <c r="T382" s="225" t="s">
        <v>9400</v>
      </c>
      <c r="U382" s="224" t="s">
        <v>890</v>
      </c>
      <c r="V382" s="224" t="s">
        <v>855</v>
      </c>
      <c r="W382" s="224" t="s">
        <v>938</v>
      </c>
      <c r="X382" s="228" t="str">
        <f>VLOOKUP(HelpMe7[[#This Row],[Technician]],Technicians[#All],3,FALSE)</f>
        <v>RAK Ceramics</v>
      </c>
      <c r="Y382" s="228" t="str">
        <f>VLOOKUP(HelpMe7[[#This Row],[Technician]],Technicians[#All],2,FALSE)</f>
        <v>SAP Basis</v>
      </c>
      <c r="Z382" s="233" t="str">
        <f>IF((TEXT("Oct 28, 2024 00:00 AM","mmm dd, yyyy hh:mm") - TEXT(HelpMe7[[#This Row],[Updated Creation Date]],"mmm dd, yyyy hh:mm"))&gt;0, "Yes","No")</f>
        <v>Yes</v>
      </c>
      <c r="AA382" s="230">
        <f ca="1">IF(HelpMe7[[#This Row],[Updated Resolved Date]]="-",NOW()-TEXT(HelpMe7[[#This Row],[Updated Creation Date]],"mmm dd, yyyy hh:mm"),HelpMe7[[#This Row],[Updated Resolved Date]]-HelpMe7[[#This Row],[Updated Creation Date]])</f>
        <v>77.023611111108039</v>
      </c>
      <c r="AB382" s="231">
        <f>YEAR(TEXT(HelpMe7[[#This Row],[Updated Creation Date]],"mmm dd, yyyy hh:mm"))</f>
        <v>2024</v>
      </c>
      <c r="AC382" s="228">
        <f>WEEKNUM(TEXT(HelpMe7[[#This Row],[Updated Creation Date]],"mmm dd, yyyy hh:mm"),2)</f>
        <v>33</v>
      </c>
      <c r="AD382" s="228" t="str">
        <f>_xlfn.CONCAT(HelpMe7[[#This Row],[Year]],"-W",HelpMe7[[#This Row],[Week'#]])</f>
        <v>2024-W33</v>
      </c>
      <c r="AE382" s="228" t="str">
        <f>IFERROR(VLOOKUP(HelpMe7[[#This Row],[ID]],CGTracker[#All],11,FALSE),"No CG Status Found")</f>
        <v>No CG Status Found</v>
      </c>
      <c r="AF382" s="228">
        <f>MONTH(TEXT(HelpMe7[[#This Row],[Updated Creation Date]],"mmm dd, yyyy hh:mm"))</f>
        <v>8</v>
      </c>
      <c r="AG382" s="228" t="str">
        <f>_xlfn.CONCAT(HelpMe7[[#This Row],[Year]],"-M",HelpMe7[[#This Row],[Month]])</f>
        <v>2024-M8</v>
      </c>
      <c r="AH382" s="228" t="str">
        <f ca="1">IF(HelpMe7[[#This Row],[Age]]&lt;2,"Less than 2",IF(HelpMe7[[#This Row],[Age]]&lt;5,"From 2 to 5",IF(HelpMe7[[#This Row],[Age]]&lt;10,"From 5 to 10","More than 10")))</f>
        <v>More than 10</v>
      </c>
      <c r="AI3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45520.643750000003</v>
      </c>
      <c r="AJ3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45597.667361111111</v>
      </c>
    </row>
    <row r="383" spans="1:36" ht="14.45">
      <c r="A383" s="236" t="s">
        <v>9403</v>
      </c>
      <c r="B383" s="224" t="s">
        <v>156</v>
      </c>
      <c r="C383" s="224" t="s">
        <v>1035</v>
      </c>
      <c r="D383" s="1" t="s">
        <v>3257</v>
      </c>
      <c r="E383" s="224" t="s">
        <v>3258</v>
      </c>
      <c r="F383" s="224" t="s">
        <v>1054</v>
      </c>
      <c r="G383" s="224" t="s">
        <v>895</v>
      </c>
      <c r="H383" s="224" t="s">
        <v>403</v>
      </c>
      <c r="I383" s="227" t="s">
        <v>9404</v>
      </c>
      <c r="J383" s="225" t="s">
        <v>9405</v>
      </c>
      <c r="K383" s="224" t="s">
        <v>846</v>
      </c>
      <c r="L383" s="225" t="s">
        <v>9171</v>
      </c>
      <c r="M383" s="224" t="s">
        <v>3258</v>
      </c>
      <c r="N383" s="224" t="s">
        <v>1240</v>
      </c>
      <c r="O383" s="224" t="s">
        <v>850</v>
      </c>
      <c r="P383" s="225" t="s">
        <v>9171</v>
      </c>
      <c r="Q383" s="224" t="s">
        <v>892</v>
      </c>
      <c r="R383" s="225" t="s">
        <v>9406</v>
      </c>
      <c r="S383" s="225" t="s">
        <v>9406</v>
      </c>
      <c r="T383" s="225" t="s">
        <v>9405</v>
      </c>
      <c r="U383" s="224" t="s">
        <v>855</v>
      </c>
      <c r="V383" s="224" t="s">
        <v>3263</v>
      </c>
      <c r="W383" s="224" t="s">
        <v>869</v>
      </c>
      <c r="X383" s="228" t="str">
        <f>VLOOKUP(HelpMe7[[#This Row],[Technician]],Technicians[#All],3,FALSE)</f>
        <v>RAK Ceramics</v>
      </c>
      <c r="Y383" s="228" t="str">
        <f>VLOOKUP(HelpMe7[[#This Row],[Technician]],Technicians[#All],2,FALSE)</f>
        <v>SAP PP</v>
      </c>
      <c r="Z383" s="233" t="str">
        <f>IF((TEXT("Oct 28, 2024 00:00 AM","mmm dd, yyyy hh:mm") - TEXT(HelpMe7[[#This Row],[Updated Creation Date]],"mmm dd, yyyy hh:mm"))&gt;0, "Yes","No")</f>
        <v>Yes</v>
      </c>
      <c r="AA383" s="230">
        <f ca="1">IF(HelpMe7[[#This Row],[Updated Resolved Date]]="-",NOW()-TEXT(HelpMe7[[#This Row],[Updated Creation Date]],"mmm dd, yyyy hh:mm"),HelpMe7[[#This Row],[Updated Resolved Date]]-HelpMe7[[#This Row],[Updated Creation Date]])</f>
        <v>5.8874999999970896</v>
      </c>
      <c r="AB383" s="231">
        <f>YEAR(TEXT(HelpMe7[[#This Row],[Updated Creation Date]],"mmm dd, yyyy hh:mm"))</f>
        <v>2024</v>
      </c>
      <c r="AC383" s="228">
        <f>WEEKNUM(TEXT(HelpMe7[[#This Row],[Updated Creation Date]],"mmm dd, yyyy hh:mm"),2)</f>
        <v>33</v>
      </c>
      <c r="AD383" s="228" t="str">
        <f>_xlfn.CONCAT(HelpMe7[[#This Row],[Year]],"-W",HelpMe7[[#This Row],[Week'#]])</f>
        <v>2024-W33</v>
      </c>
      <c r="AE383" s="228" t="str">
        <f>IFERROR(VLOOKUP(HelpMe7[[#This Row],[ID]],CGTracker[#All],11,FALSE),"No CG Status Found")</f>
        <v>No CG Status Found</v>
      </c>
      <c r="AF383" s="228">
        <f>MONTH(TEXT(HelpMe7[[#This Row],[Updated Creation Date]],"mmm dd, yyyy hh:mm"))</f>
        <v>8</v>
      </c>
      <c r="AG383" s="228" t="str">
        <f>_xlfn.CONCAT(HelpMe7[[#This Row],[Year]],"-M",HelpMe7[[#This Row],[Month]])</f>
        <v>2024-M8</v>
      </c>
      <c r="AH383" s="228" t="str">
        <f ca="1">IF(HelpMe7[[#This Row],[Age]]&lt;2,"Less than 2",IF(HelpMe7[[#This Row],[Age]]&lt;5,"From 2 to 5",IF(HelpMe7[[#This Row],[Age]]&lt;10,"From 5 to 10","More than 10")))</f>
        <v>From 5 to 10</v>
      </c>
      <c r="AI3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45519.752083333333</v>
      </c>
      <c r="AJ3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45525.63958333333</v>
      </c>
    </row>
    <row r="384" spans="1:36" ht="14.45">
      <c r="A384" s="236" t="s">
        <v>9407</v>
      </c>
      <c r="B384" s="224" t="s">
        <v>117</v>
      </c>
      <c r="C384" s="224" t="s">
        <v>795</v>
      </c>
      <c r="D384" s="1" t="s">
        <v>3264</v>
      </c>
      <c r="E384" s="224" t="s">
        <v>2840</v>
      </c>
      <c r="F384" s="224" t="s">
        <v>2413</v>
      </c>
      <c r="G384" s="224" t="s">
        <v>882</v>
      </c>
      <c r="H384" s="224" t="s">
        <v>403</v>
      </c>
      <c r="I384" s="227" t="s">
        <v>9408</v>
      </c>
      <c r="J384" s="225" t="s">
        <v>9409</v>
      </c>
      <c r="K384" s="224" t="s">
        <v>846</v>
      </c>
      <c r="L384" s="225" t="s">
        <v>9410</v>
      </c>
      <c r="M384" s="224" t="s">
        <v>2840</v>
      </c>
      <c r="N384" s="224" t="s">
        <v>886</v>
      </c>
      <c r="O384" s="224" t="s">
        <v>850</v>
      </c>
      <c r="P384" s="225" t="s">
        <v>9410</v>
      </c>
      <c r="Q384" s="224" t="s">
        <v>795</v>
      </c>
      <c r="R384" s="225" t="s">
        <v>9411</v>
      </c>
      <c r="S384" s="225" t="s">
        <v>9412</v>
      </c>
      <c r="T384" s="225" t="s">
        <v>9409</v>
      </c>
      <c r="U384" s="224" t="s">
        <v>890</v>
      </c>
      <c r="V384" s="224" t="s">
        <v>855</v>
      </c>
      <c r="W384" s="224" t="s">
        <v>869</v>
      </c>
      <c r="X384" s="228" t="str">
        <f>VLOOKUP(HelpMe7[[#This Row],[Technician]],Technicians[#All],3,FALSE)</f>
        <v>RAK Ceramics</v>
      </c>
      <c r="Y384" s="228" t="str">
        <f>VLOOKUP(HelpMe7[[#This Row],[Technician]],Technicians[#All],2,FALSE)</f>
        <v>SAP Basis</v>
      </c>
      <c r="Z384" s="233" t="str">
        <f>IF((TEXT("Oct 28, 2024 00:00 AM","mmm dd, yyyy hh:mm") - TEXT(HelpMe7[[#This Row],[Updated Creation Date]],"mmm dd, yyyy hh:mm"))&gt;0, "Yes","No")</f>
        <v>Yes</v>
      </c>
      <c r="AA384" s="230">
        <f ca="1">IF(HelpMe7[[#This Row],[Updated Resolved Date]]="-",NOW()-TEXT(HelpMe7[[#This Row],[Updated Creation Date]],"mmm dd, yyyy hh:mm"),HelpMe7[[#This Row],[Updated Resolved Date]]-HelpMe7[[#This Row],[Updated Creation Date]])</f>
        <v>54.709027777775191</v>
      </c>
      <c r="AB384" s="231">
        <f>YEAR(TEXT(HelpMe7[[#This Row],[Updated Creation Date]],"mmm dd, yyyy hh:mm"))</f>
        <v>2024</v>
      </c>
      <c r="AC384" s="228">
        <f>WEEKNUM(TEXT(HelpMe7[[#This Row],[Updated Creation Date]],"mmm dd, yyyy hh:mm"),2)</f>
        <v>33</v>
      </c>
      <c r="AD384" s="228" t="str">
        <f>_xlfn.CONCAT(HelpMe7[[#This Row],[Year]],"-W",HelpMe7[[#This Row],[Week'#]])</f>
        <v>2024-W33</v>
      </c>
      <c r="AE384" s="228" t="str">
        <f>IFERROR(VLOOKUP(HelpMe7[[#This Row],[ID]],CGTracker[#All],11,FALSE),"No CG Status Found")</f>
        <v>No CG Status Found</v>
      </c>
      <c r="AF384" s="228">
        <f>MONTH(TEXT(HelpMe7[[#This Row],[Updated Creation Date]],"mmm dd, yyyy hh:mm"))</f>
        <v>8</v>
      </c>
      <c r="AG384" s="228" t="str">
        <f>_xlfn.CONCAT(HelpMe7[[#This Row],[Year]],"-M",HelpMe7[[#This Row],[Month]])</f>
        <v>2024-M8</v>
      </c>
      <c r="AH384" s="228" t="str">
        <f ca="1">IF(HelpMe7[[#This Row],[Age]]&lt;2,"Less than 2",IF(HelpMe7[[#This Row],[Age]]&lt;5,"From 2 to 5",IF(HelpMe7[[#This Row],[Age]]&lt;10,"From 5 to 10","More than 10")))</f>
        <v>More than 10</v>
      </c>
      <c r="AI3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45520.730555555558</v>
      </c>
      <c r="AJ3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45575.439583333333</v>
      </c>
    </row>
    <row r="385" spans="1:36" ht="26.1">
      <c r="A385" s="236" t="s">
        <v>9413</v>
      </c>
      <c r="B385" s="224" t="s">
        <v>156</v>
      </c>
      <c r="C385" s="224" t="s">
        <v>1035</v>
      </c>
      <c r="D385" s="1" t="s">
        <v>3271</v>
      </c>
      <c r="E385" s="224" t="s">
        <v>3006</v>
      </c>
      <c r="F385" s="224" t="s">
        <v>1054</v>
      </c>
      <c r="G385" s="224" t="s">
        <v>1055</v>
      </c>
      <c r="H385" s="224" t="s">
        <v>403</v>
      </c>
      <c r="I385" s="227" t="s">
        <v>9414</v>
      </c>
      <c r="J385" s="225" t="s">
        <v>9415</v>
      </c>
      <c r="K385" s="224" t="s">
        <v>846</v>
      </c>
      <c r="L385" s="225" t="s">
        <v>9106</v>
      </c>
      <c r="M385" s="224" t="s">
        <v>3006</v>
      </c>
      <c r="N385" s="224" t="s">
        <v>3010</v>
      </c>
      <c r="O385" s="224" t="s">
        <v>850</v>
      </c>
      <c r="P385" s="225" t="s">
        <v>9106</v>
      </c>
      <c r="Q385" s="224" t="s">
        <v>892</v>
      </c>
      <c r="R385" s="225" t="s">
        <v>9416</v>
      </c>
      <c r="S385" s="225" t="s">
        <v>9416</v>
      </c>
      <c r="T385" s="225" t="s">
        <v>9415</v>
      </c>
      <c r="U385" s="224" t="s">
        <v>855</v>
      </c>
      <c r="V385" s="224" t="s">
        <v>3276</v>
      </c>
      <c r="W385" s="224" t="s">
        <v>869</v>
      </c>
      <c r="X385" s="228" t="str">
        <f>VLOOKUP(HelpMe7[[#This Row],[Technician]],Technicians[#All],3,FALSE)</f>
        <v>RAK Ceramics</v>
      </c>
      <c r="Y385" s="228" t="str">
        <f>VLOOKUP(HelpMe7[[#This Row],[Technician]],Technicians[#All],2,FALSE)</f>
        <v>SAP PP</v>
      </c>
      <c r="Z385" s="233" t="str">
        <f>IF((TEXT("Oct 28, 2024 00:00 AM","mmm dd, yyyy hh:mm") - TEXT(HelpMe7[[#This Row],[Updated Creation Date]],"mmm dd, yyyy hh:mm"))&gt;0, "Yes","No")</f>
        <v>Yes</v>
      </c>
      <c r="AA385" s="230">
        <f ca="1">IF(HelpMe7[[#This Row],[Updated Resolved Date]]="-",NOW()-TEXT(HelpMe7[[#This Row],[Updated Creation Date]],"mmm dd, yyyy hh:mm"),HelpMe7[[#This Row],[Updated Resolved Date]]-HelpMe7[[#This Row],[Updated Creation Date]])</f>
        <v>5.9819444444437977</v>
      </c>
      <c r="AB385" s="231">
        <f>YEAR(TEXT(HelpMe7[[#This Row],[Updated Creation Date]],"mmm dd, yyyy hh:mm"))</f>
        <v>2024</v>
      </c>
      <c r="AC385" s="228">
        <f>WEEKNUM(TEXT(HelpMe7[[#This Row],[Updated Creation Date]],"mmm dd, yyyy hh:mm"),2)</f>
        <v>33</v>
      </c>
      <c r="AD385" s="228" t="str">
        <f>_xlfn.CONCAT(HelpMe7[[#This Row],[Year]],"-W",HelpMe7[[#This Row],[Week'#]])</f>
        <v>2024-W33</v>
      </c>
      <c r="AE385" s="228" t="str">
        <f>IFERROR(VLOOKUP(HelpMe7[[#This Row],[ID]],CGTracker[#All],11,FALSE),"No CG Status Found")</f>
        <v>No CG Status Found</v>
      </c>
      <c r="AF385" s="228">
        <f>MONTH(TEXT(HelpMe7[[#This Row],[Updated Creation Date]],"mmm dd, yyyy hh:mm"))</f>
        <v>8</v>
      </c>
      <c r="AG385" s="228" t="str">
        <f>_xlfn.CONCAT(HelpMe7[[#This Row],[Year]],"-M",HelpMe7[[#This Row],[Month]])</f>
        <v>2024-M8</v>
      </c>
      <c r="AH385" s="228" t="str">
        <f ca="1">IF(HelpMe7[[#This Row],[Age]]&lt;2,"Less than 2",IF(HelpMe7[[#This Row],[Age]]&lt;5,"From 2 to 5",IF(HelpMe7[[#This Row],[Age]]&lt;10,"From 5 to 10","More than 10")))</f>
        <v>From 5 to 10</v>
      </c>
      <c r="AI3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45519.475694444445</v>
      </c>
      <c r="AJ3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45525.457638888889</v>
      </c>
    </row>
    <row r="386" spans="1:36" ht="26.1">
      <c r="A386" s="236" t="s">
        <v>9417</v>
      </c>
      <c r="B386" s="224" t="s">
        <v>117</v>
      </c>
      <c r="C386" s="224" t="s">
        <v>1035</v>
      </c>
      <c r="D386" s="1" t="s">
        <v>3277</v>
      </c>
      <c r="E386" s="224" t="s">
        <v>1831</v>
      </c>
      <c r="F386" s="224" t="s">
        <v>2413</v>
      </c>
      <c r="G386" s="224" t="s">
        <v>882</v>
      </c>
      <c r="H386" s="224" t="s">
        <v>403</v>
      </c>
      <c r="I386" s="227" t="s">
        <v>9418</v>
      </c>
      <c r="J386" s="225" t="s">
        <v>9419</v>
      </c>
      <c r="K386" s="224" t="s">
        <v>846</v>
      </c>
      <c r="L386" s="225" t="s">
        <v>9274</v>
      </c>
      <c r="M386" s="224" t="s">
        <v>1831</v>
      </c>
      <c r="N386" s="224" t="s">
        <v>1272</v>
      </c>
      <c r="O386" s="224" t="s">
        <v>850</v>
      </c>
      <c r="P386" s="225" t="s">
        <v>9274</v>
      </c>
      <c r="Q386" s="224" t="s">
        <v>892</v>
      </c>
      <c r="R386" s="225" t="s">
        <v>9420</v>
      </c>
      <c r="S386" s="225" t="s">
        <v>9420</v>
      </c>
      <c r="T386" s="225" t="s">
        <v>9419</v>
      </c>
      <c r="U386" s="224" t="s">
        <v>890</v>
      </c>
      <c r="V386" s="224" t="s">
        <v>855</v>
      </c>
      <c r="W386" s="224" t="s">
        <v>1226</v>
      </c>
      <c r="X386" s="228" t="str">
        <f>VLOOKUP(HelpMe7[[#This Row],[Technician]],Technicians[#All],3,FALSE)</f>
        <v>RAK Ceramics</v>
      </c>
      <c r="Y386" s="228" t="str">
        <f>VLOOKUP(HelpMe7[[#This Row],[Technician]],Technicians[#All],2,FALSE)</f>
        <v>SAP Basis</v>
      </c>
      <c r="Z386" s="233" t="str">
        <f>IF((TEXT("Oct 28, 2024 00:00 AM","mmm dd, yyyy hh:mm") - TEXT(HelpMe7[[#This Row],[Updated Creation Date]],"mmm dd, yyyy hh:mm"))&gt;0, "Yes","No")</f>
        <v>Yes</v>
      </c>
      <c r="AA386" s="230">
        <f ca="1">IF(HelpMe7[[#This Row],[Updated Resolved Date]]="-",NOW()-TEXT(HelpMe7[[#This Row],[Updated Creation Date]],"mmm dd, yyyy hh:mm"),HelpMe7[[#This Row],[Updated Resolved Date]]-HelpMe7[[#This Row],[Updated Creation Date]])</f>
        <v>4.8611111111094942</v>
      </c>
      <c r="AB386" s="231">
        <f>YEAR(TEXT(HelpMe7[[#This Row],[Updated Creation Date]],"mmm dd, yyyy hh:mm"))</f>
        <v>2024</v>
      </c>
      <c r="AC386" s="228">
        <f>WEEKNUM(TEXT(HelpMe7[[#This Row],[Updated Creation Date]],"mmm dd, yyyy hh:mm"),2)</f>
        <v>33</v>
      </c>
      <c r="AD386" s="228" t="str">
        <f>_xlfn.CONCAT(HelpMe7[[#This Row],[Year]],"-W",HelpMe7[[#This Row],[Week'#]])</f>
        <v>2024-W33</v>
      </c>
      <c r="AE386" s="228" t="str">
        <f>IFERROR(VLOOKUP(HelpMe7[[#This Row],[ID]],CGTracker[#All],11,FALSE),"No CG Status Found")</f>
        <v>No CG Status Found</v>
      </c>
      <c r="AF386" s="228">
        <f>MONTH(TEXT(HelpMe7[[#This Row],[Updated Creation Date]],"mmm dd, yyyy hh:mm"))</f>
        <v>8</v>
      </c>
      <c r="AG386" s="228" t="str">
        <f>_xlfn.CONCAT(HelpMe7[[#This Row],[Year]],"-M",HelpMe7[[#This Row],[Month]])</f>
        <v>2024-M8</v>
      </c>
      <c r="AH386" s="228" t="str">
        <f ca="1">IF(HelpMe7[[#This Row],[Age]]&lt;2,"Less than 2",IF(HelpMe7[[#This Row],[Age]]&lt;5,"From 2 to 5",IF(HelpMe7[[#This Row],[Age]]&lt;10,"From 5 to 10","More than 10")))</f>
        <v>From 2 to 5</v>
      </c>
      <c r="AI3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45519.551388888889</v>
      </c>
      <c r="AJ3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45524.412499999999</v>
      </c>
    </row>
    <row r="387" spans="1:36" ht="14.45">
      <c r="A387" s="236" t="s">
        <v>9421</v>
      </c>
      <c r="B387" s="224" t="s">
        <v>117</v>
      </c>
      <c r="C387" s="224" t="s">
        <v>795</v>
      </c>
      <c r="D387" s="1" t="s">
        <v>3282</v>
      </c>
      <c r="E387" s="224" t="s">
        <v>3283</v>
      </c>
      <c r="F387" s="224" t="s">
        <v>881</v>
      </c>
      <c r="G387" s="224" t="s">
        <v>882</v>
      </c>
      <c r="H387" s="224" t="s">
        <v>403</v>
      </c>
      <c r="I387" s="227" t="s">
        <v>9422</v>
      </c>
      <c r="J387" s="225" t="s">
        <v>9423</v>
      </c>
      <c r="K387" s="224" t="s">
        <v>846</v>
      </c>
      <c r="L387" s="225" t="s">
        <v>9424</v>
      </c>
      <c r="M387" s="224" t="s">
        <v>3283</v>
      </c>
      <c r="N387" s="224" t="s">
        <v>1240</v>
      </c>
      <c r="O387" s="224" t="s">
        <v>850</v>
      </c>
      <c r="P387" s="225" t="s">
        <v>9424</v>
      </c>
      <c r="Q387" s="224" t="s">
        <v>795</v>
      </c>
      <c r="R387" s="225" t="s">
        <v>9425</v>
      </c>
      <c r="S387" s="225" t="s">
        <v>9426</v>
      </c>
      <c r="T387" s="225" t="s">
        <v>9423</v>
      </c>
      <c r="U387" s="224" t="s">
        <v>890</v>
      </c>
      <c r="V387" s="224" t="s">
        <v>855</v>
      </c>
      <c r="W387" s="224" t="s">
        <v>869</v>
      </c>
      <c r="X387" s="228" t="str">
        <f>VLOOKUP(HelpMe7[[#This Row],[Technician]],Technicians[#All],3,FALSE)</f>
        <v>RAK Ceramics</v>
      </c>
      <c r="Y387" s="228" t="str">
        <f>VLOOKUP(HelpMe7[[#This Row],[Technician]],Technicians[#All],2,FALSE)</f>
        <v>SAP Basis</v>
      </c>
      <c r="Z387" s="233" t="str">
        <f>IF((TEXT("Oct 28, 2024 00:00 AM","mmm dd, yyyy hh:mm") - TEXT(HelpMe7[[#This Row],[Updated Creation Date]],"mmm dd, yyyy hh:mm"))&gt;0, "Yes","No")</f>
        <v>Yes</v>
      </c>
      <c r="AA387" s="230">
        <f ca="1">IF(HelpMe7[[#This Row],[Updated Resolved Date]]="-",NOW()-TEXT(HelpMe7[[#This Row],[Updated Creation Date]],"mmm dd, yyyy hh:mm"),HelpMe7[[#This Row],[Updated Resolved Date]]-HelpMe7[[#This Row],[Updated Creation Date]])</f>
        <v>14.161111111105129</v>
      </c>
      <c r="AB387" s="231">
        <f>YEAR(TEXT(HelpMe7[[#This Row],[Updated Creation Date]],"mmm dd, yyyy hh:mm"))</f>
        <v>2024</v>
      </c>
      <c r="AC387" s="228">
        <f>WEEKNUM(TEXT(HelpMe7[[#This Row],[Updated Creation Date]],"mmm dd, yyyy hh:mm"),2)</f>
        <v>33</v>
      </c>
      <c r="AD387" s="228" t="str">
        <f>_xlfn.CONCAT(HelpMe7[[#This Row],[Year]],"-W",HelpMe7[[#This Row],[Week'#]])</f>
        <v>2024-W33</v>
      </c>
      <c r="AE387" s="228" t="str">
        <f>IFERROR(VLOOKUP(HelpMe7[[#This Row],[ID]],CGTracker[#All],11,FALSE),"No CG Status Found")</f>
        <v>No CG Status Found</v>
      </c>
      <c r="AF387" s="228">
        <f>MONTH(TEXT(HelpMe7[[#This Row],[Updated Creation Date]],"mmm dd, yyyy hh:mm"))</f>
        <v>8</v>
      </c>
      <c r="AG387" s="228" t="str">
        <f>_xlfn.CONCAT(HelpMe7[[#This Row],[Year]],"-M",HelpMe7[[#This Row],[Month]])</f>
        <v>2024-M8</v>
      </c>
      <c r="AH387" s="228" t="str">
        <f ca="1">IF(HelpMe7[[#This Row],[Age]]&lt;2,"Less than 2",IF(HelpMe7[[#This Row],[Age]]&lt;5,"From 2 to 5",IF(HelpMe7[[#This Row],[Age]]&lt;10,"From 5 to 10","More than 10")))</f>
        <v>More than 10</v>
      </c>
      <c r="AI3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45520.445138888892</v>
      </c>
      <c r="AJ3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45534.606249999997</v>
      </c>
    </row>
    <row r="388" spans="1:36" ht="14.45">
      <c r="A388" s="236" t="s">
        <v>9427</v>
      </c>
      <c r="B388" s="224" t="s">
        <v>117</v>
      </c>
      <c r="C388" s="224" t="s">
        <v>795</v>
      </c>
      <c r="D388" s="1" t="s">
        <v>3290</v>
      </c>
      <c r="E388" s="224" t="s">
        <v>2054</v>
      </c>
      <c r="F388" s="224" t="s">
        <v>1821</v>
      </c>
      <c r="G388" s="224" t="s">
        <v>1822</v>
      </c>
      <c r="H388" s="224" t="s">
        <v>131</v>
      </c>
      <c r="I388" s="227" t="s">
        <v>9428</v>
      </c>
      <c r="J388" s="225" t="s">
        <v>9429</v>
      </c>
      <c r="K388" s="224" t="s">
        <v>846</v>
      </c>
      <c r="L388" s="225" t="s">
        <v>855</v>
      </c>
      <c r="M388" s="224" t="s">
        <v>2054</v>
      </c>
      <c r="N388" s="224" t="s">
        <v>1004</v>
      </c>
      <c r="O388" s="224" t="s">
        <v>855</v>
      </c>
      <c r="P388" s="225" t="s">
        <v>9430</v>
      </c>
      <c r="Q388" s="224" t="s">
        <v>795</v>
      </c>
      <c r="R388" s="225" t="s">
        <v>855</v>
      </c>
      <c r="S388" s="225" t="s">
        <v>9431</v>
      </c>
      <c r="T388" s="225" t="s">
        <v>9429</v>
      </c>
      <c r="U388" s="224" t="s">
        <v>846</v>
      </c>
      <c r="V388" s="224" t="s">
        <v>855</v>
      </c>
      <c r="W388" s="224" t="s">
        <v>1829</v>
      </c>
      <c r="X388" s="228" t="str">
        <f>VLOOKUP(HelpMe7[[#This Row],[Technician]],Technicians[#All],3,FALSE)</f>
        <v>RAK Ceramics</v>
      </c>
      <c r="Y388" s="228" t="str">
        <f>VLOOKUP(HelpMe7[[#This Row],[Technician]],Technicians[#All],2,FALSE)</f>
        <v>SharePoint</v>
      </c>
      <c r="Z388" s="233" t="str">
        <f>IF((TEXT("Oct 28, 2024 00:00 AM","mmm dd, yyyy hh:mm") - TEXT(HelpMe7[[#This Row],[Updated Creation Date]],"mmm dd, yyyy hh:mm"))&gt;0, "Yes","No")</f>
        <v>Yes</v>
      </c>
      <c r="AA388" s="230">
        <f ca="1">IF(HelpMe7[[#This Row],[Updated Resolved Date]]="-",NOW()-TEXT(HelpMe7[[#This Row],[Updated Creation Date]],"mmm dd, yyyy hh:mm"),HelpMe7[[#This Row],[Updated Resolved Date]]-HelpMe7[[#This Row],[Updated Creation Date]])</f>
        <v>134.129741203702</v>
      </c>
      <c r="AB388" s="231">
        <f>YEAR(TEXT(HelpMe7[[#This Row],[Updated Creation Date]],"mmm dd, yyyy hh:mm"))</f>
        <v>2024</v>
      </c>
      <c r="AC388" s="228">
        <f>WEEKNUM(TEXT(HelpMe7[[#This Row],[Updated Creation Date]],"mmm dd, yyyy hh:mm"),2)</f>
        <v>33</v>
      </c>
      <c r="AD388" s="228" t="str">
        <f>_xlfn.CONCAT(HelpMe7[[#This Row],[Year]],"-W",HelpMe7[[#This Row],[Week'#]])</f>
        <v>2024-W33</v>
      </c>
      <c r="AE388" s="228" t="str">
        <f>IFERROR(VLOOKUP(HelpMe7[[#This Row],[ID]],CGTracker[#All],11,FALSE),"No CG Status Found")</f>
        <v>No CG Status Found</v>
      </c>
      <c r="AF388" s="228">
        <f>MONTH(TEXT(HelpMe7[[#This Row],[Updated Creation Date]],"mmm dd, yyyy hh:mm"))</f>
        <v>8</v>
      </c>
      <c r="AG388" s="228" t="str">
        <f>_xlfn.CONCAT(HelpMe7[[#This Row],[Year]],"-M",HelpMe7[[#This Row],[Month]])</f>
        <v>2024-M8</v>
      </c>
      <c r="AH388" s="228" t="str">
        <f ca="1">IF(HelpMe7[[#This Row],[Age]]&lt;2,"Less than 2",IF(HelpMe7[[#This Row],[Age]]&lt;5,"From 2 to 5",IF(HelpMe7[[#This Row],[Age]]&lt;10,"From 5 to 10","More than 10")))</f>
        <v>More than 10</v>
      </c>
      <c r="AI3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45519.62777777778</v>
      </c>
      <c r="AJ3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89" spans="1:36" ht="14.45">
      <c r="A389" s="236" t="s">
        <v>9432</v>
      </c>
      <c r="B389" s="224" t="s">
        <v>117</v>
      </c>
      <c r="C389" s="224" t="s">
        <v>795</v>
      </c>
      <c r="D389" s="1" t="s">
        <v>3296</v>
      </c>
      <c r="E389" s="224" t="s">
        <v>880</v>
      </c>
      <c r="F389" s="224" t="s">
        <v>742</v>
      </c>
      <c r="G389" s="224" t="s">
        <v>895</v>
      </c>
      <c r="H389" s="224" t="s">
        <v>403</v>
      </c>
      <c r="I389" s="227" t="s">
        <v>9433</v>
      </c>
      <c r="J389" s="225" t="s">
        <v>9434</v>
      </c>
      <c r="K389" s="224" t="s">
        <v>846</v>
      </c>
      <c r="L389" s="225" t="s">
        <v>9386</v>
      </c>
      <c r="M389" s="224" t="s">
        <v>880</v>
      </c>
      <c r="N389" s="224" t="s">
        <v>886</v>
      </c>
      <c r="O389" s="224" t="s">
        <v>917</v>
      </c>
      <c r="P389" s="225" t="s">
        <v>9386</v>
      </c>
      <c r="Q389" s="224" t="s">
        <v>795</v>
      </c>
      <c r="R389" s="225" t="s">
        <v>9435</v>
      </c>
      <c r="S389" s="225" t="s">
        <v>9435</v>
      </c>
      <c r="T389" s="225" t="s">
        <v>9434</v>
      </c>
      <c r="U389" s="224" t="s">
        <v>846</v>
      </c>
      <c r="V389" s="224" t="s">
        <v>3301</v>
      </c>
      <c r="W389" s="224" t="s">
        <v>869</v>
      </c>
      <c r="X389" s="228" t="str">
        <f>VLOOKUP(HelpMe7[[#This Row],[Technician]],Technicians[#All],3,FALSE)</f>
        <v>RAK Ceramics</v>
      </c>
      <c r="Y389" s="228" t="str">
        <f>VLOOKUP(HelpMe7[[#This Row],[Technician]],Technicians[#All],2,FALSE)</f>
        <v>SAP SD</v>
      </c>
      <c r="Z389" s="233" t="str">
        <f>IF((TEXT("Oct 28, 2024 00:00 AM","mmm dd, yyyy hh:mm") - TEXT(HelpMe7[[#This Row],[Updated Creation Date]],"mmm dd, yyyy hh:mm"))&gt;0, "Yes","No")</f>
        <v>Yes</v>
      </c>
      <c r="AA389" s="230">
        <f ca="1">IF(HelpMe7[[#This Row],[Updated Resolved Date]]="-",NOW()-TEXT(HelpMe7[[#This Row],[Updated Creation Date]],"mmm dd, yyyy hh:mm"),HelpMe7[[#This Row],[Updated Resolved Date]]-HelpMe7[[#This Row],[Updated Creation Date]])</f>
        <v>20.882638888884685</v>
      </c>
      <c r="AB389" s="231">
        <f>YEAR(TEXT(HelpMe7[[#This Row],[Updated Creation Date]],"mmm dd, yyyy hh:mm"))</f>
        <v>2024</v>
      </c>
      <c r="AC389" s="228">
        <f>WEEKNUM(TEXT(HelpMe7[[#This Row],[Updated Creation Date]],"mmm dd, yyyy hh:mm"),2)</f>
        <v>33</v>
      </c>
      <c r="AD389" s="228" t="str">
        <f>_xlfn.CONCAT(HelpMe7[[#This Row],[Year]],"-W",HelpMe7[[#This Row],[Week'#]])</f>
        <v>2024-W33</v>
      </c>
      <c r="AE389" s="228" t="str">
        <f>IFERROR(VLOOKUP(HelpMe7[[#This Row],[ID]],CGTracker[#All],11,FALSE),"No CG Status Found")</f>
        <v>No CG Status Found</v>
      </c>
      <c r="AF389" s="228">
        <f>MONTH(TEXT(HelpMe7[[#This Row],[Updated Creation Date]],"mmm dd, yyyy hh:mm"))</f>
        <v>8</v>
      </c>
      <c r="AG389" s="228" t="str">
        <f>_xlfn.CONCAT(HelpMe7[[#This Row],[Year]],"-M",HelpMe7[[#This Row],[Month]])</f>
        <v>2024-M8</v>
      </c>
      <c r="AH389" s="228" t="str">
        <f ca="1">IF(HelpMe7[[#This Row],[Age]]&lt;2,"Less than 2",IF(HelpMe7[[#This Row],[Age]]&lt;5,"From 2 to 5",IF(HelpMe7[[#This Row],[Age]]&lt;10,"From 5 to 10","More than 10")))</f>
        <v>More than 10</v>
      </c>
      <c r="AI3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45519.714583333334</v>
      </c>
      <c r="AJ3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45540.597222222219</v>
      </c>
    </row>
    <row r="390" spans="1:36" ht="26.1">
      <c r="A390" s="236" t="s">
        <v>9436</v>
      </c>
      <c r="B390" s="224" t="s">
        <v>117</v>
      </c>
      <c r="C390" s="224" t="s">
        <v>892</v>
      </c>
      <c r="D390" s="1" t="s">
        <v>1184</v>
      </c>
      <c r="E390" s="224" t="s">
        <v>3302</v>
      </c>
      <c r="F390" s="224" t="s">
        <v>881</v>
      </c>
      <c r="G390" s="224" t="s">
        <v>882</v>
      </c>
      <c r="H390" s="224" t="s">
        <v>131</v>
      </c>
      <c r="I390" s="227" t="s">
        <v>9437</v>
      </c>
      <c r="J390" s="225" t="s">
        <v>919</v>
      </c>
      <c r="K390" s="224" t="s">
        <v>846</v>
      </c>
      <c r="L390" s="225" t="s">
        <v>855</v>
      </c>
      <c r="M390" s="224" t="s">
        <v>3302</v>
      </c>
      <c r="N390" s="224" t="s">
        <v>2570</v>
      </c>
      <c r="O390" s="224" t="s">
        <v>855</v>
      </c>
      <c r="P390" s="225" t="s">
        <v>5507</v>
      </c>
      <c r="Q390" s="224" t="s">
        <v>855</v>
      </c>
      <c r="R390" s="225" t="s">
        <v>855</v>
      </c>
      <c r="S390" s="225" t="s">
        <v>855</v>
      </c>
      <c r="T390" s="225" t="s">
        <v>919</v>
      </c>
      <c r="U390" s="224" t="s">
        <v>890</v>
      </c>
      <c r="V390" s="224" t="s">
        <v>855</v>
      </c>
      <c r="W390" s="224" t="s">
        <v>869</v>
      </c>
      <c r="X390" s="228" t="str">
        <f>VLOOKUP(HelpMe7[[#This Row],[Technician]],Technicians[#All],3,FALSE)</f>
        <v>RAK Ceramics</v>
      </c>
      <c r="Y390" s="228" t="str">
        <f>VLOOKUP(HelpMe7[[#This Row],[Technician]],Technicians[#All],2,FALSE)</f>
        <v>SAP Basis</v>
      </c>
      <c r="Z390" s="233" t="str">
        <f>IF((TEXT("Oct 28, 2024 00:00 AM","mmm dd, yyyy hh:mm") - TEXT(HelpMe7[[#This Row],[Updated Creation Date]],"mmm dd, yyyy hh:mm"))&gt;0, "Yes","No")</f>
        <v>Yes</v>
      </c>
      <c r="AA390" s="230">
        <f ca="1">IF(HelpMe7[[#This Row],[Updated Resolved Date]]="-",NOW()-TEXT(HelpMe7[[#This Row],[Updated Creation Date]],"mmm dd, yyyy hh:mm"),HelpMe7[[#This Row],[Updated Resolved Date]]-HelpMe7[[#This Row],[Updated Creation Date]])</f>
        <v>133.0811300925925</v>
      </c>
      <c r="AB390" s="231">
        <f>YEAR(TEXT(HelpMe7[[#This Row],[Updated Creation Date]],"mmm dd, yyyy hh:mm"))</f>
        <v>2024</v>
      </c>
      <c r="AC390" s="228">
        <f>WEEKNUM(TEXT(HelpMe7[[#This Row],[Updated Creation Date]],"mmm dd, yyyy hh:mm"),2)</f>
        <v>33</v>
      </c>
      <c r="AD390" s="228" t="str">
        <f>_xlfn.CONCAT(HelpMe7[[#This Row],[Year]],"-W",HelpMe7[[#This Row],[Week'#]])</f>
        <v>2024-W33</v>
      </c>
      <c r="AE390" s="228" t="str">
        <f>IFERROR(VLOOKUP(HelpMe7[[#This Row],[ID]],CGTracker[#All],11,FALSE),"No CG Status Found")</f>
        <v>No CG Status Found</v>
      </c>
      <c r="AF390" s="228">
        <f>MONTH(TEXT(HelpMe7[[#This Row],[Updated Creation Date]],"mmm dd, yyyy hh:mm"))</f>
        <v>8</v>
      </c>
      <c r="AG390" s="228" t="str">
        <f>_xlfn.CONCAT(HelpMe7[[#This Row],[Year]],"-M",HelpMe7[[#This Row],[Month]])</f>
        <v>2024-M8</v>
      </c>
      <c r="AH390" s="228" t="str">
        <f ca="1">IF(HelpMe7[[#This Row],[Age]]&lt;2,"Less than 2",IF(HelpMe7[[#This Row],[Age]]&lt;5,"From 2 to 5",IF(HelpMe7[[#This Row],[Age]]&lt;10,"From 5 to 10","More than 10")))</f>
        <v>More than 10</v>
      </c>
      <c r="AI3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45520.676388888889</v>
      </c>
      <c r="AJ3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391" spans="1:36" ht="14.45">
      <c r="A391" s="236" t="s">
        <v>9438</v>
      </c>
      <c r="B391" s="224" t="s">
        <v>156</v>
      </c>
      <c r="C391" s="224" t="s">
        <v>795</v>
      </c>
      <c r="D391" s="1" t="s">
        <v>3305</v>
      </c>
      <c r="E391" s="224" t="s">
        <v>742</v>
      </c>
      <c r="F391" s="224" t="s">
        <v>742</v>
      </c>
      <c r="G391" s="224" t="s">
        <v>516</v>
      </c>
      <c r="H391" s="224" t="s">
        <v>403</v>
      </c>
      <c r="I391" s="227" t="s">
        <v>9439</v>
      </c>
      <c r="J391" s="225" t="s">
        <v>9440</v>
      </c>
      <c r="K391" s="224" t="s">
        <v>846</v>
      </c>
      <c r="L391" s="225" t="s">
        <v>9441</v>
      </c>
      <c r="M391" s="224" t="s">
        <v>933</v>
      </c>
      <c r="N391" s="224" t="s">
        <v>886</v>
      </c>
      <c r="O391" s="224" t="s">
        <v>850</v>
      </c>
      <c r="P391" s="225" t="s">
        <v>9441</v>
      </c>
      <c r="Q391" s="224" t="s">
        <v>795</v>
      </c>
      <c r="R391" s="225" t="s">
        <v>9442</v>
      </c>
      <c r="S391" s="225" t="s">
        <v>9443</v>
      </c>
      <c r="T391" s="225" t="s">
        <v>9440</v>
      </c>
      <c r="U391" s="224" t="s">
        <v>855</v>
      </c>
      <c r="V391" s="224" t="s">
        <v>3312</v>
      </c>
      <c r="W391" s="224" t="s">
        <v>869</v>
      </c>
      <c r="X391" s="228" t="str">
        <f>VLOOKUP(HelpMe7[[#This Row],[Technician]],Technicians[#All],3,FALSE)</f>
        <v>RAK Ceramics</v>
      </c>
      <c r="Y391" s="228" t="str">
        <f>VLOOKUP(HelpMe7[[#This Row],[Technician]],Technicians[#All],2,FALSE)</f>
        <v>SAP SD</v>
      </c>
      <c r="Z391" s="233" t="str">
        <f>IF((TEXT("Oct 28, 2024 00:00 AM","mmm dd, yyyy hh:mm") - TEXT(HelpMe7[[#This Row],[Updated Creation Date]],"mmm dd, yyyy hh:mm"))&gt;0, "Yes","No")</f>
        <v>Yes</v>
      </c>
      <c r="AA391" s="230">
        <f ca="1">IF(HelpMe7[[#This Row],[Updated Resolved Date]]="-",NOW()-TEXT(HelpMe7[[#This Row],[Updated Creation Date]],"mmm dd, yyyy hh:mm"),HelpMe7[[#This Row],[Updated Resolved Date]]-HelpMe7[[#This Row],[Updated Creation Date]])</f>
        <v>11.76249999999709</v>
      </c>
      <c r="AB391" s="231">
        <f>YEAR(TEXT(HelpMe7[[#This Row],[Updated Creation Date]],"mmm dd, yyyy hh:mm"))</f>
        <v>2024</v>
      </c>
      <c r="AC391" s="228">
        <f>WEEKNUM(TEXT(HelpMe7[[#This Row],[Updated Creation Date]],"mmm dd, yyyy hh:mm"),2)</f>
        <v>33</v>
      </c>
      <c r="AD391" s="228" t="str">
        <f>_xlfn.CONCAT(HelpMe7[[#This Row],[Year]],"-W",HelpMe7[[#This Row],[Week'#]])</f>
        <v>2024-W33</v>
      </c>
      <c r="AE391" s="228" t="str">
        <f>IFERROR(VLOOKUP(HelpMe7[[#This Row],[ID]],CGTracker[#All],11,FALSE),"No CG Status Found")</f>
        <v>No CG Status Found</v>
      </c>
      <c r="AF391" s="228">
        <f>MONTH(TEXT(HelpMe7[[#This Row],[Updated Creation Date]],"mmm dd, yyyy hh:mm"))</f>
        <v>8</v>
      </c>
      <c r="AG391" s="228" t="str">
        <f>_xlfn.CONCAT(HelpMe7[[#This Row],[Year]],"-M",HelpMe7[[#This Row],[Month]])</f>
        <v>2024-M8</v>
      </c>
      <c r="AH391" s="228" t="str">
        <f ca="1">IF(HelpMe7[[#This Row],[Age]]&lt;2,"Less than 2",IF(HelpMe7[[#This Row],[Age]]&lt;5,"From 2 to 5",IF(HelpMe7[[#This Row],[Age]]&lt;10,"From 5 to 10","More than 10")))</f>
        <v>More than 10</v>
      </c>
      <c r="AI3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45519.696527777778</v>
      </c>
      <c r="AJ3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45531.459027777775</v>
      </c>
    </row>
    <row r="392" spans="1:36" ht="14.45">
      <c r="A392" s="236" t="s">
        <v>9444</v>
      </c>
      <c r="B392" s="224" t="s">
        <v>156</v>
      </c>
      <c r="C392" s="224" t="s">
        <v>795</v>
      </c>
      <c r="D392" s="1" t="s">
        <v>3313</v>
      </c>
      <c r="E392" s="224" t="s">
        <v>3314</v>
      </c>
      <c r="F392" s="224" t="s">
        <v>742</v>
      </c>
      <c r="G392" s="224" t="s">
        <v>516</v>
      </c>
      <c r="H392" s="224" t="s">
        <v>403</v>
      </c>
      <c r="I392" s="227" t="s">
        <v>9445</v>
      </c>
      <c r="J392" s="225" t="s">
        <v>9446</v>
      </c>
      <c r="K392" s="224" t="s">
        <v>846</v>
      </c>
      <c r="L392" s="225" t="s">
        <v>8118</v>
      </c>
      <c r="M392" s="224" t="s">
        <v>933</v>
      </c>
      <c r="N392" s="224" t="s">
        <v>924</v>
      </c>
      <c r="O392" s="224" t="s">
        <v>850</v>
      </c>
      <c r="P392" s="225" t="s">
        <v>8118</v>
      </c>
      <c r="Q392" s="224" t="s">
        <v>795</v>
      </c>
      <c r="R392" s="225" t="s">
        <v>9447</v>
      </c>
      <c r="S392" s="225" t="s">
        <v>9447</v>
      </c>
      <c r="T392" s="225" t="s">
        <v>9446</v>
      </c>
      <c r="U392" s="224" t="s">
        <v>855</v>
      </c>
      <c r="V392" s="224" t="s">
        <v>855</v>
      </c>
      <c r="W392" s="224" t="s">
        <v>869</v>
      </c>
      <c r="X392" s="228" t="str">
        <f>VLOOKUP(HelpMe7[[#This Row],[Technician]],Technicians[#All],3,FALSE)</f>
        <v>RAK Ceramics</v>
      </c>
      <c r="Y392" s="228" t="str">
        <f>VLOOKUP(HelpMe7[[#This Row],[Technician]],Technicians[#All],2,FALSE)</f>
        <v>SAP SD</v>
      </c>
      <c r="Z392" s="233" t="str">
        <f>IF((TEXT("Oct 28, 2024 00:00 AM","mmm dd, yyyy hh:mm") - TEXT(HelpMe7[[#This Row],[Updated Creation Date]],"mmm dd, yyyy hh:mm"))&gt;0, "Yes","No")</f>
        <v>Yes</v>
      </c>
      <c r="AA392" s="230">
        <f ca="1">IF(HelpMe7[[#This Row],[Updated Resolved Date]]="-",NOW()-TEXT(HelpMe7[[#This Row],[Updated Creation Date]],"mmm dd, yyyy hh:mm"),HelpMe7[[#This Row],[Updated Resolved Date]]-HelpMe7[[#This Row],[Updated Creation Date]])</f>
        <v>0.72361111111240461</v>
      </c>
      <c r="AB392" s="231">
        <f>YEAR(TEXT(HelpMe7[[#This Row],[Updated Creation Date]],"mmm dd, yyyy hh:mm"))</f>
        <v>2024</v>
      </c>
      <c r="AC392" s="228">
        <f>WEEKNUM(TEXT(HelpMe7[[#This Row],[Updated Creation Date]],"mmm dd, yyyy hh:mm"),2)</f>
        <v>33</v>
      </c>
      <c r="AD392" s="228" t="str">
        <f>_xlfn.CONCAT(HelpMe7[[#This Row],[Year]],"-W",HelpMe7[[#This Row],[Week'#]])</f>
        <v>2024-W33</v>
      </c>
      <c r="AE392" s="228" t="str">
        <f>IFERROR(VLOOKUP(HelpMe7[[#This Row],[ID]],CGTracker[#All],11,FALSE),"No CG Status Found")</f>
        <v>No CG Status Found</v>
      </c>
      <c r="AF392" s="228">
        <f>MONTH(TEXT(HelpMe7[[#This Row],[Updated Creation Date]],"mmm dd, yyyy hh:mm"))</f>
        <v>8</v>
      </c>
      <c r="AG392" s="228" t="str">
        <f>_xlfn.CONCAT(HelpMe7[[#This Row],[Year]],"-M",HelpMe7[[#This Row],[Month]])</f>
        <v>2024-M8</v>
      </c>
      <c r="AH392" s="228" t="str">
        <f ca="1">IF(HelpMe7[[#This Row],[Age]]&lt;2,"Less than 2",IF(HelpMe7[[#This Row],[Age]]&lt;5,"From 2 to 5",IF(HelpMe7[[#This Row],[Age]]&lt;10,"From 5 to 10","More than 10")))</f>
        <v>Less than 2</v>
      </c>
      <c r="AI3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45519.698611111111</v>
      </c>
      <c r="AJ3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45520.422222222223</v>
      </c>
    </row>
    <row r="393" spans="1:36" ht="14.45">
      <c r="A393" s="236" t="s">
        <v>9448</v>
      </c>
      <c r="B393" s="224" t="s">
        <v>156</v>
      </c>
      <c r="C393" s="224" t="s">
        <v>841</v>
      </c>
      <c r="D393" s="1" t="s">
        <v>3319</v>
      </c>
      <c r="E393" s="224" t="s">
        <v>3320</v>
      </c>
      <c r="F393" s="224" t="s">
        <v>2413</v>
      </c>
      <c r="G393" s="224" t="s">
        <v>882</v>
      </c>
      <c r="H393" s="224" t="s">
        <v>403</v>
      </c>
      <c r="I393" s="227" t="s">
        <v>9449</v>
      </c>
      <c r="J393" s="225" t="s">
        <v>9450</v>
      </c>
      <c r="K393" s="224" t="s">
        <v>846</v>
      </c>
      <c r="L393" s="225" t="s">
        <v>9451</v>
      </c>
      <c r="M393" s="224" t="s">
        <v>933</v>
      </c>
      <c r="N393" s="224" t="s">
        <v>3324</v>
      </c>
      <c r="O393" s="224" t="s">
        <v>850</v>
      </c>
      <c r="P393" s="225" t="s">
        <v>9451</v>
      </c>
      <c r="Q393" s="224" t="s">
        <v>841</v>
      </c>
      <c r="R393" s="225" t="s">
        <v>9452</v>
      </c>
      <c r="S393" s="225" t="s">
        <v>9452</v>
      </c>
      <c r="T393" s="225" t="s">
        <v>9450</v>
      </c>
      <c r="U393" s="224" t="s">
        <v>855</v>
      </c>
      <c r="V393" s="224" t="s">
        <v>855</v>
      </c>
      <c r="W393" s="224" t="s">
        <v>869</v>
      </c>
      <c r="X393" s="228" t="str">
        <f>VLOOKUP(HelpMe7[[#This Row],[Technician]],Technicians[#All],3,FALSE)</f>
        <v>RAK Ceramics</v>
      </c>
      <c r="Y393" s="228" t="str">
        <f>VLOOKUP(HelpMe7[[#This Row],[Technician]],Technicians[#All],2,FALSE)</f>
        <v>SAP Basis</v>
      </c>
      <c r="Z393" s="233" t="str">
        <f>IF((TEXT("Oct 28, 2024 00:00 AM","mmm dd, yyyy hh:mm") - TEXT(HelpMe7[[#This Row],[Updated Creation Date]],"mmm dd, yyyy hh:mm"))&gt;0, "Yes","No")</f>
        <v>Yes</v>
      </c>
      <c r="AA393" s="230">
        <f ca="1">IF(HelpMe7[[#This Row],[Updated Resolved Date]]="-",NOW()-TEXT(HelpMe7[[#This Row],[Updated Creation Date]],"mmm dd, yyyy hh:mm"),HelpMe7[[#This Row],[Updated Resolved Date]]-HelpMe7[[#This Row],[Updated Creation Date]])</f>
        <v>6.9104166666656965</v>
      </c>
      <c r="AB393" s="231">
        <f>YEAR(TEXT(HelpMe7[[#This Row],[Updated Creation Date]],"mmm dd, yyyy hh:mm"))</f>
        <v>2024</v>
      </c>
      <c r="AC393" s="228">
        <f>WEEKNUM(TEXT(HelpMe7[[#This Row],[Updated Creation Date]],"mmm dd, yyyy hh:mm"),2)</f>
        <v>34</v>
      </c>
      <c r="AD393" s="228" t="str">
        <f>_xlfn.CONCAT(HelpMe7[[#This Row],[Year]],"-W",HelpMe7[[#This Row],[Week'#]])</f>
        <v>2024-W34</v>
      </c>
      <c r="AE393" s="228" t="str">
        <f>IFERROR(VLOOKUP(HelpMe7[[#This Row],[ID]],CGTracker[#All],11,FALSE),"No CG Status Found")</f>
        <v>No CG Status Found</v>
      </c>
      <c r="AF393" s="228">
        <f>MONTH(TEXT(HelpMe7[[#This Row],[Updated Creation Date]],"mmm dd, yyyy hh:mm"))</f>
        <v>8</v>
      </c>
      <c r="AG393" s="228" t="str">
        <f>_xlfn.CONCAT(HelpMe7[[#This Row],[Year]],"-M",HelpMe7[[#This Row],[Month]])</f>
        <v>2024-M8</v>
      </c>
      <c r="AH393" s="228" t="str">
        <f ca="1">IF(HelpMe7[[#This Row],[Age]]&lt;2,"Less than 2",IF(HelpMe7[[#This Row],[Age]]&lt;5,"From 2 to 5",IF(HelpMe7[[#This Row],[Age]]&lt;10,"From 5 to 10","More than 10")))</f>
        <v>From 5 to 10</v>
      </c>
      <c r="AI3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45523.449305555558</v>
      </c>
      <c r="AJ3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45530.359722222223</v>
      </c>
    </row>
    <row r="394" spans="1:36" ht="14.45">
      <c r="A394" s="236" t="s">
        <v>9453</v>
      </c>
      <c r="B394" s="224" t="s">
        <v>117</v>
      </c>
      <c r="C394" s="224" t="s">
        <v>892</v>
      </c>
      <c r="D394" s="1" t="s">
        <v>3327</v>
      </c>
      <c r="E394" s="224" t="s">
        <v>859</v>
      </c>
      <c r="F394" s="224" t="s">
        <v>2413</v>
      </c>
      <c r="G394" s="224" t="s">
        <v>882</v>
      </c>
      <c r="H394" s="224" t="s">
        <v>403</v>
      </c>
      <c r="I394" s="227" t="s">
        <v>3342</v>
      </c>
      <c r="J394" s="225" t="s">
        <v>3345</v>
      </c>
      <c r="K394" s="224" t="s">
        <v>846</v>
      </c>
      <c r="L394" s="225" t="s">
        <v>9454</v>
      </c>
      <c r="M394" s="224" t="s">
        <v>859</v>
      </c>
      <c r="N394" s="224" t="s">
        <v>863</v>
      </c>
      <c r="O394" s="224" t="s">
        <v>850</v>
      </c>
      <c r="P394" s="225" t="s">
        <v>9454</v>
      </c>
      <c r="Q394" s="224" t="s">
        <v>795</v>
      </c>
      <c r="R394" s="225" t="s">
        <v>9455</v>
      </c>
      <c r="S394" s="225" t="s">
        <v>9455</v>
      </c>
      <c r="T394" s="225" t="s">
        <v>3345</v>
      </c>
      <c r="U394" s="224" t="s">
        <v>890</v>
      </c>
      <c r="V394" s="224" t="s">
        <v>855</v>
      </c>
      <c r="W394" s="224" t="s">
        <v>869</v>
      </c>
      <c r="X394" s="228" t="str">
        <f>VLOOKUP(HelpMe7[[#This Row],[Technician]],Technicians[#All],3,FALSE)</f>
        <v>RAK Ceramics</v>
      </c>
      <c r="Y394" s="228" t="str">
        <f>VLOOKUP(HelpMe7[[#This Row],[Technician]],Technicians[#All],2,FALSE)</f>
        <v>SAP Basis</v>
      </c>
      <c r="Z394" s="233" t="str">
        <f>IF((TEXT("Oct 28, 2024 00:00 AM","mmm dd, yyyy hh:mm") - TEXT(HelpMe7[[#This Row],[Updated Creation Date]],"mmm dd, yyyy hh:mm"))&gt;0, "Yes","No")</f>
        <v>Yes</v>
      </c>
      <c r="AA394" s="230">
        <f ca="1">IF(HelpMe7[[#This Row],[Updated Resolved Date]]="-",NOW()-TEXT(HelpMe7[[#This Row],[Updated Creation Date]],"mmm dd, yyyy hh:mm"),HelpMe7[[#This Row],[Updated Resolved Date]]-HelpMe7[[#This Row],[Updated Creation Date]])</f>
        <v>3.0673611111124046</v>
      </c>
      <c r="AB394" s="231">
        <f>YEAR(TEXT(HelpMe7[[#This Row],[Updated Creation Date]],"mmm dd, yyyy hh:mm"))</f>
        <v>2024</v>
      </c>
      <c r="AC394" s="228">
        <f>WEEKNUM(TEXT(HelpMe7[[#This Row],[Updated Creation Date]],"mmm dd, yyyy hh:mm"),2)</f>
        <v>34</v>
      </c>
      <c r="AD394" s="228" t="str">
        <f>_xlfn.CONCAT(HelpMe7[[#This Row],[Year]],"-W",HelpMe7[[#This Row],[Week'#]])</f>
        <v>2024-W34</v>
      </c>
      <c r="AE394" s="228" t="str">
        <f>IFERROR(VLOOKUP(HelpMe7[[#This Row],[ID]],CGTracker[#All],11,FALSE),"No CG Status Found")</f>
        <v>No CG Status Found</v>
      </c>
      <c r="AF394" s="228">
        <f>MONTH(TEXT(HelpMe7[[#This Row],[Updated Creation Date]],"mmm dd, yyyy hh:mm"))</f>
        <v>8</v>
      </c>
      <c r="AG394" s="228" t="str">
        <f>_xlfn.CONCAT(HelpMe7[[#This Row],[Year]],"-M",HelpMe7[[#This Row],[Month]])</f>
        <v>2024-M8</v>
      </c>
      <c r="AH394" s="228" t="str">
        <f ca="1">IF(HelpMe7[[#This Row],[Age]]&lt;2,"Less than 2",IF(HelpMe7[[#This Row],[Age]]&lt;5,"From 2 to 5",IF(HelpMe7[[#This Row],[Age]]&lt;10,"From 5 to 10","More than 10")))</f>
        <v>From 2 to 5</v>
      </c>
      <c r="AI3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45523.538194444445</v>
      </c>
      <c r="AJ3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45526.605555555558</v>
      </c>
    </row>
    <row r="395" spans="1:36" ht="26.1">
      <c r="A395" s="236" t="s">
        <v>9456</v>
      </c>
      <c r="B395" s="224" t="s">
        <v>156</v>
      </c>
      <c r="C395" s="224" t="s">
        <v>892</v>
      </c>
      <c r="D395" s="1" t="s">
        <v>3333</v>
      </c>
      <c r="E395" s="224" t="s">
        <v>1363</v>
      </c>
      <c r="F395" s="224" t="s">
        <v>1054</v>
      </c>
      <c r="G395" s="224" t="s">
        <v>1055</v>
      </c>
      <c r="H395" s="224" t="s">
        <v>403</v>
      </c>
      <c r="I395" s="227" t="s">
        <v>9457</v>
      </c>
      <c r="J395" s="225" t="s">
        <v>9458</v>
      </c>
      <c r="K395" s="224" t="s">
        <v>846</v>
      </c>
      <c r="L395" s="225" t="s">
        <v>9459</v>
      </c>
      <c r="M395" s="224" t="s">
        <v>1363</v>
      </c>
      <c r="N395" s="224" t="s">
        <v>934</v>
      </c>
      <c r="O395" s="224" t="s">
        <v>850</v>
      </c>
      <c r="P395" s="225" t="s">
        <v>9459</v>
      </c>
      <c r="Q395" s="224" t="s">
        <v>795</v>
      </c>
      <c r="R395" s="225" t="s">
        <v>9460</v>
      </c>
      <c r="S395" s="225" t="s">
        <v>9461</v>
      </c>
      <c r="T395" s="225" t="s">
        <v>9458</v>
      </c>
      <c r="U395" s="224" t="s">
        <v>855</v>
      </c>
      <c r="V395" s="224" t="s">
        <v>3340</v>
      </c>
      <c r="W395" s="224" t="s">
        <v>869</v>
      </c>
      <c r="X395" s="228" t="str">
        <f>VLOOKUP(HelpMe7[[#This Row],[Technician]],Technicians[#All],3,FALSE)</f>
        <v>RAK Ceramics</v>
      </c>
      <c r="Y395" s="228" t="str">
        <f>VLOOKUP(HelpMe7[[#This Row],[Technician]],Technicians[#All],2,FALSE)</f>
        <v>SAP PP</v>
      </c>
      <c r="Z395" s="233" t="str">
        <f>IF((TEXT("Oct 28, 2024 00:00 AM","mmm dd, yyyy hh:mm") - TEXT(HelpMe7[[#This Row],[Updated Creation Date]],"mmm dd, yyyy hh:mm"))&gt;0, "Yes","No")</f>
        <v>Yes</v>
      </c>
      <c r="AA395" s="230">
        <f ca="1">IF(HelpMe7[[#This Row],[Updated Resolved Date]]="-",NOW()-TEXT(HelpMe7[[#This Row],[Updated Creation Date]],"mmm dd, yyyy hh:mm"),HelpMe7[[#This Row],[Updated Resolved Date]]-HelpMe7[[#This Row],[Updated Creation Date]])</f>
        <v>2.2638888888905058</v>
      </c>
      <c r="AB395" s="231">
        <f>YEAR(TEXT(HelpMe7[[#This Row],[Updated Creation Date]],"mmm dd, yyyy hh:mm"))</f>
        <v>2024</v>
      </c>
      <c r="AC395" s="228">
        <f>WEEKNUM(TEXT(HelpMe7[[#This Row],[Updated Creation Date]],"mmm dd, yyyy hh:mm"),2)</f>
        <v>34</v>
      </c>
      <c r="AD395" s="228" t="str">
        <f>_xlfn.CONCAT(HelpMe7[[#This Row],[Year]],"-W",HelpMe7[[#This Row],[Week'#]])</f>
        <v>2024-W34</v>
      </c>
      <c r="AE395" s="228" t="str">
        <f>IFERROR(VLOOKUP(HelpMe7[[#This Row],[ID]],CGTracker[#All],11,FALSE),"No CG Status Found")</f>
        <v>No CG Status Found</v>
      </c>
      <c r="AF395" s="228">
        <f>MONTH(TEXT(HelpMe7[[#This Row],[Updated Creation Date]],"mmm dd, yyyy hh:mm"))</f>
        <v>8</v>
      </c>
      <c r="AG395" s="228" t="str">
        <f>_xlfn.CONCAT(HelpMe7[[#This Row],[Year]],"-M",HelpMe7[[#This Row],[Month]])</f>
        <v>2024-M8</v>
      </c>
      <c r="AH395" s="228" t="str">
        <f ca="1">IF(HelpMe7[[#This Row],[Age]]&lt;2,"Less than 2",IF(HelpMe7[[#This Row],[Age]]&lt;5,"From 2 to 5",IF(HelpMe7[[#This Row],[Age]]&lt;10,"From 5 to 10","More than 10")))</f>
        <v>From 2 to 5</v>
      </c>
      <c r="AI3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45523.40625</v>
      </c>
      <c r="AJ3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45525.670138888891</v>
      </c>
    </row>
    <row r="396" spans="1:36" ht="14.45">
      <c r="A396" s="236" t="s">
        <v>9462</v>
      </c>
      <c r="B396" s="224" t="s">
        <v>117</v>
      </c>
      <c r="C396" s="224" t="s">
        <v>795</v>
      </c>
      <c r="D396" s="1" t="s">
        <v>3341</v>
      </c>
      <c r="E396" s="224" t="s">
        <v>880</v>
      </c>
      <c r="F396" s="224" t="s">
        <v>2413</v>
      </c>
      <c r="G396" s="224" t="s">
        <v>882</v>
      </c>
      <c r="H396" s="224" t="s">
        <v>403</v>
      </c>
      <c r="I396" s="227" t="s">
        <v>9463</v>
      </c>
      <c r="J396" s="225" t="s">
        <v>9464</v>
      </c>
      <c r="K396" s="224" t="s">
        <v>846</v>
      </c>
      <c r="L396" s="225" t="s">
        <v>9106</v>
      </c>
      <c r="M396" s="224" t="s">
        <v>880</v>
      </c>
      <c r="N396" s="224" t="s">
        <v>886</v>
      </c>
      <c r="O396" s="224" t="s">
        <v>850</v>
      </c>
      <c r="P396" s="225" t="s">
        <v>9106</v>
      </c>
      <c r="Q396" s="224" t="s">
        <v>795</v>
      </c>
      <c r="R396" s="225" t="s">
        <v>9465</v>
      </c>
      <c r="S396" s="225" t="s">
        <v>9465</v>
      </c>
      <c r="T396" s="225" t="s">
        <v>9464</v>
      </c>
      <c r="U396" s="224" t="s">
        <v>890</v>
      </c>
      <c r="V396" s="224" t="s">
        <v>855</v>
      </c>
      <c r="W396" s="224" t="s">
        <v>869</v>
      </c>
      <c r="X396" s="228" t="str">
        <f>VLOOKUP(HelpMe7[[#This Row],[Technician]],Technicians[#All],3,FALSE)</f>
        <v>RAK Ceramics</v>
      </c>
      <c r="Y396" s="228" t="str">
        <f>VLOOKUP(HelpMe7[[#This Row],[Technician]],Technicians[#All],2,FALSE)</f>
        <v>SAP Basis</v>
      </c>
      <c r="Z396" s="233" t="str">
        <f>IF((TEXT("Oct 28, 2024 00:00 AM","mmm dd, yyyy hh:mm") - TEXT(HelpMe7[[#This Row],[Updated Creation Date]],"mmm dd, yyyy hh:mm"))&gt;0, "Yes","No")</f>
        <v>Yes</v>
      </c>
      <c r="AA396" s="230">
        <f ca="1">IF(HelpMe7[[#This Row],[Updated Resolved Date]]="-",NOW()-TEXT(HelpMe7[[#This Row],[Updated Creation Date]],"mmm dd, yyyy hh:mm"),HelpMe7[[#This Row],[Updated Resolved Date]]-HelpMe7[[#This Row],[Updated Creation Date]])</f>
        <v>1.9881944444423425</v>
      </c>
      <c r="AB396" s="231">
        <f>YEAR(TEXT(HelpMe7[[#This Row],[Updated Creation Date]],"mmm dd, yyyy hh:mm"))</f>
        <v>2024</v>
      </c>
      <c r="AC396" s="228">
        <f>WEEKNUM(TEXT(HelpMe7[[#This Row],[Updated Creation Date]],"mmm dd, yyyy hh:mm"),2)</f>
        <v>34</v>
      </c>
      <c r="AD396" s="228" t="str">
        <f>_xlfn.CONCAT(HelpMe7[[#This Row],[Year]],"-W",HelpMe7[[#This Row],[Week'#]])</f>
        <v>2024-W34</v>
      </c>
      <c r="AE396" s="228" t="str">
        <f>IFERROR(VLOOKUP(HelpMe7[[#This Row],[ID]],CGTracker[#All],11,FALSE),"No CG Status Found")</f>
        <v>No CG Status Found</v>
      </c>
      <c r="AF396" s="228">
        <f>MONTH(TEXT(HelpMe7[[#This Row],[Updated Creation Date]],"mmm dd, yyyy hh:mm"))</f>
        <v>8</v>
      </c>
      <c r="AG396" s="228" t="str">
        <f>_xlfn.CONCAT(HelpMe7[[#This Row],[Year]],"-M",HelpMe7[[#This Row],[Month]])</f>
        <v>2024-M8</v>
      </c>
      <c r="AH396" s="228" t="str">
        <f ca="1">IF(HelpMe7[[#This Row],[Age]]&lt;2,"Less than 2",IF(HelpMe7[[#This Row],[Age]]&lt;5,"From 2 to 5",IF(HelpMe7[[#This Row],[Age]]&lt;10,"From 5 to 10","More than 10")))</f>
        <v>Less than 2</v>
      </c>
      <c r="AI3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45523.475694444445</v>
      </c>
      <c r="AJ3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45525.463888888888</v>
      </c>
    </row>
    <row r="397" spans="1:36" ht="26.1">
      <c r="A397" s="236" t="s">
        <v>9466</v>
      </c>
      <c r="B397" s="224" t="s">
        <v>156</v>
      </c>
      <c r="C397" s="224" t="s">
        <v>1035</v>
      </c>
      <c r="D397" s="1" t="s">
        <v>3346</v>
      </c>
      <c r="E397" s="224" t="s">
        <v>1574</v>
      </c>
      <c r="F397" s="224" t="s">
        <v>1054</v>
      </c>
      <c r="G397" s="224" t="s">
        <v>1055</v>
      </c>
      <c r="H397" s="224" t="s">
        <v>403</v>
      </c>
      <c r="I397" s="227" t="s">
        <v>9467</v>
      </c>
      <c r="J397" s="225" t="s">
        <v>9468</v>
      </c>
      <c r="K397" s="224" t="s">
        <v>846</v>
      </c>
      <c r="L397" s="225" t="s">
        <v>8484</v>
      </c>
      <c r="M397" s="224" t="s">
        <v>1574</v>
      </c>
      <c r="N397" s="224" t="s">
        <v>1240</v>
      </c>
      <c r="O397" s="224" t="s">
        <v>850</v>
      </c>
      <c r="P397" s="225" t="s">
        <v>8484</v>
      </c>
      <c r="Q397" s="224" t="s">
        <v>892</v>
      </c>
      <c r="R397" s="225" t="s">
        <v>9469</v>
      </c>
      <c r="S397" s="225" t="s">
        <v>9470</v>
      </c>
      <c r="T397" s="225" t="s">
        <v>9468</v>
      </c>
      <c r="U397" s="224" t="s">
        <v>855</v>
      </c>
      <c r="V397" s="224" t="s">
        <v>3352</v>
      </c>
      <c r="W397" s="224" t="s">
        <v>869</v>
      </c>
      <c r="X397" s="228" t="str">
        <f>VLOOKUP(HelpMe7[[#This Row],[Technician]],Technicians[#All],3,FALSE)</f>
        <v>RAK Ceramics</v>
      </c>
      <c r="Y397" s="228" t="str">
        <f>VLOOKUP(HelpMe7[[#This Row],[Technician]],Technicians[#All],2,FALSE)</f>
        <v>SAP PP</v>
      </c>
      <c r="Z397" s="233" t="str">
        <f>IF((TEXT("Oct 28, 2024 00:00 AM","mmm dd, yyyy hh:mm") - TEXT(HelpMe7[[#This Row],[Updated Creation Date]],"mmm dd, yyyy hh:mm"))&gt;0, "Yes","No")</f>
        <v>Yes</v>
      </c>
      <c r="AA397" s="230">
        <f ca="1">IF(HelpMe7[[#This Row],[Updated Resolved Date]]="-",NOW()-TEXT(HelpMe7[[#This Row],[Updated Creation Date]],"mmm dd, yyyy hh:mm"),HelpMe7[[#This Row],[Updated Resolved Date]]-HelpMe7[[#This Row],[Updated Creation Date]])</f>
        <v>6.7791666666671517</v>
      </c>
      <c r="AB397" s="231">
        <f>YEAR(TEXT(HelpMe7[[#This Row],[Updated Creation Date]],"mmm dd, yyyy hh:mm"))</f>
        <v>2024</v>
      </c>
      <c r="AC397" s="228">
        <f>WEEKNUM(TEXT(HelpMe7[[#This Row],[Updated Creation Date]],"mmm dd, yyyy hh:mm"),2)</f>
        <v>34</v>
      </c>
      <c r="AD397" s="228" t="str">
        <f>_xlfn.CONCAT(HelpMe7[[#This Row],[Year]],"-W",HelpMe7[[#This Row],[Week'#]])</f>
        <v>2024-W34</v>
      </c>
      <c r="AE397" s="228" t="str">
        <f>IFERROR(VLOOKUP(HelpMe7[[#This Row],[ID]],CGTracker[#All],11,FALSE),"No CG Status Found")</f>
        <v>No CG Status Found</v>
      </c>
      <c r="AF397" s="228">
        <f>MONTH(TEXT(HelpMe7[[#This Row],[Updated Creation Date]],"mmm dd, yyyy hh:mm"))</f>
        <v>8</v>
      </c>
      <c r="AG397" s="228" t="str">
        <f>_xlfn.CONCAT(HelpMe7[[#This Row],[Year]],"-M",HelpMe7[[#This Row],[Month]])</f>
        <v>2024-M8</v>
      </c>
      <c r="AH397" s="228" t="str">
        <f ca="1">IF(HelpMe7[[#This Row],[Age]]&lt;2,"Less than 2",IF(HelpMe7[[#This Row],[Age]]&lt;5,"From 2 to 5",IF(HelpMe7[[#This Row],[Age]]&lt;10,"From 5 to 10","More than 10")))</f>
        <v>From 5 to 10</v>
      </c>
      <c r="AI3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45524.619444444441</v>
      </c>
      <c r="AJ3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45531.398611111108</v>
      </c>
    </row>
    <row r="398" spans="1:36" ht="26.1">
      <c r="A398" s="236" t="s">
        <v>9471</v>
      </c>
      <c r="B398" s="224" t="s">
        <v>117</v>
      </c>
      <c r="C398" s="224" t="s">
        <v>795</v>
      </c>
      <c r="D398" s="1" t="s">
        <v>3353</v>
      </c>
      <c r="E398" s="224" t="s">
        <v>1639</v>
      </c>
      <c r="F398" s="224" t="s">
        <v>881</v>
      </c>
      <c r="G398" s="224" t="s">
        <v>882</v>
      </c>
      <c r="H398" s="224" t="s">
        <v>403</v>
      </c>
      <c r="I398" s="227" t="s">
        <v>9472</v>
      </c>
      <c r="J398" s="225" t="s">
        <v>9473</v>
      </c>
      <c r="K398" s="224" t="s">
        <v>890</v>
      </c>
      <c r="L398" s="225" t="s">
        <v>8274</v>
      </c>
      <c r="M398" s="224" t="s">
        <v>1639</v>
      </c>
      <c r="N398" s="224" t="s">
        <v>1240</v>
      </c>
      <c r="O398" s="224" t="s">
        <v>850</v>
      </c>
      <c r="P398" s="225" t="s">
        <v>8274</v>
      </c>
      <c r="Q398" s="224" t="s">
        <v>795</v>
      </c>
      <c r="R398" s="225" t="s">
        <v>9474</v>
      </c>
      <c r="S398" s="225" t="s">
        <v>9475</v>
      </c>
      <c r="T398" s="225" t="s">
        <v>9473</v>
      </c>
      <c r="U398" s="224" t="s">
        <v>890</v>
      </c>
      <c r="V398" s="224" t="s">
        <v>855</v>
      </c>
      <c r="W398" s="224" t="s">
        <v>938</v>
      </c>
      <c r="X398" s="228" t="str">
        <f>VLOOKUP(HelpMe7[[#This Row],[Technician]],Technicians[#All],3,FALSE)</f>
        <v>RAK Ceramics</v>
      </c>
      <c r="Y398" s="228" t="str">
        <f>VLOOKUP(HelpMe7[[#This Row],[Technician]],Technicians[#All],2,FALSE)</f>
        <v>SAP Basis</v>
      </c>
      <c r="Z398" s="233" t="str">
        <f>IF((TEXT("Oct 28, 2024 00:00 AM","mmm dd, yyyy hh:mm") - TEXT(HelpMe7[[#This Row],[Updated Creation Date]],"mmm dd, yyyy hh:mm"))&gt;0, "Yes","No")</f>
        <v>Yes</v>
      </c>
      <c r="AA398" s="230">
        <f ca="1">IF(HelpMe7[[#This Row],[Updated Resolved Date]]="-",NOW()-TEXT(HelpMe7[[#This Row],[Updated Creation Date]],"mmm dd, yyyy hh:mm"),HelpMe7[[#This Row],[Updated Resolved Date]]-HelpMe7[[#This Row],[Updated Creation Date]])</f>
        <v>74.258333333331393</v>
      </c>
      <c r="AB398" s="231">
        <f>YEAR(TEXT(HelpMe7[[#This Row],[Updated Creation Date]],"mmm dd, yyyy hh:mm"))</f>
        <v>2024</v>
      </c>
      <c r="AC398" s="228">
        <f>WEEKNUM(TEXT(HelpMe7[[#This Row],[Updated Creation Date]],"mmm dd, yyyy hh:mm"),2)</f>
        <v>34</v>
      </c>
      <c r="AD398" s="228" t="str">
        <f>_xlfn.CONCAT(HelpMe7[[#This Row],[Year]],"-W",HelpMe7[[#This Row],[Week'#]])</f>
        <v>2024-W34</v>
      </c>
      <c r="AE398" s="228" t="str">
        <f>IFERROR(VLOOKUP(HelpMe7[[#This Row],[ID]],CGTracker[#All],11,FALSE),"No CG Status Found")</f>
        <v>No CG Status Found</v>
      </c>
      <c r="AF398" s="228">
        <f>MONTH(TEXT(HelpMe7[[#This Row],[Updated Creation Date]],"mmm dd, yyyy hh:mm"))</f>
        <v>8</v>
      </c>
      <c r="AG398" s="228" t="str">
        <f>_xlfn.CONCAT(HelpMe7[[#This Row],[Year]],"-M",HelpMe7[[#This Row],[Month]])</f>
        <v>2024-M8</v>
      </c>
      <c r="AH398" s="228" t="str">
        <f ca="1">IF(HelpMe7[[#This Row],[Age]]&lt;2,"Less than 2",IF(HelpMe7[[#This Row],[Age]]&lt;5,"From 2 to 5",IF(HelpMe7[[#This Row],[Age]]&lt;10,"From 5 to 10","More than 10")))</f>
        <v>More than 10</v>
      </c>
      <c r="AI3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45523.456250000003</v>
      </c>
      <c r="AJ3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45597.714583333334</v>
      </c>
    </row>
    <row r="399" spans="1:36" ht="14.45">
      <c r="A399" s="236" t="s">
        <v>9476</v>
      </c>
      <c r="B399" s="224" t="s">
        <v>117</v>
      </c>
      <c r="C399" s="224" t="s">
        <v>892</v>
      </c>
      <c r="D399" s="1" t="s">
        <v>3359</v>
      </c>
      <c r="E399" s="224" t="s">
        <v>1475</v>
      </c>
      <c r="F399" s="224" t="s">
        <v>881</v>
      </c>
      <c r="G399" s="224" t="s">
        <v>882</v>
      </c>
      <c r="H399" s="224" t="s">
        <v>403</v>
      </c>
      <c r="I399" s="227" t="s">
        <v>9477</v>
      </c>
      <c r="J399" s="225" t="s">
        <v>9478</v>
      </c>
      <c r="K399" s="224" t="s">
        <v>846</v>
      </c>
      <c r="L399" s="225" t="s">
        <v>8175</v>
      </c>
      <c r="M399" s="224" t="s">
        <v>1475</v>
      </c>
      <c r="N399" s="224" t="s">
        <v>1240</v>
      </c>
      <c r="O399" s="224" t="s">
        <v>850</v>
      </c>
      <c r="P399" s="225" t="s">
        <v>8175</v>
      </c>
      <c r="Q399" s="224" t="s">
        <v>795</v>
      </c>
      <c r="R399" s="225" t="s">
        <v>9479</v>
      </c>
      <c r="S399" s="225" t="s">
        <v>9480</v>
      </c>
      <c r="T399" s="225" t="s">
        <v>9478</v>
      </c>
      <c r="U399" s="224" t="s">
        <v>890</v>
      </c>
      <c r="V399" s="224" t="s">
        <v>855</v>
      </c>
      <c r="W399" s="224" t="s">
        <v>869</v>
      </c>
      <c r="X399" s="228" t="str">
        <f>VLOOKUP(HelpMe7[[#This Row],[Technician]],Technicians[#All],3,FALSE)</f>
        <v>RAK Ceramics</v>
      </c>
      <c r="Y399" s="228" t="str">
        <f>VLOOKUP(HelpMe7[[#This Row],[Technician]],Technicians[#All],2,FALSE)</f>
        <v>SAP Basis</v>
      </c>
      <c r="Z399" s="233" t="str">
        <f>IF((TEXT("Oct 28, 2024 00:00 AM","mmm dd, yyyy hh:mm") - TEXT(HelpMe7[[#This Row],[Updated Creation Date]],"mmm dd, yyyy hh:mm"))&gt;0, "Yes","No")</f>
        <v>Yes</v>
      </c>
      <c r="AA399" s="230">
        <f ca="1">IF(HelpMe7[[#This Row],[Updated Resolved Date]]="-",NOW()-TEXT(HelpMe7[[#This Row],[Updated Creation Date]],"mmm dd, yyyy hh:mm"),HelpMe7[[#This Row],[Updated Resolved Date]]-HelpMe7[[#This Row],[Updated Creation Date]])</f>
        <v>21.815277777779556</v>
      </c>
      <c r="AB399" s="231">
        <f>YEAR(TEXT(HelpMe7[[#This Row],[Updated Creation Date]],"mmm dd, yyyy hh:mm"))</f>
        <v>2024</v>
      </c>
      <c r="AC399" s="228">
        <f>WEEKNUM(TEXT(HelpMe7[[#This Row],[Updated Creation Date]],"mmm dd, yyyy hh:mm"),2)</f>
        <v>34</v>
      </c>
      <c r="AD399" s="228" t="str">
        <f>_xlfn.CONCAT(HelpMe7[[#This Row],[Year]],"-W",HelpMe7[[#This Row],[Week'#]])</f>
        <v>2024-W34</v>
      </c>
      <c r="AE399" s="228" t="str">
        <f>IFERROR(VLOOKUP(HelpMe7[[#This Row],[ID]],CGTracker[#All],11,FALSE),"No CG Status Found")</f>
        <v>No CG Status Found</v>
      </c>
      <c r="AF399" s="228">
        <f>MONTH(TEXT(HelpMe7[[#This Row],[Updated Creation Date]],"mmm dd, yyyy hh:mm"))</f>
        <v>8</v>
      </c>
      <c r="AG399" s="228" t="str">
        <f>_xlfn.CONCAT(HelpMe7[[#This Row],[Year]],"-M",HelpMe7[[#This Row],[Month]])</f>
        <v>2024-M8</v>
      </c>
      <c r="AH399" s="228" t="str">
        <f ca="1">IF(HelpMe7[[#This Row],[Age]]&lt;2,"Less than 2",IF(HelpMe7[[#This Row],[Age]]&lt;5,"From 2 to 5",IF(HelpMe7[[#This Row],[Age]]&lt;10,"From 5 to 10","More than 10")))</f>
        <v>More than 10</v>
      </c>
      <c r="AI3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45523.709722222222</v>
      </c>
      <c r="AJ3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45545.525000000001</v>
      </c>
    </row>
    <row r="400" spans="1:36" ht="26.1">
      <c r="A400" s="236" t="s">
        <v>9481</v>
      </c>
      <c r="B400" s="224" t="s">
        <v>117</v>
      </c>
      <c r="C400" s="224" t="s">
        <v>795</v>
      </c>
      <c r="D400" s="1" t="s">
        <v>3365</v>
      </c>
      <c r="E400" s="224" t="s">
        <v>3366</v>
      </c>
      <c r="F400" s="224" t="s">
        <v>881</v>
      </c>
      <c r="G400" s="224" t="s">
        <v>882</v>
      </c>
      <c r="H400" s="224" t="s">
        <v>131</v>
      </c>
      <c r="I400" s="227" t="s">
        <v>9482</v>
      </c>
      <c r="J400" s="225" t="s">
        <v>9483</v>
      </c>
      <c r="K400" s="224" t="s">
        <v>890</v>
      </c>
      <c r="L400" s="225" t="s">
        <v>855</v>
      </c>
      <c r="M400" s="224" t="s">
        <v>933</v>
      </c>
      <c r="N400" s="224" t="s">
        <v>3369</v>
      </c>
      <c r="O400" s="224" t="s">
        <v>850</v>
      </c>
      <c r="P400" s="225" t="s">
        <v>9484</v>
      </c>
      <c r="Q400" s="224" t="s">
        <v>795</v>
      </c>
      <c r="R400" s="225" t="s">
        <v>855</v>
      </c>
      <c r="S400" s="225" t="s">
        <v>9484</v>
      </c>
      <c r="T400" s="225" t="s">
        <v>9483</v>
      </c>
      <c r="U400" s="224" t="s">
        <v>890</v>
      </c>
      <c r="V400" s="224" t="s">
        <v>855</v>
      </c>
      <c r="W400" s="224" t="s">
        <v>938</v>
      </c>
      <c r="X400" s="228" t="str">
        <f>VLOOKUP(HelpMe7[[#This Row],[Technician]],Technicians[#All],3,FALSE)</f>
        <v>RAK Ceramics</v>
      </c>
      <c r="Y400" s="228" t="str">
        <f>VLOOKUP(HelpMe7[[#This Row],[Technician]],Technicians[#All],2,FALSE)</f>
        <v>SAP Basis</v>
      </c>
      <c r="Z400" s="233" t="str">
        <f>IF((TEXT("Oct 28, 2024 00:00 AM","mmm dd, yyyy hh:mm") - TEXT(HelpMe7[[#This Row],[Updated Creation Date]],"mmm dd, yyyy hh:mm"))&gt;0, "Yes","No")</f>
        <v>Yes</v>
      </c>
      <c r="AA400" s="230">
        <f ca="1">IF(HelpMe7[[#This Row],[Updated Resolved Date]]="-",NOW()-TEXT(HelpMe7[[#This Row],[Updated Creation Date]],"mmm dd, yyyy hh:mm"),HelpMe7[[#This Row],[Updated Resolved Date]]-HelpMe7[[#This Row],[Updated Creation Date]])</f>
        <v>130.26724120370636</v>
      </c>
      <c r="AB400" s="231">
        <f>YEAR(TEXT(HelpMe7[[#This Row],[Updated Creation Date]],"mmm dd, yyyy hh:mm"))</f>
        <v>2024</v>
      </c>
      <c r="AC400" s="228">
        <f>WEEKNUM(TEXT(HelpMe7[[#This Row],[Updated Creation Date]],"mmm dd, yyyy hh:mm"),2)</f>
        <v>34</v>
      </c>
      <c r="AD400" s="228" t="str">
        <f>_xlfn.CONCAT(HelpMe7[[#This Row],[Year]],"-W",HelpMe7[[#This Row],[Week'#]])</f>
        <v>2024-W34</v>
      </c>
      <c r="AE400" s="228" t="str">
        <f>IFERROR(VLOOKUP(HelpMe7[[#This Row],[ID]],CGTracker[#All],11,FALSE),"No CG Status Found")</f>
        <v>No CG Status Found</v>
      </c>
      <c r="AF400" s="228">
        <f>MONTH(TEXT(HelpMe7[[#This Row],[Updated Creation Date]],"mmm dd, yyyy hh:mm"))</f>
        <v>8</v>
      </c>
      <c r="AG400" s="228" t="str">
        <f>_xlfn.CONCAT(HelpMe7[[#This Row],[Year]],"-M",HelpMe7[[#This Row],[Month]])</f>
        <v>2024-M8</v>
      </c>
      <c r="AH400" s="228" t="str">
        <f ca="1">IF(HelpMe7[[#This Row],[Age]]&lt;2,"Less than 2",IF(HelpMe7[[#This Row],[Age]]&lt;5,"From 2 to 5",IF(HelpMe7[[#This Row],[Age]]&lt;10,"From 5 to 10","More than 10")))</f>
        <v>More than 10</v>
      </c>
      <c r="AI4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45523.490277777775</v>
      </c>
      <c r="AJ4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01" spans="1:36" ht="14.45">
      <c r="A401" s="236" t="s">
        <v>9485</v>
      </c>
      <c r="B401" s="224" t="s">
        <v>156</v>
      </c>
      <c r="C401" s="224" t="s">
        <v>795</v>
      </c>
      <c r="D401" s="1" t="s">
        <v>3372</v>
      </c>
      <c r="E401" s="224" t="s">
        <v>3373</v>
      </c>
      <c r="F401" s="224" t="s">
        <v>742</v>
      </c>
      <c r="G401" s="224" t="s">
        <v>895</v>
      </c>
      <c r="H401" s="224" t="s">
        <v>403</v>
      </c>
      <c r="I401" s="227" t="s">
        <v>9486</v>
      </c>
      <c r="J401" s="225" t="s">
        <v>9487</v>
      </c>
      <c r="K401" s="224" t="s">
        <v>846</v>
      </c>
      <c r="L401" s="225" t="s">
        <v>9488</v>
      </c>
      <c r="M401" s="224" t="s">
        <v>933</v>
      </c>
      <c r="N401" s="224" t="s">
        <v>1156</v>
      </c>
      <c r="O401" s="224" t="s">
        <v>850</v>
      </c>
      <c r="P401" s="225" t="s">
        <v>9488</v>
      </c>
      <c r="Q401" s="224" t="s">
        <v>795</v>
      </c>
      <c r="R401" s="225" t="s">
        <v>9489</v>
      </c>
      <c r="S401" s="225" t="s">
        <v>9490</v>
      </c>
      <c r="T401" s="225" t="s">
        <v>9487</v>
      </c>
      <c r="U401" s="224" t="s">
        <v>855</v>
      </c>
      <c r="V401" s="224" t="s">
        <v>855</v>
      </c>
      <c r="W401" s="224" t="s">
        <v>869</v>
      </c>
      <c r="X401" s="228" t="str">
        <f>VLOOKUP(HelpMe7[[#This Row],[Technician]],Technicians[#All],3,FALSE)</f>
        <v>RAK Ceramics</v>
      </c>
      <c r="Y401" s="228" t="str">
        <f>VLOOKUP(HelpMe7[[#This Row],[Technician]],Technicians[#All],2,FALSE)</f>
        <v>SAP SD</v>
      </c>
      <c r="Z401" s="233" t="str">
        <f>IF((TEXT("Oct 28, 2024 00:00 AM","mmm dd, yyyy hh:mm") - TEXT(HelpMe7[[#This Row],[Updated Creation Date]],"mmm dd, yyyy hh:mm"))&gt;0, "Yes","No")</f>
        <v>Yes</v>
      </c>
      <c r="AA401" s="230">
        <f ca="1">IF(HelpMe7[[#This Row],[Updated Resolved Date]]="-",NOW()-TEXT(HelpMe7[[#This Row],[Updated Creation Date]],"mmm dd, yyyy hh:mm"),HelpMe7[[#This Row],[Updated Resolved Date]]-HelpMe7[[#This Row],[Updated Creation Date]])</f>
        <v>0.92291666667006211</v>
      </c>
      <c r="AB401" s="231">
        <f>YEAR(TEXT(HelpMe7[[#This Row],[Updated Creation Date]],"mmm dd, yyyy hh:mm"))</f>
        <v>2024</v>
      </c>
      <c r="AC401" s="228">
        <f>WEEKNUM(TEXT(HelpMe7[[#This Row],[Updated Creation Date]],"mmm dd, yyyy hh:mm"),2)</f>
        <v>34</v>
      </c>
      <c r="AD401" s="228" t="str">
        <f>_xlfn.CONCAT(HelpMe7[[#This Row],[Year]],"-W",HelpMe7[[#This Row],[Week'#]])</f>
        <v>2024-W34</v>
      </c>
      <c r="AE401" s="228" t="str">
        <f>IFERROR(VLOOKUP(HelpMe7[[#This Row],[ID]],CGTracker[#All],11,FALSE),"No CG Status Found")</f>
        <v>No CG Status Found</v>
      </c>
      <c r="AF401" s="228">
        <f>MONTH(TEXT(HelpMe7[[#This Row],[Updated Creation Date]],"mmm dd, yyyy hh:mm"))</f>
        <v>8</v>
      </c>
      <c r="AG401" s="228" t="str">
        <f>_xlfn.CONCAT(HelpMe7[[#This Row],[Year]],"-M",HelpMe7[[#This Row],[Month]])</f>
        <v>2024-M8</v>
      </c>
      <c r="AH401" s="228" t="str">
        <f ca="1">IF(HelpMe7[[#This Row],[Age]]&lt;2,"Less than 2",IF(HelpMe7[[#This Row],[Age]]&lt;5,"From 2 to 5",IF(HelpMe7[[#This Row],[Age]]&lt;10,"From 5 to 10","More than 10")))</f>
        <v>Less than 2</v>
      </c>
      <c r="AI4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45523.546527777777</v>
      </c>
      <c r="AJ4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45524.469444444447</v>
      </c>
    </row>
    <row r="402" spans="1:36" ht="14.45">
      <c r="A402" s="236" t="s">
        <v>9491</v>
      </c>
      <c r="B402" s="224" t="s">
        <v>156</v>
      </c>
      <c r="C402" s="224" t="s">
        <v>795</v>
      </c>
      <c r="D402" s="1" t="s">
        <v>3380</v>
      </c>
      <c r="E402" s="224" t="s">
        <v>742</v>
      </c>
      <c r="F402" s="224" t="s">
        <v>742</v>
      </c>
      <c r="G402" s="224" t="s">
        <v>516</v>
      </c>
      <c r="H402" s="224" t="s">
        <v>403</v>
      </c>
      <c r="I402" s="227" t="s">
        <v>9492</v>
      </c>
      <c r="J402" s="225" t="s">
        <v>9493</v>
      </c>
      <c r="K402" s="224" t="s">
        <v>846</v>
      </c>
      <c r="L402" s="225" t="s">
        <v>8484</v>
      </c>
      <c r="M402" s="224" t="s">
        <v>933</v>
      </c>
      <c r="N402" s="224" t="s">
        <v>886</v>
      </c>
      <c r="O402" s="224" t="s">
        <v>917</v>
      </c>
      <c r="P402" s="225" t="s">
        <v>8484</v>
      </c>
      <c r="Q402" s="224" t="s">
        <v>795</v>
      </c>
      <c r="R402" s="225" t="s">
        <v>9494</v>
      </c>
      <c r="S402" s="225" t="s">
        <v>9494</v>
      </c>
      <c r="T402" s="225" t="s">
        <v>9493</v>
      </c>
      <c r="U402" s="224" t="s">
        <v>855</v>
      </c>
      <c r="V402" s="224" t="s">
        <v>3385</v>
      </c>
      <c r="W402" s="224" t="s">
        <v>869</v>
      </c>
      <c r="X402" s="228" t="str">
        <f>VLOOKUP(HelpMe7[[#This Row],[Technician]],Technicians[#All],3,FALSE)</f>
        <v>RAK Ceramics</v>
      </c>
      <c r="Y402" s="228" t="str">
        <f>VLOOKUP(HelpMe7[[#This Row],[Technician]],Technicians[#All],2,FALSE)</f>
        <v>SAP SD</v>
      </c>
      <c r="Z402" s="233" t="str">
        <f>IF((TEXT("Oct 28, 2024 00:00 AM","mmm dd, yyyy hh:mm") - TEXT(HelpMe7[[#This Row],[Updated Creation Date]],"mmm dd, yyyy hh:mm"))&gt;0, "Yes","No")</f>
        <v>Yes</v>
      </c>
      <c r="AA402" s="230">
        <f ca="1">IF(HelpMe7[[#This Row],[Updated Resolved Date]]="-",NOW()-TEXT(HelpMe7[[#This Row],[Updated Creation Date]],"mmm dd, yyyy hh:mm"),HelpMe7[[#This Row],[Updated Resolved Date]]-HelpMe7[[#This Row],[Updated Creation Date]])</f>
        <v>6.6381944444437977</v>
      </c>
      <c r="AB402" s="231">
        <f>YEAR(TEXT(HelpMe7[[#This Row],[Updated Creation Date]],"mmm dd, yyyy hh:mm"))</f>
        <v>2024</v>
      </c>
      <c r="AC402" s="228">
        <f>WEEKNUM(TEXT(HelpMe7[[#This Row],[Updated Creation Date]],"mmm dd, yyyy hh:mm"),2)</f>
        <v>34</v>
      </c>
      <c r="AD402" s="228" t="str">
        <f>_xlfn.CONCAT(HelpMe7[[#This Row],[Year]],"-W",HelpMe7[[#This Row],[Week'#]])</f>
        <v>2024-W34</v>
      </c>
      <c r="AE402" s="228" t="str">
        <f>IFERROR(VLOOKUP(HelpMe7[[#This Row],[ID]],CGTracker[#All],11,FALSE),"No CG Status Found")</f>
        <v>No CG Status Found</v>
      </c>
      <c r="AF402" s="228">
        <f>MONTH(TEXT(HelpMe7[[#This Row],[Updated Creation Date]],"mmm dd, yyyy hh:mm"))</f>
        <v>8</v>
      </c>
      <c r="AG402" s="228" t="str">
        <f>_xlfn.CONCAT(HelpMe7[[#This Row],[Year]],"-M",HelpMe7[[#This Row],[Month]])</f>
        <v>2024-M8</v>
      </c>
      <c r="AH402" s="228" t="str">
        <f ca="1">IF(HelpMe7[[#This Row],[Age]]&lt;2,"Less than 2",IF(HelpMe7[[#This Row],[Age]]&lt;5,"From 2 to 5",IF(HelpMe7[[#This Row],[Age]]&lt;10,"From 5 to 10","More than 10")))</f>
        <v>From 5 to 10</v>
      </c>
      <c r="AI4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45524.755555555559</v>
      </c>
      <c r="AJ4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45531.393750000003</v>
      </c>
    </row>
    <row r="403" spans="1:36" ht="14.45">
      <c r="A403" s="236" t="s">
        <v>9495</v>
      </c>
      <c r="B403" s="224" t="s">
        <v>156</v>
      </c>
      <c r="C403" s="224" t="s">
        <v>795</v>
      </c>
      <c r="D403" s="1" t="s">
        <v>3386</v>
      </c>
      <c r="E403" s="224" t="s">
        <v>3123</v>
      </c>
      <c r="F403" s="224" t="s">
        <v>742</v>
      </c>
      <c r="G403" s="224" t="s">
        <v>516</v>
      </c>
      <c r="H403" s="224" t="s">
        <v>403</v>
      </c>
      <c r="I403" s="227" t="s">
        <v>9496</v>
      </c>
      <c r="J403" s="225" t="s">
        <v>9497</v>
      </c>
      <c r="K403" s="224" t="s">
        <v>846</v>
      </c>
      <c r="L403" s="225" t="s">
        <v>8808</v>
      </c>
      <c r="M403" s="224" t="s">
        <v>3123</v>
      </c>
      <c r="N403" s="224" t="s">
        <v>849</v>
      </c>
      <c r="O403" s="224" t="s">
        <v>850</v>
      </c>
      <c r="P403" s="225" t="s">
        <v>8808</v>
      </c>
      <c r="Q403" s="224" t="s">
        <v>795</v>
      </c>
      <c r="R403" s="225" t="s">
        <v>9498</v>
      </c>
      <c r="S403" s="225" t="s">
        <v>9499</v>
      </c>
      <c r="T403" s="225" t="s">
        <v>9497</v>
      </c>
      <c r="U403" s="224" t="s">
        <v>855</v>
      </c>
      <c r="V403" s="224" t="s">
        <v>3392</v>
      </c>
      <c r="W403" s="224" t="s">
        <v>869</v>
      </c>
      <c r="X403" s="228" t="str">
        <f>VLOOKUP(HelpMe7[[#This Row],[Technician]],Technicians[#All],3,FALSE)</f>
        <v>RAK Ceramics</v>
      </c>
      <c r="Y403" s="228" t="str">
        <f>VLOOKUP(HelpMe7[[#This Row],[Technician]],Technicians[#All],2,FALSE)</f>
        <v>SAP SD</v>
      </c>
      <c r="Z403" s="233" t="str">
        <f>IF((TEXT("Oct 28, 2024 00:00 AM","mmm dd, yyyy hh:mm") - TEXT(HelpMe7[[#This Row],[Updated Creation Date]],"mmm dd, yyyy hh:mm"))&gt;0, "Yes","No")</f>
        <v>Yes</v>
      </c>
      <c r="AA403" s="230">
        <f ca="1">IF(HelpMe7[[#This Row],[Updated Resolved Date]]="-",NOW()-TEXT(HelpMe7[[#This Row],[Updated Creation Date]],"mmm dd, yyyy hh:mm"),HelpMe7[[#This Row],[Updated Resolved Date]]-HelpMe7[[#This Row],[Updated Creation Date]])</f>
        <v>69.696527777778101</v>
      </c>
      <c r="AB403" s="231">
        <f>YEAR(TEXT(HelpMe7[[#This Row],[Updated Creation Date]],"mmm dd, yyyy hh:mm"))</f>
        <v>2024</v>
      </c>
      <c r="AC403" s="228">
        <f>WEEKNUM(TEXT(HelpMe7[[#This Row],[Updated Creation Date]],"mmm dd, yyyy hh:mm"),2)</f>
        <v>34</v>
      </c>
      <c r="AD403" s="228" t="str">
        <f>_xlfn.CONCAT(HelpMe7[[#This Row],[Year]],"-W",HelpMe7[[#This Row],[Week'#]])</f>
        <v>2024-W34</v>
      </c>
      <c r="AE403" s="228" t="str">
        <f>IFERROR(VLOOKUP(HelpMe7[[#This Row],[ID]],CGTracker[#All],11,FALSE),"No CG Status Found")</f>
        <v>No CG Status Found</v>
      </c>
      <c r="AF403" s="228">
        <f>MONTH(TEXT(HelpMe7[[#This Row],[Updated Creation Date]],"mmm dd, yyyy hh:mm"))</f>
        <v>8</v>
      </c>
      <c r="AG403" s="228" t="str">
        <f>_xlfn.CONCAT(HelpMe7[[#This Row],[Year]],"-M",HelpMe7[[#This Row],[Month]])</f>
        <v>2024-M8</v>
      </c>
      <c r="AH403" s="228" t="str">
        <f ca="1">IF(HelpMe7[[#This Row],[Age]]&lt;2,"Less than 2",IF(HelpMe7[[#This Row],[Age]]&lt;5,"From 2 to 5",IF(HelpMe7[[#This Row],[Age]]&lt;10,"From 5 to 10","More than 10")))</f>
        <v>More than 10</v>
      </c>
      <c r="AI4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45524.734027777777</v>
      </c>
      <c r="AJ4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45594.430555555555</v>
      </c>
    </row>
    <row r="404" spans="1:36" ht="14.45">
      <c r="A404" s="236" t="s">
        <v>9500</v>
      </c>
      <c r="B404" s="224" t="s">
        <v>117</v>
      </c>
      <c r="C404" s="224" t="s">
        <v>1035</v>
      </c>
      <c r="D404" s="1" t="s">
        <v>3393</v>
      </c>
      <c r="E404" s="224" t="s">
        <v>2717</v>
      </c>
      <c r="F404" s="224" t="s">
        <v>881</v>
      </c>
      <c r="G404" s="224" t="s">
        <v>882</v>
      </c>
      <c r="H404" s="224" t="s">
        <v>403</v>
      </c>
      <c r="I404" s="227" t="s">
        <v>9501</v>
      </c>
      <c r="J404" s="225" t="s">
        <v>9502</v>
      </c>
      <c r="K404" s="224" t="s">
        <v>846</v>
      </c>
      <c r="L404" s="225" t="s">
        <v>8839</v>
      </c>
      <c r="M404" s="224" t="s">
        <v>2717</v>
      </c>
      <c r="N404" s="224" t="s">
        <v>3396</v>
      </c>
      <c r="O404" s="224" t="s">
        <v>850</v>
      </c>
      <c r="P404" s="225" t="s">
        <v>8839</v>
      </c>
      <c r="Q404" s="224" t="s">
        <v>892</v>
      </c>
      <c r="R404" s="225" t="s">
        <v>9503</v>
      </c>
      <c r="S404" s="225" t="s">
        <v>9503</v>
      </c>
      <c r="T404" s="225" t="s">
        <v>9502</v>
      </c>
      <c r="U404" s="224" t="s">
        <v>890</v>
      </c>
      <c r="V404" s="224" t="s">
        <v>855</v>
      </c>
      <c r="W404" s="224" t="s">
        <v>869</v>
      </c>
      <c r="X404" s="228" t="str">
        <f>VLOOKUP(HelpMe7[[#This Row],[Technician]],Technicians[#All],3,FALSE)</f>
        <v>RAK Ceramics</v>
      </c>
      <c r="Y404" s="228" t="str">
        <f>VLOOKUP(HelpMe7[[#This Row],[Technician]],Technicians[#All],2,FALSE)</f>
        <v>SAP Basis</v>
      </c>
      <c r="Z404" s="233" t="str">
        <f>IF((TEXT("Oct 28, 2024 00:00 AM","mmm dd, yyyy hh:mm") - TEXT(HelpMe7[[#This Row],[Updated Creation Date]],"mmm dd, yyyy hh:mm"))&gt;0, "Yes","No")</f>
        <v>Yes</v>
      </c>
      <c r="AA404" s="230">
        <f ca="1">IF(HelpMe7[[#This Row],[Updated Resolved Date]]="-",NOW()-TEXT(HelpMe7[[#This Row],[Updated Creation Date]],"mmm dd, yyyy hh:mm"),HelpMe7[[#This Row],[Updated Resolved Date]]-HelpMe7[[#This Row],[Updated Creation Date]])</f>
        <v>6.9993055555532919</v>
      </c>
      <c r="AB404" s="231">
        <f>YEAR(TEXT(HelpMe7[[#This Row],[Updated Creation Date]],"mmm dd, yyyy hh:mm"))</f>
        <v>2024</v>
      </c>
      <c r="AC404" s="228">
        <f>WEEKNUM(TEXT(HelpMe7[[#This Row],[Updated Creation Date]],"mmm dd, yyyy hh:mm"),2)</f>
        <v>34</v>
      </c>
      <c r="AD404" s="228" t="str">
        <f>_xlfn.CONCAT(HelpMe7[[#This Row],[Year]],"-W",HelpMe7[[#This Row],[Week'#]])</f>
        <v>2024-W34</v>
      </c>
      <c r="AE404" s="228" t="str">
        <f>IFERROR(VLOOKUP(HelpMe7[[#This Row],[ID]],CGTracker[#All],11,FALSE),"No CG Status Found")</f>
        <v>No CG Status Found</v>
      </c>
      <c r="AF404" s="228">
        <f>MONTH(TEXT(HelpMe7[[#This Row],[Updated Creation Date]],"mmm dd, yyyy hh:mm"))</f>
        <v>8</v>
      </c>
      <c r="AG404" s="228" t="str">
        <f>_xlfn.CONCAT(HelpMe7[[#This Row],[Year]],"-M",HelpMe7[[#This Row],[Month]])</f>
        <v>2024-M8</v>
      </c>
      <c r="AH404" s="228" t="str">
        <f ca="1">IF(HelpMe7[[#This Row],[Age]]&lt;2,"Less than 2",IF(HelpMe7[[#This Row],[Age]]&lt;5,"From 2 to 5",IF(HelpMe7[[#This Row],[Age]]&lt;10,"From 5 to 10","More than 10")))</f>
        <v>From 5 to 10</v>
      </c>
      <c r="AI4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45524.676388888889</v>
      </c>
      <c r="AJ4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45531.675694444442</v>
      </c>
    </row>
    <row r="405" spans="1:36" ht="26.1">
      <c r="A405" s="236" t="s">
        <v>9504</v>
      </c>
      <c r="B405" s="224" t="s">
        <v>156</v>
      </c>
      <c r="C405" s="224" t="s">
        <v>892</v>
      </c>
      <c r="D405" s="1" t="s">
        <v>3399</v>
      </c>
      <c r="E405" s="224" t="s">
        <v>2566</v>
      </c>
      <c r="F405" s="224" t="s">
        <v>1665</v>
      </c>
      <c r="G405" s="224" t="s">
        <v>1055</v>
      </c>
      <c r="H405" s="224" t="s">
        <v>403</v>
      </c>
      <c r="I405" s="227" t="s">
        <v>9505</v>
      </c>
      <c r="J405" s="225" t="s">
        <v>9506</v>
      </c>
      <c r="K405" s="224" t="s">
        <v>846</v>
      </c>
      <c r="L405" s="225" t="s">
        <v>9507</v>
      </c>
      <c r="M405" s="224" t="s">
        <v>2566</v>
      </c>
      <c r="N405" s="224" t="s">
        <v>2570</v>
      </c>
      <c r="O405" s="224" t="s">
        <v>850</v>
      </c>
      <c r="P405" s="225" t="s">
        <v>9507</v>
      </c>
      <c r="Q405" s="224" t="s">
        <v>795</v>
      </c>
      <c r="R405" s="225" t="s">
        <v>9508</v>
      </c>
      <c r="S405" s="225" t="s">
        <v>9509</v>
      </c>
      <c r="T405" s="225" t="s">
        <v>9506</v>
      </c>
      <c r="U405" s="224" t="s">
        <v>855</v>
      </c>
      <c r="V405" s="224" t="s">
        <v>3406</v>
      </c>
      <c r="W405" s="224" t="s">
        <v>869</v>
      </c>
      <c r="X405" s="228" t="str">
        <f>VLOOKUP(HelpMe7[[#This Row],[Technician]],Technicians[#All],3,FALSE)</f>
        <v>RAK Ceramics</v>
      </c>
      <c r="Y405" s="228" t="str">
        <f>VLOOKUP(HelpMe7[[#This Row],[Technician]],Technicians[#All],2,FALSE)</f>
        <v>SAP Kludi</v>
      </c>
      <c r="Z405" s="233" t="str">
        <f>IF((TEXT("Oct 28, 2024 00:00 AM","mmm dd, yyyy hh:mm") - TEXT(HelpMe7[[#This Row],[Updated Creation Date]],"mmm dd, yyyy hh:mm"))&gt;0, "Yes","No")</f>
        <v>Yes</v>
      </c>
      <c r="AA405" s="230">
        <f ca="1">IF(HelpMe7[[#This Row],[Updated Resolved Date]]="-",NOW()-TEXT(HelpMe7[[#This Row],[Updated Creation Date]],"mmm dd, yyyy hh:mm"),HelpMe7[[#This Row],[Updated Resolved Date]]-HelpMe7[[#This Row],[Updated Creation Date]])</f>
        <v>71.977083333338669</v>
      </c>
      <c r="AB405" s="231">
        <f>YEAR(TEXT(HelpMe7[[#This Row],[Updated Creation Date]],"mmm dd, yyyy hh:mm"))</f>
        <v>2024</v>
      </c>
      <c r="AC405" s="228">
        <f>WEEKNUM(TEXT(HelpMe7[[#This Row],[Updated Creation Date]],"mmm dd, yyyy hh:mm"),2)</f>
        <v>34</v>
      </c>
      <c r="AD405" s="228" t="str">
        <f>_xlfn.CONCAT(HelpMe7[[#This Row],[Year]],"-W",HelpMe7[[#This Row],[Week'#]])</f>
        <v>2024-W34</v>
      </c>
      <c r="AE405" s="228" t="str">
        <f>IFERROR(VLOOKUP(HelpMe7[[#This Row],[ID]],CGTracker[#All],11,FALSE),"No CG Status Found")</f>
        <v>No CG Status Found</v>
      </c>
      <c r="AF405" s="228">
        <f>MONTH(TEXT(HelpMe7[[#This Row],[Updated Creation Date]],"mmm dd, yyyy hh:mm"))</f>
        <v>8</v>
      </c>
      <c r="AG405" s="228" t="str">
        <f>_xlfn.CONCAT(HelpMe7[[#This Row],[Year]],"-M",HelpMe7[[#This Row],[Month]])</f>
        <v>2024-M8</v>
      </c>
      <c r="AH405" s="228" t="str">
        <f ca="1">IF(HelpMe7[[#This Row],[Age]]&lt;2,"Less than 2",IF(HelpMe7[[#This Row],[Age]]&lt;5,"From 2 to 5",IF(HelpMe7[[#This Row],[Age]]&lt;10,"From 5 to 10","More than 10")))</f>
        <v>More than 10</v>
      </c>
      <c r="AI4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45525.655555555553</v>
      </c>
      <c r="AJ4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45597.632638888892</v>
      </c>
    </row>
    <row r="406" spans="1:36" ht="26.1">
      <c r="A406" s="236" t="s">
        <v>9510</v>
      </c>
      <c r="B406" s="224" t="s">
        <v>156</v>
      </c>
      <c r="C406" s="224" t="s">
        <v>892</v>
      </c>
      <c r="D406" s="1" t="s">
        <v>3407</v>
      </c>
      <c r="E406" s="224" t="s">
        <v>3408</v>
      </c>
      <c r="F406" s="224" t="s">
        <v>2413</v>
      </c>
      <c r="G406" s="224" t="s">
        <v>882</v>
      </c>
      <c r="H406" s="224" t="s">
        <v>403</v>
      </c>
      <c r="I406" s="227" t="s">
        <v>9511</v>
      </c>
      <c r="J406" s="225" t="s">
        <v>9512</v>
      </c>
      <c r="K406" s="224" t="s">
        <v>846</v>
      </c>
      <c r="L406" s="225" t="s">
        <v>9513</v>
      </c>
      <c r="M406" s="224" t="s">
        <v>3408</v>
      </c>
      <c r="N406" s="224" t="s">
        <v>924</v>
      </c>
      <c r="O406" s="224" t="s">
        <v>1015</v>
      </c>
      <c r="P406" s="225" t="s">
        <v>9513</v>
      </c>
      <c r="Q406" s="224" t="s">
        <v>892</v>
      </c>
      <c r="R406" s="225" t="s">
        <v>9514</v>
      </c>
      <c r="S406" s="225" t="s">
        <v>9514</v>
      </c>
      <c r="T406" s="225" t="s">
        <v>9512</v>
      </c>
      <c r="U406" s="224" t="s">
        <v>855</v>
      </c>
      <c r="V406" s="224" t="s">
        <v>855</v>
      </c>
      <c r="W406" s="224" t="s">
        <v>869</v>
      </c>
      <c r="X406" s="228" t="str">
        <f>VLOOKUP(HelpMe7[[#This Row],[Technician]],Technicians[#All],3,FALSE)</f>
        <v>RAK Ceramics</v>
      </c>
      <c r="Y406" s="228" t="str">
        <f>VLOOKUP(HelpMe7[[#This Row],[Technician]],Technicians[#All],2,FALSE)</f>
        <v>SAP Basis</v>
      </c>
      <c r="Z406" s="233" t="str">
        <f>IF((TEXT("Oct 28, 2024 00:00 AM","mmm dd, yyyy hh:mm") - TEXT(HelpMe7[[#This Row],[Updated Creation Date]],"mmm dd, yyyy hh:mm"))&gt;0, "Yes","No")</f>
        <v>Yes</v>
      </c>
      <c r="AA406" s="230">
        <f ca="1">IF(HelpMe7[[#This Row],[Updated Resolved Date]]="-",NOW()-TEXT(HelpMe7[[#This Row],[Updated Creation Date]],"mmm dd, yyyy hh:mm"),HelpMe7[[#This Row],[Updated Resolved Date]]-HelpMe7[[#This Row],[Updated Creation Date]])</f>
        <v>0.15625</v>
      </c>
      <c r="AB406" s="231">
        <f>YEAR(TEXT(HelpMe7[[#This Row],[Updated Creation Date]],"mmm dd, yyyy hh:mm"))</f>
        <v>2024</v>
      </c>
      <c r="AC406" s="228">
        <f>WEEKNUM(TEXT(HelpMe7[[#This Row],[Updated Creation Date]],"mmm dd, yyyy hh:mm"),2)</f>
        <v>34</v>
      </c>
      <c r="AD406" s="228" t="str">
        <f>_xlfn.CONCAT(HelpMe7[[#This Row],[Year]],"-W",HelpMe7[[#This Row],[Week'#]])</f>
        <v>2024-W34</v>
      </c>
      <c r="AE406" s="228" t="str">
        <f>IFERROR(VLOOKUP(HelpMe7[[#This Row],[ID]],CGTracker[#All],11,FALSE),"No CG Status Found")</f>
        <v>No CG Status Found</v>
      </c>
      <c r="AF406" s="228">
        <f>MONTH(TEXT(HelpMe7[[#This Row],[Updated Creation Date]],"mmm dd, yyyy hh:mm"))</f>
        <v>8</v>
      </c>
      <c r="AG406" s="228" t="str">
        <f>_xlfn.CONCAT(HelpMe7[[#This Row],[Year]],"-M",HelpMe7[[#This Row],[Month]])</f>
        <v>2024-M8</v>
      </c>
      <c r="AH406" s="228" t="str">
        <f ca="1">IF(HelpMe7[[#This Row],[Age]]&lt;2,"Less than 2",IF(HelpMe7[[#This Row],[Age]]&lt;5,"From 2 to 5",IF(HelpMe7[[#This Row],[Age]]&lt;10,"From 5 to 10","More than 10")))</f>
        <v>Less than 2</v>
      </c>
      <c r="AI4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45527.34097222222</v>
      </c>
      <c r="AJ4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45527.49722222222</v>
      </c>
    </row>
    <row r="407" spans="1:36" ht="14.45">
      <c r="A407" s="236" t="s">
        <v>9515</v>
      </c>
      <c r="B407" s="224" t="s">
        <v>117</v>
      </c>
      <c r="C407" s="224" t="s">
        <v>1035</v>
      </c>
      <c r="D407" s="1" t="s">
        <v>3414</v>
      </c>
      <c r="E407" s="224" t="s">
        <v>2921</v>
      </c>
      <c r="F407" s="224" t="s">
        <v>881</v>
      </c>
      <c r="G407" s="224" t="s">
        <v>882</v>
      </c>
      <c r="H407" s="224" t="s">
        <v>403</v>
      </c>
      <c r="I407" s="227" t="s">
        <v>9516</v>
      </c>
      <c r="J407" s="225" t="s">
        <v>7964</v>
      </c>
      <c r="K407" s="224" t="s">
        <v>846</v>
      </c>
      <c r="L407" s="225" t="s">
        <v>9517</v>
      </c>
      <c r="M407" s="224" t="s">
        <v>2921</v>
      </c>
      <c r="N407" s="224" t="s">
        <v>1666</v>
      </c>
      <c r="O407" s="224" t="s">
        <v>850</v>
      </c>
      <c r="P407" s="225" t="s">
        <v>9517</v>
      </c>
      <c r="Q407" s="224" t="s">
        <v>892</v>
      </c>
      <c r="R407" s="225" t="s">
        <v>9518</v>
      </c>
      <c r="S407" s="225" t="s">
        <v>9518</v>
      </c>
      <c r="T407" s="225" t="s">
        <v>7964</v>
      </c>
      <c r="U407" s="224" t="s">
        <v>890</v>
      </c>
      <c r="V407" s="224" t="s">
        <v>855</v>
      </c>
      <c r="W407" s="224" t="s">
        <v>869</v>
      </c>
      <c r="X407" s="228" t="str">
        <f>VLOOKUP(HelpMe7[[#This Row],[Technician]],Technicians[#All],3,FALSE)</f>
        <v>RAK Ceramics</v>
      </c>
      <c r="Y407" s="228" t="str">
        <f>VLOOKUP(HelpMe7[[#This Row],[Technician]],Technicians[#All],2,FALSE)</f>
        <v>SAP Basis</v>
      </c>
      <c r="Z407" s="233" t="str">
        <f>IF((TEXT("Oct 28, 2024 00:00 AM","mmm dd, yyyy hh:mm") - TEXT(HelpMe7[[#This Row],[Updated Creation Date]],"mmm dd, yyyy hh:mm"))&gt;0, "Yes","No")</f>
        <v>Yes</v>
      </c>
      <c r="AA407" s="230">
        <f ca="1">IF(HelpMe7[[#This Row],[Updated Resolved Date]]="-",NOW()-TEXT(HelpMe7[[#This Row],[Updated Creation Date]],"mmm dd, yyyy hh:mm"),HelpMe7[[#This Row],[Updated Resolved Date]]-HelpMe7[[#This Row],[Updated Creation Date]])</f>
        <v>54.222916666665697</v>
      </c>
      <c r="AB407" s="231">
        <f>YEAR(TEXT(HelpMe7[[#This Row],[Updated Creation Date]],"mmm dd, yyyy hh:mm"))</f>
        <v>2024</v>
      </c>
      <c r="AC407" s="228">
        <f>WEEKNUM(TEXT(HelpMe7[[#This Row],[Updated Creation Date]],"mmm dd, yyyy hh:mm"),2)</f>
        <v>34</v>
      </c>
      <c r="AD407" s="228" t="str">
        <f>_xlfn.CONCAT(HelpMe7[[#This Row],[Year]],"-W",HelpMe7[[#This Row],[Week'#]])</f>
        <v>2024-W34</v>
      </c>
      <c r="AE407" s="228" t="str">
        <f>IFERROR(VLOOKUP(HelpMe7[[#This Row],[ID]],CGTracker[#All],11,FALSE),"No CG Status Found")</f>
        <v>No CG Status Found</v>
      </c>
      <c r="AF407" s="228">
        <f>MONTH(TEXT(HelpMe7[[#This Row],[Updated Creation Date]],"mmm dd, yyyy hh:mm"))</f>
        <v>8</v>
      </c>
      <c r="AG407" s="228" t="str">
        <f>_xlfn.CONCAT(HelpMe7[[#This Row],[Year]],"-M",HelpMe7[[#This Row],[Month]])</f>
        <v>2024-M8</v>
      </c>
      <c r="AH407" s="228" t="str">
        <f ca="1">IF(HelpMe7[[#This Row],[Age]]&lt;2,"Less than 2",IF(HelpMe7[[#This Row],[Age]]&lt;5,"From 2 to 5",IF(HelpMe7[[#This Row],[Age]]&lt;10,"From 5 to 10","More than 10")))</f>
        <v>More than 10</v>
      </c>
      <c r="AI4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45526.413888888892</v>
      </c>
      <c r="AJ4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45580.636805555558</v>
      </c>
    </row>
    <row r="408" spans="1:36" ht="14.45">
      <c r="A408" s="236" t="s">
        <v>9519</v>
      </c>
      <c r="B408" s="224" t="s">
        <v>156</v>
      </c>
      <c r="C408" s="224" t="s">
        <v>892</v>
      </c>
      <c r="D408" s="1" t="s">
        <v>3419</v>
      </c>
      <c r="E408" s="224" t="s">
        <v>3044</v>
      </c>
      <c r="F408" s="224" t="s">
        <v>742</v>
      </c>
      <c r="G408" s="224" t="s">
        <v>516</v>
      </c>
      <c r="H408" s="224" t="s">
        <v>403</v>
      </c>
      <c r="I408" s="227" t="s">
        <v>9520</v>
      </c>
      <c r="J408" s="225" t="s">
        <v>9521</v>
      </c>
      <c r="K408" s="224" t="s">
        <v>846</v>
      </c>
      <c r="L408" s="225" t="s">
        <v>9522</v>
      </c>
      <c r="M408" s="224" t="s">
        <v>3044</v>
      </c>
      <c r="N408" s="224" t="s">
        <v>1024</v>
      </c>
      <c r="O408" s="224" t="s">
        <v>850</v>
      </c>
      <c r="P408" s="225" t="s">
        <v>9522</v>
      </c>
      <c r="Q408" s="224" t="s">
        <v>795</v>
      </c>
      <c r="R408" s="225" t="s">
        <v>9523</v>
      </c>
      <c r="S408" s="225" t="s">
        <v>9523</v>
      </c>
      <c r="T408" s="225" t="s">
        <v>9521</v>
      </c>
      <c r="U408" s="224" t="s">
        <v>855</v>
      </c>
      <c r="V408" s="224" t="s">
        <v>3425</v>
      </c>
      <c r="W408" s="224" t="s">
        <v>869</v>
      </c>
      <c r="X408" s="228" t="str">
        <f>VLOOKUP(HelpMe7[[#This Row],[Technician]],Technicians[#All],3,FALSE)</f>
        <v>RAK Ceramics</v>
      </c>
      <c r="Y408" s="228" t="str">
        <f>VLOOKUP(HelpMe7[[#This Row],[Technician]],Technicians[#All],2,FALSE)</f>
        <v>SAP SD</v>
      </c>
      <c r="Z408" s="233" t="str">
        <f>IF((TEXT("Oct 28, 2024 00:00 AM","mmm dd, yyyy hh:mm") - TEXT(HelpMe7[[#This Row],[Updated Creation Date]],"mmm dd, yyyy hh:mm"))&gt;0, "Yes","No")</f>
        <v>Yes</v>
      </c>
      <c r="AA408" s="230">
        <f ca="1">IF(HelpMe7[[#This Row],[Updated Resolved Date]]="-",NOW()-TEXT(HelpMe7[[#This Row],[Updated Creation Date]],"mmm dd, yyyy hh:mm"),HelpMe7[[#This Row],[Updated Resolved Date]]-HelpMe7[[#This Row],[Updated Creation Date]])</f>
        <v>2.8375000000014552</v>
      </c>
      <c r="AB408" s="231">
        <f>YEAR(TEXT(HelpMe7[[#This Row],[Updated Creation Date]],"mmm dd, yyyy hh:mm"))</f>
        <v>2024</v>
      </c>
      <c r="AC408" s="228">
        <f>WEEKNUM(TEXT(HelpMe7[[#This Row],[Updated Creation Date]],"mmm dd, yyyy hh:mm"),2)</f>
        <v>34</v>
      </c>
      <c r="AD408" s="228" t="str">
        <f>_xlfn.CONCAT(HelpMe7[[#This Row],[Year]],"-W",HelpMe7[[#This Row],[Week'#]])</f>
        <v>2024-W34</v>
      </c>
      <c r="AE408" s="228" t="str">
        <f>IFERROR(VLOOKUP(HelpMe7[[#This Row],[ID]],CGTracker[#All],11,FALSE),"No CG Status Found")</f>
        <v>No CG Status Found</v>
      </c>
      <c r="AF408" s="228">
        <f>MONTH(TEXT(HelpMe7[[#This Row],[Updated Creation Date]],"mmm dd, yyyy hh:mm"))</f>
        <v>8</v>
      </c>
      <c r="AG408" s="228" t="str">
        <f>_xlfn.CONCAT(HelpMe7[[#This Row],[Year]],"-M",HelpMe7[[#This Row],[Month]])</f>
        <v>2024-M8</v>
      </c>
      <c r="AH408" s="228" t="str">
        <f ca="1">IF(HelpMe7[[#This Row],[Age]]&lt;2,"Less than 2",IF(HelpMe7[[#This Row],[Age]]&lt;5,"From 2 to 5",IF(HelpMe7[[#This Row],[Age]]&lt;10,"From 5 to 10","More than 10")))</f>
        <v>From 2 to 5</v>
      </c>
      <c r="AI4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45527.597222222219</v>
      </c>
      <c r="AJ4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45530.43472222222</v>
      </c>
    </row>
    <row r="409" spans="1:36" ht="14.45">
      <c r="A409" s="236" t="s">
        <v>9524</v>
      </c>
      <c r="B409" s="224" t="s">
        <v>156</v>
      </c>
      <c r="C409" s="224" t="s">
        <v>795</v>
      </c>
      <c r="D409" s="1" t="s">
        <v>3426</v>
      </c>
      <c r="E409" s="224" t="s">
        <v>3427</v>
      </c>
      <c r="F409" s="224" t="s">
        <v>742</v>
      </c>
      <c r="G409" s="224" t="s">
        <v>516</v>
      </c>
      <c r="H409" s="224" t="s">
        <v>403</v>
      </c>
      <c r="I409" s="227" t="s">
        <v>9525</v>
      </c>
      <c r="J409" s="225" t="s">
        <v>9526</v>
      </c>
      <c r="K409" s="224" t="s">
        <v>846</v>
      </c>
      <c r="L409" s="225" t="s">
        <v>9527</v>
      </c>
      <c r="M409" s="224" t="s">
        <v>2448</v>
      </c>
      <c r="N409" s="224" t="s">
        <v>863</v>
      </c>
      <c r="O409" s="224" t="s">
        <v>850</v>
      </c>
      <c r="P409" s="225" t="s">
        <v>9528</v>
      </c>
      <c r="Q409" s="224" t="s">
        <v>795</v>
      </c>
      <c r="R409" s="225" t="s">
        <v>9529</v>
      </c>
      <c r="S409" s="225" t="s">
        <v>9529</v>
      </c>
      <c r="T409" s="225" t="s">
        <v>9526</v>
      </c>
      <c r="U409" s="224" t="s">
        <v>855</v>
      </c>
      <c r="V409" s="224" t="s">
        <v>3434</v>
      </c>
      <c r="W409" s="224" t="s">
        <v>869</v>
      </c>
      <c r="X409" s="228" t="str">
        <f>VLOOKUP(HelpMe7[[#This Row],[Technician]],Technicians[#All],3,FALSE)</f>
        <v>RAK Ceramics</v>
      </c>
      <c r="Y409" s="228" t="str">
        <f>VLOOKUP(HelpMe7[[#This Row],[Technician]],Technicians[#All],2,FALSE)</f>
        <v>SAP SD</v>
      </c>
      <c r="Z409" s="233" t="str">
        <f>IF((TEXT("Oct 28, 2024 00:00 AM","mmm dd, yyyy hh:mm") - TEXT(HelpMe7[[#This Row],[Updated Creation Date]],"mmm dd, yyyy hh:mm"))&gt;0, "Yes","No")</f>
        <v>Yes</v>
      </c>
      <c r="AA409" s="230">
        <f ca="1">IF(HelpMe7[[#This Row],[Updated Resolved Date]]="-",NOW()-TEXT(HelpMe7[[#This Row],[Updated Creation Date]],"mmm dd, yyyy hh:mm"),HelpMe7[[#This Row],[Updated Resolved Date]]-HelpMe7[[#This Row],[Updated Creation Date]])</f>
        <v>5.4166666668606922E-2</v>
      </c>
      <c r="AB409" s="231">
        <f>YEAR(TEXT(HelpMe7[[#This Row],[Updated Creation Date]],"mmm dd, yyyy hh:mm"))</f>
        <v>2024</v>
      </c>
      <c r="AC409" s="228">
        <f>WEEKNUM(TEXT(HelpMe7[[#This Row],[Updated Creation Date]],"mmm dd, yyyy hh:mm"),2)</f>
        <v>34</v>
      </c>
      <c r="AD409" s="228" t="str">
        <f>_xlfn.CONCAT(HelpMe7[[#This Row],[Year]],"-W",HelpMe7[[#This Row],[Week'#]])</f>
        <v>2024-W34</v>
      </c>
      <c r="AE409" s="228" t="str">
        <f>IFERROR(VLOOKUP(HelpMe7[[#This Row],[ID]],CGTracker[#All],11,FALSE),"No CG Status Found")</f>
        <v>No CG Status Found</v>
      </c>
      <c r="AF409" s="228">
        <f>MONTH(TEXT(HelpMe7[[#This Row],[Updated Creation Date]],"mmm dd, yyyy hh:mm"))</f>
        <v>8</v>
      </c>
      <c r="AG409" s="228" t="str">
        <f>_xlfn.CONCAT(HelpMe7[[#This Row],[Year]],"-M",HelpMe7[[#This Row],[Month]])</f>
        <v>2024-M8</v>
      </c>
      <c r="AH409" s="228" t="str">
        <f ca="1">IF(HelpMe7[[#This Row],[Age]]&lt;2,"Less than 2",IF(HelpMe7[[#This Row],[Age]]&lt;5,"From 2 to 5",IF(HelpMe7[[#This Row],[Age]]&lt;10,"From 5 to 10","More than 10")))</f>
        <v>Less than 2</v>
      </c>
      <c r="AI4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45527.674305555556</v>
      </c>
      <c r="AJ4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45527.728472222225</v>
      </c>
    </row>
    <row r="410" spans="1:36" ht="14.45">
      <c r="A410" s="236" t="s">
        <v>9530</v>
      </c>
      <c r="B410" s="224" t="s">
        <v>117</v>
      </c>
      <c r="C410" s="224" t="s">
        <v>892</v>
      </c>
      <c r="D410" s="1" t="s">
        <v>3435</v>
      </c>
      <c r="E410" s="224" t="s">
        <v>3436</v>
      </c>
      <c r="F410" s="224" t="s">
        <v>742</v>
      </c>
      <c r="G410" s="224" t="s">
        <v>516</v>
      </c>
      <c r="H410" s="224" t="s">
        <v>403</v>
      </c>
      <c r="I410" s="227" t="s">
        <v>9531</v>
      </c>
      <c r="J410" s="225" t="s">
        <v>9532</v>
      </c>
      <c r="K410" s="224" t="s">
        <v>846</v>
      </c>
      <c r="L410" s="225" t="s">
        <v>9533</v>
      </c>
      <c r="M410" s="224" t="s">
        <v>3436</v>
      </c>
      <c r="N410" s="224" t="s">
        <v>924</v>
      </c>
      <c r="O410" s="224" t="s">
        <v>850</v>
      </c>
      <c r="P410" s="225" t="s">
        <v>9533</v>
      </c>
      <c r="Q410" s="224" t="s">
        <v>795</v>
      </c>
      <c r="R410" s="225" t="s">
        <v>9534</v>
      </c>
      <c r="S410" s="225" t="s">
        <v>9534</v>
      </c>
      <c r="T410" s="225" t="s">
        <v>9532</v>
      </c>
      <c r="U410" s="224" t="s">
        <v>846</v>
      </c>
      <c r="V410" s="224" t="s">
        <v>3442</v>
      </c>
      <c r="W410" s="224" t="s">
        <v>3443</v>
      </c>
      <c r="X410" s="228" t="str">
        <f>VLOOKUP(HelpMe7[[#This Row],[Technician]],Technicians[#All],3,FALSE)</f>
        <v>RAK Ceramics</v>
      </c>
      <c r="Y410" s="228" t="str">
        <f>VLOOKUP(HelpMe7[[#This Row],[Technician]],Technicians[#All],2,FALSE)</f>
        <v>SAP SD</v>
      </c>
      <c r="Z410" s="233" t="str">
        <f>IF((TEXT("Oct 28, 2024 00:00 AM","mmm dd, yyyy hh:mm") - TEXT(HelpMe7[[#This Row],[Updated Creation Date]],"mmm dd, yyyy hh:mm"))&gt;0, "Yes","No")</f>
        <v>Yes</v>
      </c>
      <c r="AA410" s="230">
        <f ca="1">IF(HelpMe7[[#This Row],[Updated Resolved Date]]="-",NOW()-TEXT(HelpMe7[[#This Row],[Updated Creation Date]],"mmm dd, yyyy hh:mm"),HelpMe7[[#This Row],[Updated Resolved Date]]-HelpMe7[[#This Row],[Updated Creation Date]])</f>
        <v>13.239583333328483</v>
      </c>
      <c r="AB410" s="231">
        <f>YEAR(TEXT(HelpMe7[[#This Row],[Updated Creation Date]],"mmm dd, yyyy hh:mm"))</f>
        <v>2024</v>
      </c>
      <c r="AC410" s="228">
        <f>WEEKNUM(TEXT(HelpMe7[[#This Row],[Updated Creation Date]],"mmm dd, yyyy hh:mm"),2)</f>
        <v>34</v>
      </c>
      <c r="AD410" s="228" t="str">
        <f>_xlfn.CONCAT(HelpMe7[[#This Row],[Year]],"-W",HelpMe7[[#This Row],[Week'#]])</f>
        <v>2024-W34</v>
      </c>
      <c r="AE410" s="228" t="str">
        <f>IFERROR(VLOOKUP(HelpMe7[[#This Row],[ID]],CGTracker[#All],11,FALSE),"No CG Status Found")</f>
        <v>No CG Status Found</v>
      </c>
      <c r="AF410" s="228">
        <f>MONTH(TEXT(HelpMe7[[#This Row],[Updated Creation Date]],"mmm dd, yyyy hh:mm"))</f>
        <v>8</v>
      </c>
      <c r="AG410" s="228" t="str">
        <f>_xlfn.CONCAT(HelpMe7[[#This Row],[Year]],"-M",HelpMe7[[#This Row],[Month]])</f>
        <v>2024-M8</v>
      </c>
      <c r="AH410" s="228" t="str">
        <f ca="1">IF(HelpMe7[[#This Row],[Age]]&lt;2,"Less than 2",IF(HelpMe7[[#This Row],[Age]]&lt;5,"From 2 to 5",IF(HelpMe7[[#This Row],[Age]]&lt;10,"From 5 to 10","More than 10")))</f>
        <v>More than 10</v>
      </c>
      <c r="AI4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45526.431250000001</v>
      </c>
      <c r="AJ4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45539.67083333333</v>
      </c>
    </row>
    <row r="411" spans="1:36" ht="14.45">
      <c r="A411" s="236" t="s">
        <v>9535</v>
      </c>
      <c r="B411" s="224" t="s">
        <v>117</v>
      </c>
      <c r="C411" s="224" t="s">
        <v>795</v>
      </c>
      <c r="D411" s="1" t="s">
        <v>3444</v>
      </c>
      <c r="E411" s="224" t="s">
        <v>1211</v>
      </c>
      <c r="F411" s="224" t="s">
        <v>2413</v>
      </c>
      <c r="G411" s="224" t="s">
        <v>882</v>
      </c>
      <c r="H411" s="224" t="s">
        <v>403</v>
      </c>
      <c r="I411" s="227" t="s">
        <v>9536</v>
      </c>
      <c r="J411" s="225" t="s">
        <v>9537</v>
      </c>
      <c r="K411" s="224" t="s">
        <v>846</v>
      </c>
      <c r="L411" s="225" t="s">
        <v>9538</v>
      </c>
      <c r="M411" s="224" t="s">
        <v>1211</v>
      </c>
      <c r="N411" s="224" t="s">
        <v>924</v>
      </c>
      <c r="O411" s="224" t="s">
        <v>850</v>
      </c>
      <c r="P411" s="225" t="s">
        <v>9538</v>
      </c>
      <c r="Q411" s="224" t="s">
        <v>795</v>
      </c>
      <c r="R411" s="225" t="s">
        <v>9539</v>
      </c>
      <c r="S411" s="225" t="s">
        <v>9539</v>
      </c>
      <c r="T411" s="225" t="s">
        <v>9537</v>
      </c>
      <c r="U411" s="224" t="s">
        <v>890</v>
      </c>
      <c r="V411" s="224" t="s">
        <v>855</v>
      </c>
      <c r="W411" s="224" t="s">
        <v>869</v>
      </c>
      <c r="X411" s="228" t="str">
        <f>VLOOKUP(HelpMe7[[#This Row],[Technician]],Technicians[#All],3,FALSE)</f>
        <v>RAK Ceramics</v>
      </c>
      <c r="Y411" s="228" t="str">
        <f>VLOOKUP(HelpMe7[[#This Row],[Technician]],Technicians[#All],2,FALSE)</f>
        <v>SAP Basis</v>
      </c>
      <c r="Z411" s="233" t="str">
        <f>IF((TEXT("Oct 28, 2024 00:00 AM","mmm dd, yyyy hh:mm") - TEXT(HelpMe7[[#This Row],[Updated Creation Date]],"mmm dd, yyyy hh:mm"))&gt;0, "Yes","No")</f>
        <v>Yes</v>
      </c>
      <c r="AA411" s="230">
        <f ca="1">IF(HelpMe7[[#This Row],[Updated Resolved Date]]="-",NOW()-TEXT(HelpMe7[[#This Row],[Updated Creation Date]],"mmm dd, yyyy hh:mm"),HelpMe7[[#This Row],[Updated Resolved Date]]-HelpMe7[[#This Row],[Updated Creation Date]])</f>
        <v>4.2722222222218988</v>
      </c>
      <c r="AB411" s="231">
        <f>YEAR(TEXT(HelpMe7[[#This Row],[Updated Creation Date]],"mmm dd, yyyy hh:mm"))</f>
        <v>2024</v>
      </c>
      <c r="AC411" s="228">
        <f>WEEKNUM(TEXT(HelpMe7[[#This Row],[Updated Creation Date]],"mmm dd, yyyy hh:mm"),2)</f>
        <v>34</v>
      </c>
      <c r="AD411" s="228" t="str">
        <f>_xlfn.CONCAT(HelpMe7[[#This Row],[Year]],"-W",HelpMe7[[#This Row],[Week'#]])</f>
        <v>2024-W34</v>
      </c>
      <c r="AE411" s="228" t="str">
        <f>IFERROR(VLOOKUP(HelpMe7[[#This Row],[ID]],CGTracker[#All],11,FALSE),"No CG Status Found")</f>
        <v>No CG Status Found</v>
      </c>
      <c r="AF411" s="228">
        <f>MONTH(TEXT(HelpMe7[[#This Row],[Updated Creation Date]],"mmm dd, yyyy hh:mm"))</f>
        <v>8</v>
      </c>
      <c r="AG411" s="228" t="str">
        <f>_xlfn.CONCAT(HelpMe7[[#This Row],[Year]],"-M",HelpMe7[[#This Row],[Month]])</f>
        <v>2024-M8</v>
      </c>
      <c r="AH411" s="228" t="str">
        <f ca="1">IF(HelpMe7[[#This Row],[Age]]&lt;2,"Less than 2",IF(HelpMe7[[#This Row],[Age]]&lt;5,"From 2 to 5",IF(HelpMe7[[#This Row],[Age]]&lt;10,"From 5 to 10","More than 10")))</f>
        <v>From 2 to 5</v>
      </c>
      <c r="AI4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45526.456250000003</v>
      </c>
      <c r="AJ4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45530.728472222225</v>
      </c>
    </row>
    <row r="412" spans="1:36" ht="14.45">
      <c r="A412" s="236" t="s">
        <v>9540</v>
      </c>
      <c r="B412" s="224" t="s">
        <v>117</v>
      </c>
      <c r="C412" s="224" t="s">
        <v>795</v>
      </c>
      <c r="D412" s="1" t="s">
        <v>3450</v>
      </c>
      <c r="E412" s="224" t="s">
        <v>1211</v>
      </c>
      <c r="F412" s="224" t="s">
        <v>2413</v>
      </c>
      <c r="G412" s="224" t="s">
        <v>882</v>
      </c>
      <c r="H412" s="224" t="s">
        <v>403</v>
      </c>
      <c r="I412" s="227" t="s">
        <v>9541</v>
      </c>
      <c r="J412" s="225" t="s">
        <v>9542</v>
      </c>
      <c r="K412" s="224" t="s">
        <v>846</v>
      </c>
      <c r="L412" s="225" t="s">
        <v>9538</v>
      </c>
      <c r="M412" s="224" t="s">
        <v>1211</v>
      </c>
      <c r="N412" s="224" t="s">
        <v>924</v>
      </c>
      <c r="O412" s="224" t="s">
        <v>850</v>
      </c>
      <c r="P412" s="225" t="s">
        <v>9538</v>
      </c>
      <c r="Q412" s="224" t="s">
        <v>795</v>
      </c>
      <c r="R412" s="225" t="s">
        <v>9543</v>
      </c>
      <c r="S412" s="225" t="s">
        <v>9543</v>
      </c>
      <c r="T412" s="225" t="s">
        <v>9542</v>
      </c>
      <c r="U412" s="224" t="s">
        <v>890</v>
      </c>
      <c r="V412" s="224" t="s">
        <v>855</v>
      </c>
      <c r="W412" s="224" t="s">
        <v>869</v>
      </c>
      <c r="X412" s="228" t="str">
        <f>VLOOKUP(HelpMe7[[#This Row],[Technician]],Technicians[#All],3,FALSE)</f>
        <v>RAK Ceramics</v>
      </c>
      <c r="Y412" s="228" t="str">
        <f>VLOOKUP(HelpMe7[[#This Row],[Technician]],Technicians[#All],2,FALSE)</f>
        <v>SAP Basis</v>
      </c>
      <c r="Z412" s="233" t="str">
        <f>IF((TEXT("Oct 28, 2024 00:00 AM","mmm dd, yyyy hh:mm") - TEXT(HelpMe7[[#This Row],[Updated Creation Date]],"mmm dd, yyyy hh:mm"))&gt;0, "Yes","No")</f>
        <v>Yes</v>
      </c>
      <c r="AA412" s="230">
        <f ca="1">IF(HelpMe7[[#This Row],[Updated Resolved Date]]="-",NOW()-TEXT(HelpMe7[[#This Row],[Updated Creation Date]],"mmm dd, yyyy hh:mm"),HelpMe7[[#This Row],[Updated Resolved Date]]-HelpMe7[[#This Row],[Updated Creation Date]])</f>
        <v>4.2708333333357587</v>
      </c>
      <c r="AB412" s="231">
        <f>YEAR(TEXT(HelpMe7[[#This Row],[Updated Creation Date]],"mmm dd, yyyy hh:mm"))</f>
        <v>2024</v>
      </c>
      <c r="AC412" s="228">
        <f>WEEKNUM(TEXT(HelpMe7[[#This Row],[Updated Creation Date]],"mmm dd, yyyy hh:mm"),2)</f>
        <v>34</v>
      </c>
      <c r="AD412" s="228" t="str">
        <f>_xlfn.CONCAT(HelpMe7[[#This Row],[Year]],"-W",HelpMe7[[#This Row],[Week'#]])</f>
        <v>2024-W34</v>
      </c>
      <c r="AE412" s="228" t="str">
        <f>IFERROR(VLOOKUP(HelpMe7[[#This Row],[ID]],CGTracker[#All],11,FALSE),"No CG Status Found")</f>
        <v>No CG Status Found</v>
      </c>
      <c r="AF412" s="228">
        <f>MONTH(TEXT(HelpMe7[[#This Row],[Updated Creation Date]],"mmm dd, yyyy hh:mm"))</f>
        <v>8</v>
      </c>
      <c r="AG412" s="228" t="str">
        <f>_xlfn.CONCAT(HelpMe7[[#This Row],[Year]],"-M",HelpMe7[[#This Row],[Month]])</f>
        <v>2024-M8</v>
      </c>
      <c r="AH412" s="228" t="str">
        <f ca="1">IF(HelpMe7[[#This Row],[Age]]&lt;2,"Less than 2",IF(HelpMe7[[#This Row],[Age]]&lt;5,"From 2 to 5",IF(HelpMe7[[#This Row],[Age]]&lt;10,"From 5 to 10","More than 10")))</f>
        <v>From 2 to 5</v>
      </c>
      <c r="AI4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45526.459027777775</v>
      </c>
      <c r="AJ4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45530.729861111111</v>
      </c>
    </row>
    <row r="413" spans="1:36" ht="14.45">
      <c r="A413" s="236" t="s">
        <v>9544</v>
      </c>
      <c r="B413" s="224" t="s">
        <v>117</v>
      </c>
      <c r="C413" s="224" t="s">
        <v>795</v>
      </c>
      <c r="D413" s="1" t="s">
        <v>3455</v>
      </c>
      <c r="E413" s="224" t="s">
        <v>2789</v>
      </c>
      <c r="F413" s="224" t="s">
        <v>2413</v>
      </c>
      <c r="G413" s="224" t="s">
        <v>882</v>
      </c>
      <c r="H413" s="224" t="s">
        <v>403</v>
      </c>
      <c r="I413" s="227" t="s">
        <v>9545</v>
      </c>
      <c r="J413" s="225" t="s">
        <v>9546</v>
      </c>
      <c r="K413" s="224" t="s">
        <v>846</v>
      </c>
      <c r="L413" s="225" t="s">
        <v>9547</v>
      </c>
      <c r="M413" s="224" t="s">
        <v>2789</v>
      </c>
      <c r="N413" s="224" t="s">
        <v>2793</v>
      </c>
      <c r="O413" s="224" t="s">
        <v>850</v>
      </c>
      <c r="P413" s="225" t="s">
        <v>9547</v>
      </c>
      <c r="Q413" s="224" t="s">
        <v>795</v>
      </c>
      <c r="R413" s="225" t="s">
        <v>9548</v>
      </c>
      <c r="S413" s="225" t="s">
        <v>9548</v>
      </c>
      <c r="T413" s="225" t="s">
        <v>9546</v>
      </c>
      <c r="U413" s="224" t="s">
        <v>890</v>
      </c>
      <c r="V413" s="224" t="s">
        <v>855</v>
      </c>
      <c r="W413" s="224" t="s">
        <v>869</v>
      </c>
      <c r="X413" s="228" t="str">
        <f>VLOOKUP(HelpMe7[[#This Row],[Technician]],Technicians[#All],3,FALSE)</f>
        <v>RAK Ceramics</v>
      </c>
      <c r="Y413" s="228" t="str">
        <f>VLOOKUP(HelpMe7[[#This Row],[Technician]],Technicians[#All],2,FALSE)</f>
        <v>SAP Basis</v>
      </c>
      <c r="Z413" s="233" t="str">
        <f>IF((TEXT("Oct 28, 2024 00:00 AM","mmm dd, yyyy hh:mm") - TEXT(HelpMe7[[#This Row],[Updated Creation Date]],"mmm dd, yyyy hh:mm"))&gt;0, "Yes","No")</f>
        <v>Yes</v>
      </c>
      <c r="AA413" s="230">
        <f ca="1">IF(HelpMe7[[#This Row],[Updated Resolved Date]]="-",NOW()-TEXT(HelpMe7[[#This Row],[Updated Creation Date]],"mmm dd, yyyy hh:mm"),HelpMe7[[#This Row],[Updated Resolved Date]]-HelpMe7[[#This Row],[Updated Creation Date]])</f>
        <v>5.7201388888861402</v>
      </c>
      <c r="AB413" s="231">
        <f>YEAR(TEXT(HelpMe7[[#This Row],[Updated Creation Date]],"mmm dd, yyyy hh:mm"))</f>
        <v>2024</v>
      </c>
      <c r="AC413" s="228">
        <f>WEEKNUM(TEXT(HelpMe7[[#This Row],[Updated Creation Date]],"mmm dd, yyyy hh:mm"),2)</f>
        <v>34</v>
      </c>
      <c r="AD413" s="228" t="str">
        <f>_xlfn.CONCAT(HelpMe7[[#This Row],[Year]],"-W",HelpMe7[[#This Row],[Week'#]])</f>
        <v>2024-W34</v>
      </c>
      <c r="AE413" s="228" t="str">
        <f>IFERROR(VLOOKUP(HelpMe7[[#This Row],[ID]],CGTracker[#All],11,FALSE),"No CG Status Found")</f>
        <v>No CG Status Found</v>
      </c>
      <c r="AF413" s="228">
        <f>MONTH(TEXT(HelpMe7[[#This Row],[Updated Creation Date]],"mmm dd, yyyy hh:mm"))</f>
        <v>8</v>
      </c>
      <c r="AG413" s="228" t="str">
        <f>_xlfn.CONCAT(HelpMe7[[#This Row],[Year]],"-M",HelpMe7[[#This Row],[Month]])</f>
        <v>2024-M8</v>
      </c>
      <c r="AH413" s="228" t="str">
        <f ca="1">IF(HelpMe7[[#This Row],[Age]]&lt;2,"Less than 2",IF(HelpMe7[[#This Row],[Age]]&lt;5,"From 2 to 5",IF(HelpMe7[[#This Row],[Age]]&lt;10,"From 5 to 10","More than 10")))</f>
        <v>From 5 to 10</v>
      </c>
      <c r="AI4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45526.697222222225</v>
      </c>
      <c r="AJ4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45532.417361111111</v>
      </c>
    </row>
    <row r="414" spans="1:36" ht="14.45">
      <c r="A414" s="236" t="s">
        <v>9549</v>
      </c>
      <c r="B414" s="224" t="s">
        <v>117</v>
      </c>
      <c r="C414" s="224" t="s">
        <v>795</v>
      </c>
      <c r="D414" s="1" t="s">
        <v>3461</v>
      </c>
      <c r="E414" s="224" t="s">
        <v>3131</v>
      </c>
      <c r="F414" s="224" t="s">
        <v>881</v>
      </c>
      <c r="G414" s="224" t="s">
        <v>882</v>
      </c>
      <c r="H414" s="224" t="s">
        <v>403</v>
      </c>
      <c r="I414" s="227" t="s">
        <v>9511</v>
      </c>
      <c r="J414" s="225" t="s">
        <v>9550</v>
      </c>
      <c r="K414" s="224" t="s">
        <v>846</v>
      </c>
      <c r="L414" s="225" t="s">
        <v>8839</v>
      </c>
      <c r="M414" s="224" t="s">
        <v>3131</v>
      </c>
      <c r="N414" s="224" t="s">
        <v>3134</v>
      </c>
      <c r="O414" s="224" t="s">
        <v>850</v>
      </c>
      <c r="P414" s="225" t="s">
        <v>8839</v>
      </c>
      <c r="Q414" s="224" t="s">
        <v>795</v>
      </c>
      <c r="R414" s="225" t="s">
        <v>9551</v>
      </c>
      <c r="S414" s="225" t="s">
        <v>9551</v>
      </c>
      <c r="T414" s="225" t="s">
        <v>9550</v>
      </c>
      <c r="U414" s="224" t="s">
        <v>890</v>
      </c>
      <c r="V414" s="224" t="s">
        <v>855</v>
      </c>
      <c r="W414" s="224" t="s">
        <v>869</v>
      </c>
      <c r="X414" s="228" t="str">
        <f>VLOOKUP(HelpMe7[[#This Row],[Technician]],Technicians[#All],3,FALSE)</f>
        <v>RAK Ceramics</v>
      </c>
      <c r="Y414" s="228" t="str">
        <f>VLOOKUP(HelpMe7[[#This Row],[Technician]],Technicians[#All],2,FALSE)</f>
        <v>SAP Basis</v>
      </c>
      <c r="Z414" s="233" t="str">
        <f>IF((TEXT("Oct 28, 2024 00:00 AM","mmm dd, yyyy hh:mm") - TEXT(HelpMe7[[#This Row],[Updated Creation Date]],"mmm dd, yyyy hh:mm"))&gt;0, "Yes","No")</f>
        <v>Yes</v>
      </c>
      <c r="AA414" s="230">
        <f ca="1">IF(HelpMe7[[#This Row],[Updated Resolved Date]]="-",NOW()-TEXT(HelpMe7[[#This Row],[Updated Creation Date]],"mmm dd, yyyy hh:mm"),HelpMe7[[#This Row],[Updated Resolved Date]]-HelpMe7[[#This Row],[Updated Creation Date]])</f>
        <v>4.3270833333372138</v>
      </c>
      <c r="AB414" s="231">
        <f>YEAR(TEXT(HelpMe7[[#This Row],[Updated Creation Date]],"mmm dd, yyyy hh:mm"))</f>
        <v>2024</v>
      </c>
      <c r="AC414" s="228">
        <f>WEEKNUM(TEXT(HelpMe7[[#This Row],[Updated Creation Date]],"mmm dd, yyyy hh:mm"),2)</f>
        <v>34</v>
      </c>
      <c r="AD414" s="228" t="str">
        <f>_xlfn.CONCAT(HelpMe7[[#This Row],[Year]],"-W",HelpMe7[[#This Row],[Week'#]])</f>
        <v>2024-W34</v>
      </c>
      <c r="AE414" s="228" t="str">
        <f>IFERROR(VLOOKUP(HelpMe7[[#This Row],[ID]],CGTracker[#All],11,FALSE),"No CG Status Found")</f>
        <v>No CG Status Found</v>
      </c>
      <c r="AF414" s="228">
        <f>MONTH(TEXT(HelpMe7[[#This Row],[Updated Creation Date]],"mmm dd, yyyy hh:mm"))</f>
        <v>8</v>
      </c>
      <c r="AG414" s="228" t="str">
        <f>_xlfn.CONCAT(HelpMe7[[#This Row],[Year]],"-M",HelpMe7[[#This Row],[Month]])</f>
        <v>2024-M8</v>
      </c>
      <c r="AH414" s="228" t="str">
        <f ca="1">IF(HelpMe7[[#This Row],[Age]]&lt;2,"Less than 2",IF(HelpMe7[[#This Row],[Age]]&lt;5,"From 2 to 5",IF(HelpMe7[[#This Row],[Age]]&lt;10,"From 5 to 10","More than 10")))</f>
        <v>From 2 to 5</v>
      </c>
      <c r="AI4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45527.34097222222</v>
      </c>
      <c r="AJ4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45531.668055555558</v>
      </c>
    </row>
    <row r="415" spans="1:36" ht="14.45">
      <c r="A415" s="236" t="s">
        <v>9552</v>
      </c>
      <c r="B415" s="224" t="s">
        <v>156</v>
      </c>
      <c r="C415" s="224" t="s">
        <v>1035</v>
      </c>
      <c r="D415" s="1" t="s">
        <v>3465</v>
      </c>
      <c r="E415" s="224" t="s">
        <v>2950</v>
      </c>
      <c r="F415" s="224" t="s">
        <v>1665</v>
      </c>
      <c r="G415" s="224" t="s">
        <v>1011</v>
      </c>
      <c r="H415" s="224" t="s">
        <v>403</v>
      </c>
      <c r="I415" s="227" t="s">
        <v>9553</v>
      </c>
      <c r="J415" s="225" t="s">
        <v>9554</v>
      </c>
      <c r="K415" s="224" t="s">
        <v>846</v>
      </c>
      <c r="L415" s="225" t="s">
        <v>9555</v>
      </c>
      <c r="M415" s="224" t="s">
        <v>2950</v>
      </c>
      <c r="N415" s="224" t="s">
        <v>1666</v>
      </c>
      <c r="O415" s="224" t="s">
        <v>850</v>
      </c>
      <c r="P415" s="225" t="s">
        <v>9555</v>
      </c>
      <c r="Q415" s="224" t="s">
        <v>892</v>
      </c>
      <c r="R415" s="225" t="s">
        <v>9556</v>
      </c>
      <c r="S415" s="225" t="s">
        <v>9557</v>
      </c>
      <c r="T415" s="225" t="s">
        <v>9554</v>
      </c>
      <c r="U415" s="224" t="s">
        <v>855</v>
      </c>
      <c r="V415" s="224" t="s">
        <v>3472</v>
      </c>
      <c r="W415" s="224" t="s">
        <v>869</v>
      </c>
      <c r="X415" s="228" t="str">
        <f>VLOOKUP(HelpMe7[[#This Row],[Technician]],Technicians[#All],3,FALSE)</f>
        <v>RAK Ceramics</v>
      </c>
      <c r="Y415" s="228" t="str">
        <f>VLOOKUP(HelpMe7[[#This Row],[Technician]],Technicians[#All],2,FALSE)</f>
        <v>SAP Kludi</v>
      </c>
      <c r="Z415" s="233" t="str">
        <f>IF((TEXT("Oct 28, 2024 00:00 AM","mmm dd, yyyy hh:mm") - TEXT(HelpMe7[[#This Row],[Updated Creation Date]],"mmm dd, yyyy hh:mm"))&gt;0, "Yes","No")</f>
        <v>Yes</v>
      </c>
      <c r="AA415" s="230">
        <f ca="1">IF(HelpMe7[[#This Row],[Updated Resolved Date]]="-",NOW()-TEXT(HelpMe7[[#This Row],[Updated Creation Date]],"mmm dd, yyyy hh:mm"),HelpMe7[[#This Row],[Updated Resolved Date]]-HelpMe7[[#This Row],[Updated Creation Date]])</f>
        <v>12.998611111106584</v>
      </c>
      <c r="AB415" s="231">
        <f>YEAR(TEXT(HelpMe7[[#This Row],[Updated Creation Date]],"mmm dd, yyyy hh:mm"))</f>
        <v>2024</v>
      </c>
      <c r="AC415" s="228">
        <f>WEEKNUM(TEXT(HelpMe7[[#This Row],[Updated Creation Date]],"mmm dd, yyyy hh:mm"),2)</f>
        <v>34</v>
      </c>
      <c r="AD415" s="228" t="str">
        <f>_xlfn.CONCAT(HelpMe7[[#This Row],[Year]],"-W",HelpMe7[[#This Row],[Week'#]])</f>
        <v>2024-W34</v>
      </c>
      <c r="AE415" s="228" t="str">
        <f>IFERROR(VLOOKUP(HelpMe7[[#This Row],[ID]],CGTracker[#All],11,FALSE),"No CG Status Found")</f>
        <v>No CG Status Found</v>
      </c>
      <c r="AF415" s="228">
        <f>MONTH(TEXT(HelpMe7[[#This Row],[Updated Creation Date]],"mmm dd, yyyy hh:mm"))</f>
        <v>8</v>
      </c>
      <c r="AG415" s="228" t="str">
        <f>_xlfn.CONCAT(HelpMe7[[#This Row],[Year]],"-M",HelpMe7[[#This Row],[Month]])</f>
        <v>2024-M8</v>
      </c>
      <c r="AH415" s="228" t="str">
        <f ca="1">IF(HelpMe7[[#This Row],[Age]]&lt;2,"Less than 2",IF(HelpMe7[[#This Row],[Age]]&lt;5,"From 2 to 5",IF(HelpMe7[[#This Row],[Age]]&lt;10,"From 5 to 10","More than 10")))</f>
        <v>More than 10</v>
      </c>
      <c r="AI4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45527.431250000001</v>
      </c>
      <c r="AJ4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45540.429861111108</v>
      </c>
    </row>
    <row r="416" spans="1:36" ht="14.45">
      <c r="A416" s="236" t="s">
        <v>9558</v>
      </c>
      <c r="B416" s="224" t="s">
        <v>117</v>
      </c>
      <c r="C416" s="224" t="s">
        <v>795</v>
      </c>
      <c r="D416" s="1" t="s">
        <v>3473</v>
      </c>
      <c r="E416" s="224" t="s">
        <v>3131</v>
      </c>
      <c r="F416" s="224" t="s">
        <v>2413</v>
      </c>
      <c r="G416" s="224" t="s">
        <v>882</v>
      </c>
      <c r="H416" s="224" t="s">
        <v>403</v>
      </c>
      <c r="I416" s="227" t="s">
        <v>9559</v>
      </c>
      <c r="J416" s="225" t="s">
        <v>9560</v>
      </c>
      <c r="K416" s="224" t="s">
        <v>846</v>
      </c>
      <c r="L416" s="225" t="s">
        <v>9561</v>
      </c>
      <c r="M416" s="224" t="s">
        <v>3131</v>
      </c>
      <c r="N416" s="224" t="s">
        <v>3134</v>
      </c>
      <c r="O416" s="224" t="s">
        <v>850</v>
      </c>
      <c r="P416" s="225" t="s">
        <v>9561</v>
      </c>
      <c r="Q416" s="224" t="s">
        <v>795</v>
      </c>
      <c r="R416" s="225" t="s">
        <v>9562</v>
      </c>
      <c r="S416" s="225" t="s">
        <v>9562</v>
      </c>
      <c r="T416" s="225" t="s">
        <v>9560</v>
      </c>
      <c r="U416" s="224" t="s">
        <v>890</v>
      </c>
      <c r="V416" s="224" t="s">
        <v>855</v>
      </c>
      <c r="W416" s="224" t="s">
        <v>3479</v>
      </c>
      <c r="X416" s="228" t="str">
        <f>VLOOKUP(HelpMe7[[#This Row],[Technician]],Technicians[#All],3,FALSE)</f>
        <v>RAK Ceramics</v>
      </c>
      <c r="Y416" s="228" t="str">
        <f>VLOOKUP(HelpMe7[[#This Row],[Technician]],Technicians[#All],2,FALSE)</f>
        <v>SAP Basis</v>
      </c>
      <c r="Z416" s="233" t="str">
        <f>IF((TEXT("Oct 28, 2024 00:00 AM","mmm dd, yyyy hh:mm") - TEXT(HelpMe7[[#This Row],[Updated Creation Date]],"mmm dd, yyyy hh:mm"))&gt;0, "Yes","No")</f>
        <v>Yes</v>
      </c>
      <c r="AA416" s="230">
        <f ca="1">IF(HelpMe7[[#This Row],[Updated Resolved Date]]="-",NOW()-TEXT(HelpMe7[[#This Row],[Updated Creation Date]],"mmm dd, yyyy hh:mm"),HelpMe7[[#This Row],[Updated Resolved Date]]-HelpMe7[[#This Row],[Updated Creation Date]])</f>
        <v>2.1277777777795563</v>
      </c>
      <c r="AB416" s="231">
        <f>YEAR(TEXT(HelpMe7[[#This Row],[Updated Creation Date]],"mmm dd, yyyy hh:mm"))</f>
        <v>2024</v>
      </c>
      <c r="AC416" s="228">
        <f>WEEKNUM(TEXT(HelpMe7[[#This Row],[Updated Creation Date]],"mmm dd, yyyy hh:mm"),2)</f>
        <v>34</v>
      </c>
      <c r="AD416" s="228" t="str">
        <f>_xlfn.CONCAT(HelpMe7[[#This Row],[Year]],"-W",HelpMe7[[#This Row],[Week'#]])</f>
        <v>2024-W34</v>
      </c>
      <c r="AE416" s="228" t="str">
        <f>IFERROR(VLOOKUP(HelpMe7[[#This Row],[ID]],CGTracker[#All],11,FALSE),"No CG Status Found")</f>
        <v>No CG Status Found</v>
      </c>
      <c r="AF416" s="228">
        <f>MONTH(TEXT(HelpMe7[[#This Row],[Updated Creation Date]],"mmm dd, yyyy hh:mm"))</f>
        <v>8</v>
      </c>
      <c r="AG416" s="228" t="str">
        <f>_xlfn.CONCAT(HelpMe7[[#This Row],[Year]],"-M",HelpMe7[[#This Row],[Month]])</f>
        <v>2024-M8</v>
      </c>
      <c r="AH416" s="228" t="str">
        <f ca="1">IF(HelpMe7[[#This Row],[Age]]&lt;2,"Less than 2",IF(HelpMe7[[#This Row],[Age]]&lt;5,"From 2 to 5",IF(HelpMe7[[#This Row],[Age]]&lt;10,"From 5 to 10","More than 10")))</f>
        <v>From 2 to 5</v>
      </c>
      <c r="AI4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45528.462500000001</v>
      </c>
      <c r="AJ4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45530.590277777781</v>
      </c>
    </row>
    <row r="417" spans="1:36" ht="26.1">
      <c r="A417" s="236" t="s">
        <v>9563</v>
      </c>
      <c r="B417" s="224" t="s">
        <v>156</v>
      </c>
      <c r="C417" s="224" t="s">
        <v>892</v>
      </c>
      <c r="D417" s="1" t="s">
        <v>3480</v>
      </c>
      <c r="E417" s="224" t="s">
        <v>1211</v>
      </c>
      <c r="F417" s="224" t="s">
        <v>2413</v>
      </c>
      <c r="G417" s="224" t="s">
        <v>882</v>
      </c>
      <c r="H417" s="224" t="s">
        <v>403</v>
      </c>
      <c r="I417" s="227" t="s">
        <v>9564</v>
      </c>
      <c r="J417" s="225" t="s">
        <v>9512</v>
      </c>
      <c r="K417" s="224" t="s">
        <v>846</v>
      </c>
      <c r="L417" s="225" t="s">
        <v>9513</v>
      </c>
      <c r="M417" s="224" t="s">
        <v>1211</v>
      </c>
      <c r="N417" s="224" t="s">
        <v>924</v>
      </c>
      <c r="O417" s="224" t="s">
        <v>1015</v>
      </c>
      <c r="P417" s="225" t="s">
        <v>9513</v>
      </c>
      <c r="Q417" s="224" t="s">
        <v>892</v>
      </c>
      <c r="R417" s="225" t="s">
        <v>9565</v>
      </c>
      <c r="S417" s="225" t="s">
        <v>9565</v>
      </c>
      <c r="T417" s="225" t="s">
        <v>9512</v>
      </c>
      <c r="U417" s="224" t="s">
        <v>855</v>
      </c>
      <c r="V417" s="224" t="s">
        <v>855</v>
      </c>
      <c r="W417" s="224" t="s">
        <v>869</v>
      </c>
      <c r="X417" s="228" t="str">
        <f>VLOOKUP(HelpMe7[[#This Row],[Technician]],Technicians[#All],3,FALSE)</f>
        <v>RAK Ceramics</v>
      </c>
      <c r="Y417" s="228" t="str">
        <f>VLOOKUP(HelpMe7[[#This Row],[Technician]],Technicians[#All],2,FALSE)</f>
        <v>SAP Basis</v>
      </c>
      <c r="Z417" s="233" t="str">
        <f>IF((TEXT("Oct 28, 2024 00:00 AM","mmm dd, yyyy hh:mm") - TEXT(HelpMe7[[#This Row],[Updated Creation Date]],"mmm dd, yyyy hh:mm"))&gt;0, "Yes","No")</f>
        <v>Yes</v>
      </c>
      <c r="AA417" s="230">
        <f ca="1">IF(HelpMe7[[#This Row],[Updated Resolved Date]]="-",NOW()-TEXT(HelpMe7[[#This Row],[Updated Creation Date]],"mmm dd, yyyy hh:mm"),HelpMe7[[#This Row],[Updated Resolved Date]]-HelpMe7[[#This Row],[Updated Creation Date]])</f>
        <v>0.148611111115315</v>
      </c>
      <c r="AB417" s="231">
        <f>YEAR(TEXT(HelpMe7[[#This Row],[Updated Creation Date]],"mmm dd, yyyy hh:mm"))</f>
        <v>2024</v>
      </c>
      <c r="AC417" s="228">
        <f>WEEKNUM(TEXT(HelpMe7[[#This Row],[Updated Creation Date]],"mmm dd, yyyy hh:mm"),2)</f>
        <v>34</v>
      </c>
      <c r="AD417" s="228" t="str">
        <f>_xlfn.CONCAT(HelpMe7[[#This Row],[Year]],"-W",HelpMe7[[#This Row],[Week'#]])</f>
        <v>2024-W34</v>
      </c>
      <c r="AE417" s="228" t="str">
        <f>IFERROR(VLOOKUP(HelpMe7[[#This Row],[ID]],CGTracker[#All],11,FALSE),"No CG Status Found")</f>
        <v>No CG Status Found</v>
      </c>
      <c r="AF417" s="228">
        <f>MONTH(TEXT(HelpMe7[[#This Row],[Updated Creation Date]],"mmm dd, yyyy hh:mm"))</f>
        <v>8</v>
      </c>
      <c r="AG417" s="228" t="str">
        <f>_xlfn.CONCAT(HelpMe7[[#This Row],[Year]],"-M",HelpMe7[[#This Row],[Month]])</f>
        <v>2024-M8</v>
      </c>
      <c r="AH417" s="228" t="str">
        <f ca="1">IF(HelpMe7[[#This Row],[Age]]&lt;2,"Less than 2",IF(HelpMe7[[#This Row],[Age]]&lt;5,"From 2 to 5",IF(HelpMe7[[#This Row],[Age]]&lt;10,"From 5 to 10","More than 10")))</f>
        <v>Less than 2</v>
      </c>
      <c r="AI4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45527.347222222219</v>
      </c>
      <c r="AJ4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45527.495833333334</v>
      </c>
    </row>
    <row r="418" spans="1:36" ht="26.1">
      <c r="A418" s="236" t="s">
        <v>9566</v>
      </c>
      <c r="B418" s="224" t="s">
        <v>156</v>
      </c>
      <c r="C418" s="224" t="s">
        <v>892</v>
      </c>
      <c r="D418" s="1" t="s">
        <v>3483</v>
      </c>
      <c r="E418" s="224" t="s">
        <v>1639</v>
      </c>
      <c r="F418" s="224" t="s">
        <v>1054</v>
      </c>
      <c r="G418" s="224" t="s">
        <v>1055</v>
      </c>
      <c r="H418" s="224" t="s">
        <v>403</v>
      </c>
      <c r="I418" s="227" t="s">
        <v>9567</v>
      </c>
      <c r="J418" s="225" t="s">
        <v>9568</v>
      </c>
      <c r="K418" s="224" t="s">
        <v>846</v>
      </c>
      <c r="L418" s="225" t="s">
        <v>9294</v>
      </c>
      <c r="M418" s="224" t="s">
        <v>1639</v>
      </c>
      <c r="N418" s="224" t="s">
        <v>1240</v>
      </c>
      <c r="O418" s="224" t="s">
        <v>917</v>
      </c>
      <c r="P418" s="225" t="s">
        <v>9294</v>
      </c>
      <c r="Q418" s="224" t="s">
        <v>892</v>
      </c>
      <c r="R418" s="225" t="s">
        <v>3499</v>
      </c>
      <c r="S418" s="225" t="s">
        <v>3499</v>
      </c>
      <c r="T418" s="225" t="s">
        <v>9568</v>
      </c>
      <c r="U418" s="224" t="s">
        <v>855</v>
      </c>
      <c r="V418" s="224" t="s">
        <v>3488</v>
      </c>
      <c r="W418" s="224" t="s">
        <v>869</v>
      </c>
      <c r="X418" s="228" t="str">
        <f>VLOOKUP(HelpMe7[[#This Row],[Technician]],Technicians[#All],3,FALSE)</f>
        <v>RAK Ceramics</v>
      </c>
      <c r="Y418" s="228" t="str">
        <f>VLOOKUP(HelpMe7[[#This Row],[Technician]],Technicians[#All],2,FALSE)</f>
        <v>SAP PP</v>
      </c>
      <c r="Z418" s="233" t="str">
        <f>IF((TEXT("Oct 28, 2024 00:00 AM","mmm dd, yyyy hh:mm") - TEXT(HelpMe7[[#This Row],[Updated Creation Date]],"mmm dd, yyyy hh:mm"))&gt;0, "Yes","No")</f>
        <v>Yes</v>
      </c>
      <c r="AA418" s="230">
        <f ca="1">IF(HelpMe7[[#This Row],[Updated Resolved Date]]="-",NOW()-TEXT(HelpMe7[[#This Row],[Updated Creation Date]],"mmm dd, yyyy hh:mm"),HelpMe7[[#This Row],[Updated Resolved Date]]-HelpMe7[[#This Row],[Updated Creation Date]])</f>
        <v>5.8229166666715173</v>
      </c>
      <c r="AB418" s="231">
        <f>YEAR(TEXT(HelpMe7[[#This Row],[Updated Creation Date]],"mmm dd, yyyy hh:mm"))</f>
        <v>2024</v>
      </c>
      <c r="AC418" s="228">
        <f>WEEKNUM(TEXT(HelpMe7[[#This Row],[Updated Creation Date]],"mmm dd, yyyy hh:mm"),2)</f>
        <v>34</v>
      </c>
      <c r="AD418" s="228" t="str">
        <f>_xlfn.CONCAT(HelpMe7[[#This Row],[Year]],"-W",HelpMe7[[#This Row],[Week'#]])</f>
        <v>2024-W34</v>
      </c>
      <c r="AE418" s="228" t="str">
        <f>IFERROR(VLOOKUP(HelpMe7[[#This Row],[ID]],CGTracker[#All],11,FALSE),"No CG Status Found")</f>
        <v>No CG Status Found</v>
      </c>
      <c r="AF418" s="228">
        <f>MONTH(TEXT(HelpMe7[[#This Row],[Updated Creation Date]],"mmm dd, yyyy hh:mm"))</f>
        <v>8</v>
      </c>
      <c r="AG418" s="228" t="str">
        <f>_xlfn.CONCAT(HelpMe7[[#This Row],[Year]],"-M",HelpMe7[[#This Row],[Month]])</f>
        <v>2024-M8</v>
      </c>
      <c r="AH418" s="228" t="str">
        <f ca="1">IF(HelpMe7[[#This Row],[Age]]&lt;2,"Less than 2",IF(HelpMe7[[#This Row],[Age]]&lt;5,"From 2 to 5",IF(HelpMe7[[#This Row],[Age]]&lt;10,"From 5 to 10","More than 10")))</f>
        <v>From 5 to 10</v>
      </c>
      <c r="AI4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45526.648611111108</v>
      </c>
      <c r="AJ4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45532.47152777778</v>
      </c>
    </row>
    <row r="419" spans="1:36" ht="26.1">
      <c r="A419" s="236" t="s">
        <v>9569</v>
      </c>
      <c r="B419" s="224" t="s">
        <v>156</v>
      </c>
      <c r="C419" s="224" t="s">
        <v>1035</v>
      </c>
      <c r="D419" s="1" t="s">
        <v>3489</v>
      </c>
      <c r="E419" s="224" t="s">
        <v>1322</v>
      </c>
      <c r="F419" s="224" t="s">
        <v>1054</v>
      </c>
      <c r="G419" s="224" t="s">
        <v>1055</v>
      </c>
      <c r="H419" s="224" t="s">
        <v>403</v>
      </c>
      <c r="I419" s="227" t="s">
        <v>3413</v>
      </c>
      <c r="J419" s="225" t="s">
        <v>3464</v>
      </c>
      <c r="K419" s="224" t="s">
        <v>846</v>
      </c>
      <c r="L419" s="225" t="s">
        <v>8880</v>
      </c>
      <c r="M419" s="224" t="s">
        <v>1322</v>
      </c>
      <c r="N419" s="224" t="s">
        <v>1240</v>
      </c>
      <c r="O419" s="224" t="s">
        <v>917</v>
      </c>
      <c r="P419" s="225" t="s">
        <v>8880</v>
      </c>
      <c r="Q419" s="224" t="s">
        <v>892</v>
      </c>
      <c r="R419" s="225" t="s">
        <v>9570</v>
      </c>
      <c r="S419" s="225" t="s">
        <v>9570</v>
      </c>
      <c r="T419" s="225" t="s">
        <v>3464</v>
      </c>
      <c r="U419" s="224" t="s">
        <v>855</v>
      </c>
      <c r="V419" s="224" t="s">
        <v>3494</v>
      </c>
      <c r="W419" s="224" t="s">
        <v>869</v>
      </c>
      <c r="X419" s="228" t="str">
        <f>VLOOKUP(HelpMe7[[#This Row],[Technician]],Technicians[#All],3,FALSE)</f>
        <v>RAK Ceramics</v>
      </c>
      <c r="Y419" s="228" t="str">
        <f>VLOOKUP(HelpMe7[[#This Row],[Technician]],Technicians[#All],2,FALSE)</f>
        <v>SAP PP</v>
      </c>
      <c r="Z419" s="233" t="str">
        <f>IF((TEXT("Oct 28, 2024 00:00 AM","mmm dd, yyyy hh:mm") - TEXT(HelpMe7[[#This Row],[Updated Creation Date]],"mmm dd, yyyy hh:mm"))&gt;0, "Yes","No")</f>
        <v>Yes</v>
      </c>
      <c r="AA419" s="230">
        <f ca="1">IF(HelpMe7[[#This Row],[Updated Resolved Date]]="-",NOW()-TEXT(HelpMe7[[#This Row],[Updated Creation Date]],"mmm dd, yyyy hh:mm"),HelpMe7[[#This Row],[Updated Resolved Date]]-HelpMe7[[#This Row],[Updated Creation Date]])</f>
        <v>5.9041666666671517</v>
      </c>
      <c r="AB419" s="231">
        <f>YEAR(TEXT(HelpMe7[[#This Row],[Updated Creation Date]],"mmm dd, yyyy hh:mm"))</f>
        <v>2024</v>
      </c>
      <c r="AC419" s="228">
        <f>WEEKNUM(TEXT(HelpMe7[[#This Row],[Updated Creation Date]],"mmm dd, yyyy hh:mm"),2)</f>
        <v>34</v>
      </c>
      <c r="AD419" s="228" t="str">
        <f>_xlfn.CONCAT(HelpMe7[[#This Row],[Year]],"-W",HelpMe7[[#This Row],[Week'#]])</f>
        <v>2024-W34</v>
      </c>
      <c r="AE419" s="228" t="str">
        <f>IFERROR(VLOOKUP(HelpMe7[[#This Row],[ID]],CGTracker[#All],11,FALSE),"No CG Status Found")</f>
        <v>No CG Status Found</v>
      </c>
      <c r="AF419" s="228">
        <f>MONTH(TEXT(HelpMe7[[#This Row],[Updated Creation Date]],"mmm dd, yyyy hh:mm"))</f>
        <v>8</v>
      </c>
      <c r="AG419" s="228" t="str">
        <f>_xlfn.CONCAT(HelpMe7[[#This Row],[Year]],"-M",HelpMe7[[#This Row],[Month]])</f>
        <v>2024-M8</v>
      </c>
      <c r="AH419" s="228" t="str">
        <f ca="1">IF(HelpMe7[[#This Row],[Age]]&lt;2,"Less than 2",IF(HelpMe7[[#This Row],[Age]]&lt;5,"From 2 to 5",IF(HelpMe7[[#This Row],[Age]]&lt;10,"From 5 to 10","More than 10")))</f>
        <v>From 5 to 10</v>
      </c>
      <c r="AI4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45527.479166666664</v>
      </c>
      <c r="AJ4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45533.383333333331</v>
      </c>
    </row>
    <row r="420" spans="1:36" ht="14.45">
      <c r="A420" s="236" t="s">
        <v>9571</v>
      </c>
      <c r="B420" s="224" t="s">
        <v>117</v>
      </c>
      <c r="C420" s="224" t="s">
        <v>892</v>
      </c>
      <c r="D420" s="1" t="s">
        <v>3495</v>
      </c>
      <c r="E420" s="224" t="s">
        <v>1322</v>
      </c>
      <c r="F420" s="224" t="s">
        <v>2413</v>
      </c>
      <c r="G420" s="224" t="s">
        <v>882</v>
      </c>
      <c r="H420" s="224" t="s">
        <v>403</v>
      </c>
      <c r="I420" s="227" t="s">
        <v>9572</v>
      </c>
      <c r="J420" s="225" t="s">
        <v>9573</v>
      </c>
      <c r="K420" s="224" t="s">
        <v>846</v>
      </c>
      <c r="L420" s="225" t="s">
        <v>9547</v>
      </c>
      <c r="M420" s="224" t="s">
        <v>1322</v>
      </c>
      <c r="N420" s="224" t="s">
        <v>1240</v>
      </c>
      <c r="O420" s="224" t="s">
        <v>850</v>
      </c>
      <c r="P420" s="225" t="s">
        <v>9547</v>
      </c>
      <c r="Q420" s="224" t="s">
        <v>795</v>
      </c>
      <c r="R420" s="225" t="s">
        <v>9574</v>
      </c>
      <c r="S420" s="225" t="s">
        <v>9575</v>
      </c>
      <c r="T420" s="225" t="s">
        <v>9573</v>
      </c>
      <c r="U420" s="224" t="s">
        <v>890</v>
      </c>
      <c r="V420" s="224" t="s">
        <v>855</v>
      </c>
      <c r="W420" s="224" t="s">
        <v>869</v>
      </c>
      <c r="X420" s="228" t="str">
        <f>VLOOKUP(HelpMe7[[#This Row],[Technician]],Technicians[#All],3,FALSE)</f>
        <v>RAK Ceramics</v>
      </c>
      <c r="Y420" s="228" t="str">
        <f>VLOOKUP(HelpMe7[[#This Row],[Technician]],Technicians[#All],2,FALSE)</f>
        <v>SAP Basis</v>
      </c>
      <c r="Z420" s="233" t="str">
        <f>IF((TEXT("Oct 28, 2024 00:00 AM","mmm dd, yyyy hh:mm") - TEXT(HelpMe7[[#This Row],[Updated Creation Date]],"mmm dd, yyyy hh:mm"))&gt;0, "Yes","No")</f>
        <v>Yes</v>
      </c>
      <c r="AA420" s="230">
        <f ca="1">IF(HelpMe7[[#This Row],[Updated Resolved Date]]="-",NOW()-TEXT(HelpMe7[[#This Row],[Updated Creation Date]],"mmm dd, yyyy hh:mm"),HelpMe7[[#This Row],[Updated Resolved Date]]-HelpMe7[[#This Row],[Updated Creation Date]])</f>
        <v>4.945138888884685</v>
      </c>
      <c r="AB420" s="231">
        <f>YEAR(TEXT(HelpMe7[[#This Row],[Updated Creation Date]],"mmm dd, yyyy hh:mm"))</f>
        <v>2024</v>
      </c>
      <c r="AC420" s="228">
        <f>WEEKNUM(TEXT(HelpMe7[[#This Row],[Updated Creation Date]],"mmm dd, yyyy hh:mm"),2)</f>
        <v>34</v>
      </c>
      <c r="AD420" s="228" t="str">
        <f>_xlfn.CONCAT(HelpMe7[[#This Row],[Year]],"-W",HelpMe7[[#This Row],[Week'#]])</f>
        <v>2024-W34</v>
      </c>
      <c r="AE420" s="228" t="str">
        <f>IFERROR(VLOOKUP(HelpMe7[[#This Row],[ID]],CGTracker[#All],11,FALSE),"No CG Status Found")</f>
        <v>No CG Status Found</v>
      </c>
      <c r="AF420" s="228">
        <f>MONTH(TEXT(HelpMe7[[#This Row],[Updated Creation Date]],"mmm dd, yyyy hh:mm"))</f>
        <v>8</v>
      </c>
      <c r="AG420" s="228" t="str">
        <f>_xlfn.CONCAT(HelpMe7[[#This Row],[Year]],"-M",HelpMe7[[#This Row],[Month]])</f>
        <v>2024-M8</v>
      </c>
      <c r="AH420" s="228" t="str">
        <f ca="1">IF(HelpMe7[[#This Row],[Age]]&lt;2,"Less than 2",IF(HelpMe7[[#This Row],[Age]]&lt;5,"From 2 to 5",IF(HelpMe7[[#This Row],[Age]]&lt;10,"From 5 to 10","More than 10")))</f>
        <v>From 2 to 5</v>
      </c>
      <c r="AI4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45527.482638888891</v>
      </c>
      <c r="AJ4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45532.427777777775</v>
      </c>
    </row>
    <row r="421" spans="1:36" ht="14.45">
      <c r="A421" s="236" t="s">
        <v>9576</v>
      </c>
      <c r="B421" s="224" t="s">
        <v>156</v>
      </c>
      <c r="C421" s="224" t="s">
        <v>795</v>
      </c>
      <c r="D421" s="1" t="s">
        <v>3501</v>
      </c>
      <c r="E421" s="224" t="s">
        <v>2226</v>
      </c>
      <c r="F421" s="224" t="s">
        <v>742</v>
      </c>
      <c r="G421" s="224" t="s">
        <v>895</v>
      </c>
      <c r="H421" s="224" t="s">
        <v>403</v>
      </c>
      <c r="I421" s="227" t="s">
        <v>9577</v>
      </c>
      <c r="J421" s="225" t="s">
        <v>9578</v>
      </c>
      <c r="K421" s="224" t="s">
        <v>846</v>
      </c>
      <c r="L421" s="225" t="s">
        <v>9579</v>
      </c>
      <c r="M421" s="224" t="s">
        <v>2226</v>
      </c>
      <c r="N421" s="224" t="s">
        <v>1098</v>
      </c>
      <c r="O421" s="224" t="s">
        <v>1123</v>
      </c>
      <c r="P421" s="225" t="s">
        <v>9579</v>
      </c>
      <c r="Q421" s="224" t="s">
        <v>892</v>
      </c>
      <c r="R421" s="225" t="s">
        <v>9580</v>
      </c>
      <c r="S421" s="225" t="s">
        <v>9581</v>
      </c>
      <c r="T421" s="225" t="s">
        <v>9578</v>
      </c>
      <c r="U421" s="224" t="s">
        <v>855</v>
      </c>
      <c r="V421" s="224" t="s">
        <v>3508</v>
      </c>
      <c r="W421" s="224" t="s">
        <v>869</v>
      </c>
      <c r="X421" s="228" t="str">
        <f>VLOOKUP(HelpMe7[[#This Row],[Technician]],Technicians[#All],3,FALSE)</f>
        <v>RAK Ceramics</v>
      </c>
      <c r="Y421" s="228" t="str">
        <f>VLOOKUP(HelpMe7[[#This Row],[Technician]],Technicians[#All],2,FALSE)</f>
        <v>SAP SD</v>
      </c>
      <c r="Z421" s="233" t="str">
        <f>IF((TEXT("Oct 28, 2024 00:00 AM","mmm dd, yyyy hh:mm") - TEXT(HelpMe7[[#This Row],[Updated Creation Date]],"mmm dd, yyyy hh:mm"))&gt;0, "Yes","No")</f>
        <v>Yes</v>
      </c>
      <c r="AA421" s="230">
        <f ca="1">IF(HelpMe7[[#This Row],[Updated Resolved Date]]="-",NOW()-TEXT(HelpMe7[[#This Row],[Updated Creation Date]],"mmm dd, yyyy hh:mm"),HelpMe7[[#This Row],[Updated Resolved Date]]-HelpMe7[[#This Row],[Updated Creation Date]])</f>
        <v>0.11597222222189885</v>
      </c>
      <c r="AB421" s="231">
        <f>YEAR(TEXT(HelpMe7[[#This Row],[Updated Creation Date]],"mmm dd, yyyy hh:mm"))</f>
        <v>2024</v>
      </c>
      <c r="AC421" s="228">
        <f>WEEKNUM(TEXT(HelpMe7[[#This Row],[Updated Creation Date]],"mmm dd, yyyy hh:mm"),2)</f>
        <v>34</v>
      </c>
      <c r="AD421" s="228" t="str">
        <f>_xlfn.CONCAT(HelpMe7[[#This Row],[Year]],"-W",HelpMe7[[#This Row],[Week'#]])</f>
        <v>2024-W34</v>
      </c>
      <c r="AE421" s="228" t="str">
        <f>IFERROR(VLOOKUP(HelpMe7[[#This Row],[ID]],CGTracker[#All],11,FALSE),"No CG Status Found")</f>
        <v>No CG Status Found</v>
      </c>
      <c r="AF421" s="228">
        <f>MONTH(TEXT(HelpMe7[[#This Row],[Updated Creation Date]],"mmm dd, yyyy hh:mm"))</f>
        <v>8</v>
      </c>
      <c r="AG421" s="228" t="str">
        <f>_xlfn.CONCAT(HelpMe7[[#This Row],[Year]],"-M",HelpMe7[[#This Row],[Month]])</f>
        <v>2024-M8</v>
      </c>
      <c r="AH421" s="228" t="str">
        <f ca="1">IF(HelpMe7[[#This Row],[Age]]&lt;2,"Less than 2",IF(HelpMe7[[#This Row],[Age]]&lt;5,"From 2 to 5",IF(HelpMe7[[#This Row],[Age]]&lt;10,"From 5 to 10","More than 10")))</f>
        <v>Less than 2</v>
      </c>
      <c r="AI4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45526.623611111114</v>
      </c>
      <c r="AJ4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45526.739583333336</v>
      </c>
    </row>
    <row r="422" spans="1:36" ht="14.45">
      <c r="A422" s="236" t="s">
        <v>9582</v>
      </c>
      <c r="B422" s="224" t="s">
        <v>156</v>
      </c>
      <c r="C422" s="224" t="s">
        <v>795</v>
      </c>
      <c r="D422" s="1" t="s">
        <v>3509</v>
      </c>
      <c r="E422" s="224" t="s">
        <v>1506</v>
      </c>
      <c r="F422" s="224" t="s">
        <v>742</v>
      </c>
      <c r="G422" s="224" t="s">
        <v>941</v>
      </c>
      <c r="H422" s="224" t="s">
        <v>403</v>
      </c>
      <c r="I422" s="227" t="s">
        <v>9583</v>
      </c>
      <c r="J422" s="225" t="s">
        <v>9584</v>
      </c>
      <c r="K422" s="224" t="s">
        <v>846</v>
      </c>
      <c r="L422" s="225" t="s">
        <v>9585</v>
      </c>
      <c r="M422" s="224" t="s">
        <v>1506</v>
      </c>
      <c r="N422" s="224" t="s">
        <v>1122</v>
      </c>
      <c r="O422" s="224" t="s">
        <v>850</v>
      </c>
      <c r="P422" s="225" t="s">
        <v>9585</v>
      </c>
      <c r="Q422" s="224" t="s">
        <v>795</v>
      </c>
      <c r="R422" s="225" t="s">
        <v>9586</v>
      </c>
      <c r="S422" s="225" t="s">
        <v>9587</v>
      </c>
      <c r="T422" s="225" t="s">
        <v>9584</v>
      </c>
      <c r="U422" s="224" t="s">
        <v>855</v>
      </c>
      <c r="V422" s="224" t="s">
        <v>3516</v>
      </c>
      <c r="W422" s="224" t="s">
        <v>869</v>
      </c>
      <c r="X422" s="228" t="str">
        <f>VLOOKUP(HelpMe7[[#This Row],[Technician]],Technicians[#All],3,FALSE)</f>
        <v>RAK Ceramics</v>
      </c>
      <c r="Y422" s="228" t="str">
        <f>VLOOKUP(HelpMe7[[#This Row],[Technician]],Technicians[#All],2,FALSE)</f>
        <v>SAP SD</v>
      </c>
      <c r="Z422" s="233" t="str">
        <f>IF((TEXT("Oct 28, 2024 00:00 AM","mmm dd, yyyy hh:mm") - TEXT(HelpMe7[[#This Row],[Updated Creation Date]],"mmm dd, yyyy hh:mm"))&gt;0, "Yes","No")</f>
        <v>Yes</v>
      </c>
      <c r="AA422" s="230">
        <f ca="1">IF(HelpMe7[[#This Row],[Updated Resolved Date]]="-",NOW()-TEXT(HelpMe7[[#This Row],[Updated Creation Date]],"mmm dd, yyyy hh:mm"),HelpMe7[[#This Row],[Updated Resolved Date]]-HelpMe7[[#This Row],[Updated Creation Date]])</f>
        <v>7.0506944444423425</v>
      </c>
      <c r="AB422" s="231">
        <f>YEAR(TEXT(HelpMe7[[#This Row],[Updated Creation Date]],"mmm dd, yyyy hh:mm"))</f>
        <v>2024</v>
      </c>
      <c r="AC422" s="228">
        <f>WEEKNUM(TEXT(HelpMe7[[#This Row],[Updated Creation Date]],"mmm dd, yyyy hh:mm"),2)</f>
        <v>34</v>
      </c>
      <c r="AD422" s="228" t="str">
        <f>_xlfn.CONCAT(HelpMe7[[#This Row],[Year]],"-W",HelpMe7[[#This Row],[Week'#]])</f>
        <v>2024-W34</v>
      </c>
      <c r="AE422" s="228" t="str">
        <f>IFERROR(VLOOKUP(HelpMe7[[#This Row],[ID]],CGTracker[#All],11,FALSE),"No CG Status Found")</f>
        <v>No CG Status Found</v>
      </c>
      <c r="AF422" s="228">
        <f>MONTH(TEXT(HelpMe7[[#This Row],[Updated Creation Date]],"mmm dd, yyyy hh:mm"))</f>
        <v>8</v>
      </c>
      <c r="AG422" s="228" t="str">
        <f>_xlfn.CONCAT(HelpMe7[[#This Row],[Year]],"-M",HelpMe7[[#This Row],[Month]])</f>
        <v>2024-M8</v>
      </c>
      <c r="AH422" s="228" t="str">
        <f ca="1">IF(HelpMe7[[#This Row],[Age]]&lt;2,"Less than 2",IF(HelpMe7[[#This Row],[Age]]&lt;5,"From 2 to 5",IF(HelpMe7[[#This Row],[Age]]&lt;10,"From 5 to 10","More than 10")))</f>
        <v>From 5 to 10</v>
      </c>
      <c r="AI4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45527.449305555558</v>
      </c>
      <c r="AJ4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45534.5</v>
      </c>
    </row>
    <row r="423" spans="1:36" ht="14.45">
      <c r="A423" s="236" t="s">
        <v>9588</v>
      </c>
      <c r="B423" s="224" t="s">
        <v>117</v>
      </c>
      <c r="C423" s="224" t="s">
        <v>1035</v>
      </c>
      <c r="D423" s="1" t="s">
        <v>3517</v>
      </c>
      <c r="E423" s="224" t="s">
        <v>2226</v>
      </c>
      <c r="F423" s="224" t="s">
        <v>881</v>
      </c>
      <c r="G423" s="224" t="s">
        <v>882</v>
      </c>
      <c r="H423" s="224" t="s">
        <v>403</v>
      </c>
      <c r="I423" s="227" t="s">
        <v>9589</v>
      </c>
      <c r="J423" s="225" t="s">
        <v>9590</v>
      </c>
      <c r="K423" s="224" t="s">
        <v>846</v>
      </c>
      <c r="L423" s="225" t="s">
        <v>9591</v>
      </c>
      <c r="M423" s="224" t="s">
        <v>2226</v>
      </c>
      <c r="N423" s="224" t="s">
        <v>1098</v>
      </c>
      <c r="O423" s="224" t="s">
        <v>850</v>
      </c>
      <c r="P423" s="225" t="s">
        <v>9591</v>
      </c>
      <c r="Q423" s="224" t="s">
        <v>892</v>
      </c>
      <c r="R423" s="225" t="s">
        <v>9592</v>
      </c>
      <c r="S423" s="225" t="s">
        <v>9593</v>
      </c>
      <c r="T423" s="225" t="s">
        <v>9590</v>
      </c>
      <c r="U423" s="224" t="s">
        <v>890</v>
      </c>
      <c r="V423" s="224" t="s">
        <v>855</v>
      </c>
      <c r="W423" s="224" t="s">
        <v>869</v>
      </c>
      <c r="X423" s="228" t="str">
        <f>VLOOKUP(HelpMe7[[#This Row],[Technician]],Technicians[#All],3,FALSE)</f>
        <v>RAK Ceramics</v>
      </c>
      <c r="Y423" s="228" t="str">
        <f>VLOOKUP(HelpMe7[[#This Row],[Technician]],Technicians[#All],2,FALSE)</f>
        <v>SAP Basis</v>
      </c>
      <c r="Z423" s="233" t="str">
        <f>IF((TEXT("Oct 28, 2024 00:00 AM","mmm dd, yyyy hh:mm") - TEXT(HelpMe7[[#This Row],[Updated Creation Date]],"mmm dd, yyyy hh:mm"))&gt;0, "Yes","No")</f>
        <v>Yes</v>
      </c>
      <c r="AA423" s="230">
        <f ca="1">IF(HelpMe7[[#This Row],[Updated Resolved Date]]="-",NOW()-TEXT(HelpMe7[[#This Row],[Updated Creation Date]],"mmm dd, yyyy hh:mm"),HelpMe7[[#This Row],[Updated Resolved Date]]-HelpMe7[[#This Row],[Updated Creation Date]])</f>
        <v>27.181250000001455</v>
      </c>
      <c r="AB423" s="231">
        <f>YEAR(TEXT(HelpMe7[[#This Row],[Updated Creation Date]],"mmm dd, yyyy hh:mm"))</f>
        <v>2024</v>
      </c>
      <c r="AC423" s="228">
        <f>WEEKNUM(TEXT(HelpMe7[[#This Row],[Updated Creation Date]],"mmm dd, yyyy hh:mm"),2)</f>
        <v>34</v>
      </c>
      <c r="AD423" s="228" t="str">
        <f>_xlfn.CONCAT(HelpMe7[[#This Row],[Year]],"-W",HelpMe7[[#This Row],[Week'#]])</f>
        <v>2024-W34</v>
      </c>
      <c r="AE423" s="228" t="str">
        <f>IFERROR(VLOOKUP(HelpMe7[[#This Row],[ID]],CGTracker[#All],11,FALSE),"No CG Status Found")</f>
        <v>No CG Status Found</v>
      </c>
      <c r="AF423" s="228">
        <f>MONTH(TEXT(HelpMe7[[#This Row],[Updated Creation Date]],"mmm dd, yyyy hh:mm"))</f>
        <v>8</v>
      </c>
      <c r="AG423" s="228" t="str">
        <f>_xlfn.CONCAT(HelpMe7[[#This Row],[Year]],"-M",HelpMe7[[#This Row],[Month]])</f>
        <v>2024-M8</v>
      </c>
      <c r="AH423" s="228" t="str">
        <f ca="1">IF(HelpMe7[[#This Row],[Age]]&lt;2,"Less than 2",IF(HelpMe7[[#This Row],[Age]]&lt;5,"From 2 to 5",IF(HelpMe7[[#This Row],[Age]]&lt;10,"From 5 to 10","More than 10")))</f>
        <v>More than 10</v>
      </c>
      <c r="AI4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45527.459722222222</v>
      </c>
      <c r="AJ4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45554.640972222223</v>
      </c>
    </row>
    <row r="424" spans="1:36" ht="14.45">
      <c r="A424" s="236" t="s">
        <v>9594</v>
      </c>
      <c r="B424" s="224" t="s">
        <v>117</v>
      </c>
      <c r="C424" s="224" t="s">
        <v>892</v>
      </c>
      <c r="D424" s="1" t="s">
        <v>3524</v>
      </c>
      <c r="E424" s="224" t="s">
        <v>1308</v>
      </c>
      <c r="F424" s="224" t="s">
        <v>881</v>
      </c>
      <c r="G424" s="224" t="s">
        <v>882</v>
      </c>
      <c r="H424" s="224" t="s">
        <v>403</v>
      </c>
      <c r="I424" s="227" t="s">
        <v>9595</v>
      </c>
      <c r="J424" s="225" t="s">
        <v>9596</v>
      </c>
      <c r="K424" s="224" t="s">
        <v>846</v>
      </c>
      <c r="L424" s="225" t="s">
        <v>9597</v>
      </c>
      <c r="M424" s="224" t="s">
        <v>1308</v>
      </c>
      <c r="N424" s="224" t="s">
        <v>924</v>
      </c>
      <c r="O424" s="224" t="s">
        <v>850</v>
      </c>
      <c r="P424" s="225" t="s">
        <v>9597</v>
      </c>
      <c r="Q424" s="224" t="s">
        <v>795</v>
      </c>
      <c r="R424" s="225" t="s">
        <v>9598</v>
      </c>
      <c r="S424" s="225" t="s">
        <v>9598</v>
      </c>
      <c r="T424" s="225" t="s">
        <v>9596</v>
      </c>
      <c r="U424" s="224" t="s">
        <v>890</v>
      </c>
      <c r="V424" s="224" t="s">
        <v>855</v>
      </c>
      <c r="W424" s="224" t="s">
        <v>869</v>
      </c>
      <c r="X424" s="228" t="str">
        <f>VLOOKUP(HelpMe7[[#This Row],[Technician]],Technicians[#All],3,FALSE)</f>
        <v>RAK Ceramics</v>
      </c>
      <c r="Y424" s="228" t="str">
        <f>VLOOKUP(HelpMe7[[#This Row],[Technician]],Technicians[#All],2,FALSE)</f>
        <v>SAP Basis</v>
      </c>
      <c r="Z424" s="233" t="str">
        <f>IF((TEXT("Oct 28, 2024 00:00 AM","mmm dd, yyyy hh:mm") - TEXT(HelpMe7[[#This Row],[Updated Creation Date]],"mmm dd, yyyy hh:mm"))&gt;0, "Yes","No")</f>
        <v>Yes</v>
      </c>
      <c r="AA424" s="230">
        <f ca="1">IF(HelpMe7[[#This Row],[Updated Resolved Date]]="-",NOW()-TEXT(HelpMe7[[#This Row],[Updated Creation Date]],"mmm dd, yyyy hh:mm"),HelpMe7[[#This Row],[Updated Resolved Date]]-HelpMe7[[#This Row],[Updated Creation Date]])</f>
        <v>13.131249999998545</v>
      </c>
      <c r="AB424" s="231">
        <f>YEAR(TEXT(HelpMe7[[#This Row],[Updated Creation Date]],"mmm dd, yyyy hh:mm"))</f>
        <v>2024</v>
      </c>
      <c r="AC424" s="228">
        <f>WEEKNUM(TEXT(HelpMe7[[#This Row],[Updated Creation Date]],"mmm dd, yyyy hh:mm"),2)</f>
        <v>34</v>
      </c>
      <c r="AD424" s="228" t="str">
        <f>_xlfn.CONCAT(HelpMe7[[#This Row],[Year]],"-W",HelpMe7[[#This Row],[Week'#]])</f>
        <v>2024-W34</v>
      </c>
      <c r="AE424" s="228" t="str">
        <f>IFERROR(VLOOKUP(HelpMe7[[#This Row],[ID]],CGTracker[#All],11,FALSE),"No CG Status Found")</f>
        <v>No CG Status Found</v>
      </c>
      <c r="AF424" s="228">
        <f>MONTH(TEXT(HelpMe7[[#This Row],[Updated Creation Date]],"mmm dd, yyyy hh:mm"))</f>
        <v>8</v>
      </c>
      <c r="AG424" s="228" t="str">
        <f>_xlfn.CONCAT(HelpMe7[[#This Row],[Year]],"-M",HelpMe7[[#This Row],[Month]])</f>
        <v>2024-M8</v>
      </c>
      <c r="AH424" s="228" t="str">
        <f ca="1">IF(HelpMe7[[#This Row],[Age]]&lt;2,"Less than 2",IF(HelpMe7[[#This Row],[Age]]&lt;5,"From 2 to 5",IF(HelpMe7[[#This Row],[Age]]&lt;10,"From 5 to 10","More than 10")))</f>
        <v>More than 10</v>
      </c>
      <c r="AI4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45527.546527777777</v>
      </c>
      <c r="AJ4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45540.677777777775</v>
      </c>
    </row>
    <row r="425" spans="1:36" ht="26.1">
      <c r="A425" s="236" t="s">
        <v>9599</v>
      </c>
      <c r="B425" s="224" t="s">
        <v>156</v>
      </c>
      <c r="C425" s="224" t="s">
        <v>795</v>
      </c>
      <c r="D425" s="1" t="s">
        <v>3530</v>
      </c>
      <c r="E425" s="224" t="s">
        <v>3531</v>
      </c>
      <c r="F425" s="224" t="s">
        <v>2413</v>
      </c>
      <c r="G425" s="224" t="s">
        <v>882</v>
      </c>
      <c r="H425" s="224" t="s">
        <v>403</v>
      </c>
      <c r="I425" s="227" t="s">
        <v>9564</v>
      </c>
      <c r="J425" s="225" t="s">
        <v>9512</v>
      </c>
      <c r="K425" s="224" t="s">
        <v>846</v>
      </c>
      <c r="L425" s="225" t="s">
        <v>9600</v>
      </c>
      <c r="M425" s="224" t="s">
        <v>3531</v>
      </c>
      <c r="N425" s="224" t="s">
        <v>924</v>
      </c>
      <c r="O425" s="224" t="s">
        <v>1015</v>
      </c>
      <c r="P425" s="225" t="s">
        <v>9600</v>
      </c>
      <c r="Q425" s="224" t="s">
        <v>892</v>
      </c>
      <c r="R425" s="225" t="s">
        <v>9601</v>
      </c>
      <c r="S425" s="225" t="s">
        <v>9601</v>
      </c>
      <c r="T425" s="225" t="s">
        <v>9512</v>
      </c>
      <c r="U425" s="224" t="s">
        <v>855</v>
      </c>
      <c r="V425" s="224" t="s">
        <v>855</v>
      </c>
      <c r="W425" s="224" t="s">
        <v>869</v>
      </c>
      <c r="X425" s="228" t="str">
        <f>VLOOKUP(HelpMe7[[#This Row],[Technician]],Technicians[#All],3,FALSE)</f>
        <v>RAK Ceramics</v>
      </c>
      <c r="Y425" s="228" t="str">
        <f>VLOOKUP(HelpMe7[[#This Row],[Technician]],Technicians[#All],2,FALSE)</f>
        <v>SAP Basis</v>
      </c>
      <c r="Z425" s="233" t="str">
        <f>IF((TEXT("Oct 28, 2024 00:00 AM","mmm dd, yyyy hh:mm") - TEXT(HelpMe7[[#This Row],[Updated Creation Date]],"mmm dd, yyyy hh:mm"))&gt;0, "Yes","No")</f>
        <v>Yes</v>
      </c>
      <c r="AA425" s="230">
        <f ca="1">IF(HelpMe7[[#This Row],[Updated Resolved Date]]="-",NOW()-TEXT(HelpMe7[[#This Row],[Updated Creation Date]],"mmm dd, yyyy hh:mm"),HelpMe7[[#This Row],[Updated Resolved Date]]-HelpMe7[[#This Row],[Updated Creation Date]])</f>
        <v>4.9305555556202307E-2</v>
      </c>
      <c r="AB425" s="231">
        <f>YEAR(TEXT(HelpMe7[[#This Row],[Updated Creation Date]],"mmm dd, yyyy hh:mm"))</f>
        <v>2024</v>
      </c>
      <c r="AC425" s="228">
        <f>WEEKNUM(TEXT(HelpMe7[[#This Row],[Updated Creation Date]],"mmm dd, yyyy hh:mm"),2)</f>
        <v>34</v>
      </c>
      <c r="AD425" s="228" t="str">
        <f>_xlfn.CONCAT(HelpMe7[[#This Row],[Year]],"-W",HelpMe7[[#This Row],[Week'#]])</f>
        <v>2024-W34</v>
      </c>
      <c r="AE425" s="228" t="str">
        <f>IFERROR(VLOOKUP(HelpMe7[[#This Row],[ID]],CGTracker[#All],11,FALSE),"No CG Status Found")</f>
        <v>No CG Status Found</v>
      </c>
      <c r="AF425" s="228">
        <f>MONTH(TEXT(HelpMe7[[#This Row],[Updated Creation Date]],"mmm dd, yyyy hh:mm"))</f>
        <v>8</v>
      </c>
      <c r="AG425" s="228" t="str">
        <f>_xlfn.CONCAT(HelpMe7[[#This Row],[Year]],"-M",HelpMe7[[#This Row],[Month]])</f>
        <v>2024-M8</v>
      </c>
      <c r="AH425" s="228" t="str">
        <f ca="1">IF(HelpMe7[[#This Row],[Age]]&lt;2,"Less than 2",IF(HelpMe7[[#This Row],[Age]]&lt;5,"From 2 to 5",IF(HelpMe7[[#This Row],[Age]]&lt;10,"From 5 to 10","More than 10")))</f>
        <v>Less than 2</v>
      </c>
      <c r="AI4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45527.347222222219</v>
      </c>
      <c r="AJ4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45527.396527777775</v>
      </c>
    </row>
    <row r="426" spans="1:36" ht="14.45">
      <c r="A426" s="236" t="s">
        <v>9602</v>
      </c>
      <c r="B426" s="224" t="s">
        <v>156</v>
      </c>
      <c r="C426" s="224" t="s">
        <v>795</v>
      </c>
      <c r="D426" s="1" t="s">
        <v>3534</v>
      </c>
      <c r="E426" s="224" t="s">
        <v>3535</v>
      </c>
      <c r="F426" s="224" t="s">
        <v>2413</v>
      </c>
      <c r="G426" s="224" t="s">
        <v>882</v>
      </c>
      <c r="H426" s="224" t="s">
        <v>403</v>
      </c>
      <c r="I426" s="227" t="s">
        <v>9603</v>
      </c>
      <c r="J426" s="225" t="s">
        <v>9550</v>
      </c>
      <c r="K426" s="224" t="s">
        <v>846</v>
      </c>
      <c r="L426" s="225" t="s">
        <v>9513</v>
      </c>
      <c r="M426" s="224" t="s">
        <v>3535</v>
      </c>
      <c r="N426" s="224" t="s">
        <v>924</v>
      </c>
      <c r="O426" s="224" t="s">
        <v>850</v>
      </c>
      <c r="P426" s="225" t="s">
        <v>9513</v>
      </c>
      <c r="Q426" s="224" t="s">
        <v>795</v>
      </c>
      <c r="R426" s="225" t="s">
        <v>9604</v>
      </c>
      <c r="S426" s="225" t="s">
        <v>9604</v>
      </c>
      <c r="T426" s="225" t="s">
        <v>9550</v>
      </c>
      <c r="U426" s="224" t="s">
        <v>855</v>
      </c>
      <c r="V426" s="224" t="s">
        <v>855</v>
      </c>
      <c r="W426" s="224" t="s">
        <v>869</v>
      </c>
      <c r="X426" s="228" t="str">
        <f>VLOOKUP(HelpMe7[[#This Row],[Technician]],Technicians[#All],3,FALSE)</f>
        <v>RAK Ceramics</v>
      </c>
      <c r="Y426" s="228" t="str">
        <f>VLOOKUP(HelpMe7[[#This Row],[Technician]],Technicians[#All],2,FALSE)</f>
        <v>SAP Basis</v>
      </c>
      <c r="Z426" s="230" t="str">
        <f>IF((TEXT("Oct 28, 2024 00:00 AM","mmm dd, yyyy hh:mm") - TEXT(HelpMe7[[#This Row],[Updated Creation Date]],"mmm dd, yyyy hh:mm"))&gt;0, "Yes","No")</f>
        <v>Yes</v>
      </c>
      <c r="AA426" s="230">
        <f ca="1">IF(HelpMe7[[#This Row],[Updated Resolved Date]]="-",NOW()-TEXT(HelpMe7[[#This Row],[Updated Creation Date]],"mmm dd, yyyy hh:mm"),HelpMe7[[#This Row],[Updated Resolved Date]]-HelpMe7[[#This Row],[Updated Creation Date]])</f>
        <v>0.13888888888322981</v>
      </c>
      <c r="AB426" s="231">
        <f>YEAR(TEXT(HelpMe7[[#This Row],[Updated Creation Date]],"mmm dd, yyyy hh:mm"))</f>
        <v>2024</v>
      </c>
      <c r="AC426" s="228">
        <f>WEEKNUM(TEXT(HelpMe7[[#This Row],[Updated Creation Date]],"mmm dd, yyyy hh:mm"),2)</f>
        <v>34</v>
      </c>
      <c r="AD426" s="228" t="str">
        <f>_xlfn.CONCAT(HelpMe7[[#This Row],[Year]],"-W",HelpMe7[[#This Row],[Week'#]])</f>
        <v>2024-W34</v>
      </c>
      <c r="AE426" s="228" t="str">
        <f>IFERROR(VLOOKUP(HelpMe7[[#This Row],[ID]],CGTracker[#All],11,FALSE),"No CG Status Found")</f>
        <v>No CG Status Found</v>
      </c>
      <c r="AF426" s="228">
        <f>MONTH(TEXT(HelpMe7[[#This Row],[Updated Creation Date]],"mmm dd, yyyy hh:mm"))</f>
        <v>8</v>
      </c>
      <c r="AG426" s="228" t="str">
        <f>_xlfn.CONCAT(HelpMe7[[#This Row],[Year]],"-M",HelpMe7[[#This Row],[Month]])</f>
        <v>2024-M8</v>
      </c>
      <c r="AH426" s="228" t="str">
        <f ca="1">IF(HelpMe7[[#This Row],[Age]]&lt;2,"Less than 2",IF(HelpMe7[[#This Row],[Age]]&lt;5,"From 2 to 5",IF(HelpMe7[[#This Row],[Age]]&lt;10,"From 5 to 10","More than 10")))</f>
        <v>Less than 2</v>
      </c>
      <c r="AI4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45527.353472222225</v>
      </c>
      <c r="AJ4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45527.492361111108</v>
      </c>
    </row>
    <row r="427" spans="1:36" ht="14.45">
      <c r="A427" s="236" t="s">
        <v>9605</v>
      </c>
      <c r="B427" s="224" t="s">
        <v>156</v>
      </c>
      <c r="C427" s="224" t="s">
        <v>892</v>
      </c>
      <c r="D427" s="1" t="s">
        <v>3539</v>
      </c>
      <c r="E427" s="224" t="s">
        <v>3540</v>
      </c>
      <c r="F427" s="224" t="s">
        <v>742</v>
      </c>
      <c r="G427" s="224" t="s">
        <v>516</v>
      </c>
      <c r="H427" s="224" t="s">
        <v>403</v>
      </c>
      <c r="I427" s="227" t="s">
        <v>9606</v>
      </c>
      <c r="J427" s="225" t="s">
        <v>9607</v>
      </c>
      <c r="K427" s="224" t="s">
        <v>846</v>
      </c>
      <c r="L427" s="225" t="s">
        <v>9608</v>
      </c>
      <c r="M427" s="224" t="s">
        <v>3540</v>
      </c>
      <c r="N427" s="224" t="s">
        <v>1188</v>
      </c>
      <c r="O427" s="224" t="s">
        <v>850</v>
      </c>
      <c r="P427" s="225" t="s">
        <v>9608</v>
      </c>
      <c r="Q427" s="224" t="s">
        <v>795</v>
      </c>
      <c r="R427" s="225" t="s">
        <v>9609</v>
      </c>
      <c r="S427" s="225" t="s">
        <v>9610</v>
      </c>
      <c r="T427" s="225" t="s">
        <v>9607</v>
      </c>
      <c r="U427" s="224" t="s">
        <v>855</v>
      </c>
      <c r="V427" s="224" t="s">
        <v>3547</v>
      </c>
      <c r="W427" s="224" t="s">
        <v>869</v>
      </c>
      <c r="X427" s="228" t="str">
        <f>VLOOKUP(HelpMe7[[#This Row],[Technician]],Technicians[#All],3,FALSE)</f>
        <v>RAK Ceramics</v>
      </c>
      <c r="Y427" s="228" t="str">
        <f>VLOOKUP(HelpMe7[[#This Row],[Technician]],Technicians[#All],2,FALSE)</f>
        <v>SAP SD</v>
      </c>
      <c r="Z427" s="233" t="str">
        <f>IF((TEXT("Oct 28, 2024 00:00 AM","mmm dd, yyyy hh:mm") - TEXT(HelpMe7[[#This Row],[Updated Creation Date]],"mmm dd, yyyy hh:mm"))&gt;0, "Yes","No")</f>
        <v>Yes</v>
      </c>
      <c r="AA427" s="230">
        <f ca="1">IF(HelpMe7[[#This Row],[Updated Resolved Date]]="-",NOW()-TEXT(HelpMe7[[#This Row],[Updated Creation Date]],"mmm dd, yyyy hh:mm"),HelpMe7[[#This Row],[Updated Resolved Date]]-HelpMe7[[#This Row],[Updated Creation Date]])</f>
        <v>57.11111111111677</v>
      </c>
      <c r="AB427" s="231">
        <f>YEAR(TEXT(HelpMe7[[#This Row],[Updated Creation Date]],"mmm dd, yyyy hh:mm"))</f>
        <v>2024</v>
      </c>
      <c r="AC427" s="228">
        <f>WEEKNUM(TEXT(HelpMe7[[#This Row],[Updated Creation Date]],"mmm dd, yyyy hh:mm"),2)</f>
        <v>35</v>
      </c>
      <c r="AD427" s="228" t="str">
        <f>_xlfn.CONCAT(HelpMe7[[#This Row],[Year]],"-W",HelpMe7[[#This Row],[Week'#]])</f>
        <v>2024-W35</v>
      </c>
      <c r="AE427" s="228" t="str">
        <f>IFERROR(VLOOKUP(HelpMe7[[#This Row],[ID]],CGTracker[#All],11,FALSE),"No CG Status Found")</f>
        <v>No CG Status Found</v>
      </c>
      <c r="AF427" s="228">
        <f>MONTH(TEXT(HelpMe7[[#This Row],[Updated Creation Date]],"mmm dd, yyyy hh:mm"))</f>
        <v>8</v>
      </c>
      <c r="AG427" s="228" t="str">
        <f>_xlfn.CONCAT(HelpMe7[[#This Row],[Year]],"-M",HelpMe7[[#This Row],[Month]])</f>
        <v>2024-M8</v>
      </c>
      <c r="AH427" s="228" t="str">
        <f ca="1">IF(HelpMe7[[#This Row],[Age]]&lt;2,"Less than 2",IF(HelpMe7[[#This Row],[Age]]&lt;5,"From 2 to 5",IF(HelpMe7[[#This Row],[Age]]&lt;10,"From 5 to 10","More than 10")))</f>
        <v>More than 10</v>
      </c>
      <c r="AI4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45530.407638888886</v>
      </c>
      <c r="AJ4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45587.518750000003</v>
      </c>
    </row>
    <row r="428" spans="1:36" ht="26.1">
      <c r="A428" s="236" t="s">
        <v>9611</v>
      </c>
      <c r="B428" s="224" t="s">
        <v>156</v>
      </c>
      <c r="C428" s="224" t="s">
        <v>892</v>
      </c>
      <c r="D428" s="1" t="s">
        <v>3548</v>
      </c>
      <c r="E428" s="224" t="s">
        <v>3549</v>
      </c>
      <c r="F428" s="224" t="s">
        <v>742</v>
      </c>
      <c r="G428" s="224" t="s">
        <v>516</v>
      </c>
      <c r="H428" s="224" t="s">
        <v>403</v>
      </c>
      <c r="I428" s="227" t="s">
        <v>9612</v>
      </c>
      <c r="J428" s="225" t="s">
        <v>9512</v>
      </c>
      <c r="K428" s="224" t="s">
        <v>846</v>
      </c>
      <c r="L428" s="225" t="s">
        <v>9613</v>
      </c>
      <c r="M428" s="224" t="s">
        <v>933</v>
      </c>
      <c r="N428" s="224" t="s">
        <v>1381</v>
      </c>
      <c r="O428" s="224" t="s">
        <v>1015</v>
      </c>
      <c r="P428" s="225" t="s">
        <v>9613</v>
      </c>
      <c r="Q428" s="224" t="s">
        <v>892</v>
      </c>
      <c r="R428" s="225" t="s">
        <v>9614</v>
      </c>
      <c r="S428" s="225" t="s">
        <v>9614</v>
      </c>
      <c r="T428" s="225" t="s">
        <v>9512</v>
      </c>
      <c r="U428" s="224" t="s">
        <v>855</v>
      </c>
      <c r="V428" s="224" t="s">
        <v>3553</v>
      </c>
      <c r="W428" s="224" t="s">
        <v>869</v>
      </c>
      <c r="X428" s="228" t="str">
        <f>VLOOKUP(HelpMe7[[#This Row],[Technician]],Technicians[#All],3,FALSE)</f>
        <v>RAK Ceramics</v>
      </c>
      <c r="Y428" s="228" t="str">
        <f>VLOOKUP(HelpMe7[[#This Row],[Technician]],Technicians[#All],2,FALSE)</f>
        <v>SAP SD</v>
      </c>
      <c r="Z428" s="233" t="str">
        <f>IF((TEXT("Oct 28, 2024 00:00 AM","mmm dd, yyyy hh:mm") - TEXT(HelpMe7[[#This Row],[Updated Creation Date]],"mmm dd, yyyy hh:mm"))&gt;0, "Yes","No")</f>
        <v>Yes</v>
      </c>
      <c r="AA428" s="230">
        <f ca="1">IF(HelpMe7[[#This Row],[Updated Resolved Date]]="-",NOW()-TEXT(HelpMe7[[#This Row],[Updated Creation Date]],"mmm dd, yyyy hh:mm"),HelpMe7[[#This Row],[Updated Resolved Date]]-HelpMe7[[#This Row],[Updated Creation Date]])</f>
        <v>0.45555555555620231</v>
      </c>
      <c r="AB428" s="231">
        <f>YEAR(TEXT(HelpMe7[[#This Row],[Updated Creation Date]],"mmm dd, yyyy hh:mm"))</f>
        <v>2024</v>
      </c>
      <c r="AC428" s="228">
        <f>WEEKNUM(TEXT(HelpMe7[[#This Row],[Updated Creation Date]],"mmm dd, yyyy hh:mm"),2)</f>
        <v>34</v>
      </c>
      <c r="AD428" s="228" t="str">
        <f>_xlfn.CONCAT(HelpMe7[[#This Row],[Year]],"-W",HelpMe7[[#This Row],[Week'#]])</f>
        <v>2024-W34</v>
      </c>
      <c r="AE428" s="228" t="str">
        <f>IFERROR(VLOOKUP(HelpMe7[[#This Row],[ID]],CGTracker[#All],11,FALSE),"No CG Status Found")</f>
        <v>No CG Status Found</v>
      </c>
      <c r="AF428" s="228">
        <f>MONTH(TEXT(HelpMe7[[#This Row],[Updated Creation Date]],"mmm dd, yyyy hh:mm"))</f>
        <v>8</v>
      </c>
      <c r="AG428" s="228" t="str">
        <f>_xlfn.CONCAT(HelpMe7[[#This Row],[Year]],"-M",HelpMe7[[#This Row],[Month]])</f>
        <v>2024-M8</v>
      </c>
      <c r="AH428" s="228" t="str">
        <f ca="1">IF(HelpMe7[[#This Row],[Age]]&lt;2,"Less than 2",IF(HelpMe7[[#This Row],[Age]]&lt;5,"From 2 to 5",IF(HelpMe7[[#This Row],[Age]]&lt;10,"From 5 to 10","More than 10")))</f>
        <v>Less than 2</v>
      </c>
      <c r="AI4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45527.291666666664</v>
      </c>
      <c r="AJ4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45527.74722222222</v>
      </c>
    </row>
    <row r="429" spans="1:36" ht="14.45">
      <c r="A429" s="236" t="s">
        <v>9615</v>
      </c>
      <c r="B429" s="224" t="s">
        <v>156</v>
      </c>
      <c r="C429" s="224" t="s">
        <v>795</v>
      </c>
      <c r="D429" s="1" t="s">
        <v>3554</v>
      </c>
      <c r="E429" s="224" t="s">
        <v>3555</v>
      </c>
      <c r="F429" s="224" t="s">
        <v>2413</v>
      </c>
      <c r="G429" s="224" t="s">
        <v>882</v>
      </c>
      <c r="H429" s="224" t="s">
        <v>403</v>
      </c>
      <c r="I429" s="227" t="s">
        <v>9616</v>
      </c>
      <c r="J429" s="225" t="s">
        <v>9550</v>
      </c>
      <c r="K429" s="224" t="s">
        <v>846</v>
      </c>
      <c r="L429" s="225" t="s">
        <v>9513</v>
      </c>
      <c r="M429" s="224" t="s">
        <v>933</v>
      </c>
      <c r="N429" s="224" t="s">
        <v>1381</v>
      </c>
      <c r="O429" s="224" t="s">
        <v>850</v>
      </c>
      <c r="P429" s="225" t="s">
        <v>9513</v>
      </c>
      <c r="Q429" s="224" t="s">
        <v>795</v>
      </c>
      <c r="R429" s="225" t="s">
        <v>9617</v>
      </c>
      <c r="S429" s="225" t="s">
        <v>9617</v>
      </c>
      <c r="T429" s="225" t="s">
        <v>9550</v>
      </c>
      <c r="U429" s="224" t="s">
        <v>855</v>
      </c>
      <c r="V429" s="224" t="s">
        <v>855</v>
      </c>
      <c r="W429" s="224" t="s">
        <v>869</v>
      </c>
      <c r="X429" s="228" t="str">
        <f>VLOOKUP(HelpMe7[[#This Row],[Technician]],Technicians[#All],3,FALSE)</f>
        <v>RAK Ceramics</v>
      </c>
      <c r="Y429" s="228" t="str">
        <f>VLOOKUP(HelpMe7[[#This Row],[Technician]],Technicians[#All],2,FALSE)</f>
        <v>SAP Basis</v>
      </c>
      <c r="Z429" s="233" t="str">
        <f>IF((TEXT("Oct 28, 2024 00:00 AM","mmm dd, yyyy hh:mm") - TEXT(HelpMe7[[#This Row],[Updated Creation Date]],"mmm dd, yyyy hh:mm"))&gt;0, "Yes","No")</f>
        <v>Yes</v>
      </c>
      <c r="AA429" s="230">
        <f ca="1">IF(HelpMe7[[#This Row],[Updated Resolved Date]]="-",NOW()-TEXT(HelpMe7[[#This Row],[Updated Creation Date]],"mmm dd, yyyy hh:mm"),HelpMe7[[#This Row],[Updated Resolved Date]]-HelpMe7[[#This Row],[Updated Creation Date]])</f>
        <v>0.16249999999854481</v>
      </c>
      <c r="AB429" s="231">
        <f>YEAR(TEXT(HelpMe7[[#This Row],[Updated Creation Date]],"mmm dd, yyyy hh:mm"))</f>
        <v>2024</v>
      </c>
      <c r="AC429" s="228">
        <f>WEEKNUM(TEXT(HelpMe7[[#This Row],[Updated Creation Date]],"mmm dd, yyyy hh:mm"),2)</f>
        <v>34</v>
      </c>
      <c r="AD429" s="228" t="str">
        <f>_xlfn.CONCAT(HelpMe7[[#This Row],[Year]],"-W",HelpMe7[[#This Row],[Week'#]])</f>
        <v>2024-W34</v>
      </c>
      <c r="AE429" s="228" t="str">
        <f>IFERROR(VLOOKUP(HelpMe7[[#This Row],[ID]],CGTracker[#All],11,FALSE),"No CG Status Found")</f>
        <v>No CG Status Found</v>
      </c>
      <c r="AF429" s="228">
        <f>MONTH(TEXT(HelpMe7[[#This Row],[Updated Creation Date]],"mmm dd, yyyy hh:mm"))</f>
        <v>8</v>
      </c>
      <c r="AG429" s="228" t="str">
        <f>_xlfn.CONCAT(HelpMe7[[#This Row],[Year]],"-M",HelpMe7[[#This Row],[Month]])</f>
        <v>2024-M8</v>
      </c>
      <c r="AH429" s="228" t="str">
        <f ca="1">IF(HelpMe7[[#This Row],[Age]]&lt;2,"Less than 2",IF(HelpMe7[[#This Row],[Age]]&lt;5,"From 2 to 5",IF(HelpMe7[[#This Row],[Age]]&lt;10,"From 5 to 10","More than 10")))</f>
        <v>Less than 2</v>
      </c>
      <c r="AI4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45527.330555555556</v>
      </c>
      <c r="AJ4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45527.493055555555</v>
      </c>
    </row>
    <row r="430" spans="1:36" ht="14.45">
      <c r="A430" s="236" t="s">
        <v>9618</v>
      </c>
      <c r="B430" s="224" t="s">
        <v>117</v>
      </c>
      <c r="C430" s="224" t="s">
        <v>795</v>
      </c>
      <c r="D430" s="1" t="s">
        <v>3558</v>
      </c>
      <c r="E430" s="224" t="s">
        <v>3314</v>
      </c>
      <c r="F430" s="224" t="s">
        <v>881</v>
      </c>
      <c r="G430" s="224" t="s">
        <v>882</v>
      </c>
      <c r="H430" s="224" t="s">
        <v>403</v>
      </c>
      <c r="I430" s="227" t="s">
        <v>9619</v>
      </c>
      <c r="J430" s="225" t="s">
        <v>9620</v>
      </c>
      <c r="K430" s="224" t="s">
        <v>846</v>
      </c>
      <c r="L430" s="225" t="s">
        <v>9621</v>
      </c>
      <c r="M430" s="224" t="s">
        <v>933</v>
      </c>
      <c r="N430" s="224" t="s">
        <v>924</v>
      </c>
      <c r="O430" s="224" t="s">
        <v>850</v>
      </c>
      <c r="P430" s="225" t="s">
        <v>9621</v>
      </c>
      <c r="Q430" s="224" t="s">
        <v>795</v>
      </c>
      <c r="R430" s="225" t="s">
        <v>9622</v>
      </c>
      <c r="S430" s="225" t="s">
        <v>9622</v>
      </c>
      <c r="T430" s="225" t="s">
        <v>9620</v>
      </c>
      <c r="U430" s="224" t="s">
        <v>890</v>
      </c>
      <c r="V430" s="224" t="s">
        <v>855</v>
      </c>
      <c r="W430" s="224" t="s">
        <v>869</v>
      </c>
      <c r="X430" s="228" t="str">
        <f>VLOOKUP(HelpMe7[[#This Row],[Technician]],Technicians[#All],3,FALSE)</f>
        <v>RAK Ceramics</v>
      </c>
      <c r="Y430" s="228" t="str">
        <f>VLOOKUP(HelpMe7[[#This Row],[Technician]],Technicians[#All],2,FALSE)</f>
        <v>SAP Basis</v>
      </c>
      <c r="Z430" s="233" t="str">
        <f>IF((TEXT("Oct 28, 2024 00:00 AM","mmm dd, yyyy hh:mm") - TEXT(HelpMe7[[#This Row],[Updated Creation Date]],"mmm dd, yyyy hh:mm"))&gt;0, "Yes","No")</f>
        <v>Yes</v>
      </c>
      <c r="AA430" s="230">
        <f ca="1">IF(HelpMe7[[#This Row],[Updated Resolved Date]]="-",NOW()-TEXT(HelpMe7[[#This Row],[Updated Creation Date]],"mmm dd, yyyy hh:mm"),HelpMe7[[#This Row],[Updated Resolved Date]]-HelpMe7[[#This Row],[Updated Creation Date]])</f>
        <v>7.1548611111138598</v>
      </c>
      <c r="AB430" s="231">
        <f>YEAR(TEXT(HelpMe7[[#This Row],[Updated Creation Date]],"mmm dd, yyyy hh:mm"))</f>
        <v>2024</v>
      </c>
      <c r="AC430" s="228">
        <f>WEEKNUM(TEXT(HelpMe7[[#This Row],[Updated Creation Date]],"mmm dd, yyyy hh:mm"),2)</f>
        <v>34</v>
      </c>
      <c r="AD430" s="228" t="str">
        <f>_xlfn.CONCAT(HelpMe7[[#This Row],[Year]],"-W",HelpMe7[[#This Row],[Week'#]])</f>
        <v>2024-W34</v>
      </c>
      <c r="AE430" s="228" t="str">
        <f>IFERROR(VLOOKUP(HelpMe7[[#This Row],[ID]],CGTracker[#All],11,FALSE),"No CG Status Found")</f>
        <v>No CG Status Found</v>
      </c>
      <c r="AF430" s="228">
        <f>MONTH(TEXT(HelpMe7[[#This Row],[Updated Creation Date]],"mmm dd, yyyy hh:mm"))</f>
        <v>8</v>
      </c>
      <c r="AG430" s="228" t="str">
        <f>_xlfn.CONCAT(HelpMe7[[#This Row],[Year]],"-M",HelpMe7[[#This Row],[Month]])</f>
        <v>2024-M8</v>
      </c>
      <c r="AH430" s="228" t="str">
        <f ca="1">IF(HelpMe7[[#This Row],[Age]]&lt;2,"Less than 2",IF(HelpMe7[[#This Row],[Age]]&lt;5,"From 2 to 5",IF(HelpMe7[[#This Row],[Age]]&lt;10,"From 5 to 10","More than 10")))</f>
        <v>From 5 to 10</v>
      </c>
      <c r="AI4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45527.463888888888</v>
      </c>
      <c r="AJ4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45534.618750000001</v>
      </c>
    </row>
    <row r="431" spans="1:36" ht="14.45">
      <c r="A431" s="236" t="s">
        <v>9623</v>
      </c>
      <c r="B431" s="224" t="s">
        <v>117</v>
      </c>
      <c r="C431" s="224" t="s">
        <v>795</v>
      </c>
      <c r="D431" s="1" t="s">
        <v>3563</v>
      </c>
      <c r="E431" s="224" t="s">
        <v>3222</v>
      </c>
      <c r="F431" s="224" t="s">
        <v>881</v>
      </c>
      <c r="G431" s="224" t="s">
        <v>882</v>
      </c>
      <c r="H431" s="224" t="s">
        <v>403</v>
      </c>
      <c r="I431" s="227" t="s">
        <v>9624</v>
      </c>
      <c r="J431" s="225" t="s">
        <v>9560</v>
      </c>
      <c r="K431" s="224" t="s">
        <v>846</v>
      </c>
      <c r="L431" s="225" t="s">
        <v>9424</v>
      </c>
      <c r="M431" s="224" t="s">
        <v>933</v>
      </c>
      <c r="N431" s="224" t="s">
        <v>1240</v>
      </c>
      <c r="O431" s="224" t="s">
        <v>850</v>
      </c>
      <c r="P431" s="225" t="s">
        <v>9424</v>
      </c>
      <c r="Q431" s="224" t="s">
        <v>795</v>
      </c>
      <c r="R431" s="225" t="s">
        <v>9625</v>
      </c>
      <c r="S431" s="225" t="s">
        <v>9625</v>
      </c>
      <c r="T431" s="225" t="s">
        <v>9560</v>
      </c>
      <c r="U431" s="224" t="s">
        <v>890</v>
      </c>
      <c r="V431" s="224" t="s">
        <v>855</v>
      </c>
      <c r="W431" s="224" t="s">
        <v>869</v>
      </c>
      <c r="X431" s="228" t="str">
        <f>VLOOKUP(HelpMe7[[#This Row],[Technician]],Technicians[#All],3,FALSE)</f>
        <v>RAK Ceramics</v>
      </c>
      <c r="Y431" s="228" t="str">
        <f>VLOOKUP(HelpMe7[[#This Row],[Technician]],Technicians[#All],2,FALSE)</f>
        <v>SAP Basis</v>
      </c>
      <c r="Z431" s="233" t="str">
        <f>IF((TEXT("Oct 28, 2024 00:00 AM","mmm dd, yyyy hh:mm") - TEXT(HelpMe7[[#This Row],[Updated Creation Date]],"mmm dd, yyyy hh:mm"))&gt;0, "Yes","No")</f>
        <v>Yes</v>
      </c>
      <c r="AA431" s="230">
        <f ca="1">IF(HelpMe7[[#This Row],[Updated Resolved Date]]="-",NOW()-TEXT(HelpMe7[[#This Row],[Updated Creation Date]],"mmm dd, yyyy hh:mm"),HelpMe7[[#This Row],[Updated Resolved Date]]-HelpMe7[[#This Row],[Updated Creation Date]])</f>
        <v>4.2548611111051287</v>
      </c>
      <c r="AB431" s="231">
        <f>YEAR(TEXT(HelpMe7[[#This Row],[Updated Creation Date]],"mmm dd, yyyy hh:mm"))</f>
        <v>2024</v>
      </c>
      <c r="AC431" s="228">
        <f>WEEKNUM(TEXT(HelpMe7[[#This Row],[Updated Creation Date]],"mmm dd, yyyy hh:mm"),2)</f>
        <v>35</v>
      </c>
      <c r="AD431" s="228" t="str">
        <f>_xlfn.CONCAT(HelpMe7[[#This Row],[Year]],"-W",HelpMe7[[#This Row],[Week'#]])</f>
        <v>2024-W35</v>
      </c>
      <c r="AE431" s="228" t="str">
        <f>IFERROR(VLOOKUP(HelpMe7[[#This Row],[ID]],CGTracker[#All],11,FALSE),"No CG Status Found")</f>
        <v>No CG Status Found</v>
      </c>
      <c r="AF431" s="228">
        <f>MONTH(TEXT(HelpMe7[[#This Row],[Updated Creation Date]],"mmm dd, yyyy hh:mm"))</f>
        <v>8</v>
      </c>
      <c r="AG431" s="228" t="str">
        <f>_xlfn.CONCAT(HelpMe7[[#This Row],[Year]],"-M",HelpMe7[[#This Row],[Month]])</f>
        <v>2024-M8</v>
      </c>
      <c r="AH431" s="228" t="str">
        <f ca="1">IF(HelpMe7[[#This Row],[Age]]&lt;2,"Less than 2",IF(HelpMe7[[#This Row],[Age]]&lt;5,"From 2 to 5",IF(HelpMe7[[#This Row],[Age]]&lt;10,"From 5 to 10","More than 10")))</f>
        <v>From 2 to 5</v>
      </c>
      <c r="AI4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45530.353472222225</v>
      </c>
      <c r="AJ4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45534.60833333333</v>
      </c>
    </row>
    <row r="432" spans="1:36" ht="26.1">
      <c r="A432" s="236" t="s">
        <v>9626</v>
      </c>
      <c r="B432" s="224" t="s">
        <v>156</v>
      </c>
      <c r="C432" s="224" t="s">
        <v>795</v>
      </c>
      <c r="D432" s="1" t="s">
        <v>3566</v>
      </c>
      <c r="E432" s="224" t="s">
        <v>3061</v>
      </c>
      <c r="F432" s="224" t="s">
        <v>881</v>
      </c>
      <c r="G432" s="224" t="s">
        <v>882</v>
      </c>
      <c r="H432" s="224" t="s">
        <v>403</v>
      </c>
      <c r="I432" s="227" t="s">
        <v>9627</v>
      </c>
      <c r="J432" s="225" t="s">
        <v>9628</v>
      </c>
      <c r="K432" s="224" t="s">
        <v>890</v>
      </c>
      <c r="L432" s="225" t="s">
        <v>8839</v>
      </c>
      <c r="M432" s="224" t="s">
        <v>933</v>
      </c>
      <c r="N432" s="224" t="s">
        <v>855</v>
      </c>
      <c r="O432" s="224" t="s">
        <v>850</v>
      </c>
      <c r="P432" s="225" t="s">
        <v>8839</v>
      </c>
      <c r="Q432" s="224" t="s">
        <v>795</v>
      </c>
      <c r="R432" s="225" t="s">
        <v>9629</v>
      </c>
      <c r="S432" s="225" t="s">
        <v>9629</v>
      </c>
      <c r="T432" s="225" t="s">
        <v>9628</v>
      </c>
      <c r="U432" s="224" t="s">
        <v>855</v>
      </c>
      <c r="V432" s="224" t="s">
        <v>855</v>
      </c>
      <c r="W432" s="224" t="s">
        <v>938</v>
      </c>
      <c r="X432" s="228" t="str">
        <f>VLOOKUP(HelpMe7[[#This Row],[Technician]],Technicians[#All],3,FALSE)</f>
        <v>RAK Ceramics</v>
      </c>
      <c r="Y432" s="228" t="str">
        <f>VLOOKUP(HelpMe7[[#This Row],[Technician]],Technicians[#All],2,FALSE)</f>
        <v>SAP Basis</v>
      </c>
      <c r="Z432" s="233" t="str">
        <f>IF((TEXT("Oct 28, 2024 00:00 AM","mmm dd, yyyy hh:mm") - TEXT(HelpMe7[[#This Row],[Updated Creation Date]],"mmm dd, yyyy hh:mm"))&gt;0, "Yes","No")</f>
        <v>Yes</v>
      </c>
      <c r="AA432" s="230">
        <f ca="1">IF(HelpMe7[[#This Row],[Updated Resolved Date]]="-",NOW()-TEXT(HelpMe7[[#This Row],[Updated Creation Date]],"mmm dd, yyyy hh:mm"),HelpMe7[[#This Row],[Updated Resolved Date]]-HelpMe7[[#This Row],[Updated Creation Date]])</f>
        <v>1.2798611111138598</v>
      </c>
      <c r="AB432" s="231">
        <f>YEAR(TEXT(HelpMe7[[#This Row],[Updated Creation Date]],"mmm dd, yyyy hh:mm"))</f>
        <v>2024</v>
      </c>
      <c r="AC432" s="228">
        <f>WEEKNUM(TEXT(HelpMe7[[#This Row],[Updated Creation Date]],"mmm dd, yyyy hh:mm"),2)</f>
        <v>35</v>
      </c>
      <c r="AD432" s="228" t="str">
        <f>_xlfn.CONCAT(HelpMe7[[#This Row],[Year]],"-W",HelpMe7[[#This Row],[Week'#]])</f>
        <v>2024-W35</v>
      </c>
      <c r="AE432" s="228" t="str">
        <f>IFERROR(VLOOKUP(HelpMe7[[#This Row],[ID]],CGTracker[#All],11,FALSE),"No CG Status Found")</f>
        <v>No CG Status Found</v>
      </c>
      <c r="AF432" s="228">
        <f>MONTH(TEXT(HelpMe7[[#This Row],[Updated Creation Date]],"mmm dd, yyyy hh:mm"))</f>
        <v>8</v>
      </c>
      <c r="AG432" s="228" t="str">
        <f>_xlfn.CONCAT(HelpMe7[[#This Row],[Year]],"-M",HelpMe7[[#This Row],[Month]])</f>
        <v>2024-M8</v>
      </c>
      <c r="AH432" s="228" t="str">
        <f ca="1">IF(HelpMe7[[#This Row],[Age]]&lt;2,"Less than 2",IF(HelpMe7[[#This Row],[Age]]&lt;5,"From 2 to 5",IF(HelpMe7[[#This Row],[Age]]&lt;10,"From 5 to 10","More than 10")))</f>
        <v>Less than 2</v>
      </c>
      <c r="AI4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45530.396527777775</v>
      </c>
      <c r="AJ4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45531.676388888889</v>
      </c>
    </row>
    <row r="433" spans="1:36" ht="14.45">
      <c r="A433" s="236" t="s">
        <v>9630</v>
      </c>
      <c r="B433" s="224" t="s">
        <v>117</v>
      </c>
      <c r="C433" s="224" t="s">
        <v>841</v>
      </c>
      <c r="D433" s="1" t="s">
        <v>3571</v>
      </c>
      <c r="E433" s="224" t="s">
        <v>3572</v>
      </c>
      <c r="F433" s="224" t="s">
        <v>518</v>
      </c>
      <c r="G433" s="224" t="s">
        <v>516</v>
      </c>
      <c r="H433" s="224" t="s">
        <v>403</v>
      </c>
      <c r="I433" s="227" t="s">
        <v>9631</v>
      </c>
      <c r="J433" s="225" t="s">
        <v>9632</v>
      </c>
      <c r="K433" s="224" t="s">
        <v>846</v>
      </c>
      <c r="L433" s="225" t="s">
        <v>9633</v>
      </c>
      <c r="M433" s="224" t="s">
        <v>1155</v>
      </c>
      <c r="N433" s="224" t="s">
        <v>1906</v>
      </c>
      <c r="O433" s="224" t="s">
        <v>850</v>
      </c>
      <c r="P433" s="225" t="s">
        <v>9633</v>
      </c>
      <c r="Q433" s="224" t="s">
        <v>841</v>
      </c>
      <c r="R433" s="225" t="s">
        <v>9634</v>
      </c>
      <c r="S433" s="225" t="s">
        <v>9635</v>
      </c>
      <c r="T433" s="225" t="s">
        <v>9632</v>
      </c>
      <c r="U433" s="224" t="s">
        <v>846</v>
      </c>
      <c r="V433" s="224" t="s">
        <v>2451</v>
      </c>
      <c r="W433" s="224" t="s">
        <v>869</v>
      </c>
      <c r="X433" s="228" t="str">
        <f>VLOOKUP(HelpMe7[[#This Row],[Technician]],Technicians[#All],3,FALSE)</f>
        <v>Capgemini</v>
      </c>
      <c r="Y433" s="228" t="str">
        <f>VLOOKUP(HelpMe7[[#This Row],[Technician]],Technicians[#All],2,FALSE)</f>
        <v>SAP SD</v>
      </c>
      <c r="Z433" s="233" t="str">
        <f>IF((TEXT("Oct 28, 2024 00:00 AM","mmm dd, yyyy hh:mm") - TEXT(HelpMe7[[#This Row],[Updated Creation Date]],"mmm dd, yyyy hh:mm"))&gt;0, "Yes","No")</f>
        <v>Yes</v>
      </c>
      <c r="AA433" s="230">
        <f ca="1">IF(HelpMe7[[#This Row],[Updated Resolved Date]]="-",NOW()-TEXT(HelpMe7[[#This Row],[Updated Creation Date]],"mmm dd, yyyy hh:mm"),HelpMe7[[#This Row],[Updated Resolved Date]]-HelpMe7[[#This Row],[Updated Creation Date]])</f>
        <v>96.098611111105129</v>
      </c>
      <c r="AB433" s="231">
        <f>YEAR(TEXT(HelpMe7[[#This Row],[Updated Creation Date]],"mmm dd, yyyy hh:mm"))</f>
        <v>2024</v>
      </c>
      <c r="AC433" s="228">
        <f>WEEKNUM(TEXT(HelpMe7[[#This Row],[Updated Creation Date]],"mmm dd, yyyy hh:mm"),2)</f>
        <v>34</v>
      </c>
      <c r="AD433" s="228" t="str">
        <f>_xlfn.CONCAT(HelpMe7[[#This Row],[Year]],"-W",HelpMe7[[#This Row],[Week'#]])</f>
        <v>2024-W34</v>
      </c>
      <c r="AE433" s="228" t="str">
        <f>IFERROR(VLOOKUP(HelpMe7[[#This Row],[ID]],CGTracker[#All],11,FALSE),"No CG Status Found")</f>
        <v>No CG Status Found</v>
      </c>
      <c r="AF433" s="228">
        <f>MONTH(TEXT(HelpMe7[[#This Row],[Updated Creation Date]],"mmm dd, yyyy hh:mm"))</f>
        <v>8</v>
      </c>
      <c r="AG433" s="228" t="str">
        <f>_xlfn.CONCAT(HelpMe7[[#This Row],[Year]],"-M",HelpMe7[[#This Row],[Month]])</f>
        <v>2024-M8</v>
      </c>
      <c r="AH433" s="228" t="str">
        <f ca="1">IF(HelpMe7[[#This Row],[Age]]&lt;2,"Less than 2",IF(HelpMe7[[#This Row],[Age]]&lt;5,"From 2 to 5",IF(HelpMe7[[#This Row],[Age]]&lt;10,"From 5 to 10","More than 10")))</f>
        <v>More than 10</v>
      </c>
      <c r="AI4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45527.645833333336</v>
      </c>
      <c r="AJ4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45623.744444444441</v>
      </c>
    </row>
    <row r="434" spans="1:36" ht="14.45">
      <c r="A434" s="236" t="s">
        <v>9636</v>
      </c>
      <c r="B434" s="224" t="s">
        <v>117</v>
      </c>
      <c r="C434" s="224" t="s">
        <v>795</v>
      </c>
      <c r="D434" s="1" t="s">
        <v>3579</v>
      </c>
      <c r="E434" s="224" t="s">
        <v>3580</v>
      </c>
      <c r="F434" s="224" t="s">
        <v>881</v>
      </c>
      <c r="G434" s="224" t="s">
        <v>882</v>
      </c>
      <c r="H434" s="224" t="s">
        <v>403</v>
      </c>
      <c r="I434" s="227" t="s">
        <v>9637</v>
      </c>
      <c r="J434" s="225" t="s">
        <v>9638</v>
      </c>
      <c r="K434" s="224" t="s">
        <v>846</v>
      </c>
      <c r="L434" s="225" t="s">
        <v>9424</v>
      </c>
      <c r="M434" s="224" t="s">
        <v>3580</v>
      </c>
      <c r="N434" s="224" t="s">
        <v>886</v>
      </c>
      <c r="O434" s="224" t="s">
        <v>850</v>
      </c>
      <c r="P434" s="225" t="s">
        <v>9424</v>
      </c>
      <c r="Q434" s="224" t="s">
        <v>795</v>
      </c>
      <c r="R434" s="225" t="s">
        <v>9639</v>
      </c>
      <c r="S434" s="225" t="s">
        <v>9639</v>
      </c>
      <c r="T434" s="225" t="s">
        <v>9638</v>
      </c>
      <c r="U434" s="224" t="s">
        <v>890</v>
      </c>
      <c r="V434" s="224" t="s">
        <v>855</v>
      </c>
      <c r="W434" s="224" t="s">
        <v>869</v>
      </c>
      <c r="X434" s="228" t="str">
        <f>VLOOKUP(HelpMe7[[#This Row],[Technician]],Technicians[#All],3,FALSE)</f>
        <v>RAK Ceramics</v>
      </c>
      <c r="Y434" s="228" t="str">
        <f>VLOOKUP(HelpMe7[[#This Row],[Technician]],Technicians[#All],2,FALSE)</f>
        <v>SAP Basis</v>
      </c>
      <c r="Z434" s="230" t="str">
        <f>IF((TEXT("Oct 28, 2024 00:00 AM","mmm dd, yyyy hh:mm") - TEXT(HelpMe7[[#This Row],[Updated Creation Date]],"mmm dd, yyyy hh:mm"))&gt;0, "Yes","No")</f>
        <v>Yes</v>
      </c>
      <c r="AA434" s="230">
        <f ca="1">IF(HelpMe7[[#This Row],[Updated Resolved Date]]="-",NOW()-TEXT(HelpMe7[[#This Row],[Updated Creation Date]],"mmm dd, yyyy hh:mm"),HelpMe7[[#This Row],[Updated Resolved Date]]-HelpMe7[[#This Row],[Updated Creation Date]])</f>
        <v>2.8694444444481633</v>
      </c>
      <c r="AB434" s="231">
        <f>YEAR(TEXT(HelpMe7[[#This Row],[Updated Creation Date]],"mmm dd, yyyy hh:mm"))</f>
        <v>2024</v>
      </c>
      <c r="AC434" s="228">
        <f>WEEKNUM(TEXT(HelpMe7[[#This Row],[Updated Creation Date]],"mmm dd, yyyy hh:mm"),2)</f>
        <v>35</v>
      </c>
      <c r="AD434" s="228" t="str">
        <f>_xlfn.CONCAT(HelpMe7[[#This Row],[Year]],"-W",HelpMe7[[#This Row],[Week'#]])</f>
        <v>2024-W35</v>
      </c>
      <c r="AE434" s="228" t="str">
        <f>IFERROR(VLOOKUP(HelpMe7[[#This Row],[ID]],CGTracker[#All],11,FALSE),"No CG Status Found")</f>
        <v>No CG Status Found</v>
      </c>
      <c r="AF434" s="228">
        <f>MONTH(TEXT(HelpMe7[[#This Row],[Updated Creation Date]],"mmm dd, yyyy hh:mm"))</f>
        <v>8</v>
      </c>
      <c r="AG434" s="228" t="str">
        <f>_xlfn.CONCAT(HelpMe7[[#This Row],[Year]],"-M",HelpMe7[[#This Row],[Month]])</f>
        <v>2024-M8</v>
      </c>
      <c r="AH434" s="228" t="str">
        <f ca="1">IF(HelpMe7[[#This Row],[Age]]&lt;2,"Less than 2",IF(HelpMe7[[#This Row],[Age]]&lt;5,"From 2 to 5",IF(HelpMe7[[#This Row],[Age]]&lt;10,"From 5 to 10","More than 10")))</f>
        <v>From 2 to 5</v>
      </c>
      <c r="AI4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45531.731944444444</v>
      </c>
      <c r="AJ4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45534.601388888892</v>
      </c>
    </row>
    <row r="435" spans="1:36" ht="26.1">
      <c r="A435" s="236" t="s">
        <v>9640</v>
      </c>
      <c r="B435" s="224" t="s">
        <v>117</v>
      </c>
      <c r="C435" s="224" t="s">
        <v>795</v>
      </c>
      <c r="D435" s="1" t="s">
        <v>3585</v>
      </c>
      <c r="E435" s="224" t="s">
        <v>1053</v>
      </c>
      <c r="F435" s="224" t="s">
        <v>3586</v>
      </c>
      <c r="G435" s="224" t="s">
        <v>1055</v>
      </c>
      <c r="H435" s="224" t="s">
        <v>268</v>
      </c>
      <c r="I435" s="227" t="s">
        <v>9641</v>
      </c>
      <c r="J435" s="225" t="s">
        <v>9642</v>
      </c>
      <c r="K435" s="224" t="s">
        <v>846</v>
      </c>
      <c r="L435" s="225" t="s">
        <v>855</v>
      </c>
      <c r="M435" s="224" t="s">
        <v>933</v>
      </c>
      <c r="N435" s="224" t="s">
        <v>924</v>
      </c>
      <c r="O435" s="224" t="s">
        <v>1123</v>
      </c>
      <c r="P435" s="225" t="s">
        <v>9643</v>
      </c>
      <c r="Q435" s="224" t="s">
        <v>892</v>
      </c>
      <c r="R435" s="225" t="s">
        <v>855</v>
      </c>
      <c r="S435" s="225" t="s">
        <v>3778</v>
      </c>
      <c r="T435" s="225" t="s">
        <v>9642</v>
      </c>
      <c r="U435" s="224" t="s">
        <v>846</v>
      </c>
      <c r="V435" s="224" t="s">
        <v>3592</v>
      </c>
      <c r="W435" s="224" t="s">
        <v>869</v>
      </c>
      <c r="X435" s="228" t="str">
        <f>VLOOKUP(HelpMe7[[#This Row],[Technician]],Technicians[#All],3,FALSE)</f>
        <v>Capgemini</v>
      </c>
      <c r="Y435" s="228" t="str">
        <f>VLOOKUP(HelpMe7[[#This Row],[Technician]],Technicians[#All],2,FALSE)</f>
        <v>SAP PP</v>
      </c>
      <c r="Z435" s="233" t="str">
        <f>IF((TEXT("Oct 28, 2024 00:00 AM","mmm dd, yyyy hh:mm") - TEXT(HelpMe7[[#This Row],[Updated Creation Date]],"mmm dd, yyyy hh:mm"))&gt;0, "Yes","No")</f>
        <v>Yes</v>
      </c>
      <c r="AA435" s="230">
        <f ca="1">IF(HelpMe7[[#This Row],[Updated Resolved Date]]="-",NOW()-TEXT(HelpMe7[[#This Row],[Updated Creation Date]],"mmm dd, yyyy hh:mm"),HelpMe7[[#This Row],[Updated Resolved Date]]-HelpMe7[[#This Row],[Updated Creation Date]])</f>
        <v>122.27349120370491</v>
      </c>
      <c r="AB435" s="231">
        <f>YEAR(TEXT(HelpMe7[[#This Row],[Updated Creation Date]],"mmm dd, yyyy hh:mm"))</f>
        <v>2024</v>
      </c>
      <c r="AC435" s="228">
        <f>WEEKNUM(TEXT(HelpMe7[[#This Row],[Updated Creation Date]],"mmm dd, yyyy hh:mm"),2)</f>
        <v>35</v>
      </c>
      <c r="AD435" s="228" t="str">
        <f>_xlfn.CONCAT(HelpMe7[[#This Row],[Year]],"-W",HelpMe7[[#This Row],[Week'#]])</f>
        <v>2024-W35</v>
      </c>
      <c r="AE435" s="228" t="str">
        <f>IFERROR(VLOOKUP(HelpMe7[[#This Row],[ID]],CGTracker[#All],11,FALSE),"No CG Status Found")</f>
        <v>No CG Status Found</v>
      </c>
      <c r="AF435" s="228">
        <f>MONTH(TEXT(HelpMe7[[#This Row],[Updated Creation Date]],"mmm dd, yyyy hh:mm"))</f>
        <v>8</v>
      </c>
      <c r="AG435" s="228" t="str">
        <f>_xlfn.CONCAT(HelpMe7[[#This Row],[Year]],"-M",HelpMe7[[#This Row],[Month]])</f>
        <v>2024-M8</v>
      </c>
      <c r="AH435" s="228" t="str">
        <f ca="1">IF(HelpMe7[[#This Row],[Age]]&lt;2,"Less than 2",IF(HelpMe7[[#This Row],[Age]]&lt;5,"From 2 to 5",IF(HelpMe7[[#This Row],[Age]]&lt;10,"From 5 to 10","More than 10")))</f>
        <v>More than 10</v>
      </c>
      <c r="AI4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45531.484027777777</v>
      </c>
      <c r="AJ4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36" spans="1:36" ht="14.45">
      <c r="A436" s="236" t="s">
        <v>9644</v>
      </c>
      <c r="B436" s="224" t="s">
        <v>117</v>
      </c>
      <c r="C436" s="224" t="s">
        <v>795</v>
      </c>
      <c r="D436" s="1" t="s">
        <v>3593</v>
      </c>
      <c r="E436" s="224" t="s">
        <v>3131</v>
      </c>
      <c r="F436" s="224" t="s">
        <v>881</v>
      </c>
      <c r="G436" s="224" t="s">
        <v>882</v>
      </c>
      <c r="H436" s="224" t="s">
        <v>403</v>
      </c>
      <c r="I436" s="227" t="s">
        <v>9645</v>
      </c>
      <c r="J436" s="225" t="s">
        <v>9646</v>
      </c>
      <c r="K436" s="224" t="s">
        <v>846</v>
      </c>
      <c r="L436" s="225" t="s">
        <v>9424</v>
      </c>
      <c r="M436" s="224" t="s">
        <v>3131</v>
      </c>
      <c r="N436" s="224" t="s">
        <v>3134</v>
      </c>
      <c r="O436" s="224" t="s">
        <v>850</v>
      </c>
      <c r="P436" s="225" t="s">
        <v>9424</v>
      </c>
      <c r="Q436" s="224" t="s">
        <v>795</v>
      </c>
      <c r="R436" s="225" t="s">
        <v>9647</v>
      </c>
      <c r="S436" s="225" t="s">
        <v>9647</v>
      </c>
      <c r="T436" s="225" t="s">
        <v>9646</v>
      </c>
      <c r="U436" s="224" t="s">
        <v>890</v>
      </c>
      <c r="V436" s="224" t="s">
        <v>855</v>
      </c>
      <c r="W436" s="224" t="s">
        <v>869</v>
      </c>
      <c r="X436" s="228" t="str">
        <f>VLOOKUP(HelpMe7[[#This Row],[Technician]],Technicians[#All],3,FALSE)</f>
        <v>RAK Ceramics</v>
      </c>
      <c r="Y436" s="228" t="str">
        <f>VLOOKUP(HelpMe7[[#This Row],[Technician]],Technicians[#All],2,FALSE)</f>
        <v>SAP Basis</v>
      </c>
      <c r="Z436" s="233" t="str">
        <f>IF((TEXT("Oct 28, 2024 00:00 AM","mmm dd, yyyy hh:mm") - TEXT(HelpMe7[[#This Row],[Updated Creation Date]],"mmm dd, yyyy hh:mm"))&gt;0, "Yes","No")</f>
        <v>Yes</v>
      </c>
      <c r="AA436" s="230">
        <f ca="1">IF(HelpMe7[[#This Row],[Updated Resolved Date]]="-",NOW()-TEXT(HelpMe7[[#This Row],[Updated Creation Date]],"mmm dd, yyyy hh:mm"),HelpMe7[[#This Row],[Updated Resolved Date]]-HelpMe7[[#This Row],[Updated Creation Date]])</f>
        <v>3.1979166666642413</v>
      </c>
      <c r="AB436" s="231">
        <f>YEAR(TEXT(HelpMe7[[#This Row],[Updated Creation Date]],"mmm dd, yyyy hh:mm"))</f>
        <v>2024</v>
      </c>
      <c r="AC436" s="228">
        <f>WEEKNUM(TEXT(HelpMe7[[#This Row],[Updated Creation Date]],"mmm dd, yyyy hh:mm"),2)</f>
        <v>35</v>
      </c>
      <c r="AD436" s="228" t="str">
        <f>_xlfn.CONCAT(HelpMe7[[#This Row],[Year]],"-W",HelpMe7[[#This Row],[Week'#]])</f>
        <v>2024-W35</v>
      </c>
      <c r="AE436" s="228" t="str">
        <f>IFERROR(VLOOKUP(HelpMe7[[#This Row],[ID]],CGTracker[#All],11,FALSE),"No CG Status Found")</f>
        <v>No CG Status Found</v>
      </c>
      <c r="AF436" s="228">
        <f>MONTH(TEXT(HelpMe7[[#This Row],[Updated Creation Date]],"mmm dd, yyyy hh:mm"))</f>
        <v>8</v>
      </c>
      <c r="AG436" s="228" t="str">
        <f>_xlfn.CONCAT(HelpMe7[[#This Row],[Year]],"-M",HelpMe7[[#This Row],[Month]])</f>
        <v>2024-M8</v>
      </c>
      <c r="AH436" s="228" t="str">
        <f ca="1">IF(HelpMe7[[#This Row],[Age]]&lt;2,"Less than 2",IF(HelpMe7[[#This Row],[Age]]&lt;5,"From 2 to 5",IF(HelpMe7[[#This Row],[Age]]&lt;10,"From 5 to 10","More than 10")))</f>
        <v>From 2 to 5</v>
      </c>
      <c r="AI4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45531.399305555555</v>
      </c>
      <c r="AJ4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45534.597222222219</v>
      </c>
    </row>
    <row r="437" spans="1:36" ht="14.45">
      <c r="A437" s="236" t="s">
        <v>9648</v>
      </c>
      <c r="B437" s="224" t="s">
        <v>117</v>
      </c>
      <c r="C437" s="224" t="s">
        <v>892</v>
      </c>
      <c r="D437" s="1" t="s">
        <v>3597</v>
      </c>
      <c r="E437" s="224" t="s">
        <v>1119</v>
      </c>
      <c r="F437" s="224" t="s">
        <v>2387</v>
      </c>
      <c r="G437" s="224" t="s">
        <v>1011</v>
      </c>
      <c r="H437" s="224" t="s">
        <v>40</v>
      </c>
      <c r="I437" s="227" t="s">
        <v>9649</v>
      </c>
      <c r="J437" s="225" t="s">
        <v>9650</v>
      </c>
      <c r="K437" s="224" t="s">
        <v>846</v>
      </c>
      <c r="L437" s="225" t="s">
        <v>855</v>
      </c>
      <c r="M437" s="224" t="s">
        <v>1119</v>
      </c>
      <c r="N437" s="224" t="s">
        <v>1122</v>
      </c>
      <c r="O437" s="224" t="s">
        <v>917</v>
      </c>
      <c r="P437" s="225" t="s">
        <v>7276</v>
      </c>
      <c r="Q437" s="224" t="s">
        <v>892</v>
      </c>
      <c r="R437" s="225" t="s">
        <v>7276</v>
      </c>
      <c r="S437" s="225" t="s">
        <v>9651</v>
      </c>
      <c r="T437" s="225" t="s">
        <v>9650</v>
      </c>
      <c r="U437" s="224" t="s">
        <v>846</v>
      </c>
      <c r="V437" s="224" t="s">
        <v>3604</v>
      </c>
      <c r="W437" s="224" t="s">
        <v>869</v>
      </c>
      <c r="X437" s="228" t="str">
        <f>VLOOKUP(HelpMe7[[#This Row],[Technician]],Technicians[#All],3,FALSE)</f>
        <v>Capgemini</v>
      </c>
      <c r="Y437" s="228" t="str">
        <f>VLOOKUP(HelpMe7[[#This Row],[Technician]],Technicians[#All],2,FALSE)</f>
        <v>SAP FICO</v>
      </c>
      <c r="Z437" s="233" t="str">
        <f>IF((TEXT("Oct 28, 2024 00:00 AM","mmm dd, yyyy hh:mm") - TEXT(HelpMe7[[#This Row],[Updated Creation Date]],"mmm dd, yyyy hh:mm"))&gt;0, "Yes","No")</f>
        <v>Yes</v>
      </c>
      <c r="AA437" s="230">
        <f ca="1">IF(HelpMe7[[#This Row],[Updated Resolved Date]]="-",NOW()-TEXT(HelpMe7[[#This Row],[Updated Creation Date]],"mmm dd, yyyy hh:mm"),HelpMe7[[#This Row],[Updated Resolved Date]]-HelpMe7[[#This Row],[Updated Creation Date]])</f>
        <v>108.1784722222219</v>
      </c>
      <c r="AB437" s="231">
        <f>YEAR(TEXT(HelpMe7[[#This Row],[Updated Creation Date]],"mmm dd, yyyy hh:mm"))</f>
        <v>2024</v>
      </c>
      <c r="AC437" s="228">
        <f>WEEKNUM(TEXT(HelpMe7[[#This Row],[Updated Creation Date]],"mmm dd, yyyy hh:mm"),2)</f>
        <v>35</v>
      </c>
      <c r="AD437" s="228" t="str">
        <f>_xlfn.CONCAT(HelpMe7[[#This Row],[Year]],"-W",HelpMe7[[#This Row],[Week'#]])</f>
        <v>2024-W35</v>
      </c>
      <c r="AE437" s="228" t="str">
        <f>IFERROR(VLOOKUP(HelpMe7[[#This Row],[ID]],CGTracker[#All],11,FALSE),"No CG Status Found")</f>
        <v>No CG Status Found</v>
      </c>
      <c r="AF437" s="228">
        <f>MONTH(TEXT(HelpMe7[[#This Row],[Updated Creation Date]],"mmm dd, yyyy hh:mm"))</f>
        <v>8</v>
      </c>
      <c r="AG437" s="228" t="str">
        <f>_xlfn.CONCAT(HelpMe7[[#This Row],[Year]],"-M",HelpMe7[[#This Row],[Month]])</f>
        <v>2024-M8</v>
      </c>
      <c r="AH437" s="228" t="str">
        <f ca="1">IF(HelpMe7[[#This Row],[Age]]&lt;2,"Less than 2",IF(HelpMe7[[#This Row],[Age]]&lt;5,"From 2 to 5",IF(HelpMe7[[#This Row],[Age]]&lt;10,"From 5 to 10","More than 10")))</f>
        <v>More than 10</v>
      </c>
      <c r="AI4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45531.436111111114</v>
      </c>
      <c r="AJ4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45639.614583333336</v>
      </c>
    </row>
    <row r="438" spans="1:36" ht="14.45">
      <c r="A438" s="236" t="s">
        <v>9652</v>
      </c>
      <c r="B438" s="224" t="s">
        <v>117</v>
      </c>
      <c r="C438" s="224" t="s">
        <v>795</v>
      </c>
      <c r="D438" s="1" t="s">
        <v>3605</v>
      </c>
      <c r="E438" s="224" t="s">
        <v>1821</v>
      </c>
      <c r="F438" s="224" t="s">
        <v>1821</v>
      </c>
      <c r="G438" s="224" t="s">
        <v>1822</v>
      </c>
      <c r="H438" s="224" t="s">
        <v>403</v>
      </c>
      <c r="I438" s="227" t="s">
        <v>9653</v>
      </c>
      <c r="J438" s="225" t="s">
        <v>3459</v>
      </c>
      <c r="K438" s="224" t="s">
        <v>846</v>
      </c>
      <c r="L438" s="225" t="s">
        <v>9654</v>
      </c>
      <c r="M438" s="224" t="s">
        <v>1821</v>
      </c>
      <c r="N438" s="224" t="s">
        <v>886</v>
      </c>
      <c r="O438" s="224" t="s">
        <v>850</v>
      </c>
      <c r="P438" s="225" t="s">
        <v>9654</v>
      </c>
      <c r="Q438" s="224" t="s">
        <v>795</v>
      </c>
      <c r="R438" s="225" t="s">
        <v>4807</v>
      </c>
      <c r="S438" s="225" t="s">
        <v>9655</v>
      </c>
      <c r="T438" s="225" t="s">
        <v>3459</v>
      </c>
      <c r="U438" s="224" t="s">
        <v>846</v>
      </c>
      <c r="V438" s="224" t="s">
        <v>855</v>
      </c>
      <c r="W438" s="224" t="s">
        <v>1829</v>
      </c>
      <c r="X438" s="228" t="str">
        <f>VLOOKUP(HelpMe7[[#This Row],[Technician]],Technicians[#All],3,FALSE)</f>
        <v>RAK Ceramics</v>
      </c>
      <c r="Y438" s="228" t="str">
        <f>VLOOKUP(HelpMe7[[#This Row],[Technician]],Technicians[#All],2,FALSE)</f>
        <v>SharePoint</v>
      </c>
      <c r="Z438" s="233" t="str">
        <f>IF((TEXT("Oct 28, 2024 00:00 AM","mmm dd, yyyy hh:mm") - TEXT(HelpMe7[[#This Row],[Updated Creation Date]],"mmm dd, yyyy hh:mm"))&gt;0, "Yes","No")</f>
        <v>Yes</v>
      </c>
      <c r="AA438" s="230">
        <f ca="1">IF(HelpMe7[[#This Row],[Updated Resolved Date]]="-",NOW()-TEXT(HelpMe7[[#This Row],[Updated Creation Date]],"mmm dd, yyyy hh:mm"),HelpMe7[[#This Row],[Updated Resolved Date]]-HelpMe7[[#This Row],[Updated Creation Date]])</f>
        <v>35.097222222226264</v>
      </c>
      <c r="AB438" s="231">
        <f>YEAR(TEXT(HelpMe7[[#This Row],[Updated Creation Date]],"mmm dd, yyyy hh:mm"))</f>
        <v>2024</v>
      </c>
      <c r="AC438" s="228">
        <f>WEEKNUM(TEXT(HelpMe7[[#This Row],[Updated Creation Date]],"mmm dd, yyyy hh:mm"),2)</f>
        <v>35</v>
      </c>
      <c r="AD438" s="228" t="str">
        <f>_xlfn.CONCAT(HelpMe7[[#This Row],[Year]],"-W",HelpMe7[[#This Row],[Week'#]])</f>
        <v>2024-W35</v>
      </c>
      <c r="AE438" s="228" t="str">
        <f>IFERROR(VLOOKUP(HelpMe7[[#This Row],[ID]],CGTracker[#All],11,FALSE),"No CG Status Found")</f>
        <v>No CG Status Found</v>
      </c>
      <c r="AF438" s="228">
        <f>MONTH(TEXT(HelpMe7[[#This Row],[Updated Creation Date]],"mmm dd, yyyy hh:mm"))</f>
        <v>8</v>
      </c>
      <c r="AG438" s="228" t="str">
        <f>_xlfn.CONCAT(HelpMe7[[#This Row],[Year]],"-M",HelpMe7[[#This Row],[Month]])</f>
        <v>2024-M8</v>
      </c>
      <c r="AH438" s="228" t="str">
        <f ca="1">IF(HelpMe7[[#This Row],[Age]]&lt;2,"Less than 2",IF(HelpMe7[[#This Row],[Age]]&lt;5,"From 2 to 5",IF(HelpMe7[[#This Row],[Age]]&lt;10,"From 5 to 10","More than 10")))</f>
        <v>More than 10</v>
      </c>
      <c r="AI4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45532.396527777775</v>
      </c>
      <c r="AJ4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45567.493750000001</v>
      </c>
    </row>
    <row r="439" spans="1:36" ht="14.45">
      <c r="A439" s="236" t="s">
        <v>9656</v>
      </c>
      <c r="B439" s="224" t="s">
        <v>117</v>
      </c>
      <c r="C439" s="224" t="s">
        <v>795</v>
      </c>
      <c r="D439" s="1" t="s">
        <v>3611</v>
      </c>
      <c r="E439" s="224" t="s">
        <v>1168</v>
      </c>
      <c r="F439" s="224" t="s">
        <v>742</v>
      </c>
      <c r="G439" s="224" t="s">
        <v>516</v>
      </c>
      <c r="H439" s="224" t="s">
        <v>403</v>
      </c>
      <c r="I439" s="227" t="s">
        <v>9657</v>
      </c>
      <c r="J439" s="225" t="s">
        <v>9658</v>
      </c>
      <c r="K439" s="224" t="s">
        <v>846</v>
      </c>
      <c r="L439" s="225" t="s">
        <v>9188</v>
      </c>
      <c r="M439" s="224" t="s">
        <v>933</v>
      </c>
      <c r="N439" s="224" t="s">
        <v>1170</v>
      </c>
      <c r="O439" s="224" t="s">
        <v>850</v>
      </c>
      <c r="P439" s="225" t="s">
        <v>9188</v>
      </c>
      <c r="Q439" s="224" t="s">
        <v>795</v>
      </c>
      <c r="R439" s="225" t="s">
        <v>9659</v>
      </c>
      <c r="S439" s="225" t="s">
        <v>9659</v>
      </c>
      <c r="T439" s="225" t="s">
        <v>9658</v>
      </c>
      <c r="U439" s="224" t="s">
        <v>846</v>
      </c>
      <c r="V439" s="224" t="s">
        <v>3616</v>
      </c>
      <c r="W439" s="224" t="s">
        <v>869</v>
      </c>
      <c r="X439" s="228" t="str">
        <f>VLOOKUP(HelpMe7[[#This Row],[Technician]],Technicians[#All],3,FALSE)</f>
        <v>RAK Ceramics</v>
      </c>
      <c r="Y439" s="228" t="str">
        <f>VLOOKUP(HelpMe7[[#This Row],[Technician]],Technicians[#All],2,FALSE)</f>
        <v>SAP SD</v>
      </c>
      <c r="Z439" s="233" t="str">
        <f>IF((TEXT("Oct 28, 2024 00:00 AM","mmm dd, yyyy hh:mm") - TEXT(HelpMe7[[#This Row],[Updated Creation Date]],"mmm dd, yyyy hh:mm"))&gt;0, "Yes","No")</f>
        <v>Yes</v>
      </c>
      <c r="AA439" s="230">
        <f ca="1">IF(HelpMe7[[#This Row],[Updated Resolved Date]]="-",NOW()-TEXT(HelpMe7[[#This Row],[Updated Creation Date]],"mmm dd, yyyy hh:mm"),HelpMe7[[#This Row],[Updated Resolved Date]]-HelpMe7[[#This Row],[Updated Creation Date]])</f>
        <v>41.745833333334303</v>
      </c>
      <c r="AB439" s="231">
        <f>YEAR(TEXT(HelpMe7[[#This Row],[Updated Creation Date]],"mmm dd, yyyy hh:mm"))</f>
        <v>2024</v>
      </c>
      <c r="AC439" s="228">
        <f>WEEKNUM(TEXT(HelpMe7[[#This Row],[Updated Creation Date]],"mmm dd, yyyy hh:mm"),2)</f>
        <v>35</v>
      </c>
      <c r="AD439" s="228" t="str">
        <f>_xlfn.CONCAT(HelpMe7[[#This Row],[Year]],"-W",HelpMe7[[#This Row],[Week'#]])</f>
        <v>2024-W35</v>
      </c>
      <c r="AE439" s="228" t="str">
        <f>IFERROR(VLOOKUP(HelpMe7[[#This Row],[ID]],CGTracker[#All],11,FALSE),"No CG Status Found")</f>
        <v>No CG Status Found</v>
      </c>
      <c r="AF439" s="228">
        <f>MONTH(TEXT(HelpMe7[[#This Row],[Updated Creation Date]],"mmm dd, yyyy hh:mm"))</f>
        <v>8</v>
      </c>
      <c r="AG439" s="228" t="str">
        <f>_xlfn.CONCAT(HelpMe7[[#This Row],[Year]],"-M",HelpMe7[[#This Row],[Month]])</f>
        <v>2024-M8</v>
      </c>
      <c r="AH439" s="228" t="str">
        <f ca="1">IF(HelpMe7[[#This Row],[Age]]&lt;2,"Less than 2",IF(HelpMe7[[#This Row],[Age]]&lt;5,"From 2 to 5",IF(HelpMe7[[#This Row],[Age]]&lt;10,"From 5 to 10","More than 10")))</f>
        <v>More than 10</v>
      </c>
      <c r="AI4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45530.724999999999</v>
      </c>
      <c r="AJ4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45572.470833333333</v>
      </c>
    </row>
    <row r="440" spans="1:36" ht="26.1">
      <c r="A440" s="236" t="s">
        <v>9660</v>
      </c>
      <c r="B440" s="224" t="s">
        <v>117</v>
      </c>
      <c r="C440" s="224" t="s">
        <v>1035</v>
      </c>
      <c r="D440" s="1" t="s">
        <v>3617</v>
      </c>
      <c r="E440" s="224" t="s">
        <v>913</v>
      </c>
      <c r="F440" s="224" t="s">
        <v>881</v>
      </c>
      <c r="G440" s="224" t="s">
        <v>882</v>
      </c>
      <c r="H440" s="224" t="s">
        <v>403</v>
      </c>
      <c r="I440" s="227" t="s">
        <v>9661</v>
      </c>
      <c r="J440" s="225" t="s">
        <v>9662</v>
      </c>
      <c r="K440" s="224" t="s">
        <v>890</v>
      </c>
      <c r="L440" s="225" t="s">
        <v>9663</v>
      </c>
      <c r="M440" s="224" t="s">
        <v>913</v>
      </c>
      <c r="N440" s="224" t="s">
        <v>916</v>
      </c>
      <c r="O440" s="224" t="s">
        <v>850</v>
      </c>
      <c r="P440" s="225" t="s">
        <v>9664</v>
      </c>
      <c r="Q440" s="224" t="s">
        <v>892</v>
      </c>
      <c r="R440" s="225" t="s">
        <v>9665</v>
      </c>
      <c r="S440" s="225" t="s">
        <v>9665</v>
      </c>
      <c r="T440" s="225" t="s">
        <v>9662</v>
      </c>
      <c r="U440" s="224" t="s">
        <v>890</v>
      </c>
      <c r="V440" s="224" t="s">
        <v>855</v>
      </c>
      <c r="W440" s="224" t="s">
        <v>938</v>
      </c>
      <c r="X440" s="228" t="str">
        <f>VLOOKUP(HelpMe7[[#This Row],[Technician]],Technicians[#All],3,FALSE)</f>
        <v>RAK Ceramics</v>
      </c>
      <c r="Y440" s="228" t="str">
        <f>VLOOKUP(HelpMe7[[#This Row],[Technician]],Technicians[#All],2,FALSE)</f>
        <v>SAP Basis</v>
      </c>
      <c r="Z440" s="233" t="str">
        <f>IF((TEXT("Oct 28, 2024 00:00 AM","mmm dd, yyyy hh:mm") - TEXT(HelpMe7[[#This Row],[Updated Creation Date]],"mmm dd, yyyy hh:mm"))&gt;0, "Yes","No")</f>
        <v>Yes</v>
      </c>
      <c r="AA440" s="230">
        <f ca="1">IF(HelpMe7[[#This Row],[Updated Resolved Date]]="-",NOW()-TEXT(HelpMe7[[#This Row],[Updated Creation Date]],"mmm dd, yyyy hh:mm"),HelpMe7[[#This Row],[Updated Resolved Date]]-HelpMe7[[#This Row],[Updated Creation Date]])</f>
        <v>13.122222222220444</v>
      </c>
      <c r="AB440" s="231">
        <f>YEAR(TEXT(HelpMe7[[#This Row],[Updated Creation Date]],"mmm dd, yyyy hh:mm"))</f>
        <v>2024</v>
      </c>
      <c r="AC440" s="228">
        <f>WEEKNUM(TEXT(HelpMe7[[#This Row],[Updated Creation Date]],"mmm dd, yyyy hh:mm"),2)</f>
        <v>35</v>
      </c>
      <c r="AD440" s="228" t="str">
        <f>_xlfn.CONCAT(HelpMe7[[#This Row],[Year]],"-W",HelpMe7[[#This Row],[Week'#]])</f>
        <v>2024-W35</v>
      </c>
      <c r="AE440" s="228" t="str">
        <f>IFERROR(VLOOKUP(HelpMe7[[#This Row],[ID]],CGTracker[#All],11,FALSE),"No CG Status Found")</f>
        <v>No CG Status Found</v>
      </c>
      <c r="AF440" s="228">
        <f>MONTH(TEXT(HelpMe7[[#This Row],[Updated Creation Date]],"mmm dd, yyyy hh:mm"))</f>
        <v>8</v>
      </c>
      <c r="AG440" s="228" t="str">
        <f>_xlfn.CONCAT(HelpMe7[[#This Row],[Year]],"-M",HelpMe7[[#This Row],[Month]])</f>
        <v>2024-M8</v>
      </c>
      <c r="AH440" s="228" t="str">
        <f ca="1">IF(HelpMe7[[#This Row],[Age]]&lt;2,"Less than 2",IF(HelpMe7[[#This Row],[Age]]&lt;5,"From 2 to 5",IF(HelpMe7[[#This Row],[Age]]&lt;10,"From 5 to 10","More than 10")))</f>
        <v>More than 10</v>
      </c>
      <c r="AI4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45531.586805555555</v>
      </c>
      <c r="AJ4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45544.709027777775</v>
      </c>
    </row>
    <row r="441" spans="1:36" ht="14.45">
      <c r="A441" s="236" t="s">
        <v>9666</v>
      </c>
      <c r="B441" s="224" t="s">
        <v>117</v>
      </c>
      <c r="C441" s="224" t="s">
        <v>795</v>
      </c>
      <c r="D441" s="1" t="s">
        <v>3624</v>
      </c>
      <c r="E441" s="224" t="s">
        <v>3625</v>
      </c>
      <c r="F441" s="224" t="s">
        <v>881</v>
      </c>
      <c r="G441" s="224" t="s">
        <v>882</v>
      </c>
      <c r="H441" s="224" t="s">
        <v>403</v>
      </c>
      <c r="I441" s="227" t="s">
        <v>9667</v>
      </c>
      <c r="J441" s="225" t="s">
        <v>9668</v>
      </c>
      <c r="K441" s="224" t="s">
        <v>846</v>
      </c>
      <c r="L441" s="225" t="s">
        <v>9669</v>
      </c>
      <c r="M441" s="224" t="s">
        <v>3625</v>
      </c>
      <c r="N441" s="224" t="s">
        <v>2139</v>
      </c>
      <c r="O441" s="224" t="s">
        <v>850</v>
      </c>
      <c r="P441" s="225" t="s">
        <v>9669</v>
      </c>
      <c r="Q441" s="224" t="s">
        <v>795</v>
      </c>
      <c r="R441" s="225" t="s">
        <v>9670</v>
      </c>
      <c r="S441" s="225" t="s">
        <v>9670</v>
      </c>
      <c r="T441" s="225" t="s">
        <v>9668</v>
      </c>
      <c r="U441" s="224" t="s">
        <v>890</v>
      </c>
      <c r="V441" s="224" t="s">
        <v>855</v>
      </c>
      <c r="W441" s="224" t="s">
        <v>869</v>
      </c>
      <c r="X441" s="228" t="str">
        <f>VLOOKUP(HelpMe7[[#This Row],[Technician]],Technicians[#All],3,FALSE)</f>
        <v>RAK Ceramics</v>
      </c>
      <c r="Y441" s="228" t="str">
        <f>VLOOKUP(HelpMe7[[#This Row],[Technician]],Technicians[#All],2,FALSE)</f>
        <v>SAP Basis</v>
      </c>
      <c r="Z441" s="233" t="str">
        <f>IF((TEXT("Oct 28, 2024 00:00 AM","mmm dd, yyyy hh:mm") - TEXT(HelpMe7[[#This Row],[Updated Creation Date]],"mmm dd, yyyy hh:mm"))&gt;0, "Yes","No")</f>
        <v>Yes</v>
      </c>
      <c r="AA441" s="230">
        <f ca="1">IF(HelpMe7[[#This Row],[Updated Resolved Date]]="-",NOW()-TEXT(HelpMe7[[#This Row],[Updated Creation Date]],"mmm dd, yyyy hh:mm"),HelpMe7[[#This Row],[Updated Resolved Date]]-HelpMe7[[#This Row],[Updated Creation Date]])</f>
        <v>0.97777777777810115</v>
      </c>
      <c r="AB441" s="231">
        <f>YEAR(TEXT(HelpMe7[[#This Row],[Updated Creation Date]],"mmm dd, yyyy hh:mm"))</f>
        <v>2024</v>
      </c>
      <c r="AC441" s="228">
        <f>WEEKNUM(TEXT(HelpMe7[[#This Row],[Updated Creation Date]],"mmm dd, yyyy hh:mm"),2)</f>
        <v>35</v>
      </c>
      <c r="AD441" s="228" t="str">
        <f>_xlfn.CONCAT(HelpMe7[[#This Row],[Year]],"-W",HelpMe7[[#This Row],[Week'#]])</f>
        <v>2024-W35</v>
      </c>
      <c r="AE441" s="228" t="str">
        <f>IFERROR(VLOOKUP(HelpMe7[[#This Row],[ID]],CGTracker[#All],11,FALSE),"No CG Status Found")</f>
        <v>No CG Status Found</v>
      </c>
      <c r="AF441" s="228">
        <f>MONTH(TEXT(HelpMe7[[#This Row],[Updated Creation Date]],"mmm dd, yyyy hh:mm"))</f>
        <v>8</v>
      </c>
      <c r="AG441" s="228" t="str">
        <f>_xlfn.CONCAT(HelpMe7[[#This Row],[Year]],"-M",HelpMe7[[#This Row],[Month]])</f>
        <v>2024-M8</v>
      </c>
      <c r="AH441" s="228" t="str">
        <f ca="1">IF(HelpMe7[[#This Row],[Age]]&lt;2,"Less than 2",IF(HelpMe7[[#This Row],[Age]]&lt;5,"From 2 to 5",IF(HelpMe7[[#This Row],[Age]]&lt;10,"From 5 to 10","More than 10")))</f>
        <v>Less than 2</v>
      </c>
      <c r="AI4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45531.675000000003</v>
      </c>
      <c r="AJ4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45532.652777777781</v>
      </c>
    </row>
    <row r="442" spans="1:36" ht="26.1">
      <c r="A442" s="236" t="s">
        <v>9671</v>
      </c>
      <c r="B442" s="224" t="s">
        <v>156</v>
      </c>
      <c r="C442" s="224" t="s">
        <v>795</v>
      </c>
      <c r="D442" s="1" t="s">
        <v>3631</v>
      </c>
      <c r="E442" s="224" t="s">
        <v>1094</v>
      </c>
      <c r="F442" s="224" t="s">
        <v>881</v>
      </c>
      <c r="G442" s="224" t="s">
        <v>882</v>
      </c>
      <c r="H442" s="224" t="s">
        <v>403</v>
      </c>
      <c r="I442" s="227" t="s">
        <v>9672</v>
      </c>
      <c r="J442" s="225" t="s">
        <v>9673</v>
      </c>
      <c r="K442" s="224" t="s">
        <v>890</v>
      </c>
      <c r="L442" s="225" t="s">
        <v>9621</v>
      </c>
      <c r="M442" s="224" t="s">
        <v>933</v>
      </c>
      <c r="N442" s="224" t="s">
        <v>1098</v>
      </c>
      <c r="O442" s="224" t="s">
        <v>850</v>
      </c>
      <c r="P442" s="225" t="s">
        <v>9674</v>
      </c>
      <c r="Q442" s="224" t="s">
        <v>795</v>
      </c>
      <c r="R442" s="225" t="s">
        <v>9675</v>
      </c>
      <c r="S442" s="225" t="s">
        <v>9675</v>
      </c>
      <c r="T442" s="225" t="s">
        <v>9673</v>
      </c>
      <c r="U442" s="224" t="s">
        <v>855</v>
      </c>
      <c r="V442" s="224" t="s">
        <v>855</v>
      </c>
      <c r="W442" s="224" t="s">
        <v>938</v>
      </c>
      <c r="X442" s="228" t="str">
        <f>VLOOKUP(HelpMe7[[#This Row],[Technician]],Technicians[#All],3,FALSE)</f>
        <v>RAK Ceramics</v>
      </c>
      <c r="Y442" s="228" t="str">
        <f>VLOOKUP(HelpMe7[[#This Row],[Technician]],Technicians[#All],2,FALSE)</f>
        <v>SAP Basis</v>
      </c>
      <c r="Z442" s="233" t="str">
        <f>IF((TEXT("Oct 28, 2024 00:00 AM","mmm dd, yyyy hh:mm") - TEXT(HelpMe7[[#This Row],[Updated Creation Date]],"mmm dd, yyyy hh:mm"))&gt;0, "Yes","No")</f>
        <v>Yes</v>
      </c>
      <c r="AA442" s="230">
        <f ca="1">IF(HelpMe7[[#This Row],[Updated Resolved Date]]="-",NOW()-TEXT(HelpMe7[[#This Row],[Updated Creation Date]],"mmm dd, yyyy hh:mm"),HelpMe7[[#This Row],[Updated Resolved Date]]-HelpMe7[[#This Row],[Updated Creation Date]])</f>
        <v>1.25</v>
      </c>
      <c r="AB442" s="231">
        <f>YEAR(TEXT(HelpMe7[[#This Row],[Updated Creation Date]],"mmm dd, yyyy hh:mm"))</f>
        <v>2024</v>
      </c>
      <c r="AC442" s="228">
        <f>WEEKNUM(TEXT(HelpMe7[[#This Row],[Updated Creation Date]],"mmm dd, yyyy hh:mm"),2)</f>
        <v>35</v>
      </c>
      <c r="AD442" s="228" t="str">
        <f>_xlfn.CONCAT(HelpMe7[[#This Row],[Year]],"-W",HelpMe7[[#This Row],[Week'#]])</f>
        <v>2024-W35</v>
      </c>
      <c r="AE442" s="228" t="str">
        <f>IFERROR(VLOOKUP(HelpMe7[[#This Row],[ID]],CGTracker[#All],11,FALSE),"No CG Status Found")</f>
        <v>No CG Status Found</v>
      </c>
      <c r="AF442" s="228">
        <f>MONTH(TEXT(HelpMe7[[#This Row],[Updated Creation Date]],"mmm dd, yyyy hh:mm"))</f>
        <v>8</v>
      </c>
      <c r="AG442" s="228" t="str">
        <f>_xlfn.CONCAT(HelpMe7[[#This Row],[Year]],"-M",HelpMe7[[#This Row],[Month]])</f>
        <v>2024-M8</v>
      </c>
      <c r="AH442" s="228" t="str">
        <f ca="1">IF(HelpMe7[[#This Row],[Age]]&lt;2,"Less than 2",IF(HelpMe7[[#This Row],[Age]]&lt;5,"From 2 to 5",IF(HelpMe7[[#This Row],[Age]]&lt;10,"From 5 to 10","More than 10")))</f>
        <v>Less than 2</v>
      </c>
      <c r="AI4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45533.37222222222</v>
      </c>
      <c r="AJ4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45534.62222222222</v>
      </c>
    </row>
    <row r="443" spans="1:36" ht="26.1">
      <c r="A443" s="236" t="s">
        <v>9676</v>
      </c>
      <c r="B443" s="224" t="s">
        <v>156</v>
      </c>
      <c r="C443" s="224" t="s">
        <v>795</v>
      </c>
      <c r="D443" s="1" t="s">
        <v>3637</v>
      </c>
      <c r="E443" s="224" t="s">
        <v>3638</v>
      </c>
      <c r="F443" s="224" t="s">
        <v>2413</v>
      </c>
      <c r="G443" s="224" t="s">
        <v>882</v>
      </c>
      <c r="H443" s="224" t="s">
        <v>403</v>
      </c>
      <c r="I443" s="227" t="s">
        <v>9677</v>
      </c>
      <c r="J443" s="225" t="s">
        <v>9678</v>
      </c>
      <c r="K443" s="224" t="s">
        <v>890</v>
      </c>
      <c r="L443" s="225" t="s">
        <v>9679</v>
      </c>
      <c r="M443" s="224" t="s">
        <v>933</v>
      </c>
      <c r="N443" s="224" t="s">
        <v>855</v>
      </c>
      <c r="O443" s="224" t="s">
        <v>850</v>
      </c>
      <c r="P443" s="225" t="s">
        <v>9679</v>
      </c>
      <c r="Q443" s="224" t="s">
        <v>795</v>
      </c>
      <c r="R443" s="225" t="s">
        <v>9680</v>
      </c>
      <c r="S443" s="225" t="s">
        <v>9681</v>
      </c>
      <c r="T443" s="225" t="s">
        <v>9678</v>
      </c>
      <c r="U443" s="224" t="s">
        <v>855</v>
      </c>
      <c r="V443" s="224" t="s">
        <v>855</v>
      </c>
      <c r="W443" s="224" t="s">
        <v>938</v>
      </c>
      <c r="X443" s="228" t="str">
        <f>VLOOKUP(HelpMe7[[#This Row],[Technician]],Technicians[#All],3,FALSE)</f>
        <v>RAK Ceramics</v>
      </c>
      <c r="Y443" s="228" t="str">
        <f>VLOOKUP(HelpMe7[[#This Row],[Technician]],Technicians[#All],2,FALSE)</f>
        <v>SAP Basis</v>
      </c>
      <c r="Z443" s="233" t="str">
        <f>IF((TEXT("Oct 28, 2024 00:00 AM","mmm dd, yyyy hh:mm") - TEXT(HelpMe7[[#This Row],[Updated Creation Date]],"mmm dd, yyyy hh:mm"))&gt;0, "Yes","No")</f>
        <v>Yes</v>
      </c>
      <c r="AA443" s="230">
        <f ca="1">IF(HelpMe7[[#This Row],[Updated Resolved Date]]="-",NOW()-TEXT(HelpMe7[[#This Row],[Updated Creation Date]],"mmm dd, yyyy hh:mm"),HelpMe7[[#This Row],[Updated Resolved Date]]-HelpMe7[[#This Row],[Updated Creation Date]])</f>
        <v>2.8743055555532919</v>
      </c>
      <c r="AB443" s="231">
        <f>YEAR(TEXT(HelpMe7[[#This Row],[Updated Creation Date]],"mmm dd, yyyy hh:mm"))</f>
        <v>2024</v>
      </c>
      <c r="AC443" s="228">
        <f>WEEKNUM(TEXT(HelpMe7[[#This Row],[Updated Creation Date]],"mmm dd, yyyy hh:mm"),2)</f>
        <v>35</v>
      </c>
      <c r="AD443" s="228" t="str">
        <f>_xlfn.CONCAT(HelpMe7[[#This Row],[Year]],"-W",HelpMe7[[#This Row],[Week'#]])</f>
        <v>2024-W35</v>
      </c>
      <c r="AE443" s="228" t="str">
        <f>IFERROR(VLOOKUP(HelpMe7[[#This Row],[ID]],CGTracker[#All],11,FALSE),"No CG Status Found")</f>
        <v>No CG Status Found</v>
      </c>
      <c r="AF443" s="228">
        <f>MONTH(TEXT(HelpMe7[[#This Row],[Updated Creation Date]],"mmm dd, yyyy hh:mm"))</f>
        <v>8</v>
      </c>
      <c r="AG443" s="228" t="str">
        <f>_xlfn.CONCAT(HelpMe7[[#This Row],[Year]],"-M",HelpMe7[[#This Row],[Month]])</f>
        <v>2024-M8</v>
      </c>
      <c r="AH443" s="228" t="str">
        <f ca="1">IF(HelpMe7[[#This Row],[Age]]&lt;2,"Less than 2",IF(HelpMe7[[#This Row],[Age]]&lt;5,"From 2 to 5",IF(HelpMe7[[#This Row],[Age]]&lt;10,"From 5 to 10","More than 10")))</f>
        <v>From 2 to 5</v>
      </c>
      <c r="AI4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45534.496527777781</v>
      </c>
      <c r="AJ4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45537.370833333334</v>
      </c>
    </row>
    <row r="444" spans="1:36" ht="14.45">
      <c r="A444" s="236" t="s">
        <v>9682</v>
      </c>
      <c r="B444" s="224" t="s">
        <v>156</v>
      </c>
      <c r="C444" s="224" t="s">
        <v>795</v>
      </c>
      <c r="D444" s="1" t="s">
        <v>3645</v>
      </c>
      <c r="E444" s="224" t="s">
        <v>3646</v>
      </c>
      <c r="F444" s="224" t="s">
        <v>742</v>
      </c>
      <c r="G444" s="224" t="s">
        <v>516</v>
      </c>
      <c r="H444" s="224" t="s">
        <v>131</v>
      </c>
      <c r="I444" s="227" t="s">
        <v>9683</v>
      </c>
      <c r="J444" s="225" t="s">
        <v>9684</v>
      </c>
      <c r="K444" s="224" t="s">
        <v>846</v>
      </c>
      <c r="L444" s="225" t="s">
        <v>855</v>
      </c>
      <c r="M444" s="224" t="s">
        <v>933</v>
      </c>
      <c r="N444" s="224" t="s">
        <v>2139</v>
      </c>
      <c r="O444" s="224" t="s">
        <v>850</v>
      </c>
      <c r="P444" s="225" t="s">
        <v>9685</v>
      </c>
      <c r="Q444" s="224" t="s">
        <v>795</v>
      </c>
      <c r="R444" s="225" t="s">
        <v>855</v>
      </c>
      <c r="S444" s="225" t="s">
        <v>855</v>
      </c>
      <c r="T444" s="225" t="s">
        <v>9684</v>
      </c>
      <c r="U444" s="224" t="s">
        <v>855</v>
      </c>
      <c r="V444" s="224" t="s">
        <v>3651</v>
      </c>
      <c r="W444" s="224" t="s">
        <v>869</v>
      </c>
      <c r="X444" s="228" t="str">
        <f>VLOOKUP(HelpMe7[[#This Row],[Technician]],Technicians[#All],3,FALSE)</f>
        <v>RAK Ceramics</v>
      </c>
      <c r="Y444" s="228" t="str">
        <f>VLOOKUP(HelpMe7[[#This Row],[Technician]],Technicians[#All],2,FALSE)</f>
        <v>SAP SD</v>
      </c>
      <c r="Z444" s="233" t="str">
        <f>IF((TEXT("Oct 28, 2024 00:00 AM","mmm dd, yyyy hh:mm") - TEXT(HelpMe7[[#This Row],[Updated Creation Date]],"mmm dd, yyyy hh:mm"))&gt;0, "Yes","No")</f>
        <v>Yes</v>
      </c>
      <c r="AA444" s="230">
        <f ca="1">IF(HelpMe7[[#This Row],[Updated Resolved Date]]="-",NOW()-TEXT(HelpMe7[[#This Row],[Updated Creation Date]],"mmm dd, yyyy hh:mm"),HelpMe7[[#This Row],[Updated Resolved Date]]-HelpMe7[[#This Row],[Updated Creation Date]])</f>
        <v>119.13738009259396</v>
      </c>
      <c r="AB444" s="231">
        <f>YEAR(TEXT(HelpMe7[[#This Row],[Updated Creation Date]],"mmm dd, yyyy hh:mm"))</f>
        <v>2024</v>
      </c>
      <c r="AC444" s="228">
        <f>WEEKNUM(TEXT(HelpMe7[[#This Row],[Updated Creation Date]],"mmm dd, yyyy hh:mm"),2)</f>
        <v>35</v>
      </c>
      <c r="AD444" s="228" t="str">
        <f>_xlfn.CONCAT(HelpMe7[[#This Row],[Year]],"-W",HelpMe7[[#This Row],[Week'#]])</f>
        <v>2024-W35</v>
      </c>
      <c r="AE444" s="228" t="str">
        <f>IFERROR(VLOOKUP(HelpMe7[[#This Row],[ID]],CGTracker[#All],11,FALSE),"No CG Status Found")</f>
        <v>No CG Status Found</v>
      </c>
      <c r="AF444" s="228">
        <f>MONTH(TEXT(HelpMe7[[#This Row],[Updated Creation Date]],"mmm dd, yyyy hh:mm"))</f>
        <v>8</v>
      </c>
      <c r="AG444" s="228" t="str">
        <f>_xlfn.CONCAT(HelpMe7[[#This Row],[Year]],"-M",HelpMe7[[#This Row],[Month]])</f>
        <v>2024-M8</v>
      </c>
      <c r="AH444" s="228" t="str">
        <f ca="1">IF(HelpMe7[[#This Row],[Age]]&lt;2,"Less than 2",IF(HelpMe7[[#This Row],[Age]]&lt;5,"From 2 to 5",IF(HelpMe7[[#This Row],[Age]]&lt;10,"From 5 to 10","More than 10")))</f>
        <v>More than 10</v>
      </c>
      <c r="AI4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45534.620138888888</v>
      </c>
      <c r="AJ4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45" spans="1:36" ht="14.45">
      <c r="A445" s="236" t="s">
        <v>9686</v>
      </c>
      <c r="B445" s="224" t="s">
        <v>117</v>
      </c>
      <c r="C445" s="224" t="s">
        <v>892</v>
      </c>
      <c r="D445" s="1" t="s">
        <v>3652</v>
      </c>
      <c r="E445" s="224" t="s">
        <v>2717</v>
      </c>
      <c r="F445" s="224" t="s">
        <v>881</v>
      </c>
      <c r="G445" s="224" t="s">
        <v>882</v>
      </c>
      <c r="H445" s="224" t="s">
        <v>403</v>
      </c>
      <c r="I445" s="227" t="s">
        <v>9687</v>
      </c>
      <c r="J445" s="225" t="s">
        <v>9688</v>
      </c>
      <c r="K445" s="224" t="s">
        <v>846</v>
      </c>
      <c r="L445" s="225" t="s">
        <v>9689</v>
      </c>
      <c r="M445" s="224" t="s">
        <v>2717</v>
      </c>
      <c r="N445" s="224" t="s">
        <v>2721</v>
      </c>
      <c r="O445" s="224" t="s">
        <v>850</v>
      </c>
      <c r="P445" s="225" t="s">
        <v>9689</v>
      </c>
      <c r="Q445" s="224" t="s">
        <v>795</v>
      </c>
      <c r="R445" s="225" t="s">
        <v>9690</v>
      </c>
      <c r="S445" s="225" t="s">
        <v>9690</v>
      </c>
      <c r="T445" s="225" t="s">
        <v>9688</v>
      </c>
      <c r="U445" s="224" t="s">
        <v>890</v>
      </c>
      <c r="V445" s="224" t="s">
        <v>855</v>
      </c>
      <c r="W445" s="224" t="s">
        <v>869</v>
      </c>
      <c r="X445" s="228" t="str">
        <f>VLOOKUP(HelpMe7[[#This Row],[Technician]],Technicians[#All],3,FALSE)</f>
        <v>RAK Ceramics</v>
      </c>
      <c r="Y445" s="228" t="str">
        <f>VLOOKUP(HelpMe7[[#This Row],[Technician]],Technicians[#All],2,FALSE)</f>
        <v>SAP Basis</v>
      </c>
      <c r="Z445" s="233" t="str">
        <f>IF((TEXT("Oct 28, 2024 00:00 AM","mmm dd, yyyy hh:mm") - TEXT(HelpMe7[[#This Row],[Updated Creation Date]],"mmm dd, yyyy hh:mm"))&gt;0, "Yes","No")</f>
        <v>Yes</v>
      </c>
      <c r="AA445" s="230">
        <f ca="1">IF(HelpMe7[[#This Row],[Updated Resolved Date]]="-",NOW()-TEXT(HelpMe7[[#This Row],[Updated Creation Date]],"mmm dd, yyyy hh:mm"),HelpMe7[[#This Row],[Updated Resolved Date]]-HelpMe7[[#This Row],[Updated Creation Date]])</f>
        <v>19.788194444445253</v>
      </c>
      <c r="AB445" s="231">
        <f>YEAR(TEXT(HelpMe7[[#This Row],[Updated Creation Date]],"mmm dd, yyyy hh:mm"))</f>
        <v>2024</v>
      </c>
      <c r="AC445" s="228">
        <f>WEEKNUM(TEXT(HelpMe7[[#This Row],[Updated Creation Date]],"mmm dd, yyyy hh:mm"),2)</f>
        <v>35</v>
      </c>
      <c r="AD445" s="228" t="str">
        <f>_xlfn.CONCAT(HelpMe7[[#This Row],[Year]],"-W",HelpMe7[[#This Row],[Week'#]])</f>
        <v>2024-W35</v>
      </c>
      <c r="AE445" s="228" t="str">
        <f>IFERROR(VLOOKUP(HelpMe7[[#This Row],[ID]],CGTracker[#All],11,FALSE),"No CG Status Found")</f>
        <v>No CG Status Found</v>
      </c>
      <c r="AF445" s="228">
        <f>MONTH(TEXT(HelpMe7[[#This Row],[Updated Creation Date]],"mmm dd, yyyy hh:mm"))</f>
        <v>8</v>
      </c>
      <c r="AG445" s="228" t="str">
        <f>_xlfn.CONCAT(HelpMe7[[#This Row],[Year]],"-M",HelpMe7[[#This Row],[Month]])</f>
        <v>2024-M8</v>
      </c>
      <c r="AH445" s="228" t="str">
        <f ca="1">IF(HelpMe7[[#This Row],[Age]]&lt;2,"Less than 2",IF(HelpMe7[[#This Row],[Age]]&lt;5,"From 2 to 5",IF(HelpMe7[[#This Row],[Age]]&lt;10,"From 5 to 10","More than 10")))</f>
        <v>More than 10</v>
      </c>
      <c r="AI4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45532.600694444445</v>
      </c>
      <c r="AJ4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45552.388888888891</v>
      </c>
    </row>
    <row r="446" spans="1:36" ht="14.45">
      <c r="A446" s="236" t="s">
        <v>9691</v>
      </c>
      <c r="B446" s="224" t="s">
        <v>156</v>
      </c>
      <c r="C446" s="224" t="s">
        <v>795</v>
      </c>
      <c r="D446" s="1" t="s">
        <v>3658</v>
      </c>
      <c r="E446" s="224" t="s">
        <v>1506</v>
      </c>
      <c r="F446" s="224" t="s">
        <v>742</v>
      </c>
      <c r="G446" s="224" t="s">
        <v>941</v>
      </c>
      <c r="H446" s="224" t="s">
        <v>403</v>
      </c>
      <c r="I446" s="227" t="s">
        <v>9692</v>
      </c>
      <c r="J446" s="225" t="s">
        <v>9693</v>
      </c>
      <c r="K446" s="224" t="s">
        <v>846</v>
      </c>
      <c r="L446" s="225" t="s">
        <v>9694</v>
      </c>
      <c r="M446" s="224" t="s">
        <v>1506</v>
      </c>
      <c r="N446" s="224" t="s">
        <v>1122</v>
      </c>
      <c r="O446" s="224" t="s">
        <v>850</v>
      </c>
      <c r="P446" s="225" t="s">
        <v>9694</v>
      </c>
      <c r="Q446" s="224" t="s">
        <v>795</v>
      </c>
      <c r="R446" s="225" t="s">
        <v>9695</v>
      </c>
      <c r="S446" s="225" t="s">
        <v>9696</v>
      </c>
      <c r="T446" s="225" t="s">
        <v>9693</v>
      </c>
      <c r="U446" s="224" t="s">
        <v>855</v>
      </c>
      <c r="V446" s="224" t="s">
        <v>3665</v>
      </c>
      <c r="W446" s="224" t="s">
        <v>869</v>
      </c>
      <c r="X446" s="228" t="str">
        <f>VLOOKUP(HelpMe7[[#This Row],[Technician]],Technicians[#All],3,FALSE)</f>
        <v>RAK Ceramics</v>
      </c>
      <c r="Y446" s="228" t="str">
        <f>VLOOKUP(HelpMe7[[#This Row],[Technician]],Technicians[#All],2,FALSE)</f>
        <v>SAP SD</v>
      </c>
      <c r="Z446" s="233" t="str">
        <f>IF((TEXT("Oct 28, 2024 00:00 AM","mmm dd, yyyy hh:mm") - TEXT(HelpMe7[[#This Row],[Updated Creation Date]],"mmm dd, yyyy hh:mm"))&gt;0, "Yes","No")</f>
        <v>Yes</v>
      </c>
      <c r="AA446" s="230">
        <f ca="1">IF(HelpMe7[[#This Row],[Updated Resolved Date]]="-",NOW()-TEXT(HelpMe7[[#This Row],[Updated Creation Date]],"mmm dd, yyyy hh:mm"),HelpMe7[[#This Row],[Updated Resolved Date]]-HelpMe7[[#This Row],[Updated Creation Date]])</f>
        <v>12.352083333331393</v>
      </c>
      <c r="AB446" s="231">
        <f>YEAR(TEXT(HelpMe7[[#This Row],[Updated Creation Date]],"mmm dd, yyyy hh:mm"))</f>
        <v>2024</v>
      </c>
      <c r="AC446" s="228">
        <f>WEEKNUM(TEXT(HelpMe7[[#This Row],[Updated Creation Date]],"mmm dd, yyyy hh:mm"),2)</f>
        <v>35</v>
      </c>
      <c r="AD446" s="228" t="str">
        <f>_xlfn.CONCAT(HelpMe7[[#This Row],[Year]],"-W",HelpMe7[[#This Row],[Week'#]])</f>
        <v>2024-W35</v>
      </c>
      <c r="AE446" s="228" t="str">
        <f>IFERROR(VLOOKUP(HelpMe7[[#This Row],[ID]],CGTracker[#All],11,FALSE),"No CG Status Found")</f>
        <v>No CG Status Found</v>
      </c>
      <c r="AF446" s="228">
        <f>MONTH(TEXT(HelpMe7[[#This Row],[Updated Creation Date]],"mmm dd, yyyy hh:mm"))</f>
        <v>8</v>
      </c>
      <c r="AG446" s="228" t="str">
        <f>_xlfn.CONCAT(HelpMe7[[#This Row],[Year]],"-M",HelpMe7[[#This Row],[Month]])</f>
        <v>2024-M8</v>
      </c>
      <c r="AH446" s="228" t="str">
        <f ca="1">IF(HelpMe7[[#This Row],[Age]]&lt;2,"Less than 2",IF(HelpMe7[[#This Row],[Age]]&lt;5,"From 2 to 5",IF(HelpMe7[[#This Row],[Age]]&lt;10,"From 5 to 10","More than 10")))</f>
        <v>More than 10</v>
      </c>
      <c r="AI4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45534.386111111111</v>
      </c>
      <c r="AJ4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45546.738194444442</v>
      </c>
    </row>
    <row r="447" spans="1:36" ht="14.45">
      <c r="A447" s="236" t="s">
        <v>9697</v>
      </c>
      <c r="B447" s="224" t="s">
        <v>117</v>
      </c>
      <c r="C447" s="224" t="s">
        <v>795</v>
      </c>
      <c r="D447" s="1" t="s">
        <v>3666</v>
      </c>
      <c r="E447" s="224" t="s">
        <v>3667</v>
      </c>
      <c r="F447" s="224" t="s">
        <v>881</v>
      </c>
      <c r="G447" s="224" t="s">
        <v>882</v>
      </c>
      <c r="H447" s="224" t="s">
        <v>403</v>
      </c>
      <c r="I447" s="227" t="s">
        <v>9670</v>
      </c>
      <c r="J447" s="225" t="s">
        <v>9698</v>
      </c>
      <c r="K447" s="224" t="s">
        <v>846</v>
      </c>
      <c r="L447" s="225" t="s">
        <v>9699</v>
      </c>
      <c r="M447" s="224" t="s">
        <v>3667</v>
      </c>
      <c r="N447" s="224" t="s">
        <v>934</v>
      </c>
      <c r="O447" s="224" t="s">
        <v>850</v>
      </c>
      <c r="P447" s="225" t="s">
        <v>9699</v>
      </c>
      <c r="Q447" s="224" t="s">
        <v>795</v>
      </c>
      <c r="R447" s="225" t="s">
        <v>9700</v>
      </c>
      <c r="S447" s="225" t="s">
        <v>9701</v>
      </c>
      <c r="T447" s="225" t="s">
        <v>9698</v>
      </c>
      <c r="U447" s="224" t="s">
        <v>890</v>
      </c>
      <c r="V447" s="224" t="s">
        <v>855</v>
      </c>
      <c r="W447" s="224" t="s">
        <v>869</v>
      </c>
      <c r="X447" s="228" t="str">
        <f>VLOOKUP(HelpMe7[[#This Row],[Technician]],Technicians[#All],3,FALSE)</f>
        <v>RAK Ceramics</v>
      </c>
      <c r="Y447" s="228" t="str">
        <f>VLOOKUP(HelpMe7[[#This Row],[Technician]],Technicians[#All],2,FALSE)</f>
        <v>SAP Basis</v>
      </c>
      <c r="Z447" s="233" t="str">
        <f>IF((TEXT("Oct 28, 2024 00:00 AM","mmm dd, yyyy hh:mm") - TEXT(HelpMe7[[#This Row],[Updated Creation Date]],"mmm dd, yyyy hh:mm"))&gt;0, "Yes","No")</f>
        <v>Yes</v>
      </c>
      <c r="AA447" s="230">
        <f ca="1">IF(HelpMe7[[#This Row],[Updated Resolved Date]]="-",NOW()-TEXT(HelpMe7[[#This Row],[Updated Creation Date]],"mmm dd, yyyy hh:mm"),HelpMe7[[#This Row],[Updated Resolved Date]]-HelpMe7[[#This Row],[Updated Creation Date]])</f>
        <v>6.0347222222189885</v>
      </c>
      <c r="AB447" s="231">
        <f>YEAR(TEXT(HelpMe7[[#This Row],[Updated Creation Date]],"mmm dd, yyyy hh:mm"))</f>
        <v>2024</v>
      </c>
      <c r="AC447" s="228">
        <f>WEEKNUM(TEXT(HelpMe7[[#This Row],[Updated Creation Date]],"mmm dd, yyyy hh:mm"),2)</f>
        <v>35</v>
      </c>
      <c r="AD447" s="228" t="str">
        <f>_xlfn.CONCAT(HelpMe7[[#This Row],[Year]],"-W",HelpMe7[[#This Row],[Week'#]])</f>
        <v>2024-W35</v>
      </c>
      <c r="AE447" s="228" t="str">
        <f>IFERROR(VLOOKUP(HelpMe7[[#This Row],[ID]],CGTracker[#All],11,FALSE),"No CG Status Found")</f>
        <v>No CG Status Found</v>
      </c>
      <c r="AF447" s="228">
        <f>MONTH(TEXT(HelpMe7[[#This Row],[Updated Creation Date]],"mmm dd, yyyy hh:mm"))</f>
        <v>8</v>
      </c>
      <c r="AG447" s="228" t="str">
        <f>_xlfn.CONCAT(HelpMe7[[#This Row],[Year]],"-M",HelpMe7[[#This Row],[Month]])</f>
        <v>2024-M8</v>
      </c>
      <c r="AH447" s="228" t="str">
        <f ca="1">IF(HelpMe7[[#This Row],[Age]]&lt;2,"Less than 2",IF(HelpMe7[[#This Row],[Age]]&lt;5,"From 2 to 5",IF(HelpMe7[[#This Row],[Age]]&lt;10,"From 5 to 10","More than 10")))</f>
        <v>From 5 to 10</v>
      </c>
      <c r="AI4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45532.652777777781</v>
      </c>
      <c r="AJ4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45538.6875</v>
      </c>
    </row>
    <row r="448" spans="1:36" ht="14.45">
      <c r="A448" s="236" t="s">
        <v>9702</v>
      </c>
      <c r="B448" s="224" t="s">
        <v>156</v>
      </c>
      <c r="C448" s="224" t="s">
        <v>1035</v>
      </c>
      <c r="D448" s="1" t="s">
        <v>3673</v>
      </c>
      <c r="E448" s="224" t="s">
        <v>1885</v>
      </c>
      <c r="F448" s="224" t="s">
        <v>742</v>
      </c>
      <c r="G448" s="224" t="s">
        <v>516</v>
      </c>
      <c r="H448" s="224" t="s">
        <v>403</v>
      </c>
      <c r="I448" s="227" t="s">
        <v>9703</v>
      </c>
      <c r="J448" s="225" t="s">
        <v>9704</v>
      </c>
      <c r="K448" s="224" t="s">
        <v>846</v>
      </c>
      <c r="L448" s="225" t="s">
        <v>9533</v>
      </c>
      <c r="M448" s="224" t="s">
        <v>1885</v>
      </c>
      <c r="N448" s="224" t="s">
        <v>863</v>
      </c>
      <c r="O448" s="224" t="s">
        <v>917</v>
      </c>
      <c r="P448" s="225" t="s">
        <v>9533</v>
      </c>
      <c r="Q448" s="224" t="s">
        <v>892</v>
      </c>
      <c r="R448" s="225" t="s">
        <v>9705</v>
      </c>
      <c r="S448" s="225" t="s">
        <v>9705</v>
      </c>
      <c r="T448" s="225" t="s">
        <v>9704</v>
      </c>
      <c r="U448" s="224" t="s">
        <v>855</v>
      </c>
      <c r="V448" s="224" t="s">
        <v>855</v>
      </c>
      <c r="W448" s="224" t="s">
        <v>869</v>
      </c>
      <c r="X448" s="228" t="str">
        <f>VLOOKUP(HelpMe7[[#This Row],[Technician]],Technicians[#All],3,FALSE)</f>
        <v>RAK Ceramics</v>
      </c>
      <c r="Y448" s="228" t="str">
        <f>VLOOKUP(HelpMe7[[#This Row],[Technician]],Technicians[#All],2,FALSE)</f>
        <v>SAP SD</v>
      </c>
      <c r="Z448" s="233" t="str">
        <f>IF((TEXT("Oct 28, 2024 00:00 AM","mmm dd, yyyy hh:mm") - TEXT(HelpMe7[[#This Row],[Updated Creation Date]],"mmm dd, yyyy hh:mm"))&gt;0, "Yes","No")</f>
        <v>Yes</v>
      </c>
      <c r="AA448" s="230">
        <f ca="1">IF(HelpMe7[[#This Row],[Updated Resolved Date]]="-",NOW()-TEXT(HelpMe7[[#This Row],[Updated Creation Date]],"mmm dd, yyyy hh:mm"),HelpMe7[[#This Row],[Updated Resolved Date]]-HelpMe7[[#This Row],[Updated Creation Date]])</f>
        <v>6.1902777777722804</v>
      </c>
      <c r="AB448" s="231">
        <f>YEAR(TEXT(HelpMe7[[#This Row],[Updated Creation Date]],"mmm dd, yyyy hh:mm"))</f>
        <v>2024</v>
      </c>
      <c r="AC448" s="228">
        <f>WEEKNUM(TEXT(HelpMe7[[#This Row],[Updated Creation Date]],"mmm dd, yyyy hh:mm"),2)</f>
        <v>35</v>
      </c>
      <c r="AD448" s="228" t="str">
        <f>_xlfn.CONCAT(HelpMe7[[#This Row],[Year]],"-W",HelpMe7[[#This Row],[Week'#]])</f>
        <v>2024-W35</v>
      </c>
      <c r="AE448" s="228" t="str">
        <f>IFERROR(VLOOKUP(HelpMe7[[#This Row],[ID]],CGTracker[#All],11,FALSE),"No CG Status Found")</f>
        <v>No CG Status Found</v>
      </c>
      <c r="AF448" s="228">
        <f>MONTH(TEXT(HelpMe7[[#This Row],[Updated Creation Date]],"mmm dd, yyyy hh:mm"))</f>
        <v>8</v>
      </c>
      <c r="AG448" s="228" t="str">
        <f>_xlfn.CONCAT(HelpMe7[[#This Row],[Year]],"-M",HelpMe7[[#This Row],[Month]])</f>
        <v>2024-M8</v>
      </c>
      <c r="AH448" s="228" t="str">
        <f ca="1">IF(HelpMe7[[#This Row],[Age]]&lt;2,"Less than 2",IF(HelpMe7[[#This Row],[Age]]&lt;5,"From 2 to 5",IF(HelpMe7[[#This Row],[Age]]&lt;10,"From 5 to 10","More than 10")))</f>
        <v>From 5 to 10</v>
      </c>
      <c r="AI4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45533.498611111114</v>
      </c>
      <c r="AJ4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45539.688888888886</v>
      </c>
    </row>
    <row r="449" spans="1:36" ht="14.45">
      <c r="A449" s="236" t="s">
        <v>9706</v>
      </c>
      <c r="B449" s="224" t="s">
        <v>156</v>
      </c>
      <c r="C449" s="224" t="s">
        <v>892</v>
      </c>
      <c r="D449" s="1" t="s">
        <v>580</v>
      </c>
      <c r="E449" s="224" t="s">
        <v>921</v>
      </c>
      <c r="F449" s="224" t="s">
        <v>2387</v>
      </c>
      <c r="G449" s="224" t="s">
        <v>1011</v>
      </c>
      <c r="H449" s="224" t="s">
        <v>268</v>
      </c>
      <c r="I449" s="227" t="s">
        <v>9707</v>
      </c>
      <c r="J449" s="225" t="s">
        <v>9708</v>
      </c>
      <c r="K449" s="224" t="s">
        <v>846</v>
      </c>
      <c r="L449" s="225" t="s">
        <v>855</v>
      </c>
      <c r="M449" s="224" t="s">
        <v>921</v>
      </c>
      <c r="N449" s="224" t="s">
        <v>924</v>
      </c>
      <c r="O449" s="224" t="s">
        <v>917</v>
      </c>
      <c r="P449" s="225" t="s">
        <v>9709</v>
      </c>
      <c r="Q449" s="224" t="s">
        <v>892</v>
      </c>
      <c r="R449" s="225" t="s">
        <v>855</v>
      </c>
      <c r="S449" s="225" t="s">
        <v>9710</v>
      </c>
      <c r="T449" s="225" t="s">
        <v>9708</v>
      </c>
      <c r="U449" s="224" t="s">
        <v>855</v>
      </c>
      <c r="V449" s="224" t="s">
        <v>3683</v>
      </c>
      <c r="W449" s="224" t="s">
        <v>869</v>
      </c>
      <c r="X449" s="228" t="str">
        <f>VLOOKUP(HelpMe7[[#This Row],[Technician]],Technicians[#All],3,FALSE)</f>
        <v>Capgemini</v>
      </c>
      <c r="Y449" s="228" t="str">
        <f>VLOOKUP(HelpMe7[[#This Row],[Technician]],Technicians[#All],2,FALSE)</f>
        <v>SAP FICO</v>
      </c>
      <c r="Z449" s="233" t="str">
        <f>IF((TEXT("Oct 28, 2024 00:00 AM","mmm dd, yyyy hh:mm") - TEXT(HelpMe7[[#This Row],[Updated Creation Date]],"mmm dd, yyyy hh:mm"))&gt;0, "Yes","No")</f>
        <v>Yes</v>
      </c>
      <c r="AA449" s="230">
        <f ca="1">IF(HelpMe7[[#This Row],[Updated Resolved Date]]="-",NOW()-TEXT(HelpMe7[[#This Row],[Updated Creation Date]],"mmm dd, yyyy hh:mm"),HelpMe7[[#This Row],[Updated Resolved Date]]-HelpMe7[[#This Row],[Updated Creation Date]])</f>
        <v>121.05196342592535</v>
      </c>
      <c r="AB449" s="231">
        <f>YEAR(TEXT(HelpMe7[[#This Row],[Updated Creation Date]],"mmm dd, yyyy hh:mm"))</f>
        <v>2024</v>
      </c>
      <c r="AC449" s="228">
        <f>WEEKNUM(TEXT(HelpMe7[[#This Row],[Updated Creation Date]],"mmm dd, yyyy hh:mm"),2)</f>
        <v>35</v>
      </c>
      <c r="AD449" s="228" t="str">
        <f>_xlfn.CONCAT(HelpMe7[[#This Row],[Year]],"-W",HelpMe7[[#This Row],[Week'#]])</f>
        <v>2024-W35</v>
      </c>
      <c r="AE449" s="228" t="str">
        <f>IFERROR(VLOOKUP(HelpMe7[[#This Row],[ID]],CGTracker[#All],11,FALSE),"No CG Status Found")</f>
        <v>No CG Status Found</v>
      </c>
      <c r="AF449" s="228">
        <f>MONTH(TEXT(HelpMe7[[#This Row],[Updated Creation Date]],"mmm dd, yyyy hh:mm"))</f>
        <v>8</v>
      </c>
      <c r="AG449" s="228" t="str">
        <f>_xlfn.CONCAT(HelpMe7[[#This Row],[Year]],"-M",HelpMe7[[#This Row],[Month]])</f>
        <v>2024-M8</v>
      </c>
      <c r="AH449" s="228" t="str">
        <f ca="1">IF(HelpMe7[[#This Row],[Age]]&lt;2,"Less than 2",IF(HelpMe7[[#This Row],[Age]]&lt;5,"From 2 to 5",IF(HelpMe7[[#This Row],[Age]]&lt;10,"From 5 to 10","More than 10")))</f>
        <v>More than 10</v>
      </c>
      <c r="AI4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45532.705555555556</v>
      </c>
      <c r="AJ4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50" spans="1:36" ht="14.45">
      <c r="A450" s="236" t="s">
        <v>9711</v>
      </c>
      <c r="B450" s="224" t="s">
        <v>156</v>
      </c>
      <c r="C450" s="224" t="s">
        <v>795</v>
      </c>
      <c r="D450" s="1" t="s">
        <v>3684</v>
      </c>
      <c r="E450" s="224" t="s">
        <v>921</v>
      </c>
      <c r="F450" s="224" t="s">
        <v>742</v>
      </c>
      <c r="G450" s="224" t="s">
        <v>516</v>
      </c>
      <c r="H450" s="224" t="s">
        <v>403</v>
      </c>
      <c r="I450" s="227" t="s">
        <v>9712</v>
      </c>
      <c r="J450" s="225" t="s">
        <v>9713</v>
      </c>
      <c r="K450" s="224" t="s">
        <v>846</v>
      </c>
      <c r="L450" s="225" t="s">
        <v>9714</v>
      </c>
      <c r="M450" s="224" t="s">
        <v>921</v>
      </c>
      <c r="N450" s="224" t="s">
        <v>924</v>
      </c>
      <c r="O450" s="224" t="s">
        <v>917</v>
      </c>
      <c r="P450" s="225" t="s">
        <v>9714</v>
      </c>
      <c r="Q450" s="224" t="s">
        <v>795</v>
      </c>
      <c r="R450" s="225" t="s">
        <v>9715</v>
      </c>
      <c r="S450" s="225" t="s">
        <v>9716</v>
      </c>
      <c r="T450" s="225" t="s">
        <v>9713</v>
      </c>
      <c r="U450" s="224" t="s">
        <v>855</v>
      </c>
      <c r="V450" s="224" t="s">
        <v>3691</v>
      </c>
      <c r="W450" s="224" t="s">
        <v>869</v>
      </c>
      <c r="X450" s="228" t="str">
        <f>VLOOKUP(HelpMe7[[#This Row],[Technician]],Technicians[#All],3,FALSE)</f>
        <v>RAK Ceramics</v>
      </c>
      <c r="Y450" s="228" t="str">
        <f>VLOOKUP(HelpMe7[[#This Row],[Technician]],Technicians[#All],2,FALSE)</f>
        <v>SAP SD</v>
      </c>
      <c r="Z450" s="233" t="str">
        <f>IF((TEXT("Oct 28, 2024 00:00 AM","mmm dd, yyyy hh:mm") - TEXT(HelpMe7[[#This Row],[Updated Creation Date]],"mmm dd, yyyy hh:mm"))&gt;0, "Yes","No")</f>
        <v>Yes</v>
      </c>
      <c r="AA450" s="230">
        <f ca="1">IF(HelpMe7[[#This Row],[Updated Resolved Date]]="-",NOW()-TEXT(HelpMe7[[#This Row],[Updated Creation Date]],"mmm dd, yyyy hh:mm"),HelpMe7[[#This Row],[Updated Resolved Date]]-HelpMe7[[#This Row],[Updated Creation Date]])</f>
        <v>33.236111111109494</v>
      </c>
      <c r="AB450" s="231">
        <f>YEAR(TEXT(HelpMe7[[#This Row],[Updated Creation Date]],"mmm dd, yyyy hh:mm"))</f>
        <v>2024</v>
      </c>
      <c r="AC450" s="228">
        <f>WEEKNUM(TEXT(HelpMe7[[#This Row],[Updated Creation Date]],"mmm dd, yyyy hh:mm"),2)</f>
        <v>35</v>
      </c>
      <c r="AD450" s="228" t="str">
        <f>_xlfn.CONCAT(HelpMe7[[#This Row],[Year]],"-W",HelpMe7[[#This Row],[Week'#]])</f>
        <v>2024-W35</v>
      </c>
      <c r="AE450" s="228" t="str">
        <f>IFERROR(VLOOKUP(HelpMe7[[#This Row],[ID]],CGTracker[#All],11,FALSE),"No CG Status Found")</f>
        <v>No CG Status Found</v>
      </c>
      <c r="AF450" s="228">
        <f>MONTH(TEXT(HelpMe7[[#This Row],[Updated Creation Date]],"mmm dd, yyyy hh:mm"))</f>
        <v>8</v>
      </c>
      <c r="AG450" s="228" t="str">
        <f>_xlfn.CONCAT(HelpMe7[[#This Row],[Year]],"-M",HelpMe7[[#This Row],[Month]])</f>
        <v>2024-M8</v>
      </c>
      <c r="AH450" s="228" t="str">
        <f ca="1">IF(HelpMe7[[#This Row],[Age]]&lt;2,"Less than 2",IF(HelpMe7[[#This Row],[Age]]&lt;5,"From 2 to 5",IF(HelpMe7[[#This Row],[Age]]&lt;10,"From 5 to 10","More than 10")))</f>
        <v>More than 10</v>
      </c>
      <c r="AI4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45534.508333333331</v>
      </c>
      <c r="AJ4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45567.744444444441</v>
      </c>
    </row>
    <row r="451" spans="1:36" ht="14.45">
      <c r="A451" s="236" t="s">
        <v>9717</v>
      </c>
      <c r="B451" s="224" t="s">
        <v>117</v>
      </c>
      <c r="C451" s="224" t="s">
        <v>1035</v>
      </c>
      <c r="D451" s="1" t="s">
        <v>3692</v>
      </c>
      <c r="E451" s="224" t="s">
        <v>3693</v>
      </c>
      <c r="F451" s="224" t="s">
        <v>881</v>
      </c>
      <c r="G451" s="224" t="s">
        <v>882</v>
      </c>
      <c r="H451" s="224" t="s">
        <v>403</v>
      </c>
      <c r="I451" s="227" t="s">
        <v>9718</v>
      </c>
      <c r="J451" s="225" t="s">
        <v>9719</v>
      </c>
      <c r="K451" s="224" t="s">
        <v>846</v>
      </c>
      <c r="L451" s="225" t="s">
        <v>9720</v>
      </c>
      <c r="M451" s="224" t="s">
        <v>3697</v>
      </c>
      <c r="N451" s="224" t="s">
        <v>3698</v>
      </c>
      <c r="O451" s="224" t="s">
        <v>850</v>
      </c>
      <c r="P451" s="225" t="s">
        <v>9720</v>
      </c>
      <c r="Q451" s="224" t="s">
        <v>892</v>
      </c>
      <c r="R451" s="225" t="s">
        <v>9721</v>
      </c>
      <c r="S451" s="225" t="s">
        <v>9721</v>
      </c>
      <c r="T451" s="225" t="s">
        <v>9719</v>
      </c>
      <c r="U451" s="224" t="s">
        <v>890</v>
      </c>
      <c r="V451" s="224" t="s">
        <v>855</v>
      </c>
      <c r="W451" s="224" t="s">
        <v>869</v>
      </c>
      <c r="X451" s="228" t="str">
        <f>VLOOKUP(HelpMe7[[#This Row],[Technician]],Technicians[#All],3,FALSE)</f>
        <v>RAK Ceramics</v>
      </c>
      <c r="Y451" s="228" t="str">
        <f>VLOOKUP(HelpMe7[[#This Row],[Technician]],Technicians[#All],2,FALSE)</f>
        <v>SAP Basis</v>
      </c>
      <c r="Z451" s="233" t="str">
        <f>IF((TEXT("Oct 28, 2024 00:00 AM","mmm dd, yyyy hh:mm") - TEXT(HelpMe7[[#This Row],[Updated Creation Date]],"mmm dd, yyyy hh:mm"))&gt;0, "Yes","No")</f>
        <v>Yes</v>
      </c>
      <c r="AA451" s="230">
        <f ca="1">IF(HelpMe7[[#This Row],[Updated Resolved Date]]="-",NOW()-TEXT(HelpMe7[[#This Row],[Updated Creation Date]],"mmm dd, yyyy hh:mm"),HelpMe7[[#This Row],[Updated Resolved Date]]-HelpMe7[[#This Row],[Updated Creation Date]])</f>
        <v>46.198611111110949</v>
      </c>
      <c r="AB451" s="231">
        <f>YEAR(TEXT(HelpMe7[[#This Row],[Updated Creation Date]],"mmm dd, yyyy hh:mm"))</f>
        <v>2024</v>
      </c>
      <c r="AC451" s="228">
        <f>WEEKNUM(TEXT(HelpMe7[[#This Row],[Updated Creation Date]],"mmm dd, yyyy hh:mm"),2)</f>
        <v>35</v>
      </c>
      <c r="AD451" s="228" t="str">
        <f>_xlfn.CONCAT(HelpMe7[[#This Row],[Year]],"-W",HelpMe7[[#This Row],[Week'#]])</f>
        <v>2024-W35</v>
      </c>
      <c r="AE451" s="228" t="str">
        <f>IFERROR(VLOOKUP(HelpMe7[[#This Row],[ID]],CGTracker[#All],11,FALSE),"No CG Status Found")</f>
        <v>No CG Status Found</v>
      </c>
      <c r="AF451" s="228">
        <f>MONTH(TEXT(HelpMe7[[#This Row],[Updated Creation Date]],"mmm dd, yyyy hh:mm"))</f>
        <v>8</v>
      </c>
      <c r="AG451" s="228" t="str">
        <f>_xlfn.CONCAT(HelpMe7[[#This Row],[Year]],"-M",HelpMe7[[#This Row],[Month]])</f>
        <v>2024-M8</v>
      </c>
      <c r="AH451" s="228" t="str">
        <f ca="1">IF(HelpMe7[[#This Row],[Age]]&lt;2,"Less than 2",IF(HelpMe7[[#This Row],[Age]]&lt;5,"From 2 to 5",IF(HelpMe7[[#This Row],[Age]]&lt;10,"From 5 to 10","More than 10")))</f>
        <v>More than 10</v>
      </c>
      <c r="AI4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45534.399305555555</v>
      </c>
      <c r="AJ4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45580.597916666666</v>
      </c>
    </row>
    <row r="452" spans="1:36" ht="14.45">
      <c r="A452" s="236" t="s">
        <v>9722</v>
      </c>
      <c r="B452" s="224" t="s">
        <v>117</v>
      </c>
      <c r="C452" s="224" t="s">
        <v>1035</v>
      </c>
      <c r="D452" s="1" t="s">
        <v>3701</v>
      </c>
      <c r="E452" s="224" t="s">
        <v>3702</v>
      </c>
      <c r="F452" s="224" t="s">
        <v>881</v>
      </c>
      <c r="G452" s="224" t="s">
        <v>882</v>
      </c>
      <c r="H452" s="224" t="s">
        <v>403</v>
      </c>
      <c r="I452" s="227" t="s">
        <v>9723</v>
      </c>
      <c r="J452" s="225" t="s">
        <v>9724</v>
      </c>
      <c r="K452" s="224" t="s">
        <v>846</v>
      </c>
      <c r="L452" s="225" t="s">
        <v>9725</v>
      </c>
      <c r="M452" s="224" t="s">
        <v>3702</v>
      </c>
      <c r="N452" s="224" t="s">
        <v>3706</v>
      </c>
      <c r="O452" s="224" t="s">
        <v>850</v>
      </c>
      <c r="P452" s="225" t="s">
        <v>9725</v>
      </c>
      <c r="Q452" s="224" t="s">
        <v>892</v>
      </c>
      <c r="R452" s="225" t="s">
        <v>9726</v>
      </c>
      <c r="S452" s="225" t="s">
        <v>9727</v>
      </c>
      <c r="T452" s="225" t="s">
        <v>9724</v>
      </c>
      <c r="U452" s="224" t="s">
        <v>890</v>
      </c>
      <c r="V452" s="224" t="s">
        <v>855</v>
      </c>
      <c r="W452" s="224" t="s">
        <v>869</v>
      </c>
      <c r="X452" s="228" t="str">
        <f>VLOOKUP(HelpMe7[[#This Row],[Technician]],Technicians[#All],3,FALSE)</f>
        <v>RAK Ceramics</v>
      </c>
      <c r="Y452" s="228" t="str">
        <f>VLOOKUP(HelpMe7[[#This Row],[Technician]],Technicians[#All],2,FALSE)</f>
        <v>SAP Basis</v>
      </c>
      <c r="Z452" s="230" t="str">
        <f>IF((TEXT("Oct 28, 2024 00:00 AM","mmm dd, yyyy hh:mm") - TEXT(HelpMe7[[#This Row],[Updated Creation Date]],"mmm dd, yyyy hh:mm"))&gt;0, "Yes","No")</f>
        <v>Yes</v>
      </c>
      <c r="AA452" s="230">
        <f ca="1">IF(HelpMe7[[#This Row],[Updated Resolved Date]]="-",NOW()-TEXT(HelpMe7[[#This Row],[Updated Creation Date]],"mmm dd, yyyy hh:mm"),HelpMe7[[#This Row],[Updated Resolved Date]]-HelpMe7[[#This Row],[Updated Creation Date]])</f>
        <v>53.824305555557657</v>
      </c>
      <c r="AB452" s="231">
        <f>YEAR(TEXT(HelpMe7[[#This Row],[Updated Creation Date]],"mmm dd, yyyy hh:mm"))</f>
        <v>2024</v>
      </c>
      <c r="AC452" s="228">
        <f>WEEKNUM(TEXT(HelpMe7[[#This Row],[Updated Creation Date]],"mmm dd, yyyy hh:mm"),2)</f>
        <v>35</v>
      </c>
      <c r="AD452" s="228" t="str">
        <f>_xlfn.CONCAT(HelpMe7[[#This Row],[Year]],"-W",HelpMe7[[#This Row],[Week'#]])</f>
        <v>2024-W35</v>
      </c>
      <c r="AE452" s="228" t="str">
        <f>IFERROR(VLOOKUP(HelpMe7[[#This Row],[ID]],CGTracker[#All],11,FALSE),"No CG Status Found")</f>
        <v>No CG Status Found</v>
      </c>
      <c r="AF452" s="228">
        <f>MONTH(TEXT(HelpMe7[[#This Row],[Updated Creation Date]],"mmm dd, yyyy hh:mm"))</f>
        <v>8</v>
      </c>
      <c r="AG452" s="228" t="str">
        <f>_xlfn.CONCAT(HelpMe7[[#This Row],[Year]],"-M",HelpMe7[[#This Row],[Month]])</f>
        <v>2024-M8</v>
      </c>
      <c r="AH452" s="228" t="str">
        <f ca="1">IF(HelpMe7[[#This Row],[Age]]&lt;2,"Less than 2",IF(HelpMe7[[#This Row],[Age]]&lt;5,"From 2 to 5",IF(HelpMe7[[#This Row],[Age]]&lt;10,"From 5 to 10","More than 10")))</f>
        <v>More than 10</v>
      </c>
      <c r="AI4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45535.604166666664</v>
      </c>
      <c r="AJ4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45589.428472222222</v>
      </c>
    </row>
    <row r="453" spans="1:36" ht="14.45">
      <c r="A453" s="236" t="s">
        <v>9728</v>
      </c>
      <c r="B453" s="224" t="s">
        <v>117</v>
      </c>
      <c r="C453" s="224" t="s">
        <v>892</v>
      </c>
      <c r="D453" s="1" t="s">
        <v>3710</v>
      </c>
      <c r="E453" s="224" t="s">
        <v>1111</v>
      </c>
      <c r="F453" s="224" t="s">
        <v>881</v>
      </c>
      <c r="G453" s="224" t="s">
        <v>882</v>
      </c>
      <c r="H453" s="224" t="s">
        <v>403</v>
      </c>
      <c r="I453" s="227" t="s">
        <v>9729</v>
      </c>
      <c r="J453" s="225" t="s">
        <v>9730</v>
      </c>
      <c r="K453" s="224" t="s">
        <v>846</v>
      </c>
      <c r="L453" s="225" t="s">
        <v>9591</v>
      </c>
      <c r="M453" s="224" t="s">
        <v>1111</v>
      </c>
      <c r="N453" s="224" t="s">
        <v>1004</v>
      </c>
      <c r="O453" s="224" t="s">
        <v>850</v>
      </c>
      <c r="P453" s="225" t="s">
        <v>9591</v>
      </c>
      <c r="Q453" s="224" t="s">
        <v>795</v>
      </c>
      <c r="R453" s="225" t="s">
        <v>9731</v>
      </c>
      <c r="S453" s="225" t="s">
        <v>9731</v>
      </c>
      <c r="T453" s="225" t="s">
        <v>9730</v>
      </c>
      <c r="U453" s="224" t="s">
        <v>890</v>
      </c>
      <c r="V453" s="224" t="s">
        <v>855</v>
      </c>
      <c r="W453" s="224" t="s">
        <v>869</v>
      </c>
      <c r="X453" s="228" t="str">
        <f>VLOOKUP(HelpMe7[[#This Row],[Technician]],Technicians[#All],3,FALSE)</f>
        <v>RAK Ceramics</v>
      </c>
      <c r="Y453" s="228" t="str">
        <f>VLOOKUP(HelpMe7[[#This Row],[Technician]],Technicians[#All],2,FALSE)</f>
        <v>SAP Basis</v>
      </c>
      <c r="Z453" s="233" t="str">
        <f>IF((TEXT("Oct 28, 2024 00:00 AM","mmm dd, yyyy hh:mm") - TEXT(HelpMe7[[#This Row],[Updated Creation Date]],"mmm dd, yyyy hh:mm"))&gt;0, "Yes","No")</f>
        <v>Yes</v>
      </c>
      <c r="AA453" s="230">
        <f ca="1">IF(HelpMe7[[#This Row],[Updated Resolved Date]]="-",NOW()-TEXT(HelpMe7[[#This Row],[Updated Creation Date]],"mmm dd, yyyy hh:mm"),HelpMe7[[#This Row],[Updated Resolved Date]]-HelpMe7[[#This Row],[Updated Creation Date]])</f>
        <v>19.023611111115315</v>
      </c>
      <c r="AB453" s="231">
        <f>YEAR(TEXT(HelpMe7[[#This Row],[Updated Creation Date]],"mmm dd, yyyy hh:mm"))</f>
        <v>2024</v>
      </c>
      <c r="AC453" s="228">
        <f>WEEKNUM(TEXT(HelpMe7[[#This Row],[Updated Creation Date]],"mmm dd, yyyy hh:mm"),2)</f>
        <v>35</v>
      </c>
      <c r="AD453" s="228" t="str">
        <f>_xlfn.CONCAT(HelpMe7[[#This Row],[Year]],"-W",HelpMe7[[#This Row],[Week'#]])</f>
        <v>2024-W35</v>
      </c>
      <c r="AE453" s="228" t="str">
        <f>IFERROR(VLOOKUP(HelpMe7[[#This Row],[ID]],CGTracker[#All],11,FALSE),"No CG Status Found")</f>
        <v>No CG Status Found</v>
      </c>
      <c r="AF453" s="228">
        <f>MONTH(TEXT(HelpMe7[[#This Row],[Updated Creation Date]],"mmm dd, yyyy hh:mm"))</f>
        <v>8</v>
      </c>
      <c r="AG453" s="228" t="str">
        <f>_xlfn.CONCAT(HelpMe7[[#This Row],[Year]],"-M",HelpMe7[[#This Row],[Month]])</f>
        <v>2024-M8</v>
      </c>
      <c r="AH453" s="228" t="str">
        <f ca="1">IF(HelpMe7[[#This Row],[Age]]&lt;2,"Less than 2",IF(HelpMe7[[#This Row],[Age]]&lt;5,"From 2 to 5",IF(HelpMe7[[#This Row],[Age]]&lt;10,"From 5 to 10","More than 10")))</f>
        <v>More than 10</v>
      </c>
      <c r="AI4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45535.606944444444</v>
      </c>
      <c r="AJ4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45554.630555555559</v>
      </c>
    </row>
    <row r="454" spans="1:36" ht="14.45">
      <c r="A454" s="236" t="s">
        <v>9732</v>
      </c>
      <c r="B454" s="224" t="s">
        <v>156</v>
      </c>
      <c r="C454" s="224" t="s">
        <v>795</v>
      </c>
      <c r="D454" s="1" t="s">
        <v>3715</v>
      </c>
      <c r="E454" s="224" t="s">
        <v>3716</v>
      </c>
      <c r="F454" s="224" t="s">
        <v>742</v>
      </c>
      <c r="G454" s="224" t="s">
        <v>516</v>
      </c>
      <c r="H454" s="224" t="s">
        <v>403</v>
      </c>
      <c r="I454" s="227" t="s">
        <v>9733</v>
      </c>
      <c r="J454" s="225" t="s">
        <v>9734</v>
      </c>
      <c r="K454" s="224" t="s">
        <v>846</v>
      </c>
      <c r="L454" s="225" t="s">
        <v>9735</v>
      </c>
      <c r="M454" s="224" t="s">
        <v>933</v>
      </c>
      <c r="N454" s="224" t="s">
        <v>1004</v>
      </c>
      <c r="O454" s="224" t="s">
        <v>917</v>
      </c>
      <c r="P454" s="225" t="s">
        <v>9735</v>
      </c>
      <c r="Q454" s="224" t="s">
        <v>795</v>
      </c>
      <c r="R454" s="225" t="s">
        <v>9736</v>
      </c>
      <c r="S454" s="225" t="s">
        <v>9737</v>
      </c>
      <c r="T454" s="225" t="s">
        <v>9734</v>
      </c>
      <c r="U454" s="224" t="s">
        <v>855</v>
      </c>
      <c r="V454" s="224" t="s">
        <v>855</v>
      </c>
      <c r="W454" s="224" t="s">
        <v>855</v>
      </c>
      <c r="X454" s="228" t="str">
        <f>VLOOKUP(HelpMe7[[#This Row],[Technician]],Technicians[#All],3,FALSE)</f>
        <v>RAK Ceramics</v>
      </c>
      <c r="Y454" s="228" t="str">
        <f>VLOOKUP(HelpMe7[[#This Row],[Technician]],Technicians[#All],2,FALSE)</f>
        <v>SAP SD</v>
      </c>
      <c r="Z454" s="233" t="str">
        <f>IF((TEXT("Oct 28, 2024 00:00 AM","mmm dd, yyyy hh:mm") - TEXT(HelpMe7[[#This Row],[Updated Creation Date]],"mmm dd, yyyy hh:mm"))&gt;0, "Yes","No")</f>
        <v>Yes</v>
      </c>
      <c r="AA454" s="230">
        <f ca="1">IF(HelpMe7[[#This Row],[Updated Resolved Date]]="-",NOW()-TEXT(HelpMe7[[#This Row],[Updated Creation Date]],"mmm dd, yyyy hh:mm"),HelpMe7[[#This Row],[Updated Resolved Date]]-HelpMe7[[#This Row],[Updated Creation Date]])</f>
        <v>8.1611111111051287</v>
      </c>
      <c r="AB454" s="231">
        <f>YEAR(TEXT(HelpMe7[[#This Row],[Updated Creation Date]],"mmm dd, yyyy hh:mm"))</f>
        <v>2024</v>
      </c>
      <c r="AC454" s="228">
        <f>WEEKNUM(TEXT(HelpMe7[[#This Row],[Updated Creation Date]],"mmm dd, yyyy hh:mm"),2)</f>
        <v>36</v>
      </c>
      <c r="AD454" s="228" t="str">
        <f>_xlfn.CONCAT(HelpMe7[[#This Row],[Year]],"-W",HelpMe7[[#This Row],[Week'#]])</f>
        <v>2024-W36</v>
      </c>
      <c r="AE454" s="228" t="str">
        <f>IFERROR(VLOOKUP(HelpMe7[[#This Row],[ID]],CGTracker[#All],11,FALSE),"No CG Status Found")</f>
        <v>No CG Status Found</v>
      </c>
      <c r="AF454" s="228">
        <f>MONTH(TEXT(HelpMe7[[#This Row],[Updated Creation Date]],"mmm dd, yyyy hh:mm"))</f>
        <v>9</v>
      </c>
      <c r="AG454" s="228" t="str">
        <f>_xlfn.CONCAT(HelpMe7[[#This Row],[Year]],"-M",HelpMe7[[#This Row],[Month]])</f>
        <v>2024-M9</v>
      </c>
      <c r="AH454" s="228" t="str">
        <f ca="1">IF(HelpMe7[[#This Row],[Age]]&lt;2,"Less than 2",IF(HelpMe7[[#This Row],[Age]]&lt;5,"From 2 to 5",IF(HelpMe7[[#This Row],[Age]]&lt;10,"From 5 to 10","More than 10")))</f>
        <v>From 5 to 10</v>
      </c>
      <c r="AI4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45537.465277777781</v>
      </c>
      <c r="AJ4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45545.626388888886</v>
      </c>
    </row>
    <row r="455" spans="1:36" ht="26.1">
      <c r="A455" s="236" t="s">
        <v>9738</v>
      </c>
      <c r="B455" s="224" t="s">
        <v>117</v>
      </c>
      <c r="C455" s="224" t="s">
        <v>892</v>
      </c>
      <c r="D455" s="1" t="s">
        <v>3723</v>
      </c>
      <c r="E455" s="224" t="s">
        <v>1639</v>
      </c>
      <c r="F455" s="224" t="s">
        <v>1054</v>
      </c>
      <c r="G455" s="224" t="s">
        <v>1055</v>
      </c>
      <c r="H455" s="224" t="s">
        <v>403</v>
      </c>
      <c r="I455" s="227" t="s">
        <v>9739</v>
      </c>
      <c r="J455" s="225" t="s">
        <v>9740</v>
      </c>
      <c r="K455" s="224" t="s">
        <v>846</v>
      </c>
      <c r="L455" s="225" t="s">
        <v>8665</v>
      </c>
      <c r="M455" s="224" t="s">
        <v>1639</v>
      </c>
      <c r="N455" s="224" t="s">
        <v>1240</v>
      </c>
      <c r="O455" s="224" t="s">
        <v>917</v>
      </c>
      <c r="P455" s="225" t="s">
        <v>8665</v>
      </c>
      <c r="Q455" s="224" t="s">
        <v>892</v>
      </c>
      <c r="R455" s="225" t="s">
        <v>9741</v>
      </c>
      <c r="S455" s="225" t="s">
        <v>9742</v>
      </c>
      <c r="T455" s="225" t="s">
        <v>9740</v>
      </c>
      <c r="U455" s="224" t="s">
        <v>846</v>
      </c>
      <c r="V455" s="224" t="s">
        <v>855</v>
      </c>
      <c r="W455" s="224" t="s">
        <v>869</v>
      </c>
      <c r="X455" s="228" t="str">
        <f>VLOOKUP(HelpMe7[[#This Row],[Technician]],Technicians[#All],3,FALSE)</f>
        <v>RAK Ceramics</v>
      </c>
      <c r="Y455" s="228" t="str">
        <f>VLOOKUP(HelpMe7[[#This Row],[Technician]],Technicians[#All],2,FALSE)</f>
        <v>SAP PP</v>
      </c>
      <c r="Z455" s="233" t="str">
        <f>IF((TEXT("Oct 28, 2024 00:00 AM","mmm dd, yyyy hh:mm") - TEXT(HelpMe7[[#This Row],[Updated Creation Date]],"mmm dd, yyyy hh:mm"))&gt;0, "Yes","No")</f>
        <v>Yes</v>
      </c>
      <c r="AA455" s="230">
        <f ca="1">IF(HelpMe7[[#This Row],[Updated Resolved Date]]="-",NOW()-TEXT(HelpMe7[[#This Row],[Updated Creation Date]],"mmm dd, yyyy hh:mm"),HelpMe7[[#This Row],[Updated Resolved Date]]-HelpMe7[[#This Row],[Updated Creation Date]])</f>
        <v>81.099999999998545</v>
      </c>
      <c r="AB455" s="231">
        <f>YEAR(TEXT(HelpMe7[[#This Row],[Updated Creation Date]],"mmm dd, yyyy hh:mm"))</f>
        <v>2024</v>
      </c>
      <c r="AC455" s="228">
        <f>WEEKNUM(TEXT(HelpMe7[[#This Row],[Updated Creation Date]],"mmm dd, yyyy hh:mm"),2)</f>
        <v>36</v>
      </c>
      <c r="AD455" s="228" t="str">
        <f>_xlfn.CONCAT(HelpMe7[[#This Row],[Year]],"-W",HelpMe7[[#This Row],[Week'#]])</f>
        <v>2024-W36</v>
      </c>
      <c r="AE455" s="228" t="str">
        <f>IFERROR(VLOOKUP(HelpMe7[[#This Row],[ID]],CGTracker[#All],11,FALSE),"No CG Status Found")</f>
        <v>No CG Status Found</v>
      </c>
      <c r="AF455" s="228">
        <f>MONTH(TEXT(HelpMe7[[#This Row],[Updated Creation Date]],"mmm dd, yyyy hh:mm"))</f>
        <v>9</v>
      </c>
      <c r="AG455" s="228" t="str">
        <f>_xlfn.CONCAT(HelpMe7[[#This Row],[Year]],"-M",HelpMe7[[#This Row],[Month]])</f>
        <v>2024-M9</v>
      </c>
      <c r="AH455" s="228" t="str">
        <f ca="1">IF(HelpMe7[[#This Row],[Age]]&lt;2,"Less than 2",IF(HelpMe7[[#This Row],[Age]]&lt;5,"From 2 to 5",IF(HelpMe7[[#This Row],[Age]]&lt;10,"From 5 to 10","More than 10")))</f>
        <v>More than 10</v>
      </c>
      <c r="AI4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45537.474999999999</v>
      </c>
      <c r="AJ4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45618.574999999997</v>
      </c>
    </row>
    <row r="456" spans="1:36" ht="14.45">
      <c r="A456" s="236" t="s">
        <v>9743</v>
      </c>
      <c r="B456" s="224" t="s">
        <v>117</v>
      </c>
      <c r="C456" s="224" t="s">
        <v>892</v>
      </c>
      <c r="D456" s="1" t="s">
        <v>3729</v>
      </c>
      <c r="E456" s="224" t="s">
        <v>3730</v>
      </c>
      <c r="F456" s="224" t="s">
        <v>881</v>
      </c>
      <c r="G456" s="224" t="s">
        <v>882</v>
      </c>
      <c r="H456" s="224" t="s">
        <v>403</v>
      </c>
      <c r="I456" s="227" t="s">
        <v>9744</v>
      </c>
      <c r="J456" s="225" t="s">
        <v>9745</v>
      </c>
      <c r="K456" s="224" t="s">
        <v>846</v>
      </c>
      <c r="L456" s="225" t="s">
        <v>9699</v>
      </c>
      <c r="M456" s="224" t="s">
        <v>3730</v>
      </c>
      <c r="N456" s="224" t="s">
        <v>1240</v>
      </c>
      <c r="O456" s="224" t="s">
        <v>850</v>
      </c>
      <c r="P456" s="225" t="s">
        <v>9699</v>
      </c>
      <c r="Q456" s="224" t="s">
        <v>795</v>
      </c>
      <c r="R456" s="225" t="s">
        <v>9746</v>
      </c>
      <c r="S456" s="225" t="s">
        <v>9746</v>
      </c>
      <c r="T456" s="225" t="s">
        <v>9745</v>
      </c>
      <c r="U456" s="224" t="s">
        <v>890</v>
      </c>
      <c r="V456" s="224" t="s">
        <v>855</v>
      </c>
      <c r="W456" s="224" t="s">
        <v>869</v>
      </c>
      <c r="X456" s="228" t="str">
        <f>VLOOKUP(HelpMe7[[#This Row],[Technician]],Technicians[#All],3,FALSE)</f>
        <v>RAK Ceramics</v>
      </c>
      <c r="Y456" s="228" t="str">
        <f>VLOOKUP(HelpMe7[[#This Row],[Technician]],Technicians[#All],2,FALSE)</f>
        <v>SAP Basis</v>
      </c>
      <c r="Z456" s="233" t="str">
        <f>IF((TEXT("Oct 28, 2024 00:00 AM","mmm dd, yyyy hh:mm") - TEXT(HelpMe7[[#This Row],[Updated Creation Date]],"mmm dd, yyyy hh:mm"))&gt;0, "Yes","No")</f>
        <v>Yes</v>
      </c>
      <c r="AA456" s="230">
        <f ca="1">IF(HelpMe7[[#This Row],[Updated Resolved Date]]="-",NOW()-TEXT(HelpMe7[[#This Row],[Updated Creation Date]],"mmm dd, yyyy hh:mm"),HelpMe7[[#This Row],[Updated Resolved Date]]-HelpMe7[[#This Row],[Updated Creation Date]])</f>
        <v>1.2159722222204437</v>
      </c>
      <c r="AB456" s="231">
        <f>YEAR(TEXT(HelpMe7[[#This Row],[Updated Creation Date]],"mmm dd, yyyy hh:mm"))</f>
        <v>2024</v>
      </c>
      <c r="AC456" s="228">
        <f>WEEKNUM(TEXT(HelpMe7[[#This Row],[Updated Creation Date]],"mmm dd, yyyy hh:mm"),2)</f>
        <v>36</v>
      </c>
      <c r="AD456" s="228" t="str">
        <f>_xlfn.CONCAT(HelpMe7[[#This Row],[Year]],"-W",HelpMe7[[#This Row],[Week'#]])</f>
        <v>2024-W36</v>
      </c>
      <c r="AE456" s="228" t="str">
        <f>IFERROR(VLOOKUP(HelpMe7[[#This Row],[ID]],CGTracker[#All],11,FALSE),"No CG Status Found")</f>
        <v>No CG Status Found</v>
      </c>
      <c r="AF456" s="228">
        <f>MONTH(TEXT(HelpMe7[[#This Row],[Updated Creation Date]],"mmm dd, yyyy hh:mm"))</f>
        <v>9</v>
      </c>
      <c r="AG456" s="228" t="str">
        <f>_xlfn.CONCAT(HelpMe7[[#This Row],[Year]],"-M",HelpMe7[[#This Row],[Month]])</f>
        <v>2024-M9</v>
      </c>
      <c r="AH456" s="228" t="str">
        <f ca="1">IF(HelpMe7[[#This Row],[Age]]&lt;2,"Less than 2",IF(HelpMe7[[#This Row],[Age]]&lt;5,"From 2 to 5",IF(HelpMe7[[#This Row],[Age]]&lt;10,"From 5 to 10","More than 10")))</f>
        <v>Less than 2</v>
      </c>
      <c r="AI4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45537.460416666669</v>
      </c>
      <c r="AJ4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45538.676388888889</v>
      </c>
    </row>
    <row r="457" spans="1:36" ht="14.45">
      <c r="A457" s="236" t="s">
        <v>9747</v>
      </c>
      <c r="B457" s="224" t="s">
        <v>117</v>
      </c>
      <c r="C457" s="224" t="s">
        <v>795</v>
      </c>
      <c r="D457" s="1" t="s">
        <v>3735</v>
      </c>
      <c r="E457" s="224" t="s">
        <v>3736</v>
      </c>
      <c r="F457" s="224" t="s">
        <v>881</v>
      </c>
      <c r="G457" s="224" t="s">
        <v>882</v>
      </c>
      <c r="H457" s="224" t="s">
        <v>403</v>
      </c>
      <c r="I457" s="227" t="s">
        <v>9748</v>
      </c>
      <c r="J457" s="225" t="s">
        <v>9749</v>
      </c>
      <c r="K457" s="224" t="s">
        <v>846</v>
      </c>
      <c r="L457" s="225" t="s">
        <v>9597</v>
      </c>
      <c r="M457" s="224" t="s">
        <v>3736</v>
      </c>
      <c r="N457" s="224" t="s">
        <v>899</v>
      </c>
      <c r="O457" s="224" t="s">
        <v>850</v>
      </c>
      <c r="P457" s="225" t="s">
        <v>9597</v>
      </c>
      <c r="Q457" s="224" t="s">
        <v>795</v>
      </c>
      <c r="R457" s="225" t="s">
        <v>3868</v>
      </c>
      <c r="S457" s="225" t="s">
        <v>3868</v>
      </c>
      <c r="T457" s="225" t="s">
        <v>9749</v>
      </c>
      <c r="U457" s="224" t="s">
        <v>890</v>
      </c>
      <c r="V457" s="224" t="s">
        <v>855</v>
      </c>
      <c r="W457" s="224" t="s">
        <v>869</v>
      </c>
      <c r="X457" s="228" t="str">
        <f>VLOOKUP(HelpMe7[[#This Row],[Technician]],Technicians[#All],3,FALSE)</f>
        <v>RAK Ceramics</v>
      </c>
      <c r="Y457" s="228" t="str">
        <f>VLOOKUP(HelpMe7[[#This Row],[Technician]],Technicians[#All],2,FALSE)</f>
        <v>SAP Basis</v>
      </c>
      <c r="Z457" s="230" t="str">
        <f>IF((TEXT("Oct 28, 2024 00:00 AM","mmm dd, yyyy hh:mm") - TEXT(HelpMe7[[#This Row],[Updated Creation Date]],"mmm dd, yyyy hh:mm"))&gt;0, "Yes","No")</f>
        <v>Yes</v>
      </c>
      <c r="AA457" s="230">
        <f ca="1">IF(HelpMe7[[#This Row],[Updated Resolved Date]]="-",NOW()-TEXT(HelpMe7[[#This Row],[Updated Creation Date]],"mmm dd, yyyy hh:mm"),HelpMe7[[#This Row],[Updated Resolved Date]]-HelpMe7[[#This Row],[Updated Creation Date]])</f>
        <v>3.1138888888890506</v>
      </c>
      <c r="AB457" s="231">
        <f>YEAR(TEXT(HelpMe7[[#This Row],[Updated Creation Date]],"mmm dd, yyyy hh:mm"))</f>
        <v>2024</v>
      </c>
      <c r="AC457" s="228">
        <f>WEEKNUM(TEXT(HelpMe7[[#This Row],[Updated Creation Date]],"mmm dd, yyyy hh:mm"),2)</f>
        <v>36</v>
      </c>
      <c r="AD457" s="228" t="str">
        <f>_xlfn.CONCAT(HelpMe7[[#This Row],[Year]],"-W",HelpMe7[[#This Row],[Week'#]])</f>
        <v>2024-W36</v>
      </c>
      <c r="AE457" s="228" t="str">
        <f>IFERROR(VLOOKUP(HelpMe7[[#This Row],[ID]],CGTracker[#All],11,FALSE),"No CG Status Found")</f>
        <v>No CG Status Found</v>
      </c>
      <c r="AF457" s="228">
        <f>MONTH(TEXT(HelpMe7[[#This Row],[Updated Creation Date]],"mmm dd, yyyy hh:mm"))</f>
        <v>9</v>
      </c>
      <c r="AG457" s="228" t="str">
        <f>_xlfn.CONCAT(HelpMe7[[#This Row],[Year]],"-M",HelpMe7[[#This Row],[Month]])</f>
        <v>2024-M9</v>
      </c>
      <c r="AH457" s="228" t="str">
        <f ca="1">IF(HelpMe7[[#This Row],[Age]]&lt;2,"Less than 2",IF(HelpMe7[[#This Row],[Age]]&lt;5,"From 2 to 5",IF(HelpMe7[[#This Row],[Age]]&lt;10,"From 5 to 10","More than 10")))</f>
        <v>From 2 to 5</v>
      </c>
      <c r="AI4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45537.55</v>
      </c>
      <c r="AJ4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45540.663888888892</v>
      </c>
    </row>
    <row r="458" spans="1:36" ht="14.45">
      <c r="A458" s="236" t="s">
        <v>9750</v>
      </c>
      <c r="B458" s="224" t="s">
        <v>117</v>
      </c>
      <c r="C458" s="224" t="s">
        <v>892</v>
      </c>
      <c r="D458" s="1" t="s">
        <v>3741</v>
      </c>
      <c r="E458" s="224" t="s">
        <v>1236</v>
      </c>
      <c r="F458" s="224" t="s">
        <v>881</v>
      </c>
      <c r="G458" s="224" t="s">
        <v>882</v>
      </c>
      <c r="H458" s="224" t="s">
        <v>403</v>
      </c>
      <c r="I458" s="227" t="s">
        <v>9424</v>
      </c>
      <c r="J458" s="225" t="s">
        <v>9751</v>
      </c>
      <c r="K458" s="224" t="s">
        <v>846</v>
      </c>
      <c r="L458" s="225" t="s">
        <v>9699</v>
      </c>
      <c r="M458" s="224" t="s">
        <v>1236</v>
      </c>
      <c r="N458" s="224" t="s">
        <v>1240</v>
      </c>
      <c r="O458" s="224" t="s">
        <v>850</v>
      </c>
      <c r="P458" s="225" t="s">
        <v>9699</v>
      </c>
      <c r="Q458" s="224" t="s">
        <v>795</v>
      </c>
      <c r="R458" s="225" t="s">
        <v>9752</v>
      </c>
      <c r="S458" s="225" t="s">
        <v>9752</v>
      </c>
      <c r="T458" s="225" t="s">
        <v>9751</v>
      </c>
      <c r="U458" s="224" t="s">
        <v>890</v>
      </c>
      <c r="V458" s="224" t="s">
        <v>855</v>
      </c>
      <c r="W458" s="224" t="s">
        <v>869</v>
      </c>
      <c r="X458" s="228" t="str">
        <f>VLOOKUP(HelpMe7[[#This Row],[Technician]],Technicians[#All],3,FALSE)</f>
        <v>RAK Ceramics</v>
      </c>
      <c r="Y458" s="228" t="str">
        <f>VLOOKUP(HelpMe7[[#This Row],[Technician]],Technicians[#All],2,FALSE)</f>
        <v>SAP Basis</v>
      </c>
      <c r="Z458" s="233" t="str">
        <f>IF((TEXT("Oct 28, 2024 00:00 AM","mmm dd, yyyy hh:mm") - TEXT(HelpMe7[[#This Row],[Updated Creation Date]],"mmm dd, yyyy hh:mm"))&gt;0, "Yes","No")</f>
        <v>Yes</v>
      </c>
      <c r="AA458" s="230">
        <f ca="1">IF(HelpMe7[[#This Row],[Updated Resolved Date]]="-",NOW()-TEXT(HelpMe7[[#This Row],[Updated Creation Date]],"mmm dd, yyyy hh:mm"),HelpMe7[[#This Row],[Updated Resolved Date]]-HelpMe7[[#This Row],[Updated Creation Date]])</f>
        <v>1.070833333338669</v>
      </c>
      <c r="AB458" s="231">
        <f>YEAR(TEXT(HelpMe7[[#This Row],[Updated Creation Date]],"mmm dd, yyyy hh:mm"))</f>
        <v>2024</v>
      </c>
      <c r="AC458" s="228">
        <f>WEEKNUM(TEXT(HelpMe7[[#This Row],[Updated Creation Date]],"mmm dd, yyyy hh:mm"),2)</f>
        <v>36</v>
      </c>
      <c r="AD458" s="228" t="str">
        <f>_xlfn.CONCAT(HelpMe7[[#This Row],[Year]],"-W",HelpMe7[[#This Row],[Week'#]])</f>
        <v>2024-W36</v>
      </c>
      <c r="AE458" s="228" t="str">
        <f>IFERROR(VLOOKUP(HelpMe7[[#This Row],[ID]],CGTracker[#All],11,FALSE),"No CG Status Found")</f>
        <v>No CG Status Found</v>
      </c>
      <c r="AF458" s="228">
        <f>MONTH(TEXT(HelpMe7[[#This Row],[Updated Creation Date]],"mmm dd, yyyy hh:mm"))</f>
        <v>9</v>
      </c>
      <c r="AG458" s="228" t="str">
        <f>_xlfn.CONCAT(HelpMe7[[#This Row],[Year]],"-M",HelpMe7[[#This Row],[Month]])</f>
        <v>2024-M9</v>
      </c>
      <c r="AH458" s="228" t="str">
        <f ca="1">IF(HelpMe7[[#This Row],[Age]]&lt;2,"Less than 2",IF(HelpMe7[[#This Row],[Age]]&lt;5,"From 2 to 5",IF(HelpMe7[[#This Row],[Age]]&lt;10,"From 5 to 10","More than 10")))</f>
        <v>Less than 2</v>
      </c>
      <c r="AI4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45537.615277777775</v>
      </c>
      <c r="AJ4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45538.686111111114</v>
      </c>
    </row>
    <row r="459" spans="1:36" ht="26.1">
      <c r="A459" s="236" t="s">
        <v>9753</v>
      </c>
      <c r="B459" s="224" t="s">
        <v>156</v>
      </c>
      <c r="C459" s="224" t="s">
        <v>892</v>
      </c>
      <c r="D459" s="1" t="s">
        <v>3745</v>
      </c>
      <c r="E459" s="224" t="s">
        <v>3540</v>
      </c>
      <c r="F459" s="224" t="s">
        <v>1054</v>
      </c>
      <c r="G459" s="224" t="s">
        <v>1055</v>
      </c>
      <c r="H459" s="224" t="s">
        <v>403</v>
      </c>
      <c r="I459" s="227" t="s">
        <v>9754</v>
      </c>
      <c r="J459" s="225" t="s">
        <v>9755</v>
      </c>
      <c r="K459" s="224" t="s">
        <v>846</v>
      </c>
      <c r="L459" s="225" t="s">
        <v>9608</v>
      </c>
      <c r="M459" s="224" t="s">
        <v>3540</v>
      </c>
      <c r="N459" s="224" t="s">
        <v>1188</v>
      </c>
      <c r="O459" s="224" t="s">
        <v>850</v>
      </c>
      <c r="P459" s="225" t="s">
        <v>9608</v>
      </c>
      <c r="Q459" s="224" t="s">
        <v>795</v>
      </c>
      <c r="R459" s="225" t="s">
        <v>5470</v>
      </c>
      <c r="S459" s="225" t="s">
        <v>9756</v>
      </c>
      <c r="T459" s="225" t="s">
        <v>9755</v>
      </c>
      <c r="U459" s="224" t="s">
        <v>855</v>
      </c>
      <c r="V459" s="224" t="s">
        <v>3751</v>
      </c>
      <c r="W459" s="224" t="s">
        <v>869</v>
      </c>
      <c r="X459" s="228" t="str">
        <f>VLOOKUP(HelpMe7[[#This Row],[Technician]],Technicians[#All],3,FALSE)</f>
        <v>RAK Ceramics</v>
      </c>
      <c r="Y459" s="228" t="str">
        <f>VLOOKUP(HelpMe7[[#This Row],[Technician]],Technicians[#All],2,FALSE)</f>
        <v>SAP PP</v>
      </c>
      <c r="Z459" s="233" t="str">
        <f>IF((TEXT("Oct 28, 2024 00:00 AM","mmm dd, yyyy hh:mm") - TEXT(HelpMe7[[#This Row],[Updated Creation Date]],"mmm dd, yyyy hh:mm"))&gt;0, "Yes","No")</f>
        <v>Yes</v>
      </c>
      <c r="AA459" s="230">
        <f ca="1">IF(HelpMe7[[#This Row],[Updated Resolved Date]]="-",NOW()-TEXT(HelpMe7[[#This Row],[Updated Creation Date]],"mmm dd, yyyy hh:mm"),HelpMe7[[#This Row],[Updated Resolved Date]]-HelpMe7[[#This Row],[Updated Creation Date]])</f>
        <v>49.828472222223354</v>
      </c>
      <c r="AB459" s="231">
        <f>YEAR(TEXT(HelpMe7[[#This Row],[Updated Creation Date]],"mmm dd, yyyy hh:mm"))</f>
        <v>2024</v>
      </c>
      <c r="AC459" s="228">
        <f>WEEKNUM(TEXT(HelpMe7[[#This Row],[Updated Creation Date]],"mmm dd, yyyy hh:mm"),2)</f>
        <v>36</v>
      </c>
      <c r="AD459" s="228" t="str">
        <f>_xlfn.CONCAT(HelpMe7[[#This Row],[Year]],"-W",HelpMe7[[#This Row],[Week'#]])</f>
        <v>2024-W36</v>
      </c>
      <c r="AE459" s="228" t="str">
        <f>IFERROR(VLOOKUP(HelpMe7[[#This Row],[ID]],CGTracker[#All],11,FALSE),"No CG Status Found")</f>
        <v>No CG Status Found</v>
      </c>
      <c r="AF459" s="228">
        <f>MONTH(TEXT(HelpMe7[[#This Row],[Updated Creation Date]],"mmm dd, yyyy hh:mm"))</f>
        <v>9</v>
      </c>
      <c r="AG459" s="228" t="str">
        <f>_xlfn.CONCAT(HelpMe7[[#This Row],[Year]],"-M",HelpMe7[[#This Row],[Month]])</f>
        <v>2024-M9</v>
      </c>
      <c r="AH459" s="228" t="str">
        <f ca="1">IF(HelpMe7[[#This Row],[Age]]&lt;2,"Less than 2",IF(HelpMe7[[#This Row],[Age]]&lt;5,"From 2 to 5",IF(HelpMe7[[#This Row],[Age]]&lt;10,"From 5 to 10","More than 10")))</f>
        <v>More than 10</v>
      </c>
      <c r="AI4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45537.692361111112</v>
      </c>
      <c r="AJ4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45587.520833333336</v>
      </c>
    </row>
    <row r="460" spans="1:36" ht="26.1">
      <c r="A460" s="236" t="s">
        <v>9757</v>
      </c>
      <c r="B460" s="224" t="s">
        <v>156</v>
      </c>
      <c r="C460" s="224" t="s">
        <v>892</v>
      </c>
      <c r="D460" s="1" t="s">
        <v>3752</v>
      </c>
      <c r="E460" s="224" t="s">
        <v>3540</v>
      </c>
      <c r="F460" s="224" t="s">
        <v>1054</v>
      </c>
      <c r="G460" s="224" t="s">
        <v>1055</v>
      </c>
      <c r="H460" s="224" t="s">
        <v>403</v>
      </c>
      <c r="I460" s="227" t="s">
        <v>9758</v>
      </c>
      <c r="J460" s="225" t="s">
        <v>9759</v>
      </c>
      <c r="K460" s="224" t="s">
        <v>846</v>
      </c>
      <c r="L460" s="225" t="s">
        <v>9760</v>
      </c>
      <c r="M460" s="224" t="s">
        <v>3540</v>
      </c>
      <c r="N460" s="224" t="s">
        <v>1188</v>
      </c>
      <c r="O460" s="224" t="s">
        <v>850</v>
      </c>
      <c r="P460" s="225" t="s">
        <v>9760</v>
      </c>
      <c r="Q460" s="224" t="s">
        <v>795</v>
      </c>
      <c r="R460" s="225" t="s">
        <v>9761</v>
      </c>
      <c r="S460" s="225" t="s">
        <v>9761</v>
      </c>
      <c r="T460" s="225" t="s">
        <v>9759</v>
      </c>
      <c r="U460" s="224" t="s">
        <v>855</v>
      </c>
      <c r="V460" s="224" t="s">
        <v>3758</v>
      </c>
      <c r="W460" s="224" t="s">
        <v>869</v>
      </c>
      <c r="X460" s="228" t="str">
        <f>VLOOKUP(HelpMe7[[#This Row],[Technician]],Technicians[#All],3,FALSE)</f>
        <v>RAK Ceramics</v>
      </c>
      <c r="Y460" s="228" t="str">
        <f>VLOOKUP(HelpMe7[[#This Row],[Technician]],Technicians[#All],2,FALSE)</f>
        <v>SAP PP</v>
      </c>
      <c r="Z460" s="233" t="str">
        <f>IF((TEXT("Oct 28, 2024 00:00 AM","mmm dd, yyyy hh:mm") - TEXT(HelpMe7[[#This Row],[Updated Creation Date]],"mmm dd, yyyy hh:mm"))&gt;0, "Yes","No")</f>
        <v>Yes</v>
      </c>
      <c r="AA460" s="230">
        <f ca="1">IF(HelpMe7[[#This Row],[Updated Resolved Date]]="-",NOW()-TEXT(HelpMe7[[#This Row],[Updated Creation Date]],"mmm dd, yyyy hh:mm"),HelpMe7[[#This Row],[Updated Resolved Date]]-HelpMe7[[#This Row],[Updated Creation Date]])</f>
        <v>10.991666666661331</v>
      </c>
      <c r="AB460" s="231">
        <f>YEAR(TEXT(HelpMe7[[#This Row],[Updated Creation Date]],"mmm dd, yyyy hh:mm"))</f>
        <v>2024</v>
      </c>
      <c r="AC460" s="228">
        <f>WEEKNUM(TEXT(HelpMe7[[#This Row],[Updated Creation Date]],"mmm dd, yyyy hh:mm"),2)</f>
        <v>36</v>
      </c>
      <c r="AD460" s="228" t="str">
        <f>_xlfn.CONCAT(HelpMe7[[#This Row],[Year]],"-W",HelpMe7[[#This Row],[Week'#]])</f>
        <v>2024-W36</v>
      </c>
      <c r="AE460" s="228" t="str">
        <f>IFERROR(VLOOKUP(HelpMe7[[#This Row],[ID]],CGTracker[#All],11,FALSE),"No CG Status Found")</f>
        <v>No CG Status Found</v>
      </c>
      <c r="AF460" s="228">
        <f>MONTH(TEXT(HelpMe7[[#This Row],[Updated Creation Date]],"mmm dd, yyyy hh:mm"))</f>
        <v>9</v>
      </c>
      <c r="AG460" s="228" t="str">
        <f>_xlfn.CONCAT(HelpMe7[[#This Row],[Year]],"-M",HelpMe7[[#This Row],[Month]])</f>
        <v>2024-M9</v>
      </c>
      <c r="AH460" s="228" t="str">
        <f ca="1">IF(HelpMe7[[#This Row],[Age]]&lt;2,"Less than 2",IF(HelpMe7[[#This Row],[Age]]&lt;5,"From 2 to 5",IF(HelpMe7[[#This Row],[Age]]&lt;10,"From 5 to 10","More than 10")))</f>
        <v>More than 10</v>
      </c>
      <c r="AI4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45537.693055555559</v>
      </c>
      <c r="AJ4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45548.68472222222</v>
      </c>
    </row>
    <row r="461" spans="1:36" ht="14.45">
      <c r="A461" s="236" t="s">
        <v>9762</v>
      </c>
      <c r="B461" s="224" t="s">
        <v>117</v>
      </c>
      <c r="C461" s="224" t="s">
        <v>795</v>
      </c>
      <c r="D461" s="1" t="s">
        <v>3759</v>
      </c>
      <c r="E461" s="224" t="s">
        <v>3760</v>
      </c>
      <c r="F461" s="224" t="s">
        <v>881</v>
      </c>
      <c r="G461" s="224" t="s">
        <v>882</v>
      </c>
      <c r="H461" s="224" t="s">
        <v>403</v>
      </c>
      <c r="I461" s="227" t="s">
        <v>9763</v>
      </c>
      <c r="J461" s="225" t="s">
        <v>9764</v>
      </c>
      <c r="K461" s="224" t="s">
        <v>846</v>
      </c>
      <c r="L461" s="225" t="s">
        <v>9597</v>
      </c>
      <c r="M461" s="224" t="s">
        <v>933</v>
      </c>
      <c r="N461" s="224" t="s">
        <v>3134</v>
      </c>
      <c r="O461" s="224" t="s">
        <v>850</v>
      </c>
      <c r="P461" s="225" t="s">
        <v>9597</v>
      </c>
      <c r="Q461" s="224" t="s">
        <v>795</v>
      </c>
      <c r="R461" s="225" t="s">
        <v>9765</v>
      </c>
      <c r="S461" s="225" t="s">
        <v>9765</v>
      </c>
      <c r="T461" s="225" t="s">
        <v>9764</v>
      </c>
      <c r="U461" s="224" t="s">
        <v>890</v>
      </c>
      <c r="V461" s="224" t="s">
        <v>855</v>
      </c>
      <c r="W461" s="224" t="s">
        <v>869</v>
      </c>
      <c r="X461" s="228" t="str">
        <f>VLOOKUP(HelpMe7[[#This Row],[Technician]],Technicians[#All],3,FALSE)</f>
        <v>RAK Ceramics</v>
      </c>
      <c r="Y461" s="228" t="str">
        <f>VLOOKUP(HelpMe7[[#This Row],[Technician]],Technicians[#All],2,FALSE)</f>
        <v>SAP Basis</v>
      </c>
      <c r="Z461" s="233" t="str">
        <f>IF((TEXT("Oct 28, 2024 00:00 AM","mmm dd, yyyy hh:mm") - TEXT(HelpMe7[[#This Row],[Updated Creation Date]],"mmm dd, yyyy hh:mm"))&gt;0, "Yes","No")</f>
        <v>Yes</v>
      </c>
      <c r="AA461" s="230">
        <f ca="1">IF(HelpMe7[[#This Row],[Updated Resolved Date]]="-",NOW()-TEXT(HelpMe7[[#This Row],[Updated Creation Date]],"mmm dd, yyyy hh:mm"),HelpMe7[[#This Row],[Updated Resolved Date]]-HelpMe7[[#This Row],[Updated Creation Date]])</f>
        <v>1.8152777777795563</v>
      </c>
      <c r="AB461" s="231">
        <f>YEAR(TEXT(HelpMe7[[#This Row],[Updated Creation Date]],"mmm dd, yyyy hh:mm"))</f>
        <v>2024</v>
      </c>
      <c r="AC461" s="228">
        <f>WEEKNUM(TEXT(HelpMe7[[#This Row],[Updated Creation Date]],"mmm dd, yyyy hh:mm"),2)</f>
        <v>36</v>
      </c>
      <c r="AD461" s="228" t="str">
        <f>_xlfn.CONCAT(HelpMe7[[#This Row],[Year]],"-W",HelpMe7[[#This Row],[Week'#]])</f>
        <v>2024-W36</v>
      </c>
      <c r="AE461" s="228" t="str">
        <f>IFERROR(VLOOKUP(HelpMe7[[#This Row],[ID]],CGTracker[#All],11,FALSE),"No CG Status Found")</f>
        <v>No CG Status Found</v>
      </c>
      <c r="AF461" s="228">
        <f>MONTH(TEXT(HelpMe7[[#This Row],[Updated Creation Date]],"mmm dd, yyyy hh:mm"))</f>
        <v>9</v>
      </c>
      <c r="AG461" s="228" t="str">
        <f>_xlfn.CONCAT(HelpMe7[[#This Row],[Year]],"-M",HelpMe7[[#This Row],[Month]])</f>
        <v>2024-M9</v>
      </c>
      <c r="AH461" s="228" t="str">
        <f ca="1">IF(HelpMe7[[#This Row],[Age]]&lt;2,"Less than 2",IF(HelpMe7[[#This Row],[Age]]&lt;5,"From 2 to 5",IF(HelpMe7[[#This Row],[Age]]&lt;10,"From 5 to 10","More than 10")))</f>
        <v>Less than 2</v>
      </c>
      <c r="AI4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45538.85</v>
      </c>
      <c r="AJ4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45540.665277777778</v>
      </c>
    </row>
    <row r="462" spans="1:36" ht="14.45">
      <c r="A462" s="236" t="s">
        <v>9766</v>
      </c>
      <c r="B462" s="224" t="s">
        <v>117</v>
      </c>
      <c r="C462" s="224" t="s">
        <v>795</v>
      </c>
      <c r="D462" s="1" t="s">
        <v>3765</v>
      </c>
      <c r="E462" s="224" t="s">
        <v>3766</v>
      </c>
      <c r="F462" s="224" t="s">
        <v>881</v>
      </c>
      <c r="G462" s="224" t="s">
        <v>882</v>
      </c>
      <c r="H462" s="224" t="s">
        <v>403</v>
      </c>
      <c r="I462" s="227" t="s">
        <v>9767</v>
      </c>
      <c r="J462" s="225" t="s">
        <v>9768</v>
      </c>
      <c r="K462" s="224" t="s">
        <v>846</v>
      </c>
      <c r="L462" s="225" t="s">
        <v>9769</v>
      </c>
      <c r="M462" s="224" t="s">
        <v>933</v>
      </c>
      <c r="N462" s="224" t="s">
        <v>924</v>
      </c>
      <c r="O462" s="224" t="s">
        <v>850</v>
      </c>
      <c r="P462" s="225" t="s">
        <v>9769</v>
      </c>
      <c r="Q462" s="224" t="s">
        <v>795</v>
      </c>
      <c r="R462" s="225" t="s">
        <v>9770</v>
      </c>
      <c r="S462" s="225" t="s">
        <v>9770</v>
      </c>
      <c r="T462" s="225" t="s">
        <v>9768</v>
      </c>
      <c r="U462" s="224" t="s">
        <v>890</v>
      </c>
      <c r="V462" s="224" t="s">
        <v>855</v>
      </c>
      <c r="W462" s="224" t="s">
        <v>869</v>
      </c>
      <c r="X462" s="228" t="str">
        <f>VLOOKUP(HelpMe7[[#This Row],[Technician]],Technicians[#All],3,FALSE)</f>
        <v>RAK Ceramics</v>
      </c>
      <c r="Y462" s="228" t="str">
        <f>VLOOKUP(HelpMe7[[#This Row],[Technician]],Technicians[#All],2,FALSE)</f>
        <v>SAP Basis</v>
      </c>
      <c r="Z462" s="233" t="str">
        <f>IF((TEXT("Oct 28, 2024 00:00 AM","mmm dd, yyyy hh:mm") - TEXT(HelpMe7[[#This Row],[Updated Creation Date]],"mmm dd, yyyy hh:mm"))&gt;0, "Yes","No")</f>
        <v>Yes</v>
      </c>
      <c r="AA462" s="230">
        <f ca="1">IF(HelpMe7[[#This Row],[Updated Resolved Date]]="-",NOW()-TEXT(HelpMe7[[#This Row],[Updated Creation Date]],"mmm dd, yyyy hh:mm"),HelpMe7[[#This Row],[Updated Resolved Date]]-HelpMe7[[#This Row],[Updated Creation Date]])</f>
        <v>0.10208333333139308</v>
      </c>
      <c r="AB462" s="231">
        <f>YEAR(TEXT(HelpMe7[[#This Row],[Updated Creation Date]],"mmm dd, yyyy hh:mm"))</f>
        <v>2024</v>
      </c>
      <c r="AC462" s="228">
        <f>WEEKNUM(TEXT(HelpMe7[[#This Row],[Updated Creation Date]],"mmm dd, yyyy hh:mm"),2)</f>
        <v>36</v>
      </c>
      <c r="AD462" s="228" t="str">
        <f>_xlfn.CONCAT(HelpMe7[[#This Row],[Year]],"-W",HelpMe7[[#This Row],[Week'#]])</f>
        <v>2024-W36</v>
      </c>
      <c r="AE462" s="228" t="str">
        <f>IFERROR(VLOOKUP(HelpMe7[[#This Row],[ID]],CGTracker[#All],11,FALSE),"No CG Status Found")</f>
        <v>No CG Status Found</v>
      </c>
      <c r="AF462" s="228">
        <f>MONTH(TEXT(HelpMe7[[#This Row],[Updated Creation Date]],"mmm dd, yyyy hh:mm"))</f>
        <v>9</v>
      </c>
      <c r="AG462" s="228" t="str">
        <f>_xlfn.CONCAT(HelpMe7[[#This Row],[Year]],"-M",HelpMe7[[#This Row],[Month]])</f>
        <v>2024-M9</v>
      </c>
      <c r="AH462" s="228" t="str">
        <f ca="1">IF(HelpMe7[[#This Row],[Age]]&lt;2,"Less than 2",IF(HelpMe7[[#This Row],[Age]]&lt;5,"From 2 to 5",IF(HelpMe7[[#This Row],[Age]]&lt;10,"From 5 to 10","More than 10")))</f>
        <v>Less than 2</v>
      </c>
      <c r="AI4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45539.511805555558</v>
      </c>
      <c r="AJ4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45539.613888888889</v>
      </c>
    </row>
    <row r="463" spans="1:36" ht="14.45">
      <c r="A463" s="236" t="s">
        <v>9771</v>
      </c>
      <c r="B463" s="224" t="s">
        <v>117</v>
      </c>
      <c r="C463" s="224" t="s">
        <v>795</v>
      </c>
      <c r="D463" s="1" t="s">
        <v>3772</v>
      </c>
      <c r="E463" s="224" t="s">
        <v>3773</v>
      </c>
      <c r="F463" s="224" t="s">
        <v>881</v>
      </c>
      <c r="G463" s="224" t="s">
        <v>882</v>
      </c>
      <c r="H463" s="224" t="s">
        <v>403</v>
      </c>
      <c r="I463" s="227" t="s">
        <v>9772</v>
      </c>
      <c r="J463" s="225" t="s">
        <v>9773</v>
      </c>
      <c r="K463" s="224" t="s">
        <v>846</v>
      </c>
      <c r="L463" s="225" t="s">
        <v>9597</v>
      </c>
      <c r="M463" s="224" t="s">
        <v>3773</v>
      </c>
      <c r="N463" s="224" t="s">
        <v>899</v>
      </c>
      <c r="O463" s="224" t="s">
        <v>850</v>
      </c>
      <c r="P463" s="225" t="s">
        <v>9597</v>
      </c>
      <c r="Q463" s="224" t="s">
        <v>795</v>
      </c>
      <c r="R463" s="225" t="s">
        <v>9774</v>
      </c>
      <c r="S463" s="225" t="s">
        <v>9775</v>
      </c>
      <c r="T463" s="225" t="s">
        <v>9773</v>
      </c>
      <c r="U463" s="224" t="s">
        <v>890</v>
      </c>
      <c r="V463" s="224" t="s">
        <v>855</v>
      </c>
      <c r="W463" s="224" t="s">
        <v>869</v>
      </c>
      <c r="X463" s="228" t="str">
        <f>VLOOKUP(HelpMe7[[#This Row],[Technician]],Technicians[#All],3,FALSE)</f>
        <v>RAK Ceramics</v>
      </c>
      <c r="Y463" s="228" t="str">
        <f>VLOOKUP(HelpMe7[[#This Row],[Technician]],Technicians[#All],2,FALSE)</f>
        <v>SAP Basis</v>
      </c>
      <c r="Z463" s="233" t="str">
        <f>IF((TEXT("Oct 28, 2024 00:00 AM","mmm dd, yyyy hh:mm") - TEXT(HelpMe7[[#This Row],[Updated Creation Date]],"mmm dd, yyyy hh:mm"))&gt;0, "Yes","No")</f>
        <v>Yes</v>
      </c>
      <c r="AA463" s="230">
        <f ca="1">IF(HelpMe7[[#This Row],[Updated Resolved Date]]="-",NOW()-TEXT(HelpMe7[[#This Row],[Updated Creation Date]],"mmm dd, yyyy hh:mm"),HelpMe7[[#This Row],[Updated Resolved Date]]-HelpMe7[[#This Row],[Updated Creation Date]])</f>
        <v>1.1055555555503815</v>
      </c>
      <c r="AB463" s="231">
        <f>YEAR(TEXT(HelpMe7[[#This Row],[Updated Creation Date]],"mmm dd, yyyy hh:mm"))</f>
        <v>2024</v>
      </c>
      <c r="AC463" s="228">
        <f>WEEKNUM(TEXT(HelpMe7[[#This Row],[Updated Creation Date]],"mmm dd, yyyy hh:mm"),2)</f>
        <v>36</v>
      </c>
      <c r="AD463" s="228" t="str">
        <f>_xlfn.CONCAT(HelpMe7[[#This Row],[Year]],"-W",HelpMe7[[#This Row],[Week'#]])</f>
        <v>2024-W36</v>
      </c>
      <c r="AE463" s="228" t="str">
        <f>IFERROR(VLOOKUP(HelpMe7[[#This Row],[ID]],CGTracker[#All],11,FALSE),"No CG Status Found")</f>
        <v>No CG Status Found</v>
      </c>
      <c r="AF463" s="228">
        <f>MONTH(TEXT(HelpMe7[[#This Row],[Updated Creation Date]],"mmm dd, yyyy hh:mm"))</f>
        <v>9</v>
      </c>
      <c r="AG463" s="228" t="str">
        <f>_xlfn.CONCAT(HelpMe7[[#This Row],[Year]],"-M",HelpMe7[[#This Row],[Month]])</f>
        <v>2024-M9</v>
      </c>
      <c r="AH463" s="228" t="str">
        <f ca="1">IF(HelpMe7[[#This Row],[Age]]&lt;2,"Less than 2",IF(HelpMe7[[#This Row],[Age]]&lt;5,"From 2 to 5",IF(HelpMe7[[#This Row],[Age]]&lt;10,"From 5 to 10","More than 10")))</f>
        <v>Less than 2</v>
      </c>
      <c r="AI4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45539.570138888892</v>
      </c>
      <c r="AJ4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45540.675694444442</v>
      </c>
    </row>
    <row r="464" spans="1:36" ht="14.45">
      <c r="A464" s="236" t="s">
        <v>9776</v>
      </c>
      <c r="B464" s="224" t="s">
        <v>117</v>
      </c>
      <c r="C464" s="224" t="s">
        <v>795</v>
      </c>
      <c r="D464" s="1" t="s">
        <v>3779</v>
      </c>
      <c r="E464" s="224" t="s">
        <v>2266</v>
      </c>
      <c r="F464" s="224" t="s">
        <v>742</v>
      </c>
      <c r="G464" s="224" t="s">
        <v>895</v>
      </c>
      <c r="H464" s="224" t="s">
        <v>268</v>
      </c>
      <c r="I464" s="227" t="s">
        <v>9777</v>
      </c>
      <c r="J464" s="225" t="s">
        <v>9778</v>
      </c>
      <c r="K464" s="224" t="s">
        <v>846</v>
      </c>
      <c r="L464" s="225" t="s">
        <v>855</v>
      </c>
      <c r="M464" s="224" t="s">
        <v>933</v>
      </c>
      <c r="N464" s="224" t="s">
        <v>863</v>
      </c>
      <c r="O464" s="224" t="s">
        <v>1123</v>
      </c>
      <c r="P464" s="225" t="s">
        <v>9779</v>
      </c>
      <c r="Q464" s="224" t="s">
        <v>892</v>
      </c>
      <c r="R464" s="225" t="s">
        <v>855</v>
      </c>
      <c r="S464" s="225" t="s">
        <v>9780</v>
      </c>
      <c r="T464" s="225" t="s">
        <v>9778</v>
      </c>
      <c r="U464" s="224" t="s">
        <v>846</v>
      </c>
      <c r="V464" s="224" t="s">
        <v>855</v>
      </c>
      <c r="W464" s="224" t="s">
        <v>869</v>
      </c>
      <c r="X464" s="228" t="str">
        <f>VLOOKUP(HelpMe7[[#This Row],[Technician]],Technicians[#All],3,FALSE)</f>
        <v>RAK Ceramics</v>
      </c>
      <c r="Y464" s="228" t="str">
        <f>VLOOKUP(HelpMe7[[#This Row],[Technician]],Technicians[#All],2,FALSE)</f>
        <v>SAP SD</v>
      </c>
      <c r="Z464" s="233" t="str">
        <f>IF((TEXT("Oct 28, 2024 00:00 AM","mmm dd, yyyy hh:mm") - TEXT(HelpMe7[[#This Row],[Updated Creation Date]],"mmm dd, yyyy hh:mm"))&gt;0, "Yes","No")</f>
        <v>Yes</v>
      </c>
      <c r="AA464" s="230">
        <f ca="1">IF(HelpMe7[[#This Row],[Updated Resolved Date]]="-",NOW()-TEXT(HelpMe7[[#This Row],[Updated Creation Date]],"mmm dd, yyyy hh:mm"),HelpMe7[[#This Row],[Updated Resolved Date]]-HelpMe7[[#This Row],[Updated Creation Date]])</f>
        <v>116.02974120370345</v>
      </c>
      <c r="AB464" s="231">
        <f>YEAR(TEXT(HelpMe7[[#This Row],[Updated Creation Date]],"mmm dd, yyyy hh:mm"))</f>
        <v>2024</v>
      </c>
      <c r="AC464" s="228">
        <f>WEEKNUM(TEXT(HelpMe7[[#This Row],[Updated Creation Date]],"mmm dd, yyyy hh:mm"),2)</f>
        <v>36</v>
      </c>
      <c r="AD464" s="228" t="str">
        <f>_xlfn.CONCAT(HelpMe7[[#This Row],[Year]],"-W",HelpMe7[[#This Row],[Week'#]])</f>
        <v>2024-W36</v>
      </c>
      <c r="AE464" s="228" t="str">
        <f>IFERROR(VLOOKUP(HelpMe7[[#This Row],[ID]],CGTracker[#All],11,FALSE),"No CG Status Found")</f>
        <v>No CG Status Found</v>
      </c>
      <c r="AF464" s="228">
        <f>MONTH(TEXT(HelpMe7[[#This Row],[Updated Creation Date]],"mmm dd, yyyy hh:mm"))</f>
        <v>9</v>
      </c>
      <c r="AG464" s="228" t="str">
        <f>_xlfn.CONCAT(HelpMe7[[#This Row],[Year]],"-M",HelpMe7[[#This Row],[Month]])</f>
        <v>2024-M9</v>
      </c>
      <c r="AH464" s="228" t="str">
        <f ca="1">IF(HelpMe7[[#This Row],[Age]]&lt;2,"Less than 2",IF(HelpMe7[[#This Row],[Age]]&lt;5,"From 2 to 5",IF(HelpMe7[[#This Row],[Age]]&lt;10,"From 5 to 10","More than 10")))</f>
        <v>More than 10</v>
      </c>
      <c r="AI4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45537.727777777778</v>
      </c>
      <c r="AJ4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65" spans="1:36" ht="14.45">
      <c r="A465" s="236" t="s">
        <v>9781</v>
      </c>
      <c r="B465" s="224" t="s">
        <v>156</v>
      </c>
      <c r="C465" s="224" t="s">
        <v>892</v>
      </c>
      <c r="D465" s="1" t="s">
        <v>3784</v>
      </c>
      <c r="E465" s="224" t="s">
        <v>3785</v>
      </c>
      <c r="F465" s="224" t="s">
        <v>742</v>
      </c>
      <c r="G465" s="224" t="s">
        <v>895</v>
      </c>
      <c r="H465" s="224" t="s">
        <v>403</v>
      </c>
      <c r="I465" s="227" t="s">
        <v>9782</v>
      </c>
      <c r="J465" s="225" t="s">
        <v>9783</v>
      </c>
      <c r="K465" s="224" t="s">
        <v>846</v>
      </c>
      <c r="L465" s="225" t="s">
        <v>9784</v>
      </c>
      <c r="M465" s="224" t="s">
        <v>933</v>
      </c>
      <c r="N465" s="224" t="s">
        <v>1156</v>
      </c>
      <c r="O465" s="224" t="s">
        <v>850</v>
      </c>
      <c r="P465" s="225" t="s">
        <v>9784</v>
      </c>
      <c r="Q465" s="224" t="s">
        <v>795</v>
      </c>
      <c r="R465" s="225" t="s">
        <v>9785</v>
      </c>
      <c r="S465" s="225" t="s">
        <v>9785</v>
      </c>
      <c r="T465" s="225" t="s">
        <v>9783</v>
      </c>
      <c r="U465" s="224" t="s">
        <v>855</v>
      </c>
      <c r="V465" s="224" t="s">
        <v>3791</v>
      </c>
      <c r="W465" s="224" t="s">
        <v>869</v>
      </c>
      <c r="X465" s="228" t="str">
        <f>VLOOKUP(HelpMe7[[#This Row],[Technician]],Technicians[#All],3,FALSE)</f>
        <v>RAK Ceramics</v>
      </c>
      <c r="Y465" s="228" t="str">
        <f>VLOOKUP(HelpMe7[[#This Row],[Technician]],Technicians[#All],2,FALSE)</f>
        <v>SAP SD</v>
      </c>
      <c r="Z465" s="230" t="str">
        <f>IF((TEXT("Oct 28, 2024 00:00 AM","mmm dd, yyyy hh:mm") - TEXT(HelpMe7[[#This Row],[Updated Creation Date]],"mmm dd, yyyy hh:mm"))&gt;0, "Yes","No")</f>
        <v>Yes</v>
      </c>
      <c r="AA465" s="230">
        <f ca="1">IF(HelpMe7[[#This Row],[Updated Resolved Date]]="-",NOW()-TEXT(HelpMe7[[#This Row],[Updated Creation Date]],"mmm dd, yyyy hh:mm"),HelpMe7[[#This Row],[Updated Resolved Date]]-HelpMe7[[#This Row],[Updated Creation Date]])</f>
        <v>7.8840277777781012</v>
      </c>
      <c r="AB465" s="231">
        <f>YEAR(TEXT(HelpMe7[[#This Row],[Updated Creation Date]],"mmm dd, yyyy hh:mm"))</f>
        <v>2024</v>
      </c>
      <c r="AC465" s="228">
        <f>WEEKNUM(TEXT(HelpMe7[[#This Row],[Updated Creation Date]],"mmm dd, yyyy hh:mm"),2)</f>
        <v>36</v>
      </c>
      <c r="AD465" s="228" t="str">
        <f>_xlfn.CONCAT(HelpMe7[[#This Row],[Year]],"-W",HelpMe7[[#This Row],[Week'#]])</f>
        <v>2024-W36</v>
      </c>
      <c r="AE465" s="228" t="str">
        <f>IFERROR(VLOOKUP(HelpMe7[[#This Row],[ID]],CGTracker[#All],11,FALSE),"No CG Status Found")</f>
        <v>No CG Status Found</v>
      </c>
      <c r="AF465" s="228">
        <f>MONTH(TEXT(HelpMe7[[#This Row],[Updated Creation Date]],"mmm dd, yyyy hh:mm"))</f>
        <v>9</v>
      </c>
      <c r="AG465" s="228" t="str">
        <f>_xlfn.CONCAT(HelpMe7[[#This Row],[Year]],"-M",HelpMe7[[#This Row],[Month]])</f>
        <v>2024-M9</v>
      </c>
      <c r="AH465" s="228" t="str">
        <f ca="1">IF(HelpMe7[[#This Row],[Age]]&lt;2,"Less than 2",IF(HelpMe7[[#This Row],[Age]]&lt;5,"From 2 to 5",IF(HelpMe7[[#This Row],[Age]]&lt;10,"From 5 to 10","More than 10")))</f>
        <v>From 5 to 10</v>
      </c>
      <c r="AI4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45537.734027777777</v>
      </c>
      <c r="AJ4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45545.618055555555</v>
      </c>
    </row>
    <row r="466" spans="1:36" ht="14.45">
      <c r="A466" s="236" t="s">
        <v>9786</v>
      </c>
      <c r="B466" s="224" t="s">
        <v>117</v>
      </c>
      <c r="C466" s="224" t="s">
        <v>795</v>
      </c>
      <c r="D466" s="1" t="s">
        <v>3792</v>
      </c>
      <c r="E466" s="224" t="s">
        <v>1152</v>
      </c>
      <c r="F466" s="224" t="s">
        <v>603</v>
      </c>
      <c r="G466" s="224" t="s">
        <v>895</v>
      </c>
      <c r="H466" s="224" t="s">
        <v>403</v>
      </c>
      <c r="I466" s="227" t="s">
        <v>9787</v>
      </c>
      <c r="J466" s="225" t="s">
        <v>9788</v>
      </c>
      <c r="K466" s="224" t="s">
        <v>846</v>
      </c>
      <c r="L466" s="225" t="s">
        <v>8280</v>
      </c>
      <c r="M466" s="224" t="s">
        <v>933</v>
      </c>
      <c r="N466" s="224" t="s">
        <v>1156</v>
      </c>
      <c r="O466" s="224" t="s">
        <v>1123</v>
      </c>
      <c r="P466" s="225" t="s">
        <v>8280</v>
      </c>
      <c r="Q466" s="224" t="s">
        <v>892</v>
      </c>
      <c r="R466" s="225" t="s">
        <v>9789</v>
      </c>
      <c r="S466" s="225" t="s">
        <v>9790</v>
      </c>
      <c r="T466" s="225" t="s">
        <v>9788</v>
      </c>
      <c r="U466" s="224" t="s">
        <v>846</v>
      </c>
      <c r="V466" s="224" t="s">
        <v>3798</v>
      </c>
      <c r="W466" s="224" t="s">
        <v>869</v>
      </c>
      <c r="X466" s="228" t="str">
        <f>VLOOKUP(HelpMe7[[#This Row],[Technician]],Technicians[#All],3,FALSE)</f>
        <v>RAK Ceramics</v>
      </c>
      <c r="Y466" s="228" t="str">
        <f>VLOOKUP(HelpMe7[[#This Row],[Technician]],Technicians[#All],2,FALSE)</f>
        <v>SAP ABAP</v>
      </c>
      <c r="Z466" s="233" t="str">
        <f>IF((TEXT("Oct 28, 2024 00:00 AM","mmm dd, yyyy hh:mm") - TEXT(HelpMe7[[#This Row],[Updated Creation Date]],"mmm dd, yyyy hh:mm"))&gt;0, "Yes","No")</f>
        <v>Yes</v>
      </c>
      <c r="AA466" s="230">
        <f ca="1">IF(HelpMe7[[#This Row],[Updated Resolved Date]]="-",NOW()-TEXT(HelpMe7[[#This Row],[Updated Creation Date]],"mmm dd, yyyy hh:mm"),HelpMe7[[#This Row],[Updated Resolved Date]]-HelpMe7[[#This Row],[Updated Creation Date]])</f>
        <v>30.727777777778101</v>
      </c>
      <c r="AB466" s="231">
        <f>YEAR(TEXT(HelpMe7[[#This Row],[Updated Creation Date]],"mmm dd, yyyy hh:mm"))</f>
        <v>2024</v>
      </c>
      <c r="AC466" s="228">
        <f>WEEKNUM(TEXT(HelpMe7[[#This Row],[Updated Creation Date]],"mmm dd, yyyy hh:mm"),2)</f>
        <v>36</v>
      </c>
      <c r="AD466" s="228" t="str">
        <f>_xlfn.CONCAT(HelpMe7[[#This Row],[Year]],"-W",HelpMe7[[#This Row],[Week'#]])</f>
        <v>2024-W36</v>
      </c>
      <c r="AE466" s="228" t="str">
        <f>IFERROR(VLOOKUP(HelpMe7[[#This Row],[ID]],CGTracker[#All],11,FALSE),"No CG Status Found")</f>
        <v>No CG Status Found</v>
      </c>
      <c r="AF466" s="228">
        <f>MONTH(TEXT(HelpMe7[[#This Row],[Updated Creation Date]],"mmm dd, yyyy hh:mm"))</f>
        <v>9</v>
      </c>
      <c r="AG466" s="228" t="str">
        <f>_xlfn.CONCAT(HelpMe7[[#This Row],[Year]],"-M",HelpMe7[[#This Row],[Month]])</f>
        <v>2024-M9</v>
      </c>
      <c r="AH466" s="228" t="str">
        <f ca="1">IF(HelpMe7[[#This Row],[Age]]&lt;2,"Less than 2",IF(HelpMe7[[#This Row],[Age]]&lt;5,"From 2 to 5",IF(HelpMe7[[#This Row],[Age]]&lt;10,"From 5 to 10","More than 10")))</f>
        <v>More than 10</v>
      </c>
      <c r="AI4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45537.736111111109</v>
      </c>
      <c r="AJ4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45568.463888888888</v>
      </c>
    </row>
    <row r="467" spans="1:36" ht="26.1">
      <c r="A467" s="236" t="s">
        <v>9791</v>
      </c>
      <c r="B467" s="224" t="s">
        <v>117</v>
      </c>
      <c r="C467" s="224" t="s">
        <v>795</v>
      </c>
      <c r="D467" s="1" t="s">
        <v>3799</v>
      </c>
      <c r="E467" s="224" t="s">
        <v>1712</v>
      </c>
      <c r="F467" s="224" t="s">
        <v>881</v>
      </c>
      <c r="G467" s="224" t="s">
        <v>882</v>
      </c>
      <c r="H467" s="224" t="s">
        <v>403</v>
      </c>
      <c r="I467" s="227" t="s">
        <v>9792</v>
      </c>
      <c r="J467" s="225" t="s">
        <v>9793</v>
      </c>
      <c r="K467" s="224" t="s">
        <v>890</v>
      </c>
      <c r="L467" s="225" t="s">
        <v>9663</v>
      </c>
      <c r="M467" s="224" t="s">
        <v>933</v>
      </c>
      <c r="N467" s="224" t="s">
        <v>874</v>
      </c>
      <c r="O467" s="224" t="s">
        <v>850</v>
      </c>
      <c r="P467" s="225" t="s">
        <v>9663</v>
      </c>
      <c r="Q467" s="224" t="s">
        <v>795</v>
      </c>
      <c r="R467" s="225" t="s">
        <v>9794</v>
      </c>
      <c r="S467" s="225" t="s">
        <v>9794</v>
      </c>
      <c r="T467" s="225" t="s">
        <v>9793</v>
      </c>
      <c r="U467" s="224" t="s">
        <v>890</v>
      </c>
      <c r="V467" s="224" t="s">
        <v>855</v>
      </c>
      <c r="W467" s="224" t="s">
        <v>938</v>
      </c>
      <c r="X467" s="228" t="str">
        <f>VLOOKUP(HelpMe7[[#This Row],[Technician]],Technicians[#All],3,FALSE)</f>
        <v>RAK Ceramics</v>
      </c>
      <c r="Y467" s="228" t="str">
        <f>VLOOKUP(HelpMe7[[#This Row],[Technician]],Technicians[#All],2,FALSE)</f>
        <v>SAP Basis</v>
      </c>
      <c r="Z467" s="233" t="str">
        <f>IF((TEXT("Oct 28, 2024 00:00 AM","mmm dd, yyyy hh:mm") - TEXT(HelpMe7[[#This Row],[Updated Creation Date]],"mmm dd, yyyy hh:mm"))&gt;0, "Yes","No")</f>
        <v>Yes</v>
      </c>
      <c r="AA467" s="230">
        <f ca="1">IF(HelpMe7[[#This Row],[Updated Resolved Date]]="-",NOW()-TEXT(HelpMe7[[#This Row],[Updated Creation Date]],"mmm dd, yyyy hh:mm"),HelpMe7[[#This Row],[Updated Resolved Date]]-HelpMe7[[#This Row],[Updated Creation Date]])</f>
        <v>6.3138888888861402</v>
      </c>
      <c r="AB467" s="231">
        <f>YEAR(TEXT(HelpMe7[[#This Row],[Updated Creation Date]],"mmm dd, yyyy hh:mm"))</f>
        <v>2024</v>
      </c>
      <c r="AC467" s="228">
        <f>WEEKNUM(TEXT(HelpMe7[[#This Row],[Updated Creation Date]],"mmm dd, yyyy hh:mm"),2)</f>
        <v>36</v>
      </c>
      <c r="AD467" s="228" t="str">
        <f>_xlfn.CONCAT(HelpMe7[[#This Row],[Year]],"-W",HelpMe7[[#This Row],[Week'#]])</f>
        <v>2024-W36</v>
      </c>
      <c r="AE467" s="228" t="str">
        <f>IFERROR(VLOOKUP(HelpMe7[[#This Row],[ID]],CGTracker[#All],11,FALSE),"No CG Status Found")</f>
        <v>No CG Status Found</v>
      </c>
      <c r="AF467" s="228">
        <f>MONTH(TEXT(HelpMe7[[#This Row],[Updated Creation Date]],"mmm dd, yyyy hh:mm"))</f>
        <v>9</v>
      </c>
      <c r="AG467" s="228" t="str">
        <f>_xlfn.CONCAT(HelpMe7[[#This Row],[Year]],"-M",HelpMe7[[#This Row],[Month]])</f>
        <v>2024-M9</v>
      </c>
      <c r="AH467" s="228" t="str">
        <f ca="1">IF(HelpMe7[[#This Row],[Age]]&lt;2,"Less than 2",IF(HelpMe7[[#This Row],[Age]]&lt;5,"From 2 to 5",IF(HelpMe7[[#This Row],[Age]]&lt;10,"From 5 to 10","More than 10")))</f>
        <v>From 5 to 10</v>
      </c>
      <c r="AI4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45538.404166666667</v>
      </c>
      <c r="AJ4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45544.718055555553</v>
      </c>
    </row>
    <row r="468" spans="1:36" ht="14.45">
      <c r="A468" s="236" t="s">
        <v>9795</v>
      </c>
      <c r="B468" s="224" t="s">
        <v>117</v>
      </c>
      <c r="C468" s="224" t="s">
        <v>795</v>
      </c>
      <c r="D468" s="1" t="s">
        <v>3804</v>
      </c>
      <c r="E468" s="224" t="s">
        <v>1053</v>
      </c>
      <c r="F468" s="224" t="s">
        <v>881</v>
      </c>
      <c r="G468" s="224" t="s">
        <v>882</v>
      </c>
      <c r="H468" s="224" t="s">
        <v>403</v>
      </c>
      <c r="I468" s="227" t="s">
        <v>9796</v>
      </c>
      <c r="J468" s="225" t="s">
        <v>9797</v>
      </c>
      <c r="K468" s="224" t="s">
        <v>846</v>
      </c>
      <c r="L468" s="225" t="s">
        <v>9798</v>
      </c>
      <c r="M468" s="224" t="s">
        <v>933</v>
      </c>
      <c r="N468" s="224" t="s">
        <v>924</v>
      </c>
      <c r="O468" s="224" t="s">
        <v>850</v>
      </c>
      <c r="P468" s="225" t="s">
        <v>9798</v>
      </c>
      <c r="Q468" s="224" t="s">
        <v>795</v>
      </c>
      <c r="R468" s="225" t="s">
        <v>9799</v>
      </c>
      <c r="S468" s="225" t="s">
        <v>9799</v>
      </c>
      <c r="T468" s="225" t="s">
        <v>9797</v>
      </c>
      <c r="U468" s="224" t="s">
        <v>890</v>
      </c>
      <c r="V468" s="224" t="s">
        <v>855</v>
      </c>
      <c r="W468" s="224" t="s">
        <v>869</v>
      </c>
      <c r="X468" s="228" t="str">
        <f>VLOOKUP(HelpMe7[[#This Row],[Technician]],Technicians[#All],3,FALSE)</f>
        <v>RAK Ceramics</v>
      </c>
      <c r="Y468" s="228" t="str">
        <f>VLOOKUP(HelpMe7[[#This Row],[Technician]],Technicians[#All],2,FALSE)</f>
        <v>SAP Basis</v>
      </c>
      <c r="Z468" s="233" t="str">
        <f>IF((TEXT("Oct 28, 2024 00:00 AM","mmm dd, yyyy hh:mm") - TEXT(HelpMe7[[#This Row],[Updated Creation Date]],"mmm dd, yyyy hh:mm"))&gt;0, "Yes","No")</f>
        <v>Yes</v>
      </c>
      <c r="AA468" s="230">
        <f ca="1">IF(HelpMe7[[#This Row],[Updated Resolved Date]]="-",NOW()-TEXT(HelpMe7[[#This Row],[Updated Creation Date]],"mmm dd, yyyy hh:mm"),HelpMe7[[#This Row],[Updated Resolved Date]]-HelpMe7[[#This Row],[Updated Creation Date]])</f>
        <v>2.2756944444481633</v>
      </c>
      <c r="AB468" s="231">
        <f>YEAR(TEXT(HelpMe7[[#This Row],[Updated Creation Date]],"mmm dd, yyyy hh:mm"))</f>
        <v>2024</v>
      </c>
      <c r="AC468" s="228">
        <f>WEEKNUM(TEXT(HelpMe7[[#This Row],[Updated Creation Date]],"mmm dd, yyyy hh:mm"),2)</f>
        <v>36</v>
      </c>
      <c r="AD468" s="228" t="str">
        <f>_xlfn.CONCAT(HelpMe7[[#This Row],[Year]],"-W",HelpMe7[[#This Row],[Week'#]])</f>
        <v>2024-W36</v>
      </c>
      <c r="AE468" s="228" t="str">
        <f>IFERROR(VLOOKUP(HelpMe7[[#This Row],[ID]],CGTracker[#All],11,FALSE),"No CG Status Found")</f>
        <v>No CG Status Found</v>
      </c>
      <c r="AF468" s="228">
        <f>MONTH(TEXT(HelpMe7[[#This Row],[Updated Creation Date]],"mmm dd, yyyy hh:mm"))</f>
        <v>9</v>
      </c>
      <c r="AG468" s="228" t="str">
        <f>_xlfn.CONCAT(HelpMe7[[#This Row],[Year]],"-M",HelpMe7[[#This Row],[Month]])</f>
        <v>2024-M9</v>
      </c>
      <c r="AH468" s="228" t="str">
        <f ca="1">IF(HelpMe7[[#This Row],[Age]]&lt;2,"Less than 2",IF(HelpMe7[[#This Row],[Age]]&lt;5,"From 2 to 5",IF(HelpMe7[[#This Row],[Age]]&lt;10,"From 5 to 10","More than 10")))</f>
        <v>From 2 to 5</v>
      </c>
      <c r="AI4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45538.438888888886</v>
      </c>
      <c r="AJ4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45540.714583333334</v>
      </c>
    </row>
    <row r="469" spans="1:36" ht="14.45">
      <c r="A469" s="236" t="s">
        <v>9800</v>
      </c>
      <c r="B469" s="224" t="s">
        <v>156</v>
      </c>
      <c r="C469" s="224" t="s">
        <v>892</v>
      </c>
      <c r="D469" s="1" t="s">
        <v>3810</v>
      </c>
      <c r="E469" s="224" t="s">
        <v>2172</v>
      </c>
      <c r="F469" s="224" t="s">
        <v>742</v>
      </c>
      <c r="G469" s="224" t="s">
        <v>941</v>
      </c>
      <c r="H469" s="224" t="s">
        <v>131</v>
      </c>
      <c r="I469" s="227" t="s">
        <v>9801</v>
      </c>
      <c r="J469" s="225" t="s">
        <v>9802</v>
      </c>
      <c r="K469" s="224" t="s">
        <v>846</v>
      </c>
      <c r="L469" s="225" t="s">
        <v>855</v>
      </c>
      <c r="M469" s="224" t="s">
        <v>933</v>
      </c>
      <c r="N469" s="224" t="s">
        <v>1666</v>
      </c>
      <c r="O469" s="224" t="s">
        <v>917</v>
      </c>
      <c r="P469" s="225" t="s">
        <v>9803</v>
      </c>
      <c r="Q469" s="224" t="s">
        <v>892</v>
      </c>
      <c r="R469" s="225" t="s">
        <v>855</v>
      </c>
      <c r="S469" s="225" t="s">
        <v>9804</v>
      </c>
      <c r="T469" s="225" t="s">
        <v>9802</v>
      </c>
      <c r="U469" s="224" t="s">
        <v>855</v>
      </c>
      <c r="V469" s="224" t="s">
        <v>3816</v>
      </c>
      <c r="W469" s="224" t="s">
        <v>869</v>
      </c>
      <c r="X469" s="228" t="str">
        <f>VLOOKUP(HelpMe7[[#This Row],[Technician]],Technicians[#All],3,FALSE)</f>
        <v>RAK Ceramics</v>
      </c>
      <c r="Y469" s="228" t="str">
        <f>VLOOKUP(HelpMe7[[#This Row],[Technician]],Technicians[#All],2,FALSE)</f>
        <v>SAP SD</v>
      </c>
      <c r="Z469" s="233" t="str">
        <f>IF((TEXT("Oct 28, 2024 00:00 AM","mmm dd, yyyy hh:mm") - TEXT(HelpMe7[[#This Row],[Updated Creation Date]],"mmm dd, yyyy hh:mm"))&gt;0, "Yes","No")</f>
        <v>Yes</v>
      </c>
      <c r="AA469" s="230">
        <f ca="1">IF(HelpMe7[[#This Row],[Updated Resolved Date]]="-",NOW()-TEXT(HelpMe7[[#This Row],[Updated Creation Date]],"mmm dd, yyyy hh:mm"),HelpMe7[[#This Row],[Updated Resolved Date]]-HelpMe7[[#This Row],[Updated Creation Date]])</f>
        <v>115.24849120370345</v>
      </c>
      <c r="AB469" s="231">
        <f>YEAR(TEXT(HelpMe7[[#This Row],[Updated Creation Date]],"mmm dd, yyyy hh:mm"))</f>
        <v>2024</v>
      </c>
      <c r="AC469" s="228">
        <f>WEEKNUM(TEXT(HelpMe7[[#This Row],[Updated Creation Date]],"mmm dd, yyyy hh:mm"),2)</f>
        <v>36</v>
      </c>
      <c r="AD469" s="228" t="str">
        <f>_xlfn.CONCAT(HelpMe7[[#This Row],[Year]],"-W",HelpMe7[[#This Row],[Week'#]])</f>
        <v>2024-W36</v>
      </c>
      <c r="AE469" s="228" t="str">
        <f>IFERROR(VLOOKUP(HelpMe7[[#This Row],[ID]],CGTracker[#All],11,FALSE),"No CG Status Found")</f>
        <v>No CG Status Found</v>
      </c>
      <c r="AF469" s="228">
        <f>MONTH(TEXT(HelpMe7[[#This Row],[Updated Creation Date]],"mmm dd, yyyy hh:mm"))</f>
        <v>9</v>
      </c>
      <c r="AG469" s="228" t="str">
        <f>_xlfn.CONCAT(HelpMe7[[#This Row],[Year]],"-M",HelpMe7[[#This Row],[Month]])</f>
        <v>2024-M9</v>
      </c>
      <c r="AH469" s="228" t="str">
        <f ca="1">IF(HelpMe7[[#This Row],[Age]]&lt;2,"Less than 2",IF(HelpMe7[[#This Row],[Age]]&lt;5,"From 2 to 5",IF(HelpMe7[[#This Row],[Age]]&lt;10,"From 5 to 10","More than 10")))</f>
        <v>More than 10</v>
      </c>
      <c r="AI4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45538.509027777778</v>
      </c>
      <c r="AJ4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70" spans="1:36" ht="14.45">
      <c r="A470" s="236" t="s">
        <v>9805</v>
      </c>
      <c r="B470" s="224" t="s">
        <v>156</v>
      </c>
      <c r="C470" s="224" t="s">
        <v>795</v>
      </c>
      <c r="D470" s="1" t="s">
        <v>3817</v>
      </c>
      <c r="E470" s="224" t="s">
        <v>3818</v>
      </c>
      <c r="F470" s="224" t="s">
        <v>742</v>
      </c>
      <c r="G470" s="224" t="s">
        <v>516</v>
      </c>
      <c r="H470" s="224" t="s">
        <v>403</v>
      </c>
      <c r="I470" s="227" t="s">
        <v>9806</v>
      </c>
      <c r="J470" s="225" t="s">
        <v>9807</v>
      </c>
      <c r="K470" s="224" t="s">
        <v>846</v>
      </c>
      <c r="L470" s="225" t="s">
        <v>9808</v>
      </c>
      <c r="M470" s="224" t="s">
        <v>933</v>
      </c>
      <c r="N470" s="224" t="s">
        <v>1156</v>
      </c>
      <c r="O470" s="224" t="s">
        <v>850</v>
      </c>
      <c r="P470" s="225" t="s">
        <v>9808</v>
      </c>
      <c r="Q470" s="224" t="s">
        <v>795</v>
      </c>
      <c r="R470" s="225" t="s">
        <v>9809</v>
      </c>
      <c r="S470" s="225" t="s">
        <v>9810</v>
      </c>
      <c r="T470" s="225" t="s">
        <v>9807</v>
      </c>
      <c r="U470" s="224" t="s">
        <v>855</v>
      </c>
      <c r="V470" s="224" t="s">
        <v>855</v>
      </c>
      <c r="W470" s="224" t="s">
        <v>869</v>
      </c>
      <c r="X470" s="228" t="str">
        <f>VLOOKUP(HelpMe7[[#This Row],[Technician]],Technicians[#All],3,FALSE)</f>
        <v>RAK Ceramics</v>
      </c>
      <c r="Y470" s="228" t="str">
        <f>VLOOKUP(HelpMe7[[#This Row],[Technician]],Technicians[#All],2,FALSE)</f>
        <v>SAP SD</v>
      </c>
      <c r="Z470" s="233" t="str">
        <f>IF((TEXT("Oct 28, 2024 00:00 AM","mmm dd, yyyy hh:mm") - TEXT(HelpMe7[[#This Row],[Updated Creation Date]],"mmm dd, yyyy hh:mm"))&gt;0, "Yes","No")</f>
        <v>Yes</v>
      </c>
      <c r="AA470" s="230">
        <f ca="1">IF(HelpMe7[[#This Row],[Updated Resolved Date]]="-",NOW()-TEXT(HelpMe7[[#This Row],[Updated Creation Date]],"mmm dd, yyyy hh:mm"),HelpMe7[[#This Row],[Updated Resolved Date]]-HelpMe7[[#This Row],[Updated Creation Date]])</f>
        <v>5.9819444444437977</v>
      </c>
      <c r="AB470" s="231">
        <f>YEAR(TEXT(HelpMe7[[#This Row],[Updated Creation Date]],"mmm dd, yyyy hh:mm"))</f>
        <v>2024</v>
      </c>
      <c r="AC470" s="228">
        <f>WEEKNUM(TEXT(HelpMe7[[#This Row],[Updated Creation Date]],"mmm dd, yyyy hh:mm"),2)</f>
        <v>36</v>
      </c>
      <c r="AD470" s="228" t="str">
        <f>_xlfn.CONCAT(HelpMe7[[#This Row],[Year]],"-W",HelpMe7[[#This Row],[Week'#]])</f>
        <v>2024-W36</v>
      </c>
      <c r="AE470" s="228" t="str">
        <f>IFERROR(VLOOKUP(HelpMe7[[#This Row],[ID]],CGTracker[#All],11,FALSE),"No CG Status Found")</f>
        <v>No CG Status Found</v>
      </c>
      <c r="AF470" s="228">
        <f>MONTH(TEXT(HelpMe7[[#This Row],[Updated Creation Date]],"mmm dd, yyyy hh:mm"))</f>
        <v>9</v>
      </c>
      <c r="AG470" s="228" t="str">
        <f>_xlfn.CONCAT(HelpMe7[[#This Row],[Year]],"-M",HelpMe7[[#This Row],[Month]])</f>
        <v>2024-M9</v>
      </c>
      <c r="AH470" s="228" t="str">
        <f ca="1">IF(HelpMe7[[#This Row],[Age]]&lt;2,"Less than 2",IF(HelpMe7[[#This Row],[Age]]&lt;5,"From 2 to 5",IF(HelpMe7[[#This Row],[Age]]&lt;10,"From 5 to 10","More than 10")))</f>
        <v>From 5 to 10</v>
      </c>
      <c r="AI4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45538.537499999999</v>
      </c>
      <c r="AJ4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45544.519444444442</v>
      </c>
    </row>
    <row r="471" spans="1:36" ht="26.1">
      <c r="A471" s="236" t="s">
        <v>9811</v>
      </c>
      <c r="B471" s="224" t="s">
        <v>117</v>
      </c>
      <c r="C471" s="224" t="s">
        <v>892</v>
      </c>
      <c r="D471" s="1" t="s">
        <v>3825</v>
      </c>
      <c r="E471" s="224" t="s">
        <v>2825</v>
      </c>
      <c r="F471" s="224" t="s">
        <v>881</v>
      </c>
      <c r="G471" s="224" t="s">
        <v>882</v>
      </c>
      <c r="H471" s="224" t="s">
        <v>403</v>
      </c>
      <c r="I471" s="227" t="s">
        <v>9812</v>
      </c>
      <c r="J471" s="225" t="s">
        <v>9813</v>
      </c>
      <c r="K471" s="224" t="s">
        <v>890</v>
      </c>
      <c r="L471" s="225" t="s">
        <v>9597</v>
      </c>
      <c r="M471" s="224" t="s">
        <v>2825</v>
      </c>
      <c r="N471" s="224" t="s">
        <v>1240</v>
      </c>
      <c r="O471" s="224" t="s">
        <v>850</v>
      </c>
      <c r="P471" s="225" t="s">
        <v>9597</v>
      </c>
      <c r="Q471" s="224" t="s">
        <v>795</v>
      </c>
      <c r="R471" s="225" t="s">
        <v>9814</v>
      </c>
      <c r="S471" s="225" t="s">
        <v>9814</v>
      </c>
      <c r="T471" s="225" t="s">
        <v>9813</v>
      </c>
      <c r="U471" s="224" t="s">
        <v>890</v>
      </c>
      <c r="V471" s="224" t="s">
        <v>855</v>
      </c>
      <c r="W471" s="224" t="s">
        <v>938</v>
      </c>
      <c r="X471" s="228" t="str">
        <f>VLOOKUP(HelpMe7[[#This Row],[Technician]],Technicians[#All],3,FALSE)</f>
        <v>RAK Ceramics</v>
      </c>
      <c r="Y471" s="228" t="str">
        <f>VLOOKUP(HelpMe7[[#This Row],[Technician]],Technicians[#All],2,FALSE)</f>
        <v>SAP Basis</v>
      </c>
      <c r="Z471" s="233" t="str">
        <f>IF((TEXT("Oct 28, 2024 00:00 AM","mmm dd, yyyy hh:mm") - TEXT(HelpMe7[[#This Row],[Updated Creation Date]],"mmm dd, yyyy hh:mm"))&gt;0, "Yes","No")</f>
        <v>Yes</v>
      </c>
      <c r="AA471" s="230">
        <f ca="1">IF(HelpMe7[[#This Row],[Updated Resolved Date]]="-",NOW()-TEXT(HelpMe7[[#This Row],[Updated Creation Date]],"mmm dd, yyyy hh:mm"),HelpMe7[[#This Row],[Updated Resolved Date]]-HelpMe7[[#This Row],[Updated Creation Date]])</f>
        <v>1.015277777776646</v>
      </c>
      <c r="AB471" s="231">
        <f>YEAR(TEXT(HelpMe7[[#This Row],[Updated Creation Date]],"mmm dd, yyyy hh:mm"))</f>
        <v>2024</v>
      </c>
      <c r="AC471" s="228">
        <f>WEEKNUM(TEXT(HelpMe7[[#This Row],[Updated Creation Date]],"mmm dd, yyyy hh:mm"),2)</f>
        <v>36</v>
      </c>
      <c r="AD471" s="228" t="str">
        <f>_xlfn.CONCAT(HelpMe7[[#This Row],[Year]],"-W",HelpMe7[[#This Row],[Week'#]])</f>
        <v>2024-W36</v>
      </c>
      <c r="AE471" s="228" t="str">
        <f>IFERROR(VLOOKUP(HelpMe7[[#This Row],[ID]],CGTracker[#All],11,FALSE),"No CG Status Found")</f>
        <v>No CG Status Found</v>
      </c>
      <c r="AF471" s="228">
        <f>MONTH(TEXT(HelpMe7[[#This Row],[Updated Creation Date]],"mmm dd, yyyy hh:mm"))</f>
        <v>9</v>
      </c>
      <c r="AG471" s="228" t="str">
        <f>_xlfn.CONCAT(HelpMe7[[#This Row],[Year]],"-M",HelpMe7[[#This Row],[Month]])</f>
        <v>2024-M9</v>
      </c>
      <c r="AH471" s="228" t="str">
        <f ca="1">IF(HelpMe7[[#This Row],[Age]]&lt;2,"Less than 2",IF(HelpMe7[[#This Row],[Age]]&lt;5,"From 2 to 5",IF(HelpMe7[[#This Row],[Age]]&lt;10,"From 5 to 10","More than 10")))</f>
        <v>Less than 2</v>
      </c>
      <c r="AI4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45539.655555555553</v>
      </c>
      <c r="AJ4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45540.67083333333</v>
      </c>
    </row>
    <row r="472" spans="1:36" ht="14.45">
      <c r="A472" s="236" t="s">
        <v>9815</v>
      </c>
      <c r="B472" s="224" t="s">
        <v>117</v>
      </c>
      <c r="C472" s="224" t="s">
        <v>795</v>
      </c>
      <c r="D472" s="1" t="s">
        <v>3830</v>
      </c>
      <c r="E472" s="224" t="s">
        <v>1094</v>
      </c>
      <c r="F472" s="224" t="s">
        <v>881</v>
      </c>
      <c r="G472" s="224" t="s">
        <v>882</v>
      </c>
      <c r="H472" s="224" t="s">
        <v>403</v>
      </c>
      <c r="I472" s="227" t="s">
        <v>9816</v>
      </c>
      <c r="J472" s="225" t="s">
        <v>9817</v>
      </c>
      <c r="K472" s="224" t="s">
        <v>846</v>
      </c>
      <c r="L472" s="225" t="s">
        <v>9699</v>
      </c>
      <c r="M472" s="224" t="s">
        <v>1094</v>
      </c>
      <c r="N472" s="224" t="s">
        <v>1098</v>
      </c>
      <c r="O472" s="224" t="s">
        <v>850</v>
      </c>
      <c r="P472" s="225" t="s">
        <v>9699</v>
      </c>
      <c r="Q472" s="224" t="s">
        <v>795</v>
      </c>
      <c r="R472" s="225" t="s">
        <v>9818</v>
      </c>
      <c r="S472" s="225" t="s">
        <v>3824</v>
      </c>
      <c r="T472" s="225" t="s">
        <v>9817</v>
      </c>
      <c r="U472" s="224" t="s">
        <v>890</v>
      </c>
      <c r="V472" s="224" t="s">
        <v>855</v>
      </c>
      <c r="W472" s="224" t="s">
        <v>869</v>
      </c>
      <c r="X472" s="228" t="str">
        <f>VLOOKUP(HelpMe7[[#This Row],[Technician]],Technicians[#All],3,FALSE)</f>
        <v>RAK Ceramics</v>
      </c>
      <c r="Y472" s="228" t="str">
        <f>VLOOKUP(HelpMe7[[#This Row],[Technician]],Technicians[#All],2,FALSE)</f>
        <v>SAP Basis</v>
      </c>
      <c r="Z472" s="233" t="str">
        <f>IF((TEXT("Oct 28, 2024 00:00 AM","mmm dd, yyyy hh:mm") - TEXT(HelpMe7[[#This Row],[Updated Creation Date]],"mmm dd, yyyy hh:mm"))&gt;0, "Yes","No")</f>
        <v>Yes</v>
      </c>
      <c r="AA472" s="230">
        <f ca="1">IF(HelpMe7[[#This Row],[Updated Resolved Date]]="-",NOW()-TEXT(HelpMe7[[#This Row],[Updated Creation Date]],"mmm dd, yyyy hh:mm"),HelpMe7[[#This Row],[Updated Resolved Date]]-HelpMe7[[#This Row],[Updated Creation Date]])</f>
        <v>0.20625000000291038</v>
      </c>
      <c r="AB472" s="231">
        <f>YEAR(TEXT(HelpMe7[[#This Row],[Updated Creation Date]],"mmm dd, yyyy hh:mm"))</f>
        <v>2024</v>
      </c>
      <c r="AC472" s="228">
        <f>WEEKNUM(TEXT(HelpMe7[[#This Row],[Updated Creation Date]],"mmm dd, yyyy hh:mm"),2)</f>
        <v>36</v>
      </c>
      <c r="AD472" s="228" t="str">
        <f>_xlfn.CONCAT(HelpMe7[[#This Row],[Year]],"-W",HelpMe7[[#This Row],[Week'#]])</f>
        <v>2024-W36</v>
      </c>
      <c r="AE472" s="228" t="str">
        <f>IFERROR(VLOOKUP(HelpMe7[[#This Row],[ID]],CGTracker[#All],11,FALSE),"No CG Status Found")</f>
        <v>No CG Status Found</v>
      </c>
      <c r="AF472" s="228">
        <f>MONTH(TEXT(HelpMe7[[#This Row],[Updated Creation Date]],"mmm dd, yyyy hh:mm"))</f>
        <v>9</v>
      </c>
      <c r="AG472" s="228" t="str">
        <f>_xlfn.CONCAT(HelpMe7[[#This Row],[Year]],"-M",HelpMe7[[#This Row],[Month]])</f>
        <v>2024-M9</v>
      </c>
      <c r="AH472" s="228" t="str">
        <f ca="1">IF(HelpMe7[[#This Row],[Age]]&lt;2,"Less than 2",IF(HelpMe7[[#This Row],[Age]]&lt;5,"From 2 to 5",IF(HelpMe7[[#This Row],[Age]]&lt;10,"From 5 to 10","More than 10")))</f>
        <v>Less than 2</v>
      </c>
      <c r="AI4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45538.477777777778</v>
      </c>
      <c r="AJ4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45538.684027777781</v>
      </c>
    </row>
    <row r="473" spans="1:36" ht="14.45">
      <c r="A473" s="236" t="s">
        <v>9819</v>
      </c>
      <c r="B473" s="224" t="s">
        <v>117</v>
      </c>
      <c r="C473" s="224" t="s">
        <v>795</v>
      </c>
      <c r="D473" s="1" t="s">
        <v>3836</v>
      </c>
      <c r="E473" s="224" t="s">
        <v>1094</v>
      </c>
      <c r="F473" s="224" t="s">
        <v>881</v>
      </c>
      <c r="G473" s="224" t="s">
        <v>882</v>
      </c>
      <c r="H473" s="224" t="s">
        <v>403</v>
      </c>
      <c r="I473" s="227" t="s">
        <v>9820</v>
      </c>
      <c r="J473" s="225" t="s">
        <v>9821</v>
      </c>
      <c r="K473" s="224" t="s">
        <v>846</v>
      </c>
      <c r="L473" s="225" t="s">
        <v>9699</v>
      </c>
      <c r="M473" s="224" t="s">
        <v>1094</v>
      </c>
      <c r="N473" s="224" t="s">
        <v>1098</v>
      </c>
      <c r="O473" s="224" t="s">
        <v>850</v>
      </c>
      <c r="P473" s="225" t="s">
        <v>9699</v>
      </c>
      <c r="Q473" s="224" t="s">
        <v>795</v>
      </c>
      <c r="R473" s="225" t="s">
        <v>3648</v>
      </c>
      <c r="S473" s="225" t="s">
        <v>9822</v>
      </c>
      <c r="T473" s="225" t="s">
        <v>9821</v>
      </c>
      <c r="U473" s="224" t="s">
        <v>890</v>
      </c>
      <c r="V473" s="224" t="s">
        <v>855</v>
      </c>
      <c r="W473" s="224" t="s">
        <v>869</v>
      </c>
      <c r="X473" s="228" t="str">
        <f>VLOOKUP(HelpMe7[[#This Row],[Technician]],Technicians[#All],3,FALSE)</f>
        <v>RAK Ceramics</v>
      </c>
      <c r="Y473" s="228" t="str">
        <f>VLOOKUP(HelpMe7[[#This Row],[Technician]],Technicians[#All],2,FALSE)</f>
        <v>SAP Basis</v>
      </c>
      <c r="Z473" s="233" t="str">
        <f>IF((TEXT("Oct 28, 2024 00:00 AM","mmm dd, yyyy hh:mm") - TEXT(HelpMe7[[#This Row],[Updated Creation Date]],"mmm dd, yyyy hh:mm"))&gt;0, "Yes","No")</f>
        <v>Yes</v>
      </c>
      <c r="AA473" s="230">
        <f ca="1">IF(HelpMe7[[#This Row],[Updated Resolved Date]]="-",NOW()-TEXT(HelpMe7[[#This Row],[Updated Creation Date]],"mmm dd, yyyy hh:mm"),HelpMe7[[#This Row],[Updated Resolved Date]]-HelpMe7[[#This Row],[Updated Creation Date]])</f>
        <v>0.20416666666278616</v>
      </c>
      <c r="AB473" s="231">
        <f>YEAR(TEXT(HelpMe7[[#This Row],[Updated Creation Date]],"mmm dd, yyyy hh:mm"))</f>
        <v>2024</v>
      </c>
      <c r="AC473" s="228">
        <f>WEEKNUM(TEXT(HelpMe7[[#This Row],[Updated Creation Date]],"mmm dd, yyyy hh:mm"),2)</f>
        <v>36</v>
      </c>
      <c r="AD473" s="228" t="str">
        <f>_xlfn.CONCAT(HelpMe7[[#This Row],[Year]],"-W",HelpMe7[[#This Row],[Week'#]])</f>
        <v>2024-W36</v>
      </c>
      <c r="AE473" s="228" t="str">
        <f>IFERROR(VLOOKUP(HelpMe7[[#This Row],[ID]],CGTracker[#All],11,FALSE),"No CG Status Found")</f>
        <v>No CG Status Found</v>
      </c>
      <c r="AF473" s="228">
        <f>MONTH(TEXT(HelpMe7[[#This Row],[Updated Creation Date]],"mmm dd, yyyy hh:mm"))</f>
        <v>9</v>
      </c>
      <c r="AG473" s="228" t="str">
        <f>_xlfn.CONCAT(HelpMe7[[#This Row],[Year]],"-M",HelpMe7[[#This Row],[Month]])</f>
        <v>2024-M9</v>
      </c>
      <c r="AH473" s="228" t="str">
        <f ca="1">IF(HelpMe7[[#This Row],[Age]]&lt;2,"Less than 2",IF(HelpMe7[[#This Row],[Age]]&lt;5,"From 2 to 5",IF(HelpMe7[[#This Row],[Age]]&lt;10,"From 5 to 10","More than 10")))</f>
        <v>Less than 2</v>
      </c>
      <c r="AI4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45538.478472222225</v>
      </c>
      <c r="AJ4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45538.682638888888</v>
      </c>
    </row>
    <row r="474" spans="1:36" ht="14.45">
      <c r="A474" s="236" t="s">
        <v>9823</v>
      </c>
      <c r="B474" s="224" t="s">
        <v>117</v>
      </c>
      <c r="C474" s="224" t="s">
        <v>795</v>
      </c>
      <c r="D474" s="1" t="s">
        <v>3842</v>
      </c>
      <c r="E474" s="224" t="s">
        <v>1094</v>
      </c>
      <c r="F474" s="224" t="s">
        <v>881</v>
      </c>
      <c r="G474" s="224" t="s">
        <v>882</v>
      </c>
      <c r="H474" s="224" t="s">
        <v>403</v>
      </c>
      <c r="I474" s="227" t="s">
        <v>9824</v>
      </c>
      <c r="J474" s="225" t="s">
        <v>9825</v>
      </c>
      <c r="K474" s="224" t="s">
        <v>846</v>
      </c>
      <c r="L474" s="225" t="s">
        <v>9597</v>
      </c>
      <c r="M474" s="224" t="s">
        <v>1094</v>
      </c>
      <c r="N474" s="224" t="s">
        <v>1098</v>
      </c>
      <c r="O474" s="224" t="s">
        <v>850</v>
      </c>
      <c r="P474" s="225" t="s">
        <v>9597</v>
      </c>
      <c r="Q474" s="224" t="s">
        <v>795</v>
      </c>
      <c r="R474" s="225" t="s">
        <v>9826</v>
      </c>
      <c r="S474" s="225" t="s">
        <v>9826</v>
      </c>
      <c r="T474" s="225" t="s">
        <v>9825</v>
      </c>
      <c r="U474" s="224" t="s">
        <v>890</v>
      </c>
      <c r="V474" s="224" t="s">
        <v>855</v>
      </c>
      <c r="W474" s="224" t="s">
        <v>869</v>
      </c>
      <c r="X474" s="228" t="str">
        <f>VLOOKUP(HelpMe7[[#This Row],[Technician]],Technicians[#All],3,FALSE)</f>
        <v>RAK Ceramics</v>
      </c>
      <c r="Y474" s="228" t="str">
        <f>VLOOKUP(HelpMe7[[#This Row],[Technician]],Technicians[#All],2,FALSE)</f>
        <v>SAP Basis</v>
      </c>
      <c r="Z474" s="233" t="str">
        <f>IF((TEXT("Oct 28, 2024 00:00 AM","mmm dd, yyyy hh:mm") - TEXT(HelpMe7[[#This Row],[Updated Creation Date]],"mmm dd, yyyy hh:mm"))&gt;0, "Yes","No")</f>
        <v>Yes</v>
      </c>
      <c r="AA474" s="230">
        <f ca="1">IF(HelpMe7[[#This Row],[Updated Resolved Date]]="-",NOW()-TEXT(HelpMe7[[#This Row],[Updated Creation Date]],"mmm dd, yyyy hh:mm"),HelpMe7[[#This Row],[Updated Resolved Date]]-HelpMe7[[#This Row],[Updated Creation Date]])</f>
        <v>0.94305555555911269</v>
      </c>
      <c r="AB474" s="231">
        <f>YEAR(TEXT(HelpMe7[[#This Row],[Updated Creation Date]],"mmm dd, yyyy hh:mm"))</f>
        <v>2024</v>
      </c>
      <c r="AC474" s="228">
        <f>WEEKNUM(TEXT(HelpMe7[[#This Row],[Updated Creation Date]],"mmm dd, yyyy hh:mm"),2)</f>
        <v>36</v>
      </c>
      <c r="AD474" s="228" t="str">
        <f>_xlfn.CONCAT(HelpMe7[[#This Row],[Year]],"-W",HelpMe7[[#This Row],[Week'#]])</f>
        <v>2024-W36</v>
      </c>
      <c r="AE474" s="228" t="str">
        <f>IFERROR(VLOOKUP(HelpMe7[[#This Row],[ID]],CGTracker[#All],11,FALSE),"No CG Status Found")</f>
        <v>No CG Status Found</v>
      </c>
      <c r="AF474" s="228">
        <f>MONTH(TEXT(HelpMe7[[#This Row],[Updated Creation Date]],"mmm dd, yyyy hh:mm"))</f>
        <v>9</v>
      </c>
      <c r="AG474" s="228" t="str">
        <f>_xlfn.CONCAT(HelpMe7[[#This Row],[Year]],"-M",HelpMe7[[#This Row],[Month]])</f>
        <v>2024-M9</v>
      </c>
      <c r="AH474" s="228" t="str">
        <f ca="1">IF(HelpMe7[[#This Row],[Age]]&lt;2,"Less than 2",IF(HelpMe7[[#This Row],[Age]]&lt;5,"From 2 to 5",IF(HelpMe7[[#This Row],[Age]]&lt;10,"From 5 to 10","More than 10")))</f>
        <v>Less than 2</v>
      </c>
      <c r="AI4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45539.724999999999</v>
      </c>
      <c r="AJ4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45540.668055555558</v>
      </c>
    </row>
    <row r="475" spans="1:36" ht="14.45">
      <c r="A475" s="236" t="s">
        <v>9827</v>
      </c>
      <c r="B475" s="224" t="s">
        <v>117</v>
      </c>
      <c r="C475" s="224" t="s">
        <v>892</v>
      </c>
      <c r="D475" s="1" t="s">
        <v>3847</v>
      </c>
      <c r="E475" s="224" t="s">
        <v>2351</v>
      </c>
      <c r="F475" s="224" t="s">
        <v>742</v>
      </c>
      <c r="G475" s="224" t="s">
        <v>516</v>
      </c>
      <c r="H475" s="224" t="s">
        <v>403</v>
      </c>
      <c r="I475" s="227" t="s">
        <v>9828</v>
      </c>
      <c r="J475" s="225" t="s">
        <v>9829</v>
      </c>
      <c r="K475" s="224" t="s">
        <v>846</v>
      </c>
      <c r="L475" s="225" t="s">
        <v>9188</v>
      </c>
      <c r="M475" s="224" t="s">
        <v>2351</v>
      </c>
      <c r="N475" s="224" t="s">
        <v>1170</v>
      </c>
      <c r="O475" s="224" t="s">
        <v>850</v>
      </c>
      <c r="P475" s="225" t="s">
        <v>9188</v>
      </c>
      <c r="Q475" s="224" t="s">
        <v>795</v>
      </c>
      <c r="R475" s="225" t="s">
        <v>9830</v>
      </c>
      <c r="S475" s="225" t="s">
        <v>9830</v>
      </c>
      <c r="T475" s="225" t="s">
        <v>9829</v>
      </c>
      <c r="U475" s="224" t="s">
        <v>846</v>
      </c>
      <c r="V475" s="224" t="s">
        <v>3852</v>
      </c>
      <c r="W475" s="224" t="s">
        <v>869</v>
      </c>
      <c r="X475" s="228" t="str">
        <f>VLOOKUP(HelpMe7[[#This Row],[Technician]],Technicians[#All],3,FALSE)</f>
        <v>RAK Ceramics</v>
      </c>
      <c r="Y475" s="228" t="str">
        <f>VLOOKUP(HelpMe7[[#This Row],[Technician]],Technicians[#All],2,FALSE)</f>
        <v>SAP SD</v>
      </c>
      <c r="Z475" s="233" t="str">
        <f>IF((TEXT("Oct 28, 2024 00:00 AM","mmm dd, yyyy hh:mm") - TEXT(HelpMe7[[#This Row],[Updated Creation Date]],"mmm dd, yyyy hh:mm"))&gt;0, "Yes","No")</f>
        <v>Yes</v>
      </c>
      <c r="AA475" s="230">
        <f ca="1">IF(HelpMe7[[#This Row],[Updated Resolved Date]]="-",NOW()-TEXT(HelpMe7[[#This Row],[Updated Creation Date]],"mmm dd, yyyy hh:mm"),HelpMe7[[#This Row],[Updated Resolved Date]]-HelpMe7[[#This Row],[Updated Creation Date]])</f>
        <v>34.068055555551837</v>
      </c>
      <c r="AB475" s="231">
        <f>YEAR(TEXT(HelpMe7[[#This Row],[Updated Creation Date]],"mmm dd, yyyy hh:mm"))</f>
        <v>2024</v>
      </c>
      <c r="AC475" s="228">
        <f>WEEKNUM(TEXT(HelpMe7[[#This Row],[Updated Creation Date]],"mmm dd, yyyy hh:mm"),2)</f>
        <v>36</v>
      </c>
      <c r="AD475" s="228" t="str">
        <f>_xlfn.CONCAT(HelpMe7[[#This Row],[Year]],"-W",HelpMe7[[#This Row],[Week'#]])</f>
        <v>2024-W36</v>
      </c>
      <c r="AE475" s="228" t="str">
        <f>IFERROR(VLOOKUP(HelpMe7[[#This Row],[ID]],CGTracker[#All],11,FALSE),"No CG Status Found")</f>
        <v>No CG Status Found</v>
      </c>
      <c r="AF475" s="228">
        <f>MONTH(TEXT(HelpMe7[[#This Row],[Updated Creation Date]],"mmm dd, yyyy hh:mm"))</f>
        <v>9</v>
      </c>
      <c r="AG475" s="228" t="str">
        <f>_xlfn.CONCAT(HelpMe7[[#This Row],[Year]],"-M",HelpMe7[[#This Row],[Month]])</f>
        <v>2024-M9</v>
      </c>
      <c r="AH475" s="228" t="str">
        <f ca="1">IF(HelpMe7[[#This Row],[Age]]&lt;2,"Less than 2",IF(HelpMe7[[#This Row],[Age]]&lt;5,"From 2 to 5",IF(HelpMe7[[#This Row],[Age]]&lt;10,"From 5 to 10","More than 10")))</f>
        <v>More than 10</v>
      </c>
      <c r="AI4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45538.402083333334</v>
      </c>
      <c r="AJ4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45572.470138888886</v>
      </c>
    </row>
    <row r="476" spans="1:36" ht="26.1">
      <c r="A476" s="236" t="s">
        <v>9831</v>
      </c>
      <c r="B476" s="224" t="s">
        <v>117</v>
      </c>
      <c r="C476" s="224" t="s">
        <v>795</v>
      </c>
      <c r="D476" s="1" t="s">
        <v>3853</v>
      </c>
      <c r="E476" s="224" t="s">
        <v>1211</v>
      </c>
      <c r="F476" s="224" t="s">
        <v>2413</v>
      </c>
      <c r="G476" s="224" t="s">
        <v>882</v>
      </c>
      <c r="H476" s="224" t="s">
        <v>403</v>
      </c>
      <c r="I476" s="227" t="s">
        <v>9832</v>
      </c>
      <c r="J476" s="225" t="s">
        <v>9833</v>
      </c>
      <c r="K476" s="224" t="s">
        <v>890</v>
      </c>
      <c r="L476" s="225" t="s">
        <v>9834</v>
      </c>
      <c r="M476" s="224" t="s">
        <v>1211</v>
      </c>
      <c r="N476" s="224" t="s">
        <v>924</v>
      </c>
      <c r="O476" s="224" t="s">
        <v>850</v>
      </c>
      <c r="P476" s="225" t="s">
        <v>9834</v>
      </c>
      <c r="Q476" s="224" t="s">
        <v>795</v>
      </c>
      <c r="R476" s="225" t="s">
        <v>9835</v>
      </c>
      <c r="S476" s="225" t="s">
        <v>9835</v>
      </c>
      <c r="T476" s="225" t="s">
        <v>9833</v>
      </c>
      <c r="U476" s="224" t="s">
        <v>890</v>
      </c>
      <c r="V476" s="224" t="s">
        <v>855</v>
      </c>
      <c r="W476" s="224" t="s">
        <v>938</v>
      </c>
      <c r="X476" s="228" t="str">
        <f>VLOOKUP(HelpMe7[[#This Row],[Technician]],Technicians[#All],3,FALSE)</f>
        <v>RAK Ceramics</v>
      </c>
      <c r="Y476" s="228" t="str">
        <f>VLOOKUP(HelpMe7[[#This Row],[Technician]],Technicians[#All],2,FALSE)</f>
        <v>SAP Basis</v>
      </c>
      <c r="Z476" s="233" t="str">
        <f>IF((TEXT("Oct 28, 2024 00:00 AM","mmm dd, yyyy hh:mm") - TEXT(HelpMe7[[#This Row],[Updated Creation Date]],"mmm dd, yyyy hh:mm"))&gt;0, "Yes","No")</f>
        <v>Yes</v>
      </c>
      <c r="AA476" s="230">
        <f ca="1">IF(HelpMe7[[#This Row],[Updated Resolved Date]]="-",NOW()-TEXT(HelpMe7[[#This Row],[Updated Creation Date]],"mmm dd, yyyy hh:mm"),HelpMe7[[#This Row],[Updated Resolved Date]]-HelpMe7[[#This Row],[Updated Creation Date]])</f>
        <v>4.7930555555503815</v>
      </c>
      <c r="AB476" s="231">
        <f>YEAR(TEXT(HelpMe7[[#This Row],[Updated Creation Date]],"mmm dd, yyyy hh:mm"))</f>
        <v>2024</v>
      </c>
      <c r="AC476" s="228">
        <f>WEEKNUM(TEXT(HelpMe7[[#This Row],[Updated Creation Date]],"mmm dd, yyyy hh:mm"),2)</f>
        <v>36</v>
      </c>
      <c r="AD476" s="228" t="str">
        <f>_xlfn.CONCAT(HelpMe7[[#This Row],[Year]],"-W",HelpMe7[[#This Row],[Week'#]])</f>
        <v>2024-W36</v>
      </c>
      <c r="AE476" s="228" t="str">
        <f>IFERROR(VLOOKUP(HelpMe7[[#This Row],[ID]],CGTracker[#All],11,FALSE),"No CG Status Found")</f>
        <v>No CG Status Found</v>
      </c>
      <c r="AF476" s="228">
        <f>MONTH(TEXT(HelpMe7[[#This Row],[Updated Creation Date]],"mmm dd, yyyy hh:mm"))</f>
        <v>9</v>
      </c>
      <c r="AG476" s="228" t="str">
        <f>_xlfn.CONCAT(HelpMe7[[#This Row],[Year]],"-M",HelpMe7[[#This Row],[Month]])</f>
        <v>2024-M9</v>
      </c>
      <c r="AH476" s="228" t="str">
        <f ca="1">IF(HelpMe7[[#This Row],[Age]]&lt;2,"Less than 2",IF(HelpMe7[[#This Row],[Age]]&lt;5,"From 2 to 5",IF(HelpMe7[[#This Row],[Age]]&lt;10,"From 5 to 10","More than 10")))</f>
        <v>From 2 to 5</v>
      </c>
      <c r="AI4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45539.684027777781</v>
      </c>
      <c r="AJ4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45544.477083333331</v>
      </c>
    </row>
    <row r="477" spans="1:36" ht="14.45">
      <c r="A477" s="236" t="s">
        <v>9836</v>
      </c>
      <c r="B477" s="224" t="s">
        <v>117</v>
      </c>
      <c r="C477" s="224" t="s">
        <v>795</v>
      </c>
      <c r="D477" s="1" t="s">
        <v>3859</v>
      </c>
      <c r="E477" s="224" t="s">
        <v>3860</v>
      </c>
      <c r="F477" s="224" t="s">
        <v>881</v>
      </c>
      <c r="G477" s="224" t="s">
        <v>882</v>
      </c>
      <c r="H477" s="224" t="s">
        <v>403</v>
      </c>
      <c r="I477" s="227" t="s">
        <v>3867</v>
      </c>
      <c r="J477" s="225" t="s">
        <v>3872</v>
      </c>
      <c r="K477" s="224" t="s">
        <v>846</v>
      </c>
      <c r="L477" s="225" t="s">
        <v>4312</v>
      </c>
      <c r="M477" s="224" t="s">
        <v>3860</v>
      </c>
      <c r="N477" s="224" t="s">
        <v>1240</v>
      </c>
      <c r="O477" s="224" t="s">
        <v>850</v>
      </c>
      <c r="P477" s="225" t="s">
        <v>4312</v>
      </c>
      <c r="Q477" s="224" t="s">
        <v>795</v>
      </c>
      <c r="R477" s="225" t="s">
        <v>9837</v>
      </c>
      <c r="S477" s="225" t="s">
        <v>9838</v>
      </c>
      <c r="T477" s="225" t="s">
        <v>3872</v>
      </c>
      <c r="U477" s="224" t="s">
        <v>890</v>
      </c>
      <c r="V477" s="224" t="s">
        <v>855</v>
      </c>
      <c r="W477" s="224" t="s">
        <v>869</v>
      </c>
      <c r="X477" s="228" t="str">
        <f>VLOOKUP(HelpMe7[[#This Row],[Technician]],Technicians[#All],3,FALSE)</f>
        <v>RAK Ceramics</v>
      </c>
      <c r="Y477" s="228" t="str">
        <f>VLOOKUP(HelpMe7[[#This Row],[Technician]],Technicians[#All],2,FALSE)</f>
        <v>SAP Basis</v>
      </c>
      <c r="Z477" s="233" t="str">
        <f>IF((TEXT("Oct 28, 2024 00:00 AM","mmm dd, yyyy hh:mm") - TEXT(HelpMe7[[#This Row],[Updated Creation Date]],"mmm dd, yyyy hh:mm"))&gt;0, "Yes","No")</f>
        <v>Yes</v>
      </c>
      <c r="AA477" s="230">
        <f ca="1">IF(HelpMe7[[#This Row],[Updated Resolved Date]]="-",NOW()-TEXT(HelpMe7[[#This Row],[Updated Creation Date]],"mmm dd, yyyy hh:mm"),HelpMe7[[#This Row],[Updated Resolved Date]]-HelpMe7[[#This Row],[Updated Creation Date]])</f>
        <v>12.786111111105129</v>
      </c>
      <c r="AB477" s="231">
        <f>YEAR(TEXT(HelpMe7[[#This Row],[Updated Creation Date]],"mmm dd, yyyy hh:mm"))</f>
        <v>2024</v>
      </c>
      <c r="AC477" s="228">
        <f>WEEKNUM(TEXT(HelpMe7[[#This Row],[Updated Creation Date]],"mmm dd, yyyy hh:mm"),2)</f>
        <v>36</v>
      </c>
      <c r="AD477" s="228" t="str">
        <f>_xlfn.CONCAT(HelpMe7[[#This Row],[Year]],"-W",HelpMe7[[#This Row],[Week'#]])</f>
        <v>2024-W36</v>
      </c>
      <c r="AE477" s="228" t="str">
        <f>IFERROR(VLOOKUP(HelpMe7[[#This Row],[ID]],CGTracker[#All],11,FALSE),"No CG Status Found")</f>
        <v>No CG Status Found</v>
      </c>
      <c r="AF477" s="228">
        <f>MONTH(TEXT(HelpMe7[[#This Row],[Updated Creation Date]],"mmm dd, yyyy hh:mm"))</f>
        <v>9</v>
      </c>
      <c r="AG477" s="228" t="str">
        <f>_xlfn.CONCAT(HelpMe7[[#This Row],[Year]],"-M",HelpMe7[[#This Row],[Month]])</f>
        <v>2024-M9</v>
      </c>
      <c r="AH477" s="228" t="str">
        <f ca="1">IF(HelpMe7[[#This Row],[Age]]&lt;2,"Less than 2",IF(HelpMe7[[#This Row],[Age]]&lt;5,"From 2 to 5",IF(HelpMe7[[#This Row],[Age]]&lt;10,"From 5 to 10","More than 10")))</f>
        <v>More than 10</v>
      </c>
      <c r="AI4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45538.663888888892</v>
      </c>
      <c r="AJ4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45551.45</v>
      </c>
    </row>
    <row r="478" spans="1:36" ht="14.45">
      <c r="A478" s="236" t="s">
        <v>9839</v>
      </c>
      <c r="B478" s="224" t="s">
        <v>156</v>
      </c>
      <c r="C478" s="224" t="s">
        <v>795</v>
      </c>
      <c r="D478" s="1" t="s">
        <v>3866</v>
      </c>
      <c r="E478" s="224" t="s">
        <v>1506</v>
      </c>
      <c r="F478" s="224" t="s">
        <v>742</v>
      </c>
      <c r="G478" s="224" t="s">
        <v>941</v>
      </c>
      <c r="H478" s="224" t="s">
        <v>403</v>
      </c>
      <c r="I478" s="227" t="s">
        <v>9840</v>
      </c>
      <c r="J478" s="225" t="s">
        <v>9841</v>
      </c>
      <c r="K478" s="224" t="s">
        <v>846</v>
      </c>
      <c r="L478" s="225" t="s">
        <v>9842</v>
      </c>
      <c r="M478" s="224" t="s">
        <v>1506</v>
      </c>
      <c r="N478" s="224" t="s">
        <v>1122</v>
      </c>
      <c r="O478" s="224" t="s">
        <v>850</v>
      </c>
      <c r="P478" s="225" t="s">
        <v>9842</v>
      </c>
      <c r="Q478" s="224" t="s">
        <v>795</v>
      </c>
      <c r="R478" s="225" t="s">
        <v>9843</v>
      </c>
      <c r="S478" s="225" t="s">
        <v>3986</v>
      </c>
      <c r="T478" s="225" t="s">
        <v>9841</v>
      </c>
      <c r="U478" s="224" t="s">
        <v>855</v>
      </c>
      <c r="V478" s="224" t="s">
        <v>3873</v>
      </c>
      <c r="W478" s="224" t="s">
        <v>869</v>
      </c>
      <c r="X478" s="228" t="str">
        <f>VLOOKUP(HelpMe7[[#This Row],[Technician]],Technicians[#All],3,FALSE)</f>
        <v>RAK Ceramics</v>
      </c>
      <c r="Y478" s="228" t="str">
        <f>VLOOKUP(HelpMe7[[#This Row],[Technician]],Technicians[#All],2,FALSE)</f>
        <v>SAP SD</v>
      </c>
      <c r="Z478" s="233" t="str">
        <f>IF((TEXT("Oct 28, 2024 00:00 AM","mmm dd, yyyy hh:mm") - TEXT(HelpMe7[[#This Row],[Updated Creation Date]],"mmm dd, yyyy hh:mm"))&gt;0, "Yes","No")</f>
        <v>Yes</v>
      </c>
      <c r="AA478" s="230">
        <f ca="1">IF(HelpMe7[[#This Row],[Updated Resolved Date]]="-",NOW()-TEXT(HelpMe7[[#This Row],[Updated Creation Date]],"mmm dd, yyyy hh:mm"),HelpMe7[[#This Row],[Updated Resolved Date]]-HelpMe7[[#This Row],[Updated Creation Date]])</f>
        <v>20.802777777775191</v>
      </c>
      <c r="AB478" s="231">
        <f>YEAR(TEXT(HelpMe7[[#This Row],[Updated Creation Date]],"mmm dd, yyyy hh:mm"))</f>
        <v>2024</v>
      </c>
      <c r="AC478" s="228">
        <f>WEEKNUM(TEXT(HelpMe7[[#This Row],[Updated Creation Date]],"mmm dd, yyyy hh:mm"),2)</f>
        <v>36</v>
      </c>
      <c r="AD478" s="228" t="str">
        <f>_xlfn.CONCAT(HelpMe7[[#This Row],[Year]],"-W",HelpMe7[[#This Row],[Week'#]])</f>
        <v>2024-W36</v>
      </c>
      <c r="AE478" s="228" t="str">
        <f>IFERROR(VLOOKUP(HelpMe7[[#This Row],[ID]],CGTracker[#All],11,FALSE),"No CG Status Found")</f>
        <v>No CG Status Found</v>
      </c>
      <c r="AF478" s="228">
        <f>MONTH(TEXT(HelpMe7[[#This Row],[Updated Creation Date]],"mmm dd, yyyy hh:mm"))</f>
        <v>9</v>
      </c>
      <c r="AG478" s="228" t="str">
        <f>_xlfn.CONCAT(HelpMe7[[#This Row],[Year]],"-M",HelpMe7[[#This Row],[Month]])</f>
        <v>2024-M9</v>
      </c>
      <c r="AH478" s="228" t="str">
        <f ca="1">IF(HelpMe7[[#This Row],[Age]]&lt;2,"Less than 2",IF(HelpMe7[[#This Row],[Age]]&lt;5,"From 2 to 5",IF(HelpMe7[[#This Row],[Age]]&lt;10,"From 5 to 10","More than 10")))</f>
        <v>More than 10</v>
      </c>
      <c r="AI4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45538.601388888892</v>
      </c>
      <c r="AJ4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45559.404166666667</v>
      </c>
    </row>
    <row r="479" spans="1:36" ht="14.45">
      <c r="A479" s="236" t="s">
        <v>9844</v>
      </c>
      <c r="B479" s="224" t="s">
        <v>117</v>
      </c>
      <c r="C479" s="224" t="s">
        <v>795</v>
      </c>
      <c r="D479" s="1" t="s">
        <v>3874</v>
      </c>
      <c r="E479" s="224" t="s">
        <v>2061</v>
      </c>
      <c r="F479" s="224" t="s">
        <v>881</v>
      </c>
      <c r="G479" s="224" t="s">
        <v>882</v>
      </c>
      <c r="H479" s="224" t="s">
        <v>403</v>
      </c>
      <c r="I479" s="227" t="s">
        <v>2189</v>
      </c>
      <c r="J479" s="225" t="s">
        <v>9845</v>
      </c>
      <c r="K479" s="224" t="s">
        <v>846</v>
      </c>
      <c r="L479" s="225" t="s">
        <v>9694</v>
      </c>
      <c r="M479" s="224" t="s">
        <v>2061</v>
      </c>
      <c r="N479" s="224" t="s">
        <v>924</v>
      </c>
      <c r="O479" s="224" t="s">
        <v>850</v>
      </c>
      <c r="P479" s="225" t="s">
        <v>9694</v>
      </c>
      <c r="Q479" s="224" t="s">
        <v>795</v>
      </c>
      <c r="R479" s="225" t="s">
        <v>9846</v>
      </c>
      <c r="S479" s="225" t="s">
        <v>9846</v>
      </c>
      <c r="T479" s="225" t="s">
        <v>9845</v>
      </c>
      <c r="U479" s="224" t="s">
        <v>890</v>
      </c>
      <c r="V479" s="224" t="s">
        <v>855</v>
      </c>
      <c r="W479" s="224" t="s">
        <v>869</v>
      </c>
      <c r="X479" s="228" t="str">
        <f>VLOOKUP(HelpMe7[[#This Row],[Technician]],Technicians[#All],3,FALSE)</f>
        <v>RAK Ceramics</v>
      </c>
      <c r="Y479" s="228" t="str">
        <f>VLOOKUP(HelpMe7[[#This Row],[Technician]],Technicians[#All],2,FALSE)</f>
        <v>SAP Basis</v>
      </c>
      <c r="Z479" s="233" t="str">
        <f>IF((TEXT("Oct 28, 2024 00:00 AM","mmm dd, yyyy hh:mm") - TEXT(HelpMe7[[#This Row],[Updated Creation Date]],"mmm dd, yyyy hh:mm"))&gt;0, "Yes","No")</f>
        <v>Yes</v>
      </c>
      <c r="AA479" s="230">
        <f ca="1">IF(HelpMe7[[#This Row],[Updated Resolved Date]]="-",NOW()-TEXT(HelpMe7[[#This Row],[Updated Creation Date]],"mmm dd, yyyy hh:mm"),HelpMe7[[#This Row],[Updated Resolved Date]]-HelpMe7[[#This Row],[Updated Creation Date]])</f>
        <v>7.0305555555532919</v>
      </c>
      <c r="AB479" s="231">
        <f>YEAR(TEXT(HelpMe7[[#This Row],[Updated Creation Date]],"mmm dd, yyyy hh:mm"))</f>
        <v>2024</v>
      </c>
      <c r="AC479" s="228">
        <f>WEEKNUM(TEXT(HelpMe7[[#This Row],[Updated Creation Date]],"mmm dd, yyyy hh:mm"),2)</f>
        <v>36</v>
      </c>
      <c r="AD479" s="228" t="str">
        <f>_xlfn.CONCAT(HelpMe7[[#This Row],[Year]],"-W",HelpMe7[[#This Row],[Week'#]])</f>
        <v>2024-W36</v>
      </c>
      <c r="AE479" s="228" t="str">
        <f>IFERROR(VLOOKUP(HelpMe7[[#This Row],[ID]],CGTracker[#All],11,FALSE),"No CG Status Found")</f>
        <v>No CG Status Found</v>
      </c>
      <c r="AF479" s="228">
        <f>MONTH(TEXT(HelpMe7[[#This Row],[Updated Creation Date]],"mmm dd, yyyy hh:mm"))</f>
        <v>9</v>
      </c>
      <c r="AG479" s="228" t="str">
        <f>_xlfn.CONCAT(HelpMe7[[#This Row],[Year]],"-M",HelpMe7[[#This Row],[Month]])</f>
        <v>2024-M9</v>
      </c>
      <c r="AH479" s="228" t="str">
        <f ca="1">IF(HelpMe7[[#This Row],[Age]]&lt;2,"Less than 2",IF(HelpMe7[[#This Row],[Age]]&lt;5,"From 2 to 5",IF(HelpMe7[[#This Row],[Age]]&lt;10,"From 5 to 10","More than 10")))</f>
        <v>From 5 to 10</v>
      </c>
      <c r="AI4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45539.679166666669</v>
      </c>
      <c r="AJ4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45546.709722222222</v>
      </c>
    </row>
    <row r="480" spans="1:36" ht="14.45">
      <c r="A480" s="236" t="s">
        <v>9847</v>
      </c>
      <c r="B480" s="224" t="s">
        <v>117</v>
      </c>
      <c r="C480" s="224" t="s">
        <v>795</v>
      </c>
      <c r="D480" s="1" t="s">
        <v>3879</v>
      </c>
      <c r="E480" s="224" t="s">
        <v>3880</v>
      </c>
      <c r="F480" s="224" t="s">
        <v>881</v>
      </c>
      <c r="G480" s="224" t="s">
        <v>882</v>
      </c>
      <c r="H480" s="224" t="s">
        <v>403</v>
      </c>
      <c r="I480" s="227" t="s">
        <v>9848</v>
      </c>
      <c r="J480" s="225" t="s">
        <v>9849</v>
      </c>
      <c r="K480" s="224" t="s">
        <v>846</v>
      </c>
      <c r="L480" s="225" t="s">
        <v>9850</v>
      </c>
      <c r="M480" s="224" t="s">
        <v>933</v>
      </c>
      <c r="N480" s="224" t="s">
        <v>1170</v>
      </c>
      <c r="O480" s="224" t="s">
        <v>850</v>
      </c>
      <c r="P480" s="225" t="s">
        <v>9850</v>
      </c>
      <c r="Q480" s="224" t="s">
        <v>795</v>
      </c>
      <c r="R480" s="225" t="s">
        <v>9851</v>
      </c>
      <c r="S480" s="225" t="s">
        <v>9851</v>
      </c>
      <c r="T480" s="225" t="s">
        <v>9849</v>
      </c>
      <c r="U480" s="224" t="s">
        <v>890</v>
      </c>
      <c r="V480" s="224" t="s">
        <v>855</v>
      </c>
      <c r="W480" s="224" t="s">
        <v>869</v>
      </c>
      <c r="X480" s="228" t="str">
        <f>VLOOKUP(HelpMe7[[#This Row],[Technician]],Technicians[#All],3,FALSE)</f>
        <v>RAK Ceramics</v>
      </c>
      <c r="Y480" s="228" t="str">
        <f>VLOOKUP(HelpMe7[[#This Row],[Technician]],Technicians[#All],2,FALSE)</f>
        <v>SAP Basis</v>
      </c>
      <c r="Z480" s="233" t="str">
        <f>IF((TEXT("Oct 28, 2024 00:00 AM","mmm dd, yyyy hh:mm") - TEXT(HelpMe7[[#This Row],[Updated Creation Date]],"mmm dd, yyyy hh:mm"))&gt;0, "Yes","No")</f>
        <v>Yes</v>
      </c>
      <c r="AA480" s="230">
        <f ca="1">IF(HelpMe7[[#This Row],[Updated Resolved Date]]="-",NOW()-TEXT(HelpMe7[[#This Row],[Updated Creation Date]],"mmm dd, yyyy hh:mm"),HelpMe7[[#This Row],[Updated Resolved Date]]-HelpMe7[[#This Row],[Updated Creation Date]])</f>
        <v>62.035416666665697</v>
      </c>
      <c r="AB480" s="231">
        <f>YEAR(TEXT(HelpMe7[[#This Row],[Updated Creation Date]],"mmm dd, yyyy hh:mm"))</f>
        <v>2024</v>
      </c>
      <c r="AC480" s="228">
        <f>WEEKNUM(TEXT(HelpMe7[[#This Row],[Updated Creation Date]],"mmm dd, yyyy hh:mm"),2)</f>
        <v>36</v>
      </c>
      <c r="AD480" s="228" t="str">
        <f>_xlfn.CONCAT(HelpMe7[[#This Row],[Year]],"-W",HelpMe7[[#This Row],[Week'#]])</f>
        <v>2024-W36</v>
      </c>
      <c r="AE480" s="228" t="str">
        <f>IFERROR(VLOOKUP(HelpMe7[[#This Row],[ID]],CGTracker[#All],11,FALSE),"No CG Status Found")</f>
        <v>No CG Status Found</v>
      </c>
      <c r="AF480" s="228">
        <f>MONTH(TEXT(HelpMe7[[#This Row],[Updated Creation Date]],"mmm dd, yyyy hh:mm"))</f>
        <v>9</v>
      </c>
      <c r="AG480" s="228" t="str">
        <f>_xlfn.CONCAT(HelpMe7[[#This Row],[Year]],"-M",HelpMe7[[#This Row],[Month]])</f>
        <v>2024-M9</v>
      </c>
      <c r="AH480" s="228" t="str">
        <f ca="1">IF(HelpMe7[[#This Row],[Age]]&lt;2,"Less than 2",IF(HelpMe7[[#This Row],[Age]]&lt;5,"From 2 to 5",IF(HelpMe7[[#This Row],[Age]]&lt;10,"From 5 to 10","More than 10")))</f>
        <v>More than 10</v>
      </c>
      <c r="AI4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45538.695138888892</v>
      </c>
      <c r="AJ4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45600.730555555558</v>
      </c>
    </row>
    <row r="481" spans="1:36" ht="14.45">
      <c r="A481" s="236" t="s">
        <v>9852</v>
      </c>
      <c r="B481" s="224" t="s">
        <v>156</v>
      </c>
      <c r="C481" s="224" t="s">
        <v>795</v>
      </c>
      <c r="D481" s="1" t="s">
        <v>3886</v>
      </c>
      <c r="E481" s="224" t="s">
        <v>3887</v>
      </c>
      <c r="F481" s="224" t="s">
        <v>603</v>
      </c>
      <c r="G481" s="224" t="s">
        <v>895</v>
      </c>
      <c r="H481" s="224" t="s">
        <v>403</v>
      </c>
      <c r="I481" s="227" t="s">
        <v>3904</v>
      </c>
      <c r="J481" s="225" t="s">
        <v>9853</v>
      </c>
      <c r="K481" s="224" t="s">
        <v>846</v>
      </c>
      <c r="L481" s="225" t="s">
        <v>9597</v>
      </c>
      <c r="M481" s="224" t="s">
        <v>933</v>
      </c>
      <c r="N481" s="224" t="s">
        <v>1156</v>
      </c>
      <c r="O481" s="224" t="s">
        <v>850</v>
      </c>
      <c r="P481" s="225" t="s">
        <v>9597</v>
      </c>
      <c r="Q481" s="224" t="s">
        <v>795</v>
      </c>
      <c r="R481" s="225" t="s">
        <v>9854</v>
      </c>
      <c r="S481" s="225" t="s">
        <v>9854</v>
      </c>
      <c r="T481" s="225" t="s">
        <v>9853</v>
      </c>
      <c r="U481" s="224" t="s">
        <v>855</v>
      </c>
      <c r="V481" s="224" t="s">
        <v>3892</v>
      </c>
      <c r="W481" s="224" t="s">
        <v>869</v>
      </c>
      <c r="X481" s="228" t="str">
        <f>VLOOKUP(HelpMe7[[#This Row],[Technician]],Technicians[#All],3,FALSE)</f>
        <v>RAK Ceramics</v>
      </c>
      <c r="Y481" s="228" t="str">
        <f>VLOOKUP(HelpMe7[[#This Row],[Technician]],Technicians[#All],2,FALSE)</f>
        <v>SAP ABAP</v>
      </c>
      <c r="Z481" s="233" t="str">
        <f>IF((TEXT("Oct 28, 2024 00:00 AM","mmm dd, yyyy hh:mm") - TEXT(HelpMe7[[#This Row],[Updated Creation Date]],"mmm dd, yyyy hh:mm"))&gt;0, "Yes","No")</f>
        <v>Yes</v>
      </c>
      <c r="AA481" s="230">
        <f ca="1">IF(HelpMe7[[#This Row],[Updated Resolved Date]]="-",NOW()-TEXT(HelpMe7[[#This Row],[Updated Creation Date]],"mmm dd, yyyy hh:mm"),HelpMe7[[#This Row],[Updated Resolved Date]]-HelpMe7[[#This Row],[Updated Creation Date]])</f>
        <v>0.92013888889050577</v>
      </c>
      <c r="AB481" s="231">
        <f>YEAR(TEXT(HelpMe7[[#This Row],[Updated Creation Date]],"mmm dd, yyyy hh:mm"))</f>
        <v>2024</v>
      </c>
      <c r="AC481" s="228">
        <f>WEEKNUM(TEXT(HelpMe7[[#This Row],[Updated Creation Date]],"mmm dd, yyyy hh:mm"),2)</f>
        <v>36</v>
      </c>
      <c r="AD481" s="228" t="str">
        <f>_xlfn.CONCAT(HelpMe7[[#This Row],[Year]],"-W",HelpMe7[[#This Row],[Week'#]])</f>
        <v>2024-W36</v>
      </c>
      <c r="AE481" s="228" t="str">
        <f>IFERROR(VLOOKUP(HelpMe7[[#This Row],[ID]],CGTracker[#All],11,FALSE),"No CG Status Found")</f>
        <v>No CG Status Found</v>
      </c>
      <c r="AF481" s="228">
        <f>MONTH(TEXT(HelpMe7[[#This Row],[Updated Creation Date]],"mmm dd, yyyy hh:mm"))</f>
        <v>9</v>
      </c>
      <c r="AG481" s="228" t="str">
        <f>_xlfn.CONCAT(HelpMe7[[#This Row],[Year]],"-M",HelpMe7[[#This Row],[Month]])</f>
        <v>2024-M9</v>
      </c>
      <c r="AH481" s="228" t="str">
        <f ca="1">IF(HelpMe7[[#This Row],[Age]]&lt;2,"Less than 2",IF(HelpMe7[[#This Row],[Age]]&lt;5,"From 2 to 5",IF(HelpMe7[[#This Row],[Age]]&lt;10,"From 5 to 10","More than 10")))</f>
        <v>Less than 2</v>
      </c>
      <c r="AI4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45539.767361111109</v>
      </c>
      <c r="AJ4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45540.6875</v>
      </c>
    </row>
    <row r="482" spans="1:36" ht="26.1">
      <c r="A482" s="236" t="s">
        <v>9855</v>
      </c>
      <c r="B482" s="224" t="s">
        <v>117</v>
      </c>
      <c r="C482" s="224" t="s">
        <v>795</v>
      </c>
      <c r="D482" s="1" t="s">
        <v>3893</v>
      </c>
      <c r="E482" s="224" t="s">
        <v>1654</v>
      </c>
      <c r="F482" s="224" t="s">
        <v>881</v>
      </c>
      <c r="G482" s="224" t="s">
        <v>882</v>
      </c>
      <c r="H482" s="224" t="s">
        <v>403</v>
      </c>
      <c r="I482" s="227" t="s">
        <v>9856</v>
      </c>
      <c r="J482" s="225" t="s">
        <v>9853</v>
      </c>
      <c r="K482" s="224" t="s">
        <v>890</v>
      </c>
      <c r="L482" s="225" t="s">
        <v>9396</v>
      </c>
      <c r="M482" s="224" t="s">
        <v>933</v>
      </c>
      <c r="N482" s="224" t="s">
        <v>1170</v>
      </c>
      <c r="O482" s="224" t="s">
        <v>850</v>
      </c>
      <c r="P482" s="225" t="s">
        <v>9396</v>
      </c>
      <c r="Q482" s="224" t="s">
        <v>795</v>
      </c>
      <c r="R482" s="225" t="s">
        <v>9857</v>
      </c>
      <c r="S482" s="225" t="s">
        <v>9857</v>
      </c>
      <c r="T482" s="225" t="s">
        <v>9853</v>
      </c>
      <c r="U482" s="224" t="s">
        <v>890</v>
      </c>
      <c r="V482" s="224" t="s">
        <v>855</v>
      </c>
      <c r="W482" s="224" t="s">
        <v>938</v>
      </c>
      <c r="X482" s="228" t="str">
        <f>VLOOKUP(HelpMe7[[#This Row],[Technician]],Technicians[#All],3,FALSE)</f>
        <v>RAK Ceramics</v>
      </c>
      <c r="Y482" s="228" t="str">
        <f>VLOOKUP(HelpMe7[[#This Row],[Technician]],Technicians[#All],2,FALSE)</f>
        <v>SAP Basis</v>
      </c>
      <c r="Z482" s="233" t="str">
        <f>IF((TEXT("Oct 28, 2024 00:00 AM","mmm dd, yyyy hh:mm") - TEXT(HelpMe7[[#This Row],[Updated Creation Date]],"mmm dd, yyyy hh:mm"))&gt;0, "Yes","No")</f>
        <v>Yes</v>
      </c>
      <c r="AA482" s="230">
        <f ca="1">IF(HelpMe7[[#This Row],[Updated Resolved Date]]="-",NOW()-TEXT(HelpMe7[[#This Row],[Updated Creation Date]],"mmm dd, yyyy hh:mm"),HelpMe7[[#This Row],[Updated Resolved Date]]-HelpMe7[[#This Row],[Updated Creation Date]])</f>
        <v>70.733333333337214</v>
      </c>
      <c r="AB482" s="231">
        <f>YEAR(TEXT(HelpMe7[[#This Row],[Updated Creation Date]],"mmm dd, yyyy hh:mm"))</f>
        <v>2024</v>
      </c>
      <c r="AC482" s="228">
        <f>WEEKNUM(TEXT(HelpMe7[[#This Row],[Updated Creation Date]],"mmm dd, yyyy hh:mm"),2)</f>
        <v>36</v>
      </c>
      <c r="AD482" s="228" t="str">
        <f>_xlfn.CONCAT(HelpMe7[[#This Row],[Year]],"-W",HelpMe7[[#This Row],[Week'#]])</f>
        <v>2024-W36</v>
      </c>
      <c r="AE482" s="228" t="str">
        <f>IFERROR(VLOOKUP(HelpMe7[[#This Row],[ID]],CGTracker[#All],11,FALSE),"No CG Status Found")</f>
        <v>No CG Status Found</v>
      </c>
      <c r="AF482" s="228">
        <f>MONTH(TEXT(HelpMe7[[#This Row],[Updated Creation Date]],"mmm dd, yyyy hh:mm"))</f>
        <v>9</v>
      </c>
      <c r="AG482" s="228" t="str">
        <f>_xlfn.CONCAT(HelpMe7[[#This Row],[Year]],"-M",HelpMe7[[#This Row],[Month]])</f>
        <v>2024-M9</v>
      </c>
      <c r="AH482" s="228" t="str">
        <f ca="1">IF(HelpMe7[[#This Row],[Age]]&lt;2,"Less than 2",IF(HelpMe7[[#This Row],[Age]]&lt;5,"From 2 to 5",IF(HelpMe7[[#This Row],[Age]]&lt;10,"From 5 to 10","More than 10")))</f>
        <v>More than 10</v>
      </c>
      <c r="AI4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45539.771527777775</v>
      </c>
      <c r="AJ4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45610.504861111112</v>
      </c>
    </row>
    <row r="483" spans="1:36" ht="14.45">
      <c r="A483" s="236" t="s">
        <v>9858</v>
      </c>
      <c r="B483" s="224" t="s">
        <v>117</v>
      </c>
      <c r="C483" s="224" t="s">
        <v>1035</v>
      </c>
      <c r="D483" s="1" t="s">
        <v>3896</v>
      </c>
      <c r="E483" s="224" t="s">
        <v>1885</v>
      </c>
      <c r="F483" s="224" t="s">
        <v>881</v>
      </c>
      <c r="G483" s="224" t="s">
        <v>882</v>
      </c>
      <c r="H483" s="224" t="s">
        <v>403</v>
      </c>
      <c r="I483" s="227" t="s">
        <v>9859</v>
      </c>
      <c r="J483" s="225" t="s">
        <v>9860</v>
      </c>
      <c r="K483" s="224" t="s">
        <v>846</v>
      </c>
      <c r="L483" s="225" t="s">
        <v>9861</v>
      </c>
      <c r="M483" s="224" t="s">
        <v>1885</v>
      </c>
      <c r="N483" s="224" t="s">
        <v>863</v>
      </c>
      <c r="O483" s="224" t="s">
        <v>850</v>
      </c>
      <c r="P483" s="225" t="s">
        <v>9861</v>
      </c>
      <c r="Q483" s="224" t="s">
        <v>892</v>
      </c>
      <c r="R483" s="225" t="s">
        <v>9862</v>
      </c>
      <c r="S483" s="225" t="s">
        <v>9862</v>
      </c>
      <c r="T483" s="225" t="s">
        <v>9860</v>
      </c>
      <c r="U483" s="224" t="s">
        <v>890</v>
      </c>
      <c r="V483" s="224" t="s">
        <v>855</v>
      </c>
      <c r="W483" s="224" t="s">
        <v>869</v>
      </c>
      <c r="X483" s="228" t="str">
        <f>VLOOKUP(HelpMe7[[#This Row],[Technician]],Technicians[#All],3,FALSE)</f>
        <v>RAK Ceramics</v>
      </c>
      <c r="Y483" s="228" t="str">
        <f>VLOOKUP(HelpMe7[[#This Row],[Technician]],Technicians[#All],2,FALSE)</f>
        <v>SAP Basis</v>
      </c>
      <c r="Z483" s="233" t="str">
        <f>IF((TEXT("Oct 28, 2024 00:00 AM","mmm dd, yyyy hh:mm") - TEXT(HelpMe7[[#This Row],[Updated Creation Date]],"mmm dd, yyyy hh:mm"))&gt;0, "Yes","No")</f>
        <v>Yes</v>
      </c>
      <c r="AA483" s="230">
        <f ca="1">IF(HelpMe7[[#This Row],[Updated Resolved Date]]="-",NOW()-TEXT(HelpMe7[[#This Row],[Updated Creation Date]],"mmm dd, yyyy hh:mm"),HelpMe7[[#This Row],[Updated Resolved Date]]-HelpMe7[[#This Row],[Updated Creation Date]])</f>
        <v>37.232638888890506</v>
      </c>
      <c r="AB483" s="231">
        <f>YEAR(TEXT(HelpMe7[[#This Row],[Updated Creation Date]],"mmm dd, yyyy hh:mm"))</f>
        <v>2024</v>
      </c>
      <c r="AC483" s="228">
        <f>WEEKNUM(TEXT(HelpMe7[[#This Row],[Updated Creation Date]],"mmm dd, yyyy hh:mm"),2)</f>
        <v>36</v>
      </c>
      <c r="AD483" s="228" t="str">
        <f>_xlfn.CONCAT(HelpMe7[[#This Row],[Year]],"-W",HelpMe7[[#This Row],[Week'#]])</f>
        <v>2024-W36</v>
      </c>
      <c r="AE483" s="228" t="str">
        <f>IFERROR(VLOOKUP(HelpMe7[[#This Row],[ID]],CGTracker[#All],11,FALSE),"No CG Status Found")</f>
        <v>No CG Status Found</v>
      </c>
      <c r="AF483" s="228">
        <f>MONTH(TEXT(HelpMe7[[#This Row],[Updated Creation Date]],"mmm dd, yyyy hh:mm"))</f>
        <v>9</v>
      </c>
      <c r="AG483" s="228" t="str">
        <f>_xlfn.CONCAT(HelpMe7[[#This Row],[Year]],"-M",HelpMe7[[#This Row],[Month]])</f>
        <v>2024-M9</v>
      </c>
      <c r="AH483" s="228" t="str">
        <f ca="1">IF(HelpMe7[[#This Row],[Age]]&lt;2,"Less than 2",IF(HelpMe7[[#This Row],[Age]]&lt;5,"From 2 to 5",IF(HelpMe7[[#This Row],[Age]]&lt;10,"From 5 to 10","More than 10")))</f>
        <v>More than 10</v>
      </c>
      <c r="AI4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45539.472222222219</v>
      </c>
      <c r="AJ4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45576.704861111109</v>
      </c>
    </row>
    <row r="484" spans="1:36" ht="14.45">
      <c r="A484" s="236" t="s">
        <v>9863</v>
      </c>
      <c r="B484" s="224" t="s">
        <v>117</v>
      </c>
      <c r="C484" s="224" t="s">
        <v>892</v>
      </c>
      <c r="D484" s="1" t="s">
        <v>3902</v>
      </c>
      <c r="E484" s="224" t="s">
        <v>3903</v>
      </c>
      <c r="F484" s="224" t="s">
        <v>881</v>
      </c>
      <c r="G484" s="224" t="s">
        <v>882</v>
      </c>
      <c r="H484" s="224" t="s">
        <v>403</v>
      </c>
      <c r="I484" s="227" t="s">
        <v>9864</v>
      </c>
      <c r="J484" s="225" t="s">
        <v>9833</v>
      </c>
      <c r="K484" s="224" t="s">
        <v>846</v>
      </c>
      <c r="L484" s="225" t="s">
        <v>9597</v>
      </c>
      <c r="M484" s="224" t="s">
        <v>3903</v>
      </c>
      <c r="N484" s="224" t="s">
        <v>2435</v>
      </c>
      <c r="O484" s="224" t="s">
        <v>850</v>
      </c>
      <c r="P484" s="225" t="s">
        <v>9597</v>
      </c>
      <c r="Q484" s="224" t="s">
        <v>795</v>
      </c>
      <c r="R484" s="225" t="s">
        <v>9865</v>
      </c>
      <c r="S484" s="225" t="s">
        <v>9865</v>
      </c>
      <c r="T484" s="225" t="s">
        <v>9833</v>
      </c>
      <c r="U484" s="224" t="s">
        <v>890</v>
      </c>
      <c r="V484" s="224" t="s">
        <v>855</v>
      </c>
      <c r="W484" s="224" t="s">
        <v>869</v>
      </c>
      <c r="X484" s="228" t="str">
        <f>VLOOKUP(HelpMe7[[#This Row],[Technician]],Technicians[#All],3,FALSE)</f>
        <v>RAK Ceramics</v>
      </c>
      <c r="Y484" s="228" t="str">
        <f>VLOOKUP(HelpMe7[[#This Row],[Technician]],Technicians[#All],2,FALSE)</f>
        <v>SAP Basis</v>
      </c>
      <c r="Z484" s="233" t="str">
        <f>IF((TEXT("Oct 28, 2024 00:00 AM","mmm dd, yyyy hh:mm") - TEXT(HelpMe7[[#This Row],[Updated Creation Date]],"mmm dd, yyyy hh:mm"))&gt;0, "Yes","No")</f>
        <v>Yes</v>
      </c>
      <c r="AA484" s="230">
        <f ca="1">IF(HelpMe7[[#This Row],[Updated Resolved Date]]="-",NOW()-TEXT(HelpMe7[[#This Row],[Updated Creation Date]],"mmm dd, yyyy hh:mm"),HelpMe7[[#This Row],[Updated Resolved Date]]-HelpMe7[[#This Row],[Updated Creation Date]])</f>
        <v>0.97152777777955635</v>
      </c>
      <c r="AB484" s="231">
        <f>YEAR(TEXT(HelpMe7[[#This Row],[Updated Creation Date]],"mmm dd, yyyy hh:mm"))</f>
        <v>2024</v>
      </c>
      <c r="AC484" s="228">
        <f>WEEKNUM(TEXT(HelpMe7[[#This Row],[Updated Creation Date]],"mmm dd, yyyy hh:mm"),2)</f>
        <v>36</v>
      </c>
      <c r="AD484" s="228" t="str">
        <f>_xlfn.CONCAT(HelpMe7[[#This Row],[Year]],"-W",HelpMe7[[#This Row],[Week'#]])</f>
        <v>2024-W36</v>
      </c>
      <c r="AE484" s="228" t="str">
        <f>IFERROR(VLOOKUP(HelpMe7[[#This Row],[ID]],CGTracker[#All],11,FALSE),"No CG Status Found")</f>
        <v>No CG Status Found</v>
      </c>
      <c r="AF484" s="228">
        <f>MONTH(TEXT(HelpMe7[[#This Row],[Updated Creation Date]],"mmm dd, yyyy hh:mm"))</f>
        <v>9</v>
      </c>
      <c r="AG484" s="228" t="str">
        <f>_xlfn.CONCAT(HelpMe7[[#This Row],[Year]],"-M",HelpMe7[[#This Row],[Month]])</f>
        <v>2024-M9</v>
      </c>
      <c r="AH484" s="228" t="str">
        <f ca="1">IF(HelpMe7[[#This Row],[Age]]&lt;2,"Less than 2",IF(HelpMe7[[#This Row],[Age]]&lt;5,"From 2 to 5",IF(HelpMe7[[#This Row],[Age]]&lt;10,"From 5 to 10","More than 10")))</f>
        <v>Less than 2</v>
      </c>
      <c r="AI4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45539.704861111109</v>
      </c>
      <c r="AJ4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45540.676388888889</v>
      </c>
    </row>
    <row r="485" spans="1:36" ht="14.45">
      <c r="A485" s="236" t="s">
        <v>9866</v>
      </c>
      <c r="B485" s="224" t="s">
        <v>117</v>
      </c>
      <c r="C485" s="224" t="s">
        <v>795</v>
      </c>
      <c r="D485" s="1" t="s">
        <v>3907</v>
      </c>
      <c r="E485" s="224" t="s">
        <v>1053</v>
      </c>
      <c r="F485" s="224" t="s">
        <v>2387</v>
      </c>
      <c r="G485" s="224" t="s">
        <v>1011</v>
      </c>
      <c r="H485" s="224" t="s">
        <v>268</v>
      </c>
      <c r="I485" s="227" t="s">
        <v>9867</v>
      </c>
      <c r="J485" s="225" t="s">
        <v>9868</v>
      </c>
      <c r="K485" s="224" t="s">
        <v>846</v>
      </c>
      <c r="L485" s="225" t="s">
        <v>855</v>
      </c>
      <c r="M485" s="224" t="s">
        <v>933</v>
      </c>
      <c r="N485" s="224" t="s">
        <v>1666</v>
      </c>
      <c r="O485" s="224" t="s">
        <v>1123</v>
      </c>
      <c r="P485" s="225" t="s">
        <v>9869</v>
      </c>
      <c r="Q485" s="224" t="s">
        <v>892</v>
      </c>
      <c r="R485" s="225" t="s">
        <v>855</v>
      </c>
      <c r="S485" s="225" t="s">
        <v>855</v>
      </c>
      <c r="T485" s="225" t="s">
        <v>9868</v>
      </c>
      <c r="U485" s="224" t="s">
        <v>846</v>
      </c>
      <c r="V485" s="224" t="s">
        <v>855</v>
      </c>
      <c r="W485" s="224" t="s">
        <v>869</v>
      </c>
      <c r="X485" s="228" t="str">
        <f>VLOOKUP(HelpMe7[[#This Row],[Technician]],Technicians[#All],3,FALSE)</f>
        <v>Capgemini</v>
      </c>
      <c r="Y485" s="228" t="str">
        <f>VLOOKUP(HelpMe7[[#This Row],[Technician]],Technicians[#All],2,FALSE)</f>
        <v>SAP FICO</v>
      </c>
      <c r="Z485" s="233" t="str">
        <f>IF((TEXT("Oct 28, 2024 00:00 AM","mmm dd, yyyy hh:mm") - TEXT(HelpMe7[[#This Row],[Updated Creation Date]],"mmm dd, yyyy hh:mm"))&gt;0, "Yes","No")</f>
        <v>Yes</v>
      </c>
      <c r="AA485" s="230">
        <f ca="1">IF(HelpMe7[[#This Row],[Updated Resolved Date]]="-",NOW()-TEXT(HelpMe7[[#This Row],[Updated Creation Date]],"mmm dd, yyyy hh:mm"),HelpMe7[[#This Row],[Updated Resolved Date]]-HelpMe7[[#This Row],[Updated Creation Date]])</f>
        <v>112.33738009259105</v>
      </c>
      <c r="AB485" s="231">
        <f>YEAR(TEXT(HelpMe7[[#This Row],[Updated Creation Date]],"mmm dd, yyyy hh:mm"))</f>
        <v>2024</v>
      </c>
      <c r="AC485" s="228">
        <f>WEEKNUM(TEXT(HelpMe7[[#This Row],[Updated Creation Date]],"mmm dd, yyyy hh:mm"),2)</f>
        <v>36</v>
      </c>
      <c r="AD485" s="228" t="str">
        <f>_xlfn.CONCAT(HelpMe7[[#This Row],[Year]],"-W",HelpMe7[[#This Row],[Week'#]])</f>
        <v>2024-W36</v>
      </c>
      <c r="AE485" s="228" t="str">
        <f>IFERROR(VLOOKUP(HelpMe7[[#This Row],[ID]],CGTracker[#All],11,FALSE),"No CG Status Found")</f>
        <v>No CG Status Found</v>
      </c>
      <c r="AF485" s="228">
        <f>MONTH(TEXT(HelpMe7[[#This Row],[Updated Creation Date]],"mmm dd, yyyy hh:mm"))</f>
        <v>9</v>
      </c>
      <c r="AG485" s="228" t="str">
        <f>_xlfn.CONCAT(HelpMe7[[#This Row],[Year]],"-M",HelpMe7[[#This Row],[Month]])</f>
        <v>2024-M9</v>
      </c>
      <c r="AH485" s="228" t="str">
        <f ca="1">IF(HelpMe7[[#This Row],[Age]]&lt;2,"Less than 2",IF(HelpMe7[[#This Row],[Age]]&lt;5,"From 2 to 5",IF(HelpMe7[[#This Row],[Age]]&lt;10,"From 5 to 10","More than 10")))</f>
        <v>More than 10</v>
      </c>
      <c r="AI4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45541.420138888891</v>
      </c>
      <c r="AJ4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86" spans="1:36" ht="26.1">
      <c r="A486" s="236" t="s">
        <v>9870</v>
      </c>
      <c r="B486" s="224" t="s">
        <v>117</v>
      </c>
      <c r="C486" s="224" t="s">
        <v>795</v>
      </c>
      <c r="D486" s="1" t="s">
        <v>3913</v>
      </c>
      <c r="E486" s="224" t="s">
        <v>2172</v>
      </c>
      <c r="F486" s="224" t="s">
        <v>881</v>
      </c>
      <c r="G486" s="224" t="s">
        <v>882</v>
      </c>
      <c r="H486" s="224" t="s">
        <v>403</v>
      </c>
      <c r="I486" s="227" t="s">
        <v>9871</v>
      </c>
      <c r="J486" s="225" t="s">
        <v>9872</v>
      </c>
      <c r="K486" s="224" t="s">
        <v>890</v>
      </c>
      <c r="L486" s="225" t="s">
        <v>9396</v>
      </c>
      <c r="M486" s="224" t="s">
        <v>933</v>
      </c>
      <c r="N486" s="224" t="s">
        <v>1666</v>
      </c>
      <c r="O486" s="224" t="s">
        <v>850</v>
      </c>
      <c r="P486" s="225" t="s">
        <v>9396</v>
      </c>
      <c r="Q486" s="224" t="s">
        <v>795</v>
      </c>
      <c r="R486" s="225" t="s">
        <v>9873</v>
      </c>
      <c r="S486" s="225" t="s">
        <v>9873</v>
      </c>
      <c r="T486" s="225" t="s">
        <v>9872</v>
      </c>
      <c r="U486" s="224" t="s">
        <v>890</v>
      </c>
      <c r="V486" s="224" t="s">
        <v>855</v>
      </c>
      <c r="W486" s="224" t="s">
        <v>938</v>
      </c>
      <c r="X486" s="228" t="str">
        <f>VLOOKUP(HelpMe7[[#This Row],[Technician]],Technicians[#All],3,FALSE)</f>
        <v>RAK Ceramics</v>
      </c>
      <c r="Y486" s="228" t="str">
        <f>VLOOKUP(HelpMe7[[#This Row],[Technician]],Technicians[#All],2,FALSE)</f>
        <v>SAP Basis</v>
      </c>
      <c r="Z486" s="233" t="str">
        <f>IF((TEXT("Oct 28, 2024 00:00 AM","mmm dd, yyyy hh:mm") - TEXT(HelpMe7[[#This Row],[Updated Creation Date]],"mmm dd, yyyy hh:mm"))&gt;0, "Yes","No")</f>
        <v>Yes</v>
      </c>
      <c r="AA486" s="230">
        <f ca="1">IF(HelpMe7[[#This Row],[Updated Resolved Date]]="-",NOW()-TEXT(HelpMe7[[#This Row],[Updated Creation Date]],"mmm dd, yyyy hh:mm"),HelpMe7[[#This Row],[Updated Resolved Date]]-HelpMe7[[#This Row],[Updated Creation Date]])</f>
        <v>69.01249999999709</v>
      </c>
      <c r="AB486" s="231">
        <f>YEAR(TEXT(HelpMe7[[#This Row],[Updated Creation Date]],"mmm dd, yyyy hh:mm"))</f>
        <v>2024</v>
      </c>
      <c r="AC486" s="228">
        <f>WEEKNUM(TEXT(HelpMe7[[#This Row],[Updated Creation Date]],"mmm dd, yyyy hh:mm"),2)</f>
        <v>36</v>
      </c>
      <c r="AD486" s="228" t="str">
        <f>_xlfn.CONCAT(HelpMe7[[#This Row],[Year]],"-W",HelpMe7[[#This Row],[Week'#]])</f>
        <v>2024-W36</v>
      </c>
      <c r="AE486" s="228" t="str">
        <f>IFERROR(VLOOKUP(HelpMe7[[#This Row],[ID]],CGTracker[#All],11,FALSE),"No CG Status Found")</f>
        <v>No CG Status Found</v>
      </c>
      <c r="AF486" s="228">
        <f>MONTH(TEXT(HelpMe7[[#This Row],[Updated Creation Date]],"mmm dd, yyyy hh:mm"))</f>
        <v>9</v>
      </c>
      <c r="AG486" s="228" t="str">
        <f>_xlfn.CONCAT(HelpMe7[[#This Row],[Year]],"-M",HelpMe7[[#This Row],[Month]])</f>
        <v>2024-M9</v>
      </c>
      <c r="AH486" s="228" t="str">
        <f ca="1">IF(HelpMe7[[#This Row],[Age]]&lt;2,"Less than 2",IF(HelpMe7[[#This Row],[Age]]&lt;5,"From 2 to 5",IF(HelpMe7[[#This Row],[Age]]&lt;10,"From 5 to 10","More than 10")))</f>
        <v>More than 10</v>
      </c>
      <c r="AI4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45541.497916666667</v>
      </c>
      <c r="AJ4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45610.510416666664</v>
      </c>
    </row>
    <row r="487" spans="1:36" ht="26.1">
      <c r="A487" s="236" t="s">
        <v>9874</v>
      </c>
      <c r="B487" s="224" t="s">
        <v>156</v>
      </c>
      <c r="C487" s="224" t="s">
        <v>892</v>
      </c>
      <c r="D487" s="1" t="s">
        <v>3918</v>
      </c>
      <c r="E487" s="224" t="s">
        <v>3919</v>
      </c>
      <c r="F487" s="224" t="s">
        <v>603</v>
      </c>
      <c r="G487" s="224" t="s">
        <v>860</v>
      </c>
      <c r="H487" s="224" t="s">
        <v>403</v>
      </c>
      <c r="I487" s="227" t="s">
        <v>9875</v>
      </c>
      <c r="J487" s="225" t="s">
        <v>9876</v>
      </c>
      <c r="K487" s="224" t="s">
        <v>846</v>
      </c>
      <c r="L487" s="225" t="s">
        <v>9877</v>
      </c>
      <c r="M487" s="224" t="s">
        <v>933</v>
      </c>
      <c r="N487" s="224" t="s">
        <v>1004</v>
      </c>
      <c r="O487" s="224" t="s">
        <v>1015</v>
      </c>
      <c r="P487" s="225" t="s">
        <v>9877</v>
      </c>
      <c r="Q487" s="224" t="s">
        <v>892</v>
      </c>
      <c r="R487" s="225" t="s">
        <v>9878</v>
      </c>
      <c r="S487" s="225" t="s">
        <v>9879</v>
      </c>
      <c r="T487" s="225" t="s">
        <v>9876</v>
      </c>
      <c r="U487" s="224" t="s">
        <v>855</v>
      </c>
      <c r="V487" s="224" t="s">
        <v>855</v>
      </c>
      <c r="W487" s="224" t="s">
        <v>855</v>
      </c>
      <c r="X487" s="228" t="str">
        <f>VLOOKUP(HelpMe7[[#This Row],[Technician]],Technicians[#All],3,FALSE)</f>
        <v>RAK Ceramics</v>
      </c>
      <c r="Y487" s="228" t="str">
        <f>VLOOKUP(HelpMe7[[#This Row],[Technician]],Technicians[#All],2,FALSE)</f>
        <v>SAP ABAP</v>
      </c>
      <c r="Z487" s="233" t="str">
        <f>IF((TEXT("Oct 28, 2024 00:00 AM","mmm dd, yyyy hh:mm") - TEXT(HelpMe7[[#This Row],[Updated Creation Date]],"mmm dd, yyyy hh:mm"))&gt;0, "Yes","No")</f>
        <v>Yes</v>
      </c>
      <c r="AA487" s="230">
        <f ca="1">IF(HelpMe7[[#This Row],[Updated Resolved Date]]="-",NOW()-TEXT(HelpMe7[[#This Row],[Updated Creation Date]],"mmm dd, yyyy hh:mm"),HelpMe7[[#This Row],[Updated Resolved Date]]-HelpMe7[[#This Row],[Updated Creation Date]])</f>
        <v>4.1513888888875954</v>
      </c>
      <c r="AB487" s="231">
        <f>YEAR(TEXT(HelpMe7[[#This Row],[Updated Creation Date]],"mmm dd, yyyy hh:mm"))</f>
        <v>2024</v>
      </c>
      <c r="AC487" s="228">
        <f>WEEKNUM(TEXT(HelpMe7[[#This Row],[Updated Creation Date]],"mmm dd, yyyy hh:mm"),2)</f>
        <v>36</v>
      </c>
      <c r="AD487" s="228" t="str">
        <f>_xlfn.CONCAT(HelpMe7[[#This Row],[Year]],"-W",HelpMe7[[#This Row],[Week'#]])</f>
        <v>2024-W36</v>
      </c>
      <c r="AE487" s="228" t="str">
        <f>IFERROR(VLOOKUP(HelpMe7[[#This Row],[ID]],CGTracker[#All],11,FALSE),"No CG Status Found")</f>
        <v>No CG Status Found</v>
      </c>
      <c r="AF487" s="228">
        <f>MONTH(TEXT(HelpMe7[[#This Row],[Updated Creation Date]],"mmm dd, yyyy hh:mm"))</f>
        <v>9</v>
      </c>
      <c r="AG487" s="228" t="str">
        <f>_xlfn.CONCAT(HelpMe7[[#This Row],[Year]],"-M",HelpMe7[[#This Row],[Month]])</f>
        <v>2024-M9</v>
      </c>
      <c r="AH487" s="228" t="str">
        <f ca="1">IF(HelpMe7[[#This Row],[Age]]&lt;2,"Less than 2",IF(HelpMe7[[#This Row],[Age]]&lt;5,"From 2 to 5",IF(HelpMe7[[#This Row],[Age]]&lt;10,"From 5 to 10","More than 10")))</f>
        <v>From 2 to 5</v>
      </c>
      <c r="AI4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45540.456250000003</v>
      </c>
      <c r="AJ4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45544.607638888891</v>
      </c>
    </row>
    <row r="488" spans="1:36" ht="14.45">
      <c r="A488" s="236" t="s">
        <v>9880</v>
      </c>
      <c r="B488" s="224" t="s">
        <v>156</v>
      </c>
      <c r="C488" s="224" t="s">
        <v>795</v>
      </c>
      <c r="D488" s="1" t="s">
        <v>3926</v>
      </c>
      <c r="E488" s="224" t="s">
        <v>3927</v>
      </c>
      <c r="F488" s="224" t="s">
        <v>742</v>
      </c>
      <c r="G488" s="224" t="s">
        <v>516</v>
      </c>
      <c r="H488" s="224" t="s">
        <v>403</v>
      </c>
      <c r="I488" s="227" t="s">
        <v>9881</v>
      </c>
      <c r="J488" s="225" t="s">
        <v>9882</v>
      </c>
      <c r="K488" s="224" t="s">
        <v>846</v>
      </c>
      <c r="L488" s="225" t="s">
        <v>9883</v>
      </c>
      <c r="M488" s="224" t="s">
        <v>933</v>
      </c>
      <c r="N488" s="224" t="s">
        <v>855</v>
      </c>
      <c r="O488" s="224" t="s">
        <v>850</v>
      </c>
      <c r="P488" s="225" t="s">
        <v>9883</v>
      </c>
      <c r="Q488" s="224" t="s">
        <v>795</v>
      </c>
      <c r="R488" s="225" t="s">
        <v>9884</v>
      </c>
      <c r="S488" s="225" t="s">
        <v>9885</v>
      </c>
      <c r="T488" s="225" t="s">
        <v>9882</v>
      </c>
      <c r="U488" s="224" t="s">
        <v>855</v>
      </c>
      <c r="V488" s="224" t="s">
        <v>855</v>
      </c>
      <c r="W488" s="224" t="s">
        <v>869</v>
      </c>
      <c r="X488" s="228" t="str">
        <f>VLOOKUP(HelpMe7[[#This Row],[Technician]],Technicians[#All],3,FALSE)</f>
        <v>RAK Ceramics</v>
      </c>
      <c r="Y488" s="228" t="str">
        <f>VLOOKUP(HelpMe7[[#This Row],[Technician]],Technicians[#All],2,FALSE)</f>
        <v>SAP SD</v>
      </c>
      <c r="Z488" s="233" t="str">
        <f>IF((TEXT("Oct 28, 2024 00:00 AM","mmm dd, yyyy hh:mm") - TEXT(HelpMe7[[#This Row],[Updated Creation Date]],"mmm dd, yyyy hh:mm"))&gt;0, "Yes","No")</f>
        <v>Yes</v>
      </c>
      <c r="AA488" s="230">
        <f ca="1">IF(HelpMe7[[#This Row],[Updated Resolved Date]]="-",NOW()-TEXT(HelpMe7[[#This Row],[Updated Creation Date]],"mmm dd, yyyy hh:mm"),HelpMe7[[#This Row],[Updated Resolved Date]]-HelpMe7[[#This Row],[Updated Creation Date]])</f>
        <v>5.1694444444510737</v>
      </c>
      <c r="AB488" s="231">
        <f>YEAR(TEXT(HelpMe7[[#This Row],[Updated Creation Date]],"mmm dd, yyyy hh:mm"))</f>
        <v>2024</v>
      </c>
      <c r="AC488" s="228">
        <f>WEEKNUM(TEXT(HelpMe7[[#This Row],[Updated Creation Date]],"mmm dd, yyyy hh:mm"),2)</f>
        <v>36</v>
      </c>
      <c r="AD488" s="228" t="str">
        <f>_xlfn.CONCAT(HelpMe7[[#This Row],[Year]],"-W",HelpMe7[[#This Row],[Week'#]])</f>
        <v>2024-W36</v>
      </c>
      <c r="AE488" s="228" t="str">
        <f>IFERROR(VLOOKUP(HelpMe7[[#This Row],[ID]],CGTracker[#All],11,FALSE),"No CG Status Found")</f>
        <v>No CG Status Found</v>
      </c>
      <c r="AF488" s="228">
        <f>MONTH(TEXT(HelpMe7[[#This Row],[Updated Creation Date]],"mmm dd, yyyy hh:mm"))</f>
        <v>9</v>
      </c>
      <c r="AG488" s="228" t="str">
        <f>_xlfn.CONCAT(HelpMe7[[#This Row],[Year]],"-M",HelpMe7[[#This Row],[Month]])</f>
        <v>2024-M9</v>
      </c>
      <c r="AH488" s="228" t="str">
        <f ca="1">IF(HelpMe7[[#This Row],[Age]]&lt;2,"Less than 2",IF(HelpMe7[[#This Row],[Age]]&lt;5,"From 2 to 5",IF(HelpMe7[[#This Row],[Age]]&lt;10,"From 5 to 10","More than 10")))</f>
        <v>From 5 to 10</v>
      </c>
      <c r="AI4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45540.525694444441</v>
      </c>
      <c r="AJ4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45545.695138888892</v>
      </c>
    </row>
    <row r="489" spans="1:36" ht="14.45">
      <c r="A489" s="236" t="s">
        <v>9886</v>
      </c>
      <c r="B489" s="224" t="s">
        <v>117</v>
      </c>
      <c r="C489" s="224" t="s">
        <v>795</v>
      </c>
      <c r="D489" s="1" t="s">
        <v>3934</v>
      </c>
      <c r="E489" s="224" t="s">
        <v>1010</v>
      </c>
      <c r="F489" s="224" t="s">
        <v>881</v>
      </c>
      <c r="G489" s="224" t="s">
        <v>882</v>
      </c>
      <c r="H489" s="224" t="s">
        <v>403</v>
      </c>
      <c r="I489" s="227" t="s">
        <v>9887</v>
      </c>
      <c r="J489" s="225" t="s">
        <v>9888</v>
      </c>
      <c r="K489" s="224" t="s">
        <v>846</v>
      </c>
      <c r="L489" s="225" t="s">
        <v>9597</v>
      </c>
      <c r="M489" s="224" t="s">
        <v>1010</v>
      </c>
      <c r="N489" s="224" t="s">
        <v>886</v>
      </c>
      <c r="O489" s="224" t="s">
        <v>850</v>
      </c>
      <c r="P489" s="225" t="s">
        <v>9597</v>
      </c>
      <c r="Q489" s="224" t="s">
        <v>795</v>
      </c>
      <c r="R489" s="225" t="s">
        <v>9814</v>
      </c>
      <c r="S489" s="225" t="s">
        <v>9814</v>
      </c>
      <c r="T489" s="225" t="s">
        <v>9888</v>
      </c>
      <c r="U489" s="224" t="s">
        <v>890</v>
      </c>
      <c r="V489" s="224" t="s">
        <v>855</v>
      </c>
      <c r="W489" s="224" t="s">
        <v>869</v>
      </c>
      <c r="X489" s="228" t="str">
        <f>VLOOKUP(HelpMe7[[#This Row],[Technician]],Technicians[#All],3,FALSE)</f>
        <v>RAK Ceramics</v>
      </c>
      <c r="Y489" s="228" t="str">
        <f>VLOOKUP(HelpMe7[[#This Row],[Technician]],Technicians[#All],2,FALSE)</f>
        <v>SAP Basis</v>
      </c>
      <c r="Z489" s="233" t="str">
        <f>IF((TEXT("Oct 28, 2024 00:00 AM","mmm dd, yyyy hh:mm") - TEXT(HelpMe7[[#This Row],[Updated Creation Date]],"mmm dd, yyyy hh:mm"))&gt;0, "Yes","No")</f>
        <v>Yes</v>
      </c>
      <c r="AA489" s="230">
        <f ca="1">IF(HelpMe7[[#This Row],[Updated Resolved Date]]="-",NOW()-TEXT(HelpMe7[[#This Row],[Updated Creation Date]],"mmm dd, yyyy hh:mm"),HelpMe7[[#This Row],[Updated Resolved Date]]-HelpMe7[[#This Row],[Updated Creation Date]])</f>
        <v>0.2902777777708252</v>
      </c>
      <c r="AB489" s="231">
        <f>YEAR(TEXT(HelpMe7[[#This Row],[Updated Creation Date]],"mmm dd, yyyy hh:mm"))</f>
        <v>2024</v>
      </c>
      <c r="AC489" s="228">
        <f>WEEKNUM(TEXT(HelpMe7[[#This Row],[Updated Creation Date]],"mmm dd, yyyy hh:mm"),2)</f>
        <v>36</v>
      </c>
      <c r="AD489" s="228" t="str">
        <f>_xlfn.CONCAT(HelpMe7[[#This Row],[Year]],"-W",HelpMe7[[#This Row],[Week'#]])</f>
        <v>2024-W36</v>
      </c>
      <c r="AE489" s="228" t="str">
        <f>IFERROR(VLOOKUP(HelpMe7[[#This Row],[ID]],CGTracker[#All],11,FALSE),"No CG Status Found")</f>
        <v>No CG Status Found</v>
      </c>
      <c r="AF489" s="228">
        <f>MONTH(TEXT(HelpMe7[[#This Row],[Updated Creation Date]],"mmm dd, yyyy hh:mm"))</f>
        <v>9</v>
      </c>
      <c r="AG489" s="228" t="str">
        <f>_xlfn.CONCAT(HelpMe7[[#This Row],[Year]],"-M",HelpMe7[[#This Row],[Month]])</f>
        <v>2024-M9</v>
      </c>
      <c r="AH489" s="228" t="str">
        <f ca="1">IF(HelpMe7[[#This Row],[Age]]&lt;2,"Less than 2",IF(HelpMe7[[#This Row],[Age]]&lt;5,"From 2 to 5",IF(HelpMe7[[#This Row],[Age]]&lt;10,"From 5 to 10","More than 10")))</f>
        <v>Less than 2</v>
      </c>
      <c r="AI4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45540.380555555559</v>
      </c>
      <c r="AJ4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45540.67083333333</v>
      </c>
    </row>
    <row r="490" spans="1:36" ht="14.45">
      <c r="A490" s="236" t="s">
        <v>9889</v>
      </c>
      <c r="B490" s="224" t="s">
        <v>156</v>
      </c>
      <c r="C490" s="224" t="s">
        <v>795</v>
      </c>
      <c r="D490" s="1" t="s">
        <v>3938</v>
      </c>
      <c r="E490" s="224" t="s">
        <v>2134</v>
      </c>
      <c r="F490" s="224" t="s">
        <v>881</v>
      </c>
      <c r="G490" s="224" t="s">
        <v>882</v>
      </c>
      <c r="H490" s="224" t="s">
        <v>403</v>
      </c>
      <c r="I490" s="227" t="s">
        <v>9890</v>
      </c>
      <c r="J490" s="225" t="s">
        <v>9891</v>
      </c>
      <c r="K490" s="224" t="s">
        <v>846</v>
      </c>
      <c r="L490" s="225" t="s">
        <v>9892</v>
      </c>
      <c r="M490" s="224" t="s">
        <v>1155</v>
      </c>
      <c r="N490" s="224" t="s">
        <v>886</v>
      </c>
      <c r="O490" s="224" t="s">
        <v>850</v>
      </c>
      <c r="P490" s="225" t="s">
        <v>9892</v>
      </c>
      <c r="Q490" s="224" t="s">
        <v>795</v>
      </c>
      <c r="R490" s="225" t="s">
        <v>9893</v>
      </c>
      <c r="S490" s="225" t="s">
        <v>9894</v>
      </c>
      <c r="T490" s="225" t="s">
        <v>9891</v>
      </c>
      <c r="U490" s="224" t="s">
        <v>855</v>
      </c>
      <c r="V490" s="224" t="s">
        <v>3945</v>
      </c>
      <c r="W490" s="224" t="s">
        <v>869</v>
      </c>
      <c r="X490" s="228" t="str">
        <f>VLOOKUP(HelpMe7[[#This Row],[Technician]],Technicians[#All],3,FALSE)</f>
        <v>RAK Ceramics</v>
      </c>
      <c r="Y490" s="228" t="str">
        <f>VLOOKUP(HelpMe7[[#This Row],[Technician]],Technicians[#All],2,FALSE)</f>
        <v>SAP Basis</v>
      </c>
      <c r="Z490" s="233" t="str">
        <f>IF((TEXT("Oct 28, 2024 00:00 AM","mmm dd, yyyy hh:mm") - TEXT(HelpMe7[[#This Row],[Updated Creation Date]],"mmm dd, yyyy hh:mm"))&gt;0, "Yes","No")</f>
        <v>Yes</v>
      </c>
      <c r="AA490" s="230">
        <f ca="1">IF(HelpMe7[[#This Row],[Updated Resolved Date]]="-",NOW()-TEXT(HelpMe7[[#This Row],[Updated Creation Date]],"mmm dd, yyyy hh:mm"),HelpMe7[[#This Row],[Updated Resolved Date]]-HelpMe7[[#This Row],[Updated Creation Date]])</f>
        <v>6.0750000000043656</v>
      </c>
      <c r="AB490" s="231">
        <f>YEAR(TEXT(HelpMe7[[#This Row],[Updated Creation Date]],"mmm dd, yyyy hh:mm"))</f>
        <v>2024</v>
      </c>
      <c r="AC490" s="228">
        <f>WEEKNUM(TEXT(HelpMe7[[#This Row],[Updated Creation Date]],"mmm dd, yyyy hh:mm"),2)</f>
        <v>36</v>
      </c>
      <c r="AD490" s="228" t="str">
        <f>_xlfn.CONCAT(HelpMe7[[#This Row],[Year]],"-W",HelpMe7[[#This Row],[Week'#]])</f>
        <v>2024-W36</v>
      </c>
      <c r="AE490" s="228" t="str">
        <f>IFERROR(VLOOKUP(HelpMe7[[#This Row],[ID]],CGTracker[#All],11,FALSE),"No CG Status Found")</f>
        <v>No CG Status Found</v>
      </c>
      <c r="AF490" s="228">
        <f>MONTH(TEXT(HelpMe7[[#This Row],[Updated Creation Date]],"mmm dd, yyyy hh:mm"))</f>
        <v>9</v>
      </c>
      <c r="AG490" s="228" t="str">
        <f>_xlfn.CONCAT(HelpMe7[[#This Row],[Year]],"-M",HelpMe7[[#This Row],[Month]])</f>
        <v>2024-M9</v>
      </c>
      <c r="AH490" s="228" t="str">
        <f ca="1">IF(HelpMe7[[#This Row],[Age]]&lt;2,"Less than 2",IF(HelpMe7[[#This Row],[Age]]&lt;5,"From 2 to 5",IF(HelpMe7[[#This Row],[Age]]&lt;10,"From 5 to 10","More than 10")))</f>
        <v>From 5 to 10</v>
      </c>
      <c r="AI4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45540.620138888888</v>
      </c>
      <c r="AJ4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45546.695138888892</v>
      </c>
    </row>
    <row r="491" spans="1:36" ht="26.1">
      <c r="A491" s="236" t="s">
        <v>9895</v>
      </c>
      <c r="B491" s="224" t="s">
        <v>117</v>
      </c>
      <c r="C491" s="224" t="s">
        <v>795</v>
      </c>
      <c r="D491" s="1" t="s">
        <v>3946</v>
      </c>
      <c r="E491" s="224" t="s">
        <v>2825</v>
      </c>
      <c r="F491" s="224" t="s">
        <v>881</v>
      </c>
      <c r="G491" s="224" t="s">
        <v>882</v>
      </c>
      <c r="H491" s="224" t="s">
        <v>403</v>
      </c>
      <c r="I491" s="227" t="s">
        <v>9896</v>
      </c>
      <c r="J491" s="225" t="s">
        <v>9897</v>
      </c>
      <c r="K491" s="224" t="s">
        <v>890</v>
      </c>
      <c r="L491" s="225" t="s">
        <v>9898</v>
      </c>
      <c r="M491" s="224" t="s">
        <v>2825</v>
      </c>
      <c r="N491" s="224" t="s">
        <v>1240</v>
      </c>
      <c r="O491" s="224" t="s">
        <v>850</v>
      </c>
      <c r="P491" s="225" t="s">
        <v>9898</v>
      </c>
      <c r="Q491" s="224" t="s">
        <v>795</v>
      </c>
      <c r="R491" s="225" t="s">
        <v>9894</v>
      </c>
      <c r="S491" s="225" t="s">
        <v>9894</v>
      </c>
      <c r="T491" s="225" t="s">
        <v>9897</v>
      </c>
      <c r="U491" s="224" t="s">
        <v>890</v>
      </c>
      <c r="V491" s="224" t="s">
        <v>855</v>
      </c>
      <c r="W491" s="224" t="s">
        <v>938</v>
      </c>
      <c r="X491" s="228" t="str">
        <f>VLOOKUP(HelpMe7[[#This Row],[Technician]],Technicians[#All],3,FALSE)</f>
        <v>RAK Ceramics</v>
      </c>
      <c r="Y491" s="228" t="str">
        <f>VLOOKUP(HelpMe7[[#This Row],[Technician]],Technicians[#All],2,FALSE)</f>
        <v>SAP Basis</v>
      </c>
      <c r="Z491" s="233" t="str">
        <f>IF((TEXT("Oct 28, 2024 00:00 AM","mmm dd, yyyy hh:mm") - TEXT(HelpMe7[[#This Row],[Updated Creation Date]],"mmm dd, yyyy hh:mm"))&gt;0, "Yes","No")</f>
        <v>Yes</v>
      </c>
      <c r="AA491" s="230">
        <f ca="1">IF(HelpMe7[[#This Row],[Updated Resolved Date]]="-",NOW()-TEXT(HelpMe7[[#This Row],[Updated Creation Date]],"mmm dd, yyyy hh:mm"),HelpMe7[[#This Row],[Updated Resolved Date]]-HelpMe7[[#This Row],[Updated Creation Date]])</f>
        <v>0.18055555555474712</v>
      </c>
      <c r="AB491" s="231">
        <f>YEAR(TEXT(HelpMe7[[#This Row],[Updated Creation Date]],"mmm dd, yyyy hh:mm"))</f>
        <v>2024</v>
      </c>
      <c r="AC491" s="228">
        <f>WEEKNUM(TEXT(HelpMe7[[#This Row],[Updated Creation Date]],"mmm dd, yyyy hh:mm"),2)</f>
        <v>36</v>
      </c>
      <c r="AD491" s="228" t="str">
        <f>_xlfn.CONCAT(HelpMe7[[#This Row],[Year]],"-W",HelpMe7[[#This Row],[Week'#]])</f>
        <v>2024-W36</v>
      </c>
      <c r="AE491" s="228" t="str">
        <f>IFERROR(VLOOKUP(HelpMe7[[#This Row],[ID]],CGTracker[#All],11,FALSE),"No CG Status Found")</f>
        <v>No CG Status Found</v>
      </c>
      <c r="AF491" s="228">
        <f>MONTH(TEXT(HelpMe7[[#This Row],[Updated Creation Date]],"mmm dd, yyyy hh:mm"))</f>
        <v>9</v>
      </c>
      <c r="AG491" s="228" t="str">
        <f>_xlfn.CONCAT(HelpMe7[[#This Row],[Year]],"-M",HelpMe7[[#This Row],[Month]])</f>
        <v>2024-M9</v>
      </c>
      <c r="AH491" s="228" t="str">
        <f ca="1">IF(HelpMe7[[#This Row],[Age]]&lt;2,"Less than 2",IF(HelpMe7[[#This Row],[Age]]&lt;5,"From 2 to 5",IF(HelpMe7[[#This Row],[Age]]&lt;10,"From 5 to 10","More than 10")))</f>
        <v>Less than 2</v>
      </c>
      <c r="AI4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45541.411111111112</v>
      </c>
      <c r="AJ4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45541.591666666667</v>
      </c>
    </row>
    <row r="492" spans="1:36" ht="14.45">
      <c r="A492" s="236" t="s">
        <v>9899</v>
      </c>
      <c r="B492" s="224" t="s">
        <v>117</v>
      </c>
      <c r="C492" s="224" t="s">
        <v>795</v>
      </c>
      <c r="D492" s="1" t="s">
        <v>3951</v>
      </c>
      <c r="E492" s="224" t="s">
        <v>742</v>
      </c>
      <c r="F492" s="224" t="s">
        <v>881</v>
      </c>
      <c r="G492" s="224" t="s">
        <v>882</v>
      </c>
      <c r="H492" s="224" t="s">
        <v>403</v>
      </c>
      <c r="I492" s="227" t="s">
        <v>9900</v>
      </c>
      <c r="J492" s="225" t="s">
        <v>9901</v>
      </c>
      <c r="K492" s="224" t="s">
        <v>846</v>
      </c>
      <c r="L492" s="225" t="s">
        <v>9902</v>
      </c>
      <c r="M492" s="224" t="s">
        <v>1155</v>
      </c>
      <c r="N492" s="224" t="s">
        <v>886</v>
      </c>
      <c r="O492" s="224" t="s">
        <v>850</v>
      </c>
      <c r="P492" s="225" t="s">
        <v>9902</v>
      </c>
      <c r="Q492" s="224" t="s">
        <v>795</v>
      </c>
      <c r="R492" s="225" t="s">
        <v>9903</v>
      </c>
      <c r="S492" s="225" t="s">
        <v>9903</v>
      </c>
      <c r="T492" s="225" t="s">
        <v>9901</v>
      </c>
      <c r="U492" s="224" t="s">
        <v>890</v>
      </c>
      <c r="V492" s="224" t="s">
        <v>855</v>
      </c>
      <c r="W492" s="224" t="s">
        <v>869</v>
      </c>
      <c r="X492" s="228" t="str">
        <f>VLOOKUP(HelpMe7[[#This Row],[Technician]],Technicians[#All],3,FALSE)</f>
        <v>RAK Ceramics</v>
      </c>
      <c r="Y492" s="228" t="str">
        <f>VLOOKUP(HelpMe7[[#This Row],[Technician]],Technicians[#All],2,FALSE)</f>
        <v>SAP Basis</v>
      </c>
      <c r="Z492" s="233" t="str">
        <f>IF((TEXT("Oct 28, 2024 00:00 AM","mmm dd, yyyy hh:mm") - TEXT(HelpMe7[[#This Row],[Updated Creation Date]],"mmm dd, yyyy hh:mm"))&gt;0, "Yes","No")</f>
        <v>Yes</v>
      </c>
      <c r="AA492" s="230">
        <f ca="1">IF(HelpMe7[[#This Row],[Updated Resolved Date]]="-",NOW()-TEXT(HelpMe7[[#This Row],[Updated Creation Date]],"mmm dd, yyyy hh:mm"),HelpMe7[[#This Row],[Updated Resolved Date]]-HelpMe7[[#This Row],[Updated Creation Date]])</f>
        <v>6.210416666661331</v>
      </c>
      <c r="AB492" s="231">
        <f>YEAR(TEXT(HelpMe7[[#This Row],[Updated Creation Date]],"mmm dd, yyyy hh:mm"))</f>
        <v>2024</v>
      </c>
      <c r="AC492" s="228">
        <f>WEEKNUM(TEXT(HelpMe7[[#This Row],[Updated Creation Date]],"mmm dd, yyyy hh:mm"),2)</f>
        <v>36</v>
      </c>
      <c r="AD492" s="228" t="str">
        <f>_xlfn.CONCAT(HelpMe7[[#This Row],[Year]],"-W",HelpMe7[[#This Row],[Week'#]])</f>
        <v>2024-W36</v>
      </c>
      <c r="AE492" s="228" t="str">
        <f>IFERROR(VLOOKUP(HelpMe7[[#This Row],[ID]],CGTracker[#All],11,FALSE),"No CG Status Found")</f>
        <v>No CG Status Found</v>
      </c>
      <c r="AF492" s="228">
        <f>MONTH(TEXT(HelpMe7[[#This Row],[Updated Creation Date]],"mmm dd, yyyy hh:mm"))</f>
        <v>9</v>
      </c>
      <c r="AG492" s="228" t="str">
        <f>_xlfn.CONCAT(HelpMe7[[#This Row],[Year]],"-M",HelpMe7[[#This Row],[Month]])</f>
        <v>2024-M9</v>
      </c>
      <c r="AH492" s="228" t="str">
        <f ca="1">IF(HelpMe7[[#This Row],[Age]]&lt;2,"Less than 2",IF(HelpMe7[[#This Row],[Age]]&lt;5,"From 2 to 5",IF(HelpMe7[[#This Row],[Age]]&lt;10,"From 5 to 10","More than 10")))</f>
        <v>From 5 to 10</v>
      </c>
      <c r="AI4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45541.538888888892</v>
      </c>
      <c r="AJ4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45547.749305555553</v>
      </c>
    </row>
    <row r="493" spans="1:36" ht="14.45">
      <c r="A493" s="236" t="s">
        <v>9904</v>
      </c>
      <c r="B493" s="224" t="s">
        <v>156</v>
      </c>
      <c r="C493" s="224" t="s">
        <v>795</v>
      </c>
      <c r="D493" s="1" t="s">
        <v>3957</v>
      </c>
      <c r="E493" s="224" t="s">
        <v>3958</v>
      </c>
      <c r="F493" s="224" t="s">
        <v>742</v>
      </c>
      <c r="G493" s="224" t="s">
        <v>941</v>
      </c>
      <c r="H493" s="224" t="s">
        <v>131</v>
      </c>
      <c r="I493" s="227" t="s">
        <v>9905</v>
      </c>
      <c r="J493" s="225" t="s">
        <v>9906</v>
      </c>
      <c r="K493" s="224" t="s">
        <v>846</v>
      </c>
      <c r="L493" s="225" t="s">
        <v>855</v>
      </c>
      <c r="M493" s="224" t="s">
        <v>933</v>
      </c>
      <c r="N493" s="224" t="s">
        <v>886</v>
      </c>
      <c r="O493" s="224" t="s">
        <v>850</v>
      </c>
      <c r="P493" s="225" t="s">
        <v>9835</v>
      </c>
      <c r="Q493" s="224" t="s">
        <v>795</v>
      </c>
      <c r="R493" s="225" t="s">
        <v>855</v>
      </c>
      <c r="S493" s="225" t="s">
        <v>855</v>
      </c>
      <c r="T493" s="225" t="s">
        <v>9906</v>
      </c>
      <c r="U493" s="224" t="s">
        <v>855</v>
      </c>
      <c r="V493" s="224" t="s">
        <v>855</v>
      </c>
      <c r="W493" s="224" t="s">
        <v>869</v>
      </c>
      <c r="X493" s="228" t="str">
        <f>VLOOKUP(HelpMe7[[#This Row],[Technician]],Technicians[#All],3,FALSE)</f>
        <v>RAK Ceramics</v>
      </c>
      <c r="Y493" s="228" t="str">
        <f>VLOOKUP(HelpMe7[[#This Row],[Technician]],Technicians[#All],2,FALSE)</f>
        <v>SAP SD</v>
      </c>
      <c r="Z493" s="233" t="str">
        <f>IF((TEXT("Oct 28, 2024 00:00 AM","mmm dd, yyyy hh:mm") - TEXT(HelpMe7[[#This Row],[Updated Creation Date]],"mmm dd, yyyy hh:mm"))&gt;0, "Yes","No")</f>
        <v>Yes</v>
      </c>
      <c r="AA493" s="230">
        <f ca="1">IF(HelpMe7[[#This Row],[Updated Resolved Date]]="-",NOW()-TEXT(HelpMe7[[#This Row],[Updated Creation Date]],"mmm dd, yyyy hh:mm"),HelpMe7[[#This Row],[Updated Resolved Date]]-HelpMe7[[#This Row],[Updated Creation Date]])</f>
        <v>112.11515787037206</v>
      </c>
      <c r="AB493" s="231">
        <f>YEAR(TEXT(HelpMe7[[#This Row],[Updated Creation Date]],"mmm dd, yyyy hh:mm"))</f>
        <v>2024</v>
      </c>
      <c r="AC493" s="228">
        <f>WEEKNUM(TEXT(HelpMe7[[#This Row],[Updated Creation Date]],"mmm dd, yyyy hh:mm"),2)</f>
        <v>36</v>
      </c>
      <c r="AD493" s="228" t="str">
        <f>_xlfn.CONCAT(HelpMe7[[#This Row],[Year]],"-W",HelpMe7[[#This Row],[Week'#]])</f>
        <v>2024-W36</v>
      </c>
      <c r="AE493" s="228" t="str">
        <f>IFERROR(VLOOKUP(HelpMe7[[#This Row],[ID]],CGTracker[#All],11,FALSE),"No CG Status Found")</f>
        <v>No CG Status Found</v>
      </c>
      <c r="AF493" s="228">
        <f>MONTH(TEXT(HelpMe7[[#This Row],[Updated Creation Date]],"mmm dd, yyyy hh:mm"))</f>
        <v>9</v>
      </c>
      <c r="AG493" s="228" t="str">
        <f>_xlfn.CONCAT(HelpMe7[[#This Row],[Year]],"-M",HelpMe7[[#This Row],[Month]])</f>
        <v>2024-M9</v>
      </c>
      <c r="AH493" s="228" t="str">
        <f ca="1">IF(HelpMe7[[#This Row],[Age]]&lt;2,"Less than 2",IF(HelpMe7[[#This Row],[Age]]&lt;5,"From 2 to 5",IF(HelpMe7[[#This Row],[Age]]&lt;10,"From 5 to 10","More than 10")))</f>
        <v>More than 10</v>
      </c>
      <c r="AI4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45541.642361111109</v>
      </c>
      <c r="AJ4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494" spans="1:36" ht="14.45">
      <c r="A494" s="236" t="s">
        <v>9907</v>
      </c>
      <c r="B494" s="224" t="s">
        <v>117</v>
      </c>
      <c r="C494" s="224" t="s">
        <v>795</v>
      </c>
      <c r="D494" s="1" t="s">
        <v>3962</v>
      </c>
      <c r="E494" s="224" t="s">
        <v>3963</v>
      </c>
      <c r="F494" s="224" t="s">
        <v>881</v>
      </c>
      <c r="G494" s="224" t="s">
        <v>882</v>
      </c>
      <c r="H494" s="224" t="s">
        <v>403</v>
      </c>
      <c r="I494" s="227" t="s">
        <v>9908</v>
      </c>
      <c r="J494" s="225" t="s">
        <v>9909</v>
      </c>
      <c r="K494" s="224" t="s">
        <v>846</v>
      </c>
      <c r="L494" s="225" t="s">
        <v>6830</v>
      </c>
      <c r="M494" s="224" t="s">
        <v>3963</v>
      </c>
      <c r="N494" s="224" t="s">
        <v>924</v>
      </c>
      <c r="O494" s="224" t="s">
        <v>850</v>
      </c>
      <c r="P494" s="225" t="s">
        <v>6830</v>
      </c>
      <c r="Q494" s="224" t="s">
        <v>795</v>
      </c>
      <c r="R494" s="225" t="s">
        <v>9910</v>
      </c>
      <c r="S494" s="225" t="s">
        <v>9910</v>
      </c>
      <c r="T494" s="225" t="s">
        <v>9909</v>
      </c>
      <c r="U494" s="224" t="s">
        <v>890</v>
      </c>
      <c r="V494" s="224" t="s">
        <v>855</v>
      </c>
      <c r="W494" s="224" t="s">
        <v>869</v>
      </c>
      <c r="X494" s="228" t="str">
        <f>VLOOKUP(HelpMe7[[#This Row],[Technician]],Technicians[#All],3,FALSE)</f>
        <v>RAK Ceramics</v>
      </c>
      <c r="Y494" s="228" t="str">
        <f>VLOOKUP(HelpMe7[[#This Row],[Technician]],Technicians[#All],2,FALSE)</f>
        <v>SAP Basis</v>
      </c>
      <c r="Z494" s="233" t="str">
        <f>IF((TEXT("Oct 28, 2024 00:00 AM","mmm dd, yyyy hh:mm") - TEXT(HelpMe7[[#This Row],[Updated Creation Date]],"mmm dd, yyyy hh:mm"))&gt;0, "Yes","No")</f>
        <v>Yes</v>
      </c>
      <c r="AA494" s="230">
        <f ca="1">IF(HelpMe7[[#This Row],[Updated Resolved Date]]="-",NOW()-TEXT(HelpMe7[[#This Row],[Updated Creation Date]],"mmm dd, yyyy hh:mm"),HelpMe7[[#This Row],[Updated Resolved Date]]-HelpMe7[[#This Row],[Updated Creation Date]])</f>
        <v>82.941666666665697</v>
      </c>
      <c r="AB494" s="231">
        <f>YEAR(TEXT(HelpMe7[[#This Row],[Updated Creation Date]],"mmm dd, yyyy hh:mm"))</f>
        <v>2024</v>
      </c>
      <c r="AC494" s="228">
        <f>WEEKNUM(TEXT(HelpMe7[[#This Row],[Updated Creation Date]],"mmm dd, yyyy hh:mm"),2)</f>
        <v>36</v>
      </c>
      <c r="AD494" s="228" t="str">
        <f>_xlfn.CONCAT(HelpMe7[[#This Row],[Year]],"-W",HelpMe7[[#This Row],[Week'#]])</f>
        <v>2024-W36</v>
      </c>
      <c r="AE494" s="228" t="str">
        <f>IFERROR(VLOOKUP(HelpMe7[[#This Row],[ID]],CGTracker[#All],11,FALSE),"No CG Status Found")</f>
        <v>No CG Status Found</v>
      </c>
      <c r="AF494" s="228">
        <f>MONTH(TEXT(HelpMe7[[#This Row],[Updated Creation Date]],"mmm dd, yyyy hh:mm"))</f>
        <v>9</v>
      </c>
      <c r="AG494" s="228" t="str">
        <f>_xlfn.CONCAT(HelpMe7[[#This Row],[Year]],"-M",HelpMe7[[#This Row],[Month]])</f>
        <v>2024-M9</v>
      </c>
      <c r="AH494" s="228" t="str">
        <f ca="1">IF(HelpMe7[[#This Row],[Age]]&lt;2,"Less than 2",IF(HelpMe7[[#This Row],[Age]]&lt;5,"From 2 to 5",IF(HelpMe7[[#This Row],[Age]]&lt;10,"From 5 to 10","More than 10")))</f>
        <v>More than 10</v>
      </c>
      <c r="AI4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45541.693749999999</v>
      </c>
      <c r="AJ4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45624.635416666664</v>
      </c>
    </row>
    <row r="495" spans="1:36" ht="14.45">
      <c r="A495" s="236" t="s">
        <v>9911</v>
      </c>
      <c r="B495" s="224" t="s">
        <v>117</v>
      </c>
      <c r="C495" s="224" t="s">
        <v>841</v>
      </c>
      <c r="D495" s="1" t="s">
        <v>3969</v>
      </c>
      <c r="E495" s="224" t="s">
        <v>3970</v>
      </c>
      <c r="F495" s="224" t="s">
        <v>881</v>
      </c>
      <c r="G495" s="224" t="s">
        <v>882</v>
      </c>
      <c r="H495" s="224" t="s">
        <v>403</v>
      </c>
      <c r="I495" s="227" t="s">
        <v>9912</v>
      </c>
      <c r="J495" s="225" t="s">
        <v>9913</v>
      </c>
      <c r="K495" s="224" t="s">
        <v>846</v>
      </c>
      <c r="L495" s="225" t="s">
        <v>9914</v>
      </c>
      <c r="M495" s="224" t="s">
        <v>933</v>
      </c>
      <c r="N495" s="224" t="s">
        <v>855</v>
      </c>
      <c r="O495" s="224" t="s">
        <v>850</v>
      </c>
      <c r="P495" s="225" t="s">
        <v>9914</v>
      </c>
      <c r="Q495" s="224" t="s">
        <v>841</v>
      </c>
      <c r="R495" s="225" t="s">
        <v>9915</v>
      </c>
      <c r="S495" s="225" t="s">
        <v>9916</v>
      </c>
      <c r="T495" s="225" t="s">
        <v>9913</v>
      </c>
      <c r="U495" s="224" t="s">
        <v>890</v>
      </c>
      <c r="V495" s="224" t="s">
        <v>855</v>
      </c>
      <c r="W495" s="224" t="s">
        <v>869</v>
      </c>
      <c r="X495" s="228" t="str">
        <f>VLOOKUP(HelpMe7[[#This Row],[Technician]],Technicians[#All],3,FALSE)</f>
        <v>RAK Ceramics</v>
      </c>
      <c r="Y495" s="228" t="str">
        <f>VLOOKUP(HelpMe7[[#This Row],[Technician]],Technicians[#All],2,FALSE)</f>
        <v>SAP Basis</v>
      </c>
      <c r="Z495" s="233" t="str">
        <f>IF((TEXT("Oct 28, 2024 00:00 AM","mmm dd, yyyy hh:mm") - TEXT(HelpMe7[[#This Row],[Updated Creation Date]],"mmm dd, yyyy hh:mm"))&gt;0, "Yes","No")</f>
        <v>Yes</v>
      </c>
      <c r="AA495" s="230">
        <f ca="1">IF(HelpMe7[[#This Row],[Updated Resolved Date]]="-",NOW()-TEXT(HelpMe7[[#This Row],[Updated Creation Date]],"mmm dd, yyyy hh:mm"),HelpMe7[[#This Row],[Updated Resolved Date]]-HelpMe7[[#This Row],[Updated Creation Date]])</f>
        <v>9.7201388888934162</v>
      </c>
      <c r="AB495" s="231">
        <f>YEAR(TEXT(HelpMe7[[#This Row],[Updated Creation Date]],"mmm dd, yyyy hh:mm"))</f>
        <v>2024</v>
      </c>
      <c r="AC495" s="228">
        <f>WEEKNUM(TEXT(HelpMe7[[#This Row],[Updated Creation Date]],"mmm dd, yyyy hh:mm"),2)</f>
        <v>36</v>
      </c>
      <c r="AD495" s="228" t="str">
        <f>_xlfn.CONCAT(HelpMe7[[#This Row],[Year]],"-W",HelpMe7[[#This Row],[Week'#]])</f>
        <v>2024-W36</v>
      </c>
      <c r="AE495" s="228" t="str">
        <f>IFERROR(VLOOKUP(HelpMe7[[#This Row],[ID]],CGTracker[#All],11,FALSE),"No CG Status Found")</f>
        <v>No CG Status Found</v>
      </c>
      <c r="AF495" s="228">
        <f>MONTH(TEXT(HelpMe7[[#This Row],[Updated Creation Date]],"mmm dd, yyyy hh:mm"))</f>
        <v>9</v>
      </c>
      <c r="AG495" s="228" t="str">
        <f>_xlfn.CONCAT(HelpMe7[[#This Row],[Year]],"-M",HelpMe7[[#This Row],[Month]])</f>
        <v>2024-M9</v>
      </c>
      <c r="AH495" s="228" t="str">
        <f ca="1">IF(HelpMe7[[#This Row],[Age]]&lt;2,"Less than 2",IF(HelpMe7[[#This Row],[Age]]&lt;5,"From 2 to 5",IF(HelpMe7[[#This Row],[Age]]&lt;10,"From 5 to 10","More than 10")))</f>
        <v>From 5 to 10</v>
      </c>
      <c r="AI4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45541.738194444442</v>
      </c>
      <c r="AJ4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45551.458333333336</v>
      </c>
    </row>
    <row r="496" spans="1:36" ht="26.1">
      <c r="A496" s="236" t="s">
        <v>9917</v>
      </c>
      <c r="B496" s="224" t="s">
        <v>117</v>
      </c>
      <c r="C496" s="224" t="s">
        <v>795</v>
      </c>
      <c r="D496" s="1" t="s">
        <v>3977</v>
      </c>
      <c r="E496" s="224" t="s">
        <v>3978</v>
      </c>
      <c r="F496" s="224" t="s">
        <v>881</v>
      </c>
      <c r="G496" s="224" t="s">
        <v>882</v>
      </c>
      <c r="H496" s="224" t="s">
        <v>403</v>
      </c>
      <c r="I496" s="227" t="s">
        <v>9918</v>
      </c>
      <c r="J496" s="225" t="s">
        <v>9919</v>
      </c>
      <c r="K496" s="224" t="s">
        <v>890</v>
      </c>
      <c r="L496" s="225" t="s">
        <v>9920</v>
      </c>
      <c r="M496" s="224" t="s">
        <v>933</v>
      </c>
      <c r="N496" s="224" t="s">
        <v>1024</v>
      </c>
      <c r="O496" s="224" t="s">
        <v>850</v>
      </c>
      <c r="P496" s="225" t="s">
        <v>9920</v>
      </c>
      <c r="Q496" s="224" t="s">
        <v>795</v>
      </c>
      <c r="R496" s="225" t="s">
        <v>9921</v>
      </c>
      <c r="S496" s="225" t="s">
        <v>9921</v>
      </c>
      <c r="T496" s="225" t="s">
        <v>9919</v>
      </c>
      <c r="U496" s="224" t="s">
        <v>890</v>
      </c>
      <c r="V496" s="224" t="s">
        <v>855</v>
      </c>
      <c r="W496" s="224" t="s">
        <v>938</v>
      </c>
      <c r="X496" s="228" t="str">
        <f>VLOOKUP(HelpMe7[[#This Row],[Technician]],Technicians[#All],3,FALSE)</f>
        <v>RAK Ceramics</v>
      </c>
      <c r="Y496" s="228" t="str">
        <f>VLOOKUP(HelpMe7[[#This Row],[Technician]],Technicians[#All],2,FALSE)</f>
        <v>SAP Basis</v>
      </c>
      <c r="Z496" s="233" t="str">
        <f>IF((TEXT("Oct 28, 2024 00:00 AM","mmm dd, yyyy hh:mm") - TEXT(HelpMe7[[#This Row],[Updated Creation Date]],"mmm dd, yyyy hh:mm"))&gt;0, "Yes","No")</f>
        <v>Yes</v>
      </c>
      <c r="AA496" s="230">
        <f ca="1">IF(HelpMe7[[#This Row],[Updated Resolved Date]]="-",NOW()-TEXT(HelpMe7[[#This Row],[Updated Creation Date]],"mmm dd, yyyy hh:mm"),HelpMe7[[#This Row],[Updated Resolved Date]]-HelpMe7[[#This Row],[Updated Creation Date]])</f>
        <v>2.1069444444437977</v>
      </c>
      <c r="AB496" s="231">
        <f>YEAR(TEXT(HelpMe7[[#This Row],[Updated Creation Date]],"mmm dd, yyyy hh:mm"))</f>
        <v>2024</v>
      </c>
      <c r="AC496" s="228">
        <f>WEEKNUM(TEXT(HelpMe7[[#This Row],[Updated Creation Date]],"mmm dd, yyyy hh:mm"),2)</f>
        <v>37</v>
      </c>
      <c r="AD496" s="228" t="str">
        <f>_xlfn.CONCAT(HelpMe7[[#This Row],[Year]],"-W",HelpMe7[[#This Row],[Week'#]])</f>
        <v>2024-W37</v>
      </c>
      <c r="AE496" s="228" t="str">
        <f>IFERROR(VLOOKUP(HelpMe7[[#This Row],[ID]],CGTracker[#All],11,FALSE),"No CG Status Found")</f>
        <v>No CG Status Found</v>
      </c>
      <c r="AF496" s="228">
        <f>MONTH(TEXT(HelpMe7[[#This Row],[Updated Creation Date]],"mmm dd, yyyy hh:mm"))</f>
        <v>9</v>
      </c>
      <c r="AG496" s="228" t="str">
        <f>_xlfn.CONCAT(HelpMe7[[#This Row],[Year]],"-M",HelpMe7[[#This Row],[Month]])</f>
        <v>2024-M9</v>
      </c>
      <c r="AH496" s="228" t="str">
        <f ca="1">IF(HelpMe7[[#This Row],[Age]]&lt;2,"Less than 2",IF(HelpMe7[[#This Row],[Age]]&lt;5,"From 2 to 5",IF(HelpMe7[[#This Row],[Age]]&lt;10,"From 5 to 10","More than 10")))</f>
        <v>From 2 to 5</v>
      </c>
      <c r="AI4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45544.412499999999</v>
      </c>
      <c r="AJ4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45546.519444444442</v>
      </c>
    </row>
    <row r="497" spans="1:36" ht="14.45">
      <c r="A497" s="236" t="s">
        <v>9922</v>
      </c>
      <c r="B497" s="224" t="s">
        <v>156</v>
      </c>
      <c r="C497" s="224" t="s">
        <v>795</v>
      </c>
      <c r="D497" s="1" t="s">
        <v>3984</v>
      </c>
      <c r="E497" s="224" t="s">
        <v>3985</v>
      </c>
      <c r="F497" s="224" t="s">
        <v>742</v>
      </c>
      <c r="G497" s="224" t="s">
        <v>516</v>
      </c>
      <c r="H497" s="224" t="s">
        <v>403</v>
      </c>
      <c r="I497" s="227" t="s">
        <v>9923</v>
      </c>
      <c r="J497" s="225" t="s">
        <v>9924</v>
      </c>
      <c r="K497" s="224" t="s">
        <v>846</v>
      </c>
      <c r="L497" s="225" t="s">
        <v>9925</v>
      </c>
      <c r="M497" s="224" t="s">
        <v>933</v>
      </c>
      <c r="N497" s="224" t="s">
        <v>1024</v>
      </c>
      <c r="O497" s="224" t="s">
        <v>850</v>
      </c>
      <c r="P497" s="225" t="s">
        <v>9925</v>
      </c>
      <c r="Q497" s="224" t="s">
        <v>795</v>
      </c>
      <c r="R497" s="225" t="s">
        <v>9926</v>
      </c>
      <c r="S497" s="225" t="s">
        <v>9926</v>
      </c>
      <c r="T497" s="225" t="s">
        <v>9924</v>
      </c>
      <c r="U497" s="224" t="s">
        <v>855</v>
      </c>
      <c r="V497" s="224" t="s">
        <v>855</v>
      </c>
      <c r="W497" s="224" t="s">
        <v>869</v>
      </c>
      <c r="X497" s="228" t="str">
        <f>VLOOKUP(HelpMe7[[#This Row],[Technician]],Technicians[#All],3,FALSE)</f>
        <v>RAK Ceramics</v>
      </c>
      <c r="Y497" s="228" t="str">
        <f>VLOOKUP(HelpMe7[[#This Row],[Technician]],Technicians[#All],2,FALSE)</f>
        <v>SAP SD</v>
      </c>
      <c r="Z497" s="233" t="str">
        <f>IF((TEXT("Oct 28, 2024 00:00 AM","mmm dd, yyyy hh:mm") - TEXT(HelpMe7[[#This Row],[Updated Creation Date]],"mmm dd, yyyy hh:mm"))&gt;0, "Yes","No")</f>
        <v>Yes</v>
      </c>
      <c r="AA497" s="230">
        <f ca="1">IF(HelpMe7[[#This Row],[Updated Resolved Date]]="-",NOW()-TEXT(HelpMe7[[#This Row],[Updated Creation Date]],"mmm dd, yyyy hh:mm"),HelpMe7[[#This Row],[Updated Resolved Date]]-HelpMe7[[#This Row],[Updated Creation Date]])</f>
        <v>31.233333333329938</v>
      </c>
      <c r="AB497" s="231">
        <f>YEAR(TEXT(HelpMe7[[#This Row],[Updated Creation Date]],"mmm dd, yyyy hh:mm"))</f>
        <v>2024</v>
      </c>
      <c r="AC497" s="228">
        <f>WEEKNUM(TEXT(HelpMe7[[#This Row],[Updated Creation Date]],"mmm dd, yyyy hh:mm"),2)</f>
        <v>37</v>
      </c>
      <c r="AD497" s="228" t="str">
        <f>_xlfn.CONCAT(HelpMe7[[#This Row],[Year]],"-W",HelpMe7[[#This Row],[Week'#]])</f>
        <v>2024-W37</v>
      </c>
      <c r="AE497" s="228" t="str">
        <f>IFERROR(VLOOKUP(HelpMe7[[#This Row],[ID]],CGTracker[#All],11,FALSE),"No CG Status Found")</f>
        <v>No CG Status Found</v>
      </c>
      <c r="AF497" s="228">
        <f>MONTH(TEXT(HelpMe7[[#This Row],[Updated Creation Date]],"mmm dd, yyyy hh:mm"))</f>
        <v>9</v>
      </c>
      <c r="AG497" s="228" t="str">
        <f>_xlfn.CONCAT(HelpMe7[[#This Row],[Year]],"-M",HelpMe7[[#This Row],[Month]])</f>
        <v>2024-M9</v>
      </c>
      <c r="AH497" s="228" t="str">
        <f ca="1">IF(HelpMe7[[#This Row],[Age]]&lt;2,"Less than 2",IF(HelpMe7[[#This Row],[Age]]&lt;5,"From 2 to 5",IF(HelpMe7[[#This Row],[Age]]&lt;10,"From 5 to 10","More than 10")))</f>
        <v>More than 10</v>
      </c>
      <c r="AI4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45544.457638888889</v>
      </c>
      <c r="AJ4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45575.690972222219</v>
      </c>
    </row>
    <row r="498" spans="1:36" ht="14.45">
      <c r="A498" s="236" t="s">
        <v>9927</v>
      </c>
      <c r="B498" s="224" t="s">
        <v>117</v>
      </c>
      <c r="C498" s="224" t="s">
        <v>892</v>
      </c>
      <c r="D498" s="1" t="s">
        <v>3991</v>
      </c>
      <c r="E498" s="224" t="s">
        <v>3992</v>
      </c>
      <c r="F498" s="224" t="s">
        <v>881</v>
      </c>
      <c r="G498" s="224" t="s">
        <v>882</v>
      </c>
      <c r="H498" s="224" t="s">
        <v>403</v>
      </c>
      <c r="I498" s="227" t="s">
        <v>9928</v>
      </c>
      <c r="J498" s="225" t="s">
        <v>9929</v>
      </c>
      <c r="K498" s="224" t="s">
        <v>846</v>
      </c>
      <c r="L498" s="225" t="s">
        <v>9930</v>
      </c>
      <c r="M498" s="224" t="s">
        <v>3992</v>
      </c>
      <c r="N498" s="224" t="s">
        <v>924</v>
      </c>
      <c r="O498" s="224" t="s">
        <v>850</v>
      </c>
      <c r="P498" s="225" t="s">
        <v>9930</v>
      </c>
      <c r="Q498" s="224" t="s">
        <v>795</v>
      </c>
      <c r="R498" s="225" t="s">
        <v>9931</v>
      </c>
      <c r="S498" s="225" t="s">
        <v>9931</v>
      </c>
      <c r="T498" s="225" t="s">
        <v>9929</v>
      </c>
      <c r="U498" s="224" t="s">
        <v>890</v>
      </c>
      <c r="V498" s="224" t="s">
        <v>855</v>
      </c>
      <c r="W498" s="224" t="s">
        <v>869</v>
      </c>
      <c r="X498" s="228" t="str">
        <f>VLOOKUP(HelpMe7[[#This Row],[Technician]],Technicians[#All],3,FALSE)</f>
        <v>RAK Ceramics</v>
      </c>
      <c r="Y498" s="228" t="str">
        <f>VLOOKUP(HelpMe7[[#This Row],[Technician]],Technicians[#All],2,FALSE)</f>
        <v>SAP Basis</v>
      </c>
      <c r="Z498" s="233" t="str">
        <f>IF((TEXT("Oct 28, 2024 00:00 AM","mmm dd, yyyy hh:mm") - TEXT(HelpMe7[[#This Row],[Updated Creation Date]],"mmm dd, yyyy hh:mm"))&gt;0, "Yes","No")</f>
        <v>Yes</v>
      </c>
      <c r="AA498" s="230">
        <f ca="1">IF(HelpMe7[[#This Row],[Updated Resolved Date]]="-",NOW()-TEXT(HelpMe7[[#This Row],[Updated Creation Date]],"mmm dd, yyyy hh:mm"),HelpMe7[[#This Row],[Updated Resolved Date]]-HelpMe7[[#This Row],[Updated Creation Date]])</f>
        <v>16.113888888889051</v>
      </c>
      <c r="AB498" s="231">
        <f>YEAR(TEXT(HelpMe7[[#This Row],[Updated Creation Date]],"mmm dd, yyyy hh:mm"))</f>
        <v>2024</v>
      </c>
      <c r="AC498" s="228">
        <f>WEEKNUM(TEXT(HelpMe7[[#This Row],[Updated Creation Date]],"mmm dd, yyyy hh:mm"),2)</f>
        <v>37</v>
      </c>
      <c r="AD498" s="228" t="str">
        <f>_xlfn.CONCAT(HelpMe7[[#This Row],[Year]],"-W",HelpMe7[[#This Row],[Week'#]])</f>
        <v>2024-W37</v>
      </c>
      <c r="AE498" s="228" t="str">
        <f>IFERROR(VLOOKUP(HelpMe7[[#This Row],[ID]],CGTracker[#All],11,FALSE),"No CG Status Found")</f>
        <v>No CG Status Found</v>
      </c>
      <c r="AF498" s="228">
        <f>MONTH(TEXT(HelpMe7[[#This Row],[Updated Creation Date]],"mmm dd, yyyy hh:mm"))</f>
        <v>9</v>
      </c>
      <c r="AG498" s="228" t="str">
        <f>_xlfn.CONCAT(HelpMe7[[#This Row],[Year]],"-M",HelpMe7[[#This Row],[Month]])</f>
        <v>2024-M9</v>
      </c>
      <c r="AH498" s="228" t="str">
        <f ca="1">IF(HelpMe7[[#This Row],[Age]]&lt;2,"Less than 2",IF(HelpMe7[[#This Row],[Age]]&lt;5,"From 2 to 5",IF(HelpMe7[[#This Row],[Age]]&lt;10,"From 5 to 10","More than 10")))</f>
        <v>More than 10</v>
      </c>
      <c r="AI4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45544.481944444444</v>
      </c>
      <c r="AJ4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45560.595833333333</v>
      </c>
    </row>
    <row r="499" spans="1:36" ht="14.45">
      <c r="A499" s="236" t="s">
        <v>9932</v>
      </c>
      <c r="B499" s="224" t="s">
        <v>156</v>
      </c>
      <c r="C499" s="224" t="s">
        <v>1035</v>
      </c>
      <c r="D499" s="1" t="s">
        <v>3998</v>
      </c>
      <c r="E499" s="224" t="s">
        <v>1885</v>
      </c>
      <c r="F499" s="224" t="s">
        <v>742</v>
      </c>
      <c r="G499" s="224" t="s">
        <v>516</v>
      </c>
      <c r="H499" s="224" t="s">
        <v>403</v>
      </c>
      <c r="I499" s="227" t="s">
        <v>9933</v>
      </c>
      <c r="J499" s="225" t="s">
        <v>9934</v>
      </c>
      <c r="K499" s="224" t="s">
        <v>846</v>
      </c>
      <c r="L499" s="225" t="s">
        <v>9935</v>
      </c>
      <c r="M499" s="224" t="s">
        <v>1885</v>
      </c>
      <c r="N499" s="224" t="s">
        <v>863</v>
      </c>
      <c r="O499" s="224" t="s">
        <v>917</v>
      </c>
      <c r="P499" s="225" t="s">
        <v>9935</v>
      </c>
      <c r="Q499" s="224" t="s">
        <v>892</v>
      </c>
      <c r="R499" s="225" t="s">
        <v>9936</v>
      </c>
      <c r="S499" s="225" t="s">
        <v>9937</v>
      </c>
      <c r="T499" s="225" t="s">
        <v>9934</v>
      </c>
      <c r="U499" s="224" t="s">
        <v>855</v>
      </c>
      <c r="V499" s="224" t="s">
        <v>855</v>
      </c>
      <c r="W499" s="224" t="s">
        <v>869</v>
      </c>
      <c r="X499" s="228" t="str">
        <f>VLOOKUP(HelpMe7[[#This Row],[Technician]],Technicians[#All],3,FALSE)</f>
        <v>RAK Ceramics</v>
      </c>
      <c r="Y499" s="228" t="str">
        <f>VLOOKUP(HelpMe7[[#This Row],[Technician]],Technicians[#All],2,FALSE)</f>
        <v>SAP SD</v>
      </c>
      <c r="Z499" s="230" t="str">
        <f>IF((TEXT("Oct 28, 2024 00:00 AM","mmm dd, yyyy hh:mm") - TEXT(HelpMe7[[#This Row],[Updated Creation Date]],"mmm dd, yyyy hh:mm"))&gt;0, "Yes","No")</f>
        <v>Yes</v>
      </c>
      <c r="AA499" s="230">
        <f ca="1">IF(HelpMe7[[#This Row],[Updated Resolved Date]]="-",NOW()-TEXT(HelpMe7[[#This Row],[Updated Creation Date]],"mmm dd, yyyy hh:mm"),HelpMe7[[#This Row],[Updated Resolved Date]]-HelpMe7[[#This Row],[Updated Creation Date]])</f>
        <v>31.052777777775191</v>
      </c>
      <c r="AB499" s="231">
        <f>YEAR(TEXT(HelpMe7[[#This Row],[Updated Creation Date]],"mmm dd, yyyy hh:mm"))</f>
        <v>2024</v>
      </c>
      <c r="AC499" s="228">
        <f>WEEKNUM(TEXT(HelpMe7[[#This Row],[Updated Creation Date]],"mmm dd, yyyy hh:mm"),2)</f>
        <v>37</v>
      </c>
      <c r="AD499" s="228" t="str">
        <f>_xlfn.CONCAT(HelpMe7[[#This Row],[Year]],"-W",HelpMe7[[#This Row],[Week'#]])</f>
        <v>2024-W37</v>
      </c>
      <c r="AE499" s="228" t="str">
        <f>IFERROR(VLOOKUP(HelpMe7[[#This Row],[ID]],CGTracker[#All],11,FALSE),"No CG Status Found")</f>
        <v>No CG Status Found</v>
      </c>
      <c r="AF499" s="228">
        <f>MONTH(TEXT(HelpMe7[[#This Row],[Updated Creation Date]],"mmm dd, yyyy hh:mm"))</f>
        <v>9</v>
      </c>
      <c r="AG499" s="228" t="str">
        <f>_xlfn.CONCAT(HelpMe7[[#This Row],[Year]],"-M",HelpMe7[[#This Row],[Month]])</f>
        <v>2024-M9</v>
      </c>
      <c r="AH499" s="228" t="str">
        <f ca="1">IF(HelpMe7[[#This Row],[Age]]&lt;2,"Less than 2",IF(HelpMe7[[#This Row],[Age]]&lt;5,"From 2 to 5",IF(HelpMe7[[#This Row],[Age]]&lt;10,"From 5 to 10","More than 10")))</f>
        <v>More than 10</v>
      </c>
      <c r="AI4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45544.661805555559</v>
      </c>
      <c r="AJ4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45575.714583333334</v>
      </c>
    </row>
    <row r="500" spans="1:36" ht="14.45">
      <c r="A500" s="236" t="s">
        <v>9938</v>
      </c>
      <c r="B500" s="224" t="s">
        <v>156</v>
      </c>
      <c r="C500" s="224" t="s">
        <v>892</v>
      </c>
      <c r="D500" s="1" t="s">
        <v>4005</v>
      </c>
      <c r="E500" s="224" t="s">
        <v>4006</v>
      </c>
      <c r="F500" s="224" t="s">
        <v>742</v>
      </c>
      <c r="G500" s="224" t="s">
        <v>941</v>
      </c>
      <c r="H500" s="224" t="s">
        <v>131</v>
      </c>
      <c r="I500" s="227" t="s">
        <v>9939</v>
      </c>
      <c r="J500" s="225" t="s">
        <v>9940</v>
      </c>
      <c r="K500" s="224" t="s">
        <v>846</v>
      </c>
      <c r="L500" s="225" t="s">
        <v>855</v>
      </c>
      <c r="M500" s="224" t="s">
        <v>4006</v>
      </c>
      <c r="N500" s="224" t="s">
        <v>1122</v>
      </c>
      <c r="O500" s="224" t="s">
        <v>850</v>
      </c>
      <c r="P500" s="225" t="s">
        <v>9941</v>
      </c>
      <c r="Q500" s="224" t="s">
        <v>795</v>
      </c>
      <c r="R500" s="225" t="s">
        <v>855</v>
      </c>
      <c r="S500" s="225" t="s">
        <v>9942</v>
      </c>
      <c r="T500" s="225" t="s">
        <v>9940</v>
      </c>
      <c r="U500" s="224" t="s">
        <v>855</v>
      </c>
      <c r="V500" s="224" t="s">
        <v>4012</v>
      </c>
      <c r="W500" s="224" t="s">
        <v>869</v>
      </c>
      <c r="X500" s="228" t="str">
        <f>VLOOKUP(HelpMe7[[#This Row],[Technician]],Technicians[#All],3,FALSE)</f>
        <v>RAK Ceramics</v>
      </c>
      <c r="Y500" s="228" t="str">
        <f>VLOOKUP(HelpMe7[[#This Row],[Technician]],Technicians[#All],2,FALSE)</f>
        <v>SAP SD</v>
      </c>
      <c r="Z500" s="233" t="str">
        <f>IF((TEXT("Oct 28, 2024 00:00 AM","mmm dd, yyyy hh:mm") - TEXT(HelpMe7[[#This Row],[Updated Creation Date]],"mmm dd, yyyy hh:mm"))&gt;0, "Yes","No")</f>
        <v>Yes</v>
      </c>
      <c r="AA500" s="230">
        <f ca="1">IF(HelpMe7[[#This Row],[Updated Resolved Date]]="-",NOW()-TEXT(HelpMe7[[#This Row],[Updated Creation Date]],"mmm dd, yyyy hh:mm"),HelpMe7[[#This Row],[Updated Resolved Date]]-HelpMe7[[#This Row],[Updated Creation Date]])</f>
        <v>109.1658523148144</v>
      </c>
      <c r="AB500" s="231">
        <f>YEAR(TEXT(HelpMe7[[#This Row],[Updated Creation Date]],"mmm dd, yyyy hh:mm"))</f>
        <v>2024</v>
      </c>
      <c r="AC500" s="228">
        <f>WEEKNUM(TEXT(HelpMe7[[#This Row],[Updated Creation Date]],"mmm dd, yyyy hh:mm"),2)</f>
        <v>37</v>
      </c>
      <c r="AD500" s="228" t="str">
        <f>_xlfn.CONCAT(HelpMe7[[#This Row],[Year]],"-W",HelpMe7[[#This Row],[Week'#]])</f>
        <v>2024-W37</v>
      </c>
      <c r="AE500" s="228" t="str">
        <f>IFERROR(VLOOKUP(HelpMe7[[#This Row],[ID]],CGTracker[#All],11,FALSE),"No CG Status Found")</f>
        <v>No CG Status Found</v>
      </c>
      <c r="AF500" s="228">
        <f>MONTH(TEXT(HelpMe7[[#This Row],[Updated Creation Date]],"mmm dd, yyyy hh:mm"))</f>
        <v>9</v>
      </c>
      <c r="AG500" s="228" t="str">
        <f>_xlfn.CONCAT(HelpMe7[[#This Row],[Year]],"-M",HelpMe7[[#This Row],[Month]])</f>
        <v>2024-M9</v>
      </c>
      <c r="AH500" s="228" t="str">
        <f ca="1">IF(HelpMe7[[#This Row],[Age]]&lt;2,"Less than 2",IF(HelpMe7[[#This Row],[Age]]&lt;5,"From 2 to 5",IF(HelpMe7[[#This Row],[Age]]&lt;10,"From 5 to 10","More than 10")))</f>
        <v>More than 10</v>
      </c>
      <c r="AI5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45544.591666666667</v>
      </c>
      <c r="AJ5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01" spans="1:36" ht="14.45">
      <c r="A501" s="236" t="s">
        <v>9943</v>
      </c>
      <c r="B501" s="224" t="s">
        <v>117</v>
      </c>
      <c r="C501" s="224" t="s">
        <v>795</v>
      </c>
      <c r="D501" s="1" t="s">
        <v>4013</v>
      </c>
      <c r="E501" s="224" t="s">
        <v>4014</v>
      </c>
      <c r="F501" s="224" t="s">
        <v>2413</v>
      </c>
      <c r="G501" s="224" t="s">
        <v>882</v>
      </c>
      <c r="H501" s="224" t="s">
        <v>403</v>
      </c>
      <c r="I501" s="227" t="s">
        <v>9944</v>
      </c>
      <c r="J501" s="225" t="s">
        <v>9945</v>
      </c>
      <c r="K501" s="224" t="s">
        <v>846</v>
      </c>
      <c r="L501" s="225" t="s">
        <v>9946</v>
      </c>
      <c r="M501" s="224" t="s">
        <v>4014</v>
      </c>
      <c r="N501" s="224" t="s">
        <v>2570</v>
      </c>
      <c r="O501" s="224" t="s">
        <v>850</v>
      </c>
      <c r="P501" s="225" t="s">
        <v>9946</v>
      </c>
      <c r="Q501" s="224" t="s">
        <v>795</v>
      </c>
      <c r="R501" s="225" t="s">
        <v>9947</v>
      </c>
      <c r="S501" s="225" t="s">
        <v>9948</v>
      </c>
      <c r="T501" s="225" t="s">
        <v>9945</v>
      </c>
      <c r="U501" s="224" t="s">
        <v>890</v>
      </c>
      <c r="V501" s="224" t="s">
        <v>855</v>
      </c>
      <c r="W501" s="224" t="s">
        <v>869</v>
      </c>
      <c r="X501" s="228" t="str">
        <f>VLOOKUP(HelpMe7[[#This Row],[Technician]],Technicians[#All],3,FALSE)</f>
        <v>RAK Ceramics</v>
      </c>
      <c r="Y501" s="228" t="str">
        <f>VLOOKUP(HelpMe7[[#This Row],[Technician]],Technicians[#All],2,FALSE)</f>
        <v>SAP Basis</v>
      </c>
      <c r="Z501" s="233" t="str">
        <f>IF((TEXT("Oct 28, 2024 00:00 AM","mmm dd, yyyy hh:mm") - TEXT(HelpMe7[[#This Row],[Updated Creation Date]],"mmm dd, yyyy hh:mm"))&gt;0, "Yes","No")</f>
        <v>Yes</v>
      </c>
      <c r="AA501" s="230">
        <f ca="1">IF(HelpMe7[[#This Row],[Updated Resolved Date]]="-",NOW()-TEXT(HelpMe7[[#This Row],[Updated Creation Date]],"mmm dd, yyyy hh:mm"),HelpMe7[[#This Row],[Updated Resolved Date]]-HelpMe7[[#This Row],[Updated Creation Date]])</f>
        <v>7.1395833333372138</v>
      </c>
      <c r="AB501" s="231">
        <f>YEAR(TEXT(HelpMe7[[#This Row],[Updated Creation Date]],"mmm dd, yyyy hh:mm"))</f>
        <v>2024</v>
      </c>
      <c r="AC501" s="228">
        <f>WEEKNUM(TEXT(HelpMe7[[#This Row],[Updated Creation Date]],"mmm dd, yyyy hh:mm"),2)</f>
        <v>37</v>
      </c>
      <c r="AD501" s="228" t="str">
        <f>_xlfn.CONCAT(HelpMe7[[#This Row],[Year]],"-W",HelpMe7[[#This Row],[Week'#]])</f>
        <v>2024-W37</v>
      </c>
      <c r="AE501" s="228" t="str">
        <f>IFERROR(VLOOKUP(HelpMe7[[#This Row],[ID]],CGTracker[#All],11,FALSE),"No CG Status Found")</f>
        <v>No CG Status Found</v>
      </c>
      <c r="AF501" s="228">
        <f>MONTH(TEXT(HelpMe7[[#This Row],[Updated Creation Date]],"mmm dd, yyyy hh:mm"))</f>
        <v>9</v>
      </c>
      <c r="AG501" s="228" t="str">
        <f>_xlfn.CONCAT(HelpMe7[[#This Row],[Year]],"-M",HelpMe7[[#This Row],[Month]])</f>
        <v>2024-M9</v>
      </c>
      <c r="AH501" s="228" t="str">
        <f ca="1">IF(HelpMe7[[#This Row],[Age]]&lt;2,"Less than 2",IF(HelpMe7[[#This Row],[Age]]&lt;5,"From 2 to 5",IF(HelpMe7[[#This Row],[Age]]&lt;10,"From 5 to 10","More than 10")))</f>
        <v>From 5 to 10</v>
      </c>
      <c r="AI5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45544.486111111109</v>
      </c>
      <c r="AJ5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45551.625694444447</v>
      </c>
    </row>
    <row r="502" spans="1:36" ht="26.1">
      <c r="A502" s="236" t="s">
        <v>9949</v>
      </c>
      <c r="B502" s="224" t="s">
        <v>117</v>
      </c>
      <c r="C502" s="224" t="s">
        <v>795</v>
      </c>
      <c r="D502" s="1" t="s">
        <v>4021</v>
      </c>
      <c r="E502" s="224" t="s">
        <v>3540</v>
      </c>
      <c r="F502" s="224" t="s">
        <v>881</v>
      </c>
      <c r="G502" s="224" t="s">
        <v>882</v>
      </c>
      <c r="H502" s="224" t="s">
        <v>403</v>
      </c>
      <c r="I502" s="227" t="s">
        <v>9950</v>
      </c>
      <c r="J502" s="225" t="s">
        <v>9939</v>
      </c>
      <c r="K502" s="224" t="s">
        <v>890</v>
      </c>
      <c r="L502" s="225" t="s">
        <v>9663</v>
      </c>
      <c r="M502" s="224" t="s">
        <v>3540</v>
      </c>
      <c r="N502" s="224" t="s">
        <v>1188</v>
      </c>
      <c r="O502" s="224" t="s">
        <v>850</v>
      </c>
      <c r="P502" s="225" t="s">
        <v>9663</v>
      </c>
      <c r="Q502" s="224" t="s">
        <v>795</v>
      </c>
      <c r="R502" s="225" t="s">
        <v>9951</v>
      </c>
      <c r="S502" s="225" t="s">
        <v>9951</v>
      </c>
      <c r="T502" s="225" t="s">
        <v>9939</v>
      </c>
      <c r="U502" s="224" t="s">
        <v>890</v>
      </c>
      <c r="V502" s="224" t="s">
        <v>855</v>
      </c>
      <c r="W502" s="224" t="s">
        <v>938</v>
      </c>
      <c r="X502" s="228" t="str">
        <f>VLOOKUP(HelpMe7[[#This Row],[Technician]],Technicians[#All],3,FALSE)</f>
        <v>RAK Ceramics</v>
      </c>
      <c r="Y502" s="228" t="str">
        <f>VLOOKUP(HelpMe7[[#This Row],[Technician]],Technicians[#All],2,FALSE)</f>
        <v>SAP Basis</v>
      </c>
      <c r="Z502" s="233" t="str">
        <f>IF((TEXT("Oct 28, 2024 00:00 AM","mmm dd, yyyy hh:mm") - TEXT(HelpMe7[[#This Row],[Updated Creation Date]],"mmm dd, yyyy hh:mm"))&gt;0, "Yes","No")</f>
        <v>Yes</v>
      </c>
      <c r="AA502" s="230">
        <f ca="1">IF(HelpMe7[[#This Row],[Updated Resolved Date]]="-",NOW()-TEXT(HelpMe7[[#This Row],[Updated Creation Date]],"mmm dd, yyyy hh:mm"),HelpMe7[[#This Row],[Updated Resolved Date]]-HelpMe7[[#This Row],[Updated Creation Date]])</f>
        <v>0.20277777777664596</v>
      </c>
      <c r="AB502" s="231">
        <f>YEAR(TEXT(HelpMe7[[#This Row],[Updated Creation Date]],"mmm dd, yyyy hh:mm"))</f>
        <v>2024</v>
      </c>
      <c r="AC502" s="228">
        <f>WEEKNUM(TEXT(HelpMe7[[#This Row],[Updated Creation Date]],"mmm dd, yyyy hh:mm"),2)</f>
        <v>37</v>
      </c>
      <c r="AD502" s="228" t="str">
        <f>_xlfn.CONCAT(HelpMe7[[#This Row],[Year]],"-W",HelpMe7[[#This Row],[Week'#]])</f>
        <v>2024-W37</v>
      </c>
      <c r="AE502" s="228" t="str">
        <f>IFERROR(VLOOKUP(HelpMe7[[#This Row],[ID]],CGTracker[#All],11,FALSE),"No CG Status Found")</f>
        <v>No CG Status Found</v>
      </c>
      <c r="AF502" s="228">
        <f>MONTH(TEXT(HelpMe7[[#This Row],[Updated Creation Date]],"mmm dd, yyyy hh:mm"))</f>
        <v>9</v>
      </c>
      <c r="AG502" s="228" t="str">
        <f>_xlfn.CONCAT(HelpMe7[[#This Row],[Year]],"-M",HelpMe7[[#This Row],[Month]])</f>
        <v>2024-M9</v>
      </c>
      <c r="AH502" s="228" t="str">
        <f ca="1">IF(HelpMe7[[#This Row],[Age]]&lt;2,"Less than 2",IF(HelpMe7[[#This Row],[Age]]&lt;5,"From 2 to 5",IF(HelpMe7[[#This Row],[Age]]&lt;10,"From 5 to 10","More than 10")))</f>
        <v>Less than 2</v>
      </c>
      <c r="AI5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45544.508333333331</v>
      </c>
      <c r="AJ5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45544.711111111108</v>
      </c>
    </row>
    <row r="503" spans="1:36" ht="26.1">
      <c r="A503" s="236" t="s">
        <v>9952</v>
      </c>
      <c r="B503" s="224" t="s">
        <v>156</v>
      </c>
      <c r="C503" s="224" t="s">
        <v>1035</v>
      </c>
      <c r="D503" s="1" t="s">
        <v>4025</v>
      </c>
      <c r="E503" s="224" t="s">
        <v>1168</v>
      </c>
      <c r="F503" s="224" t="s">
        <v>603</v>
      </c>
      <c r="G503" s="224" t="s">
        <v>860</v>
      </c>
      <c r="H503" s="224" t="s">
        <v>403</v>
      </c>
      <c r="I503" s="227" t="s">
        <v>9953</v>
      </c>
      <c r="J503" s="225" t="s">
        <v>9954</v>
      </c>
      <c r="K503" s="224" t="s">
        <v>846</v>
      </c>
      <c r="L503" s="225" t="s">
        <v>9955</v>
      </c>
      <c r="M503" s="224" t="s">
        <v>1168</v>
      </c>
      <c r="N503" s="224" t="s">
        <v>1170</v>
      </c>
      <c r="O503" s="224" t="s">
        <v>917</v>
      </c>
      <c r="P503" s="225" t="s">
        <v>9955</v>
      </c>
      <c r="Q503" s="224" t="s">
        <v>892</v>
      </c>
      <c r="R503" s="225" t="s">
        <v>9956</v>
      </c>
      <c r="S503" s="225" t="s">
        <v>9956</v>
      </c>
      <c r="T503" s="225" t="s">
        <v>9954</v>
      </c>
      <c r="U503" s="224" t="s">
        <v>855</v>
      </c>
      <c r="V503" s="224" t="s">
        <v>4031</v>
      </c>
      <c r="W503" s="224" t="s">
        <v>869</v>
      </c>
      <c r="X503" s="228" t="str">
        <f>VLOOKUP(HelpMe7[[#This Row],[Technician]],Technicians[#All],3,FALSE)</f>
        <v>RAK Ceramics</v>
      </c>
      <c r="Y503" s="228" t="str">
        <f>VLOOKUP(HelpMe7[[#This Row],[Technician]],Technicians[#All],2,FALSE)</f>
        <v>SAP ABAP</v>
      </c>
      <c r="Z503" s="233" t="str">
        <f>IF((TEXT("Oct 28, 2024 00:00 AM","mmm dd, yyyy hh:mm") - TEXT(HelpMe7[[#This Row],[Updated Creation Date]],"mmm dd, yyyy hh:mm"))&gt;0, "Yes","No")</f>
        <v>Yes</v>
      </c>
      <c r="AA503" s="230">
        <f ca="1">IF(HelpMe7[[#This Row],[Updated Resolved Date]]="-",NOW()-TEXT(HelpMe7[[#This Row],[Updated Creation Date]],"mmm dd, yyyy hh:mm"),HelpMe7[[#This Row],[Updated Resolved Date]]-HelpMe7[[#This Row],[Updated Creation Date]])</f>
        <v>7.8791666666656965</v>
      </c>
      <c r="AB503" s="231">
        <f>YEAR(TEXT(HelpMe7[[#This Row],[Updated Creation Date]],"mmm dd, yyyy hh:mm"))</f>
        <v>2024</v>
      </c>
      <c r="AC503" s="228">
        <f>WEEKNUM(TEXT(HelpMe7[[#This Row],[Updated Creation Date]],"mmm dd, yyyy hh:mm"),2)</f>
        <v>37</v>
      </c>
      <c r="AD503" s="228" t="str">
        <f>_xlfn.CONCAT(HelpMe7[[#This Row],[Year]],"-W",HelpMe7[[#This Row],[Week'#]])</f>
        <v>2024-W37</v>
      </c>
      <c r="AE503" s="228" t="str">
        <f>IFERROR(VLOOKUP(HelpMe7[[#This Row],[ID]],CGTracker[#All],11,FALSE),"No CG Status Found")</f>
        <v>No CG Status Found</v>
      </c>
      <c r="AF503" s="228">
        <f>MONTH(TEXT(HelpMe7[[#This Row],[Updated Creation Date]],"mmm dd, yyyy hh:mm"))</f>
        <v>9</v>
      </c>
      <c r="AG503" s="228" t="str">
        <f>_xlfn.CONCAT(HelpMe7[[#This Row],[Year]],"-M",HelpMe7[[#This Row],[Month]])</f>
        <v>2024-M9</v>
      </c>
      <c r="AH503" s="228" t="str">
        <f ca="1">IF(HelpMe7[[#This Row],[Age]]&lt;2,"Less than 2",IF(HelpMe7[[#This Row],[Age]]&lt;5,"From 2 to 5",IF(HelpMe7[[#This Row],[Age]]&lt;10,"From 5 to 10","More than 10")))</f>
        <v>From 5 to 10</v>
      </c>
      <c r="AI5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45545.541666666664</v>
      </c>
      <c r="AJ5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45553.42083333333</v>
      </c>
    </row>
    <row r="504" spans="1:36" ht="26.1">
      <c r="A504" s="236" t="s">
        <v>9957</v>
      </c>
      <c r="B504" s="224" t="s">
        <v>156</v>
      </c>
      <c r="C504" s="224" t="s">
        <v>795</v>
      </c>
      <c r="D504" s="1" t="s">
        <v>4032</v>
      </c>
      <c r="E504" s="224" t="s">
        <v>4033</v>
      </c>
      <c r="F504" s="224" t="s">
        <v>1054</v>
      </c>
      <c r="G504" s="224" t="s">
        <v>1055</v>
      </c>
      <c r="H504" s="224" t="s">
        <v>403</v>
      </c>
      <c r="I504" s="227" t="s">
        <v>9958</v>
      </c>
      <c r="J504" s="225" t="s">
        <v>9959</v>
      </c>
      <c r="K504" s="224" t="s">
        <v>846</v>
      </c>
      <c r="L504" s="225" t="s">
        <v>9760</v>
      </c>
      <c r="M504" s="224" t="s">
        <v>933</v>
      </c>
      <c r="N504" s="224" t="s">
        <v>3134</v>
      </c>
      <c r="O504" s="224" t="s">
        <v>850</v>
      </c>
      <c r="P504" s="225" t="s">
        <v>9760</v>
      </c>
      <c r="Q504" s="224" t="s">
        <v>795</v>
      </c>
      <c r="R504" s="225" t="s">
        <v>4180</v>
      </c>
      <c r="S504" s="225" t="s">
        <v>4180</v>
      </c>
      <c r="T504" s="225" t="s">
        <v>9959</v>
      </c>
      <c r="U504" s="224" t="s">
        <v>855</v>
      </c>
      <c r="V504" s="224" t="s">
        <v>4038</v>
      </c>
      <c r="W504" s="224" t="s">
        <v>869</v>
      </c>
      <c r="X504" s="228" t="str">
        <f>VLOOKUP(HelpMe7[[#This Row],[Technician]],Technicians[#All],3,FALSE)</f>
        <v>RAK Ceramics</v>
      </c>
      <c r="Y504" s="228" t="str">
        <f>VLOOKUP(HelpMe7[[#This Row],[Technician]],Technicians[#All],2,FALSE)</f>
        <v>SAP PP</v>
      </c>
      <c r="Z504" s="233" t="str">
        <f>IF((TEXT("Oct 28, 2024 00:00 AM","mmm dd, yyyy hh:mm") - TEXT(HelpMe7[[#This Row],[Updated Creation Date]],"mmm dd, yyyy hh:mm"))&gt;0, "Yes","No")</f>
        <v>Yes</v>
      </c>
      <c r="AA504" s="230">
        <f ca="1">IF(HelpMe7[[#This Row],[Updated Resolved Date]]="-",NOW()-TEXT(HelpMe7[[#This Row],[Updated Creation Date]],"mmm dd, yyyy hh:mm"),HelpMe7[[#This Row],[Updated Resolved Date]]-HelpMe7[[#This Row],[Updated Creation Date]])</f>
        <v>3.0979166666656965</v>
      </c>
      <c r="AB504" s="231">
        <f>YEAR(TEXT(HelpMe7[[#This Row],[Updated Creation Date]],"mmm dd, yyyy hh:mm"))</f>
        <v>2024</v>
      </c>
      <c r="AC504" s="228">
        <f>WEEKNUM(TEXT(HelpMe7[[#This Row],[Updated Creation Date]],"mmm dd, yyyy hh:mm"),2)</f>
        <v>37</v>
      </c>
      <c r="AD504" s="228" t="str">
        <f>_xlfn.CONCAT(HelpMe7[[#This Row],[Year]],"-W",HelpMe7[[#This Row],[Week'#]])</f>
        <v>2024-W37</v>
      </c>
      <c r="AE504" s="228" t="str">
        <f>IFERROR(VLOOKUP(HelpMe7[[#This Row],[ID]],CGTracker[#All],11,FALSE),"No CG Status Found")</f>
        <v>No CG Status Found</v>
      </c>
      <c r="AF504" s="228">
        <f>MONTH(TEXT(HelpMe7[[#This Row],[Updated Creation Date]],"mmm dd, yyyy hh:mm"))</f>
        <v>9</v>
      </c>
      <c r="AG504" s="228" t="str">
        <f>_xlfn.CONCAT(HelpMe7[[#This Row],[Year]],"-M",HelpMe7[[#This Row],[Month]])</f>
        <v>2024-M9</v>
      </c>
      <c r="AH504" s="228" t="str">
        <f ca="1">IF(HelpMe7[[#This Row],[Age]]&lt;2,"Less than 2",IF(HelpMe7[[#This Row],[Age]]&lt;5,"From 2 to 5",IF(HelpMe7[[#This Row],[Age]]&lt;10,"From 5 to 10","More than 10")))</f>
        <v>From 2 to 5</v>
      </c>
      <c r="AI5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45545.602083333331</v>
      </c>
      <c r="AJ5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v>
      </c>
    </row>
    <row r="505" spans="1:36" ht="14.45">
      <c r="A505" s="236" t="s">
        <v>9960</v>
      </c>
      <c r="B505" s="224" t="s">
        <v>117</v>
      </c>
      <c r="C505" s="224" t="s">
        <v>1035</v>
      </c>
      <c r="D505" s="1" t="s">
        <v>4039</v>
      </c>
      <c r="E505" s="224" t="s">
        <v>4040</v>
      </c>
      <c r="F505" s="224" t="s">
        <v>2413</v>
      </c>
      <c r="G505" s="224" t="s">
        <v>882</v>
      </c>
      <c r="H505" s="224" t="s">
        <v>403</v>
      </c>
      <c r="I505" s="227" t="s">
        <v>9961</v>
      </c>
      <c r="J505" s="225" t="s">
        <v>9962</v>
      </c>
      <c r="K505" s="224" t="s">
        <v>846</v>
      </c>
      <c r="L505" s="225" t="s">
        <v>9963</v>
      </c>
      <c r="M505" s="224" t="s">
        <v>4040</v>
      </c>
      <c r="N505" s="224" t="s">
        <v>886</v>
      </c>
      <c r="O505" s="224" t="s">
        <v>917</v>
      </c>
      <c r="P505" s="225" t="s">
        <v>9963</v>
      </c>
      <c r="Q505" s="224" t="s">
        <v>892</v>
      </c>
      <c r="R505" s="225" t="s">
        <v>9964</v>
      </c>
      <c r="S505" s="225" t="s">
        <v>9964</v>
      </c>
      <c r="T505" s="225" t="s">
        <v>9962</v>
      </c>
      <c r="U505" s="224" t="s">
        <v>890</v>
      </c>
      <c r="V505" s="224" t="s">
        <v>855</v>
      </c>
      <c r="W505" s="224" t="s">
        <v>869</v>
      </c>
      <c r="X505" s="228" t="str">
        <f>VLOOKUP(HelpMe7[[#This Row],[Technician]],Technicians[#All],3,FALSE)</f>
        <v>RAK Ceramics</v>
      </c>
      <c r="Y505" s="228" t="str">
        <f>VLOOKUP(HelpMe7[[#This Row],[Technician]],Technicians[#All],2,FALSE)</f>
        <v>SAP Basis</v>
      </c>
      <c r="Z505" s="233" t="str">
        <f>IF((TEXT("Oct 28, 2024 00:00 AM","mmm dd, yyyy hh:mm") - TEXT(HelpMe7[[#This Row],[Updated Creation Date]],"mmm dd, yyyy hh:mm"))&gt;0, "Yes","No")</f>
        <v>Yes</v>
      </c>
      <c r="AA505" s="230">
        <f ca="1">IF(HelpMe7[[#This Row],[Updated Resolved Date]]="-",NOW()-TEXT(HelpMe7[[#This Row],[Updated Creation Date]],"mmm dd, yyyy hh:mm"),HelpMe7[[#This Row],[Updated Resolved Date]]-HelpMe7[[#This Row],[Updated Creation Date]])</f>
        <v>4.047222222223354</v>
      </c>
      <c r="AB505" s="231">
        <f>YEAR(TEXT(HelpMe7[[#This Row],[Updated Creation Date]],"mmm dd, yyyy hh:mm"))</f>
        <v>2024</v>
      </c>
      <c r="AC505" s="228">
        <f>WEEKNUM(TEXT(HelpMe7[[#This Row],[Updated Creation Date]],"mmm dd, yyyy hh:mm"),2)</f>
        <v>38</v>
      </c>
      <c r="AD505" s="228" t="str">
        <f>_xlfn.CONCAT(HelpMe7[[#This Row],[Year]],"-W",HelpMe7[[#This Row],[Week'#]])</f>
        <v>2024-W38</v>
      </c>
      <c r="AE505" s="228" t="str">
        <f>IFERROR(VLOOKUP(HelpMe7[[#This Row],[ID]],CGTracker[#All],11,FALSE),"No CG Status Found")</f>
        <v>No CG Status Found</v>
      </c>
      <c r="AF505" s="228">
        <f>MONTH(TEXT(HelpMe7[[#This Row],[Updated Creation Date]],"mmm dd, yyyy hh:mm"))</f>
        <v>9</v>
      </c>
      <c r="AG505" s="228" t="str">
        <f>_xlfn.CONCAT(HelpMe7[[#This Row],[Year]],"-M",HelpMe7[[#This Row],[Month]])</f>
        <v>2024-M9</v>
      </c>
      <c r="AH505" s="228" t="str">
        <f ca="1">IF(HelpMe7[[#This Row],[Age]]&lt;2,"Less than 2",IF(HelpMe7[[#This Row],[Age]]&lt;5,"From 2 to 5",IF(HelpMe7[[#This Row],[Age]]&lt;10,"From 5 to 10","More than 10")))</f>
        <v>From 2 to 5</v>
      </c>
      <c r="AI5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45551.427083333336</v>
      </c>
      <c r="AJ5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45555.474305555559</v>
      </c>
    </row>
    <row r="506" spans="1:36" ht="14.45">
      <c r="A506" s="236" t="s">
        <v>9965</v>
      </c>
      <c r="B506" s="224" t="s">
        <v>117</v>
      </c>
      <c r="C506" s="224" t="s">
        <v>892</v>
      </c>
      <c r="D506" s="1" t="s">
        <v>4046</v>
      </c>
      <c r="E506" s="224" t="s">
        <v>4047</v>
      </c>
      <c r="F506" s="224" t="s">
        <v>881</v>
      </c>
      <c r="G506" s="224" t="s">
        <v>882</v>
      </c>
      <c r="H506" s="224" t="s">
        <v>403</v>
      </c>
      <c r="I506" s="227" t="s">
        <v>9966</v>
      </c>
      <c r="J506" s="225" t="s">
        <v>9967</v>
      </c>
      <c r="K506" s="224" t="s">
        <v>846</v>
      </c>
      <c r="L506" s="225" t="s">
        <v>9968</v>
      </c>
      <c r="M506" s="224" t="s">
        <v>3625</v>
      </c>
      <c r="N506" s="224" t="s">
        <v>4051</v>
      </c>
      <c r="O506" s="224" t="s">
        <v>850</v>
      </c>
      <c r="P506" s="225" t="s">
        <v>9968</v>
      </c>
      <c r="Q506" s="224" t="s">
        <v>795</v>
      </c>
      <c r="R506" s="225" t="s">
        <v>9969</v>
      </c>
      <c r="S506" s="225" t="s">
        <v>9970</v>
      </c>
      <c r="T506" s="225" t="s">
        <v>9967</v>
      </c>
      <c r="U506" s="224" t="s">
        <v>890</v>
      </c>
      <c r="V506" s="224" t="s">
        <v>855</v>
      </c>
      <c r="W506" s="224" t="s">
        <v>869</v>
      </c>
      <c r="X506" s="228" t="str">
        <f>VLOOKUP(HelpMe7[[#This Row],[Technician]],Technicians[#All],3,FALSE)</f>
        <v>RAK Ceramics</v>
      </c>
      <c r="Y506" s="228" t="str">
        <f>VLOOKUP(HelpMe7[[#This Row],[Technician]],Technicians[#All],2,FALSE)</f>
        <v>SAP Basis</v>
      </c>
      <c r="Z506" s="233" t="str">
        <f>IF((TEXT("Oct 28, 2024 00:00 AM","mmm dd, yyyy hh:mm") - TEXT(HelpMe7[[#This Row],[Updated Creation Date]],"mmm dd, yyyy hh:mm"))&gt;0, "Yes","No")</f>
        <v>Yes</v>
      </c>
      <c r="AA506" s="230">
        <f ca="1">IF(HelpMe7[[#This Row],[Updated Resolved Date]]="-",NOW()-TEXT(HelpMe7[[#This Row],[Updated Creation Date]],"mmm dd, yyyy hh:mm"),HelpMe7[[#This Row],[Updated Resolved Date]]-HelpMe7[[#This Row],[Updated Creation Date]])</f>
        <v>10.931944444440887</v>
      </c>
      <c r="AB506" s="231">
        <f>YEAR(TEXT(HelpMe7[[#This Row],[Updated Creation Date]],"mmm dd, yyyy hh:mm"))</f>
        <v>2024</v>
      </c>
      <c r="AC506" s="228">
        <f>WEEKNUM(TEXT(HelpMe7[[#This Row],[Updated Creation Date]],"mmm dd, yyyy hh:mm"),2)</f>
        <v>37</v>
      </c>
      <c r="AD506" s="228" t="str">
        <f>_xlfn.CONCAT(HelpMe7[[#This Row],[Year]],"-W",HelpMe7[[#This Row],[Week'#]])</f>
        <v>2024-W37</v>
      </c>
      <c r="AE506" s="228" t="str">
        <f>IFERROR(VLOOKUP(HelpMe7[[#This Row],[ID]],CGTracker[#All],11,FALSE),"No CG Status Found")</f>
        <v>No CG Status Found</v>
      </c>
      <c r="AF506" s="228">
        <f>MONTH(TEXT(HelpMe7[[#This Row],[Updated Creation Date]],"mmm dd, yyyy hh:mm"))</f>
        <v>9</v>
      </c>
      <c r="AG506" s="228" t="str">
        <f>_xlfn.CONCAT(HelpMe7[[#This Row],[Year]],"-M",HelpMe7[[#This Row],[Month]])</f>
        <v>2024-M9</v>
      </c>
      <c r="AH506" s="228" t="str">
        <f ca="1">IF(HelpMe7[[#This Row],[Age]]&lt;2,"Less than 2",IF(HelpMe7[[#This Row],[Age]]&lt;5,"From 2 to 5",IF(HelpMe7[[#This Row],[Age]]&lt;10,"From 5 to 10","More than 10")))</f>
        <v>More than 10</v>
      </c>
      <c r="AI5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45547.705555555556</v>
      </c>
      <c r="AJ5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45558.637499999997</v>
      </c>
    </row>
    <row r="507" spans="1:36" ht="26.1">
      <c r="A507" s="236" t="s">
        <v>9971</v>
      </c>
      <c r="B507" s="224" t="s">
        <v>117</v>
      </c>
      <c r="C507" s="224" t="s">
        <v>795</v>
      </c>
      <c r="D507" s="1" t="s">
        <v>4055</v>
      </c>
      <c r="E507" s="224" t="s">
        <v>4056</v>
      </c>
      <c r="F507" s="224" t="s">
        <v>881</v>
      </c>
      <c r="G507" s="224" t="s">
        <v>882</v>
      </c>
      <c r="H507" s="224" t="s">
        <v>403</v>
      </c>
      <c r="I507" s="227" t="s">
        <v>9972</v>
      </c>
      <c r="J507" s="225" t="s">
        <v>9973</v>
      </c>
      <c r="K507" s="224" t="s">
        <v>890</v>
      </c>
      <c r="L507" s="225" t="s">
        <v>9892</v>
      </c>
      <c r="M507" s="224" t="s">
        <v>4056</v>
      </c>
      <c r="N507" s="224" t="s">
        <v>1156</v>
      </c>
      <c r="O507" s="224" t="s">
        <v>850</v>
      </c>
      <c r="P507" s="225" t="s">
        <v>9892</v>
      </c>
      <c r="Q507" s="224" t="s">
        <v>795</v>
      </c>
      <c r="R507" s="225" t="s">
        <v>9893</v>
      </c>
      <c r="S507" s="225" t="s">
        <v>9893</v>
      </c>
      <c r="T507" s="225" t="s">
        <v>9973</v>
      </c>
      <c r="U507" s="224" t="s">
        <v>890</v>
      </c>
      <c r="V507" s="224" t="s">
        <v>855</v>
      </c>
      <c r="W507" s="224" t="s">
        <v>938</v>
      </c>
      <c r="X507" s="228" t="str">
        <f>VLOOKUP(HelpMe7[[#This Row],[Technician]],Technicians[#All],3,FALSE)</f>
        <v>RAK Ceramics</v>
      </c>
      <c r="Y507" s="228" t="str">
        <f>VLOOKUP(HelpMe7[[#This Row],[Technician]],Technicians[#All],2,FALSE)</f>
        <v>SAP Basis</v>
      </c>
      <c r="Z507" s="233" t="str">
        <f>IF((TEXT("Oct 28, 2024 00:00 AM","mmm dd, yyyy hh:mm") - TEXT(HelpMe7[[#This Row],[Updated Creation Date]],"mmm dd, yyyy hh:mm"))&gt;0, "Yes","No")</f>
        <v>Yes</v>
      </c>
      <c r="AA507" s="230">
        <f ca="1">IF(HelpMe7[[#This Row],[Updated Resolved Date]]="-",NOW()-TEXT(HelpMe7[[#This Row],[Updated Creation Date]],"mmm dd, yyyy hh:mm"),HelpMe7[[#This Row],[Updated Resolved Date]]-HelpMe7[[#This Row],[Updated Creation Date]])</f>
        <v>0.25277777777955635</v>
      </c>
      <c r="AB507" s="231">
        <f>YEAR(TEXT(HelpMe7[[#This Row],[Updated Creation Date]],"mmm dd, yyyy hh:mm"))</f>
        <v>2024</v>
      </c>
      <c r="AC507" s="228">
        <f>WEEKNUM(TEXT(HelpMe7[[#This Row],[Updated Creation Date]],"mmm dd, yyyy hh:mm"),2)</f>
        <v>37</v>
      </c>
      <c r="AD507" s="228" t="str">
        <f>_xlfn.CONCAT(HelpMe7[[#This Row],[Year]],"-W",HelpMe7[[#This Row],[Week'#]])</f>
        <v>2024-W37</v>
      </c>
      <c r="AE507" s="228" t="str">
        <f>IFERROR(VLOOKUP(HelpMe7[[#This Row],[ID]],CGTracker[#All],11,FALSE),"No CG Status Found")</f>
        <v>No CG Status Found</v>
      </c>
      <c r="AF507" s="228">
        <f>MONTH(TEXT(HelpMe7[[#This Row],[Updated Creation Date]],"mmm dd, yyyy hh:mm"))</f>
        <v>9</v>
      </c>
      <c r="AG507" s="228" t="str">
        <f>_xlfn.CONCAT(HelpMe7[[#This Row],[Year]],"-M",HelpMe7[[#This Row],[Month]])</f>
        <v>2024-M9</v>
      </c>
      <c r="AH507" s="228" t="str">
        <f ca="1">IF(HelpMe7[[#This Row],[Age]]&lt;2,"Less than 2",IF(HelpMe7[[#This Row],[Age]]&lt;5,"From 2 to 5",IF(HelpMe7[[#This Row],[Age]]&lt;10,"From 5 to 10","More than 10")))</f>
        <v>Less than 2</v>
      </c>
      <c r="AI5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45546.442361111112</v>
      </c>
      <c r="AJ5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45546.695138888892</v>
      </c>
    </row>
    <row r="508" spans="1:36" ht="14.45">
      <c r="A508" s="236" t="s">
        <v>9974</v>
      </c>
      <c r="B508" s="224" t="s">
        <v>156</v>
      </c>
      <c r="C508" s="224" t="s">
        <v>795</v>
      </c>
      <c r="D508" s="1" t="s">
        <v>4060</v>
      </c>
      <c r="E508" s="224" t="s">
        <v>4061</v>
      </c>
      <c r="F508" s="224" t="s">
        <v>742</v>
      </c>
      <c r="G508" s="224" t="s">
        <v>516</v>
      </c>
      <c r="H508" s="224" t="s">
        <v>403</v>
      </c>
      <c r="I508" s="227" t="s">
        <v>9975</v>
      </c>
      <c r="J508" s="225" t="s">
        <v>9976</v>
      </c>
      <c r="K508" s="224" t="s">
        <v>846</v>
      </c>
      <c r="L508" s="225" t="s">
        <v>9977</v>
      </c>
      <c r="M508" s="224" t="s">
        <v>933</v>
      </c>
      <c r="N508" s="224" t="s">
        <v>1004</v>
      </c>
      <c r="O508" s="224" t="s">
        <v>850</v>
      </c>
      <c r="P508" s="225" t="s">
        <v>9977</v>
      </c>
      <c r="Q508" s="224" t="s">
        <v>795</v>
      </c>
      <c r="R508" s="225" t="s">
        <v>4394</v>
      </c>
      <c r="S508" s="225" t="s">
        <v>9978</v>
      </c>
      <c r="T508" s="225" t="s">
        <v>9976</v>
      </c>
      <c r="U508" s="224" t="s">
        <v>855</v>
      </c>
      <c r="V508" s="224" t="s">
        <v>4068</v>
      </c>
      <c r="W508" s="224" t="s">
        <v>869</v>
      </c>
      <c r="X508" s="228" t="str">
        <f>VLOOKUP(HelpMe7[[#This Row],[Technician]],Technicians[#All],3,FALSE)</f>
        <v>RAK Ceramics</v>
      </c>
      <c r="Y508" s="228" t="str">
        <f>VLOOKUP(HelpMe7[[#This Row],[Technician]],Technicians[#All],2,FALSE)</f>
        <v>SAP SD</v>
      </c>
      <c r="Z508" s="233" t="str">
        <f>IF((TEXT("Oct 28, 2024 00:00 AM","mmm dd, yyyy hh:mm") - TEXT(HelpMe7[[#This Row],[Updated Creation Date]],"mmm dd, yyyy hh:mm"))&gt;0, "Yes","No")</f>
        <v>Yes</v>
      </c>
      <c r="AA508" s="230">
        <f ca="1">IF(HelpMe7[[#This Row],[Updated Resolved Date]]="-",NOW()-TEXT(HelpMe7[[#This Row],[Updated Creation Date]],"mmm dd, yyyy hh:mm"),HelpMe7[[#This Row],[Updated Resolved Date]]-HelpMe7[[#This Row],[Updated Creation Date]])</f>
        <v>8.0569444444408873</v>
      </c>
      <c r="AB508" s="231">
        <f>YEAR(TEXT(HelpMe7[[#This Row],[Updated Creation Date]],"mmm dd, yyyy hh:mm"))</f>
        <v>2024</v>
      </c>
      <c r="AC508" s="228">
        <f>WEEKNUM(TEXT(HelpMe7[[#This Row],[Updated Creation Date]],"mmm dd, yyyy hh:mm"),2)</f>
        <v>37</v>
      </c>
      <c r="AD508" s="228" t="str">
        <f>_xlfn.CONCAT(HelpMe7[[#This Row],[Year]],"-W",HelpMe7[[#This Row],[Week'#]])</f>
        <v>2024-W37</v>
      </c>
      <c r="AE508" s="228" t="str">
        <f>IFERROR(VLOOKUP(HelpMe7[[#This Row],[ID]],CGTracker[#All],11,FALSE),"No CG Status Found")</f>
        <v>No CG Status Found</v>
      </c>
      <c r="AF508" s="228">
        <f>MONTH(TEXT(HelpMe7[[#This Row],[Updated Creation Date]],"mmm dd, yyyy hh:mm"))</f>
        <v>9</v>
      </c>
      <c r="AG508" s="228" t="str">
        <f>_xlfn.CONCAT(HelpMe7[[#This Row],[Year]],"-M",HelpMe7[[#This Row],[Month]])</f>
        <v>2024-M9</v>
      </c>
      <c r="AH508" s="228" t="str">
        <f ca="1">IF(HelpMe7[[#This Row],[Age]]&lt;2,"Less than 2",IF(HelpMe7[[#This Row],[Age]]&lt;5,"From 2 to 5",IF(HelpMe7[[#This Row],[Age]]&lt;10,"From 5 to 10","More than 10")))</f>
        <v>From 5 to 10</v>
      </c>
      <c r="AI5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45546.400000000001</v>
      </c>
      <c r="AJ5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45554.456944444442</v>
      </c>
    </row>
    <row r="509" spans="1:36" ht="14.45">
      <c r="A509" s="236" t="s">
        <v>9979</v>
      </c>
      <c r="B509" s="224" t="s">
        <v>156</v>
      </c>
      <c r="C509" s="224" t="s">
        <v>841</v>
      </c>
      <c r="D509" s="1" t="s">
        <v>4069</v>
      </c>
      <c r="E509" s="224" t="s">
        <v>4070</v>
      </c>
      <c r="F509" s="224" t="s">
        <v>742</v>
      </c>
      <c r="G509" s="224" t="s">
        <v>516</v>
      </c>
      <c r="H509" s="224" t="s">
        <v>403</v>
      </c>
      <c r="I509" s="227" t="s">
        <v>9980</v>
      </c>
      <c r="J509" s="225" t="s">
        <v>9981</v>
      </c>
      <c r="K509" s="224" t="s">
        <v>846</v>
      </c>
      <c r="L509" s="225" t="s">
        <v>8808</v>
      </c>
      <c r="M509" s="224" t="s">
        <v>933</v>
      </c>
      <c r="N509" s="224" t="s">
        <v>855</v>
      </c>
      <c r="O509" s="224" t="s">
        <v>850</v>
      </c>
      <c r="P509" s="225" t="s">
        <v>8808</v>
      </c>
      <c r="Q509" s="224" t="s">
        <v>841</v>
      </c>
      <c r="R509" s="225" t="s">
        <v>9982</v>
      </c>
      <c r="S509" s="225" t="s">
        <v>9983</v>
      </c>
      <c r="T509" s="225" t="s">
        <v>9981</v>
      </c>
      <c r="U509" s="224" t="s">
        <v>855</v>
      </c>
      <c r="V509" s="224" t="s">
        <v>855</v>
      </c>
      <c r="W509" s="224" t="s">
        <v>869</v>
      </c>
      <c r="X509" s="228" t="str">
        <f>VLOOKUP(HelpMe7[[#This Row],[Technician]],Technicians[#All],3,FALSE)</f>
        <v>RAK Ceramics</v>
      </c>
      <c r="Y509" s="228" t="str">
        <f>VLOOKUP(HelpMe7[[#This Row],[Technician]],Technicians[#All],2,FALSE)</f>
        <v>SAP SD</v>
      </c>
      <c r="Z509" s="233" t="str">
        <f>IF((TEXT("Oct 28, 2024 00:00 AM","mmm dd, yyyy hh:mm") - TEXT(HelpMe7[[#This Row],[Updated Creation Date]],"mmm dd, yyyy hh:mm"))&gt;0, "Yes","No")</f>
        <v>Yes</v>
      </c>
      <c r="AA509" s="230">
        <f ca="1">IF(HelpMe7[[#This Row],[Updated Resolved Date]]="-",NOW()-TEXT(HelpMe7[[#This Row],[Updated Creation Date]],"mmm dd, yyyy hh:mm"),HelpMe7[[#This Row],[Updated Resolved Date]]-HelpMe7[[#This Row],[Updated Creation Date]])</f>
        <v>47.820833333331393</v>
      </c>
      <c r="AB509" s="231">
        <f>YEAR(TEXT(HelpMe7[[#This Row],[Updated Creation Date]],"mmm dd, yyyy hh:mm"))</f>
        <v>2024</v>
      </c>
      <c r="AC509" s="228">
        <f>WEEKNUM(TEXT(HelpMe7[[#This Row],[Updated Creation Date]],"mmm dd, yyyy hh:mm"),2)</f>
        <v>37</v>
      </c>
      <c r="AD509" s="228" t="str">
        <f>_xlfn.CONCAT(HelpMe7[[#This Row],[Year]],"-W",HelpMe7[[#This Row],[Week'#]])</f>
        <v>2024-W37</v>
      </c>
      <c r="AE509" s="228" t="str">
        <f>IFERROR(VLOOKUP(HelpMe7[[#This Row],[ID]],CGTracker[#All],11,FALSE),"No CG Status Found")</f>
        <v>No CG Status Found</v>
      </c>
      <c r="AF509" s="228">
        <f>MONTH(TEXT(HelpMe7[[#This Row],[Updated Creation Date]],"mmm dd, yyyy hh:mm"))</f>
        <v>9</v>
      </c>
      <c r="AG509" s="228" t="str">
        <f>_xlfn.CONCAT(HelpMe7[[#This Row],[Year]],"-M",HelpMe7[[#This Row],[Month]])</f>
        <v>2024-M9</v>
      </c>
      <c r="AH509" s="228" t="str">
        <f ca="1">IF(HelpMe7[[#This Row],[Age]]&lt;2,"Less than 2",IF(HelpMe7[[#This Row],[Age]]&lt;5,"From 2 to 5",IF(HelpMe7[[#This Row],[Age]]&lt;10,"From 5 to 10","More than 10")))</f>
        <v>More than 10</v>
      </c>
      <c r="AI5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45546.616666666669</v>
      </c>
      <c r="AJ5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45594.4375</v>
      </c>
    </row>
    <row r="510" spans="1:36" ht="14.45">
      <c r="A510" s="236" t="s">
        <v>9984</v>
      </c>
      <c r="B510" s="224" t="s">
        <v>117</v>
      </c>
      <c r="C510" s="224" t="s">
        <v>841</v>
      </c>
      <c r="D510" s="1" t="s">
        <v>4076</v>
      </c>
      <c r="E510" s="224" t="s">
        <v>3766</v>
      </c>
      <c r="F510" s="224" t="s">
        <v>881</v>
      </c>
      <c r="G510" s="224" t="s">
        <v>882</v>
      </c>
      <c r="H510" s="224" t="s">
        <v>403</v>
      </c>
      <c r="I510" s="227" t="s">
        <v>9985</v>
      </c>
      <c r="J510" s="225" t="s">
        <v>9986</v>
      </c>
      <c r="K510" s="224" t="s">
        <v>846</v>
      </c>
      <c r="L510" s="225" t="s">
        <v>9591</v>
      </c>
      <c r="M510" s="224" t="s">
        <v>933</v>
      </c>
      <c r="N510" s="224" t="s">
        <v>924</v>
      </c>
      <c r="O510" s="224" t="s">
        <v>850</v>
      </c>
      <c r="P510" s="225" t="s">
        <v>9591</v>
      </c>
      <c r="Q510" s="224" t="s">
        <v>841</v>
      </c>
      <c r="R510" s="225" t="s">
        <v>9987</v>
      </c>
      <c r="S510" s="225" t="s">
        <v>9987</v>
      </c>
      <c r="T510" s="225" t="s">
        <v>9986</v>
      </c>
      <c r="U510" s="224" t="s">
        <v>890</v>
      </c>
      <c r="V510" s="224" t="s">
        <v>855</v>
      </c>
      <c r="W510" s="224" t="s">
        <v>869</v>
      </c>
      <c r="X510" s="228" t="str">
        <f>VLOOKUP(HelpMe7[[#This Row],[Technician]],Technicians[#All],3,FALSE)</f>
        <v>RAK Ceramics</v>
      </c>
      <c r="Y510" s="228" t="str">
        <f>VLOOKUP(HelpMe7[[#This Row],[Technician]],Technicians[#All],2,FALSE)</f>
        <v>SAP Basis</v>
      </c>
      <c r="Z510" s="233" t="str">
        <f>IF((TEXT("Oct 28, 2024 00:00 AM","mmm dd, yyyy hh:mm") - TEXT(HelpMe7[[#This Row],[Updated Creation Date]],"mmm dd, yyyy hh:mm"))&gt;0, "Yes","No")</f>
        <v>Yes</v>
      </c>
      <c r="AA510" s="230">
        <f ca="1">IF(HelpMe7[[#This Row],[Updated Resolved Date]]="-",NOW()-TEXT(HelpMe7[[#This Row],[Updated Creation Date]],"mmm dd, yyyy hh:mm"),HelpMe7[[#This Row],[Updated Resolved Date]]-HelpMe7[[#This Row],[Updated Creation Date]])</f>
        <v>8.0062499999985448</v>
      </c>
      <c r="AB510" s="231">
        <f>YEAR(TEXT(HelpMe7[[#This Row],[Updated Creation Date]],"mmm dd, yyyy hh:mm"))</f>
        <v>2024</v>
      </c>
      <c r="AC510" s="228">
        <f>WEEKNUM(TEXT(HelpMe7[[#This Row],[Updated Creation Date]],"mmm dd, yyyy hh:mm"),2)</f>
        <v>37</v>
      </c>
      <c r="AD510" s="228" t="str">
        <f>_xlfn.CONCAT(HelpMe7[[#This Row],[Year]],"-W",HelpMe7[[#This Row],[Week'#]])</f>
        <v>2024-W37</v>
      </c>
      <c r="AE510" s="228" t="str">
        <f>IFERROR(VLOOKUP(HelpMe7[[#This Row],[ID]],CGTracker[#All],11,FALSE),"No CG Status Found")</f>
        <v>No CG Status Found</v>
      </c>
      <c r="AF510" s="228">
        <f>MONTH(TEXT(HelpMe7[[#This Row],[Updated Creation Date]],"mmm dd, yyyy hh:mm"))</f>
        <v>9</v>
      </c>
      <c r="AG510" s="228" t="str">
        <f>_xlfn.CONCAT(HelpMe7[[#This Row],[Year]],"-M",HelpMe7[[#This Row],[Month]])</f>
        <v>2024-M9</v>
      </c>
      <c r="AH510" s="228" t="str">
        <f ca="1">IF(HelpMe7[[#This Row],[Age]]&lt;2,"Less than 2",IF(HelpMe7[[#This Row],[Age]]&lt;5,"From 2 to 5",IF(HelpMe7[[#This Row],[Age]]&lt;10,"From 5 to 10","More than 10")))</f>
        <v>From 5 to 10</v>
      </c>
      <c r="AI5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45546.631944444445</v>
      </c>
      <c r="AJ5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45554.638194444444</v>
      </c>
    </row>
    <row r="511" spans="1:36" ht="14.45">
      <c r="A511" s="236" t="s">
        <v>9988</v>
      </c>
      <c r="B511" s="224" t="s">
        <v>156</v>
      </c>
      <c r="C511" s="224" t="s">
        <v>795</v>
      </c>
      <c r="D511" s="1" t="s">
        <v>4081</v>
      </c>
      <c r="E511" s="224" t="s">
        <v>1185</v>
      </c>
      <c r="F511" s="224" t="s">
        <v>742</v>
      </c>
      <c r="G511" s="224" t="s">
        <v>516</v>
      </c>
      <c r="H511" s="224" t="s">
        <v>403</v>
      </c>
      <c r="I511" s="227" t="s">
        <v>9989</v>
      </c>
      <c r="J511" s="225" t="s">
        <v>9990</v>
      </c>
      <c r="K511" s="224" t="s">
        <v>846</v>
      </c>
      <c r="L511" s="225" t="s">
        <v>9991</v>
      </c>
      <c r="M511" s="224" t="s">
        <v>933</v>
      </c>
      <c r="N511" s="224" t="s">
        <v>1188</v>
      </c>
      <c r="O511" s="224" t="s">
        <v>850</v>
      </c>
      <c r="P511" s="225" t="s">
        <v>9991</v>
      </c>
      <c r="Q511" s="224" t="s">
        <v>795</v>
      </c>
      <c r="R511" s="225" t="s">
        <v>9992</v>
      </c>
      <c r="S511" s="225" t="s">
        <v>9993</v>
      </c>
      <c r="T511" s="225" t="s">
        <v>9990</v>
      </c>
      <c r="U511" s="224" t="s">
        <v>855</v>
      </c>
      <c r="V511" s="224" t="s">
        <v>855</v>
      </c>
      <c r="W511" s="224" t="s">
        <v>869</v>
      </c>
      <c r="X511" s="228" t="str">
        <f>VLOOKUP(HelpMe7[[#This Row],[Technician]],Technicians[#All],3,FALSE)</f>
        <v>RAK Ceramics</v>
      </c>
      <c r="Y511" s="228" t="str">
        <f>VLOOKUP(HelpMe7[[#This Row],[Technician]],Technicians[#All],2,FALSE)</f>
        <v>SAP SD</v>
      </c>
      <c r="Z511" s="233" t="str">
        <f>IF((TEXT("Oct 28, 2024 00:00 AM","mmm dd, yyyy hh:mm") - TEXT(HelpMe7[[#This Row],[Updated Creation Date]],"mmm dd, yyyy hh:mm"))&gt;0, "Yes","No")</f>
        <v>Yes</v>
      </c>
      <c r="AA511" s="230">
        <f ca="1">IF(HelpMe7[[#This Row],[Updated Resolved Date]]="-",NOW()-TEXT(HelpMe7[[#This Row],[Updated Creation Date]],"mmm dd, yyyy hh:mm"),HelpMe7[[#This Row],[Updated Resolved Date]]-HelpMe7[[#This Row],[Updated Creation Date]])</f>
        <v>28.891666666670062</v>
      </c>
      <c r="AB511" s="231">
        <f>YEAR(TEXT(HelpMe7[[#This Row],[Updated Creation Date]],"mmm dd, yyyy hh:mm"))</f>
        <v>2024</v>
      </c>
      <c r="AC511" s="228">
        <f>WEEKNUM(TEXT(HelpMe7[[#This Row],[Updated Creation Date]],"mmm dd, yyyy hh:mm"),2)</f>
        <v>37</v>
      </c>
      <c r="AD511" s="228" t="str">
        <f>_xlfn.CONCAT(HelpMe7[[#This Row],[Year]],"-W",HelpMe7[[#This Row],[Week'#]])</f>
        <v>2024-W37</v>
      </c>
      <c r="AE511" s="228" t="str">
        <f>IFERROR(VLOOKUP(HelpMe7[[#This Row],[ID]],CGTracker[#All],11,FALSE),"No CG Status Found")</f>
        <v>No CG Status Found</v>
      </c>
      <c r="AF511" s="228">
        <f>MONTH(TEXT(HelpMe7[[#This Row],[Updated Creation Date]],"mmm dd, yyyy hh:mm"))</f>
        <v>9</v>
      </c>
      <c r="AG511" s="228" t="str">
        <f>_xlfn.CONCAT(HelpMe7[[#This Row],[Year]],"-M",HelpMe7[[#This Row],[Month]])</f>
        <v>2024-M9</v>
      </c>
      <c r="AH511" s="228" t="str">
        <f ca="1">IF(HelpMe7[[#This Row],[Age]]&lt;2,"Less than 2",IF(HelpMe7[[#This Row],[Age]]&lt;5,"From 2 to 5",IF(HelpMe7[[#This Row],[Age]]&lt;10,"From 5 to 10","More than 10")))</f>
        <v>More than 10</v>
      </c>
      <c r="AI5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45546.638194444444</v>
      </c>
      <c r="AJ5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45575.529861111114</v>
      </c>
    </row>
    <row r="512" spans="1:36" ht="14.45">
      <c r="A512" s="236" t="s">
        <v>9994</v>
      </c>
      <c r="B512" s="224" t="s">
        <v>156</v>
      </c>
      <c r="C512" s="224" t="s">
        <v>795</v>
      </c>
      <c r="D512" s="1" t="s">
        <v>4088</v>
      </c>
      <c r="E512" s="224" t="s">
        <v>4070</v>
      </c>
      <c r="F512" s="224" t="s">
        <v>742</v>
      </c>
      <c r="G512" s="224" t="s">
        <v>516</v>
      </c>
      <c r="H512" s="224" t="s">
        <v>403</v>
      </c>
      <c r="I512" s="227" t="s">
        <v>9846</v>
      </c>
      <c r="J512" s="225" t="s">
        <v>9995</v>
      </c>
      <c r="K512" s="224" t="s">
        <v>846</v>
      </c>
      <c r="L512" s="225" t="s">
        <v>8808</v>
      </c>
      <c r="M512" s="224" t="s">
        <v>933</v>
      </c>
      <c r="N512" s="224" t="s">
        <v>855</v>
      </c>
      <c r="O512" s="224" t="s">
        <v>850</v>
      </c>
      <c r="P512" s="225" t="s">
        <v>8808</v>
      </c>
      <c r="Q512" s="224" t="s">
        <v>795</v>
      </c>
      <c r="R512" s="225" t="s">
        <v>9982</v>
      </c>
      <c r="S512" s="225" t="s">
        <v>9996</v>
      </c>
      <c r="T512" s="225" t="s">
        <v>9995</v>
      </c>
      <c r="U512" s="224" t="s">
        <v>855</v>
      </c>
      <c r="V512" s="224" t="s">
        <v>855</v>
      </c>
      <c r="W512" s="224" t="s">
        <v>869</v>
      </c>
      <c r="X512" s="228" t="str">
        <f>VLOOKUP(HelpMe7[[#This Row],[Technician]],Technicians[#All],3,FALSE)</f>
        <v>RAK Ceramics</v>
      </c>
      <c r="Y512" s="228" t="str">
        <f>VLOOKUP(HelpMe7[[#This Row],[Technician]],Technicians[#All],2,FALSE)</f>
        <v>SAP SD</v>
      </c>
      <c r="Z512" s="233" t="str">
        <f>IF((TEXT("Oct 28, 2024 00:00 AM","mmm dd, yyyy hh:mm") - TEXT(HelpMe7[[#This Row],[Updated Creation Date]],"mmm dd, yyyy hh:mm"))&gt;0, "Yes","No")</f>
        <v>Yes</v>
      </c>
      <c r="AA512" s="230">
        <f ca="1">IF(HelpMe7[[#This Row],[Updated Resolved Date]]="-",NOW()-TEXT(HelpMe7[[#This Row],[Updated Creation Date]],"mmm dd, yyyy hh:mm"),HelpMe7[[#This Row],[Updated Resolved Date]]-HelpMe7[[#This Row],[Updated Creation Date]])</f>
        <v>47.727777777778101</v>
      </c>
      <c r="AB512" s="231">
        <f>YEAR(TEXT(HelpMe7[[#This Row],[Updated Creation Date]],"mmm dd, yyyy hh:mm"))</f>
        <v>2024</v>
      </c>
      <c r="AC512" s="228">
        <f>WEEKNUM(TEXT(HelpMe7[[#This Row],[Updated Creation Date]],"mmm dd, yyyy hh:mm"),2)</f>
        <v>37</v>
      </c>
      <c r="AD512" s="228" t="str">
        <f>_xlfn.CONCAT(HelpMe7[[#This Row],[Year]],"-W",HelpMe7[[#This Row],[Week'#]])</f>
        <v>2024-W37</v>
      </c>
      <c r="AE512" s="228" t="str">
        <f>IFERROR(VLOOKUP(HelpMe7[[#This Row],[ID]],CGTracker[#All],11,FALSE),"No CG Status Found")</f>
        <v>No CG Status Found</v>
      </c>
      <c r="AF512" s="228">
        <f>MONTH(TEXT(HelpMe7[[#This Row],[Updated Creation Date]],"mmm dd, yyyy hh:mm"))</f>
        <v>9</v>
      </c>
      <c r="AG512" s="228" t="str">
        <f>_xlfn.CONCAT(HelpMe7[[#This Row],[Year]],"-M",HelpMe7[[#This Row],[Month]])</f>
        <v>2024-M9</v>
      </c>
      <c r="AH512" s="228" t="str">
        <f ca="1">IF(HelpMe7[[#This Row],[Age]]&lt;2,"Less than 2",IF(HelpMe7[[#This Row],[Age]]&lt;5,"From 2 to 5",IF(HelpMe7[[#This Row],[Age]]&lt;10,"From 5 to 10","More than 10")))</f>
        <v>More than 10</v>
      </c>
      <c r="AI5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45546.709722222222</v>
      </c>
      <c r="AJ5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45594.4375</v>
      </c>
    </row>
    <row r="513" spans="1:36" ht="14.45">
      <c r="A513" s="236" t="s">
        <v>9997</v>
      </c>
      <c r="B513" s="224" t="s">
        <v>117</v>
      </c>
      <c r="C513" s="224" t="s">
        <v>841</v>
      </c>
      <c r="D513" s="1" t="s">
        <v>2831</v>
      </c>
      <c r="E513" s="224" t="s">
        <v>2832</v>
      </c>
      <c r="F513" s="224" t="s">
        <v>881</v>
      </c>
      <c r="G513" s="224" t="s">
        <v>882</v>
      </c>
      <c r="H513" s="224" t="s">
        <v>403</v>
      </c>
      <c r="I513" s="227" t="s">
        <v>9998</v>
      </c>
      <c r="J513" s="225" t="s">
        <v>9999</v>
      </c>
      <c r="K513" s="224" t="s">
        <v>846</v>
      </c>
      <c r="L513" s="225" t="s">
        <v>10000</v>
      </c>
      <c r="M513" s="224" t="s">
        <v>933</v>
      </c>
      <c r="N513" s="224" t="s">
        <v>1004</v>
      </c>
      <c r="O513" s="224" t="s">
        <v>850</v>
      </c>
      <c r="P513" s="225" t="s">
        <v>10000</v>
      </c>
      <c r="Q513" s="224" t="s">
        <v>841</v>
      </c>
      <c r="R513" s="225" t="s">
        <v>10001</v>
      </c>
      <c r="S513" s="225" t="s">
        <v>10001</v>
      </c>
      <c r="T513" s="225" t="s">
        <v>9999</v>
      </c>
      <c r="U513" s="224" t="s">
        <v>890</v>
      </c>
      <c r="V513" s="224" t="s">
        <v>855</v>
      </c>
      <c r="W513" s="224" t="s">
        <v>869</v>
      </c>
      <c r="X513" s="228" t="str">
        <f>VLOOKUP(HelpMe7[[#This Row],[Technician]],Technicians[#All],3,FALSE)</f>
        <v>RAK Ceramics</v>
      </c>
      <c r="Y513" s="228" t="str">
        <f>VLOOKUP(HelpMe7[[#This Row],[Technician]],Technicians[#All],2,FALSE)</f>
        <v>SAP Basis</v>
      </c>
      <c r="Z513" s="233" t="str">
        <f>IF((TEXT("Oct 28, 2024 00:00 AM","mmm dd, yyyy hh:mm") - TEXT(HelpMe7[[#This Row],[Updated Creation Date]],"mmm dd, yyyy hh:mm"))&gt;0, "Yes","No")</f>
        <v>Yes</v>
      </c>
      <c r="AA513" s="230">
        <f ca="1">IF(HelpMe7[[#This Row],[Updated Resolved Date]]="-",NOW()-TEXT(HelpMe7[[#This Row],[Updated Creation Date]],"mmm dd, yyyy hh:mm"),HelpMe7[[#This Row],[Updated Resolved Date]]-HelpMe7[[#This Row],[Updated Creation Date]])</f>
        <v>27.908333333332848</v>
      </c>
      <c r="AB513" s="231">
        <f>YEAR(TEXT(HelpMe7[[#This Row],[Updated Creation Date]],"mmm dd, yyyy hh:mm"))</f>
        <v>2024</v>
      </c>
      <c r="AC513" s="228">
        <f>WEEKNUM(TEXT(HelpMe7[[#This Row],[Updated Creation Date]],"mmm dd, yyyy hh:mm"),2)</f>
        <v>37</v>
      </c>
      <c r="AD513" s="228" t="str">
        <f>_xlfn.CONCAT(HelpMe7[[#This Row],[Year]],"-W",HelpMe7[[#This Row],[Week'#]])</f>
        <v>2024-W37</v>
      </c>
      <c r="AE513" s="228" t="str">
        <f>IFERROR(VLOOKUP(HelpMe7[[#This Row],[ID]],CGTracker[#All],11,FALSE),"No CG Status Found")</f>
        <v>No CG Status Found</v>
      </c>
      <c r="AF513" s="228">
        <f>MONTH(TEXT(HelpMe7[[#This Row],[Updated Creation Date]],"mmm dd, yyyy hh:mm"))</f>
        <v>9</v>
      </c>
      <c r="AG513" s="228" t="str">
        <f>_xlfn.CONCAT(HelpMe7[[#This Row],[Year]],"-M",HelpMe7[[#This Row],[Month]])</f>
        <v>2024-M9</v>
      </c>
      <c r="AH513" s="228" t="str">
        <f ca="1">IF(HelpMe7[[#This Row],[Age]]&lt;2,"Less than 2",IF(HelpMe7[[#This Row],[Age]]&lt;5,"From 2 to 5",IF(HelpMe7[[#This Row],[Age]]&lt;10,"From 5 to 10","More than 10")))</f>
        <v>More than 10</v>
      </c>
      <c r="AI5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45546.714583333334</v>
      </c>
      <c r="AJ5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45574.622916666667</v>
      </c>
    </row>
    <row r="514" spans="1:36" ht="26.1">
      <c r="A514" s="236" t="s">
        <v>10002</v>
      </c>
      <c r="B514" s="224" t="s">
        <v>117</v>
      </c>
      <c r="C514" s="224" t="s">
        <v>795</v>
      </c>
      <c r="D514" s="1" t="s">
        <v>4097</v>
      </c>
      <c r="E514" s="224" t="s">
        <v>4098</v>
      </c>
      <c r="F514" s="224" t="s">
        <v>881</v>
      </c>
      <c r="G514" s="224" t="s">
        <v>882</v>
      </c>
      <c r="H514" s="224" t="s">
        <v>403</v>
      </c>
      <c r="I514" s="227" t="s">
        <v>10003</v>
      </c>
      <c r="J514" s="225" t="s">
        <v>10004</v>
      </c>
      <c r="K514" s="224" t="s">
        <v>890</v>
      </c>
      <c r="L514" s="225" t="s">
        <v>10005</v>
      </c>
      <c r="M514" s="224" t="s">
        <v>933</v>
      </c>
      <c r="N514" s="224" t="s">
        <v>1170</v>
      </c>
      <c r="O514" s="224" t="s">
        <v>850</v>
      </c>
      <c r="P514" s="225" t="s">
        <v>10005</v>
      </c>
      <c r="Q514" s="224" t="s">
        <v>795</v>
      </c>
      <c r="R514" s="225" t="s">
        <v>10006</v>
      </c>
      <c r="S514" s="225" t="s">
        <v>10007</v>
      </c>
      <c r="T514" s="225" t="s">
        <v>10004</v>
      </c>
      <c r="U514" s="224" t="s">
        <v>890</v>
      </c>
      <c r="V514" s="224" t="s">
        <v>855</v>
      </c>
      <c r="W514" s="224" t="s">
        <v>938</v>
      </c>
      <c r="X514" s="228" t="str">
        <f>VLOOKUP(HelpMe7[[#This Row],[Technician]],Technicians[#All],3,FALSE)</f>
        <v>RAK Ceramics</v>
      </c>
      <c r="Y514" s="228" t="str">
        <f>VLOOKUP(HelpMe7[[#This Row],[Technician]],Technicians[#All],2,FALSE)</f>
        <v>SAP Basis</v>
      </c>
      <c r="Z514" s="230" t="str">
        <f>IF((TEXT("Oct 28, 2024 00:00 AM","mmm dd, yyyy hh:mm") - TEXT(HelpMe7[[#This Row],[Updated Creation Date]],"mmm dd, yyyy hh:mm"))&gt;0, "Yes","No")</f>
        <v>Yes</v>
      </c>
      <c r="AA514" s="230">
        <f ca="1">IF(HelpMe7[[#This Row],[Updated Resolved Date]]="-",NOW()-TEXT(HelpMe7[[#This Row],[Updated Creation Date]],"mmm dd, yyyy hh:mm"),HelpMe7[[#This Row],[Updated Resolved Date]]-HelpMe7[[#This Row],[Updated Creation Date]])</f>
        <v>84.730555555557657</v>
      </c>
      <c r="AB514" s="231">
        <f>YEAR(TEXT(HelpMe7[[#This Row],[Updated Creation Date]],"mmm dd, yyyy hh:mm"))</f>
        <v>2024</v>
      </c>
      <c r="AC514" s="228">
        <f>WEEKNUM(TEXT(HelpMe7[[#This Row],[Updated Creation Date]],"mmm dd, yyyy hh:mm"),2)</f>
        <v>37</v>
      </c>
      <c r="AD514" s="228" t="str">
        <f>_xlfn.CONCAT(HelpMe7[[#This Row],[Year]],"-W",HelpMe7[[#This Row],[Week'#]])</f>
        <v>2024-W37</v>
      </c>
      <c r="AE514" s="228" t="str">
        <f>IFERROR(VLOOKUP(HelpMe7[[#This Row],[ID]],CGTracker[#All],11,FALSE),"No CG Status Found")</f>
        <v>No CG Status Found</v>
      </c>
      <c r="AF514" s="228">
        <f>MONTH(TEXT(HelpMe7[[#This Row],[Updated Creation Date]],"mmm dd, yyyy hh:mm"))</f>
        <v>9</v>
      </c>
      <c r="AG514" s="228" t="str">
        <f>_xlfn.CONCAT(HelpMe7[[#This Row],[Year]],"-M",HelpMe7[[#This Row],[Month]])</f>
        <v>2024-M9</v>
      </c>
      <c r="AH514" s="228" t="str">
        <f ca="1">IF(HelpMe7[[#This Row],[Age]]&lt;2,"Less than 2",IF(HelpMe7[[#This Row],[Age]]&lt;5,"From 2 to 5",IF(HelpMe7[[#This Row],[Age]]&lt;10,"From 5 to 10","More than 10")))</f>
        <v>More than 10</v>
      </c>
      <c r="AI5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45546.716666666667</v>
      </c>
      <c r="AJ5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45631.447222222225</v>
      </c>
    </row>
    <row r="515" spans="1:36" ht="14.45">
      <c r="A515" s="236" t="s">
        <v>10008</v>
      </c>
      <c r="B515" s="224" t="s">
        <v>156</v>
      </c>
      <c r="C515" s="224" t="s">
        <v>795</v>
      </c>
      <c r="D515" s="1" t="s">
        <v>4105</v>
      </c>
      <c r="E515" s="224" t="s">
        <v>4106</v>
      </c>
      <c r="F515" s="224" t="s">
        <v>881</v>
      </c>
      <c r="G515" s="224" t="s">
        <v>882</v>
      </c>
      <c r="H515" s="224" t="s">
        <v>403</v>
      </c>
      <c r="I515" s="227" t="s">
        <v>10009</v>
      </c>
      <c r="J515" s="225" t="s">
        <v>4112</v>
      </c>
      <c r="K515" s="224" t="s">
        <v>846</v>
      </c>
      <c r="L515" s="225" t="s">
        <v>10010</v>
      </c>
      <c r="M515" s="224" t="s">
        <v>933</v>
      </c>
      <c r="N515" s="224" t="s">
        <v>4110</v>
      </c>
      <c r="O515" s="224" t="s">
        <v>850</v>
      </c>
      <c r="P515" s="225" t="s">
        <v>10010</v>
      </c>
      <c r="Q515" s="224" t="s">
        <v>795</v>
      </c>
      <c r="R515" s="225" t="s">
        <v>10011</v>
      </c>
      <c r="S515" s="225" t="s">
        <v>10012</v>
      </c>
      <c r="T515" s="225" t="s">
        <v>4112</v>
      </c>
      <c r="U515" s="224" t="s">
        <v>855</v>
      </c>
      <c r="V515" s="224" t="s">
        <v>855</v>
      </c>
      <c r="W515" s="224" t="s">
        <v>869</v>
      </c>
      <c r="X515" s="228" t="str">
        <f>VLOOKUP(HelpMe7[[#This Row],[Technician]],Technicians[#All],3,FALSE)</f>
        <v>RAK Ceramics</v>
      </c>
      <c r="Y515" s="228" t="str">
        <f>VLOOKUP(HelpMe7[[#This Row],[Technician]],Technicians[#All],2,FALSE)</f>
        <v>SAP Basis</v>
      </c>
      <c r="Z515" s="233" t="str">
        <f>IF((TEXT("Oct 28, 2024 00:00 AM","mmm dd, yyyy hh:mm") - TEXT(HelpMe7[[#This Row],[Updated Creation Date]],"mmm dd, yyyy hh:mm"))&gt;0, "Yes","No")</f>
        <v>Yes</v>
      </c>
      <c r="AA515" s="230">
        <f ca="1">IF(HelpMe7[[#This Row],[Updated Resolved Date]]="-",NOW()-TEXT(HelpMe7[[#This Row],[Updated Creation Date]],"mmm dd, yyyy hh:mm"),HelpMe7[[#This Row],[Updated Resolved Date]]-HelpMe7[[#This Row],[Updated Creation Date]])</f>
        <v>0.70625000000291038</v>
      </c>
      <c r="AB515" s="231">
        <f>YEAR(TEXT(HelpMe7[[#This Row],[Updated Creation Date]],"mmm dd, yyyy hh:mm"))</f>
        <v>2024</v>
      </c>
      <c r="AC515" s="228">
        <f>WEEKNUM(TEXT(HelpMe7[[#This Row],[Updated Creation Date]],"mmm dd, yyyy hh:mm"),2)</f>
        <v>37</v>
      </c>
      <c r="AD515" s="228" t="str">
        <f>_xlfn.CONCAT(HelpMe7[[#This Row],[Year]],"-W",HelpMe7[[#This Row],[Week'#]])</f>
        <v>2024-W37</v>
      </c>
      <c r="AE515" s="228" t="str">
        <f>IFERROR(VLOOKUP(HelpMe7[[#This Row],[ID]],CGTracker[#All],11,FALSE),"No CG Status Found")</f>
        <v>No CG Status Found</v>
      </c>
      <c r="AF515" s="228">
        <f>MONTH(TEXT(HelpMe7[[#This Row],[Updated Creation Date]],"mmm dd, yyyy hh:mm"))</f>
        <v>9</v>
      </c>
      <c r="AG515" s="228" t="str">
        <f>_xlfn.CONCAT(HelpMe7[[#This Row],[Year]],"-M",HelpMe7[[#This Row],[Month]])</f>
        <v>2024-M9</v>
      </c>
      <c r="AH515" s="228" t="str">
        <f ca="1">IF(HelpMe7[[#This Row],[Age]]&lt;2,"Less than 2",IF(HelpMe7[[#This Row],[Age]]&lt;5,"From 2 to 5",IF(HelpMe7[[#This Row],[Age]]&lt;10,"From 5 to 10","More than 10")))</f>
        <v>Less than 2</v>
      </c>
      <c r="AI5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45546.745138888888</v>
      </c>
      <c r="AJ5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45547.451388888891</v>
      </c>
    </row>
    <row r="516" spans="1:36" ht="26.1">
      <c r="A516" s="236" t="s">
        <v>10013</v>
      </c>
      <c r="B516" s="224" t="s">
        <v>117</v>
      </c>
      <c r="C516" s="224" t="s">
        <v>795</v>
      </c>
      <c r="D516" s="1" t="s">
        <v>4114</v>
      </c>
      <c r="E516" s="224" t="s">
        <v>2138</v>
      </c>
      <c r="F516" s="224" t="s">
        <v>881</v>
      </c>
      <c r="G516" s="224" t="s">
        <v>882</v>
      </c>
      <c r="H516" s="224" t="s">
        <v>403</v>
      </c>
      <c r="I516" s="227" t="s">
        <v>10014</v>
      </c>
      <c r="J516" s="225" t="s">
        <v>10015</v>
      </c>
      <c r="K516" s="224" t="s">
        <v>890</v>
      </c>
      <c r="L516" s="225" t="s">
        <v>10016</v>
      </c>
      <c r="M516" s="224" t="s">
        <v>2138</v>
      </c>
      <c r="N516" s="224" t="s">
        <v>2139</v>
      </c>
      <c r="O516" s="224" t="s">
        <v>850</v>
      </c>
      <c r="P516" s="225" t="s">
        <v>10016</v>
      </c>
      <c r="Q516" s="224" t="s">
        <v>795</v>
      </c>
      <c r="R516" s="225" t="s">
        <v>10017</v>
      </c>
      <c r="S516" s="225" t="s">
        <v>10017</v>
      </c>
      <c r="T516" s="225" t="s">
        <v>10015</v>
      </c>
      <c r="U516" s="224" t="s">
        <v>890</v>
      </c>
      <c r="V516" s="224" t="s">
        <v>855</v>
      </c>
      <c r="W516" s="224" t="s">
        <v>938</v>
      </c>
      <c r="X516" s="228" t="str">
        <f>VLOOKUP(HelpMe7[[#This Row],[Technician]],Technicians[#All],3,FALSE)</f>
        <v>RAK Ceramics</v>
      </c>
      <c r="Y516" s="228" t="str">
        <f>VLOOKUP(HelpMe7[[#This Row],[Technician]],Technicians[#All],2,FALSE)</f>
        <v>SAP Basis</v>
      </c>
      <c r="Z516" s="233" t="str">
        <f>IF((TEXT("Oct 28, 2024 00:00 AM","mmm dd, yyyy hh:mm") - TEXT(HelpMe7[[#This Row],[Updated Creation Date]],"mmm dd, yyyy hh:mm"))&gt;0, "Yes","No")</f>
        <v>Yes</v>
      </c>
      <c r="AA516" s="230">
        <f ca="1">IF(HelpMe7[[#This Row],[Updated Resolved Date]]="-",NOW()-TEXT(HelpMe7[[#This Row],[Updated Creation Date]],"mmm dd, yyyy hh:mm"),HelpMe7[[#This Row],[Updated Resolved Date]]-HelpMe7[[#This Row],[Updated Creation Date]])</f>
        <v>7.9576388888890506</v>
      </c>
      <c r="AB516" s="231">
        <f>YEAR(TEXT(HelpMe7[[#This Row],[Updated Creation Date]],"mmm dd, yyyy hh:mm"))</f>
        <v>2024</v>
      </c>
      <c r="AC516" s="228">
        <f>WEEKNUM(TEXT(HelpMe7[[#This Row],[Updated Creation Date]],"mmm dd, yyyy hh:mm"),2)</f>
        <v>37</v>
      </c>
      <c r="AD516" s="228" t="str">
        <f>_xlfn.CONCAT(HelpMe7[[#This Row],[Year]],"-W",HelpMe7[[#This Row],[Week'#]])</f>
        <v>2024-W37</v>
      </c>
      <c r="AE516" s="228" t="str">
        <f>IFERROR(VLOOKUP(HelpMe7[[#This Row],[ID]],CGTracker[#All],11,FALSE),"No CG Status Found")</f>
        <v>No CG Status Found</v>
      </c>
      <c r="AF516" s="228">
        <f>MONTH(TEXT(HelpMe7[[#This Row],[Updated Creation Date]],"mmm dd, yyyy hh:mm"))</f>
        <v>9</v>
      </c>
      <c r="AG516" s="228" t="str">
        <f>_xlfn.CONCAT(HelpMe7[[#This Row],[Year]],"-M",HelpMe7[[#This Row],[Month]])</f>
        <v>2024-M9</v>
      </c>
      <c r="AH516" s="228" t="str">
        <f ca="1">IF(HelpMe7[[#This Row],[Age]]&lt;2,"Less than 2",IF(HelpMe7[[#This Row],[Age]]&lt;5,"From 2 to 5",IF(HelpMe7[[#This Row],[Age]]&lt;10,"From 5 to 10","More than 10")))</f>
        <v>From 5 to 10</v>
      </c>
      <c r="AI5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45546.476388888892</v>
      </c>
      <c r="AJ5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45554.434027777781</v>
      </c>
    </row>
    <row r="517" spans="1:36" ht="14.45">
      <c r="A517" s="236" t="s">
        <v>10018</v>
      </c>
      <c r="B517" s="224" t="s">
        <v>156</v>
      </c>
      <c r="C517" s="224" t="s">
        <v>892</v>
      </c>
      <c r="D517" s="1" t="s">
        <v>4120</v>
      </c>
      <c r="E517" s="224" t="s">
        <v>4121</v>
      </c>
      <c r="F517" s="224" t="s">
        <v>1010</v>
      </c>
      <c r="G517" s="224" t="s">
        <v>941</v>
      </c>
      <c r="H517" s="224" t="s">
        <v>403</v>
      </c>
      <c r="I517" s="227" t="s">
        <v>10019</v>
      </c>
      <c r="J517" s="225" t="s">
        <v>10020</v>
      </c>
      <c r="K517" s="224" t="s">
        <v>846</v>
      </c>
      <c r="L517" s="225" t="s">
        <v>9935</v>
      </c>
      <c r="M517" s="224" t="s">
        <v>4121</v>
      </c>
      <c r="N517" s="224" t="s">
        <v>924</v>
      </c>
      <c r="O517" s="224" t="s">
        <v>850</v>
      </c>
      <c r="P517" s="225" t="s">
        <v>10021</v>
      </c>
      <c r="Q517" s="224" t="s">
        <v>795</v>
      </c>
      <c r="R517" s="225" t="s">
        <v>10022</v>
      </c>
      <c r="S517" s="225" t="s">
        <v>10023</v>
      </c>
      <c r="T517" s="225" t="s">
        <v>10020</v>
      </c>
      <c r="U517" s="224" t="s">
        <v>855</v>
      </c>
      <c r="V517" s="224" t="s">
        <v>855</v>
      </c>
      <c r="W517" s="224" t="s">
        <v>869</v>
      </c>
      <c r="X517" s="228" t="str">
        <f>VLOOKUP(HelpMe7[[#This Row],[Technician]],Technicians[#All],3,FALSE)</f>
        <v>RAK Ceramics</v>
      </c>
      <c r="Y517" s="228" t="str">
        <f>VLOOKUP(HelpMe7[[#This Row],[Technician]],Technicians[#All],2,FALSE)</f>
        <v>Business Head India</v>
      </c>
      <c r="Z517" s="233" t="str">
        <f>IF((TEXT("Oct 28, 2024 00:00 AM","mmm dd, yyyy hh:mm") - TEXT(HelpMe7[[#This Row],[Updated Creation Date]],"mmm dd, yyyy hh:mm"))&gt;0, "Yes","No")</f>
        <v>Yes</v>
      </c>
      <c r="AA517" s="230">
        <f ca="1">IF(HelpMe7[[#This Row],[Updated Resolved Date]]="-",NOW()-TEXT(HelpMe7[[#This Row],[Updated Creation Date]],"mmm dd, yyyy hh:mm"),HelpMe7[[#This Row],[Updated Resolved Date]]-HelpMe7[[#This Row],[Updated Creation Date]])</f>
        <v>27.279166666667152</v>
      </c>
      <c r="AB517" s="231">
        <f>YEAR(TEXT(HelpMe7[[#This Row],[Updated Creation Date]],"mmm dd, yyyy hh:mm"))</f>
        <v>2024</v>
      </c>
      <c r="AC517" s="228">
        <f>WEEKNUM(TEXT(HelpMe7[[#This Row],[Updated Creation Date]],"mmm dd, yyyy hh:mm"),2)</f>
        <v>37</v>
      </c>
      <c r="AD517" s="228" t="str">
        <f>_xlfn.CONCAT(HelpMe7[[#This Row],[Year]],"-W",HelpMe7[[#This Row],[Week'#]])</f>
        <v>2024-W37</v>
      </c>
      <c r="AE517" s="228" t="str">
        <f>IFERROR(VLOOKUP(HelpMe7[[#This Row],[ID]],CGTracker[#All],11,FALSE),"No CG Status Found")</f>
        <v>No CG Status Found</v>
      </c>
      <c r="AF517" s="228">
        <f>MONTH(TEXT(HelpMe7[[#This Row],[Updated Creation Date]],"mmm dd, yyyy hh:mm"))</f>
        <v>9</v>
      </c>
      <c r="AG517" s="228" t="str">
        <f>_xlfn.CONCAT(HelpMe7[[#This Row],[Year]],"-M",HelpMe7[[#This Row],[Month]])</f>
        <v>2024-M9</v>
      </c>
      <c r="AH517" s="228" t="str">
        <f ca="1">IF(HelpMe7[[#This Row],[Age]]&lt;2,"Less than 2",IF(HelpMe7[[#This Row],[Age]]&lt;5,"From 2 to 5",IF(HelpMe7[[#This Row],[Age]]&lt;10,"From 5 to 10","More than 10")))</f>
        <v>More than 10</v>
      </c>
      <c r="AI5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45548.443749999999</v>
      </c>
      <c r="AJ5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45575.722916666666</v>
      </c>
    </row>
    <row r="518" spans="1:36" ht="14.45">
      <c r="A518" s="236" t="s">
        <v>10024</v>
      </c>
      <c r="B518" s="224" t="s">
        <v>117</v>
      </c>
      <c r="C518" s="224" t="s">
        <v>795</v>
      </c>
      <c r="D518" s="1" t="s">
        <v>4128</v>
      </c>
      <c r="E518" s="224" t="s">
        <v>1129</v>
      </c>
      <c r="F518" s="224" t="s">
        <v>1129</v>
      </c>
      <c r="G518" s="224" t="s">
        <v>895</v>
      </c>
      <c r="H518" s="224" t="s">
        <v>268</v>
      </c>
      <c r="I518" s="227" t="s">
        <v>10025</v>
      </c>
      <c r="J518" s="225" t="s">
        <v>10026</v>
      </c>
      <c r="K518" s="224" t="s">
        <v>846</v>
      </c>
      <c r="L518" s="225" t="s">
        <v>855</v>
      </c>
      <c r="M518" s="224" t="s">
        <v>933</v>
      </c>
      <c r="N518" s="224" t="s">
        <v>886</v>
      </c>
      <c r="O518" s="224" t="s">
        <v>917</v>
      </c>
      <c r="P518" s="225" t="s">
        <v>10027</v>
      </c>
      <c r="Q518" s="224" t="s">
        <v>795</v>
      </c>
      <c r="R518" s="225" t="s">
        <v>855</v>
      </c>
      <c r="S518" s="225" t="s">
        <v>855</v>
      </c>
      <c r="T518" s="225" t="s">
        <v>10026</v>
      </c>
      <c r="U518" s="224" t="s">
        <v>846</v>
      </c>
      <c r="V518" s="224" t="s">
        <v>855</v>
      </c>
      <c r="W518" s="224" t="s">
        <v>1837</v>
      </c>
      <c r="X518" s="228" t="str">
        <f>VLOOKUP(HelpMe7[[#This Row],[Technician]],Technicians[#All],3,FALSE)</f>
        <v>RAK Ceramics</v>
      </c>
      <c r="Y518" s="228" t="str">
        <f>VLOOKUP(HelpMe7[[#This Row],[Technician]],Technicians[#All],2,FALSE)</f>
        <v>SAP Integration</v>
      </c>
      <c r="Z518" s="230" t="str">
        <f>IF((TEXT("Oct 28, 2024 00:00 AM","mmm dd, yyyy hh:mm") - TEXT(HelpMe7[[#This Row],[Updated Creation Date]],"mmm dd, yyyy hh:mm"))&gt;0, "Yes","No")</f>
        <v>Yes</v>
      </c>
      <c r="AA518" s="230">
        <f ca="1">IF(HelpMe7[[#This Row],[Updated Resolved Date]]="-",NOW()-TEXT(HelpMe7[[#This Row],[Updated Creation Date]],"mmm dd, yyyy hh:mm"),HelpMe7[[#This Row],[Updated Resolved Date]]-HelpMe7[[#This Row],[Updated Creation Date]])</f>
        <v>108.3089078703706</v>
      </c>
      <c r="AB518" s="231">
        <f>YEAR(TEXT(HelpMe7[[#This Row],[Updated Creation Date]],"mmm dd, yyyy hh:mm"))</f>
        <v>2024</v>
      </c>
      <c r="AC518" s="228">
        <f>WEEKNUM(TEXT(HelpMe7[[#This Row],[Updated Creation Date]],"mmm dd, yyyy hh:mm"),2)</f>
        <v>37</v>
      </c>
      <c r="AD518" s="228" t="str">
        <f>_xlfn.CONCAT(HelpMe7[[#This Row],[Year]],"-W",HelpMe7[[#This Row],[Week'#]])</f>
        <v>2024-W37</v>
      </c>
      <c r="AE518" s="228" t="str">
        <f>IFERROR(VLOOKUP(HelpMe7[[#This Row],[ID]],CGTracker[#All],11,FALSE),"No CG Status Found")</f>
        <v>No CG Status Found</v>
      </c>
      <c r="AF518" s="228">
        <f>MONTH(TEXT(HelpMe7[[#This Row],[Updated Creation Date]],"mmm dd, yyyy hh:mm"))</f>
        <v>9</v>
      </c>
      <c r="AG518" s="228" t="str">
        <f>_xlfn.CONCAT(HelpMe7[[#This Row],[Year]],"-M",HelpMe7[[#This Row],[Month]])</f>
        <v>2024-M9</v>
      </c>
      <c r="AH518" s="228" t="str">
        <f ca="1">IF(HelpMe7[[#This Row],[Age]]&lt;2,"Less than 2",IF(HelpMe7[[#This Row],[Age]]&lt;5,"From 2 to 5",IF(HelpMe7[[#This Row],[Age]]&lt;10,"From 5 to 10","More than 10")))</f>
        <v>More than 10</v>
      </c>
      <c r="AI5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45545.448611111111</v>
      </c>
      <c r="AJ5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19" spans="1:36" ht="14.45">
      <c r="A519" s="236" t="s">
        <v>10028</v>
      </c>
      <c r="B519" s="224" t="s">
        <v>156</v>
      </c>
      <c r="C519" s="224" t="s">
        <v>892</v>
      </c>
      <c r="D519" s="1" t="s">
        <v>4133</v>
      </c>
      <c r="E519" s="224" t="s">
        <v>3044</v>
      </c>
      <c r="F519" s="224" t="s">
        <v>742</v>
      </c>
      <c r="G519" s="224" t="s">
        <v>516</v>
      </c>
      <c r="H519" s="224" t="s">
        <v>403</v>
      </c>
      <c r="I519" s="227" t="s">
        <v>10029</v>
      </c>
      <c r="J519" s="225" t="s">
        <v>10030</v>
      </c>
      <c r="K519" s="224" t="s">
        <v>846</v>
      </c>
      <c r="L519" s="225" t="s">
        <v>10031</v>
      </c>
      <c r="M519" s="224" t="s">
        <v>3044</v>
      </c>
      <c r="N519" s="224" t="s">
        <v>1024</v>
      </c>
      <c r="O519" s="224" t="s">
        <v>850</v>
      </c>
      <c r="P519" s="225" t="s">
        <v>10031</v>
      </c>
      <c r="Q519" s="224" t="s">
        <v>795</v>
      </c>
      <c r="R519" s="225" t="s">
        <v>10032</v>
      </c>
      <c r="S519" s="225" t="s">
        <v>10033</v>
      </c>
      <c r="T519" s="225" t="s">
        <v>10030</v>
      </c>
      <c r="U519" s="224" t="s">
        <v>855</v>
      </c>
      <c r="V519" s="224" t="s">
        <v>4140</v>
      </c>
      <c r="W519" s="224" t="s">
        <v>869</v>
      </c>
      <c r="X519" s="228" t="str">
        <f>VLOOKUP(HelpMe7[[#This Row],[Technician]],Technicians[#All],3,FALSE)</f>
        <v>RAK Ceramics</v>
      </c>
      <c r="Y519" s="228" t="str">
        <f>VLOOKUP(HelpMe7[[#This Row],[Technician]],Technicians[#All],2,FALSE)</f>
        <v>SAP SD</v>
      </c>
      <c r="Z519" s="233" t="str">
        <f>IF((TEXT("Oct 28, 2024 00:00 AM","mmm dd, yyyy hh:mm") - TEXT(HelpMe7[[#This Row],[Updated Creation Date]],"mmm dd, yyyy hh:mm"))&gt;0, "Yes","No")</f>
        <v>Yes</v>
      </c>
      <c r="AA519" s="230">
        <f ca="1">IF(HelpMe7[[#This Row],[Updated Resolved Date]]="-",NOW()-TEXT(HelpMe7[[#This Row],[Updated Creation Date]],"mmm dd, yyyy hh:mm"),HelpMe7[[#This Row],[Updated Resolved Date]]-HelpMe7[[#This Row],[Updated Creation Date]])</f>
        <v>7.984722222223354</v>
      </c>
      <c r="AB519" s="231">
        <f>YEAR(TEXT(HelpMe7[[#This Row],[Updated Creation Date]],"mmm dd, yyyy hh:mm"))</f>
        <v>2024</v>
      </c>
      <c r="AC519" s="228">
        <f>WEEKNUM(TEXT(HelpMe7[[#This Row],[Updated Creation Date]],"mmm dd, yyyy hh:mm"),2)</f>
        <v>37</v>
      </c>
      <c r="AD519" s="228" t="str">
        <f>_xlfn.CONCAT(HelpMe7[[#This Row],[Year]],"-W",HelpMe7[[#This Row],[Week'#]])</f>
        <v>2024-W37</v>
      </c>
      <c r="AE519" s="228" t="str">
        <f>IFERROR(VLOOKUP(HelpMe7[[#This Row],[ID]],CGTracker[#All],11,FALSE),"No CG Status Found")</f>
        <v>No CG Status Found</v>
      </c>
      <c r="AF519" s="228">
        <f>MONTH(TEXT(HelpMe7[[#This Row],[Updated Creation Date]],"mmm dd, yyyy hh:mm"))</f>
        <v>9</v>
      </c>
      <c r="AG519" s="228" t="str">
        <f>_xlfn.CONCAT(HelpMe7[[#This Row],[Year]],"-M",HelpMe7[[#This Row],[Month]])</f>
        <v>2024-M9</v>
      </c>
      <c r="AH519" s="228" t="str">
        <f ca="1">IF(HelpMe7[[#This Row],[Age]]&lt;2,"Less than 2",IF(HelpMe7[[#This Row],[Age]]&lt;5,"From 2 to 5",IF(HelpMe7[[#This Row],[Age]]&lt;10,"From 5 to 10","More than 10")))</f>
        <v>From 5 to 10</v>
      </c>
      <c r="AI5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45546.428472222222</v>
      </c>
      <c r="AJ5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45554.413194444445</v>
      </c>
    </row>
    <row r="520" spans="1:36" ht="26.1">
      <c r="A520" s="236" t="s">
        <v>10034</v>
      </c>
      <c r="B520" s="224" t="s">
        <v>117</v>
      </c>
      <c r="C520" s="224" t="s">
        <v>892</v>
      </c>
      <c r="D520" s="1" t="s">
        <v>4141</v>
      </c>
      <c r="E520" s="224" t="s">
        <v>2305</v>
      </c>
      <c r="F520" s="224" t="s">
        <v>742</v>
      </c>
      <c r="G520" s="224" t="s">
        <v>516</v>
      </c>
      <c r="H520" s="224" t="s">
        <v>268</v>
      </c>
      <c r="I520" s="227" t="s">
        <v>4191</v>
      </c>
      <c r="J520" s="225" t="s">
        <v>919</v>
      </c>
      <c r="K520" s="224" t="s">
        <v>846</v>
      </c>
      <c r="L520" s="225" t="s">
        <v>855</v>
      </c>
      <c r="M520" s="224" t="s">
        <v>2305</v>
      </c>
      <c r="N520" s="224" t="s">
        <v>1170</v>
      </c>
      <c r="O520" s="224" t="s">
        <v>855</v>
      </c>
      <c r="P520" s="225" t="s">
        <v>10035</v>
      </c>
      <c r="Q520" s="224" t="s">
        <v>855</v>
      </c>
      <c r="R520" s="225" t="s">
        <v>855</v>
      </c>
      <c r="S520" s="225" t="s">
        <v>855</v>
      </c>
      <c r="T520" s="225" t="s">
        <v>919</v>
      </c>
      <c r="U520" s="224" t="s">
        <v>846</v>
      </c>
      <c r="V520" s="224" t="s">
        <v>855</v>
      </c>
      <c r="W520" s="224" t="s">
        <v>869</v>
      </c>
      <c r="X520" s="228" t="str">
        <f>VLOOKUP(HelpMe7[[#This Row],[Technician]],Technicians[#All],3,FALSE)</f>
        <v>RAK Ceramics</v>
      </c>
      <c r="Y520" s="228" t="str">
        <f>VLOOKUP(HelpMe7[[#This Row],[Technician]],Technicians[#All],2,FALSE)</f>
        <v>SAP SD</v>
      </c>
      <c r="Z520" s="230" t="str">
        <f>IF((TEXT("Oct 28, 2024 00:00 AM","mmm dd, yyyy hh:mm") - TEXT(HelpMe7[[#This Row],[Updated Creation Date]],"mmm dd, yyyy hh:mm"))&gt;0, "Yes","No")</f>
        <v>Yes</v>
      </c>
      <c r="AA520" s="230">
        <f ca="1">IF(HelpMe7[[#This Row],[Updated Resolved Date]]="-",NOW()-TEXT(HelpMe7[[#This Row],[Updated Creation Date]],"mmm dd, yyyy hh:mm"),HelpMe7[[#This Row],[Updated Resolved Date]]-HelpMe7[[#This Row],[Updated Creation Date]])</f>
        <v>107.08738009259105</v>
      </c>
      <c r="AB520" s="231">
        <f>YEAR(TEXT(HelpMe7[[#This Row],[Updated Creation Date]],"mmm dd, yyyy hh:mm"))</f>
        <v>2024</v>
      </c>
      <c r="AC520" s="228">
        <f>WEEKNUM(TEXT(HelpMe7[[#This Row],[Updated Creation Date]],"mmm dd, yyyy hh:mm"),2)</f>
        <v>37</v>
      </c>
      <c r="AD520" s="228" t="str">
        <f>_xlfn.CONCAT(HelpMe7[[#This Row],[Year]],"-W",HelpMe7[[#This Row],[Week'#]])</f>
        <v>2024-W37</v>
      </c>
      <c r="AE520" s="228" t="str">
        <f>IFERROR(VLOOKUP(HelpMe7[[#This Row],[ID]],CGTracker[#All],11,FALSE),"No CG Status Found")</f>
        <v>No CG Status Found</v>
      </c>
      <c r="AF520" s="228">
        <f>MONTH(TEXT(HelpMe7[[#This Row],[Updated Creation Date]],"mmm dd, yyyy hh:mm"))</f>
        <v>9</v>
      </c>
      <c r="AG520" s="228" t="str">
        <f>_xlfn.CONCAT(HelpMe7[[#This Row],[Year]],"-M",HelpMe7[[#This Row],[Month]])</f>
        <v>2024-M9</v>
      </c>
      <c r="AH520" s="228" t="str">
        <f ca="1">IF(HelpMe7[[#This Row],[Age]]&lt;2,"Less than 2",IF(HelpMe7[[#This Row],[Age]]&lt;5,"From 2 to 5",IF(HelpMe7[[#This Row],[Age]]&lt;10,"From 5 to 10","More than 10")))</f>
        <v>More than 10</v>
      </c>
      <c r="AI5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45546.670138888891</v>
      </c>
      <c r="AJ5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21" spans="1:36" ht="14.45">
      <c r="A521" s="236" t="s">
        <v>10036</v>
      </c>
      <c r="B521" s="224" t="s">
        <v>117</v>
      </c>
      <c r="C521" s="224" t="s">
        <v>1035</v>
      </c>
      <c r="D521" s="1" t="s">
        <v>4144</v>
      </c>
      <c r="E521" s="224" t="s">
        <v>880</v>
      </c>
      <c r="F521" s="224" t="s">
        <v>742</v>
      </c>
      <c r="G521" s="224" t="s">
        <v>941</v>
      </c>
      <c r="H521" s="224" t="s">
        <v>403</v>
      </c>
      <c r="I521" s="227" t="s">
        <v>10037</v>
      </c>
      <c r="J521" s="225" t="s">
        <v>10038</v>
      </c>
      <c r="K521" s="224" t="s">
        <v>846</v>
      </c>
      <c r="L521" s="225" t="s">
        <v>10039</v>
      </c>
      <c r="M521" s="224" t="s">
        <v>880</v>
      </c>
      <c r="N521" s="224" t="s">
        <v>886</v>
      </c>
      <c r="O521" s="224" t="s">
        <v>850</v>
      </c>
      <c r="P521" s="225" t="s">
        <v>10039</v>
      </c>
      <c r="Q521" s="224" t="s">
        <v>892</v>
      </c>
      <c r="R521" s="225" t="s">
        <v>10040</v>
      </c>
      <c r="S521" s="225" t="s">
        <v>10041</v>
      </c>
      <c r="T521" s="225" t="s">
        <v>10038</v>
      </c>
      <c r="U521" s="224" t="s">
        <v>846</v>
      </c>
      <c r="V521" s="224" t="s">
        <v>4151</v>
      </c>
      <c r="W521" s="224" t="s">
        <v>869</v>
      </c>
      <c r="X521" s="228" t="str">
        <f>VLOOKUP(HelpMe7[[#This Row],[Technician]],Technicians[#All],3,FALSE)</f>
        <v>RAK Ceramics</v>
      </c>
      <c r="Y521" s="228" t="str">
        <f>VLOOKUP(HelpMe7[[#This Row],[Technician]],Technicians[#All],2,FALSE)</f>
        <v>SAP SD</v>
      </c>
      <c r="Z521" s="233" t="str">
        <f>IF((TEXT("Oct 28, 2024 00:00 AM","mmm dd, yyyy hh:mm") - TEXT(HelpMe7[[#This Row],[Updated Creation Date]],"mmm dd, yyyy hh:mm"))&gt;0, "Yes","No")</f>
        <v>Yes</v>
      </c>
      <c r="AA521" s="230">
        <f ca="1">IF(HelpMe7[[#This Row],[Updated Resolved Date]]="-",NOW()-TEXT(HelpMe7[[#This Row],[Updated Creation Date]],"mmm dd, yyyy hh:mm"),HelpMe7[[#This Row],[Updated Resolved Date]]-HelpMe7[[#This Row],[Updated Creation Date]])</f>
        <v>38.040277777778101</v>
      </c>
      <c r="AB521" s="231">
        <f>YEAR(TEXT(HelpMe7[[#This Row],[Updated Creation Date]],"mmm dd, yyyy hh:mm"))</f>
        <v>2024</v>
      </c>
      <c r="AC521" s="228">
        <f>WEEKNUM(TEXT(HelpMe7[[#This Row],[Updated Creation Date]],"mmm dd, yyyy hh:mm"),2)</f>
        <v>38</v>
      </c>
      <c r="AD521" s="228" t="str">
        <f>_xlfn.CONCAT(HelpMe7[[#This Row],[Year]],"-W",HelpMe7[[#This Row],[Week'#]])</f>
        <v>2024-W38</v>
      </c>
      <c r="AE521" s="228" t="str">
        <f>IFERROR(VLOOKUP(HelpMe7[[#This Row],[ID]],CGTracker[#All],11,FALSE),"No CG Status Found")</f>
        <v>No CG Status Found</v>
      </c>
      <c r="AF521" s="228">
        <f>MONTH(TEXT(HelpMe7[[#This Row],[Updated Creation Date]],"mmm dd, yyyy hh:mm"))</f>
        <v>9</v>
      </c>
      <c r="AG521" s="228" t="str">
        <f>_xlfn.CONCAT(HelpMe7[[#This Row],[Year]],"-M",HelpMe7[[#This Row],[Month]])</f>
        <v>2024-M9</v>
      </c>
      <c r="AH521" s="228" t="str">
        <f ca="1">IF(HelpMe7[[#This Row],[Age]]&lt;2,"Less than 2",IF(HelpMe7[[#This Row],[Age]]&lt;5,"From 2 to 5",IF(HelpMe7[[#This Row],[Age]]&lt;10,"From 5 to 10","More than 10")))</f>
        <v>More than 10</v>
      </c>
      <c r="AI5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45551.445833333331</v>
      </c>
      <c r="AJ5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45589.486111111109</v>
      </c>
    </row>
    <row r="522" spans="1:36" ht="14.45">
      <c r="A522" s="236" t="s">
        <v>10042</v>
      </c>
      <c r="B522" s="224" t="s">
        <v>156</v>
      </c>
      <c r="C522" s="224" t="s">
        <v>795</v>
      </c>
      <c r="D522" s="1" t="s">
        <v>4152</v>
      </c>
      <c r="E522" s="224" t="s">
        <v>4153</v>
      </c>
      <c r="F522" s="224" t="s">
        <v>742</v>
      </c>
      <c r="G522" s="224" t="s">
        <v>895</v>
      </c>
      <c r="H522" s="224" t="s">
        <v>403</v>
      </c>
      <c r="I522" s="227" t="s">
        <v>10043</v>
      </c>
      <c r="J522" s="225" t="s">
        <v>10044</v>
      </c>
      <c r="K522" s="224" t="s">
        <v>846</v>
      </c>
      <c r="L522" s="225" t="s">
        <v>9146</v>
      </c>
      <c r="M522" s="224" t="s">
        <v>4153</v>
      </c>
      <c r="N522" s="224" t="s">
        <v>849</v>
      </c>
      <c r="O522" s="224" t="s">
        <v>850</v>
      </c>
      <c r="P522" s="225" t="s">
        <v>9146</v>
      </c>
      <c r="Q522" s="224" t="s">
        <v>795</v>
      </c>
      <c r="R522" s="225" t="s">
        <v>10045</v>
      </c>
      <c r="S522" s="225" t="s">
        <v>10046</v>
      </c>
      <c r="T522" s="225" t="s">
        <v>10044</v>
      </c>
      <c r="U522" s="224" t="s">
        <v>855</v>
      </c>
      <c r="V522" s="224" t="s">
        <v>855</v>
      </c>
      <c r="W522" s="224" t="s">
        <v>869</v>
      </c>
      <c r="X522" s="228" t="str">
        <f>VLOOKUP(HelpMe7[[#This Row],[Technician]],Technicians[#All],3,FALSE)</f>
        <v>RAK Ceramics</v>
      </c>
      <c r="Y522" s="228" t="str">
        <f>VLOOKUP(HelpMe7[[#This Row],[Technician]],Technicians[#All],2,FALSE)</f>
        <v>SAP SD</v>
      </c>
      <c r="Z522" s="233" t="str">
        <f>IF((TEXT("Oct 28, 2024 00:00 AM","mmm dd, yyyy hh:mm") - TEXT(HelpMe7[[#This Row],[Updated Creation Date]],"mmm dd, yyyy hh:mm"))&gt;0, "Yes","No")</f>
        <v>Yes</v>
      </c>
      <c r="AA522" s="230">
        <f ca="1">IF(HelpMe7[[#This Row],[Updated Resolved Date]]="-",NOW()-TEXT(HelpMe7[[#This Row],[Updated Creation Date]],"mmm dd, yyyy hh:mm"),HelpMe7[[#This Row],[Updated Resolved Date]]-HelpMe7[[#This Row],[Updated Creation Date]])</f>
        <v>19.335416666661331</v>
      </c>
      <c r="AB522" s="231">
        <f>YEAR(TEXT(HelpMe7[[#This Row],[Updated Creation Date]],"mmm dd, yyyy hh:mm"))</f>
        <v>2024</v>
      </c>
      <c r="AC522" s="228">
        <f>WEEKNUM(TEXT(HelpMe7[[#This Row],[Updated Creation Date]],"mmm dd, yyyy hh:mm"),2)</f>
        <v>37</v>
      </c>
      <c r="AD522" s="228" t="str">
        <f>_xlfn.CONCAT(HelpMe7[[#This Row],[Year]],"-W",HelpMe7[[#This Row],[Week'#]])</f>
        <v>2024-W37</v>
      </c>
      <c r="AE522" s="228" t="str">
        <f>IFERROR(VLOOKUP(HelpMe7[[#This Row],[ID]],CGTracker[#All],11,FALSE),"No CG Status Found")</f>
        <v>No CG Status Found</v>
      </c>
      <c r="AF522" s="228">
        <f>MONTH(TEXT(HelpMe7[[#This Row],[Updated Creation Date]],"mmm dd, yyyy hh:mm"))</f>
        <v>9</v>
      </c>
      <c r="AG522" s="228" t="str">
        <f>_xlfn.CONCAT(HelpMe7[[#This Row],[Year]],"-M",HelpMe7[[#This Row],[Month]])</f>
        <v>2024-M9</v>
      </c>
      <c r="AH522" s="228" t="str">
        <f ca="1">IF(HelpMe7[[#This Row],[Age]]&lt;2,"Less than 2",IF(HelpMe7[[#This Row],[Age]]&lt;5,"From 2 to 5",IF(HelpMe7[[#This Row],[Age]]&lt;10,"From 5 to 10","More than 10")))</f>
        <v>More than 10</v>
      </c>
      <c r="AI5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45546.415972222225</v>
      </c>
      <c r="AJ5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45565.751388888886</v>
      </c>
    </row>
    <row r="523" spans="1:36" ht="14.45">
      <c r="A523" s="236" t="s">
        <v>10047</v>
      </c>
      <c r="B523" s="224" t="s">
        <v>156</v>
      </c>
      <c r="C523" s="224" t="s">
        <v>841</v>
      </c>
      <c r="D523" s="1" t="s">
        <v>4159</v>
      </c>
      <c r="E523" s="224" t="s">
        <v>2773</v>
      </c>
      <c r="F523" s="224" t="s">
        <v>742</v>
      </c>
      <c r="G523" s="224" t="s">
        <v>895</v>
      </c>
      <c r="H523" s="224" t="s">
        <v>403</v>
      </c>
      <c r="I523" s="227" t="s">
        <v>10048</v>
      </c>
      <c r="J523" s="225" t="s">
        <v>10049</v>
      </c>
      <c r="K523" s="224" t="s">
        <v>846</v>
      </c>
      <c r="L523" s="225" t="s">
        <v>10050</v>
      </c>
      <c r="M523" s="224" t="s">
        <v>2773</v>
      </c>
      <c r="N523" s="224" t="s">
        <v>924</v>
      </c>
      <c r="O523" s="224" t="s">
        <v>850</v>
      </c>
      <c r="P523" s="225" t="s">
        <v>10050</v>
      </c>
      <c r="Q523" s="224" t="s">
        <v>841</v>
      </c>
      <c r="R523" s="225" t="s">
        <v>10051</v>
      </c>
      <c r="S523" s="225" t="s">
        <v>10051</v>
      </c>
      <c r="T523" s="225" t="s">
        <v>10049</v>
      </c>
      <c r="U523" s="224" t="s">
        <v>855</v>
      </c>
      <c r="V523" s="224" t="s">
        <v>4165</v>
      </c>
      <c r="W523" s="224" t="s">
        <v>869</v>
      </c>
      <c r="X523" s="228" t="str">
        <f>VLOOKUP(HelpMe7[[#This Row],[Technician]],Technicians[#All],3,FALSE)</f>
        <v>RAK Ceramics</v>
      </c>
      <c r="Y523" s="228" t="str">
        <f>VLOOKUP(HelpMe7[[#This Row],[Technician]],Technicians[#All],2,FALSE)</f>
        <v>SAP SD</v>
      </c>
      <c r="Z523" s="233" t="str">
        <f>IF((TEXT("Oct 28, 2024 00:00 AM","mmm dd, yyyy hh:mm") - TEXT(HelpMe7[[#This Row],[Updated Creation Date]],"mmm dd, yyyy hh:mm"))&gt;0, "Yes","No")</f>
        <v>Yes</v>
      </c>
      <c r="AA523" s="230">
        <f ca="1">IF(HelpMe7[[#This Row],[Updated Resolved Date]]="-",NOW()-TEXT(HelpMe7[[#This Row],[Updated Creation Date]],"mmm dd, yyyy hh:mm"),HelpMe7[[#This Row],[Updated Resolved Date]]-HelpMe7[[#This Row],[Updated Creation Date]])</f>
        <v>6.2395833333284827</v>
      </c>
      <c r="AB523" s="231">
        <f>YEAR(TEXT(HelpMe7[[#This Row],[Updated Creation Date]],"mmm dd, yyyy hh:mm"))</f>
        <v>2024</v>
      </c>
      <c r="AC523" s="228">
        <f>WEEKNUM(TEXT(HelpMe7[[#This Row],[Updated Creation Date]],"mmm dd, yyyy hh:mm"),2)</f>
        <v>37</v>
      </c>
      <c r="AD523" s="228" t="str">
        <f>_xlfn.CONCAT(HelpMe7[[#This Row],[Year]],"-W",HelpMe7[[#This Row],[Week'#]])</f>
        <v>2024-W37</v>
      </c>
      <c r="AE523" s="228" t="str">
        <f>IFERROR(VLOOKUP(HelpMe7[[#This Row],[ID]],CGTracker[#All],11,FALSE),"No CG Status Found")</f>
        <v>No CG Status Found</v>
      </c>
      <c r="AF523" s="228">
        <f>MONTH(TEXT(HelpMe7[[#This Row],[Updated Creation Date]],"mmm dd, yyyy hh:mm"))</f>
        <v>9</v>
      </c>
      <c r="AG523" s="228" t="str">
        <f>_xlfn.CONCAT(HelpMe7[[#This Row],[Year]],"-M",HelpMe7[[#This Row],[Month]])</f>
        <v>2024-M9</v>
      </c>
      <c r="AH523" s="228" t="str">
        <f ca="1">IF(HelpMe7[[#This Row],[Age]]&lt;2,"Less than 2",IF(HelpMe7[[#This Row],[Age]]&lt;5,"From 2 to 5",IF(HelpMe7[[#This Row],[Age]]&lt;10,"From 5 to 10","More than 10")))</f>
        <v>From 5 to 10</v>
      </c>
      <c r="AI5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45546.500694444447</v>
      </c>
      <c r="AJ5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45552.740277777775</v>
      </c>
    </row>
    <row r="524" spans="1:36" ht="14.45">
      <c r="A524" s="236" t="s">
        <v>10052</v>
      </c>
      <c r="B524" s="224" t="s">
        <v>156</v>
      </c>
      <c r="C524" s="224" t="s">
        <v>795</v>
      </c>
      <c r="D524" s="1" t="s">
        <v>4166</v>
      </c>
      <c r="E524" s="224" t="s">
        <v>1010</v>
      </c>
      <c r="F524" s="224" t="s">
        <v>881</v>
      </c>
      <c r="G524" s="224" t="s">
        <v>882</v>
      </c>
      <c r="H524" s="224" t="s">
        <v>403</v>
      </c>
      <c r="I524" s="227" t="s">
        <v>10053</v>
      </c>
      <c r="J524" s="225" t="s">
        <v>4116</v>
      </c>
      <c r="K524" s="224" t="s">
        <v>846</v>
      </c>
      <c r="L524" s="225" t="s">
        <v>10054</v>
      </c>
      <c r="M524" s="224" t="s">
        <v>1010</v>
      </c>
      <c r="N524" s="224" t="s">
        <v>886</v>
      </c>
      <c r="O524" s="224" t="s">
        <v>850</v>
      </c>
      <c r="P524" s="225" t="s">
        <v>10055</v>
      </c>
      <c r="Q524" s="224" t="s">
        <v>795</v>
      </c>
      <c r="R524" s="225" t="s">
        <v>10056</v>
      </c>
      <c r="S524" s="225" t="s">
        <v>10056</v>
      </c>
      <c r="T524" s="225" t="s">
        <v>4116</v>
      </c>
      <c r="U524" s="224" t="s">
        <v>855</v>
      </c>
      <c r="V524" s="224" t="s">
        <v>855</v>
      </c>
      <c r="W524" s="224" t="s">
        <v>869</v>
      </c>
      <c r="X524" s="228" t="str">
        <f>VLOOKUP(HelpMe7[[#This Row],[Technician]],Technicians[#All],3,FALSE)</f>
        <v>RAK Ceramics</v>
      </c>
      <c r="Y524" s="228" t="str">
        <f>VLOOKUP(HelpMe7[[#This Row],[Technician]],Technicians[#All],2,FALSE)</f>
        <v>SAP Basis</v>
      </c>
      <c r="Z524" s="233" t="str">
        <f>IF((TEXT("Oct 28, 2024 00:00 AM","mmm dd, yyyy hh:mm") - TEXT(HelpMe7[[#This Row],[Updated Creation Date]],"mmm dd, yyyy hh:mm"))&gt;0, "Yes","No")</f>
        <v>Yes</v>
      </c>
      <c r="AA524" s="230">
        <f ca="1">IF(HelpMe7[[#This Row],[Updated Resolved Date]]="-",NOW()-TEXT(HelpMe7[[#This Row],[Updated Creation Date]],"mmm dd, yyyy hh:mm"),HelpMe7[[#This Row],[Updated Resolved Date]]-HelpMe7[[#This Row],[Updated Creation Date]])</f>
        <v>0.2930555555576575</v>
      </c>
      <c r="AB524" s="231">
        <f>YEAR(TEXT(HelpMe7[[#This Row],[Updated Creation Date]],"mmm dd, yyyy hh:mm"))</f>
        <v>2024</v>
      </c>
      <c r="AC524" s="228">
        <f>WEEKNUM(TEXT(HelpMe7[[#This Row],[Updated Creation Date]],"mmm dd, yyyy hh:mm"),2)</f>
        <v>37</v>
      </c>
      <c r="AD524" s="228" t="str">
        <f>_xlfn.CONCAT(HelpMe7[[#This Row],[Year]],"-W",HelpMe7[[#This Row],[Week'#]])</f>
        <v>2024-W37</v>
      </c>
      <c r="AE524" s="228" t="str">
        <f>IFERROR(VLOOKUP(HelpMe7[[#This Row],[ID]],CGTracker[#All],11,FALSE),"No CG Status Found")</f>
        <v>No CG Status Found</v>
      </c>
      <c r="AF524" s="228">
        <f>MONTH(TEXT(HelpMe7[[#This Row],[Updated Creation Date]],"mmm dd, yyyy hh:mm"))</f>
        <v>9</v>
      </c>
      <c r="AG524" s="228" t="str">
        <f>_xlfn.CONCAT(HelpMe7[[#This Row],[Year]],"-M",HelpMe7[[#This Row],[Month]])</f>
        <v>2024-M9</v>
      </c>
      <c r="AH524" s="228" t="str">
        <f ca="1">IF(HelpMe7[[#This Row],[Age]]&lt;2,"Less than 2",IF(HelpMe7[[#This Row],[Age]]&lt;5,"From 2 to 5",IF(HelpMe7[[#This Row],[Age]]&lt;10,"From 5 to 10","More than 10")))</f>
        <v>Less than 2</v>
      </c>
      <c r="AI5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45548.455555555556</v>
      </c>
      <c r="AJ5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45548.748611111114</v>
      </c>
    </row>
    <row r="525" spans="1:36" ht="26.1">
      <c r="A525" s="236" t="s">
        <v>10057</v>
      </c>
      <c r="B525" s="224" t="s">
        <v>117</v>
      </c>
      <c r="C525" s="224" t="s">
        <v>1035</v>
      </c>
      <c r="D525" s="1" t="s">
        <v>626</v>
      </c>
      <c r="E525" s="224" t="s">
        <v>2950</v>
      </c>
      <c r="F525" s="224" t="s">
        <v>2387</v>
      </c>
      <c r="G525" s="224" t="s">
        <v>895</v>
      </c>
      <c r="H525" s="224" t="s">
        <v>746</v>
      </c>
      <c r="I525" s="227" t="s">
        <v>10058</v>
      </c>
      <c r="J525" s="225" t="s">
        <v>10059</v>
      </c>
      <c r="K525" s="224" t="s">
        <v>846</v>
      </c>
      <c r="L525" s="225" t="s">
        <v>855</v>
      </c>
      <c r="M525" s="224" t="s">
        <v>2950</v>
      </c>
      <c r="N525" s="224" t="s">
        <v>1666</v>
      </c>
      <c r="O525" s="224" t="s">
        <v>850</v>
      </c>
      <c r="P525" s="225" t="s">
        <v>10060</v>
      </c>
      <c r="Q525" s="224" t="s">
        <v>892</v>
      </c>
      <c r="R525" s="225" t="s">
        <v>855</v>
      </c>
      <c r="S525" s="225" t="s">
        <v>10061</v>
      </c>
      <c r="T525" s="225" t="s">
        <v>10059</v>
      </c>
      <c r="U525" s="224" t="s">
        <v>846</v>
      </c>
      <c r="V525" s="224" t="s">
        <v>855</v>
      </c>
      <c r="W525" s="224" t="s">
        <v>869</v>
      </c>
      <c r="X525" s="228" t="str">
        <f>VLOOKUP(HelpMe7[[#This Row],[Technician]],Technicians[#All],3,FALSE)</f>
        <v>Capgemini</v>
      </c>
      <c r="Y525" s="228" t="str">
        <f>VLOOKUP(HelpMe7[[#This Row],[Technician]],Technicians[#All],2,FALSE)</f>
        <v>SAP FICO</v>
      </c>
      <c r="Z525" s="233" t="str">
        <f>IF((TEXT("Oct 28, 2024 00:00 AM","mmm dd, yyyy hh:mm") - TEXT(HelpMe7[[#This Row],[Updated Creation Date]],"mmm dd, yyyy hh:mm"))&gt;0, "Yes","No")</f>
        <v>Yes</v>
      </c>
      <c r="AA525" s="230">
        <f ca="1">IF(HelpMe7[[#This Row],[Updated Resolved Date]]="-",NOW()-TEXT(HelpMe7[[#This Row],[Updated Creation Date]],"mmm dd, yyyy hh:mm"),HelpMe7[[#This Row],[Updated Resolved Date]]-HelpMe7[[#This Row],[Updated Creation Date]])</f>
        <v>106.26099120370054</v>
      </c>
      <c r="AB525" s="231">
        <f>YEAR(TEXT(HelpMe7[[#This Row],[Updated Creation Date]],"mmm dd, yyyy hh:mm"))</f>
        <v>2024</v>
      </c>
      <c r="AC525" s="228">
        <f>WEEKNUM(TEXT(HelpMe7[[#This Row],[Updated Creation Date]],"mmm dd, yyyy hh:mm"),2)</f>
        <v>37</v>
      </c>
      <c r="AD525" s="228" t="str">
        <f>_xlfn.CONCAT(HelpMe7[[#This Row],[Year]],"-W",HelpMe7[[#This Row],[Week'#]])</f>
        <v>2024-W37</v>
      </c>
      <c r="AE525" s="228" t="str">
        <f>IFERROR(VLOOKUP(HelpMe7[[#This Row],[ID]],CGTracker[#All],11,FALSE),"No CG Status Found")</f>
        <v>No CG Status Found</v>
      </c>
      <c r="AF525" s="228">
        <f>MONTH(TEXT(HelpMe7[[#This Row],[Updated Creation Date]],"mmm dd, yyyy hh:mm"))</f>
        <v>9</v>
      </c>
      <c r="AG525" s="228" t="str">
        <f>_xlfn.CONCAT(HelpMe7[[#This Row],[Year]],"-M",HelpMe7[[#This Row],[Month]])</f>
        <v>2024-M9</v>
      </c>
      <c r="AH525" s="228" t="str">
        <f ca="1">IF(HelpMe7[[#This Row],[Age]]&lt;2,"Less than 2",IF(HelpMe7[[#This Row],[Age]]&lt;5,"From 2 to 5",IF(HelpMe7[[#This Row],[Age]]&lt;10,"From 5 to 10","More than 10")))</f>
        <v>More than 10</v>
      </c>
      <c r="AI5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45547.496527777781</v>
      </c>
      <c r="AJ5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26" spans="1:36" ht="26.1">
      <c r="A526" s="236">
        <v>4000003035</v>
      </c>
      <c r="B526" s="224" t="s">
        <v>117</v>
      </c>
      <c r="C526" s="224" t="s">
        <v>795</v>
      </c>
      <c r="D526" s="1" t="s">
        <v>4179</v>
      </c>
      <c r="E526" s="224" t="s">
        <v>1211</v>
      </c>
      <c r="F526" s="224" t="s">
        <v>518</v>
      </c>
      <c r="G526" s="224" t="s">
        <v>516</v>
      </c>
      <c r="H526" s="224" t="s">
        <v>746</v>
      </c>
      <c r="I526" s="227" t="s">
        <v>10062</v>
      </c>
      <c r="J526" s="225" t="s">
        <v>10063</v>
      </c>
      <c r="K526" s="224" t="s">
        <v>846</v>
      </c>
      <c r="L526" s="225" t="s">
        <v>855</v>
      </c>
      <c r="M526" s="224" t="s">
        <v>1211</v>
      </c>
      <c r="N526" s="224" t="s">
        <v>924</v>
      </c>
      <c r="O526" s="224" t="s">
        <v>850</v>
      </c>
      <c r="P526" s="225" t="s">
        <v>10064</v>
      </c>
      <c r="Q526" s="224" t="s">
        <v>795</v>
      </c>
      <c r="R526" s="225" t="s">
        <v>855</v>
      </c>
      <c r="S526" s="225" t="s">
        <v>3756</v>
      </c>
      <c r="T526" s="225" t="s">
        <v>10063</v>
      </c>
      <c r="U526" s="224" t="s">
        <v>846</v>
      </c>
      <c r="V526" s="224" t="s">
        <v>855</v>
      </c>
      <c r="W526" s="224" t="s">
        <v>869</v>
      </c>
      <c r="X526" s="228" t="str">
        <f>VLOOKUP(HelpMe7[[#This Row],[Technician]],Technicians[#All],3,FALSE)</f>
        <v>Capgemini</v>
      </c>
      <c r="Y526" s="228" t="str">
        <f>VLOOKUP(HelpMe7[[#This Row],[Technician]],Technicians[#All],2,FALSE)</f>
        <v>SAP SD</v>
      </c>
      <c r="Z526" s="233" t="str">
        <f>IF((TEXT("Oct 28, 2024 00:00 AM","mmm dd, yyyy hh:mm") - TEXT(HelpMe7[[#This Row],[Updated Creation Date]],"mmm dd, yyyy hh:mm"))&gt;0, "Yes","No")</f>
        <v>Yes</v>
      </c>
      <c r="AA526" s="230">
        <f ca="1">IF(HelpMe7[[#This Row],[Updated Resolved Date]]="-",NOW()-TEXT(HelpMe7[[#This Row],[Updated Creation Date]],"mmm dd, yyyy hh:mm"),HelpMe7[[#This Row],[Updated Resolved Date]]-HelpMe7[[#This Row],[Updated Creation Date]])</f>
        <v>105.12001898148446</v>
      </c>
      <c r="AB526" s="231">
        <f>YEAR(TEXT(HelpMe7[[#This Row],[Updated Creation Date]],"mmm dd, yyyy hh:mm"))</f>
        <v>2024</v>
      </c>
      <c r="AC526" s="228">
        <f>WEEKNUM(TEXT(HelpMe7[[#This Row],[Updated Creation Date]],"mmm dd, yyyy hh:mm"),2)</f>
        <v>37</v>
      </c>
      <c r="AD526" s="228" t="str">
        <f>_xlfn.CONCAT(HelpMe7[[#This Row],[Year]],"-W",HelpMe7[[#This Row],[Week'#]])</f>
        <v>2024-W37</v>
      </c>
      <c r="AE526" s="228" t="str">
        <f>IFERROR(VLOOKUP(HelpMe7[[#This Row],[ID]],CGTracker[#All],11,FALSE),"No CG Status Found")</f>
        <v>User acceptance</v>
      </c>
      <c r="AF526" s="228">
        <f>MONTH(TEXT(HelpMe7[[#This Row],[Updated Creation Date]],"mmm dd, yyyy hh:mm"))</f>
        <v>9</v>
      </c>
      <c r="AG526" s="228" t="str">
        <f>_xlfn.CONCAT(HelpMe7[[#This Row],[Year]],"-M",HelpMe7[[#This Row],[Month]])</f>
        <v>2024-M9</v>
      </c>
      <c r="AH526" s="228" t="str">
        <f ca="1">IF(HelpMe7[[#This Row],[Age]]&lt;2,"Less than 2",IF(HelpMe7[[#This Row],[Age]]&lt;5,"From 2 to 5",IF(HelpMe7[[#This Row],[Age]]&lt;10,"From 5 to 10","More than 10")))</f>
        <v>More than 10</v>
      </c>
      <c r="AI5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45548.637499999997</v>
      </c>
      <c r="AJ5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27" spans="1:36" ht="26.1">
      <c r="A527" s="236" t="s">
        <v>10065</v>
      </c>
      <c r="B527" s="224" t="s">
        <v>117</v>
      </c>
      <c r="C527" s="224" t="s">
        <v>795</v>
      </c>
      <c r="D527" s="1" t="s">
        <v>4185</v>
      </c>
      <c r="E527" s="224" t="s">
        <v>1094</v>
      </c>
      <c r="F527" s="224" t="s">
        <v>881</v>
      </c>
      <c r="G527" s="224" t="s">
        <v>882</v>
      </c>
      <c r="H527" s="224" t="s">
        <v>403</v>
      </c>
      <c r="I527" s="227" t="s">
        <v>10066</v>
      </c>
      <c r="J527" s="225" t="s">
        <v>10067</v>
      </c>
      <c r="K527" s="224" t="s">
        <v>890</v>
      </c>
      <c r="L527" s="225" t="s">
        <v>9591</v>
      </c>
      <c r="M527" s="224" t="s">
        <v>1094</v>
      </c>
      <c r="N527" s="224" t="s">
        <v>1098</v>
      </c>
      <c r="O527" s="224" t="s">
        <v>850</v>
      </c>
      <c r="P527" s="225" t="s">
        <v>9591</v>
      </c>
      <c r="Q527" s="224" t="s">
        <v>795</v>
      </c>
      <c r="R527" s="225" t="s">
        <v>10068</v>
      </c>
      <c r="S527" s="225" t="s">
        <v>10068</v>
      </c>
      <c r="T527" s="225" t="s">
        <v>10067</v>
      </c>
      <c r="U527" s="224" t="s">
        <v>890</v>
      </c>
      <c r="V527" s="224" t="s">
        <v>855</v>
      </c>
      <c r="W527" s="224" t="s">
        <v>938</v>
      </c>
      <c r="X527" s="228" t="str">
        <f>VLOOKUP(HelpMe7[[#This Row],[Technician]],Technicians[#All],3,FALSE)</f>
        <v>RAK Ceramics</v>
      </c>
      <c r="Y527" s="228" t="str">
        <f>VLOOKUP(HelpMe7[[#This Row],[Technician]],Technicians[#All],2,FALSE)</f>
        <v>SAP Basis</v>
      </c>
      <c r="Z527" s="233" t="str">
        <f>IF((TEXT("Oct 28, 2024 00:00 AM","mmm dd, yyyy hh:mm") - TEXT(HelpMe7[[#This Row],[Updated Creation Date]],"mmm dd, yyyy hh:mm"))&gt;0, "Yes","No")</f>
        <v>Yes</v>
      </c>
      <c r="AA527" s="230">
        <f ca="1">IF(HelpMe7[[#This Row],[Updated Resolved Date]]="-",NOW()-TEXT(HelpMe7[[#This Row],[Updated Creation Date]],"mmm dd, yyyy hh:mm"),HelpMe7[[#This Row],[Updated Resolved Date]]-HelpMe7[[#This Row],[Updated Creation Date]])</f>
        <v>8.03125</v>
      </c>
      <c r="AB527" s="231">
        <f>YEAR(TEXT(HelpMe7[[#This Row],[Updated Creation Date]],"mmm dd, yyyy hh:mm"))</f>
        <v>2024</v>
      </c>
      <c r="AC527" s="228">
        <f>WEEKNUM(TEXT(HelpMe7[[#This Row],[Updated Creation Date]],"mmm dd, yyyy hh:mm"),2)</f>
        <v>37</v>
      </c>
      <c r="AD527" s="228" t="str">
        <f>_xlfn.CONCAT(HelpMe7[[#This Row],[Year]],"-W",HelpMe7[[#This Row],[Week'#]])</f>
        <v>2024-W37</v>
      </c>
      <c r="AE527" s="228" t="str">
        <f>IFERROR(VLOOKUP(HelpMe7[[#This Row],[ID]],CGTracker[#All],11,FALSE),"No CG Status Found")</f>
        <v>No CG Status Found</v>
      </c>
      <c r="AF527" s="228">
        <f>MONTH(TEXT(HelpMe7[[#This Row],[Updated Creation Date]],"mmm dd, yyyy hh:mm"))</f>
        <v>9</v>
      </c>
      <c r="AG527" s="228" t="str">
        <f>_xlfn.CONCAT(HelpMe7[[#This Row],[Year]],"-M",HelpMe7[[#This Row],[Month]])</f>
        <v>2024-M9</v>
      </c>
      <c r="AH527" s="228" t="str">
        <f ca="1">IF(HelpMe7[[#This Row],[Age]]&lt;2,"Less than 2",IF(HelpMe7[[#This Row],[Age]]&lt;5,"From 2 to 5",IF(HelpMe7[[#This Row],[Age]]&lt;10,"From 5 to 10","More than 10")))</f>
        <v>From 5 to 10</v>
      </c>
      <c r="AI5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45546.605555555558</v>
      </c>
      <c r="AJ5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45554.636805555558</v>
      </c>
    </row>
    <row r="528" spans="1:36" ht="14.45">
      <c r="A528" s="236" t="s">
        <v>10069</v>
      </c>
      <c r="B528" s="224" t="s">
        <v>117</v>
      </c>
      <c r="C528" s="224" t="s">
        <v>795</v>
      </c>
      <c r="D528" s="1" t="s">
        <v>4190</v>
      </c>
      <c r="E528" s="224" t="s">
        <v>1094</v>
      </c>
      <c r="F528" s="224" t="s">
        <v>881</v>
      </c>
      <c r="G528" s="224" t="s">
        <v>882</v>
      </c>
      <c r="H528" s="224" t="s">
        <v>403</v>
      </c>
      <c r="I528" s="227" t="s">
        <v>10070</v>
      </c>
      <c r="J528" s="225" t="s">
        <v>10071</v>
      </c>
      <c r="K528" s="224" t="s">
        <v>846</v>
      </c>
      <c r="L528" s="225" t="s">
        <v>9591</v>
      </c>
      <c r="M528" s="224" t="s">
        <v>1094</v>
      </c>
      <c r="N528" s="224" t="s">
        <v>1098</v>
      </c>
      <c r="O528" s="224" t="s">
        <v>850</v>
      </c>
      <c r="P528" s="225" t="s">
        <v>9591</v>
      </c>
      <c r="Q528" s="224" t="s">
        <v>795</v>
      </c>
      <c r="R528" s="225" t="s">
        <v>10072</v>
      </c>
      <c r="S528" s="225" t="s">
        <v>10072</v>
      </c>
      <c r="T528" s="225" t="s">
        <v>10071</v>
      </c>
      <c r="U528" s="224" t="s">
        <v>890</v>
      </c>
      <c r="V528" s="224" t="s">
        <v>855</v>
      </c>
      <c r="W528" s="224" t="s">
        <v>869</v>
      </c>
      <c r="X528" s="228" t="str">
        <f>VLOOKUP(HelpMe7[[#This Row],[Technician]],Technicians[#All],3,FALSE)</f>
        <v>RAK Ceramics</v>
      </c>
      <c r="Y528" s="228" t="str">
        <f>VLOOKUP(HelpMe7[[#This Row],[Technician]],Technicians[#All],2,FALSE)</f>
        <v>SAP Basis</v>
      </c>
      <c r="Z528" s="233" t="str">
        <f>IF((TEXT("Oct 28, 2024 00:00 AM","mmm dd, yyyy hh:mm") - TEXT(HelpMe7[[#This Row],[Updated Creation Date]],"mmm dd, yyyy hh:mm"))&gt;0, "Yes","No")</f>
        <v>Yes</v>
      </c>
      <c r="AA528" s="230">
        <f ca="1">IF(HelpMe7[[#This Row],[Updated Resolved Date]]="-",NOW()-TEXT(HelpMe7[[#This Row],[Updated Creation Date]],"mmm dd, yyyy hh:mm"),HelpMe7[[#This Row],[Updated Resolved Date]]-HelpMe7[[#This Row],[Updated Creation Date]])</f>
        <v>8.0270833333343035</v>
      </c>
      <c r="AB528" s="231">
        <f>YEAR(TEXT(HelpMe7[[#This Row],[Updated Creation Date]],"mmm dd, yyyy hh:mm"))</f>
        <v>2024</v>
      </c>
      <c r="AC528" s="228">
        <f>WEEKNUM(TEXT(HelpMe7[[#This Row],[Updated Creation Date]],"mmm dd, yyyy hh:mm"),2)</f>
        <v>37</v>
      </c>
      <c r="AD528" s="228" t="str">
        <f>_xlfn.CONCAT(HelpMe7[[#This Row],[Year]],"-W",HelpMe7[[#This Row],[Week'#]])</f>
        <v>2024-W37</v>
      </c>
      <c r="AE528" s="228" t="str">
        <f>IFERROR(VLOOKUP(HelpMe7[[#This Row],[ID]],CGTracker[#All],11,FALSE),"No CG Status Found")</f>
        <v>No CG Status Found</v>
      </c>
      <c r="AF528" s="228">
        <f>MONTH(TEXT(HelpMe7[[#This Row],[Updated Creation Date]],"mmm dd, yyyy hh:mm"))</f>
        <v>9</v>
      </c>
      <c r="AG528" s="228" t="str">
        <f>_xlfn.CONCAT(HelpMe7[[#This Row],[Year]],"-M",HelpMe7[[#This Row],[Month]])</f>
        <v>2024-M9</v>
      </c>
      <c r="AH528" s="228" t="str">
        <f ca="1">IF(HelpMe7[[#This Row],[Age]]&lt;2,"Less than 2",IF(HelpMe7[[#This Row],[Age]]&lt;5,"From 2 to 5",IF(HelpMe7[[#This Row],[Age]]&lt;10,"From 5 to 10","More than 10")))</f>
        <v>From 5 to 10</v>
      </c>
      <c r="AI5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45546.607638888891</v>
      </c>
      <c r="AJ5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45554.634722222225</v>
      </c>
    </row>
    <row r="529" spans="1:36" ht="26.1">
      <c r="A529" s="236" t="s">
        <v>10073</v>
      </c>
      <c r="B529" s="224" t="s">
        <v>117</v>
      </c>
      <c r="C529" s="224" t="s">
        <v>1035</v>
      </c>
      <c r="D529" s="1" t="s">
        <v>4195</v>
      </c>
      <c r="E529" s="224" t="s">
        <v>4196</v>
      </c>
      <c r="F529" s="224" t="s">
        <v>1665</v>
      </c>
      <c r="G529" s="224" t="s">
        <v>1011</v>
      </c>
      <c r="H529" s="224" t="s">
        <v>131</v>
      </c>
      <c r="I529" s="227" t="s">
        <v>10074</v>
      </c>
      <c r="J529" s="225" t="s">
        <v>4139</v>
      </c>
      <c r="K529" s="224" t="s">
        <v>2682</v>
      </c>
      <c r="L529" s="225" t="s">
        <v>855</v>
      </c>
      <c r="M529" s="224" t="s">
        <v>4196</v>
      </c>
      <c r="N529" s="224" t="s">
        <v>4199</v>
      </c>
      <c r="O529" s="224" t="s">
        <v>850</v>
      </c>
      <c r="P529" s="225" t="s">
        <v>10075</v>
      </c>
      <c r="Q529" s="224" t="s">
        <v>892</v>
      </c>
      <c r="R529" s="225" t="s">
        <v>855</v>
      </c>
      <c r="S529" s="225" t="s">
        <v>10076</v>
      </c>
      <c r="T529" s="225" t="s">
        <v>4139</v>
      </c>
      <c r="U529" s="224" t="s">
        <v>4203</v>
      </c>
      <c r="V529" s="224" t="s">
        <v>855</v>
      </c>
      <c r="W529" s="224" t="s">
        <v>4204</v>
      </c>
      <c r="X529" s="228" t="str">
        <f>VLOOKUP(HelpMe7[[#This Row],[Technician]],Technicians[#All],3,FALSE)</f>
        <v>RAK Ceramics</v>
      </c>
      <c r="Y529" s="228" t="str">
        <f>VLOOKUP(HelpMe7[[#This Row],[Technician]],Technicians[#All],2,FALSE)</f>
        <v>SAP Kludi</v>
      </c>
      <c r="Z529" s="230" t="str">
        <f>IF((TEXT("Oct 28, 2024 00:00 AM","mmm dd, yyyy hh:mm") - TEXT(HelpMe7[[#This Row],[Updated Creation Date]],"mmm dd, yyyy hh:mm"))&gt;0, "Yes","No")</f>
        <v>Yes</v>
      </c>
      <c r="AA529" s="230">
        <f ca="1">IF(HelpMe7[[#This Row],[Updated Resolved Date]]="-",NOW()-TEXT(HelpMe7[[#This Row],[Updated Creation Date]],"mmm dd, yyyy hh:mm"),HelpMe7[[#This Row],[Updated Resolved Date]]-HelpMe7[[#This Row],[Updated Creation Date]])</f>
        <v>107.22488009259541</v>
      </c>
      <c r="AB529" s="231">
        <f>YEAR(TEXT(HelpMe7[[#This Row],[Updated Creation Date]],"mmm dd, yyyy hh:mm"))</f>
        <v>2024</v>
      </c>
      <c r="AC529" s="228">
        <f>WEEKNUM(TEXT(HelpMe7[[#This Row],[Updated Creation Date]],"mmm dd, yyyy hh:mm"),2)</f>
        <v>37</v>
      </c>
      <c r="AD529" s="228" t="str">
        <f>_xlfn.CONCAT(HelpMe7[[#This Row],[Year]],"-W",HelpMe7[[#This Row],[Week'#]])</f>
        <v>2024-W37</v>
      </c>
      <c r="AE529" s="228" t="str">
        <f>IFERROR(VLOOKUP(HelpMe7[[#This Row],[ID]],CGTracker[#All],11,FALSE),"No CG Status Found")</f>
        <v>No CG Status Found</v>
      </c>
      <c r="AF529" s="228">
        <f>MONTH(TEXT(HelpMe7[[#This Row],[Updated Creation Date]],"mmm dd, yyyy hh:mm"))</f>
        <v>9</v>
      </c>
      <c r="AG529" s="228" t="str">
        <f>_xlfn.CONCAT(HelpMe7[[#This Row],[Year]],"-M",HelpMe7[[#This Row],[Month]])</f>
        <v>2024-M9</v>
      </c>
      <c r="AH529" s="228" t="str">
        <f ca="1">IF(HelpMe7[[#This Row],[Age]]&lt;2,"Less than 2",IF(HelpMe7[[#This Row],[Age]]&lt;5,"From 2 to 5",IF(HelpMe7[[#This Row],[Age]]&lt;10,"From 5 to 10","More than 10")))</f>
        <v>More than 10</v>
      </c>
      <c r="AI5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45546.532638888886</v>
      </c>
      <c r="AJ5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30" spans="1:36" ht="14.45">
      <c r="A530" s="236" t="s">
        <v>10077</v>
      </c>
      <c r="B530" s="224" t="s">
        <v>117</v>
      </c>
      <c r="C530" s="224" t="s">
        <v>892</v>
      </c>
      <c r="D530" s="1" t="s">
        <v>4205</v>
      </c>
      <c r="E530" s="224" t="s">
        <v>4206</v>
      </c>
      <c r="F530" s="224" t="s">
        <v>881</v>
      </c>
      <c r="G530" s="224" t="s">
        <v>882</v>
      </c>
      <c r="H530" s="224" t="s">
        <v>403</v>
      </c>
      <c r="I530" s="227" t="s">
        <v>3940</v>
      </c>
      <c r="J530" s="225" t="s">
        <v>10078</v>
      </c>
      <c r="K530" s="224" t="s">
        <v>846</v>
      </c>
      <c r="L530" s="225" t="s">
        <v>10079</v>
      </c>
      <c r="M530" s="224" t="s">
        <v>4206</v>
      </c>
      <c r="N530" s="224" t="s">
        <v>1240</v>
      </c>
      <c r="O530" s="224" t="s">
        <v>850</v>
      </c>
      <c r="P530" s="225" t="s">
        <v>10079</v>
      </c>
      <c r="Q530" s="224" t="s">
        <v>795</v>
      </c>
      <c r="R530" s="225" t="s">
        <v>10080</v>
      </c>
      <c r="S530" s="225" t="s">
        <v>10080</v>
      </c>
      <c r="T530" s="225" t="s">
        <v>10078</v>
      </c>
      <c r="U530" s="224" t="s">
        <v>890</v>
      </c>
      <c r="V530" s="224" t="s">
        <v>855</v>
      </c>
      <c r="W530" s="224" t="s">
        <v>869</v>
      </c>
      <c r="X530" s="228" t="str">
        <f>VLOOKUP(HelpMe7[[#This Row],[Technician]],Technicians[#All],3,FALSE)</f>
        <v>RAK Ceramics</v>
      </c>
      <c r="Y530" s="228" t="str">
        <f>VLOOKUP(HelpMe7[[#This Row],[Technician]],Technicians[#All],2,FALSE)</f>
        <v>SAP Basis</v>
      </c>
      <c r="Z530" s="233" t="str">
        <f>IF((TEXT("Oct 28, 2024 00:00 AM","mmm dd, yyyy hh:mm") - TEXT(HelpMe7[[#This Row],[Updated Creation Date]],"mmm dd, yyyy hh:mm"))&gt;0, "Yes","No")</f>
        <v>Yes</v>
      </c>
      <c r="AA530" s="230">
        <f ca="1">IF(HelpMe7[[#This Row],[Updated Resolved Date]]="-",NOW()-TEXT(HelpMe7[[#This Row],[Updated Creation Date]],"mmm dd, yyyy hh:mm"),HelpMe7[[#This Row],[Updated Resolved Date]]-HelpMe7[[#This Row],[Updated Creation Date]])</f>
        <v>4.8805555555591127</v>
      </c>
      <c r="AB530" s="231">
        <f>YEAR(TEXT(HelpMe7[[#This Row],[Updated Creation Date]],"mmm dd, yyyy hh:mm"))</f>
        <v>2024</v>
      </c>
      <c r="AC530" s="228">
        <f>WEEKNUM(TEXT(HelpMe7[[#This Row],[Updated Creation Date]],"mmm dd, yyyy hh:mm"),2)</f>
        <v>37</v>
      </c>
      <c r="AD530" s="228" t="str">
        <f>_xlfn.CONCAT(HelpMe7[[#This Row],[Year]],"-W",HelpMe7[[#This Row],[Week'#]])</f>
        <v>2024-W37</v>
      </c>
      <c r="AE530" s="228" t="str">
        <f>IFERROR(VLOOKUP(HelpMe7[[#This Row],[ID]],CGTracker[#All],11,FALSE),"No CG Status Found")</f>
        <v>No CG Status Found</v>
      </c>
      <c r="AF530" s="228">
        <f>MONTH(TEXT(HelpMe7[[#This Row],[Updated Creation Date]],"mmm dd, yyyy hh:mm"))</f>
        <v>9</v>
      </c>
      <c r="AG530" s="228" t="str">
        <f>_xlfn.CONCAT(HelpMe7[[#This Row],[Year]],"-M",HelpMe7[[#This Row],[Month]])</f>
        <v>2024-M9</v>
      </c>
      <c r="AH530" s="228" t="str">
        <f ca="1">IF(HelpMe7[[#This Row],[Age]]&lt;2,"Less than 2",IF(HelpMe7[[#This Row],[Age]]&lt;5,"From 2 to 5",IF(HelpMe7[[#This Row],[Age]]&lt;10,"From 5 to 10","More than 10")))</f>
        <v>From 2 to 5</v>
      </c>
      <c r="AI5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45547.71875</v>
      </c>
      <c r="AJ5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45552.599305555559</v>
      </c>
    </row>
    <row r="531" spans="1:36" ht="14.45">
      <c r="A531" s="236" t="s">
        <v>10081</v>
      </c>
      <c r="B531" s="224" t="s">
        <v>117</v>
      </c>
      <c r="C531" s="224" t="s">
        <v>795</v>
      </c>
      <c r="D531" s="1" t="s">
        <v>4212</v>
      </c>
      <c r="E531" s="224" t="s">
        <v>4213</v>
      </c>
      <c r="F531" s="224" t="s">
        <v>881</v>
      </c>
      <c r="G531" s="224" t="s">
        <v>882</v>
      </c>
      <c r="H531" s="224" t="s">
        <v>403</v>
      </c>
      <c r="I531" s="227" t="s">
        <v>10082</v>
      </c>
      <c r="J531" s="225" t="s">
        <v>10083</v>
      </c>
      <c r="K531" s="224" t="s">
        <v>846</v>
      </c>
      <c r="L531" s="225" t="s">
        <v>10084</v>
      </c>
      <c r="M531" s="224" t="s">
        <v>4213</v>
      </c>
      <c r="N531" s="224" t="s">
        <v>945</v>
      </c>
      <c r="O531" s="224" t="s">
        <v>850</v>
      </c>
      <c r="P531" s="225" t="s">
        <v>10084</v>
      </c>
      <c r="Q531" s="224" t="s">
        <v>795</v>
      </c>
      <c r="R531" s="225" t="s">
        <v>10085</v>
      </c>
      <c r="S531" s="225" t="s">
        <v>10085</v>
      </c>
      <c r="T531" s="225" t="s">
        <v>10083</v>
      </c>
      <c r="U531" s="224" t="s">
        <v>890</v>
      </c>
      <c r="V531" s="224" t="s">
        <v>855</v>
      </c>
      <c r="W531" s="224" t="s">
        <v>4219</v>
      </c>
      <c r="X531" s="228" t="str">
        <f>VLOOKUP(HelpMe7[[#This Row],[Technician]],Technicians[#All],3,FALSE)</f>
        <v>RAK Ceramics</v>
      </c>
      <c r="Y531" s="228" t="str">
        <f>VLOOKUP(HelpMe7[[#This Row],[Technician]],Technicians[#All],2,FALSE)</f>
        <v>SAP Basis</v>
      </c>
      <c r="Z531" s="233" t="str">
        <f>IF((TEXT("Oct 28, 2024 00:00 AM","mmm dd, yyyy hh:mm") - TEXT(HelpMe7[[#This Row],[Updated Creation Date]],"mmm dd, yyyy hh:mm"))&gt;0, "Yes","No")</f>
        <v>Yes</v>
      </c>
      <c r="AA531" s="230">
        <f ca="1">IF(HelpMe7[[#This Row],[Updated Resolved Date]]="-",NOW()-TEXT(HelpMe7[[#This Row],[Updated Creation Date]],"mmm dd, yyyy hh:mm"),HelpMe7[[#This Row],[Updated Resolved Date]]-HelpMe7[[#This Row],[Updated Creation Date]])</f>
        <v>0.24375000000145519</v>
      </c>
      <c r="AB531" s="231">
        <f>YEAR(TEXT(HelpMe7[[#This Row],[Updated Creation Date]],"mmm dd, yyyy hh:mm"))</f>
        <v>2024</v>
      </c>
      <c r="AC531" s="228">
        <f>WEEKNUM(TEXT(HelpMe7[[#This Row],[Updated Creation Date]],"mmm dd, yyyy hh:mm"),2)</f>
        <v>38</v>
      </c>
      <c r="AD531" s="228" t="str">
        <f>_xlfn.CONCAT(HelpMe7[[#This Row],[Year]],"-W",HelpMe7[[#This Row],[Week'#]])</f>
        <v>2024-W38</v>
      </c>
      <c r="AE531" s="228" t="str">
        <f>IFERROR(VLOOKUP(HelpMe7[[#This Row],[ID]],CGTracker[#All],11,FALSE),"No CG Status Found")</f>
        <v>No CG Status Found</v>
      </c>
      <c r="AF531" s="228">
        <f>MONTH(TEXT(HelpMe7[[#This Row],[Updated Creation Date]],"mmm dd, yyyy hh:mm"))</f>
        <v>9</v>
      </c>
      <c r="AG531" s="228" t="str">
        <f>_xlfn.CONCAT(HelpMe7[[#This Row],[Year]],"-M",HelpMe7[[#This Row],[Month]])</f>
        <v>2024-M9</v>
      </c>
      <c r="AH531" s="228" t="str">
        <f ca="1">IF(HelpMe7[[#This Row],[Age]]&lt;2,"Less than 2",IF(HelpMe7[[#This Row],[Age]]&lt;5,"From 2 to 5",IF(HelpMe7[[#This Row],[Age]]&lt;10,"From 5 to 10","More than 10")))</f>
        <v>Less than 2</v>
      </c>
      <c r="AI5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45551.454861111109</v>
      </c>
      <c r="AJ5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45551.698611111111</v>
      </c>
    </row>
    <row r="532" spans="1:36" ht="14.45">
      <c r="A532" s="236" t="s">
        <v>10086</v>
      </c>
      <c r="B532" s="224" t="s">
        <v>117</v>
      </c>
      <c r="C532" s="224" t="s">
        <v>892</v>
      </c>
      <c r="D532" s="1" t="s">
        <v>4220</v>
      </c>
      <c r="E532" s="224" t="s">
        <v>1639</v>
      </c>
      <c r="F532" s="224" t="s">
        <v>881</v>
      </c>
      <c r="G532" s="224" t="s">
        <v>882</v>
      </c>
      <c r="H532" s="224" t="s">
        <v>403</v>
      </c>
      <c r="I532" s="227" t="s">
        <v>10087</v>
      </c>
      <c r="J532" s="225" t="s">
        <v>10088</v>
      </c>
      <c r="K532" s="224" t="s">
        <v>846</v>
      </c>
      <c r="L532" s="225" t="s">
        <v>9968</v>
      </c>
      <c r="M532" s="224" t="s">
        <v>1639</v>
      </c>
      <c r="N532" s="224" t="s">
        <v>1240</v>
      </c>
      <c r="O532" s="224" t="s">
        <v>850</v>
      </c>
      <c r="P532" s="225" t="s">
        <v>9968</v>
      </c>
      <c r="Q532" s="224" t="s">
        <v>795</v>
      </c>
      <c r="R532" s="225" t="s">
        <v>10089</v>
      </c>
      <c r="S532" s="225" t="s">
        <v>10089</v>
      </c>
      <c r="T532" s="225" t="s">
        <v>10088</v>
      </c>
      <c r="U532" s="224" t="s">
        <v>890</v>
      </c>
      <c r="V532" s="224" t="s">
        <v>855</v>
      </c>
      <c r="W532" s="224" t="s">
        <v>869</v>
      </c>
      <c r="X532" s="228" t="str">
        <f>VLOOKUP(HelpMe7[[#This Row],[Technician]],Technicians[#All],3,FALSE)</f>
        <v>RAK Ceramics</v>
      </c>
      <c r="Y532" s="228" t="str">
        <f>VLOOKUP(HelpMe7[[#This Row],[Technician]],Technicians[#All],2,FALSE)</f>
        <v>SAP Basis</v>
      </c>
      <c r="Z532" s="233" t="str">
        <f>IF((TEXT("Oct 28, 2024 00:00 AM","mmm dd, yyyy hh:mm") - TEXT(HelpMe7[[#This Row],[Updated Creation Date]],"mmm dd, yyyy hh:mm"))&gt;0, "Yes","No")</f>
        <v>Yes</v>
      </c>
      <c r="AA532" s="230">
        <f ca="1">IF(HelpMe7[[#This Row],[Updated Resolved Date]]="-",NOW()-TEXT(HelpMe7[[#This Row],[Updated Creation Date]],"mmm dd, yyyy hh:mm"),HelpMe7[[#This Row],[Updated Resolved Date]]-HelpMe7[[#This Row],[Updated Creation Date]])</f>
        <v>11.996527777781012</v>
      </c>
      <c r="AB532" s="231">
        <f>YEAR(TEXT(HelpMe7[[#This Row],[Updated Creation Date]],"mmm dd, yyyy hh:mm"))</f>
        <v>2024</v>
      </c>
      <c r="AC532" s="228">
        <f>WEEKNUM(TEXT(HelpMe7[[#This Row],[Updated Creation Date]],"mmm dd, yyyy hh:mm"),2)</f>
        <v>37</v>
      </c>
      <c r="AD532" s="228" t="str">
        <f>_xlfn.CONCAT(HelpMe7[[#This Row],[Year]],"-W",HelpMe7[[#This Row],[Week'#]])</f>
        <v>2024-W37</v>
      </c>
      <c r="AE532" s="228" t="str">
        <f>IFERROR(VLOOKUP(HelpMe7[[#This Row],[ID]],CGTracker[#All],11,FALSE),"No CG Status Found")</f>
        <v>No CG Status Found</v>
      </c>
      <c r="AF532" s="228">
        <f>MONTH(TEXT(HelpMe7[[#This Row],[Updated Creation Date]],"mmm dd, yyyy hh:mm"))</f>
        <v>9</v>
      </c>
      <c r="AG532" s="228" t="str">
        <f>_xlfn.CONCAT(HelpMe7[[#This Row],[Year]],"-M",HelpMe7[[#This Row],[Month]])</f>
        <v>2024-M9</v>
      </c>
      <c r="AH532" s="228" t="str">
        <f ca="1">IF(HelpMe7[[#This Row],[Age]]&lt;2,"Less than 2",IF(HelpMe7[[#This Row],[Age]]&lt;5,"From 2 to 5",IF(HelpMe7[[#This Row],[Age]]&lt;10,"From 5 to 10","More than 10")))</f>
        <v>More than 10</v>
      </c>
      <c r="AI5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45546.636111111111</v>
      </c>
      <c r="AJ5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45558.632638888892</v>
      </c>
    </row>
    <row r="533" spans="1:36" ht="14.45">
      <c r="A533" s="236" t="s">
        <v>10090</v>
      </c>
      <c r="B533" s="224" t="s">
        <v>117</v>
      </c>
      <c r="C533" s="224" t="s">
        <v>795</v>
      </c>
      <c r="D533" s="1" t="s">
        <v>4225</v>
      </c>
      <c r="E533" s="224" t="s">
        <v>1449</v>
      </c>
      <c r="F533" s="224" t="s">
        <v>881</v>
      </c>
      <c r="G533" s="224" t="s">
        <v>882</v>
      </c>
      <c r="H533" s="224" t="s">
        <v>403</v>
      </c>
      <c r="I533" s="227" t="s">
        <v>10091</v>
      </c>
      <c r="J533" s="225" t="s">
        <v>10092</v>
      </c>
      <c r="K533" s="224" t="s">
        <v>846</v>
      </c>
      <c r="L533" s="225" t="s">
        <v>9591</v>
      </c>
      <c r="M533" s="224" t="s">
        <v>1449</v>
      </c>
      <c r="N533" s="224" t="s">
        <v>1240</v>
      </c>
      <c r="O533" s="224" t="s">
        <v>850</v>
      </c>
      <c r="P533" s="225" t="s">
        <v>9591</v>
      </c>
      <c r="Q533" s="224" t="s">
        <v>795</v>
      </c>
      <c r="R533" s="225" t="s">
        <v>10093</v>
      </c>
      <c r="S533" s="225" t="s">
        <v>10093</v>
      </c>
      <c r="T533" s="225" t="s">
        <v>10092</v>
      </c>
      <c r="U533" s="224" t="s">
        <v>890</v>
      </c>
      <c r="V533" s="224" t="s">
        <v>855</v>
      </c>
      <c r="W533" s="224" t="s">
        <v>869</v>
      </c>
      <c r="X533" s="228" t="str">
        <f>VLOOKUP(HelpMe7[[#This Row],[Technician]],Technicians[#All],3,FALSE)</f>
        <v>RAK Ceramics</v>
      </c>
      <c r="Y533" s="228" t="str">
        <f>VLOOKUP(HelpMe7[[#This Row],[Technician]],Technicians[#All],2,FALSE)</f>
        <v>SAP Basis</v>
      </c>
      <c r="Z533" s="233" t="str">
        <f>IF((TEXT("Oct 28, 2024 00:00 AM","mmm dd, yyyy hh:mm") - TEXT(HelpMe7[[#This Row],[Updated Creation Date]],"mmm dd, yyyy hh:mm"))&gt;0, "Yes","No")</f>
        <v>Yes</v>
      </c>
      <c r="AA533" s="230">
        <f ca="1">IF(HelpMe7[[#This Row],[Updated Resolved Date]]="-",NOW()-TEXT(HelpMe7[[#This Row],[Updated Creation Date]],"mmm dd, yyyy hh:mm"),HelpMe7[[#This Row],[Updated Resolved Date]]-HelpMe7[[#This Row],[Updated Creation Date]])</f>
        <v>6.0520833333357587</v>
      </c>
      <c r="AB533" s="231">
        <f>YEAR(TEXT(HelpMe7[[#This Row],[Updated Creation Date]],"mmm dd, yyyy hh:mm"))</f>
        <v>2024</v>
      </c>
      <c r="AC533" s="228">
        <f>WEEKNUM(TEXT(HelpMe7[[#This Row],[Updated Creation Date]],"mmm dd, yyyy hh:mm"),2)</f>
        <v>37</v>
      </c>
      <c r="AD533" s="228" t="str">
        <f>_xlfn.CONCAT(HelpMe7[[#This Row],[Year]],"-W",HelpMe7[[#This Row],[Week'#]])</f>
        <v>2024-W37</v>
      </c>
      <c r="AE533" s="228" t="str">
        <f>IFERROR(VLOOKUP(HelpMe7[[#This Row],[ID]],CGTracker[#All],11,FALSE),"No CG Status Found")</f>
        <v>No CG Status Found</v>
      </c>
      <c r="AF533" s="228">
        <f>MONTH(TEXT(HelpMe7[[#This Row],[Updated Creation Date]],"mmm dd, yyyy hh:mm"))</f>
        <v>9</v>
      </c>
      <c r="AG533" s="228" t="str">
        <f>_xlfn.CONCAT(HelpMe7[[#This Row],[Year]],"-M",HelpMe7[[#This Row],[Month]])</f>
        <v>2024-M9</v>
      </c>
      <c r="AH533" s="228" t="str">
        <f ca="1">IF(HelpMe7[[#This Row],[Age]]&lt;2,"Less than 2",IF(HelpMe7[[#This Row],[Age]]&lt;5,"From 2 to 5",IF(HelpMe7[[#This Row],[Age]]&lt;10,"From 5 to 10","More than 10")))</f>
        <v>From 5 to 10</v>
      </c>
      <c r="AI5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45548.59097222222</v>
      </c>
      <c r="AJ5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45554.643055555556</v>
      </c>
    </row>
    <row r="534" spans="1:36" ht="14.45">
      <c r="A534" s="236" t="s">
        <v>10094</v>
      </c>
      <c r="B534" s="224" t="s">
        <v>117</v>
      </c>
      <c r="C534" s="224" t="s">
        <v>1035</v>
      </c>
      <c r="D534" s="1" t="s">
        <v>4230</v>
      </c>
      <c r="E534" s="224" t="s">
        <v>4231</v>
      </c>
      <c r="F534" s="224" t="s">
        <v>881</v>
      </c>
      <c r="G534" s="224" t="s">
        <v>882</v>
      </c>
      <c r="H534" s="224" t="s">
        <v>403</v>
      </c>
      <c r="I534" s="227" t="s">
        <v>10095</v>
      </c>
      <c r="J534" s="225" t="s">
        <v>10096</v>
      </c>
      <c r="K534" s="224" t="s">
        <v>846</v>
      </c>
      <c r="L534" s="225" t="s">
        <v>9968</v>
      </c>
      <c r="M534" s="224" t="s">
        <v>4231</v>
      </c>
      <c r="N534" s="224" t="s">
        <v>849</v>
      </c>
      <c r="O534" s="224" t="s">
        <v>917</v>
      </c>
      <c r="P534" s="225" t="s">
        <v>9968</v>
      </c>
      <c r="Q534" s="224" t="s">
        <v>892</v>
      </c>
      <c r="R534" s="225" t="s">
        <v>10097</v>
      </c>
      <c r="S534" s="225" t="s">
        <v>10097</v>
      </c>
      <c r="T534" s="225" t="s">
        <v>10096</v>
      </c>
      <c r="U534" s="224" t="s">
        <v>890</v>
      </c>
      <c r="V534" s="224" t="s">
        <v>855</v>
      </c>
      <c r="W534" s="224" t="s">
        <v>869</v>
      </c>
      <c r="X534" s="228" t="str">
        <f>VLOOKUP(HelpMe7[[#This Row],[Technician]],Technicians[#All],3,FALSE)</f>
        <v>RAK Ceramics</v>
      </c>
      <c r="Y534" s="228" t="str">
        <f>VLOOKUP(HelpMe7[[#This Row],[Technician]],Technicians[#All],2,FALSE)</f>
        <v>SAP Basis</v>
      </c>
      <c r="Z534" s="233" t="str">
        <f>IF((TEXT("Oct 28, 2024 00:00 AM","mmm dd, yyyy hh:mm") - TEXT(HelpMe7[[#This Row],[Updated Creation Date]],"mmm dd, yyyy hh:mm"))&gt;0, "Yes","No")</f>
        <v>Yes</v>
      </c>
      <c r="AA534" s="230">
        <f ca="1">IF(HelpMe7[[#This Row],[Updated Resolved Date]]="-",NOW()-TEXT(HelpMe7[[#This Row],[Updated Creation Date]],"mmm dd, yyyy hh:mm"),HelpMe7[[#This Row],[Updated Resolved Date]]-HelpMe7[[#This Row],[Updated Creation Date]])</f>
        <v>11.991666666668607</v>
      </c>
      <c r="AB534" s="231">
        <f>YEAR(TEXT(HelpMe7[[#This Row],[Updated Creation Date]],"mmm dd, yyyy hh:mm"))</f>
        <v>2024</v>
      </c>
      <c r="AC534" s="228">
        <f>WEEKNUM(TEXT(HelpMe7[[#This Row],[Updated Creation Date]],"mmm dd, yyyy hh:mm"),2)</f>
        <v>37</v>
      </c>
      <c r="AD534" s="228" t="str">
        <f>_xlfn.CONCAT(HelpMe7[[#This Row],[Year]],"-W",HelpMe7[[#This Row],[Week'#]])</f>
        <v>2024-W37</v>
      </c>
      <c r="AE534" s="228" t="str">
        <f>IFERROR(VLOOKUP(HelpMe7[[#This Row],[ID]],CGTracker[#All],11,FALSE),"No CG Status Found")</f>
        <v>No CG Status Found</v>
      </c>
      <c r="AF534" s="228">
        <f>MONTH(TEXT(HelpMe7[[#This Row],[Updated Creation Date]],"mmm dd, yyyy hh:mm"))</f>
        <v>9</v>
      </c>
      <c r="AG534" s="228" t="str">
        <f>_xlfn.CONCAT(HelpMe7[[#This Row],[Year]],"-M",HelpMe7[[#This Row],[Month]])</f>
        <v>2024-M9</v>
      </c>
      <c r="AH534" s="228" t="str">
        <f ca="1">IF(HelpMe7[[#This Row],[Age]]&lt;2,"Less than 2",IF(HelpMe7[[#This Row],[Age]]&lt;5,"From 2 to 5",IF(HelpMe7[[#This Row],[Age]]&lt;10,"From 5 to 10","More than 10")))</f>
        <v>More than 10</v>
      </c>
      <c r="AI5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45546.661111111112</v>
      </c>
      <c r="AJ5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45558.652777777781</v>
      </c>
    </row>
    <row r="535" spans="1:36" ht="14.45">
      <c r="A535" s="236" t="s">
        <v>10098</v>
      </c>
      <c r="B535" s="224" t="s">
        <v>117</v>
      </c>
      <c r="C535" s="224" t="s">
        <v>1035</v>
      </c>
      <c r="D535" s="1" t="s">
        <v>4236</v>
      </c>
      <c r="E535" s="224" t="s">
        <v>4237</v>
      </c>
      <c r="F535" s="224" t="s">
        <v>881</v>
      </c>
      <c r="G535" s="224" t="s">
        <v>882</v>
      </c>
      <c r="H535" s="224" t="s">
        <v>403</v>
      </c>
      <c r="I535" s="227" t="s">
        <v>10099</v>
      </c>
      <c r="J535" s="225" t="s">
        <v>10100</v>
      </c>
      <c r="K535" s="224" t="s">
        <v>846</v>
      </c>
      <c r="L535" s="225" t="s">
        <v>9591</v>
      </c>
      <c r="M535" s="224" t="s">
        <v>1574</v>
      </c>
      <c r="N535" s="224" t="s">
        <v>1240</v>
      </c>
      <c r="O535" s="224" t="s">
        <v>850</v>
      </c>
      <c r="P535" s="225" t="s">
        <v>9591</v>
      </c>
      <c r="Q535" s="224" t="s">
        <v>892</v>
      </c>
      <c r="R535" s="225" t="s">
        <v>8634</v>
      </c>
      <c r="S535" s="225" t="s">
        <v>8634</v>
      </c>
      <c r="T535" s="225" t="s">
        <v>10100</v>
      </c>
      <c r="U535" s="224" t="s">
        <v>890</v>
      </c>
      <c r="V535" s="224" t="s">
        <v>855</v>
      </c>
      <c r="W535" s="224" t="s">
        <v>869</v>
      </c>
      <c r="X535" s="228" t="str">
        <f>VLOOKUP(HelpMe7[[#This Row],[Technician]],Technicians[#All],3,FALSE)</f>
        <v>RAK Ceramics</v>
      </c>
      <c r="Y535" s="228" t="str">
        <f>VLOOKUP(HelpMe7[[#This Row],[Technician]],Technicians[#All],2,FALSE)</f>
        <v>SAP Basis</v>
      </c>
      <c r="Z535" s="230" t="str">
        <f>IF((TEXT("Oct 28, 2024 00:00 AM","mmm dd, yyyy hh:mm") - TEXT(HelpMe7[[#This Row],[Updated Creation Date]],"mmm dd, yyyy hh:mm"))&gt;0, "Yes","No")</f>
        <v>Yes</v>
      </c>
      <c r="AA535" s="230">
        <f ca="1">IF(HelpMe7[[#This Row],[Updated Resolved Date]]="-",NOW()-TEXT(HelpMe7[[#This Row],[Updated Creation Date]],"mmm dd, yyyy hh:mm"),HelpMe7[[#This Row],[Updated Resolved Date]]-HelpMe7[[#This Row],[Updated Creation Date]])</f>
        <v>6.9986111111138598</v>
      </c>
      <c r="AB535" s="231">
        <f>YEAR(TEXT(HelpMe7[[#This Row],[Updated Creation Date]],"mmm dd, yyyy hh:mm"))</f>
        <v>2024</v>
      </c>
      <c r="AC535" s="228">
        <f>WEEKNUM(TEXT(HelpMe7[[#This Row],[Updated Creation Date]],"mmm dd, yyyy hh:mm"),2)</f>
        <v>37</v>
      </c>
      <c r="AD535" s="228" t="str">
        <f>_xlfn.CONCAT(HelpMe7[[#This Row],[Year]],"-W",HelpMe7[[#This Row],[Week'#]])</f>
        <v>2024-W37</v>
      </c>
      <c r="AE535" s="228" t="str">
        <f>IFERROR(VLOOKUP(HelpMe7[[#This Row],[ID]],CGTracker[#All],11,FALSE),"No CG Status Found")</f>
        <v>No CG Status Found</v>
      </c>
      <c r="AF535" s="228">
        <f>MONTH(TEXT(HelpMe7[[#This Row],[Updated Creation Date]],"mmm dd, yyyy hh:mm"))</f>
        <v>9</v>
      </c>
      <c r="AG535" s="228" t="str">
        <f>_xlfn.CONCAT(HelpMe7[[#This Row],[Year]],"-M",HelpMe7[[#This Row],[Month]])</f>
        <v>2024-M9</v>
      </c>
      <c r="AH535" s="228" t="str">
        <f ca="1">IF(HelpMe7[[#This Row],[Age]]&lt;2,"Less than 2",IF(HelpMe7[[#This Row],[Age]]&lt;5,"From 2 to 5",IF(HelpMe7[[#This Row],[Age]]&lt;10,"From 5 to 10","More than 10")))</f>
        <v>From 5 to 10</v>
      </c>
      <c r="AI5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45547.634027777778</v>
      </c>
      <c r="AJ5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45554.632638888892</v>
      </c>
    </row>
    <row r="536" spans="1:36" ht="14.45">
      <c r="A536" s="236" t="s">
        <v>10101</v>
      </c>
      <c r="B536" s="224" t="s">
        <v>117</v>
      </c>
      <c r="C536" s="224" t="s">
        <v>795</v>
      </c>
      <c r="D536" s="1" t="s">
        <v>4241</v>
      </c>
      <c r="E536" s="224" t="s">
        <v>1322</v>
      </c>
      <c r="F536" s="224" t="s">
        <v>881</v>
      </c>
      <c r="G536" s="224" t="s">
        <v>882</v>
      </c>
      <c r="H536" s="224" t="s">
        <v>403</v>
      </c>
      <c r="I536" s="227" t="s">
        <v>10102</v>
      </c>
      <c r="J536" s="225" t="s">
        <v>10103</v>
      </c>
      <c r="K536" s="224" t="s">
        <v>846</v>
      </c>
      <c r="L536" s="225" t="s">
        <v>10079</v>
      </c>
      <c r="M536" s="224" t="s">
        <v>1322</v>
      </c>
      <c r="N536" s="224" t="s">
        <v>1240</v>
      </c>
      <c r="O536" s="224" t="s">
        <v>850</v>
      </c>
      <c r="P536" s="225" t="s">
        <v>10079</v>
      </c>
      <c r="Q536" s="224" t="s">
        <v>795</v>
      </c>
      <c r="R536" s="225" t="s">
        <v>10104</v>
      </c>
      <c r="S536" s="225" t="s">
        <v>10104</v>
      </c>
      <c r="T536" s="225" t="s">
        <v>10103</v>
      </c>
      <c r="U536" s="224" t="s">
        <v>890</v>
      </c>
      <c r="V536" s="224" t="s">
        <v>855</v>
      </c>
      <c r="W536" s="224" t="s">
        <v>869</v>
      </c>
      <c r="X536" s="228" t="str">
        <f>VLOOKUP(HelpMe7[[#This Row],[Technician]],Technicians[#All],3,FALSE)</f>
        <v>RAK Ceramics</v>
      </c>
      <c r="Y536" s="228" t="str">
        <f>VLOOKUP(HelpMe7[[#This Row],[Technician]],Technicians[#All],2,FALSE)</f>
        <v>SAP Basis</v>
      </c>
      <c r="Z536" s="233" t="str">
        <f>IF((TEXT("Oct 28, 2024 00:00 AM","mmm dd, yyyy hh:mm") - TEXT(HelpMe7[[#This Row],[Updated Creation Date]],"mmm dd, yyyy hh:mm"))&gt;0, "Yes","No")</f>
        <v>Yes</v>
      </c>
      <c r="AA536" s="230">
        <f ca="1">IF(HelpMe7[[#This Row],[Updated Resolved Date]]="-",NOW()-TEXT(HelpMe7[[#This Row],[Updated Creation Date]],"mmm dd, yyyy hh:mm"),HelpMe7[[#This Row],[Updated Resolved Date]]-HelpMe7[[#This Row],[Updated Creation Date]])</f>
        <v>4.8791666666656965</v>
      </c>
      <c r="AB536" s="231">
        <f>YEAR(TEXT(HelpMe7[[#This Row],[Updated Creation Date]],"mmm dd, yyyy hh:mm"))</f>
        <v>2024</v>
      </c>
      <c r="AC536" s="228">
        <f>WEEKNUM(TEXT(HelpMe7[[#This Row],[Updated Creation Date]],"mmm dd, yyyy hh:mm"),2)</f>
        <v>37</v>
      </c>
      <c r="AD536" s="228" t="str">
        <f>_xlfn.CONCAT(HelpMe7[[#This Row],[Year]],"-W",HelpMe7[[#This Row],[Week'#]])</f>
        <v>2024-W37</v>
      </c>
      <c r="AE536" s="228" t="str">
        <f>IFERROR(VLOOKUP(HelpMe7[[#This Row],[ID]],CGTracker[#All],11,FALSE),"No CG Status Found")</f>
        <v>No CG Status Found</v>
      </c>
      <c r="AF536" s="228">
        <f>MONTH(TEXT(HelpMe7[[#This Row],[Updated Creation Date]],"mmm dd, yyyy hh:mm"))</f>
        <v>9</v>
      </c>
      <c r="AG536" s="228" t="str">
        <f>_xlfn.CONCAT(HelpMe7[[#This Row],[Year]],"-M",HelpMe7[[#This Row],[Month]])</f>
        <v>2024-M9</v>
      </c>
      <c r="AH536" s="228" t="str">
        <f ca="1">IF(HelpMe7[[#This Row],[Age]]&lt;2,"Less than 2",IF(HelpMe7[[#This Row],[Age]]&lt;5,"From 2 to 5",IF(HelpMe7[[#This Row],[Age]]&lt;10,"From 5 to 10","More than 10")))</f>
        <v>From 2 to 5</v>
      </c>
      <c r="AI5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45547.713888888888</v>
      </c>
      <c r="AJ5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45552.593055555553</v>
      </c>
    </row>
    <row r="537" spans="1:36" ht="14.45">
      <c r="A537" s="236" t="s">
        <v>10105</v>
      </c>
      <c r="B537" s="224" t="s">
        <v>156</v>
      </c>
      <c r="C537" s="224" t="s">
        <v>795</v>
      </c>
      <c r="D537" s="1" t="s">
        <v>30</v>
      </c>
      <c r="E537" s="224" t="s">
        <v>1053</v>
      </c>
      <c r="F537" s="224" t="s">
        <v>2387</v>
      </c>
      <c r="G537" s="224" t="s">
        <v>1011</v>
      </c>
      <c r="H537" s="224" t="s">
        <v>40</v>
      </c>
      <c r="I537" s="227" t="s">
        <v>10106</v>
      </c>
      <c r="J537" s="225" t="s">
        <v>10107</v>
      </c>
      <c r="K537" s="224" t="s">
        <v>846</v>
      </c>
      <c r="L537" s="225" t="s">
        <v>855</v>
      </c>
      <c r="M537" s="224" t="s">
        <v>933</v>
      </c>
      <c r="N537" s="224" t="s">
        <v>1666</v>
      </c>
      <c r="O537" s="224" t="s">
        <v>850</v>
      </c>
      <c r="P537" s="225" t="s">
        <v>10108</v>
      </c>
      <c r="Q537" s="224" t="s">
        <v>795</v>
      </c>
      <c r="R537" s="225" t="s">
        <v>10109</v>
      </c>
      <c r="S537" s="225" t="s">
        <v>10110</v>
      </c>
      <c r="T537" s="225" t="s">
        <v>10107</v>
      </c>
      <c r="U537" s="224" t="s">
        <v>855</v>
      </c>
      <c r="V537" s="224" t="s">
        <v>4251</v>
      </c>
      <c r="W537" s="224" t="s">
        <v>869</v>
      </c>
      <c r="X537" s="228" t="str">
        <f>VLOOKUP(HelpMe7[[#This Row],[Technician]],Technicians[#All],3,FALSE)</f>
        <v>Capgemini</v>
      </c>
      <c r="Y537" s="228" t="str">
        <f>VLOOKUP(HelpMe7[[#This Row],[Technician]],Technicians[#All],2,FALSE)</f>
        <v>SAP FICO</v>
      </c>
      <c r="Z537" s="233" t="str">
        <f>IF((TEXT("Oct 28, 2024 00:00 AM","mmm dd, yyyy hh:mm") - TEXT(HelpMe7[[#This Row],[Updated Creation Date]],"mmm dd, yyyy hh:mm"))&gt;0, "Yes","No")</f>
        <v>Yes</v>
      </c>
      <c r="AA537" s="230">
        <f ca="1">IF(HelpMe7[[#This Row],[Updated Resolved Date]]="-",NOW()-TEXT(HelpMe7[[#This Row],[Updated Creation Date]],"mmm dd, yyyy hh:mm"),HelpMe7[[#This Row],[Updated Resolved Date]]-HelpMe7[[#This Row],[Updated Creation Date]])</f>
        <v>92.217361111106584</v>
      </c>
      <c r="AB537" s="231">
        <f>YEAR(TEXT(HelpMe7[[#This Row],[Updated Creation Date]],"mmm dd, yyyy hh:mm"))</f>
        <v>2024</v>
      </c>
      <c r="AC537" s="228">
        <f>WEEKNUM(TEXT(HelpMe7[[#This Row],[Updated Creation Date]],"mmm dd, yyyy hh:mm"),2)</f>
        <v>37</v>
      </c>
      <c r="AD537" s="228" t="str">
        <f>_xlfn.CONCAT(HelpMe7[[#This Row],[Year]],"-W",HelpMe7[[#This Row],[Week'#]])</f>
        <v>2024-W37</v>
      </c>
      <c r="AE537" s="228" t="str">
        <f>IFERROR(VLOOKUP(HelpMe7[[#This Row],[ID]],CGTracker[#All],11,FALSE),"No CG Status Found")</f>
        <v>No CG Status Found</v>
      </c>
      <c r="AF537" s="228">
        <f>MONTH(TEXT(HelpMe7[[#This Row],[Updated Creation Date]],"mmm dd, yyyy hh:mm"))</f>
        <v>9</v>
      </c>
      <c r="AG537" s="228" t="str">
        <f>_xlfn.CONCAT(HelpMe7[[#This Row],[Year]],"-M",HelpMe7[[#This Row],[Month]])</f>
        <v>2024-M9</v>
      </c>
      <c r="AH537" s="228" t="str">
        <f ca="1">IF(HelpMe7[[#This Row],[Age]]&lt;2,"Less than 2",IF(HelpMe7[[#This Row],[Age]]&lt;5,"From 2 to 5",IF(HelpMe7[[#This Row],[Age]]&lt;10,"From 5 to 10","More than 10")))</f>
        <v>More than 10</v>
      </c>
      <c r="AI5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45547.415972222225</v>
      </c>
      <c r="AJ5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45639.633333333331</v>
      </c>
    </row>
    <row r="538" spans="1:36" ht="14.45">
      <c r="A538" s="236" t="s">
        <v>10111</v>
      </c>
      <c r="B538" s="224" t="s">
        <v>156</v>
      </c>
      <c r="C538" s="224" t="s">
        <v>795</v>
      </c>
      <c r="D538" s="1" t="s">
        <v>4252</v>
      </c>
      <c r="E538" s="224" t="s">
        <v>603</v>
      </c>
      <c r="F538" s="224" t="s">
        <v>603</v>
      </c>
      <c r="G538" s="224" t="s">
        <v>895</v>
      </c>
      <c r="H538" s="224" t="s">
        <v>403</v>
      </c>
      <c r="I538" s="227" t="s">
        <v>10011</v>
      </c>
      <c r="J538" s="225" t="s">
        <v>10112</v>
      </c>
      <c r="K538" s="224" t="s">
        <v>846</v>
      </c>
      <c r="L538" s="225" t="s">
        <v>10113</v>
      </c>
      <c r="M538" s="224" t="s">
        <v>933</v>
      </c>
      <c r="N538" s="224" t="s">
        <v>886</v>
      </c>
      <c r="O538" s="224" t="s">
        <v>1123</v>
      </c>
      <c r="P538" s="225" t="s">
        <v>10113</v>
      </c>
      <c r="Q538" s="224" t="s">
        <v>892</v>
      </c>
      <c r="R538" s="225" t="s">
        <v>10114</v>
      </c>
      <c r="S538" s="225" t="s">
        <v>1223</v>
      </c>
      <c r="T538" s="225" t="s">
        <v>10112</v>
      </c>
      <c r="U538" s="224" t="s">
        <v>855</v>
      </c>
      <c r="V538" s="224" t="s">
        <v>4258</v>
      </c>
      <c r="W538" s="224" t="s">
        <v>869</v>
      </c>
      <c r="X538" s="228" t="str">
        <f>VLOOKUP(HelpMe7[[#This Row],[Technician]],Technicians[#All],3,FALSE)</f>
        <v>RAK Ceramics</v>
      </c>
      <c r="Y538" s="228" t="str">
        <f>VLOOKUP(HelpMe7[[#This Row],[Technician]],Technicians[#All],2,FALSE)</f>
        <v>SAP ABAP</v>
      </c>
      <c r="Z538" s="233" t="str">
        <f>IF((TEXT("Oct 28, 2024 00:00 AM","mmm dd, yyyy hh:mm") - TEXT(HelpMe7[[#This Row],[Updated Creation Date]],"mmm dd, yyyy hh:mm"))&gt;0, "Yes","No")</f>
        <v>Yes</v>
      </c>
      <c r="AA538" s="230">
        <f ca="1">IF(HelpMe7[[#This Row],[Updated Resolved Date]]="-",NOW()-TEXT(HelpMe7[[#This Row],[Updated Creation Date]],"mmm dd, yyyy hh:mm"),HelpMe7[[#This Row],[Updated Resolved Date]]-HelpMe7[[#This Row],[Updated Creation Date]])</f>
        <v>5.0562500000014552</v>
      </c>
      <c r="AB538" s="231">
        <f>YEAR(TEXT(HelpMe7[[#This Row],[Updated Creation Date]],"mmm dd, yyyy hh:mm"))</f>
        <v>2024</v>
      </c>
      <c r="AC538" s="228">
        <f>WEEKNUM(TEXT(HelpMe7[[#This Row],[Updated Creation Date]],"mmm dd, yyyy hh:mm"),2)</f>
        <v>37</v>
      </c>
      <c r="AD538" s="228" t="str">
        <f>_xlfn.CONCAT(HelpMe7[[#This Row],[Year]],"-W",HelpMe7[[#This Row],[Week'#]])</f>
        <v>2024-W37</v>
      </c>
      <c r="AE538" s="228" t="str">
        <f>IFERROR(VLOOKUP(HelpMe7[[#This Row],[ID]],CGTracker[#All],11,FALSE),"No CG Status Found")</f>
        <v>No CG Status Found</v>
      </c>
      <c r="AF538" s="228">
        <f>MONTH(TEXT(HelpMe7[[#This Row],[Updated Creation Date]],"mmm dd, yyyy hh:mm"))</f>
        <v>9</v>
      </c>
      <c r="AG538" s="228" t="str">
        <f>_xlfn.CONCAT(HelpMe7[[#This Row],[Year]],"-M",HelpMe7[[#This Row],[Month]])</f>
        <v>2024-M9</v>
      </c>
      <c r="AH538" s="228" t="str">
        <f ca="1">IF(HelpMe7[[#This Row],[Age]]&lt;2,"Less than 2",IF(HelpMe7[[#This Row],[Age]]&lt;5,"From 2 to 5",IF(HelpMe7[[#This Row],[Age]]&lt;10,"From 5 to 10","More than 10")))</f>
        <v>From 5 to 10</v>
      </c>
      <c r="AI5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45547.451388888891</v>
      </c>
      <c r="AJ5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45552.507638888892</v>
      </c>
    </row>
    <row r="539" spans="1:36" ht="14.45">
      <c r="A539" s="236" t="s">
        <v>10115</v>
      </c>
      <c r="B539" s="224" t="s">
        <v>117</v>
      </c>
      <c r="C539" s="224" t="s">
        <v>795</v>
      </c>
      <c r="D539" s="1" t="s">
        <v>4259</v>
      </c>
      <c r="E539" s="224" t="s">
        <v>1512</v>
      </c>
      <c r="F539" s="224" t="s">
        <v>742</v>
      </c>
      <c r="G539" s="224" t="s">
        <v>895</v>
      </c>
      <c r="H539" s="224" t="s">
        <v>268</v>
      </c>
      <c r="I539" s="227" t="s">
        <v>10112</v>
      </c>
      <c r="J539" s="225" t="s">
        <v>10116</v>
      </c>
      <c r="K539" s="224" t="s">
        <v>846</v>
      </c>
      <c r="L539" s="225" t="s">
        <v>855</v>
      </c>
      <c r="M539" s="224" t="s">
        <v>933</v>
      </c>
      <c r="N539" s="224" t="s">
        <v>1516</v>
      </c>
      <c r="O539" s="224" t="s">
        <v>917</v>
      </c>
      <c r="P539" s="225" t="s">
        <v>10117</v>
      </c>
      <c r="Q539" s="224" t="s">
        <v>795</v>
      </c>
      <c r="R539" s="225" t="s">
        <v>855</v>
      </c>
      <c r="S539" s="225" t="s">
        <v>10118</v>
      </c>
      <c r="T539" s="225" t="s">
        <v>10116</v>
      </c>
      <c r="U539" s="224" t="s">
        <v>846</v>
      </c>
      <c r="V539" s="224" t="s">
        <v>855</v>
      </c>
      <c r="W539" s="224" t="s">
        <v>869</v>
      </c>
      <c r="X539" s="228" t="str">
        <f>VLOOKUP(HelpMe7[[#This Row],[Technician]],Technicians[#All],3,FALSE)</f>
        <v>RAK Ceramics</v>
      </c>
      <c r="Y539" s="228" t="str">
        <f>VLOOKUP(HelpMe7[[#This Row],[Technician]],Technicians[#All],2,FALSE)</f>
        <v>SAP SD</v>
      </c>
      <c r="Z539" s="233" t="str">
        <f>IF((TEXT("Oct 28, 2024 00:00 AM","mmm dd, yyyy hh:mm") - TEXT(HelpMe7[[#This Row],[Updated Creation Date]],"mmm dd, yyyy hh:mm"))&gt;0, "Yes","No")</f>
        <v>Yes</v>
      </c>
      <c r="AA539" s="230">
        <f ca="1">IF(HelpMe7[[#This Row],[Updated Resolved Date]]="-",NOW()-TEXT(HelpMe7[[#This Row],[Updated Creation Date]],"mmm dd, yyyy hh:mm"),HelpMe7[[#This Row],[Updated Resolved Date]]-HelpMe7[[#This Row],[Updated Creation Date]])</f>
        <v>106.26446342592681</v>
      </c>
      <c r="AB539" s="231">
        <f>YEAR(TEXT(HelpMe7[[#This Row],[Updated Creation Date]],"mmm dd, yyyy hh:mm"))</f>
        <v>2024</v>
      </c>
      <c r="AC539" s="228">
        <f>WEEKNUM(TEXT(HelpMe7[[#This Row],[Updated Creation Date]],"mmm dd, yyyy hh:mm"),2)</f>
        <v>37</v>
      </c>
      <c r="AD539" s="228" t="str">
        <f>_xlfn.CONCAT(HelpMe7[[#This Row],[Year]],"-W",HelpMe7[[#This Row],[Week'#]])</f>
        <v>2024-W37</v>
      </c>
      <c r="AE539" s="228" t="str">
        <f>IFERROR(VLOOKUP(HelpMe7[[#This Row],[ID]],CGTracker[#All],11,FALSE),"No CG Status Found")</f>
        <v>No CG Status Found</v>
      </c>
      <c r="AF539" s="228">
        <f>MONTH(TEXT(HelpMe7[[#This Row],[Updated Creation Date]],"mmm dd, yyyy hh:mm"))</f>
        <v>9</v>
      </c>
      <c r="AG539" s="228" t="str">
        <f>_xlfn.CONCAT(HelpMe7[[#This Row],[Year]],"-M",HelpMe7[[#This Row],[Month]])</f>
        <v>2024-M9</v>
      </c>
      <c r="AH539" s="228" t="str">
        <f ca="1">IF(HelpMe7[[#This Row],[Age]]&lt;2,"Less than 2",IF(HelpMe7[[#This Row],[Age]]&lt;5,"From 2 to 5",IF(HelpMe7[[#This Row],[Age]]&lt;10,"From 5 to 10","More than 10")))</f>
        <v>More than 10</v>
      </c>
      <c r="AI5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45547.493055555555</v>
      </c>
      <c r="AJ5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40" spans="1:36" ht="14.45">
      <c r="A540" s="236" t="s">
        <v>10119</v>
      </c>
      <c r="B540" s="224" t="s">
        <v>117</v>
      </c>
      <c r="C540" s="224" t="s">
        <v>841</v>
      </c>
      <c r="D540" s="1" t="s">
        <v>4264</v>
      </c>
      <c r="E540" s="224" t="s">
        <v>4265</v>
      </c>
      <c r="F540" s="224" t="s">
        <v>881</v>
      </c>
      <c r="G540" s="224" t="s">
        <v>882</v>
      </c>
      <c r="H540" s="224" t="s">
        <v>403</v>
      </c>
      <c r="I540" s="227" t="s">
        <v>10120</v>
      </c>
      <c r="J540" s="225" t="s">
        <v>10121</v>
      </c>
      <c r="K540" s="224" t="s">
        <v>846</v>
      </c>
      <c r="L540" s="225" t="s">
        <v>9869</v>
      </c>
      <c r="M540" s="224" t="s">
        <v>933</v>
      </c>
      <c r="N540" s="224" t="s">
        <v>3134</v>
      </c>
      <c r="O540" s="224" t="s">
        <v>850</v>
      </c>
      <c r="P540" s="225" t="s">
        <v>9869</v>
      </c>
      <c r="Q540" s="224" t="s">
        <v>841</v>
      </c>
      <c r="R540" s="225" t="s">
        <v>10122</v>
      </c>
      <c r="S540" s="225" t="s">
        <v>10123</v>
      </c>
      <c r="T540" s="225" t="s">
        <v>10121</v>
      </c>
      <c r="U540" s="224" t="s">
        <v>890</v>
      </c>
      <c r="V540" s="224" t="s">
        <v>855</v>
      </c>
      <c r="W540" s="224" t="s">
        <v>869</v>
      </c>
      <c r="X540" s="228" t="str">
        <f>VLOOKUP(HelpMe7[[#This Row],[Technician]],Technicians[#All],3,FALSE)</f>
        <v>RAK Ceramics</v>
      </c>
      <c r="Y540" s="228" t="str">
        <f>VLOOKUP(HelpMe7[[#This Row],[Technician]],Technicians[#All],2,FALSE)</f>
        <v>SAP Basis</v>
      </c>
      <c r="Z540" s="233" t="str">
        <f>IF((TEXT("Oct 28, 2024 00:00 AM","mmm dd, yyyy hh:mm") - TEXT(HelpMe7[[#This Row],[Updated Creation Date]],"mmm dd, yyyy hh:mm"))&gt;0, "Yes","No")</f>
        <v>Yes</v>
      </c>
      <c r="AA540" s="230">
        <f ca="1">IF(HelpMe7[[#This Row],[Updated Resolved Date]]="-",NOW()-TEXT(HelpMe7[[#This Row],[Updated Creation Date]],"mmm dd, yyyy hh:mm"),HelpMe7[[#This Row],[Updated Resolved Date]]-HelpMe7[[#This Row],[Updated Creation Date]])</f>
        <v>86.084722222221899</v>
      </c>
      <c r="AB540" s="231">
        <f>YEAR(TEXT(HelpMe7[[#This Row],[Updated Creation Date]],"mmm dd, yyyy hh:mm"))</f>
        <v>2024</v>
      </c>
      <c r="AC540" s="228">
        <f>WEEKNUM(TEXT(HelpMe7[[#This Row],[Updated Creation Date]],"mmm dd, yyyy hh:mm"),2)</f>
        <v>37</v>
      </c>
      <c r="AD540" s="228" t="str">
        <f>_xlfn.CONCAT(HelpMe7[[#This Row],[Year]],"-W",HelpMe7[[#This Row],[Week'#]])</f>
        <v>2024-W37</v>
      </c>
      <c r="AE540" s="228" t="str">
        <f>IFERROR(VLOOKUP(HelpMe7[[#This Row],[ID]],CGTracker[#All],11,FALSE),"No CG Status Found")</f>
        <v>No CG Status Found</v>
      </c>
      <c r="AF540" s="228">
        <f>MONTH(TEXT(HelpMe7[[#This Row],[Updated Creation Date]],"mmm dd, yyyy hh:mm"))</f>
        <v>9</v>
      </c>
      <c r="AG540" s="228" t="str">
        <f>_xlfn.CONCAT(HelpMe7[[#This Row],[Year]],"-M",HelpMe7[[#This Row],[Month]])</f>
        <v>2024-M9</v>
      </c>
      <c r="AH540" s="228" t="str">
        <f ca="1">IF(HelpMe7[[#This Row],[Age]]&lt;2,"Less than 2",IF(HelpMe7[[#This Row],[Age]]&lt;5,"From 2 to 5",IF(HelpMe7[[#This Row],[Age]]&lt;10,"From 5 to 10","More than 10")))</f>
        <v>More than 10</v>
      </c>
      <c r="AI5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45549.438194444447</v>
      </c>
      <c r="AJ5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45635.522916666669</v>
      </c>
    </row>
    <row r="541" spans="1:36" ht="26.1">
      <c r="A541" s="236" t="s">
        <v>10124</v>
      </c>
      <c r="B541" s="224" t="s">
        <v>156</v>
      </c>
      <c r="C541" s="224" t="s">
        <v>795</v>
      </c>
      <c r="D541" s="1" t="s">
        <v>4272</v>
      </c>
      <c r="E541" s="224" t="s">
        <v>4273</v>
      </c>
      <c r="F541" s="224" t="s">
        <v>881</v>
      </c>
      <c r="G541" s="224" t="s">
        <v>882</v>
      </c>
      <c r="H541" s="224" t="s">
        <v>403</v>
      </c>
      <c r="I541" s="227" t="s">
        <v>10125</v>
      </c>
      <c r="J541" s="225" t="s">
        <v>10126</v>
      </c>
      <c r="K541" s="224" t="s">
        <v>890</v>
      </c>
      <c r="L541" s="225" t="s">
        <v>10054</v>
      </c>
      <c r="M541" s="224" t="s">
        <v>1155</v>
      </c>
      <c r="N541" s="224" t="s">
        <v>855</v>
      </c>
      <c r="O541" s="224" t="s">
        <v>850</v>
      </c>
      <c r="P541" s="225" t="s">
        <v>10054</v>
      </c>
      <c r="Q541" s="224" t="s">
        <v>795</v>
      </c>
      <c r="R541" s="225" t="s">
        <v>10056</v>
      </c>
      <c r="S541" s="225" t="s">
        <v>10127</v>
      </c>
      <c r="T541" s="225" t="s">
        <v>10126</v>
      </c>
      <c r="U541" s="224" t="s">
        <v>855</v>
      </c>
      <c r="V541" s="224" t="s">
        <v>855</v>
      </c>
      <c r="W541" s="224" t="s">
        <v>938</v>
      </c>
      <c r="X541" s="228" t="str">
        <f>VLOOKUP(HelpMe7[[#This Row],[Technician]],Technicians[#All],3,FALSE)</f>
        <v>RAK Ceramics</v>
      </c>
      <c r="Y541" s="228" t="str">
        <f>VLOOKUP(HelpMe7[[#This Row],[Technician]],Technicians[#All],2,FALSE)</f>
        <v>SAP Basis</v>
      </c>
      <c r="Z541" s="233" t="str">
        <f>IF((TEXT("Oct 28, 2024 00:00 AM","mmm dd, yyyy hh:mm") - TEXT(HelpMe7[[#This Row],[Updated Creation Date]],"mmm dd, yyyy hh:mm"))&gt;0, "Yes","No")</f>
        <v>Yes</v>
      </c>
      <c r="AA541" s="230">
        <f ca="1">IF(HelpMe7[[#This Row],[Updated Resolved Date]]="-",NOW()-TEXT(HelpMe7[[#This Row],[Updated Creation Date]],"mmm dd, yyyy hh:mm"),HelpMe7[[#This Row],[Updated Resolved Date]]-HelpMe7[[#This Row],[Updated Creation Date]])</f>
        <v>0.32013888889196096</v>
      </c>
      <c r="AB541" s="231">
        <f>YEAR(TEXT(HelpMe7[[#This Row],[Updated Creation Date]],"mmm dd, yyyy hh:mm"))</f>
        <v>2024</v>
      </c>
      <c r="AC541" s="228">
        <f>WEEKNUM(TEXT(HelpMe7[[#This Row],[Updated Creation Date]],"mmm dd, yyyy hh:mm"),2)</f>
        <v>37</v>
      </c>
      <c r="AD541" s="228" t="str">
        <f>_xlfn.CONCAT(HelpMe7[[#This Row],[Year]],"-W",HelpMe7[[#This Row],[Week'#]])</f>
        <v>2024-W37</v>
      </c>
      <c r="AE541" s="228" t="str">
        <f>IFERROR(VLOOKUP(HelpMe7[[#This Row],[ID]],CGTracker[#All],11,FALSE),"No CG Status Found")</f>
        <v>No CG Status Found</v>
      </c>
      <c r="AF541" s="228">
        <f>MONTH(TEXT(HelpMe7[[#This Row],[Updated Creation Date]],"mmm dd, yyyy hh:mm"))</f>
        <v>9</v>
      </c>
      <c r="AG541" s="228" t="str">
        <f>_xlfn.CONCAT(HelpMe7[[#This Row],[Year]],"-M",HelpMe7[[#This Row],[Month]])</f>
        <v>2024-M9</v>
      </c>
      <c r="AH541" s="228" t="str">
        <f ca="1">IF(HelpMe7[[#This Row],[Age]]&lt;2,"Less than 2",IF(HelpMe7[[#This Row],[Age]]&lt;5,"From 2 to 5",IF(HelpMe7[[#This Row],[Age]]&lt;10,"From 5 to 10","More than 10")))</f>
        <v>Less than 2</v>
      </c>
      <c r="AI5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45548.428472222222</v>
      </c>
      <c r="AJ5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45548.748611111114</v>
      </c>
    </row>
    <row r="542" spans="1:36" ht="14.45">
      <c r="A542" s="236" t="s">
        <v>10128</v>
      </c>
      <c r="B542" s="224" t="s">
        <v>156</v>
      </c>
      <c r="C542" s="224" t="s">
        <v>795</v>
      </c>
      <c r="D542" s="1" t="s">
        <v>4277</v>
      </c>
      <c r="E542" s="224" t="s">
        <v>1094</v>
      </c>
      <c r="F542" s="224" t="s">
        <v>881</v>
      </c>
      <c r="G542" s="224" t="s">
        <v>882</v>
      </c>
      <c r="H542" s="224" t="s">
        <v>403</v>
      </c>
      <c r="I542" s="227" t="s">
        <v>10129</v>
      </c>
      <c r="J542" s="225" t="s">
        <v>10130</v>
      </c>
      <c r="K542" s="224" t="s">
        <v>846</v>
      </c>
      <c r="L542" s="225" t="s">
        <v>8196</v>
      </c>
      <c r="M542" s="224" t="s">
        <v>1094</v>
      </c>
      <c r="N542" s="224" t="s">
        <v>1098</v>
      </c>
      <c r="O542" s="224" t="s">
        <v>850</v>
      </c>
      <c r="P542" s="225" t="s">
        <v>8196</v>
      </c>
      <c r="Q542" s="224" t="s">
        <v>795</v>
      </c>
      <c r="R542" s="225" t="s">
        <v>10131</v>
      </c>
      <c r="S542" s="225" t="s">
        <v>10132</v>
      </c>
      <c r="T542" s="225" t="s">
        <v>10130</v>
      </c>
      <c r="U542" s="224" t="s">
        <v>855</v>
      </c>
      <c r="V542" s="224" t="s">
        <v>855</v>
      </c>
      <c r="W542" s="224" t="s">
        <v>869</v>
      </c>
      <c r="X542" s="228" t="str">
        <f>VLOOKUP(HelpMe7[[#This Row],[Technician]],Technicians[#All],3,FALSE)</f>
        <v>RAK Ceramics</v>
      </c>
      <c r="Y542" s="228" t="str">
        <f>VLOOKUP(HelpMe7[[#This Row],[Technician]],Technicians[#All],2,FALSE)</f>
        <v>SAP Basis</v>
      </c>
      <c r="Z542" s="233" t="str">
        <f>IF((TEXT("Oct 28, 2024 00:00 AM","mmm dd, yyyy hh:mm") - TEXT(HelpMe7[[#This Row],[Updated Creation Date]],"mmm dd, yyyy hh:mm"))&gt;0, "Yes","No")</f>
        <v>Yes</v>
      </c>
      <c r="AA542" s="230">
        <f ca="1">IF(HelpMe7[[#This Row],[Updated Resolved Date]]="-",NOW()-TEXT(HelpMe7[[#This Row],[Updated Creation Date]],"mmm dd, yyyy hh:mm"),HelpMe7[[#This Row],[Updated Resolved Date]]-HelpMe7[[#This Row],[Updated Creation Date]])</f>
        <v>7.9798611111109494</v>
      </c>
      <c r="AB542" s="231">
        <f>YEAR(TEXT(HelpMe7[[#This Row],[Updated Creation Date]],"mmm dd, yyyy hh:mm"))</f>
        <v>2024</v>
      </c>
      <c r="AC542" s="228">
        <f>WEEKNUM(TEXT(HelpMe7[[#This Row],[Updated Creation Date]],"mmm dd, yyyy hh:mm"),2)</f>
        <v>38</v>
      </c>
      <c r="AD542" s="228" t="str">
        <f>_xlfn.CONCAT(HelpMe7[[#This Row],[Year]],"-W",HelpMe7[[#This Row],[Week'#]])</f>
        <v>2024-W38</v>
      </c>
      <c r="AE542" s="228" t="str">
        <f>IFERROR(VLOOKUP(HelpMe7[[#This Row],[ID]],CGTracker[#All],11,FALSE),"No CG Status Found")</f>
        <v>No CG Status Found</v>
      </c>
      <c r="AF542" s="228">
        <f>MONTH(TEXT(HelpMe7[[#This Row],[Updated Creation Date]],"mmm dd, yyyy hh:mm"))</f>
        <v>9</v>
      </c>
      <c r="AG542" s="228" t="str">
        <f>_xlfn.CONCAT(HelpMe7[[#This Row],[Year]],"-M",HelpMe7[[#This Row],[Month]])</f>
        <v>2024-M9</v>
      </c>
      <c r="AH542" s="228" t="str">
        <f ca="1">IF(HelpMe7[[#This Row],[Age]]&lt;2,"Less than 2",IF(HelpMe7[[#This Row],[Age]]&lt;5,"From 2 to 5",IF(HelpMe7[[#This Row],[Age]]&lt;10,"From 5 to 10","More than 10")))</f>
        <v>From 5 to 10</v>
      </c>
      <c r="AI5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45551.75</v>
      </c>
      <c r="AJ5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45559.729861111111</v>
      </c>
    </row>
    <row r="543" spans="1:36" ht="14.45">
      <c r="A543" s="236" t="s">
        <v>10133</v>
      </c>
      <c r="B543" s="224" t="s">
        <v>156</v>
      </c>
      <c r="C543" s="224" t="s">
        <v>795</v>
      </c>
      <c r="D543" s="1" t="s">
        <v>4283</v>
      </c>
      <c r="E543" s="224" t="s">
        <v>3985</v>
      </c>
      <c r="F543" s="224" t="s">
        <v>742</v>
      </c>
      <c r="G543" s="224" t="s">
        <v>941</v>
      </c>
      <c r="H543" s="224" t="s">
        <v>403</v>
      </c>
      <c r="I543" s="227" t="s">
        <v>10134</v>
      </c>
      <c r="J543" s="225" t="s">
        <v>10135</v>
      </c>
      <c r="K543" s="224" t="s">
        <v>846</v>
      </c>
      <c r="L543" s="225" t="s">
        <v>10136</v>
      </c>
      <c r="M543" s="224" t="s">
        <v>933</v>
      </c>
      <c r="N543" s="224" t="s">
        <v>1024</v>
      </c>
      <c r="O543" s="224" t="s">
        <v>850</v>
      </c>
      <c r="P543" s="225" t="s">
        <v>10136</v>
      </c>
      <c r="Q543" s="224" t="s">
        <v>795</v>
      </c>
      <c r="R543" s="225" t="s">
        <v>10137</v>
      </c>
      <c r="S543" s="225" t="s">
        <v>10138</v>
      </c>
      <c r="T543" s="225" t="s">
        <v>10135</v>
      </c>
      <c r="U543" s="224" t="s">
        <v>855</v>
      </c>
      <c r="V543" s="224" t="s">
        <v>855</v>
      </c>
      <c r="W543" s="224" t="s">
        <v>857</v>
      </c>
      <c r="X543" s="228" t="str">
        <f>VLOOKUP(HelpMe7[[#This Row],[Technician]],Technicians[#All],3,FALSE)</f>
        <v>RAK Ceramics</v>
      </c>
      <c r="Y543" s="228" t="str">
        <f>VLOOKUP(HelpMe7[[#This Row],[Technician]],Technicians[#All],2,FALSE)</f>
        <v>SAP SD</v>
      </c>
      <c r="Z543" s="233" t="str">
        <f>IF((TEXT("Oct 28, 2024 00:00 AM","mmm dd, yyyy hh:mm") - TEXT(HelpMe7[[#This Row],[Updated Creation Date]],"mmm dd, yyyy hh:mm"))&gt;0, "Yes","No")</f>
        <v>Yes</v>
      </c>
      <c r="AA543" s="230">
        <f ca="1">IF(HelpMe7[[#This Row],[Updated Resolved Date]]="-",NOW()-TEXT(HelpMe7[[#This Row],[Updated Creation Date]],"mmm dd, yyyy hh:mm"),HelpMe7[[#This Row],[Updated Resolved Date]]-HelpMe7[[#This Row],[Updated Creation Date]])</f>
        <v>4.0895833333343035</v>
      </c>
      <c r="AB543" s="231">
        <f>YEAR(TEXT(HelpMe7[[#This Row],[Updated Creation Date]],"mmm dd, yyyy hh:mm"))</f>
        <v>2024</v>
      </c>
      <c r="AC543" s="228">
        <f>WEEKNUM(TEXT(HelpMe7[[#This Row],[Updated Creation Date]],"mmm dd, yyyy hh:mm"),2)</f>
        <v>38</v>
      </c>
      <c r="AD543" s="228" t="str">
        <f>_xlfn.CONCAT(HelpMe7[[#This Row],[Year]],"-W",HelpMe7[[#This Row],[Week'#]])</f>
        <v>2024-W38</v>
      </c>
      <c r="AE543" s="228" t="str">
        <f>IFERROR(VLOOKUP(HelpMe7[[#This Row],[ID]],CGTracker[#All],11,FALSE),"No CG Status Found")</f>
        <v>No CG Status Found</v>
      </c>
      <c r="AF543" s="228">
        <f>MONTH(TEXT(HelpMe7[[#This Row],[Updated Creation Date]],"mmm dd, yyyy hh:mm"))</f>
        <v>9</v>
      </c>
      <c r="AG543" s="228" t="str">
        <f>_xlfn.CONCAT(HelpMe7[[#This Row],[Year]],"-M",HelpMe7[[#This Row],[Month]])</f>
        <v>2024-M9</v>
      </c>
      <c r="AH543" s="228" t="str">
        <f ca="1">IF(HelpMe7[[#This Row],[Age]]&lt;2,"Less than 2",IF(HelpMe7[[#This Row],[Age]]&lt;5,"From 2 to 5",IF(HelpMe7[[#This Row],[Age]]&lt;10,"From 5 to 10","More than 10")))</f>
        <v>From 2 to 5</v>
      </c>
      <c r="AI5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45551.520138888889</v>
      </c>
      <c r="AJ5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45555.609722222223</v>
      </c>
    </row>
    <row r="544" spans="1:36" ht="14.45">
      <c r="A544" s="236" t="s">
        <v>10139</v>
      </c>
      <c r="B544" s="224" t="s">
        <v>117</v>
      </c>
      <c r="C544" s="224" t="s">
        <v>795</v>
      </c>
      <c r="D544" s="1" t="s">
        <v>260</v>
      </c>
      <c r="E544" s="224" t="s">
        <v>742</v>
      </c>
      <c r="F544" s="224" t="s">
        <v>742</v>
      </c>
      <c r="G544" s="224" t="s">
        <v>941</v>
      </c>
      <c r="H544" s="224" t="s">
        <v>268</v>
      </c>
      <c r="I544" s="227" t="s">
        <v>3974</v>
      </c>
      <c r="J544" s="225" t="s">
        <v>4271</v>
      </c>
      <c r="K544" s="224" t="s">
        <v>846</v>
      </c>
      <c r="L544" s="225" t="s">
        <v>855</v>
      </c>
      <c r="M544" s="224" t="s">
        <v>933</v>
      </c>
      <c r="N544" s="224" t="s">
        <v>886</v>
      </c>
      <c r="O544" s="224" t="s">
        <v>850</v>
      </c>
      <c r="P544" s="225" t="s">
        <v>10140</v>
      </c>
      <c r="Q544" s="224" t="s">
        <v>795</v>
      </c>
      <c r="R544" s="225" t="s">
        <v>855</v>
      </c>
      <c r="S544" s="225" t="s">
        <v>10141</v>
      </c>
      <c r="T544" s="225" t="s">
        <v>4271</v>
      </c>
      <c r="U544" s="224" t="s">
        <v>846</v>
      </c>
      <c r="V544" s="224" t="s">
        <v>4295</v>
      </c>
      <c r="W544" s="224" t="s">
        <v>869</v>
      </c>
      <c r="X544" s="228" t="str">
        <f>VLOOKUP(HelpMe7[[#This Row],[Technician]],Technicians[#All],3,FALSE)</f>
        <v>RAK Ceramics</v>
      </c>
      <c r="Y544" s="228" t="str">
        <f>VLOOKUP(HelpMe7[[#This Row],[Technician]],Technicians[#All],2,FALSE)</f>
        <v>SAP SD</v>
      </c>
      <c r="Z544" s="233" t="str">
        <f>IF((TEXT("Oct 28, 2024 00:00 AM","mmm dd, yyyy hh:mm") - TEXT(HelpMe7[[#This Row],[Updated Creation Date]],"mmm dd, yyyy hh:mm"))&gt;0, "Yes","No")</f>
        <v>Yes</v>
      </c>
      <c r="AA544" s="230">
        <f ca="1">IF(HelpMe7[[#This Row],[Updated Resolved Date]]="-",NOW()-TEXT(HelpMe7[[#This Row],[Updated Creation Date]],"mmm dd, yyyy hh:mm"),HelpMe7[[#This Row],[Updated Resolved Date]]-HelpMe7[[#This Row],[Updated Creation Date]])</f>
        <v>102.23668564814579</v>
      </c>
      <c r="AB544" s="231">
        <f>YEAR(TEXT(HelpMe7[[#This Row],[Updated Creation Date]],"mmm dd, yyyy hh:mm"))</f>
        <v>2024</v>
      </c>
      <c r="AC544" s="228">
        <f>WEEKNUM(TEXT(HelpMe7[[#This Row],[Updated Creation Date]],"mmm dd, yyyy hh:mm"),2)</f>
        <v>38</v>
      </c>
      <c r="AD544" s="228" t="str">
        <f>_xlfn.CONCAT(HelpMe7[[#This Row],[Year]],"-W",HelpMe7[[#This Row],[Week'#]])</f>
        <v>2024-W38</v>
      </c>
      <c r="AE544" s="228" t="str">
        <f>IFERROR(VLOOKUP(HelpMe7[[#This Row],[ID]],CGTracker[#All],11,FALSE),"No CG Status Found")</f>
        <v>No CG Status Found</v>
      </c>
      <c r="AF544" s="228">
        <f>MONTH(TEXT(HelpMe7[[#This Row],[Updated Creation Date]],"mmm dd, yyyy hh:mm"))</f>
        <v>9</v>
      </c>
      <c r="AG544" s="228" t="str">
        <f>_xlfn.CONCAT(HelpMe7[[#This Row],[Year]],"-M",HelpMe7[[#This Row],[Month]])</f>
        <v>2024-M9</v>
      </c>
      <c r="AH544" s="228" t="str">
        <f ca="1">IF(HelpMe7[[#This Row],[Age]]&lt;2,"Less than 2",IF(HelpMe7[[#This Row],[Age]]&lt;5,"From 2 to 5",IF(HelpMe7[[#This Row],[Age]]&lt;10,"From 5 to 10","More than 10")))</f>
        <v>More than 10</v>
      </c>
      <c r="AI5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45551.520833333336</v>
      </c>
      <c r="AJ5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45" spans="1:36" ht="26.1">
      <c r="A545" s="236" t="s">
        <v>10142</v>
      </c>
      <c r="B545" s="224" t="s">
        <v>156</v>
      </c>
      <c r="C545" s="224" t="s">
        <v>795</v>
      </c>
      <c r="D545" s="1" t="s">
        <v>4296</v>
      </c>
      <c r="E545" s="224" t="s">
        <v>4106</v>
      </c>
      <c r="F545" s="224" t="s">
        <v>603</v>
      </c>
      <c r="G545" s="224" t="s">
        <v>860</v>
      </c>
      <c r="H545" s="224" t="s">
        <v>403</v>
      </c>
      <c r="I545" s="227" t="s">
        <v>10143</v>
      </c>
      <c r="J545" s="225" t="s">
        <v>10144</v>
      </c>
      <c r="K545" s="224" t="s">
        <v>846</v>
      </c>
      <c r="L545" s="225" t="s">
        <v>10145</v>
      </c>
      <c r="M545" s="224" t="s">
        <v>933</v>
      </c>
      <c r="N545" s="224" t="s">
        <v>4110</v>
      </c>
      <c r="O545" s="224" t="s">
        <v>850</v>
      </c>
      <c r="P545" s="225" t="s">
        <v>10145</v>
      </c>
      <c r="Q545" s="224" t="s">
        <v>795</v>
      </c>
      <c r="R545" s="225" t="s">
        <v>10146</v>
      </c>
      <c r="S545" s="225" t="s">
        <v>10147</v>
      </c>
      <c r="T545" s="225" t="s">
        <v>10144</v>
      </c>
      <c r="U545" s="224" t="s">
        <v>855</v>
      </c>
      <c r="V545" s="224" t="s">
        <v>855</v>
      </c>
      <c r="W545" s="224" t="s">
        <v>1544</v>
      </c>
      <c r="X545" s="228" t="str">
        <f>VLOOKUP(HelpMe7[[#This Row],[Technician]],Technicians[#All],3,FALSE)</f>
        <v>RAK Ceramics</v>
      </c>
      <c r="Y545" s="228" t="str">
        <f>VLOOKUP(HelpMe7[[#This Row],[Technician]],Technicians[#All],2,FALSE)</f>
        <v>SAP ABAP</v>
      </c>
      <c r="Z545" s="233" t="str">
        <f>IF((TEXT("Oct 28, 2024 00:00 AM","mmm dd, yyyy hh:mm") - TEXT(HelpMe7[[#This Row],[Updated Creation Date]],"mmm dd, yyyy hh:mm"))&gt;0, "Yes","No")</f>
        <v>Yes</v>
      </c>
      <c r="AA545" s="230">
        <f ca="1">IF(HelpMe7[[#This Row],[Updated Resolved Date]]="-",NOW()-TEXT(HelpMe7[[#This Row],[Updated Creation Date]],"mmm dd, yyyy hh:mm"),HelpMe7[[#This Row],[Updated Resolved Date]]-HelpMe7[[#This Row],[Updated Creation Date]])</f>
        <v>9.7131944444408873</v>
      </c>
      <c r="AB545" s="231">
        <f>YEAR(TEXT(HelpMe7[[#This Row],[Updated Creation Date]],"mmm dd, yyyy hh:mm"))</f>
        <v>2024</v>
      </c>
      <c r="AC545" s="228">
        <f>WEEKNUM(TEXT(HelpMe7[[#This Row],[Updated Creation Date]],"mmm dd, yyyy hh:mm"),2)</f>
        <v>38</v>
      </c>
      <c r="AD545" s="228" t="str">
        <f>_xlfn.CONCAT(HelpMe7[[#This Row],[Year]],"-W",HelpMe7[[#This Row],[Week'#]])</f>
        <v>2024-W38</v>
      </c>
      <c r="AE545" s="228" t="str">
        <f>IFERROR(VLOOKUP(HelpMe7[[#This Row],[ID]],CGTracker[#All],11,FALSE),"No CG Status Found")</f>
        <v>No CG Status Found</v>
      </c>
      <c r="AF545" s="228">
        <f>MONTH(TEXT(HelpMe7[[#This Row],[Updated Creation Date]],"mmm dd, yyyy hh:mm"))</f>
        <v>9</v>
      </c>
      <c r="AG545" s="228" t="str">
        <f>_xlfn.CONCAT(HelpMe7[[#This Row],[Year]],"-M",HelpMe7[[#This Row],[Month]])</f>
        <v>2024-M9</v>
      </c>
      <c r="AH545" s="228" t="str">
        <f ca="1">IF(HelpMe7[[#This Row],[Age]]&lt;2,"Less than 2",IF(HelpMe7[[#This Row],[Age]]&lt;5,"From 2 to 5",IF(HelpMe7[[#This Row],[Age]]&lt;10,"From 5 to 10","More than 10")))</f>
        <v>From 5 to 10</v>
      </c>
      <c r="AI5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45551.708333333336</v>
      </c>
      <c r="AJ5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45561.421527777777</v>
      </c>
    </row>
    <row r="546" spans="1:36" ht="26.1">
      <c r="A546" s="236" t="s">
        <v>10148</v>
      </c>
      <c r="B546" s="224" t="s">
        <v>117</v>
      </c>
      <c r="C546" s="224" t="s">
        <v>841</v>
      </c>
      <c r="D546" s="1" t="s">
        <v>4303</v>
      </c>
      <c r="E546" s="224" t="s">
        <v>4304</v>
      </c>
      <c r="F546" s="224" t="s">
        <v>881</v>
      </c>
      <c r="G546" s="224" t="s">
        <v>882</v>
      </c>
      <c r="H546" s="224" t="s">
        <v>403</v>
      </c>
      <c r="I546" s="227" t="s">
        <v>10149</v>
      </c>
      <c r="J546" s="225" t="s">
        <v>10150</v>
      </c>
      <c r="K546" s="224" t="s">
        <v>890</v>
      </c>
      <c r="L546" s="225" t="s">
        <v>10079</v>
      </c>
      <c r="M546" s="224" t="s">
        <v>933</v>
      </c>
      <c r="N546" s="224" t="s">
        <v>855</v>
      </c>
      <c r="O546" s="224" t="s">
        <v>850</v>
      </c>
      <c r="P546" s="225" t="s">
        <v>10079</v>
      </c>
      <c r="Q546" s="224" t="s">
        <v>841</v>
      </c>
      <c r="R546" s="225" t="s">
        <v>10151</v>
      </c>
      <c r="S546" s="225" t="s">
        <v>10151</v>
      </c>
      <c r="T546" s="225" t="s">
        <v>10150</v>
      </c>
      <c r="U546" s="224" t="s">
        <v>890</v>
      </c>
      <c r="V546" s="224" t="s">
        <v>855</v>
      </c>
      <c r="W546" s="224" t="s">
        <v>938</v>
      </c>
      <c r="X546" s="228" t="str">
        <f>VLOOKUP(HelpMe7[[#This Row],[Technician]],Technicians[#All],3,FALSE)</f>
        <v>RAK Ceramics</v>
      </c>
      <c r="Y546" s="228" t="str">
        <f>VLOOKUP(HelpMe7[[#This Row],[Technician]],Technicians[#All],2,FALSE)</f>
        <v>SAP Basis</v>
      </c>
      <c r="Z546" s="233" t="str">
        <f>IF((TEXT("Oct 28, 2024 00:00 AM","mmm dd, yyyy hh:mm") - TEXT(HelpMe7[[#This Row],[Updated Creation Date]],"mmm dd, yyyy hh:mm"))&gt;0, "Yes","No")</f>
        <v>Yes</v>
      </c>
      <c r="AA546" s="230">
        <f ca="1">IF(HelpMe7[[#This Row],[Updated Resolved Date]]="-",NOW()-TEXT(HelpMe7[[#This Row],[Updated Creation Date]],"mmm dd, yyyy hh:mm"),HelpMe7[[#This Row],[Updated Resolved Date]]-HelpMe7[[#This Row],[Updated Creation Date]])</f>
        <v>0.24583333333430346</v>
      </c>
      <c r="AB546" s="231">
        <f>YEAR(TEXT(HelpMe7[[#This Row],[Updated Creation Date]],"mmm dd, yyyy hh:mm"))</f>
        <v>2024</v>
      </c>
      <c r="AC546" s="228">
        <f>WEEKNUM(TEXT(HelpMe7[[#This Row],[Updated Creation Date]],"mmm dd, yyyy hh:mm"),2)</f>
        <v>38</v>
      </c>
      <c r="AD546" s="228" t="str">
        <f>_xlfn.CONCAT(HelpMe7[[#This Row],[Year]],"-W",HelpMe7[[#This Row],[Week'#]])</f>
        <v>2024-W38</v>
      </c>
      <c r="AE546" s="228" t="str">
        <f>IFERROR(VLOOKUP(HelpMe7[[#This Row],[ID]],CGTracker[#All],11,FALSE),"No CG Status Found")</f>
        <v>No CG Status Found</v>
      </c>
      <c r="AF546" s="228">
        <f>MONTH(TEXT(HelpMe7[[#This Row],[Updated Creation Date]],"mmm dd, yyyy hh:mm"))</f>
        <v>9</v>
      </c>
      <c r="AG546" s="228" t="str">
        <f>_xlfn.CONCAT(HelpMe7[[#This Row],[Year]],"-M",HelpMe7[[#This Row],[Month]])</f>
        <v>2024-M9</v>
      </c>
      <c r="AH546" s="228" t="str">
        <f ca="1">IF(HelpMe7[[#This Row],[Age]]&lt;2,"Less than 2",IF(HelpMe7[[#This Row],[Age]]&lt;5,"From 2 to 5",IF(HelpMe7[[#This Row],[Age]]&lt;10,"From 5 to 10","More than 10")))</f>
        <v>Less than 2</v>
      </c>
      <c r="AI5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45552.347916666666</v>
      </c>
      <c r="AJ5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45552.59375</v>
      </c>
    </row>
    <row r="547" spans="1:36" ht="14.45">
      <c r="A547" s="236" t="s">
        <v>10152</v>
      </c>
      <c r="B547" s="224" t="s">
        <v>117</v>
      </c>
      <c r="C547" s="224" t="s">
        <v>795</v>
      </c>
      <c r="D547" s="1" t="s">
        <v>4309</v>
      </c>
      <c r="E547" s="224" t="s">
        <v>4310</v>
      </c>
      <c r="F547" s="224" t="s">
        <v>881</v>
      </c>
      <c r="G547" s="224" t="s">
        <v>882</v>
      </c>
      <c r="H547" s="224" t="s">
        <v>403</v>
      </c>
      <c r="I547" s="227" t="s">
        <v>10153</v>
      </c>
      <c r="J547" s="225" t="s">
        <v>10154</v>
      </c>
      <c r="K547" s="224" t="s">
        <v>846</v>
      </c>
      <c r="L547" s="225" t="s">
        <v>10155</v>
      </c>
      <c r="M547" s="224" t="s">
        <v>933</v>
      </c>
      <c r="N547" s="224" t="s">
        <v>945</v>
      </c>
      <c r="O547" s="224" t="s">
        <v>850</v>
      </c>
      <c r="P547" s="225" t="s">
        <v>10155</v>
      </c>
      <c r="Q547" s="224" t="s">
        <v>795</v>
      </c>
      <c r="R547" s="225" t="s">
        <v>10156</v>
      </c>
      <c r="S547" s="225" t="s">
        <v>10156</v>
      </c>
      <c r="T547" s="225" t="s">
        <v>10154</v>
      </c>
      <c r="U547" s="224" t="s">
        <v>890</v>
      </c>
      <c r="V547" s="224" t="s">
        <v>855</v>
      </c>
      <c r="W547" s="224" t="s">
        <v>869</v>
      </c>
      <c r="X547" s="228" t="str">
        <f>VLOOKUP(HelpMe7[[#This Row],[Technician]],Technicians[#All],3,FALSE)</f>
        <v>RAK Ceramics</v>
      </c>
      <c r="Y547" s="228" t="str">
        <f>VLOOKUP(HelpMe7[[#This Row],[Technician]],Technicians[#All],2,FALSE)</f>
        <v>SAP Basis</v>
      </c>
      <c r="Z547" s="233" t="str">
        <f>IF((TEXT("Oct 28, 2024 00:00 AM","mmm dd, yyyy hh:mm") - TEXT(HelpMe7[[#This Row],[Updated Creation Date]],"mmm dd, yyyy hh:mm"))&gt;0, "Yes","No")</f>
        <v>Yes</v>
      </c>
      <c r="AA547" s="230">
        <f ca="1">IF(HelpMe7[[#This Row],[Updated Resolved Date]]="-",NOW()-TEXT(HelpMe7[[#This Row],[Updated Creation Date]],"mmm dd, yyyy hh:mm"),HelpMe7[[#This Row],[Updated Resolved Date]]-HelpMe7[[#This Row],[Updated Creation Date]])</f>
        <v>36.118749999994179</v>
      </c>
      <c r="AB547" s="231">
        <f>YEAR(TEXT(HelpMe7[[#This Row],[Updated Creation Date]],"mmm dd, yyyy hh:mm"))</f>
        <v>2024</v>
      </c>
      <c r="AC547" s="228">
        <f>WEEKNUM(TEXT(HelpMe7[[#This Row],[Updated Creation Date]],"mmm dd, yyyy hh:mm"),2)</f>
        <v>38</v>
      </c>
      <c r="AD547" s="228" t="str">
        <f>_xlfn.CONCAT(HelpMe7[[#This Row],[Year]],"-W",HelpMe7[[#This Row],[Week'#]])</f>
        <v>2024-W38</v>
      </c>
      <c r="AE547" s="228" t="str">
        <f>IFERROR(VLOOKUP(HelpMe7[[#This Row],[ID]],CGTracker[#All],11,FALSE),"No CG Status Found")</f>
        <v>No CG Status Found</v>
      </c>
      <c r="AF547" s="228">
        <f>MONTH(TEXT(HelpMe7[[#This Row],[Updated Creation Date]],"mmm dd, yyyy hh:mm"))</f>
        <v>9</v>
      </c>
      <c r="AG547" s="228" t="str">
        <f>_xlfn.CONCAT(HelpMe7[[#This Row],[Year]],"-M",HelpMe7[[#This Row],[Month]])</f>
        <v>2024-M9</v>
      </c>
      <c r="AH547" s="228" t="str">
        <f ca="1">IF(HelpMe7[[#This Row],[Age]]&lt;2,"Less than 2",IF(HelpMe7[[#This Row],[Age]]&lt;5,"From 2 to 5",IF(HelpMe7[[#This Row],[Age]]&lt;10,"From 5 to 10","More than 10")))</f>
        <v>More than 10</v>
      </c>
      <c r="AI5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45552.39166666667</v>
      </c>
      <c r="AJ5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45588.510416666664</v>
      </c>
    </row>
    <row r="548" spans="1:36" ht="14.45">
      <c r="A548" s="236" t="s">
        <v>10157</v>
      </c>
      <c r="B548" s="224" t="s">
        <v>156</v>
      </c>
      <c r="C548" s="224" t="s">
        <v>795</v>
      </c>
      <c r="D548" s="1" t="s">
        <v>4316</v>
      </c>
      <c r="E548" s="224" t="s">
        <v>3427</v>
      </c>
      <c r="F548" s="224" t="s">
        <v>742</v>
      </c>
      <c r="G548" s="224" t="s">
        <v>516</v>
      </c>
      <c r="H548" s="224" t="s">
        <v>403</v>
      </c>
      <c r="I548" s="227" t="s">
        <v>10158</v>
      </c>
      <c r="J548" s="225" t="s">
        <v>10159</v>
      </c>
      <c r="K548" s="224" t="s">
        <v>846</v>
      </c>
      <c r="L548" s="225" t="s">
        <v>10160</v>
      </c>
      <c r="M548" s="224" t="s">
        <v>933</v>
      </c>
      <c r="N548" s="224" t="s">
        <v>863</v>
      </c>
      <c r="O548" s="224" t="s">
        <v>850</v>
      </c>
      <c r="P548" s="225" t="s">
        <v>10160</v>
      </c>
      <c r="Q548" s="224" t="s">
        <v>795</v>
      </c>
      <c r="R548" s="225" t="s">
        <v>10161</v>
      </c>
      <c r="S548" s="225" t="s">
        <v>10162</v>
      </c>
      <c r="T548" s="225" t="s">
        <v>10159</v>
      </c>
      <c r="U548" s="224" t="s">
        <v>855</v>
      </c>
      <c r="V548" s="224" t="s">
        <v>855</v>
      </c>
      <c r="W548" s="224" t="s">
        <v>869</v>
      </c>
      <c r="X548" s="228" t="str">
        <f>VLOOKUP(HelpMe7[[#This Row],[Technician]],Technicians[#All],3,FALSE)</f>
        <v>RAK Ceramics</v>
      </c>
      <c r="Y548" s="228" t="str">
        <f>VLOOKUP(HelpMe7[[#This Row],[Technician]],Technicians[#All],2,FALSE)</f>
        <v>SAP SD</v>
      </c>
      <c r="Z548" s="230" t="str">
        <f>IF((TEXT("Oct 28, 2024 00:00 AM","mmm dd, yyyy hh:mm") - TEXT(HelpMe7[[#This Row],[Updated Creation Date]],"mmm dd, yyyy hh:mm"))&gt;0, "Yes","No")</f>
        <v>Yes</v>
      </c>
      <c r="AA548" s="230">
        <f ca="1">IF(HelpMe7[[#This Row],[Updated Resolved Date]]="-",NOW()-TEXT(HelpMe7[[#This Row],[Updated Creation Date]],"mmm dd, yyyy hh:mm"),HelpMe7[[#This Row],[Updated Resolved Date]]-HelpMe7[[#This Row],[Updated Creation Date]])</f>
        <v>15.221527777779556</v>
      </c>
      <c r="AB548" s="231">
        <f>YEAR(TEXT(HelpMe7[[#This Row],[Updated Creation Date]],"mmm dd, yyyy hh:mm"))</f>
        <v>2024</v>
      </c>
      <c r="AC548" s="228">
        <f>WEEKNUM(TEXT(HelpMe7[[#This Row],[Updated Creation Date]],"mmm dd, yyyy hh:mm"),2)</f>
        <v>38</v>
      </c>
      <c r="AD548" s="228" t="str">
        <f>_xlfn.CONCAT(HelpMe7[[#This Row],[Year]],"-W",HelpMe7[[#This Row],[Week'#]])</f>
        <v>2024-W38</v>
      </c>
      <c r="AE548" s="228" t="str">
        <f>IFERROR(VLOOKUP(HelpMe7[[#This Row],[ID]],CGTracker[#All],11,FALSE),"No CG Status Found")</f>
        <v>No CG Status Found</v>
      </c>
      <c r="AF548" s="228">
        <f>MONTH(TEXT(HelpMe7[[#This Row],[Updated Creation Date]],"mmm dd, yyyy hh:mm"))</f>
        <v>9</v>
      </c>
      <c r="AG548" s="228" t="str">
        <f>_xlfn.CONCAT(HelpMe7[[#This Row],[Year]],"-M",HelpMe7[[#This Row],[Month]])</f>
        <v>2024-M9</v>
      </c>
      <c r="AH548" s="228" t="str">
        <f ca="1">IF(HelpMe7[[#This Row],[Age]]&lt;2,"Less than 2",IF(HelpMe7[[#This Row],[Age]]&lt;5,"From 2 to 5",IF(HelpMe7[[#This Row],[Age]]&lt;10,"From 5 to 10","More than 10")))</f>
        <v>More than 10</v>
      </c>
      <c r="AI5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45552.440972222219</v>
      </c>
      <c r="AJ5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45567.662499999999</v>
      </c>
    </row>
    <row r="549" spans="1:36" ht="14.45">
      <c r="A549" s="236" t="s">
        <v>10163</v>
      </c>
      <c r="B549" s="224" t="s">
        <v>156</v>
      </c>
      <c r="C549" s="224" t="s">
        <v>795</v>
      </c>
      <c r="D549" s="1" t="s">
        <v>4323</v>
      </c>
      <c r="E549" s="224" t="s">
        <v>2413</v>
      </c>
      <c r="F549" s="224" t="s">
        <v>2413</v>
      </c>
      <c r="G549" s="224" t="s">
        <v>882</v>
      </c>
      <c r="H549" s="224" t="s">
        <v>403</v>
      </c>
      <c r="I549" s="227" t="s">
        <v>10164</v>
      </c>
      <c r="J549" s="225" t="s">
        <v>10165</v>
      </c>
      <c r="K549" s="224" t="s">
        <v>846</v>
      </c>
      <c r="L549" s="225" t="s">
        <v>9955</v>
      </c>
      <c r="M549" s="224" t="s">
        <v>933</v>
      </c>
      <c r="N549" s="224" t="s">
        <v>886</v>
      </c>
      <c r="O549" s="224" t="s">
        <v>850</v>
      </c>
      <c r="P549" s="225" t="s">
        <v>9955</v>
      </c>
      <c r="Q549" s="224" t="s">
        <v>795</v>
      </c>
      <c r="R549" s="225" t="s">
        <v>10166</v>
      </c>
      <c r="S549" s="225" t="s">
        <v>10166</v>
      </c>
      <c r="T549" s="225" t="s">
        <v>10165</v>
      </c>
      <c r="U549" s="224" t="s">
        <v>855</v>
      </c>
      <c r="V549" s="224" t="s">
        <v>855</v>
      </c>
      <c r="W549" s="224" t="s">
        <v>855</v>
      </c>
      <c r="X549" s="228" t="str">
        <f>VLOOKUP(HelpMe7[[#This Row],[Technician]],Technicians[#All],3,FALSE)</f>
        <v>RAK Ceramics</v>
      </c>
      <c r="Y549" s="228" t="str">
        <f>VLOOKUP(HelpMe7[[#This Row],[Technician]],Technicians[#All],2,FALSE)</f>
        <v>SAP Basis</v>
      </c>
      <c r="Z549" s="233" t="str">
        <f>IF((TEXT("Oct 28, 2024 00:00 AM","mmm dd, yyyy hh:mm") - TEXT(HelpMe7[[#This Row],[Updated Creation Date]],"mmm dd, yyyy hh:mm"))&gt;0, "Yes","No")</f>
        <v>Yes</v>
      </c>
      <c r="AA549" s="230">
        <f ca="1">IF(HelpMe7[[#This Row],[Updated Resolved Date]]="-",NOW()-TEXT(HelpMe7[[#This Row],[Updated Creation Date]],"mmm dd, yyyy hh:mm"),HelpMe7[[#This Row],[Updated Resolved Date]]-HelpMe7[[#This Row],[Updated Creation Date]])</f>
        <v>0.89513888888905058</v>
      </c>
      <c r="AB549" s="231">
        <f>YEAR(TEXT(HelpMe7[[#This Row],[Updated Creation Date]],"mmm dd, yyyy hh:mm"))</f>
        <v>2024</v>
      </c>
      <c r="AC549" s="228">
        <f>WEEKNUM(TEXT(HelpMe7[[#This Row],[Updated Creation Date]],"mmm dd, yyyy hh:mm"),2)</f>
        <v>38</v>
      </c>
      <c r="AD549" s="228" t="str">
        <f>_xlfn.CONCAT(HelpMe7[[#This Row],[Year]],"-W",HelpMe7[[#This Row],[Week'#]])</f>
        <v>2024-W38</v>
      </c>
      <c r="AE549" s="228" t="str">
        <f>IFERROR(VLOOKUP(HelpMe7[[#This Row],[ID]],CGTracker[#All],11,FALSE),"No CG Status Found")</f>
        <v>No CG Status Found</v>
      </c>
      <c r="AF549" s="228">
        <f>MONTH(TEXT(HelpMe7[[#This Row],[Updated Creation Date]],"mmm dd, yyyy hh:mm"))</f>
        <v>9</v>
      </c>
      <c r="AG549" s="228" t="str">
        <f>_xlfn.CONCAT(HelpMe7[[#This Row],[Year]],"-M",HelpMe7[[#This Row],[Month]])</f>
        <v>2024-M9</v>
      </c>
      <c r="AH549" s="228" t="str">
        <f ca="1">IF(HelpMe7[[#This Row],[Age]]&lt;2,"Less than 2",IF(HelpMe7[[#This Row],[Age]]&lt;5,"From 2 to 5",IF(HelpMe7[[#This Row],[Age]]&lt;10,"From 5 to 10","More than 10")))</f>
        <v>Less than 2</v>
      </c>
      <c r="AI5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45552.519444444442</v>
      </c>
      <c r="AJ5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45553.414583333331</v>
      </c>
    </row>
    <row r="550" spans="1:36" ht="14.45">
      <c r="A550" s="236" t="s">
        <v>10167</v>
      </c>
      <c r="B550" s="224" t="s">
        <v>117</v>
      </c>
      <c r="C550" s="224" t="s">
        <v>795</v>
      </c>
      <c r="D550" s="1" t="s">
        <v>4328</v>
      </c>
      <c r="E550" s="224" t="s">
        <v>880</v>
      </c>
      <c r="F550" s="224" t="s">
        <v>881</v>
      </c>
      <c r="G550" s="224" t="s">
        <v>882</v>
      </c>
      <c r="H550" s="224" t="s">
        <v>403</v>
      </c>
      <c r="I550" s="227" t="s">
        <v>10168</v>
      </c>
      <c r="J550" s="225" t="s">
        <v>10169</v>
      </c>
      <c r="K550" s="224" t="s">
        <v>846</v>
      </c>
      <c r="L550" s="225" t="s">
        <v>10079</v>
      </c>
      <c r="M550" s="224" t="s">
        <v>880</v>
      </c>
      <c r="N550" s="224" t="s">
        <v>886</v>
      </c>
      <c r="O550" s="224" t="s">
        <v>850</v>
      </c>
      <c r="P550" s="225" t="s">
        <v>10079</v>
      </c>
      <c r="Q550" s="224" t="s">
        <v>795</v>
      </c>
      <c r="R550" s="225" t="s">
        <v>10170</v>
      </c>
      <c r="S550" s="225" t="s">
        <v>10170</v>
      </c>
      <c r="T550" s="225" t="s">
        <v>10169</v>
      </c>
      <c r="U550" s="224" t="s">
        <v>890</v>
      </c>
      <c r="V550" s="224" t="s">
        <v>855</v>
      </c>
      <c r="W550" s="224" t="s">
        <v>869</v>
      </c>
      <c r="X550" s="228" t="str">
        <f>VLOOKUP(HelpMe7[[#This Row],[Technician]],Technicians[#All],3,FALSE)</f>
        <v>RAK Ceramics</v>
      </c>
      <c r="Y550" s="228" t="str">
        <f>VLOOKUP(HelpMe7[[#This Row],[Technician]],Technicians[#All],2,FALSE)</f>
        <v>SAP Basis</v>
      </c>
      <c r="Z550" s="233" t="str">
        <f>IF((TEXT("Oct 28, 2024 00:00 AM","mmm dd, yyyy hh:mm") - TEXT(HelpMe7[[#This Row],[Updated Creation Date]],"mmm dd, yyyy hh:mm"))&gt;0, "Yes","No")</f>
        <v>Yes</v>
      </c>
      <c r="AA550" s="230">
        <f ca="1">IF(HelpMe7[[#This Row],[Updated Resolved Date]]="-",NOW()-TEXT(HelpMe7[[#This Row],[Updated Creation Date]],"mmm dd, yyyy hh:mm"),HelpMe7[[#This Row],[Updated Resolved Date]]-HelpMe7[[#This Row],[Updated Creation Date]])</f>
        <v>1.0645833333328483</v>
      </c>
      <c r="AB550" s="231">
        <f>YEAR(TEXT(HelpMe7[[#This Row],[Updated Creation Date]],"mmm dd, yyyy hh:mm"))</f>
        <v>2024</v>
      </c>
      <c r="AC550" s="228">
        <f>WEEKNUM(TEXT(HelpMe7[[#This Row],[Updated Creation Date]],"mmm dd, yyyy hh:mm"),2)</f>
        <v>38</v>
      </c>
      <c r="AD550" s="228" t="str">
        <f>_xlfn.CONCAT(HelpMe7[[#This Row],[Year]],"-W",HelpMe7[[#This Row],[Week'#]])</f>
        <v>2024-W38</v>
      </c>
      <c r="AE550" s="228" t="str">
        <f>IFERROR(VLOOKUP(HelpMe7[[#This Row],[ID]],CGTracker[#All],11,FALSE),"No CG Status Found")</f>
        <v>No CG Status Found</v>
      </c>
      <c r="AF550" s="228">
        <f>MONTH(TEXT(HelpMe7[[#This Row],[Updated Creation Date]],"mmm dd, yyyy hh:mm"))</f>
        <v>9</v>
      </c>
      <c r="AG550" s="228" t="str">
        <f>_xlfn.CONCAT(HelpMe7[[#This Row],[Year]],"-M",HelpMe7[[#This Row],[Month]])</f>
        <v>2024-M9</v>
      </c>
      <c r="AH550" s="228" t="str">
        <f ca="1">IF(HelpMe7[[#This Row],[Age]]&lt;2,"Less than 2",IF(HelpMe7[[#This Row],[Age]]&lt;5,"From 2 to 5",IF(HelpMe7[[#This Row],[Age]]&lt;10,"From 5 to 10","More than 10")))</f>
        <v>Less than 2</v>
      </c>
      <c r="AI5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45551.531944444447</v>
      </c>
      <c r="AJ5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45552.59652777778</v>
      </c>
    </row>
    <row r="551" spans="1:36" ht="14.45">
      <c r="A551" s="236" t="s">
        <v>10171</v>
      </c>
      <c r="B551" s="224" t="s">
        <v>117</v>
      </c>
      <c r="C551" s="224" t="s">
        <v>795</v>
      </c>
      <c r="D551" s="1" t="s">
        <v>4333</v>
      </c>
      <c r="E551" s="224" t="s">
        <v>880</v>
      </c>
      <c r="F551" s="224" t="s">
        <v>881</v>
      </c>
      <c r="G551" s="224" t="s">
        <v>882</v>
      </c>
      <c r="H551" s="224" t="s">
        <v>403</v>
      </c>
      <c r="I551" s="227" t="s">
        <v>10172</v>
      </c>
      <c r="J551" s="225" t="s">
        <v>10173</v>
      </c>
      <c r="K551" s="224" t="s">
        <v>846</v>
      </c>
      <c r="L551" s="225" t="s">
        <v>10079</v>
      </c>
      <c r="M551" s="224" t="s">
        <v>880</v>
      </c>
      <c r="N551" s="224" t="s">
        <v>886</v>
      </c>
      <c r="O551" s="224" t="s">
        <v>850</v>
      </c>
      <c r="P551" s="225" t="s">
        <v>10079</v>
      </c>
      <c r="Q551" s="224" t="s">
        <v>795</v>
      </c>
      <c r="R551" s="225" t="s">
        <v>10174</v>
      </c>
      <c r="S551" s="225" t="s">
        <v>10174</v>
      </c>
      <c r="T551" s="225" t="s">
        <v>10173</v>
      </c>
      <c r="U551" s="224" t="s">
        <v>890</v>
      </c>
      <c r="V551" s="224" t="s">
        <v>855</v>
      </c>
      <c r="W551" s="224" t="s">
        <v>869</v>
      </c>
      <c r="X551" s="228" t="str">
        <f>VLOOKUP(HelpMe7[[#This Row],[Technician]],Technicians[#All],3,FALSE)</f>
        <v>RAK Ceramics</v>
      </c>
      <c r="Y551" s="228" t="str">
        <f>VLOOKUP(HelpMe7[[#This Row],[Technician]],Technicians[#All],2,FALSE)</f>
        <v>SAP Basis</v>
      </c>
      <c r="Z551" s="233" t="str">
        <f>IF((TEXT("Oct 28, 2024 00:00 AM","mmm dd, yyyy hh:mm") - TEXT(HelpMe7[[#This Row],[Updated Creation Date]],"mmm dd, yyyy hh:mm"))&gt;0, "Yes","No")</f>
        <v>Yes</v>
      </c>
      <c r="AA551" s="230">
        <f ca="1">IF(HelpMe7[[#This Row],[Updated Resolved Date]]="-",NOW()-TEXT(HelpMe7[[#This Row],[Updated Creation Date]],"mmm dd, yyyy hh:mm"),HelpMe7[[#This Row],[Updated Resolved Date]]-HelpMe7[[#This Row],[Updated Creation Date]])</f>
        <v>0.94861111111094942</v>
      </c>
      <c r="AB551" s="231">
        <f>YEAR(TEXT(HelpMe7[[#This Row],[Updated Creation Date]],"mmm dd, yyyy hh:mm"))</f>
        <v>2024</v>
      </c>
      <c r="AC551" s="228">
        <f>WEEKNUM(TEXT(HelpMe7[[#This Row],[Updated Creation Date]],"mmm dd, yyyy hh:mm"),2)</f>
        <v>38</v>
      </c>
      <c r="AD551" s="228" t="str">
        <f>_xlfn.CONCAT(HelpMe7[[#This Row],[Year]],"-W",HelpMe7[[#This Row],[Week'#]])</f>
        <v>2024-W38</v>
      </c>
      <c r="AE551" s="228" t="str">
        <f>IFERROR(VLOOKUP(HelpMe7[[#This Row],[ID]],CGTracker[#All],11,FALSE),"No CG Status Found")</f>
        <v>No CG Status Found</v>
      </c>
      <c r="AF551" s="228">
        <f>MONTH(TEXT(HelpMe7[[#This Row],[Updated Creation Date]],"mmm dd, yyyy hh:mm"))</f>
        <v>9</v>
      </c>
      <c r="AG551" s="228" t="str">
        <f>_xlfn.CONCAT(HelpMe7[[#This Row],[Year]],"-M",HelpMe7[[#This Row],[Month]])</f>
        <v>2024-M9</v>
      </c>
      <c r="AH551" s="228" t="str">
        <f ca="1">IF(HelpMe7[[#This Row],[Age]]&lt;2,"Less than 2",IF(HelpMe7[[#This Row],[Age]]&lt;5,"From 2 to 5",IF(HelpMe7[[#This Row],[Age]]&lt;10,"From 5 to 10","More than 10")))</f>
        <v>Less than 2</v>
      </c>
      <c r="AI5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45551.646527777775</v>
      </c>
      <c r="AJ5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45552.595138888886</v>
      </c>
    </row>
    <row r="552" spans="1:36" ht="26.1">
      <c r="A552" s="236" t="s">
        <v>10175</v>
      </c>
      <c r="B552" s="224" t="s">
        <v>117</v>
      </c>
      <c r="C552" s="224" t="s">
        <v>892</v>
      </c>
      <c r="D552" s="1" t="s">
        <v>4338</v>
      </c>
      <c r="E552" s="224" t="s">
        <v>4339</v>
      </c>
      <c r="F552" s="224" t="s">
        <v>881</v>
      </c>
      <c r="G552" s="224" t="s">
        <v>882</v>
      </c>
      <c r="H552" s="224" t="s">
        <v>131</v>
      </c>
      <c r="I552" s="227" t="s">
        <v>10176</v>
      </c>
      <c r="J552" s="225" t="s">
        <v>10177</v>
      </c>
      <c r="K552" s="224" t="s">
        <v>846</v>
      </c>
      <c r="L552" s="225" t="s">
        <v>855</v>
      </c>
      <c r="M552" s="224" t="s">
        <v>4339</v>
      </c>
      <c r="N552" s="224" t="s">
        <v>2626</v>
      </c>
      <c r="O552" s="224" t="s">
        <v>850</v>
      </c>
      <c r="P552" s="225" t="s">
        <v>10178</v>
      </c>
      <c r="Q552" s="224" t="s">
        <v>795</v>
      </c>
      <c r="R552" s="225" t="s">
        <v>855</v>
      </c>
      <c r="S552" s="225" t="s">
        <v>855</v>
      </c>
      <c r="T552" s="225" t="s">
        <v>10177</v>
      </c>
      <c r="U552" s="224" t="s">
        <v>890</v>
      </c>
      <c r="V552" s="224" t="s">
        <v>855</v>
      </c>
      <c r="W552" s="224" t="s">
        <v>903</v>
      </c>
      <c r="X552" s="228" t="str">
        <f>VLOOKUP(HelpMe7[[#This Row],[Technician]],Technicians[#All],3,FALSE)</f>
        <v>RAK Ceramics</v>
      </c>
      <c r="Y552" s="228" t="str">
        <f>VLOOKUP(HelpMe7[[#This Row],[Technician]],Technicians[#All],2,FALSE)</f>
        <v>SAP Basis</v>
      </c>
      <c r="Z552" s="233" t="str">
        <f>IF((TEXT("Oct 28, 2024 00:00 AM","mmm dd, yyyy hh:mm") - TEXT(HelpMe7[[#This Row],[Updated Creation Date]],"mmm dd, yyyy hh:mm"))&gt;0, "Yes","No")</f>
        <v>Yes</v>
      </c>
      <c r="AA552" s="230">
        <f ca="1">IF(HelpMe7[[#This Row],[Updated Resolved Date]]="-",NOW()-TEXT(HelpMe7[[#This Row],[Updated Creation Date]],"mmm dd, yyyy hh:mm"),HelpMe7[[#This Row],[Updated Resolved Date]]-HelpMe7[[#This Row],[Updated Creation Date]])</f>
        <v>101.15126898148446</v>
      </c>
      <c r="AB552" s="231">
        <f>YEAR(TEXT(HelpMe7[[#This Row],[Updated Creation Date]],"mmm dd, yyyy hh:mm"))</f>
        <v>2024</v>
      </c>
      <c r="AC552" s="228">
        <f>WEEKNUM(TEXT(HelpMe7[[#This Row],[Updated Creation Date]],"mmm dd, yyyy hh:mm"),2)</f>
        <v>38</v>
      </c>
      <c r="AD552" s="228" t="str">
        <f>_xlfn.CONCAT(HelpMe7[[#This Row],[Year]],"-W",HelpMe7[[#This Row],[Week'#]])</f>
        <v>2024-W38</v>
      </c>
      <c r="AE552" s="228" t="str">
        <f>IFERROR(VLOOKUP(HelpMe7[[#This Row],[ID]],CGTracker[#All],11,FALSE),"No CG Status Found")</f>
        <v>No CG Status Found</v>
      </c>
      <c r="AF552" s="228">
        <f>MONTH(TEXT(HelpMe7[[#This Row],[Updated Creation Date]],"mmm dd, yyyy hh:mm"))</f>
        <v>9</v>
      </c>
      <c r="AG552" s="228" t="str">
        <f>_xlfn.CONCAT(HelpMe7[[#This Row],[Year]],"-M",HelpMe7[[#This Row],[Month]])</f>
        <v>2024-M9</v>
      </c>
      <c r="AH552" s="228" t="str">
        <f ca="1">IF(HelpMe7[[#This Row],[Age]]&lt;2,"Less than 2",IF(HelpMe7[[#This Row],[Age]]&lt;5,"From 2 to 5",IF(HelpMe7[[#This Row],[Age]]&lt;10,"From 5 to 10","More than 10")))</f>
        <v>More than 10</v>
      </c>
      <c r="AI5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45552.606249999997</v>
      </c>
      <c r="AJ5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53" spans="1:36" ht="14.45">
      <c r="A553" s="236" t="s">
        <v>10179</v>
      </c>
      <c r="B553" s="224" t="s">
        <v>156</v>
      </c>
      <c r="C553" s="224" t="s">
        <v>1035</v>
      </c>
      <c r="D553" s="1" t="s">
        <v>4344</v>
      </c>
      <c r="E553" s="224" t="s">
        <v>2904</v>
      </c>
      <c r="F553" s="224" t="s">
        <v>742</v>
      </c>
      <c r="G553" s="224" t="s">
        <v>941</v>
      </c>
      <c r="H553" s="224" t="s">
        <v>403</v>
      </c>
      <c r="I553" s="227" t="s">
        <v>4331</v>
      </c>
      <c r="J553" s="225" t="s">
        <v>10180</v>
      </c>
      <c r="K553" s="224" t="s">
        <v>846</v>
      </c>
      <c r="L553" s="225" t="s">
        <v>10181</v>
      </c>
      <c r="M553" s="224" t="s">
        <v>2904</v>
      </c>
      <c r="N553" s="224" t="s">
        <v>2007</v>
      </c>
      <c r="O553" s="224" t="s">
        <v>917</v>
      </c>
      <c r="P553" s="225" t="s">
        <v>10181</v>
      </c>
      <c r="Q553" s="224" t="s">
        <v>892</v>
      </c>
      <c r="R553" s="225" t="s">
        <v>10182</v>
      </c>
      <c r="S553" s="225" t="s">
        <v>10183</v>
      </c>
      <c r="T553" s="225" t="s">
        <v>10180</v>
      </c>
      <c r="U553" s="224" t="s">
        <v>855</v>
      </c>
      <c r="V553" s="224" t="s">
        <v>855</v>
      </c>
      <c r="W553" s="224" t="s">
        <v>869</v>
      </c>
      <c r="X553" s="228" t="str">
        <f>VLOOKUP(HelpMe7[[#This Row],[Technician]],Technicians[#All],3,FALSE)</f>
        <v>RAK Ceramics</v>
      </c>
      <c r="Y553" s="228" t="str">
        <f>VLOOKUP(HelpMe7[[#This Row],[Technician]],Technicians[#All],2,FALSE)</f>
        <v>SAP SD</v>
      </c>
      <c r="Z553" s="233" t="str">
        <f>IF((TEXT("Oct 28, 2024 00:00 AM","mmm dd, yyyy hh:mm") - TEXT(HelpMe7[[#This Row],[Updated Creation Date]],"mmm dd, yyyy hh:mm"))&gt;0, "Yes","No")</f>
        <v>Yes</v>
      </c>
      <c r="AA553" s="230">
        <f ca="1">IF(HelpMe7[[#This Row],[Updated Resolved Date]]="-",NOW()-TEXT(HelpMe7[[#This Row],[Updated Creation Date]],"mmm dd, yyyy hh:mm"),HelpMe7[[#This Row],[Updated Resolved Date]]-HelpMe7[[#This Row],[Updated Creation Date]])</f>
        <v>0.86180555555620231</v>
      </c>
      <c r="AB553" s="231">
        <f>YEAR(TEXT(HelpMe7[[#This Row],[Updated Creation Date]],"mmm dd, yyyy hh:mm"))</f>
        <v>2024</v>
      </c>
      <c r="AC553" s="228">
        <f>WEEKNUM(TEXT(HelpMe7[[#This Row],[Updated Creation Date]],"mmm dd, yyyy hh:mm"),2)</f>
        <v>38</v>
      </c>
      <c r="AD553" s="228" t="str">
        <f>_xlfn.CONCAT(HelpMe7[[#This Row],[Year]],"-W",HelpMe7[[#This Row],[Week'#]])</f>
        <v>2024-W38</v>
      </c>
      <c r="AE553" s="228" t="str">
        <f>IFERROR(VLOOKUP(HelpMe7[[#This Row],[ID]],CGTracker[#All],11,FALSE),"No CG Status Found")</f>
        <v>No CG Status Found</v>
      </c>
      <c r="AF553" s="228">
        <f>MONTH(TEXT(HelpMe7[[#This Row],[Updated Creation Date]],"mmm dd, yyyy hh:mm"))</f>
        <v>9</v>
      </c>
      <c r="AG553" s="228" t="str">
        <f>_xlfn.CONCAT(HelpMe7[[#This Row],[Year]],"-M",HelpMe7[[#This Row],[Month]])</f>
        <v>2024-M9</v>
      </c>
      <c r="AH553" s="228" t="str">
        <f ca="1">IF(HelpMe7[[#This Row],[Age]]&lt;2,"Less than 2",IF(HelpMe7[[#This Row],[Age]]&lt;5,"From 2 to 5",IF(HelpMe7[[#This Row],[Age]]&lt;10,"From 5 to 10","More than 10")))</f>
        <v>Less than 2</v>
      </c>
      <c r="AI5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45552.65902777778</v>
      </c>
      <c r="AJ5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45553.520833333336</v>
      </c>
    </row>
    <row r="554" spans="1:36" ht="14.45">
      <c r="A554" s="236" t="s">
        <v>10184</v>
      </c>
      <c r="B554" s="224" t="s">
        <v>156</v>
      </c>
      <c r="C554" s="224" t="s">
        <v>795</v>
      </c>
      <c r="D554" s="1" t="s">
        <v>4350</v>
      </c>
      <c r="E554" s="224" t="s">
        <v>4351</v>
      </c>
      <c r="F554" s="224" t="s">
        <v>881</v>
      </c>
      <c r="G554" s="224" t="s">
        <v>882</v>
      </c>
      <c r="H554" s="224" t="s">
        <v>403</v>
      </c>
      <c r="I554" s="227" t="s">
        <v>10185</v>
      </c>
      <c r="J554" s="225" t="s">
        <v>4326</v>
      </c>
      <c r="K554" s="224" t="s">
        <v>846</v>
      </c>
      <c r="L554" s="225" t="s">
        <v>9591</v>
      </c>
      <c r="M554" s="224" t="s">
        <v>933</v>
      </c>
      <c r="N554" s="224" t="s">
        <v>1004</v>
      </c>
      <c r="O554" s="224" t="s">
        <v>850</v>
      </c>
      <c r="P554" s="225" t="s">
        <v>9591</v>
      </c>
      <c r="Q554" s="224" t="s">
        <v>795</v>
      </c>
      <c r="R554" s="225" t="s">
        <v>10186</v>
      </c>
      <c r="S554" s="225" t="s">
        <v>10186</v>
      </c>
      <c r="T554" s="225" t="s">
        <v>4326</v>
      </c>
      <c r="U554" s="224" t="s">
        <v>855</v>
      </c>
      <c r="V554" s="224" t="s">
        <v>855</v>
      </c>
      <c r="W554" s="224" t="s">
        <v>869</v>
      </c>
      <c r="X554" s="228" t="str">
        <f>VLOOKUP(HelpMe7[[#This Row],[Technician]],Technicians[#All],3,FALSE)</f>
        <v>RAK Ceramics</v>
      </c>
      <c r="Y554" s="228" t="str">
        <f>VLOOKUP(HelpMe7[[#This Row],[Technician]],Technicians[#All],2,FALSE)</f>
        <v>SAP Basis</v>
      </c>
      <c r="Z554" s="233" t="str">
        <f>IF((TEXT("Oct 28, 2024 00:00 AM","mmm dd, yyyy hh:mm") - TEXT(HelpMe7[[#This Row],[Updated Creation Date]],"mmm dd, yyyy hh:mm"))&gt;0, "Yes","No")</f>
        <v>Yes</v>
      </c>
      <c r="AA554" s="230">
        <f ca="1">IF(HelpMe7[[#This Row],[Updated Resolved Date]]="-",NOW()-TEXT(HelpMe7[[#This Row],[Updated Creation Date]],"mmm dd, yyyy hh:mm"),HelpMe7[[#This Row],[Updated Resolved Date]]-HelpMe7[[#This Row],[Updated Creation Date]])</f>
        <v>1.2437499999941792</v>
      </c>
      <c r="AB554" s="231">
        <f>YEAR(TEXT(HelpMe7[[#This Row],[Updated Creation Date]],"mmm dd, yyyy hh:mm"))</f>
        <v>2024</v>
      </c>
      <c r="AC554" s="228">
        <f>WEEKNUM(TEXT(HelpMe7[[#This Row],[Updated Creation Date]],"mmm dd, yyyy hh:mm"),2)</f>
        <v>38</v>
      </c>
      <c r="AD554" s="228" t="str">
        <f>_xlfn.CONCAT(HelpMe7[[#This Row],[Year]],"-W",HelpMe7[[#This Row],[Week'#]])</f>
        <v>2024-W38</v>
      </c>
      <c r="AE554" s="228" t="str">
        <f>IFERROR(VLOOKUP(HelpMe7[[#This Row],[ID]],CGTracker[#All],11,FALSE),"No CG Status Found")</f>
        <v>No CG Status Found</v>
      </c>
      <c r="AF554" s="228">
        <f>MONTH(TEXT(HelpMe7[[#This Row],[Updated Creation Date]],"mmm dd, yyyy hh:mm"))</f>
        <v>9</v>
      </c>
      <c r="AG554" s="228" t="str">
        <f>_xlfn.CONCAT(HelpMe7[[#This Row],[Year]],"-M",HelpMe7[[#This Row],[Month]])</f>
        <v>2024-M9</v>
      </c>
      <c r="AH554" s="228" t="str">
        <f ca="1">IF(HelpMe7[[#This Row],[Age]]&lt;2,"Less than 2",IF(HelpMe7[[#This Row],[Age]]&lt;5,"From 2 to 5",IF(HelpMe7[[#This Row],[Age]]&lt;10,"From 5 to 10","More than 10")))</f>
        <v>Less than 2</v>
      </c>
      <c r="AI5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45553.393750000003</v>
      </c>
      <c r="AJ5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45554.637499999997</v>
      </c>
    </row>
    <row r="555" spans="1:36" ht="14.45">
      <c r="A555" s="236" t="s">
        <v>10187</v>
      </c>
      <c r="B555" s="224" t="s">
        <v>117</v>
      </c>
      <c r="C555" s="224" t="s">
        <v>892</v>
      </c>
      <c r="D555" s="1" t="s">
        <v>4356</v>
      </c>
      <c r="E555" s="224" t="s">
        <v>1512</v>
      </c>
      <c r="F555" s="224" t="s">
        <v>742</v>
      </c>
      <c r="G555" s="224" t="s">
        <v>895</v>
      </c>
      <c r="H555" s="224" t="s">
        <v>268</v>
      </c>
      <c r="I555" s="227" t="s">
        <v>10188</v>
      </c>
      <c r="J555" s="225" t="s">
        <v>10189</v>
      </c>
      <c r="K555" s="224" t="s">
        <v>846</v>
      </c>
      <c r="L555" s="225" t="s">
        <v>855</v>
      </c>
      <c r="M555" s="224" t="s">
        <v>933</v>
      </c>
      <c r="N555" s="224" t="s">
        <v>1516</v>
      </c>
      <c r="O555" s="224" t="s">
        <v>917</v>
      </c>
      <c r="P555" s="225" t="s">
        <v>10190</v>
      </c>
      <c r="Q555" s="224" t="s">
        <v>892</v>
      </c>
      <c r="R555" s="225" t="s">
        <v>855</v>
      </c>
      <c r="S555" s="225" t="s">
        <v>855</v>
      </c>
      <c r="T555" s="225" t="s">
        <v>10189</v>
      </c>
      <c r="U555" s="224" t="s">
        <v>846</v>
      </c>
      <c r="V555" s="224" t="s">
        <v>855</v>
      </c>
      <c r="W555" s="224" t="s">
        <v>869</v>
      </c>
      <c r="X555" s="228" t="str">
        <f>VLOOKUP(HelpMe7[[#This Row],[Technician]],Technicians[#All],3,FALSE)</f>
        <v>RAK Ceramics</v>
      </c>
      <c r="Y555" s="228" t="str">
        <f>VLOOKUP(HelpMe7[[#This Row],[Technician]],Technicians[#All],2,FALSE)</f>
        <v>SAP SD</v>
      </c>
      <c r="Z555" s="233" t="str">
        <f>IF((TEXT("Oct 28, 2024 00:00 AM","mmm dd, yyyy hh:mm") - TEXT(HelpMe7[[#This Row],[Updated Creation Date]],"mmm dd, yyyy hh:mm"))&gt;0, "Yes","No")</f>
        <v>Yes</v>
      </c>
      <c r="AA555" s="230">
        <f ca="1">IF(HelpMe7[[#This Row],[Updated Resolved Date]]="-",NOW()-TEXT(HelpMe7[[#This Row],[Updated Creation Date]],"mmm dd, yyyy hh:mm"),HelpMe7[[#This Row],[Updated Resolved Date]]-HelpMe7[[#This Row],[Updated Creation Date]])</f>
        <v>100.35265787036769</v>
      </c>
      <c r="AB555" s="231">
        <f>YEAR(TEXT(HelpMe7[[#This Row],[Updated Creation Date]],"mmm dd, yyyy hh:mm"))</f>
        <v>2024</v>
      </c>
      <c r="AC555" s="228">
        <f>WEEKNUM(TEXT(HelpMe7[[#This Row],[Updated Creation Date]],"mmm dd, yyyy hh:mm"),2)</f>
        <v>38</v>
      </c>
      <c r="AD555" s="228" t="str">
        <f>_xlfn.CONCAT(HelpMe7[[#This Row],[Year]],"-W",HelpMe7[[#This Row],[Week'#]])</f>
        <v>2024-W38</v>
      </c>
      <c r="AE555" s="228" t="str">
        <f>IFERROR(VLOOKUP(HelpMe7[[#This Row],[ID]],CGTracker[#All],11,FALSE),"No CG Status Found")</f>
        <v>No CG Status Found</v>
      </c>
      <c r="AF555" s="228">
        <f>MONTH(TEXT(HelpMe7[[#This Row],[Updated Creation Date]],"mmm dd, yyyy hh:mm"))</f>
        <v>9</v>
      </c>
      <c r="AG555" s="228" t="str">
        <f>_xlfn.CONCAT(HelpMe7[[#This Row],[Year]],"-M",HelpMe7[[#This Row],[Month]])</f>
        <v>2024-M9</v>
      </c>
      <c r="AH555" s="228" t="str">
        <f ca="1">IF(HelpMe7[[#This Row],[Age]]&lt;2,"Less than 2",IF(HelpMe7[[#This Row],[Age]]&lt;5,"From 2 to 5",IF(HelpMe7[[#This Row],[Age]]&lt;10,"From 5 to 10","More than 10")))</f>
        <v>More than 10</v>
      </c>
      <c r="AI5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45553.404861111114</v>
      </c>
      <c r="AJ5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56" spans="1:36" ht="14.45">
      <c r="A556" s="236" t="s">
        <v>10191</v>
      </c>
      <c r="B556" s="224" t="s">
        <v>117</v>
      </c>
      <c r="C556" s="224" t="s">
        <v>795</v>
      </c>
      <c r="D556" s="1" t="s">
        <v>587</v>
      </c>
      <c r="E556" s="224" t="s">
        <v>2172</v>
      </c>
      <c r="F556" s="224" t="s">
        <v>2387</v>
      </c>
      <c r="G556" s="224" t="s">
        <v>1011</v>
      </c>
      <c r="H556" s="224" t="s">
        <v>403</v>
      </c>
      <c r="I556" s="227" t="s">
        <v>10192</v>
      </c>
      <c r="J556" s="225" t="s">
        <v>10193</v>
      </c>
      <c r="K556" s="224" t="s">
        <v>846</v>
      </c>
      <c r="L556" s="225" t="s">
        <v>10194</v>
      </c>
      <c r="M556" s="224" t="s">
        <v>933</v>
      </c>
      <c r="N556" s="224" t="s">
        <v>1666</v>
      </c>
      <c r="O556" s="224" t="s">
        <v>917</v>
      </c>
      <c r="P556" s="225" t="s">
        <v>10194</v>
      </c>
      <c r="Q556" s="224" t="s">
        <v>795</v>
      </c>
      <c r="R556" s="225" t="s">
        <v>10195</v>
      </c>
      <c r="S556" s="225" t="s">
        <v>10196</v>
      </c>
      <c r="T556" s="225" t="s">
        <v>10193</v>
      </c>
      <c r="U556" s="224" t="s">
        <v>855</v>
      </c>
      <c r="V556" s="224" t="s">
        <v>4367</v>
      </c>
      <c r="W556" s="224" t="s">
        <v>869</v>
      </c>
      <c r="X556" s="228" t="str">
        <f>VLOOKUP(HelpMe7[[#This Row],[Technician]],Technicians[#All],3,FALSE)</f>
        <v>Capgemini</v>
      </c>
      <c r="Y556" s="228" t="str">
        <f>VLOOKUP(HelpMe7[[#This Row],[Technician]],Technicians[#All],2,FALSE)</f>
        <v>SAP FICO</v>
      </c>
      <c r="Z556" s="233" t="str">
        <f>IF((TEXT("Oct 28, 2024 00:00 AM","mmm dd, yyyy hh:mm") - TEXT(HelpMe7[[#This Row],[Updated Creation Date]],"mmm dd, yyyy hh:mm"))&gt;0, "Yes","No")</f>
        <v>Yes</v>
      </c>
      <c r="AA556" s="230">
        <f ca="1">IF(HelpMe7[[#This Row],[Updated Resolved Date]]="-",NOW()-TEXT(HelpMe7[[#This Row],[Updated Creation Date]],"mmm dd, yyyy hh:mm"),HelpMe7[[#This Row],[Updated Resolved Date]]-HelpMe7[[#This Row],[Updated Creation Date]])</f>
        <v>77.044444444443798</v>
      </c>
      <c r="AB556" s="231">
        <f>YEAR(TEXT(HelpMe7[[#This Row],[Updated Creation Date]],"mmm dd, yyyy hh:mm"))</f>
        <v>2024</v>
      </c>
      <c r="AC556" s="228">
        <f>WEEKNUM(TEXT(HelpMe7[[#This Row],[Updated Creation Date]],"mmm dd, yyyy hh:mm"),2)</f>
        <v>38</v>
      </c>
      <c r="AD556" s="228" t="str">
        <f>_xlfn.CONCAT(HelpMe7[[#This Row],[Year]],"-W",HelpMe7[[#This Row],[Week'#]])</f>
        <v>2024-W38</v>
      </c>
      <c r="AE556" s="228" t="str">
        <f>IFERROR(VLOOKUP(HelpMe7[[#This Row],[ID]],CGTracker[#All],11,FALSE),"No CG Status Found")</f>
        <v>No CG Status Found</v>
      </c>
      <c r="AF556" s="228">
        <f>MONTH(TEXT(HelpMe7[[#This Row],[Updated Creation Date]],"mmm dd, yyyy hh:mm"))</f>
        <v>9</v>
      </c>
      <c r="AG556" s="228" t="str">
        <f>_xlfn.CONCAT(HelpMe7[[#This Row],[Year]],"-M",HelpMe7[[#This Row],[Month]])</f>
        <v>2024-M9</v>
      </c>
      <c r="AH556" s="228" t="str">
        <f ca="1">IF(HelpMe7[[#This Row],[Age]]&lt;2,"Less than 2",IF(HelpMe7[[#This Row],[Age]]&lt;5,"From 2 to 5",IF(HelpMe7[[#This Row],[Age]]&lt;10,"From 5 to 10","More than 10")))</f>
        <v>More than 10</v>
      </c>
      <c r="AI5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45553.638194444444</v>
      </c>
      <c r="AJ5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45630.682638888888</v>
      </c>
    </row>
    <row r="557" spans="1:36" ht="26.1">
      <c r="A557" s="236" t="s">
        <v>10197</v>
      </c>
      <c r="B557" s="224" t="s">
        <v>117</v>
      </c>
      <c r="C557" s="224" t="s">
        <v>892</v>
      </c>
      <c r="D557" s="1" t="s">
        <v>4368</v>
      </c>
      <c r="E557" s="224" t="s">
        <v>3693</v>
      </c>
      <c r="F557" s="224" t="s">
        <v>881</v>
      </c>
      <c r="G557" s="224" t="s">
        <v>882</v>
      </c>
      <c r="H557" s="224" t="s">
        <v>403</v>
      </c>
      <c r="I557" s="227" t="s">
        <v>10198</v>
      </c>
      <c r="J557" s="225" t="s">
        <v>10199</v>
      </c>
      <c r="K557" s="224" t="s">
        <v>890</v>
      </c>
      <c r="L557" s="225" t="s">
        <v>8274</v>
      </c>
      <c r="M557" s="224" t="s">
        <v>3693</v>
      </c>
      <c r="N557" s="224" t="s">
        <v>4371</v>
      </c>
      <c r="O557" s="224" t="s">
        <v>850</v>
      </c>
      <c r="P557" s="225" t="s">
        <v>8274</v>
      </c>
      <c r="Q557" s="224" t="s">
        <v>795</v>
      </c>
      <c r="R557" s="225" t="s">
        <v>10200</v>
      </c>
      <c r="S557" s="225" t="s">
        <v>10201</v>
      </c>
      <c r="T557" s="225" t="s">
        <v>10199</v>
      </c>
      <c r="U557" s="224" t="s">
        <v>890</v>
      </c>
      <c r="V557" s="224" t="s">
        <v>855</v>
      </c>
      <c r="W557" s="224" t="s">
        <v>938</v>
      </c>
      <c r="X557" s="228" t="str">
        <f>VLOOKUP(HelpMe7[[#This Row],[Technician]],Technicians[#All],3,FALSE)</f>
        <v>RAK Ceramics</v>
      </c>
      <c r="Y557" s="228" t="str">
        <f>VLOOKUP(HelpMe7[[#This Row],[Technician]],Technicians[#All],2,FALSE)</f>
        <v>SAP Basis</v>
      </c>
      <c r="Z557" s="233" t="str">
        <f>IF((TEXT("Oct 28, 2024 00:00 AM","mmm dd, yyyy hh:mm") - TEXT(HelpMe7[[#This Row],[Updated Creation Date]],"mmm dd, yyyy hh:mm"))&gt;0, "Yes","No")</f>
        <v>Yes</v>
      </c>
      <c r="AA557" s="230">
        <f ca="1">IF(HelpMe7[[#This Row],[Updated Resolved Date]]="-",NOW()-TEXT(HelpMe7[[#This Row],[Updated Creation Date]],"mmm dd, yyyy hh:mm"),HelpMe7[[#This Row],[Updated Resolved Date]]-HelpMe7[[#This Row],[Updated Creation Date]])</f>
        <v>44.230555555550382</v>
      </c>
      <c r="AB557" s="231">
        <f>YEAR(TEXT(HelpMe7[[#This Row],[Updated Creation Date]],"mmm dd, yyyy hh:mm"))</f>
        <v>2024</v>
      </c>
      <c r="AC557" s="228">
        <f>WEEKNUM(TEXT(HelpMe7[[#This Row],[Updated Creation Date]],"mmm dd, yyyy hh:mm"),2)</f>
        <v>38</v>
      </c>
      <c r="AD557" s="228" t="str">
        <f>_xlfn.CONCAT(HelpMe7[[#This Row],[Year]],"-W",HelpMe7[[#This Row],[Week'#]])</f>
        <v>2024-W38</v>
      </c>
      <c r="AE557" s="228" t="str">
        <f>IFERROR(VLOOKUP(HelpMe7[[#This Row],[ID]],CGTracker[#All],11,FALSE),"No CG Status Found")</f>
        <v>No CG Status Found</v>
      </c>
      <c r="AF557" s="228">
        <f>MONTH(TEXT(HelpMe7[[#This Row],[Updated Creation Date]],"mmm dd, yyyy hh:mm"))</f>
        <v>9</v>
      </c>
      <c r="AG557" s="228" t="str">
        <f>_xlfn.CONCAT(HelpMe7[[#This Row],[Year]],"-M",HelpMe7[[#This Row],[Month]])</f>
        <v>2024-M9</v>
      </c>
      <c r="AH557" s="228" t="str">
        <f ca="1">IF(HelpMe7[[#This Row],[Age]]&lt;2,"Less than 2",IF(HelpMe7[[#This Row],[Age]]&lt;5,"From 2 to 5",IF(HelpMe7[[#This Row],[Age]]&lt;10,"From 5 to 10","More than 10")))</f>
        <v>More than 10</v>
      </c>
      <c r="AI5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45553.480555555558</v>
      </c>
      <c r="AJ5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45597.711111111108</v>
      </c>
    </row>
    <row r="558" spans="1:36" ht="14.45">
      <c r="A558" s="236" t="s">
        <v>10202</v>
      </c>
      <c r="B558" s="224" t="s">
        <v>156</v>
      </c>
      <c r="C558" s="224" t="s">
        <v>795</v>
      </c>
      <c r="D558" s="1" t="s">
        <v>4375</v>
      </c>
      <c r="E558" s="224" t="s">
        <v>4376</v>
      </c>
      <c r="F558" s="224" t="s">
        <v>742</v>
      </c>
      <c r="G558" s="224" t="s">
        <v>516</v>
      </c>
      <c r="H558" s="224" t="s">
        <v>403</v>
      </c>
      <c r="I558" s="227" t="s">
        <v>10203</v>
      </c>
      <c r="J558" s="225" t="s">
        <v>10204</v>
      </c>
      <c r="K558" s="224" t="s">
        <v>846</v>
      </c>
      <c r="L558" s="225" t="s">
        <v>8808</v>
      </c>
      <c r="M558" s="224" t="s">
        <v>4376</v>
      </c>
      <c r="N558" s="224" t="s">
        <v>2626</v>
      </c>
      <c r="O558" s="224" t="s">
        <v>850</v>
      </c>
      <c r="P558" s="225" t="s">
        <v>8808</v>
      </c>
      <c r="Q558" s="224" t="s">
        <v>795</v>
      </c>
      <c r="R558" s="225" t="s">
        <v>10205</v>
      </c>
      <c r="S558" s="225" t="s">
        <v>10206</v>
      </c>
      <c r="T558" s="225" t="s">
        <v>10204</v>
      </c>
      <c r="U558" s="224" t="s">
        <v>855</v>
      </c>
      <c r="V558" s="224" t="s">
        <v>855</v>
      </c>
      <c r="W558" s="224" t="s">
        <v>869</v>
      </c>
      <c r="X558" s="228" t="str">
        <f>VLOOKUP(HelpMe7[[#This Row],[Technician]],Technicians[#All],3,FALSE)</f>
        <v>RAK Ceramics</v>
      </c>
      <c r="Y558" s="228" t="str">
        <f>VLOOKUP(HelpMe7[[#This Row],[Technician]],Technicians[#All],2,FALSE)</f>
        <v>SAP SD</v>
      </c>
      <c r="Z558" s="230" t="str">
        <f>IF((TEXT("Oct 28, 2024 00:00 AM","mmm dd, yyyy hh:mm") - TEXT(HelpMe7[[#This Row],[Updated Creation Date]],"mmm dd, yyyy hh:mm"))&gt;0, "Yes","No")</f>
        <v>Yes</v>
      </c>
      <c r="AA558" s="230">
        <f ca="1">IF(HelpMe7[[#This Row],[Updated Resolved Date]]="-",NOW()-TEXT(HelpMe7[[#This Row],[Updated Creation Date]],"mmm dd, yyyy hh:mm"),HelpMe7[[#This Row],[Updated Resolved Date]]-HelpMe7[[#This Row],[Updated Creation Date]])</f>
        <v>41.747222222220444</v>
      </c>
      <c r="AB558" s="231">
        <f>YEAR(TEXT(HelpMe7[[#This Row],[Updated Creation Date]],"mmm dd, yyyy hh:mm"))</f>
        <v>2024</v>
      </c>
      <c r="AC558" s="228">
        <f>WEEKNUM(TEXT(HelpMe7[[#This Row],[Updated Creation Date]],"mmm dd, yyyy hh:mm"),2)</f>
        <v>38</v>
      </c>
      <c r="AD558" s="228" t="str">
        <f>_xlfn.CONCAT(HelpMe7[[#This Row],[Year]],"-W",HelpMe7[[#This Row],[Week'#]])</f>
        <v>2024-W38</v>
      </c>
      <c r="AE558" s="228" t="str">
        <f>IFERROR(VLOOKUP(HelpMe7[[#This Row],[ID]],CGTracker[#All],11,FALSE),"No CG Status Found")</f>
        <v>No CG Status Found</v>
      </c>
      <c r="AF558" s="228">
        <f>MONTH(TEXT(HelpMe7[[#This Row],[Updated Creation Date]],"mmm dd, yyyy hh:mm"))</f>
        <v>9</v>
      </c>
      <c r="AG558" s="228" t="str">
        <f>_xlfn.CONCAT(HelpMe7[[#This Row],[Year]],"-M",HelpMe7[[#This Row],[Month]])</f>
        <v>2024-M9</v>
      </c>
      <c r="AH558" s="228" t="str">
        <f ca="1">IF(HelpMe7[[#This Row],[Age]]&lt;2,"Less than 2",IF(HelpMe7[[#This Row],[Age]]&lt;5,"From 2 to 5",IF(HelpMe7[[#This Row],[Age]]&lt;10,"From 5 to 10","More than 10")))</f>
        <v>More than 10</v>
      </c>
      <c r="AI5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45552.694444444445</v>
      </c>
      <c r="AJ5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45594.441666666666</v>
      </c>
    </row>
    <row r="559" spans="1:36" ht="26.1">
      <c r="A559" s="236" t="s">
        <v>10207</v>
      </c>
      <c r="B559" s="224" t="s">
        <v>117</v>
      </c>
      <c r="C559" s="224" t="s">
        <v>892</v>
      </c>
      <c r="D559" s="1" t="s">
        <v>4382</v>
      </c>
      <c r="E559" s="224" t="s">
        <v>3083</v>
      </c>
      <c r="F559" s="224" t="s">
        <v>2413</v>
      </c>
      <c r="G559" s="224" t="s">
        <v>882</v>
      </c>
      <c r="H559" s="224" t="s">
        <v>403</v>
      </c>
      <c r="I559" s="227" t="s">
        <v>10208</v>
      </c>
      <c r="J559" s="225" t="s">
        <v>10209</v>
      </c>
      <c r="K559" s="224" t="s">
        <v>890</v>
      </c>
      <c r="L559" s="225" t="s">
        <v>10136</v>
      </c>
      <c r="M559" s="224" t="s">
        <v>3083</v>
      </c>
      <c r="N559" s="224" t="s">
        <v>1004</v>
      </c>
      <c r="O559" s="224" t="s">
        <v>850</v>
      </c>
      <c r="P559" s="225" t="s">
        <v>10136</v>
      </c>
      <c r="Q559" s="224" t="s">
        <v>795</v>
      </c>
      <c r="R559" s="225" t="s">
        <v>10210</v>
      </c>
      <c r="S559" s="225" t="s">
        <v>10211</v>
      </c>
      <c r="T559" s="225" t="s">
        <v>10209</v>
      </c>
      <c r="U559" s="224" t="s">
        <v>890</v>
      </c>
      <c r="V559" s="224" t="s">
        <v>855</v>
      </c>
      <c r="W559" s="224" t="s">
        <v>938</v>
      </c>
      <c r="X559" s="228" t="str">
        <f>VLOOKUP(HelpMe7[[#This Row],[Technician]],Technicians[#All],3,FALSE)</f>
        <v>RAK Ceramics</v>
      </c>
      <c r="Y559" s="228" t="str">
        <f>VLOOKUP(HelpMe7[[#This Row],[Technician]],Technicians[#All],2,FALSE)</f>
        <v>SAP Basis</v>
      </c>
      <c r="Z559" s="233" t="str">
        <f>IF((TEXT("Oct 28, 2024 00:00 AM","mmm dd, yyyy hh:mm") - TEXT(HelpMe7[[#This Row],[Updated Creation Date]],"mmm dd, yyyy hh:mm"))&gt;0, "Yes","No")</f>
        <v>Yes</v>
      </c>
      <c r="AA559" s="230">
        <f ca="1">IF(HelpMe7[[#This Row],[Updated Resolved Date]]="-",NOW()-TEXT(HelpMe7[[#This Row],[Updated Creation Date]],"mmm dd, yyyy hh:mm"),HelpMe7[[#This Row],[Updated Resolved Date]]-HelpMe7[[#This Row],[Updated Creation Date]])</f>
        <v>2.1923611111124046</v>
      </c>
      <c r="AB559" s="231">
        <f>YEAR(TEXT(HelpMe7[[#This Row],[Updated Creation Date]],"mmm dd, yyyy hh:mm"))</f>
        <v>2024</v>
      </c>
      <c r="AC559" s="228">
        <f>WEEKNUM(TEXT(HelpMe7[[#This Row],[Updated Creation Date]],"mmm dd, yyyy hh:mm"),2)</f>
        <v>38</v>
      </c>
      <c r="AD559" s="228" t="str">
        <f>_xlfn.CONCAT(HelpMe7[[#This Row],[Year]],"-W",HelpMe7[[#This Row],[Week'#]])</f>
        <v>2024-W38</v>
      </c>
      <c r="AE559" s="228" t="str">
        <f>IFERROR(VLOOKUP(HelpMe7[[#This Row],[ID]],CGTracker[#All],11,FALSE),"No CG Status Found")</f>
        <v>No CG Status Found</v>
      </c>
      <c r="AF559" s="228">
        <f>MONTH(TEXT(HelpMe7[[#This Row],[Updated Creation Date]],"mmm dd, yyyy hh:mm"))</f>
        <v>9</v>
      </c>
      <c r="AG559" s="228" t="str">
        <f>_xlfn.CONCAT(HelpMe7[[#This Row],[Year]],"-M",HelpMe7[[#This Row],[Month]])</f>
        <v>2024-M9</v>
      </c>
      <c r="AH559" s="228" t="str">
        <f ca="1">IF(HelpMe7[[#This Row],[Age]]&lt;2,"Less than 2",IF(HelpMe7[[#This Row],[Age]]&lt;5,"From 2 to 5",IF(HelpMe7[[#This Row],[Age]]&lt;10,"From 5 to 10","More than 10")))</f>
        <v>From 2 to 5</v>
      </c>
      <c r="AI5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45553.415277777778</v>
      </c>
      <c r="AJ5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45555.607638888891</v>
      </c>
    </row>
    <row r="560" spans="1:36" ht="14.45">
      <c r="A560" s="236" t="s">
        <v>10212</v>
      </c>
      <c r="B560" s="224" t="s">
        <v>156</v>
      </c>
      <c r="C560" s="224" t="s">
        <v>795</v>
      </c>
      <c r="D560" s="1" t="s">
        <v>4388</v>
      </c>
      <c r="E560" s="224" t="s">
        <v>1506</v>
      </c>
      <c r="F560" s="224" t="s">
        <v>742</v>
      </c>
      <c r="G560" s="224" t="s">
        <v>941</v>
      </c>
      <c r="H560" s="224" t="s">
        <v>403</v>
      </c>
      <c r="I560" s="227" t="s">
        <v>10213</v>
      </c>
      <c r="J560" s="225" t="s">
        <v>10214</v>
      </c>
      <c r="K560" s="224" t="s">
        <v>846</v>
      </c>
      <c r="L560" s="225" t="s">
        <v>10016</v>
      </c>
      <c r="M560" s="224" t="s">
        <v>1506</v>
      </c>
      <c r="N560" s="224" t="s">
        <v>1122</v>
      </c>
      <c r="O560" s="224" t="s">
        <v>850</v>
      </c>
      <c r="P560" s="225" t="s">
        <v>10016</v>
      </c>
      <c r="Q560" s="224" t="s">
        <v>795</v>
      </c>
      <c r="R560" s="225" t="s">
        <v>10215</v>
      </c>
      <c r="S560" s="225" t="s">
        <v>10215</v>
      </c>
      <c r="T560" s="225" t="s">
        <v>10214</v>
      </c>
      <c r="U560" s="224" t="s">
        <v>855</v>
      </c>
      <c r="V560" s="224" t="s">
        <v>855</v>
      </c>
      <c r="W560" s="224" t="s">
        <v>869</v>
      </c>
      <c r="X560" s="228" t="str">
        <f>VLOOKUP(HelpMe7[[#This Row],[Technician]],Technicians[#All],3,FALSE)</f>
        <v>RAK Ceramics</v>
      </c>
      <c r="Y560" s="228" t="str">
        <f>VLOOKUP(HelpMe7[[#This Row],[Technician]],Technicians[#All],2,FALSE)</f>
        <v>SAP SD</v>
      </c>
      <c r="Z560" s="233" t="str">
        <f>IF((TEXT("Oct 28, 2024 00:00 AM","mmm dd, yyyy hh:mm") - TEXT(HelpMe7[[#This Row],[Updated Creation Date]],"mmm dd, yyyy hh:mm"))&gt;0, "Yes","No")</f>
        <v>Yes</v>
      </c>
      <c r="AA560" s="230">
        <f ca="1">IF(HelpMe7[[#This Row],[Updated Resolved Date]]="-",NOW()-TEXT(HelpMe7[[#This Row],[Updated Creation Date]],"mmm dd, yyyy hh:mm"),HelpMe7[[#This Row],[Updated Resolved Date]]-HelpMe7[[#This Row],[Updated Creation Date]])</f>
        <v>0.95763888888905058</v>
      </c>
      <c r="AB560" s="231">
        <f>YEAR(TEXT(HelpMe7[[#This Row],[Updated Creation Date]],"mmm dd, yyyy hh:mm"))</f>
        <v>2024</v>
      </c>
      <c r="AC560" s="228">
        <f>WEEKNUM(TEXT(HelpMe7[[#This Row],[Updated Creation Date]],"mmm dd, yyyy hh:mm"),2)</f>
        <v>38</v>
      </c>
      <c r="AD560" s="228" t="str">
        <f>_xlfn.CONCAT(HelpMe7[[#This Row],[Year]],"-W",HelpMe7[[#This Row],[Week'#]])</f>
        <v>2024-W38</v>
      </c>
      <c r="AE560" s="228" t="str">
        <f>IFERROR(VLOOKUP(HelpMe7[[#This Row],[ID]],CGTracker[#All],11,FALSE),"No CG Status Found")</f>
        <v>No CG Status Found</v>
      </c>
      <c r="AF560" s="228">
        <f>MONTH(TEXT(HelpMe7[[#This Row],[Updated Creation Date]],"mmm dd, yyyy hh:mm"))</f>
        <v>9</v>
      </c>
      <c r="AG560" s="228" t="str">
        <f>_xlfn.CONCAT(HelpMe7[[#This Row],[Year]],"-M",HelpMe7[[#This Row],[Month]])</f>
        <v>2024-M9</v>
      </c>
      <c r="AH560" s="228" t="str">
        <f ca="1">IF(HelpMe7[[#This Row],[Age]]&lt;2,"Less than 2",IF(HelpMe7[[#This Row],[Age]]&lt;5,"From 2 to 5",IF(HelpMe7[[#This Row],[Age]]&lt;10,"From 5 to 10","More than 10")))</f>
        <v>Less than 2</v>
      </c>
      <c r="AI5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45553.461111111108</v>
      </c>
      <c r="AJ5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45554.418749999997</v>
      </c>
    </row>
    <row r="561" spans="1:36" ht="14.45">
      <c r="A561" s="236" t="s">
        <v>10216</v>
      </c>
      <c r="B561" s="224" t="s">
        <v>156</v>
      </c>
      <c r="C561" s="224" t="s">
        <v>795</v>
      </c>
      <c r="D561" s="1" t="s">
        <v>4393</v>
      </c>
      <c r="E561" s="224" t="s">
        <v>1143</v>
      </c>
      <c r="F561" s="224" t="s">
        <v>881</v>
      </c>
      <c r="G561" s="224" t="s">
        <v>882</v>
      </c>
      <c r="H561" s="224" t="s">
        <v>403</v>
      </c>
      <c r="I561" s="227" t="s">
        <v>10217</v>
      </c>
      <c r="J561" s="225" t="s">
        <v>10218</v>
      </c>
      <c r="K561" s="224" t="s">
        <v>846</v>
      </c>
      <c r="L561" s="225" t="s">
        <v>9591</v>
      </c>
      <c r="M561" s="224" t="s">
        <v>1143</v>
      </c>
      <c r="N561" s="224" t="s">
        <v>1122</v>
      </c>
      <c r="O561" s="224" t="s">
        <v>917</v>
      </c>
      <c r="P561" s="225" t="s">
        <v>9591</v>
      </c>
      <c r="Q561" s="224" t="s">
        <v>795</v>
      </c>
      <c r="R561" s="225" t="s">
        <v>10219</v>
      </c>
      <c r="S561" s="225" t="s">
        <v>10219</v>
      </c>
      <c r="T561" s="225" t="s">
        <v>10218</v>
      </c>
      <c r="U561" s="224" t="s">
        <v>855</v>
      </c>
      <c r="V561" s="224" t="s">
        <v>855</v>
      </c>
      <c r="W561" s="224" t="s">
        <v>869</v>
      </c>
      <c r="X561" s="228" t="str">
        <f>VLOOKUP(HelpMe7[[#This Row],[Technician]],Technicians[#All],3,FALSE)</f>
        <v>RAK Ceramics</v>
      </c>
      <c r="Y561" s="228" t="str">
        <f>VLOOKUP(HelpMe7[[#This Row],[Technician]],Technicians[#All],2,FALSE)</f>
        <v>SAP Basis</v>
      </c>
      <c r="Z561" s="233" t="str">
        <f>IF((TEXT("Oct 28, 2024 00:00 AM","mmm dd, yyyy hh:mm") - TEXT(HelpMe7[[#This Row],[Updated Creation Date]],"mmm dd, yyyy hh:mm"))&gt;0, "Yes","No")</f>
        <v>Yes</v>
      </c>
      <c r="AA561" s="230">
        <f ca="1">IF(HelpMe7[[#This Row],[Updated Resolved Date]]="-",NOW()-TEXT(HelpMe7[[#This Row],[Updated Creation Date]],"mmm dd, yyyy hh:mm"),HelpMe7[[#This Row],[Updated Resolved Date]]-HelpMe7[[#This Row],[Updated Creation Date]])</f>
        <v>0.25</v>
      </c>
      <c r="AB561" s="231">
        <f>YEAR(TEXT(HelpMe7[[#This Row],[Updated Creation Date]],"mmm dd, yyyy hh:mm"))</f>
        <v>2024</v>
      </c>
      <c r="AC561" s="228">
        <f>WEEKNUM(TEXT(HelpMe7[[#This Row],[Updated Creation Date]],"mmm dd, yyyy hh:mm"),2)</f>
        <v>38</v>
      </c>
      <c r="AD561" s="228" t="str">
        <f>_xlfn.CONCAT(HelpMe7[[#This Row],[Year]],"-W",HelpMe7[[#This Row],[Week'#]])</f>
        <v>2024-W38</v>
      </c>
      <c r="AE561" s="228" t="str">
        <f>IFERROR(VLOOKUP(HelpMe7[[#This Row],[ID]],CGTracker[#All],11,FALSE),"No CG Status Found")</f>
        <v>No CG Status Found</v>
      </c>
      <c r="AF561" s="228">
        <f>MONTH(TEXT(HelpMe7[[#This Row],[Updated Creation Date]],"mmm dd, yyyy hh:mm"))</f>
        <v>9</v>
      </c>
      <c r="AG561" s="228" t="str">
        <f>_xlfn.CONCAT(HelpMe7[[#This Row],[Year]],"-M",HelpMe7[[#This Row],[Month]])</f>
        <v>2024-M9</v>
      </c>
      <c r="AH561" s="228" t="str">
        <f ca="1">IF(HelpMe7[[#This Row],[Age]]&lt;2,"Less than 2",IF(HelpMe7[[#This Row],[Age]]&lt;5,"From 2 to 5",IF(HelpMe7[[#This Row],[Age]]&lt;10,"From 5 to 10","More than 10")))</f>
        <v>Less than 2</v>
      </c>
      <c r="AI5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45554.394444444442</v>
      </c>
      <c r="AJ5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45554.644444444442</v>
      </c>
    </row>
    <row r="562" spans="1:36" ht="14.45">
      <c r="A562" s="236" t="s">
        <v>10220</v>
      </c>
      <c r="B562" s="224" t="s">
        <v>117</v>
      </c>
      <c r="C562" s="224" t="s">
        <v>795</v>
      </c>
      <c r="D562" s="1" t="s">
        <v>4398</v>
      </c>
      <c r="E562" s="224" t="s">
        <v>1449</v>
      </c>
      <c r="F562" s="224" t="s">
        <v>881</v>
      </c>
      <c r="G562" s="224" t="s">
        <v>882</v>
      </c>
      <c r="H562" s="224" t="s">
        <v>403</v>
      </c>
      <c r="I562" s="227" t="s">
        <v>10221</v>
      </c>
      <c r="J562" s="225" t="s">
        <v>10222</v>
      </c>
      <c r="K562" s="224" t="s">
        <v>846</v>
      </c>
      <c r="L562" s="225" t="s">
        <v>10223</v>
      </c>
      <c r="M562" s="224" t="s">
        <v>1449</v>
      </c>
      <c r="N562" s="224" t="s">
        <v>1240</v>
      </c>
      <c r="O562" s="224" t="s">
        <v>850</v>
      </c>
      <c r="P562" s="225" t="s">
        <v>10223</v>
      </c>
      <c r="Q562" s="224" t="s">
        <v>795</v>
      </c>
      <c r="R562" s="225" t="s">
        <v>10224</v>
      </c>
      <c r="S562" s="225" t="s">
        <v>10224</v>
      </c>
      <c r="T562" s="225" t="s">
        <v>10222</v>
      </c>
      <c r="U562" s="224" t="s">
        <v>890</v>
      </c>
      <c r="V562" s="224" t="s">
        <v>855</v>
      </c>
      <c r="W562" s="224" t="s">
        <v>869</v>
      </c>
      <c r="X562" s="228" t="str">
        <f>VLOOKUP(HelpMe7[[#This Row],[Technician]],Technicians[#All],3,FALSE)</f>
        <v>RAK Ceramics</v>
      </c>
      <c r="Y562" s="228" t="str">
        <f>VLOOKUP(HelpMe7[[#This Row],[Technician]],Technicians[#All],2,FALSE)</f>
        <v>SAP Basis</v>
      </c>
      <c r="Z562" s="233" t="str">
        <f>IF((TEXT("Oct 28, 2024 00:00 AM","mmm dd, yyyy hh:mm") - TEXT(HelpMe7[[#This Row],[Updated Creation Date]],"mmm dd, yyyy hh:mm"))&gt;0, "Yes","No")</f>
        <v>Yes</v>
      </c>
      <c r="AA562" s="230">
        <f ca="1">IF(HelpMe7[[#This Row],[Updated Resolved Date]]="-",NOW()-TEXT(HelpMe7[[#This Row],[Updated Creation Date]],"mmm dd, yyyy hh:mm"),HelpMe7[[#This Row],[Updated Resolved Date]]-HelpMe7[[#This Row],[Updated Creation Date]])</f>
        <v>7.1749999999956344</v>
      </c>
      <c r="AB562" s="231">
        <f>YEAR(TEXT(HelpMe7[[#This Row],[Updated Creation Date]],"mmm dd, yyyy hh:mm"))</f>
        <v>2024</v>
      </c>
      <c r="AC562" s="228">
        <f>WEEKNUM(TEXT(HelpMe7[[#This Row],[Updated Creation Date]],"mmm dd, yyyy hh:mm"),2)</f>
        <v>38</v>
      </c>
      <c r="AD562" s="228" t="str">
        <f>_xlfn.CONCAT(HelpMe7[[#This Row],[Year]],"-W",HelpMe7[[#This Row],[Week'#]])</f>
        <v>2024-W38</v>
      </c>
      <c r="AE562" s="228" t="str">
        <f>IFERROR(VLOOKUP(HelpMe7[[#This Row],[ID]],CGTracker[#All],11,FALSE),"No CG Status Found")</f>
        <v>No CG Status Found</v>
      </c>
      <c r="AF562" s="228">
        <f>MONTH(TEXT(HelpMe7[[#This Row],[Updated Creation Date]],"mmm dd, yyyy hh:mm"))</f>
        <v>9</v>
      </c>
      <c r="AG562" s="228" t="str">
        <f>_xlfn.CONCAT(HelpMe7[[#This Row],[Year]],"-M",HelpMe7[[#This Row],[Month]])</f>
        <v>2024-M9</v>
      </c>
      <c r="AH562" s="228" t="str">
        <f ca="1">IF(HelpMe7[[#This Row],[Age]]&lt;2,"Less than 2",IF(HelpMe7[[#This Row],[Age]]&lt;5,"From 2 to 5",IF(HelpMe7[[#This Row],[Age]]&lt;10,"From 5 to 10","More than 10")))</f>
        <v>From 5 to 10</v>
      </c>
      <c r="AI5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45554.442361111112</v>
      </c>
      <c r="AJ5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45561.617361111108</v>
      </c>
    </row>
    <row r="563" spans="1:36" ht="14.45">
      <c r="A563" s="236" t="s">
        <v>10225</v>
      </c>
      <c r="B563" s="224" t="s">
        <v>156</v>
      </c>
      <c r="C563" s="224" t="s">
        <v>795</v>
      </c>
      <c r="D563" s="1" t="s">
        <v>4404</v>
      </c>
      <c r="E563" s="224" t="s">
        <v>1506</v>
      </c>
      <c r="F563" s="224" t="s">
        <v>742</v>
      </c>
      <c r="G563" s="224" t="s">
        <v>941</v>
      </c>
      <c r="H563" s="224" t="s">
        <v>403</v>
      </c>
      <c r="I563" s="227" t="s">
        <v>10226</v>
      </c>
      <c r="J563" s="225" t="s">
        <v>10227</v>
      </c>
      <c r="K563" s="224" t="s">
        <v>846</v>
      </c>
      <c r="L563" s="225" t="s">
        <v>10228</v>
      </c>
      <c r="M563" s="224" t="s">
        <v>1506</v>
      </c>
      <c r="N563" s="224" t="s">
        <v>1122</v>
      </c>
      <c r="O563" s="224" t="s">
        <v>850</v>
      </c>
      <c r="P563" s="225" t="s">
        <v>10228</v>
      </c>
      <c r="Q563" s="224" t="s">
        <v>795</v>
      </c>
      <c r="R563" s="225" t="s">
        <v>10229</v>
      </c>
      <c r="S563" s="225" t="s">
        <v>10230</v>
      </c>
      <c r="T563" s="225" t="s">
        <v>10227</v>
      </c>
      <c r="U563" s="224" t="s">
        <v>855</v>
      </c>
      <c r="V563" s="224" t="s">
        <v>855</v>
      </c>
      <c r="W563" s="224" t="s">
        <v>869</v>
      </c>
      <c r="X563" s="228" t="str">
        <f>VLOOKUP(HelpMe7[[#This Row],[Technician]],Technicians[#All],3,FALSE)</f>
        <v>RAK Ceramics</v>
      </c>
      <c r="Y563" s="228" t="str">
        <f>VLOOKUP(HelpMe7[[#This Row],[Technician]],Technicians[#All],2,FALSE)</f>
        <v>SAP SD</v>
      </c>
      <c r="Z563" s="230" t="str">
        <f>IF((TEXT("Oct 28, 2024 00:00 AM","mmm dd, yyyy hh:mm") - TEXT(HelpMe7[[#This Row],[Updated Creation Date]],"mmm dd, yyyy hh:mm"))&gt;0, "Yes","No")</f>
        <v>Yes</v>
      </c>
      <c r="AA563" s="230">
        <f ca="1">IF(HelpMe7[[#This Row],[Updated Resolved Date]]="-",NOW()-TEXT(HelpMe7[[#This Row],[Updated Creation Date]],"mmm dd, yyyy hh:mm"),HelpMe7[[#This Row],[Updated Resolved Date]]-HelpMe7[[#This Row],[Updated Creation Date]])</f>
        <v>6.9833333333299379</v>
      </c>
      <c r="AB563" s="231">
        <f>YEAR(TEXT(HelpMe7[[#This Row],[Updated Creation Date]],"mmm dd, yyyy hh:mm"))</f>
        <v>2024</v>
      </c>
      <c r="AC563" s="228">
        <f>WEEKNUM(TEXT(HelpMe7[[#This Row],[Updated Creation Date]],"mmm dd, yyyy hh:mm"),2)</f>
        <v>38</v>
      </c>
      <c r="AD563" s="228" t="str">
        <f>_xlfn.CONCAT(HelpMe7[[#This Row],[Year]],"-W",HelpMe7[[#This Row],[Week'#]])</f>
        <v>2024-W38</v>
      </c>
      <c r="AE563" s="228" t="str">
        <f>IFERROR(VLOOKUP(HelpMe7[[#This Row],[ID]],CGTracker[#All],11,FALSE),"No CG Status Found")</f>
        <v>No CG Status Found</v>
      </c>
      <c r="AF563" s="228">
        <f>MONTH(TEXT(HelpMe7[[#This Row],[Updated Creation Date]],"mmm dd, yyyy hh:mm"))</f>
        <v>9</v>
      </c>
      <c r="AG563" s="228" t="str">
        <f>_xlfn.CONCAT(HelpMe7[[#This Row],[Year]],"-M",HelpMe7[[#This Row],[Month]])</f>
        <v>2024-M9</v>
      </c>
      <c r="AH563" s="228" t="str">
        <f ca="1">IF(HelpMe7[[#This Row],[Age]]&lt;2,"Less than 2",IF(HelpMe7[[#This Row],[Age]]&lt;5,"From 2 to 5",IF(HelpMe7[[#This Row],[Age]]&lt;10,"From 5 to 10","More than 10")))</f>
        <v>From 5 to 10</v>
      </c>
      <c r="AI5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45553.444444444445</v>
      </c>
      <c r="AJ5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45560.427777777775</v>
      </c>
    </row>
    <row r="564" spans="1:36" ht="14.45">
      <c r="A564" s="236" t="s">
        <v>10231</v>
      </c>
      <c r="B564" s="224" t="s">
        <v>117</v>
      </c>
      <c r="C564" s="224" t="s">
        <v>795</v>
      </c>
      <c r="D564" s="1" t="s">
        <v>4411</v>
      </c>
      <c r="E564" s="224" t="s">
        <v>4351</v>
      </c>
      <c r="F564" s="224" t="s">
        <v>881</v>
      </c>
      <c r="G564" s="224" t="s">
        <v>882</v>
      </c>
      <c r="H564" s="224" t="s">
        <v>403</v>
      </c>
      <c r="I564" s="227" t="s">
        <v>10232</v>
      </c>
      <c r="J564" s="225" t="s">
        <v>10233</v>
      </c>
      <c r="K564" s="224" t="s">
        <v>846</v>
      </c>
      <c r="L564" s="225" t="s">
        <v>10234</v>
      </c>
      <c r="M564" s="224" t="s">
        <v>933</v>
      </c>
      <c r="N564" s="224" t="s">
        <v>1004</v>
      </c>
      <c r="O564" s="224" t="s">
        <v>850</v>
      </c>
      <c r="P564" s="225" t="s">
        <v>10234</v>
      </c>
      <c r="Q564" s="224" t="s">
        <v>795</v>
      </c>
      <c r="R564" s="225" t="s">
        <v>10235</v>
      </c>
      <c r="S564" s="225" t="s">
        <v>10235</v>
      </c>
      <c r="T564" s="225" t="s">
        <v>10233</v>
      </c>
      <c r="U564" s="224" t="s">
        <v>890</v>
      </c>
      <c r="V564" s="224" t="s">
        <v>855</v>
      </c>
      <c r="W564" s="224" t="s">
        <v>869</v>
      </c>
      <c r="X564" s="228" t="str">
        <f>VLOOKUP(HelpMe7[[#This Row],[Technician]],Technicians[#All],3,FALSE)</f>
        <v>RAK Ceramics</v>
      </c>
      <c r="Y564" s="228" t="str">
        <f>VLOOKUP(HelpMe7[[#This Row],[Technician]],Technicians[#All],2,FALSE)</f>
        <v>SAP Basis</v>
      </c>
      <c r="Z564" s="233" t="str">
        <f>IF((TEXT("Oct 28, 2024 00:00 AM","mmm dd, yyyy hh:mm") - TEXT(HelpMe7[[#This Row],[Updated Creation Date]],"mmm dd, yyyy hh:mm"))&gt;0, "Yes","No")</f>
        <v>Yes</v>
      </c>
      <c r="AA564" s="230">
        <f ca="1">IF(HelpMe7[[#This Row],[Updated Resolved Date]]="-",NOW()-TEXT(HelpMe7[[#This Row],[Updated Creation Date]],"mmm dd, yyyy hh:mm"),HelpMe7[[#This Row],[Updated Resolved Date]]-HelpMe7[[#This Row],[Updated Creation Date]])</f>
        <v>19.300694444442343</v>
      </c>
      <c r="AB564" s="231">
        <f>YEAR(TEXT(HelpMe7[[#This Row],[Updated Creation Date]],"mmm dd, yyyy hh:mm"))</f>
        <v>2024</v>
      </c>
      <c r="AC564" s="228">
        <f>WEEKNUM(TEXT(HelpMe7[[#This Row],[Updated Creation Date]],"mmm dd, yyyy hh:mm"),2)</f>
        <v>38</v>
      </c>
      <c r="AD564" s="228" t="str">
        <f>_xlfn.CONCAT(HelpMe7[[#This Row],[Year]],"-W",HelpMe7[[#This Row],[Week'#]])</f>
        <v>2024-W38</v>
      </c>
      <c r="AE564" s="228" t="str">
        <f>IFERROR(VLOOKUP(HelpMe7[[#This Row],[ID]],CGTracker[#All],11,FALSE),"No CG Status Found")</f>
        <v>No CG Status Found</v>
      </c>
      <c r="AF564" s="228">
        <f>MONTH(TEXT(HelpMe7[[#This Row],[Updated Creation Date]],"mmm dd, yyyy hh:mm"))</f>
        <v>9</v>
      </c>
      <c r="AG564" s="228" t="str">
        <f>_xlfn.CONCAT(HelpMe7[[#This Row],[Year]],"-M",HelpMe7[[#This Row],[Month]])</f>
        <v>2024-M9</v>
      </c>
      <c r="AH564" s="228" t="str">
        <f ca="1">IF(HelpMe7[[#This Row],[Age]]&lt;2,"Less than 2",IF(HelpMe7[[#This Row],[Age]]&lt;5,"From 2 to 5",IF(HelpMe7[[#This Row],[Age]]&lt;10,"From 5 to 10","More than 10")))</f>
        <v>More than 10</v>
      </c>
      <c r="AI5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45554.390972222223</v>
      </c>
      <c r="AJ5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45573.691666666666</v>
      </c>
    </row>
    <row r="565" spans="1:36" ht="26.1">
      <c r="A565" s="236" t="s">
        <v>10236</v>
      </c>
      <c r="B565" s="224" t="s">
        <v>117</v>
      </c>
      <c r="C565" s="224" t="s">
        <v>795</v>
      </c>
      <c r="D565" s="1" t="s">
        <v>4417</v>
      </c>
      <c r="E565" s="224" t="s">
        <v>1000</v>
      </c>
      <c r="F565" s="224" t="s">
        <v>881</v>
      </c>
      <c r="G565" s="224" t="s">
        <v>882</v>
      </c>
      <c r="H565" s="224" t="s">
        <v>403</v>
      </c>
      <c r="I565" s="227" t="s">
        <v>10237</v>
      </c>
      <c r="J565" s="225" t="s">
        <v>10238</v>
      </c>
      <c r="K565" s="224" t="s">
        <v>890</v>
      </c>
      <c r="L565" s="225" t="s">
        <v>9591</v>
      </c>
      <c r="M565" s="224" t="s">
        <v>933</v>
      </c>
      <c r="N565" s="224" t="s">
        <v>1004</v>
      </c>
      <c r="O565" s="224" t="s">
        <v>850</v>
      </c>
      <c r="P565" s="225" t="s">
        <v>9591</v>
      </c>
      <c r="Q565" s="224" t="s">
        <v>795</v>
      </c>
      <c r="R565" s="225" t="s">
        <v>10239</v>
      </c>
      <c r="S565" s="225" t="s">
        <v>10240</v>
      </c>
      <c r="T565" s="225" t="s">
        <v>10238</v>
      </c>
      <c r="U565" s="224" t="s">
        <v>890</v>
      </c>
      <c r="V565" s="224" t="s">
        <v>855</v>
      </c>
      <c r="W565" s="224" t="s">
        <v>938</v>
      </c>
      <c r="X565" s="228" t="str">
        <f>VLOOKUP(HelpMe7[[#This Row],[Technician]],Technicians[#All],3,FALSE)</f>
        <v>RAK Ceramics</v>
      </c>
      <c r="Y565" s="228" t="str">
        <f>VLOOKUP(HelpMe7[[#This Row],[Technician]],Technicians[#All],2,FALSE)</f>
        <v>SAP Basis</v>
      </c>
      <c r="Z565" s="230" t="str">
        <f>IF((TEXT("Oct 28, 2024 00:00 AM","mmm dd, yyyy hh:mm") - TEXT(HelpMe7[[#This Row],[Updated Creation Date]],"mmm dd, yyyy hh:mm"))&gt;0, "Yes","No")</f>
        <v>Yes</v>
      </c>
      <c r="AA565" s="230">
        <f ca="1">IF(HelpMe7[[#This Row],[Updated Resolved Date]]="-",NOW()-TEXT(HelpMe7[[#This Row],[Updated Creation Date]],"mmm dd, yyyy hh:mm"),HelpMe7[[#This Row],[Updated Resolved Date]]-HelpMe7[[#This Row],[Updated Creation Date]])</f>
        <v>0.17986111110803904</v>
      </c>
      <c r="AB565" s="231">
        <f>YEAR(TEXT(HelpMe7[[#This Row],[Updated Creation Date]],"mmm dd, yyyy hh:mm"))</f>
        <v>2024</v>
      </c>
      <c r="AC565" s="228">
        <f>WEEKNUM(TEXT(HelpMe7[[#This Row],[Updated Creation Date]],"mmm dd, yyyy hh:mm"),2)</f>
        <v>38</v>
      </c>
      <c r="AD565" s="228" t="str">
        <f>_xlfn.CONCAT(HelpMe7[[#This Row],[Year]],"-W",HelpMe7[[#This Row],[Week'#]])</f>
        <v>2024-W38</v>
      </c>
      <c r="AE565" s="228" t="str">
        <f>IFERROR(VLOOKUP(HelpMe7[[#This Row],[ID]],CGTracker[#All],11,FALSE),"No CG Status Found")</f>
        <v>No CG Status Found</v>
      </c>
      <c r="AF565" s="228">
        <f>MONTH(TEXT(HelpMe7[[#This Row],[Updated Creation Date]],"mmm dd, yyyy hh:mm"))</f>
        <v>9</v>
      </c>
      <c r="AG565" s="228" t="str">
        <f>_xlfn.CONCAT(HelpMe7[[#This Row],[Year]],"-M",HelpMe7[[#This Row],[Month]])</f>
        <v>2024-M9</v>
      </c>
      <c r="AH565" s="228" t="str">
        <f ca="1">IF(HelpMe7[[#This Row],[Age]]&lt;2,"Less than 2",IF(HelpMe7[[#This Row],[Age]]&lt;5,"From 2 to 5",IF(HelpMe7[[#This Row],[Age]]&lt;10,"From 5 to 10","More than 10")))</f>
        <v>Less than 2</v>
      </c>
      <c r="AI5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45554.451388888891</v>
      </c>
      <c r="AJ5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45554.631249999999</v>
      </c>
    </row>
    <row r="566" spans="1:36" ht="14.45">
      <c r="A566" s="236" t="s">
        <v>10241</v>
      </c>
      <c r="B566" s="224" t="s">
        <v>117</v>
      </c>
      <c r="C566" s="224" t="s">
        <v>795</v>
      </c>
      <c r="D566" s="1" t="s">
        <v>4427</v>
      </c>
      <c r="E566" s="224" t="s">
        <v>2351</v>
      </c>
      <c r="F566" s="224" t="s">
        <v>742</v>
      </c>
      <c r="G566" s="224" t="s">
        <v>516</v>
      </c>
      <c r="H566" s="224" t="s">
        <v>403</v>
      </c>
      <c r="I566" s="227" t="s">
        <v>10242</v>
      </c>
      <c r="J566" s="225" t="s">
        <v>10243</v>
      </c>
      <c r="K566" s="224" t="s">
        <v>846</v>
      </c>
      <c r="L566" s="225" t="s">
        <v>8651</v>
      </c>
      <c r="M566" s="224" t="s">
        <v>2351</v>
      </c>
      <c r="N566" s="224" t="s">
        <v>1170</v>
      </c>
      <c r="O566" s="224" t="s">
        <v>1123</v>
      </c>
      <c r="P566" s="225" t="s">
        <v>8651</v>
      </c>
      <c r="Q566" s="224" t="s">
        <v>892</v>
      </c>
      <c r="R566" s="225" t="s">
        <v>10244</v>
      </c>
      <c r="S566" s="225" t="s">
        <v>10244</v>
      </c>
      <c r="T566" s="225" t="s">
        <v>10243</v>
      </c>
      <c r="U566" s="224" t="s">
        <v>846</v>
      </c>
      <c r="V566" s="224" t="s">
        <v>855</v>
      </c>
      <c r="W566" s="224" t="s">
        <v>857</v>
      </c>
      <c r="X566" s="228" t="str">
        <f>VLOOKUP(HelpMe7[[#This Row],[Technician]],Technicians[#All],3,FALSE)</f>
        <v>RAK Ceramics</v>
      </c>
      <c r="Y566" s="228" t="str">
        <f>VLOOKUP(HelpMe7[[#This Row],[Technician]],Technicians[#All],2,FALSE)</f>
        <v>SAP SD</v>
      </c>
      <c r="Z566" s="233" t="str">
        <f>IF((TEXT("Oct 28, 2024 00:00 AM","mmm dd, yyyy hh:mm") - TEXT(HelpMe7[[#This Row],[Updated Creation Date]],"mmm dd, yyyy hh:mm"))&gt;0, "Yes","No")</f>
        <v>Yes</v>
      </c>
      <c r="AA566" s="230">
        <f ca="1">IF(HelpMe7[[#This Row],[Updated Resolved Date]]="-",NOW()-TEXT(HelpMe7[[#This Row],[Updated Creation Date]],"mmm dd, yyyy hh:mm"),HelpMe7[[#This Row],[Updated Resolved Date]]-HelpMe7[[#This Row],[Updated Creation Date]])</f>
        <v>28.210416666668607</v>
      </c>
      <c r="AB566" s="231">
        <f>YEAR(TEXT(HelpMe7[[#This Row],[Updated Creation Date]],"mmm dd, yyyy hh:mm"))</f>
        <v>2024</v>
      </c>
      <c r="AC566" s="228">
        <f>WEEKNUM(TEXT(HelpMe7[[#This Row],[Updated Creation Date]],"mmm dd, yyyy hh:mm"),2)</f>
        <v>38</v>
      </c>
      <c r="AD566" s="228" t="str">
        <f>_xlfn.CONCAT(HelpMe7[[#This Row],[Year]],"-W",HelpMe7[[#This Row],[Week'#]])</f>
        <v>2024-W38</v>
      </c>
      <c r="AE566" s="228" t="str">
        <f>IFERROR(VLOOKUP(HelpMe7[[#This Row],[ID]],CGTracker[#All],11,FALSE),"No CG Status Found")</f>
        <v>No CG Status Found</v>
      </c>
      <c r="AF566" s="228">
        <f>MONTH(TEXT(HelpMe7[[#This Row],[Updated Creation Date]],"mmm dd, yyyy hh:mm"))</f>
        <v>9</v>
      </c>
      <c r="AG566" s="228" t="str">
        <f>_xlfn.CONCAT(HelpMe7[[#This Row],[Year]],"-M",HelpMe7[[#This Row],[Month]])</f>
        <v>2024-M9</v>
      </c>
      <c r="AH566" s="228" t="str">
        <f ca="1">IF(HelpMe7[[#This Row],[Age]]&lt;2,"Less than 2",IF(HelpMe7[[#This Row],[Age]]&lt;5,"From 2 to 5",IF(HelpMe7[[#This Row],[Age]]&lt;10,"From 5 to 10","More than 10")))</f>
        <v>More than 10</v>
      </c>
      <c r="AI5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45555.493750000001</v>
      </c>
      <c r="AJ5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45583.70416666667</v>
      </c>
    </row>
    <row r="567" spans="1:36" ht="14.45">
      <c r="A567" s="236" t="s">
        <v>10245</v>
      </c>
      <c r="B567" s="224" t="s">
        <v>156</v>
      </c>
      <c r="C567" s="224" t="s">
        <v>892</v>
      </c>
      <c r="D567" s="1" t="s">
        <v>4432</v>
      </c>
      <c r="E567" s="224" t="s">
        <v>1009</v>
      </c>
      <c r="F567" s="224" t="s">
        <v>742</v>
      </c>
      <c r="G567" s="224" t="s">
        <v>941</v>
      </c>
      <c r="H567" s="224" t="s">
        <v>403</v>
      </c>
      <c r="I567" s="227" t="s">
        <v>10246</v>
      </c>
      <c r="J567" s="225" t="s">
        <v>4433</v>
      </c>
      <c r="K567" s="224" t="s">
        <v>846</v>
      </c>
      <c r="L567" s="225" t="s">
        <v>10247</v>
      </c>
      <c r="M567" s="224" t="s">
        <v>1009</v>
      </c>
      <c r="N567" s="224" t="s">
        <v>924</v>
      </c>
      <c r="O567" s="224" t="s">
        <v>917</v>
      </c>
      <c r="P567" s="225" t="s">
        <v>10247</v>
      </c>
      <c r="Q567" s="224" t="s">
        <v>892</v>
      </c>
      <c r="R567" s="225" t="s">
        <v>4592</v>
      </c>
      <c r="S567" s="225" t="s">
        <v>10248</v>
      </c>
      <c r="T567" s="225" t="s">
        <v>4433</v>
      </c>
      <c r="U567" s="224" t="s">
        <v>855</v>
      </c>
      <c r="V567" s="224" t="s">
        <v>855</v>
      </c>
      <c r="W567" s="224" t="s">
        <v>869</v>
      </c>
      <c r="X567" s="228" t="str">
        <f>VLOOKUP(HelpMe7[[#This Row],[Technician]],Technicians[#All],3,FALSE)</f>
        <v>RAK Ceramics</v>
      </c>
      <c r="Y567" s="228" t="str">
        <f>VLOOKUP(HelpMe7[[#This Row],[Technician]],Technicians[#All],2,FALSE)</f>
        <v>SAP SD</v>
      </c>
      <c r="Z567" s="233" t="str">
        <f>IF((TEXT("Oct 28, 2024 00:00 AM","mmm dd, yyyy hh:mm") - TEXT(HelpMe7[[#This Row],[Updated Creation Date]],"mmm dd, yyyy hh:mm"))&gt;0, "Yes","No")</f>
        <v>Yes</v>
      </c>
      <c r="AA567" s="230">
        <f ca="1">IF(HelpMe7[[#This Row],[Updated Resolved Date]]="-",NOW()-TEXT(HelpMe7[[#This Row],[Updated Creation Date]],"mmm dd, yyyy hh:mm"),HelpMe7[[#This Row],[Updated Resolved Date]]-HelpMe7[[#This Row],[Updated Creation Date]])</f>
        <v>13.235416666670062</v>
      </c>
      <c r="AB567" s="231">
        <f>YEAR(TEXT(HelpMe7[[#This Row],[Updated Creation Date]],"mmm dd, yyyy hh:mm"))</f>
        <v>2024</v>
      </c>
      <c r="AC567" s="228">
        <f>WEEKNUM(TEXT(HelpMe7[[#This Row],[Updated Creation Date]],"mmm dd, yyyy hh:mm"),2)</f>
        <v>39</v>
      </c>
      <c r="AD567" s="228" t="str">
        <f>_xlfn.CONCAT(HelpMe7[[#This Row],[Year]],"-W",HelpMe7[[#This Row],[Week'#]])</f>
        <v>2024-W39</v>
      </c>
      <c r="AE567" s="228" t="str">
        <f>IFERROR(VLOOKUP(HelpMe7[[#This Row],[ID]],CGTracker[#All],11,FALSE),"No CG Status Found")</f>
        <v>No CG Status Found</v>
      </c>
      <c r="AF567" s="228">
        <f>MONTH(TEXT(HelpMe7[[#This Row],[Updated Creation Date]],"mmm dd, yyyy hh:mm"))</f>
        <v>9</v>
      </c>
      <c r="AG567" s="228" t="str">
        <f>_xlfn.CONCAT(HelpMe7[[#This Row],[Year]],"-M",HelpMe7[[#This Row],[Month]])</f>
        <v>2024-M9</v>
      </c>
      <c r="AH567" s="228" t="str">
        <f ca="1">IF(HelpMe7[[#This Row],[Age]]&lt;2,"Less than 2",IF(HelpMe7[[#This Row],[Age]]&lt;5,"From 2 to 5",IF(HelpMe7[[#This Row],[Age]]&lt;10,"From 5 to 10","More than 10")))</f>
        <v>More than 10</v>
      </c>
      <c r="AI5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45560.354166666664</v>
      </c>
      <c r="AJ5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45573.589583333334</v>
      </c>
    </row>
    <row r="568" spans="1:36" ht="14.45">
      <c r="A568" s="236" t="s">
        <v>10249</v>
      </c>
      <c r="B568" s="224" t="s">
        <v>117</v>
      </c>
      <c r="C568" s="224" t="s">
        <v>1035</v>
      </c>
      <c r="D568" s="1" t="s">
        <v>4439</v>
      </c>
      <c r="E568" s="224" t="s">
        <v>4440</v>
      </c>
      <c r="F568" s="224" t="s">
        <v>881</v>
      </c>
      <c r="G568" s="224" t="s">
        <v>882</v>
      </c>
      <c r="H568" s="224" t="s">
        <v>403</v>
      </c>
      <c r="I568" s="227" t="s">
        <v>10250</v>
      </c>
      <c r="J568" s="225" t="s">
        <v>8703</v>
      </c>
      <c r="K568" s="224" t="s">
        <v>846</v>
      </c>
      <c r="L568" s="225" t="s">
        <v>10251</v>
      </c>
      <c r="M568" s="224" t="s">
        <v>4440</v>
      </c>
      <c r="N568" s="224" t="s">
        <v>924</v>
      </c>
      <c r="O568" s="224" t="s">
        <v>850</v>
      </c>
      <c r="P568" s="225" t="s">
        <v>10251</v>
      </c>
      <c r="Q568" s="224" t="s">
        <v>892</v>
      </c>
      <c r="R568" s="225" t="s">
        <v>10252</v>
      </c>
      <c r="S568" s="225" t="s">
        <v>10252</v>
      </c>
      <c r="T568" s="225" t="s">
        <v>8703</v>
      </c>
      <c r="U568" s="224" t="s">
        <v>890</v>
      </c>
      <c r="V568" s="224" t="s">
        <v>855</v>
      </c>
      <c r="W568" s="224" t="s">
        <v>869</v>
      </c>
      <c r="X568" s="228" t="str">
        <f>VLOOKUP(HelpMe7[[#This Row],[Technician]],Technicians[#All],3,FALSE)</f>
        <v>RAK Ceramics</v>
      </c>
      <c r="Y568" s="228" t="str">
        <f>VLOOKUP(HelpMe7[[#This Row],[Technician]],Technicians[#All],2,FALSE)</f>
        <v>SAP Basis</v>
      </c>
      <c r="Z568" s="233" t="str">
        <f>IF((TEXT("Oct 28, 2024 00:00 AM","mmm dd, yyyy hh:mm") - TEXT(HelpMe7[[#This Row],[Updated Creation Date]],"mmm dd, yyyy hh:mm"))&gt;0, "Yes","No")</f>
        <v>Yes</v>
      </c>
      <c r="AA568" s="230">
        <f ca="1">IF(HelpMe7[[#This Row],[Updated Resolved Date]]="-",NOW()-TEXT(HelpMe7[[#This Row],[Updated Creation Date]],"mmm dd, yyyy hh:mm"),HelpMe7[[#This Row],[Updated Resolved Date]]-HelpMe7[[#This Row],[Updated Creation Date]])</f>
        <v>0.163888888884685</v>
      </c>
      <c r="AB568" s="231">
        <f>YEAR(TEXT(HelpMe7[[#This Row],[Updated Creation Date]],"mmm dd, yyyy hh:mm"))</f>
        <v>2024</v>
      </c>
      <c r="AC568" s="228">
        <f>WEEKNUM(TEXT(HelpMe7[[#This Row],[Updated Creation Date]],"mmm dd, yyyy hh:mm"),2)</f>
        <v>39</v>
      </c>
      <c r="AD568" s="228" t="str">
        <f>_xlfn.CONCAT(HelpMe7[[#This Row],[Year]],"-W",HelpMe7[[#This Row],[Week'#]])</f>
        <v>2024-W39</v>
      </c>
      <c r="AE568" s="228" t="str">
        <f>IFERROR(VLOOKUP(HelpMe7[[#This Row],[ID]],CGTracker[#All],11,FALSE),"No CG Status Found")</f>
        <v>No CG Status Found</v>
      </c>
      <c r="AF568" s="228">
        <f>MONTH(TEXT(HelpMe7[[#This Row],[Updated Creation Date]],"mmm dd, yyyy hh:mm"))</f>
        <v>9</v>
      </c>
      <c r="AG568" s="228" t="str">
        <f>_xlfn.CONCAT(HelpMe7[[#This Row],[Year]],"-M",HelpMe7[[#This Row],[Month]])</f>
        <v>2024-M9</v>
      </c>
      <c r="AH568" s="228" t="str">
        <f ca="1">IF(HelpMe7[[#This Row],[Age]]&lt;2,"Less than 2",IF(HelpMe7[[#This Row],[Age]]&lt;5,"From 2 to 5",IF(HelpMe7[[#This Row],[Age]]&lt;10,"From 5 to 10","More than 10")))</f>
        <v>Less than 2</v>
      </c>
      <c r="AI5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45558.447222222225</v>
      </c>
      <c r="AJ5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45558.611111111109</v>
      </c>
    </row>
    <row r="569" spans="1:36" ht="14.45">
      <c r="A569" s="236" t="s">
        <v>10253</v>
      </c>
      <c r="B569" s="224" t="s">
        <v>156</v>
      </c>
      <c r="C569" s="224" t="s">
        <v>892</v>
      </c>
      <c r="D569" s="1" t="s">
        <v>4445</v>
      </c>
      <c r="E569" s="224" t="s">
        <v>1211</v>
      </c>
      <c r="F569" s="224" t="s">
        <v>742</v>
      </c>
      <c r="G569" s="224" t="s">
        <v>516</v>
      </c>
      <c r="H569" s="224" t="s">
        <v>403</v>
      </c>
      <c r="I569" s="227" t="s">
        <v>10254</v>
      </c>
      <c r="J569" s="225" t="s">
        <v>10255</v>
      </c>
      <c r="K569" s="224" t="s">
        <v>846</v>
      </c>
      <c r="L569" s="225" t="s">
        <v>9935</v>
      </c>
      <c r="M569" s="224" t="s">
        <v>1211</v>
      </c>
      <c r="N569" s="224" t="s">
        <v>924</v>
      </c>
      <c r="O569" s="224" t="s">
        <v>917</v>
      </c>
      <c r="P569" s="225" t="s">
        <v>9935</v>
      </c>
      <c r="Q569" s="224" t="s">
        <v>892</v>
      </c>
      <c r="R569" s="225" t="s">
        <v>10256</v>
      </c>
      <c r="S569" s="225" t="s">
        <v>10257</v>
      </c>
      <c r="T569" s="225" t="s">
        <v>10255</v>
      </c>
      <c r="U569" s="224" t="s">
        <v>855</v>
      </c>
      <c r="V569" s="224" t="s">
        <v>855</v>
      </c>
      <c r="W569" s="224" t="s">
        <v>869</v>
      </c>
      <c r="X569" s="228" t="str">
        <f>VLOOKUP(HelpMe7[[#This Row],[Technician]],Technicians[#All],3,FALSE)</f>
        <v>RAK Ceramics</v>
      </c>
      <c r="Y569" s="228" t="str">
        <f>VLOOKUP(HelpMe7[[#This Row],[Technician]],Technicians[#All],2,FALSE)</f>
        <v>SAP SD</v>
      </c>
      <c r="Z569" s="233" t="str">
        <f>IF((TEXT("Oct 28, 2024 00:00 AM","mmm dd, yyyy hh:mm") - TEXT(HelpMe7[[#This Row],[Updated Creation Date]],"mmm dd, yyyy hh:mm"))&gt;0, "Yes","No")</f>
        <v>Yes</v>
      </c>
      <c r="AA569" s="230">
        <f ca="1">IF(HelpMe7[[#This Row],[Updated Resolved Date]]="-",NOW()-TEXT(HelpMe7[[#This Row],[Updated Creation Date]],"mmm dd, yyyy hh:mm"),HelpMe7[[#This Row],[Updated Resolved Date]]-HelpMe7[[#This Row],[Updated Creation Date]])</f>
        <v>16.125</v>
      </c>
      <c r="AB569" s="231">
        <f>YEAR(TEXT(HelpMe7[[#This Row],[Updated Creation Date]],"mmm dd, yyyy hh:mm"))</f>
        <v>2024</v>
      </c>
      <c r="AC569" s="228">
        <f>WEEKNUM(TEXT(HelpMe7[[#This Row],[Updated Creation Date]],"mmm dd, yyyy hh:mm"),2)</f>
        <v>39</v>
      </c>
      <c r="AD569" s="228" t="str">
        <f>_xlfn.CONCAT(HelpMe7[[#This Row],[Year]],"-W",HelpMe7[[#This Row],[Week'#]])</f>
        <v>2024-W39</v>
      </c>
      <c r="AE569" s="228" t="str">
        <f>IFERROR(VLOOKUP(HelpMe7[[#This Row],[ID]],CGTracker[#All],11,FALSE),"No CG Status Found")</f>
        <v>No CG Status Found</v>
      </c>
      <c r="AF569" s="228">
        <f>MONTH(TEXT(HelpMe7[[#This Row],[Updated Creation Date]],"mmm dd, yyyy hh:mm"))</f>
        <v>9</v>
      </c>
      <c r="AG569" s="228" t="str">
        <f>_xlfn.CONCAT(HelpMe7[[#This Row],[Year]],"-M",HelpMe7[[#This Row],[Month]])</f>
        <v>2024-M9</v>
      </c>
      <c r="AH569" s="228" t="str">
        <f ca="1">IF(HelpMe7[[#This Row],[Age]]&lt;2,"Less than 2",IF(HelpMe7[[#This Row],[Age]]&lt;5,"From 2 to 5",IF(HelpMe7[[#This Row],[Age]]&lt;10,"From 5 to 10","More than 10")))</f>
        <v>More than 10</v>
      </c>
      <c r="AI5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45559.613888888889</v>
      </c>
      <c r="AJ5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45575.738888888889</v>
      </c>
    </row>
    <row r="570" spans="1:36" ht="14.45">
      <c r="A570" s="236" t="s">
        <v>10258</v>
      </c>
      <c r="B570" s="224" t="s">
        <v>117</v>
      </c>
      <c r="C570" s="224" t="s">
        <v>892</v>
      </c>
      <c r="D570" s="1" t="s">
        <v>4451</v>
      </c>
      <c r="E570" s="224" t="s">
        <v>2138</v>
      </c>
      <c r="F570" s="224" t="s">
        <v>881</v>
      </c>
      <c r="G570" s="224" t="s">
        <v>882</v>
      </c>
      <c r="H570" s="224" t="s">
        <v>403</v>
      </c>
      <c r="I570" s="227" t="s">
        <v>10259</v>
      </c>
      <c r="J570" s="225" t="s">
        <v>10260</v>
      </c>
      <c r="K570" s="224" t="s">
        <v>846</v>
      </c>
      <c r="L570" s="225" t="s">
        <v>4941</v>
      </c>
      <c r="M570" s="224" t="s">
        <v>2138</v>
      </c>
      <c r="N570" s="224" t="s">
        <v>2139</v>
      </c>
      <c r="O570" s="224" t="s">
        <v>850</v>
      </c>
      <c r="P570" s="225" t="s">
        <v>4941</v>
      </c>
      <c r="Q570" s="224" t="s">
        <v>795</v>
      </c>
      <c r="R570" s="225" t="s">
        <v>10261</v>
      </c>
      <c r="S570" s="225" t="s">
        <v>10261</v>
      </c>
      <c r="T570" s="225" t="s">
        <v>10260</v>
      </c>
      <c r="U570" s="224" t="s">
        <v>890</v>
      </c>
      <c r="V570" s="224" t="s">
        <v>855</v>
      </c>
      <c r="W570" s="224" t="s">
        <v>869</v>
      </c>
      <c r="X570" s="228" t="str">
        <f>VLOOKUP(HelpMe7[[#This Row],[Technician]],Technicians[#All],3,FALSE)</f>
        <v>RAK Ceramics</v>
      </c>
      <c r="Y570" s="228" t="str">
        <f>VLOOKUP(HelpMe7[[#This Row],[Technician]],Technicians[#All],2,FALSE)</f>
        <v>SAP Basis</v>
      </c>
      <c r="Z570" s="233" t="str">
        <f>IF((TEXT("Oct 28, 2024 00:00 AM","mmm dd, yyyy hh:mm") - TEXT(HelpMe7[[#This Row],[Updated Creation Date]],"mmm dd, yyyy hh:mm"))&gt;0, "Yes","No")</f>
        <v>Yes</v>
      </c>
      <c r="AA570" s="230">
        <f ca="1">IF(HelpMe7[[#This Row],[Updated Resolved Date]]="-",NOW()-TEXT(HelpMe7[[#This Row],[Updated Creation Date]],"mmm dd, yyyy hh:mm"),HelpMe7[[#This Row],[Updated Resolved Date]]-HelpMe7[[#This Row],[Updated Creation Date]])</f>
        <v>10.268749999995634</v>
      </c>
      <c r="AB570" s="231">
        <f>YEAR(TEXT(HelpMe7[[#This Row],[Updated Creation Date]],"mmm dd, yyyy hh:mm"))</f>
        <v>2024</v>
      </c>
      <c r="AC570" s="228">
        <f>WEEKNUM(TEXT(HelpMe7[[#This Row],[Updated Creation Date]],"mmm dd, yyyy hh:mm"),2)</f>
        <v>38</v>
      </c>
      <c r="AD570" s="228" t="str">
        <f>_xlfn.CONCAT(HelpMe7[[#This Row],[Year]],"-W",HelpMe7[[#This Row],[Week'#]])</f>
        <v>2024-W38</v>
      </c>
      <c r="AE570" s="228" t="str">
        <f>IFERROR(VLOOKUP(HelpMe7[[#This Row],[ID]],CGTracker[#All],11,FALSE),"No CG Status Found")</f>
        <v>No CG Status Found</v>
      </c>
      <c r="AF570" s="228">
        <f>MONTH(TEXT(HelpMe7[[#This Row],[Updated Creation Date]],"mmm dd, yyyy hh:mm"))</f>
        <v>9</v>
      </c>
      <c r="AG570" s="228" t="str">
        <f>_xlfn.CONCAT(HelpMe7[[#This Row],[Year]],"-M",HelpMe7[[#This Row],[Month]])</f>
        <v>2024-M9</v>
      </c>
      <c r="AH570" s="228" t="str">
        <f ca="1">IF(HelpMe7[[#This Row],[Age]]&lt;2,"Less than 2",IF(HelpMe7[[#This Row],[Age]]&lt;5,"From 2 to 5",IF(HelpMe7[[#This Row],[Age]]&lt;10,"From 5 to 10","More than 10")))</f>
        <v>More than 10</v>
      </c>
      <c r="AI5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45555.436111111114</v>
      </c>
      <c r="AJ5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45565.704861111109</v>
      </c>
    </row>
    <row r="571" spans="1:36" ht="26.1">
      <c r="A571" s="238" t="s">
        <v>10262</v>
      </c>
      <c r="B571" s="224" t="s">
        <v>156</v>
      </c>
      <c r="C571" s="224" t="s">
        <v>892</v>
      </c>
      <c r="D571" s="1" t="s">
        <v>57</v>
      </c>
      <c r="E571" s="224" t="s">
        <v>2825</v>
      </c>
      <c r="F571" s="224" t="s">
        <v>3586</v>
      </c>
      <c r="G571" s="224" t="s">
        <v>1055</v>
      </c>
      <c r="H571" s="224" t="s">
        <v>268</v>
      </c>
      <c r="I571" s="227" t="s">
        <v>10263</v>
      </c>
      <c r="J571" s="225" t="s">
        <v>10264</v>
      </c>
      <c r="K571" s="224" t="s">
        <v>846</v>
      </c>
      <c r="L571" s="225" t="s">
        <v>855</v>
      </c>
      <c r="M571" s="224" t="s">
        <v>2825</v>
      </c>
      <c r="N571" s="224" t="s">
        <v>1240</v>
      </c>
      <c r="O571" s="224" t="s">
        <v>917</v>
      </c>
      <c r="P571" s="225" t="s">
        <v>10265</v>
      </c>
      <c r="Q571" s="224" t="s">
        <v>892</v>
      </c>
      <c r="R571" s="225" t="s">
        <v>855</v>
      </c>
      <c r="S571" s="225" t="s">
        <v>10266</v>
      </c>
      <c r="T571" s="225" t="s">
        <v>10264</v>
      </c>
      <c r="U571" s="224" t="s">
        <v>855</v>
      </c>
      <c r="V571" s="224" t="s">
        <v>855</v>
      </c>
      <c r="W571" s="224" t="s">
        <v>869</v>
      </c>
      <c r="X571" s="228" t="str">
        <f>VLOOKUP(HelpMe7[[#This Row],[Technician]],Technicians[#All],3,FALSE)</f>
        <v>Capgemini</v>
      </c>
      <c r="Y571" s="228" t="str">
        <f>VLOOKUP(HelpMe7[[#This Row],[Technician]],Technicians[#All],2,FALSE)</f>
        <v>SAP PP</v>
      </c>
      <c r="Z571" s="230" t="str">
        <f>IF((TEXT("Oct 28, 2024 00:00 AM","mmm dd, yyyy hh:mm") - TEXT(HelpMe7[[#This Row],[Updated Creation Date]],"mmm dd, yyyy hh:mm"))&gt;0, "Yes","No")</f>
        <v>Yes</v>
      </c>
      <c r="AA571" s="230">
        <f ca="1">IF(HelpMe7[[#This Row],[Updated Resolved Date]]="-",NOW()-TEXT(HelpMe7[[#This Row],[Updated Creation Date]],"mmm dd, yyyy hh:mm"),HelpMe7[[#This Row],[Updated Resolved Date]]-HelpMe7[[#This Row],[Updated Creation Date]])</f>
        <v>98.256824537034845</v>
      </c>
      <c r="AB571" s="231">
        <f>YEAR(TEXT(HelpMe7[[#This Row],[Updated Creation Date]],"mmm dd, yyyy hh:mm"))</f>
        <v>2024</v>
      </c>
      <c r="AC571" s="228">
        <f>WEEKNUM(TEXT(HelpMe7[[#This Row],[Updated Creation Date]],"mmm dd, yyyy hh:mm"),2)</f>
        <v>38</v>
      </c>
      <c r="AD571" s="228" t="str">
        <f>_xlfn.CONCAT(HelpMe7[[#This Row],[Year]],"-W",HelpMe7[[#This Row],[Week'#]])</f>
        <v>2024-W38</v>
      </c>
      <c r="AE571" s="228" t="str">
        <f>IFERROR(VLOOKUP(HelpMe7[[#This Row],[ID]],CGTracker[#All],11,FALSE),"No CG Status Found")</f>
        <v>No CG Status Found</v>
      </c>
      <c r="AF571" s="228">
        <f>MONTH(TEXT(HelpMe7[[#This Row],[Updated Creation Date]],"mmm dd, yyyy hh:mm"))</f>
        <v>9</v>
      </c>
      <c r="AG571" s="228" t="str">
        <f>_xlfn.CONCAT(HelpMe7[[#This Row],[Year]],"-M",HelpMe7[[#This Row],[Month]])</f>
        <v>2024-M9</v>
      </c>
      <c r="AH571" s="228" t="str">
        <f ca="1">IF(HelpMe7[[#This Row],[Age]]&lt;2,"Less than 2",IF(HelpMe7[[#This Row],[Age]]&lt;5,"From 2 to 5",IF(HelpMe7[[#This Row],[Age]]&lt;10,"From 5 to 10","More than 10")))</f>
        <v>More than 10</v>
      </c>
      <c r="AI5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45555.500694444447</v>
      </c>
      <c r="AJ5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72" spans="1:36" ht="14.45">
      <c r="A572" s="236" t="s">
        <v>10267</v>
      </c>
      <c r="B572" s="224" t="s">
        <v>117</v>
      </c>
      <c r="C572" s="224" t="s">
        <v>892</v>
      </c>
      <c r="D572" s="1" t="s">
        <v>4462</v>
      </c>
      <c r="E572" s="224" t="s">
        <v>2566</v>
      </c>
      <c r="F572" s="224" t="s">
        <v>881</v>
      </c>
      <c r="G572" s="224" t="s">
        <v>882</v>
      </c>
      <c r="H572" s="224" t="s">
        <v>403</v>
      </c>
      <c r="I572" s="227" t="s">
        <v>10268</v>
      </c>
      <c r="J572" s="225" t="s">
        <v>10269</v>
      </c>
      <c r="K572" s="224" t="s">
        <v>846</v>
      </c>
      <c r="L572" s="225" t="s">
        <v>9312</v>
      </c>
      <c r="M572" s="224" t="s">
        <v>2566</v>
      </c>
      <c r="N572" s="224" t="s">
        <v>2570</v>
      </c>
      <c r="O572" s="224" t="s">
        <v>850</v>
      </c>
      <c r="P572" s="225" t="s">
        <v>10270</v>
      </c>
      <c r="Q572" s="224" t="s">
        <v>795</v>
      </c>
      <c r="R572" s="225" t="s">
        <v>10271</v>
      </c>
      <c r="S572" s="225" t="s">
        <v>10271</v>
      </c>
      <c r="T572" s="225" t="s">
        <v>10269</v>
      </c>
      <c r="U572" s="224" t="s">
        <v>890</v>
      </c>
      <c r="V572" s="224" t="s">
        <v>855</v>
      </c>
      <c r="W572" s="224" t="s">
        <v>869</v>
      </c>
      <c r="X572" s="228" t="str">
        <f>VLOOKUP(HelpMe7[[#This Row],[Technician]],Technicians[#All],3,FALSE)</f>
        <v>RAK Ceramics</v>
      </c>
      <c r="Y572" s="228" t="str">
        <f>VLOOKUP(HelpMe7[[#This Row],[Technician]],Technicians[#All],2,FALSE)</f>
        <v>SAP Basis</v>
      </c>
      <c r="Z572" s="233" t="str">
        <f>IF((TEXT("Oct 28, 2024 00:00 AM","mmm dd, yyyy hh:mm") - TEXT(HelpMe7[[#This Row],[Updated Creation Date]],"mmm dd, yyyy hh:mm"))&gt;0, "Yes","No")</f>
        <v>Yes</v>
      </c>
      <c r="AA572" s="230">
        <f ca="1">IF(HelpMe7[[#This Row],[Updated Resolved Date]]="-",NOW()-TEXT(HelpMe7[[#This Row],[Updated Creation Date]],"mmm dd, yyyy hh:mm"),HelpMe7[[#This Row],[Updated Resolved Date]]-HelpMe7[[#This Row],[Updated Creation Date]])</f>
        <v>28.979861111110949</v>
      </c>
      <c r="AB572" s="231">
        <f>YEAR(TEXT(HelpMe7[[#This Row],[Updated Creation Date]],"mmm dd, yyyy hh:mm"))</f>
        <v>2024</v>
      </c>
      <c r="AC572" s="228">
        <f>WEEKNUM(TEXT(HelpMe7[[#This Row],[Updated Creation Date]],"mmm dd, yyyy hh:mm"),2)</f>
        <v>39</v>
      </c>
      <c r="AD572" s="228" t="str">
        <f>_xlfn.CONCAT(HelpMe7[[#This Row],[Year]],"-W",HelpMe7[[#This Row],[Week'#]])</f>
        <v>2024-W39</v>
      </c>
      <c r="AE572" s="228" t="str">
        <f>IFERROR(VLOOKUP(HelpMe7[[#This Row],[ID]],CGTracker[#All],11,FALSE),"No CG Status Found")</f>
        <v>No CG Status Found</v>
      </c>
      <c r="AF572" s="228">
        <f>MONTH(TEXT(HelpMe7[[#This Row],[Updated Creation Date]],"mmm dd, yyyy hh:mm"))</f>
        <v>9</v>
      </c>
      <c r="AG572" s="228" t="str">
        <f>_xlfn.CONCAT(HelpMe7[[#This Row],[Year]],"-M",HelpMe7[[#This Row],[Month]])</f>
        <v>2024-M9</v>
      </c>
      <c r="AH572" s="228" t="str">
        <f ca="1">IF(HelpMe7[[#This Row],[Age]]&lt;2,"Less than 2",IF(HelpMe7[[#This Row],[Age]]&lt;5,"From 2 to 5",IF(HelpMe7[[#This Row],[Age]]&lt;10,"From 5 to 10","More than 10")))</f>
        <v>More than 10</v>
      </c>
      <c r="AI5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45558.688194444447</v>
      </c>
      <c r="AJ5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45587.668055555558</v>
      </c>
    </row>
    <row r="573" spans="1:36" ht="26.1">
      <c r="A573" s="236" t="s">
        <v>10272</v>
      </c>
      <c r="B573" s="224" t="s">
        <v>117</v>
      </c>
      <c r="C573" s="224" t="s">
        <v>892</v>
      </c>
      <c r="D573" s="1" t="s">
        <v>4468</v>
      </c>
      <c r="E573" s="224" t="s">
        <v>4469</v>
      </c>
      <c r="F573" s="224" t="s">
        <v>881</v>
      </c>
      <c r="G573" s="224" t="s">
        <v>882</v>
      </c>
      <c r="H573" s="224" t="s">
        <v>403</v>
      </c>
      <c r="I573" s="227" t="s">
        <v>10273</v>
      </c>
      <c r="J573" s="225" t="s">
        <v>10274</v>
      </c>
      <c r="K573" s="224" t="s">
        <v>890</v>
      </c>
      <c r="L573" s="225" t="s">
        <v>9517</v>
      </c>
      <c r="M573" s="224" t="s">
        <v>4469</v>
      </c>
      <c r="N573" s="224" t="s">
        <v>1156</v>
      </c>
      <c r="O573" s="224" t="s">
        <v>850</v>
      </c>
      <c r="P573" s="225" t="s">
        <v>10275</v>
      </c>
      <c r="Q573" s="224" t="s">
        <v>795</v>
      </c>
      <c r="R573" s="225" t="s">
        <v>10276</v>
      </c>
      <c r="S573" s="225" t="s">
        <v>10276</v>
      </c>
      <c r="T573" s="225" t="s">
        <v>10274</v>
      </c>
      <c r="U573" s="224" t="s">
        <v>890</v>
      </c>
      <c r="V573" s="224" t="s">
        <v>855</v>
      </c>
      <c r="W573" s="224" t="s">
        <v>938</v>
      </c>
      <c r="X573" s="228" t="str">
        <f>VLOOKUP(HelpMe7[[#This Row],[Technician]],Technicians[#All],3,FALSE)</f>
        <v>RAK Ceramics</v>
      </c>
      <c r="Y573" s="228" t="str">
        <f>VLOOKUP(HelpMe7[[#This Row],[Technician]],Technicians[#All],2,FALSE)</f>
        <v>SAP Basis</v>
      </c>
      <c r="Z573" s="233" t="str">
        <f>IF((TEXT("Oct 28, 2024 00:00 AM","mmm dd, yyyy hh:mm") - TEXT(HelpMe7[[#This Row],[Updated Creation Date]],"mmm dd, yyyy hh:mm"))&gt;0, "Yes","No")</f>
        <v>Yes</v>
      </c>
      <c r="AA573" s="230">
        <f ca="1">IF(HelpMe7[[#This Row],[Updated Resolved Date]]="-",NOW()-TEXT(HelpMe7[[#This Row],[Updated Creation Date]],"mmm dd, yyyy hh:mm"),HelpMe7[[#This Row],[Updated Resolved Date]]-HelpMe7[[#This Row],[Updated Creation Date]])</f>
        <v>20.131944444437977</v>
      </c>
      <c r="AB573" s="231">
        <f>YEAR(TEXT(HelpMe7[[#This Row],[Updated Creation Date]],"mmm dd, yyyy hh:mm"))</f>
        <v>2024</v>
      </c>
      <c r="AC573" s="228">
        <f>WEEKNUM(TEXT(HelpMe7[[#This Row],[Updated Creation Date]],"mmm dd, yyyy hh:mm"),2)</f>
        <v>39</v>
      </c>
      <c r="AD573" s="228" t="str">
        <f>_xlfn.CONCAT(HelpMe7[[#This Row],[Year]],"-W",HelpMe7[[#This Row],[Week'#]])</f>
        <v>2024-W39</v>
      </c>
      <c r="AE573" s="228" t="str">
        <f>IFERROR(VLOOKUP(HelpMe7[[#This Row],[ID]],CGTracker[#All],11,FALSE),"No CG Status Found")</f>
        <v>No CG Status Found</v>
      </c>
      <c r="AF573" s="228">
        <f>MONTH(TEXT(HelpMe7[[#This Row],[Updated Creation Date]],"mmm dd, yyyy hh:mm"))</f>
        <v>9</v>
      </c>
      <c r="AG573" s="228" t="str">
        <f>_xlfn.CONCAT(HelpMe7[[#This Row],[Year]],"-M",HelpMe7[[#This Row],[Month]])</f>
        <v>2024-M9</v>
      </c>
      <c r="AH573" s="228" t="str">
        <f ca="1">IF(HelpMe7[[#This Row],[Age]]&lt;2,"Less than 2",IF(HelpMe7[[#This Row],[Age]]&lt;5,"From 2 to 5",IF(HelpMe7[[#This Row],[Age]]&lt;10,"From 5 to 10","More than 10")))</f>
        <v>More than 10</v>
      </c>
      <c r="AI5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45560.505555555559</v>
      </c>
      <c r="AJ5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45580.637499999997</v>
      </c>
    </row>
    <row r="574" spans="1:36" ht="14.45">
      <c r="A574" s="236" t="s">
        <v>10277</v>
      </c>
      <c r="B574" s="224" t="s">
        <v>117</v>
      </c>
      <c r="C574" s="224" t="s">
        <v>795</v>
      </c>
      <c r="D574" s="1" t="s">
        <v>4475</v>
      </c>
      <c r="E574" s="224" t="s">
        <v>4476</v>
      </c>
      <c r="F574" s="224" t="s">
        <v>742</v>
      </c>
      <c r="G574" s="224" t="s">
        <v>895</v>
      </c>
      <c r="H574" s="224" t="s">
        <v>268</v>
      </c>
      <c r="I574" s="227" t="s">
        <v>10278</v>
      </c>
      <c r="J574" s="225" t="s">
        <v>10279</v>
      </c>
      <c r="K574" s="224" t="s">
        <v>846</v>
      </c>
      <c r="L574" s="225" t="s">
        <v>855</v>
      </c>
      <c r="M574" s="224" t="s">
        <v>4476</v>
      </c>
      <c r="N574" s="224" t="s">
        <v>1004</v>
      </c>
      <c r="O574" s="224" t="s">
        <v>850</v>
      </c>
      <c r="P574" s="225" t="s">
        <v>10280</v>
      </c>
      <c r="Q574" s="224" t="s">
        <v>795</v>
      </c>
      <c r="R574" s="225" t="s">
        <v>855</v>
      </c>
      <c r="S574" s="225" t="s">
        <v>855</v>
      </c>
      <c r="T574" s="225" t="s">
        <v>10279</v>
      </c>
      <c r="U574" s="224" t="s">
        <v>846</v>
      </c>
      <c r="V574" s="224" t="s">
        <v>855</v>
      </c>
      <c r="W574" s="224" t="s">
        <v>869</v>
      </c>
      <c r="X574" s="228" t="str">
        <f>VLOOKUP(HelpMe7[[#This Row],[Technician]],Technicians[#All],3,FALSE)</f>
        <v>RAK Ceramics</v>
      </c>
      <c r="Y574" s="228" t="str">
        <f>VLOOKUP(HelpMe7[[#This Row],[Technician]],Technicians[#All],2,FALSE)</f>
        <v>SAP SD</v>
      </c>
      <c r="Z574" s="233" t="str">
        <f>IF((TEXT("Oct 28, 2024 00:00 AM","mmm dd, yyyy hh:mm") - TEXT(HelpMe7[[#This Row],[Updated Creation Date]],"mmm dd, yyyy hh:mm"))&gt;0, "Yes","No")</f>
        <v>Yes</v>
      </c>
      <c r="AA574" s="230">
        <f ca="1">IF(HelpMe7[[#This Row],[Updated Resolved Date]]="-",NOW()-TEXT(HelpMe7[[#This Row],[Updated Creation Date]],"mmm dd, yyyy hh:mm"),HelpMe7[[#This Row],[Updated Resolved Date]]-HelpMe7[[#This Row],[Updated Creation Date]])</f>
        <v>95.070018981481553</v>
      </c>
      <c r="AB574" s="231">
        <f>YEAR(TEXT(HelpMe7[[#This Row],[Updated Creation Date]],"mmm dd, yyyy hh:mm"))</f>
        <v>2024</v>
      </c>
      <c r="AC574" s="228">
        <f>WEEKNUM(TEXT(HelpMe7[[#This Row],[Updated Creation Date]],"mmm dd, yyyy hh:mm"),2)</f>
        <v>39</v>
      </c>
      <c r="AD574" s="228" t="str">
        <f>_xlfn.CONCAT(HelpMe7[[#This Row],[Year]],"-W",HelpMe7[[#This Row],[Week'#]])</f>
        <v>2024-W39</v>
      </c>
      <c r="AE574" s="228" t="str">
        <f>IFERROR(VLOOKUP(HelpMe7[[#This Row],[ID]],CGTracker[#All],11,FALSE),"No CG Status Found")</f>
        <v>No CG Status Found</v>
      </c>
      <c r="AF574" s="228">
        <f>MONTH(TEXT(HelpMe7[[#This Row],[Updated Creation Date]],"mmm dd, yyyy hh:mm"))</f>
        <v>9</v>
      </c>
      <c r="AG574" s="228" t="str">
        <f>_xlfn.CONCAT(HelpMe7[[#This Row],[Year]],"-M",HelpMe7[[#This Row],[Month]])</f>
        <v>2024-M9</v>
      </c>
      <c r="AH574" s="228" t="str">
        <f ca="1">IF(HelpMe7[[#This Row],[Age]]&lt;2,"Less than 2",IF(HelpMe7[[#This Row],[Age]]&lt;5,"From 2 to 5",IF(HelpMe7[[#This Row],[Age]]&lt;10,"From 5 to 10","More than 10")))</f>
        <v>More than 10</v>
      </c>
      <c r="AI5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45558.6875</v>
      </c>
      <c r="AJ5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75" spans="1:36" ht="14.45">
      <c r="A575" s="236" t="s">
        <v>10281</v>
      </c>
      <c r="B575" s="224" t="s">
        <v>156</v>
      </c>
      <c r="C575" s="224" t="s">
        <v>795</v>
      </c>
      <c r="D575" s="1" t="s">
        <v>4481</v>
      </c>
      <c r="E575" s="224" t="s">
        <v>2448</v>
      </c>
      <c r="F575" s="224" t="s">
        <v>881</v>
      </c>
      <c r="G575" s="224" t="s">
        <v>882</v>
      </c>
      <c r="H575" s="224" t="s">
        <v>403</v>
      </c>
      <c r="I575" s="227" t="s">
        <v>10282</v>
      </c>
      <c r="J575" s="225" t="s">
        <v>8197</v>
      </c>
      <c r="K575" s="224" t="s">
        <v>846</v>
      </c>
      <c r="L575" s="225" t="s">
        <v>8196</v>
      </c>
      <c r="M575" s="224" t="s">
        <v>2448</v>
      </c>
      <c r="N575" s="224" t="s">
        <v>886</v>
      </c>
      <c r="O575" s="224" t="s">
        <v>917</v>
      </c>
      <c r="P575" s="225" t="s">
        <v>2240</v>
      </c>
      <c r="Q575" s="224" t="s">
        <v>795</v>
      </c>
      <c r="R575" s="225" t="s">
        <v>10283</v>
      </c>
      <c r="S575" s="225" t="s">
        <v>10283</v>
      </c>
      <c r="T575" s="225" t="s">
        <v>8197</v>
      </c>
      <c r="U575" s="224" t="s">
        <v>855</v>
      </c>
      <c r="V575" s="224" t="s">
        <v>855</v>
      </c>
      <c r="W575" s="224" t="s">
        <v>869</v>
      </c>
      <c r="X575" s="228" t="str">
        <f>VLOOKUP(HelpMe7[[#This Row],[Technician]],Technicians[#All],3,FALSE)</f>
        <v>RAK Ceramics</v>
      </c>
      <c r="Y575" s="228" t="str">
        <f>VLOOKUP(HelpMe7[[#This Row],[Technician]],Technicians[#All],2,FALSE)</f>
        <v>SAP Basis</v>
      </c>
      <c r="Z575" s="233" t="str">
        <f>IF((TEXT("Oct 28, 2024 00:00 AM","mmm dd, yyyy hh:mm") - TEXT(HelpMe7[[#This Row],[Updated Creation Date]],"mmm dd, yyyy hh:mm"))&gt;0, "Yes","No")</f>
        <v>Yes</v>
      </c>
      <c r="AA575" s="230">
        <f ca="1">IF(HelpMe7[[#This Row],[Updated Resolved Date]]="-",NOW()-TEXT(HelpMe7[[#This Row],[Updated Creation Date]],"mmm dd, yyyy hh:mm"),HelpMe7[[#This Row],[Updated Resolved Date]]-HelpMe7[[#This Row],[Updated Creation Date]])</f>
        <v>7.1527777778101154E-2</v>
      </c>
      <c r="AB575" s="231">
        <f>YEAR(TEXT(HelpMe7[[#This Row],[Updated Creation Date]],"mmm dd, yyyy hh:mm"))</f>
        <v>2024</v>
      </c>
      <c r="AC575" s="228">
        <f>WEEKNUM(TEXT(HelpMe7[[#This Row],[Updated Creation Date]],"mmm dd, yyyy hh:mm"),2)</f>
        <v>39</v>
      </c>
      <c r="AD575" s="228" t="str">
        <f>_xlfn.CONCAT(HelpMe7[[#This Row],[Year]],"-W",HelpMe7[[#This Row],[Week'#]])</f>
        <v>2024-W39</v>
      </c>
      <c r="AE575" s="228" t="str">
        <f>IFERROR(VLOOKUP(HelpMe7[[#This Row],[ID]],CGTracker[#All],11,FALSE),"No CG Status Found")</f>
        <v>No CG Status Found</v>
      </c>
      <c r="AF575" s="228">
        <f>MONTH(TEXT(HelpMe7[[#This Row],[Updated Creation Date]],"mmm dd, yyyy hh:mm"))</f>
        <v>9</v>
      </c>
      <c r="AG575" s="228" t="str">
        <f>_xlfn.CONCAT(HelpMe7[[#This Row],[Year]],"-M",HelpMe7[[#This Row],[Month]])</f>
        <v>2024-M9</v>
      </c>
      <c r="AH575" s="228" t="str">
        <f ca="1">IF(HelpMe7[[#This Row],[Age]]&lt;2,"Less than 2",IF(HelpMe7[[#This Row],[Age]]&lt;5,"From 2 to 5",IF(HelpMe7[[#This Row],[Age]]&lt;10,"From 5 to 10","More than 10")))</f>
        <v>Less than 2</v>
      </c>
      <c r="AI5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45559.65625</v>
      </c>
      <c r="AJ5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45559.727777777778</v>
      </c>
    </row>
    <row r="576" spans="1:36" ht="14.45">
      <c r="A576" s="236" t="s">
        <v>10284</v>
      </c>
      <c r="B576" s="224" t="s">
        <v>117</v>
      </c>
      <c r="C576" s="224" t="s">
        <v>795</v>
      </c>
      <c r="D576" s="1" t="s">
        <v>4486</v>
      </c>
      <c r="E576" s="224" t="s">
        <v>4487</v>
      </c>
      <c r="F576" s="224" t="s">
        <v>881</v>
      </c>
      <c r="G576" s="224" t="s">
        <v>882</v>
      </c>
      <c r="H576" s="224" t="s">
        <v>403</v>
      </c>
      <c r="I576" s="227" t="s">
        <v>10285</v>
      </c>
      <c r="J576" s="225" t="s">
        <v>10286</v>
      </c>
      <c r="K576" s="224" t="s">
        <v>846</v>
      </c>
      <c r="L576" s="225" t="s">
        <v>10223</v>
      </c>
      <c r="M576" s="224" t="s">
        <v>4487</v>
      </c>
      <c r="N576" s="224" t="s">
        <v>1024</v>
      </c>
      <c r="O576" s="224" t="s">
        <v>850</v>
      </c>
      <c r="P576" s="225" t="s">
        <v>10223</v>
      </c>
      <c r="Q576" s="224" t="s">
        <v>795</v>
      </c>
      <c r="R576" s="225" t="s">
        <v>10287</v>
      </c>
      <c r="S576" s="225" t="s">
        <v>10287</v>
      </c>
      <c r="T576" s="225" t="s">
        <v>10286</v>
      </c>
      <c r="U576" s="224" t="s">
        <v>890</v>
      </c>
      <c r="V576" s="224" t="s">
        <v>855</v>
      </c>
      <c r="W576" s="224" t="s">
        <v>869</v>
      </c>
      <c r="X576" s="228" t="str">
        <f>VLOOKUP(HelpMe7[[#This Row],[Technician]],Technicians[#All],3,FALSE)</f>
        <v>RAK Ceramics</v>
      </c>
      <c r="Y576" s="228" t="str">
        <f>VLOOKUP(HelpMe7[[#This Row],[Technician]],Technicians[#All],2,FALSE)</f>
        <v>SAP Basis</v>
      </c>
      <c r="Z576" s="233" t="str">
        <f>IF((TEXT("Oct 28, 2024 00:00 AM","mmm dd, yyyy hh:mm") - TEXT(HelpMe7[[#This Row],[Updated Creation Date]],"mmm dd, yyyy hh:mm"))&gt;0, "Yes","No")</f>
        <v>Yes</v>
      </c>
      <c r="AA576" s="230">
        <f ca="1">IF(HelpMe7[[#This Row],[Updated Resolved Date]]="-",NOW()-TEXT(HelpMe7[[#This Row],[Updated Creation Date]],"mmm dd, yyyy hh:mm"),HelpMe7[[#This Row],[Updated Resolved Date]]-HelpMe7[[#This Row],[Updated Creation Date]])</f>
        <v>2.9173611111109494</v>
      </c>
      <c r="AB576" s="231">
        <f>YEAR(TEXT(HelpMe7[[#This Row],[Updated Creation Date]],"mmm dd, yyyy hh:mm"))</f>
        <v>2024</v>
      </c>
      <c r="AC576" s="228">
        <f>WEEKNUM(TEXT(HelpMe7[[#This Row],[Updated Creation Date]],"mmm dd, yyyy hh:mm"),2)</f>
        <v>39</v>
      </c>
      <c r="AD576" s="228" t="str">
        <f>_xlfn.CONCAT(HelpMe7[[#This Row],[Year]],"-W",HelpMe7[[#This Row],[Week'#]])</f>
        <v>2024-W39</v>
      </c>
      <c r="AE576" s="228" t="str">
        <f>IFERROR(VLOOKUP(HelpMe7[[#This Row],[ID]],CGTracker[#All],11,FALSE),"No CG Status Found")</f>
        <v>No CG Status Found</v>
      </c>
      <c r="AF576" s="228">
        <f>MONTH(TEXT(HelpMe7[[#This Row],[Updated Creation Date]],"mmm dd, yyyy hh:mm"))</f>
        <v>9</v>
      </c>
      <c r="AG576" s="228" t="str">
        <f>_xlfn.CONCAT(HelpMe7[[#This Row],[Year]],"-M",HelpMe7[[#This Row],[Month]])</f>
        <v>2024-M9</v>
      </c>
      <c r="AH576" s="228" t="str">
        <f ca="1">IF(HelpMe7[[#This Row],[Age]]&lt;2,"Less than 2",IF(HelpMe7[[#This Row],[Age]]&lt;5,"From 2 to 5",IF(HelpMe7[[#This Row],[Age]]&lt;10,"From 5 to 10","More than 10")))</f>
        <v>From 2 to 5</v>
      </c>
      <c r="AI5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45558.70416666667</v>
      </c>
      <c r="AJ5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45561.621527777781</v>
      </c>
    </row>
    <row r="577" spans="1:36" ht="14.45">
      <c r="A577" s="236" t="s">
        <v>10288</v>
      </c>
      <c r="B577" s="224" t="s">
        <v>117</v>
      </c>
      <c r="C577" s="224" t="s">
        <v>795</v>
      </c>
      <c r="D577" s="1" t="s">
        <v>4492</v>
      </c>
      <c r="E577" s="224" t="s">
        <v>1665</v>
      </c>
      <c r="F577" s="224" t="s">
        <v>1665</v>
      </c>
      <c r="G577" s="224" t="s">
        <v>941</v>
      </c>
      <c r="H577" s="224" t="s">
        <v>403</v>
      </c>
      <c r="I577" s="227" t="s">
        <v>10289</v>
      </c>
      <c r="J577" s="225" t="s">
        <v>10290</v>
      </c>
      <c r="K577" s="224" t="s">
        <v>846</v>
      </c>
      <c r="L577" s="225" t="s">
        <v>10291</v>
      </c>
      <c r="M577" s="224" t="s">
        <v>1665</v>
      </c>
      <c r="N577" s="224" t="s">
        <v>886</v>
      </c>
      <c r="O577" s="224" t="s">
        <v>1123</v>
      </c>
      <c r="P577" s="225" t="s">
        <v>10291</v>
      </c>
      <c r="Q577" s="224" t="s">
        <v>892</v>
      </c>
      <c r="R577" s="225" t="s">
        <v>10292</v>
      </c>
      <c r="S577" s="225" t="s">
        <v>10293</v>
      </c>
      <c r="T577" s="225" t="s">
        <v>10290</v>
      </c>
      <c r="U577" s="224" t="s">
        <v>846</v>
      </c>
      <c r="V577" s="224" t="s">
        <v>855</v>
      </c>
      <c r="W577" s="224" t="s">
        <v>869</v>
      </c>
      <c r="X577" s="228" t="str">
        <f>VLOOKUP(HelpMe7[[#This Row],[Technician]],Technicians[#All],3,FALSE)</f>
        <v>RAK Ceramics</v>
      </c>
      <c r="Y577" s="228" t="str">
        <f>VLOOKUP(HelpMe7[[#This Row],[Technician]],Technicians[#All],2,FALSE)</f>
        <v>SAP Kludi</v>
      </c>
      <c r="Z577" s="233" t="str">
        <f>IF((TEXT("Oct 28, 2024 00:00 AM","mmm dd, yyyy hh:mm") - TEXT(HelpMe7[[#This Row],[Updated Creation Date]],"mmm dd, yyyy hh:mm"))&gt;0, "Yes","No")</f>
        <v>Yes</v>
      </c>
      <c r="AA577" s="230">
        <f ca="1">IF(HelpMe7[[#This Row],[Updated Resolved Date]]="-",NOW()-TEXT(HelpMe7[[#This Row],[Updated Creation Date]],"mmm dd, yyyy hh:mm"),HelpMe7[[#This Row],[Updated Resolved Date]]-HelpMe7[[#This Row],[Updated Creation Date]])</f>
        <v>52.026388888894871</v>
      </c>
      <c r="AB577" s="231">
        <f>YEAR(TEXT(HelpMe7[[#This Row],[Updated Creation Date]],"mmm dd, yyyy hh:mm"))</f>
        <v>2024</v>
      </c>
      <c r="AC577" s="228">
        <f>WEEKNUM(TEXT(HelpMe7[[#This Row],[Updated Creation Date]],"mmm dd, yyyy hh:mm"),2)</f>
        <v>39</v>
      </c>
      <c r="AD577" s="228" t="str">
        <f>_xlfn.CONCAT(HelpMe7[[#This Row],[Year]],"-W",HelpMe7[[#This Row],[Week'#]])</f>
        <v>2024-W39</v>
      </c>
      <c r="AE577" s="228" t="str">
        <f>IFERROR(VLOOKUP(HelpMe7[[#This Row],[ID]],CGTracker[#All],11,FALSE),"No CG Status Found")</f>
        <v>No CG Status Found</v>
      </c>
      <c r="AF577" s="228">
        <f>MONTH(TEXT(HelpMe7[[#This Row],[Updated Creation Date]],"mmm dd, yyyy hh:mm"))</f>
        <v>9</v>
      </c>
      <c r="AG577" s="228" t="str">
        <f>_xlfn.CONCAT(HelpMe7[[#This Row],[Year]],"-M",HelpMe7[[#This Row],[Month]])</f>
        <v>2024-M9</v>
      </c>
      <c r="AH577" s="228" t="str">
        <f ca="1">IF(HelpMe7[[#This Row],[Age]]&lt;2,"Less than 2",IF(HelpMe7[[#This Row],[Age]]&lt;5,"From 2 to 5",IF(HelpMe7[[#This Row],[Age]]&lt;10,"From 5 to 10","More than 10")))</f>
        <v>More than 10</v>
      </c>
      <c r="AI5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45558.60833333333</v>
      </c>
      <c r="AJ5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45610.634722222225</v>
      </c>
    </row>
    <row r="578" spans="1:36" ht="14.45">
      <c r="A578" s="236" t="s">
        <v>10294</v>
      </c>
      <c r="B578" s="224" t="s">
        <v>156</v>
      </c>
      <c r="C578" s="224" t="s">
        <v>1035</v>
      </c>
      <c r="D578" s="1" t="s">
        <v>4499</v>
      </c>
      <c r="E578" s="224" t="s">
        <v>4500</v>
      </c>
      <c r="F578" s="224" t="s">
        <v>603</v>
      </c>
      <c r="G578" s="224" t="s">
        <v>895</v>
      </c>
      <c r="H578" s="224" t="s">
        <v>403</v>
      </c>
      <c r="I578" s="227" t="s">
        <v>10295</v>
      </c>
      <c r="J578" s="225" t="s">
        <v>10296</v>
      </c>
      <c r="K578" s="224" t="s">
        <v>846</v>
      </c>
      <c r="L578" s="225" t="s">
        <v>10297</v>
      </c>
      <c r="M578" s="224" t="s">
        <v>4500</v>
      </c>
      <c r="N578" s="224" t="s">
        <v>1156</v>
      </c>
      <c r="O578" s="224" t="s">
        <v>917</v>
      </c>
      <c r="P578" s="225" t="s">
        <v>10297</v>
      </c>
      <c r="Q578" s="224" t="s">
        <v>892</v>
      </c>
      <c r="R578" s="225" t="s">
        <v>10298</v>
      </c>
      <c r="S578" s="225" t="s">
        <v>10299</v>
      </c>
      <c r="T578" s="225" t="s">
        <v>10296</v>
      </c>
      <c r="U578" s="224" t="s">
        <v>855</v>
      </c>
      <c r="V578" s="224" t="s">
        <v>855</v>
      </c>
      <c r="W578" s="224" t="s">
        <v>1544</v>
      </c>
      <c r="X578" s="228" t="str">
        <f>VLOOKUP(HelpMe7[[#This Row],[Technician]],Technicians[#All],3,FALSE)</f>
        <v>RAK Ceramics</v>
      </c>
      <c r="Y578" s="228" t="str">
        <f>VLOOKUP(HelpMe7[[#This Row],[Technician]],Technicians[#All],2,FALSE)</f>
        <v>SAP ABAP</v>
      </c>
      <c r="Z578" s="233" t="str">
        <f>IF((TEXT("Oct 28, 2024 00:00 AM","mmm dd, yyyy hh:mm") - TEXT(HelpMe7[[#This Row],[Updated Creation Date]],"mmm dd, yyyy hh:mm"))&gt;0, "Yes","No")</f>
        <v>Yes</v>
      </c>
      <c r="AA578" s="230">
        <f ca="1">IF(HelpMe7[[#This Row],[Updated Resolved Date]]="-",NOW()-TEXT(HelpMe7[[#This Row],[Updated Creation Date]],"mmm dd, yyyy hh:mm"),HelpMe7[[#This Row],[Updated Resolved Date]]-HelpMe7[[#This Row],[Updated Creation Date]])</f>
        <v>12.097222222218988</v>
      </c>
      <c r="AB578" s="231">
        <f>YEAR(TEXT(HelpMe7[[#This Row],[Updated Creation Date]],"mmm dd, yyyy hh:mm"))</f>
        <v>2024</v>
      </c>
      <c r="AC578" s="228">
        <f>WEEKNUM(TEXT(HelpMe7[[#This Row],[Updated Creation Date]],"mmm dd, yyyy hh:mm"),2)</f>
        <v>38</v>
      </c>
      <c r="AD578" s="228" t="str">
        <f>_xlfn.CONCAT(HelpMe7[[#This Row],[Year]],"-W",HelpMe7[[#This Row],[Week'#]])</f>
        <v>2024-W38</v>
      </c>
      <c r="AE578" s="228" t="str">
        <f>IFERROR(VLOOKUP(HelpMe7[[#This Row],[ID]],CGTracker[#All],11,FALSE),"No CG Status Found")</f>
        <v>No CG Status Found</v>
      </c>
      <c r="AF578" s="228">
        <f>MONTH(TEXT(HelpMe7[[#This Row],[Updated Creation Date]],"mmm dd, yyyy hh:mm"))</f>
        <v>9</v>
      </c>
      <c r="AG578" s="228" t="str">
        <f>_xlfn.CONCAT(HelpMe7[[#This Row],[Year]],"-M",HelpMe7[[#This Row],[Month]])</f>
        <v>2024-M9</v>
      </c>
      <c r="AH578" s="228" t="str">
        <f ca="1">IF(HelpMe7[[#This Row],[Age]]&lt;2,"Less than 2",IF(HelpMe7[[#This Row],[Age]]&lt;5,"From 2 to 5",IF(HelpMe7[[#This Row],[Age]]&lt;10,"From 5 to 10","More than 10")))</f>
        <v>More than 10</v>
      </c>
      <c r="AI5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45555.344444444447</v>
      </c>
      <c r="AJ5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45567.441666666666</v>
      </c>
    </row>
    <row r="579" spans="1:36" ht="14.45">
      <c r="A579" s="236" t="s">
        <v>10300</v>
      </c>
      <c r="B579" s="224" t="s">
        <v>156</v>
      </c>
      <c r="C579" s="224" t="s">
        <v>892</v>
      </c>
      <c r="D579" s="1" t="s">
        <v>4507</v>
      </c>
      <c r="E579" s="224" t="s">
        <v>3625</v>
      </c>
      <c r="F579" s="224" t="s">
        <v>742</v>
      </c>
      <c r="G579" s="224" t="s">
        <v>895</v>
      </c>
      <c r="H579" s="224" t="s">
        <v>403</v>
      </c>
      <c r="I579" s="227" t="s">
        <v>10301</v>
      </c>
      <c r="J579" s="225" t="s">
        <v>10302</v>
      </c>
      <c r="K579" s="224" t="s">
        <v>846</v>
      </c>
      <c r="L579" s="225" t="s">
        <v>10303</v>
      </c>
      <c r="M579" s="224" t="s">
        <v>3625</v>
      </c>
      <c r="N579" s="224" t="s">
        <v>2139</v>
      </c>
      <c r="O579" s="224" t="s">
        <v>850</v>
      </c>
      <c r="P579" s="225" t="s">
        <v>10303</v>
      </c>
      <c r="Q579" s="224" t="s">
        <v>795</v>
      </c>
      <c r="R579" s="225" t="s">
        <v>10304</v>
      </c>
      <c r="S579" s="225" t="s">
        <v>10305</v>
      </c>
      <c r="T579" s="225" t="s">
        <v>10302</v>
      </c>
      <c r="U579" s="224" t="s">
        <v>855</v>
      </c>
      <c r="V579" s="224" t="s">
        <v>855</v>
      </c>
      <c r="W579" s="224" t="s">
        <v>869</v>
      </c>
      <c r="X579" s="228" t="str">
        <f>VLOOKUP(HelpMe7[[#This Row],[Technician]],Technicians[#All],3,FALSE)</f>
        <v>RAK Ceramics</v>
      </c>
      <c r="Y579" s="228" t="str">
        <f>VLOOKUP(HelpMe7[[#This Row],[Technician]],Technicians[#All],2,FALSE)</f>
        <v>SAP SD</v>
      </c>
      <c r="Z579" s="233" t="str">
        <f>IF((TEXT("Oct 28, 2024 00:00 AM","mmm dd, yyyy hh:mm") - TEXT(HelpMe7[[#This Row],[Updated Creation Date]],"mmm dd, yyyy hh:mm"))&gt;0, "Yes","No")</f>
        <v>Yes</v>
      </c>
      <c r="AA579" s="230">
        <f ca="1">IF(HelpMe7[[#This Row],[Updated Resolved Date]]="-",NOW()-TEXT(HelpMe7[[#This Row],[Updated Creation Date]],"mmm dd, yyyy hh:mm"),HelpMe7[[#This Row],[Updated Resolved Date]]-HelpMe7[[#This Row],[Updated Creation Date]])</f>
        <v>35.824305555557657</v>
      </c>
      <c r="AB579" s="231">
        <f>YEAR(TEXT(HelpMe7[[#This Row],[Updated Creation Date]],"mmm dd, yyyy hh:mm"))</f>
        <v>2024</v>
      </c>
      <c r="AC579" s="228">
        <f>WEEKNUM(TEXT(HelpMe7[[#This Row],[Updated Creation Date]],"mmm dd, yyyy hh:mm"),2)</f>
        <v>39</v>
      </c>
      <c r="AD579" s="228" t="str">
        <f>_xlfn.CONCAT(HelpMe7[[#This Row],[Year]],"-W",HelpMe7[[#This Row],[Week'#]])</f>
        <v>2024-W39</v>
      </c>
      <c r="AE579" s="228" t="str">
        <f>IFERROR(VLOOKUP(HelpMe7[[#This Row],[ID]],CGTracker[#All],11,FALSE),"No CG Status Found")</f>
        <v>No CG Status Found</v>
      </c>
      <c r="AF579" s="228">
        <f>MONTH(TEXT(HelpMe7[[#This Row],[Updated Creation Date]],"mmm dd, yyyy hh:mm"))</f>
        <v>9</v>
      </c>
      <c r="AG579" s="228" t="str">
        <f>_xlfn.CONCAT(HelpMe7[[#This Row],[Year]],"-M",HelpMe7[[#This Row],[Month]])</f>
        <v>2024-M9</v>
      </c>
      <c r="AH579" s="228" t="str">
        <f ca="1">IF(HelpMe7[[#This Row],[Age]]&lt;2,"Less than 2",IF(HelpMe7[[#This Row],[Age]]&lt;5,"From 2 to 5",IF(HelpMe7[[#This Row],[Age]]&lt;10,"From 5 to 10","More than 10")))</f>
        <v>More than 10</v>
      </c>
      <c r="AI5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45558.705555555556</v>
      </c>
      <c r="AJ5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45594.529861111114</v>
      </c>
    </row>
    <row r="580" spans="1:36" ht="14.45">
      <c r="A580" s="236" t="s">
        <v>10306</v>
      </c>
      <c r="B580" s="224" t="s">
        <v>117</v>
      </c>
      <c r="C580" s="224" t="s">
        <v>892</v>
      </c>
      <c r="D580" s="1" t="s">
        <v>4514</v>
      </c>
      <c r="E580" s="224" t="s">
        <v>2825</v>
      </c>
      <c r="F580" s="224" t="s">
        <v>881</v>
      </c>
      <c r="G580" s="224" t="s">
        <v>882</v>
      </c>
      <c r="H580" s="224" t="s">
        <v>403</v>
      </c>
      <c r="I580" s="227" t="s">
        <v>10307</v>
      </c>
      <c r="J580" s="225" t="s">
        <v>10308</v>
      </c>
      <c r="K580" s="224" t="s">
        <v>846</v>
      </c>
      <c r="L580" s="225" t="s">
        <v>10309</v>
      </c>
      <c r="M580" s="224" t="s">
        <v>2825</v>
      </c>
      <c r="N580" s="224" t="s">
        <v>1240</v>
      </c>
      <c r="O580" s="224" t="s">
        <v>850</v>
      </c>
      <c r="P580" s="225" t="s">
        <v>10309</v>
      </c>
      <c r="Q580" s="224" t="s">
        <v>795</v>
      </c>
      <c r="R580" s="225" t="s">
        <v>10310</v>
      </c>
      <c r="S580" s="225" t="s">
        <v>10310</v>
      </c>
      <c r="T580" s="225" t="s">
        <v>10308</v>
      </c>
      <c r="U580" s="224" t="s">
        <v>890</v>
      </c>
      <c r="V580" s="224" t="s">
        <v>855</v>
      </c>
      <c r="W580" s="224" t="s">
        <v>869</v>
      </c>
      <c r="X580" s="228" t="str">
        <f>VLOOKUP(HelpMe7[[#This Row],[Technician]],Technicians[#All],3,FALSE)</f>
        <v>RAK Ceramics</v>
      </c>
      <c r="Y580" s="228" t="str">
        <f>VLOOKUP(HelpMe7[[#This Row],[Technician]],Technicians[#All],2,FALSE)</f>
        <v>SAP Basis</v>
      </c>
      <c r="Z580" s="233" t="str">
        <f>IF((TEXT("Oct 28, 2024 00:00 AM","mmm dd, yyyy hh:mm") - TEXT(HelpMe7[[#This Row],[Updated Creation Date]],"mmm dd, yyyy hh:mm"))&gt;0, "Yes","No")</f>
        <v>Yes</v>
      </c>
      <c r="AA580" s="230">
        <f ca="1">IF(HelpMe7[[#This Row],[Updated Resolved Date]]="-",NOW()-TEXT(HelpMe7[[#This Row],[Updated Creation Date]],"mmm dd, yyyy hh:mm"),HelpMe7[[#This Row],[Updated Resolved Date]]-HelpMe7[[#This Row],[Updated Creation Date]])</f>
        <v>24.150694444440887</v>
      </c>
      <c r="AB580" s="231">
        <f>YEAR(TEXT(HelpMe7[[#This Row],[Updated Creation Date]],"mmm dd, yyyy hh:mm"))</f>
        <v>2024</v>
      </c>
      <c r="AC580" s="228">
        <f>WEEKNUM(TEXT(HelpMe7[[#This Row],[Updated Creation Date]],"mmm dd, yyyy hh:mm"),2)</f>
        <v>39</v>
      </c>
      <c r="AD580" s="228" t="str">
        <f>_xlfn.CONCAT(HelpMe7[[#This Row],[Year]],"-W",HelpMe7[[#This Row],[Week'#]])</f>
        <v>2024-W39</v>
      </c>
      <c r="AE580" s="228" t="str">
        <f>IFERROR(VLOOKUP(HelpMe7[[#This Row],[ID]],CGTracker[#All],11,FALSE),"No CG Status Found")</f>
        <v>No CG Status Found</v>
      </c>
      <c r="AF580" s="228">
        <f>MONTH(TEXT(HelpMe7[[#This Row],[Updated Creation Date]],"mmm dd, yyyy hh:mm"))</f>
        <v>9</v>
      </c>
      <c r="AG580" s="228" t="str">
        <f>_xlfn.CONCAT(HelpMe7[[#This Row],[Year]],"-M",HelpMe7[[#This Row],[Month]])</f>
        <v>2024-M9</v>
      </c>
      <c r="AH580" s="228" t="str">
        <f ca="1">IF(HelpMe7[[#This Row],[Age]]&lt;2,"Less than 2",IF(HelpMe7[[#This Row],[Age]]&lt;5,"From 2 to 5",IF(HelpMe7[[#This Row],[Age]]&lt;10,"From 5 to 10","More than 10")))</f>
        <v>More than 10</v>
      </c>
      <c r="AI5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45559.474305555559</v>
      </c>
      <c r="AJ5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45583.625</v>
      </c>
    </row>
    <row r="581" spans="1:36" ht="26.1">
      <c r="A581" s="236" t="s">
        <v>10311</v>
      </c>
      <c r="B581" s="224" t="s">
        <v>117</v>
      </c>
      <c r="C581" s="224" t="s">
        <v>892</v>
      </c>
      <c r="D581" s="1" t="s">
        <v>4520</v>
      </c>
      <c r="E581" s="224" t="s">
        <v>4521</v>
      </c>
      <c r="F581" s="224" t="s">
        <v>742</v>
      </c>
      <c r="G581" s="224" t="s">
        <v>941</v>
      </c>
      <c r="H581" s="224" t="s">
        <v>131</v>
      </c>
      <c r="I581" s="227" t="s">
        <v>10312</v>
      </c>
      <c r="J581" s="225" t="s">
        <v>919</v>
      </c>
      <c r="K581" s="224" t="s">
        <v>846</v>
      </c>
      <c r="L581" s="225" t="s">
        <v>855</v>
      </c>
      <c r="M581" s="224" t="s">
        <v>4521</v>
      </c>
      <c r="N581" s="224" t="s">
        <v>1240</v>
      </c>
      <c r="O581" s="224" t="s">
        <v>855</v>
      </c>
      <c r="P581" s="225" t="s">
        <v>10313</v>
      </c>
      <c r="Q581" s="224" t="s">
        <v>855</v>
      </c>
      <c r="R581" s="225" t="s">
        <v>855</v>
      </c>
      <c r="S581" s="225" t="s">
        <v>855</v>
      </c>
      <c r="T581" s="225" t="s">
        <v>919</v>
      </c>
      <c r="U581" s="224" t="s">
        <v>890</v>
      </c>
      <c r="V581" s="224" t="s">
        <v>855</v>
      </c>
      <c r="W581" s="224" t="s">
        <v>869</v>
      </c>
      <c r="X581" s="228" t="str">
        <f>VLOOKUP(HelpMe7[[#This Row],[Technician]],Technicians[#All],3,FALSE)</f>
        <v>RAK Ceramics</v>
      </c>
      <c r="Y581" s="228" t="str">
        <f>VLOOKUP(HelpMe7[[#This Row],[Technician]],Technicians[#All],2,FALSE)</f>
        <v>SAP SD</v>
      </c>
      <c r="Z581" s="233" t="str">
        <f>IF((TEXT("Oct 28, 2024 00:00 AM","mmm dd, yyyy hh:mm") - TEXT(HelpMe7[[#This Row],[Updated Creation Date]],"mmm dd, yyyy hh:mm"))&gt;0, "Yes","No")</f>
        <v>Yes</v>
      </c>
      <c r="AA581" s="230">
        <f ca="1">IF(HelpMe7[[#This Row],[Updated Resolved Date]]="-",NOW()-TEXT(HelpMe7[[#This Row],[Updated Creation Date]],"mmm dd, yyyy hh:mm"),HelpMe7[[#This Row],[Updated Resolved Date]]-HelpMe7[[#This Row],[Updated Creation Date]])</f>
        <v>94.238074537039211</v>
      </c>
      <c r="AB581" s="231">
        <f>YEAR(TEXT(HelpMe7[[#This Row],[Updated Creation Date]],"mmm dd, yyyy hh:mm"))</f>
        <v>2024</v>
      </c>
      <c r="AC581" s="228">
        <f>WEEKNUM(TEXT(HelpMe7[[#This Row],[Updated Creation Date]],"mmm dd, yyyy hh:mm"),2)</f>
        <v>39</v>
      </c>
      <c r="AD581" s="228" t="str">
        <f>_xlfn.CONCAT(HelpMe7[[#This Row],[Year]],"-W",HelpMe7[[#This Row],[Week'#]])</f>
        <v>2024-W39</v>
      </c>
      <c r="AE581" s="228" t="str">
        <f>IFERROR(VLOOKUP(HelpMe7[[#This Row],[ID]],CGTracker[#All],11,FALSE),"No CG Status Found")</f>
        <v>No CG Status Found</v>
      </c>
      <c r="AF581" s="228">
        <f>MONTH(TEXT(HelpMe7[[#This Row],[Updated Creation Date]],"mmm dd, yyyy hh:mm"))</f>
        <v>9</v>
      </c>
      <c r="AG581" s="228" t="str">
        <f>_xlfn.CONCAT(HelpMe7[[#This Row],[Year]],"-M",HelpMe7[[#This Row],[Month]])</f>
        <v>2024-M9</v>
      </c>
      <c r="AH581" s="228" t="str">
        <f ca="1">IF(HelpMe7[[#This Row],[Age]]&lt;2,"Less than 2",IF(HelpMe7[[#This Row],[Age]]&lt;5,"From 2 to 5",IF(HelpMe7[[#This Row],[Age]]&lt;10,"From 5 to 10","More than 10")))</f>
        <v>More than 10</v>
      </c>
      <c r="AI5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45559.519444444442</v>
      </c>
      <c r="AJ5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82" spans="1:36" ht="14.45">
      <c r="A582" s="236" t="s">
        <v>10314</v>
      </c>
      <c r="B582" s="224" t="s">
        <v>117</v>
      </c>
      <c r="C582" s="224" t="s">
        <v>892</v>
      </c>
      <c r="D582" s="1" t="s">
        <v>4524</v>
      </c>
      <c r="E582" s="224" t="s">
        <v>1475</v>
      </c>
      <c r="F582" s="224" t="s">
        <v>881</v>
      </c>
      <c r="G582" s="224" t="s">
        <v>882</v>
      </c>
      <c r="H582" s="224" t="s">
        <v>403</v>
      </c>
      <c r="I582" s="227" t="s">
        <v>10315</v>
      </c>
      <c r="J582" s="225" t="s">
        <v>9475</v>
      </c>
      <c r="K582" s="224" t="s">
        <v>846</v>
      </c>
      <c r="L582" s="225" t="s">
        <v>9720</v>
      </c>
      <c r="M582" s="224" t="s">
        <v>1475</v>
      </c>
      <c r="N582" s="224" t="s">
        <v>1240</v>
      </c>
      <c r="O582" s="224" t="s">
        <v>850</v>
      </c>
      <c r="P582" s="225" t="s">
        <v>9720</v>
      </c>
      <c r="Q582" s="224" t="s">
        <v>795</v>
      </c>
      <c r="R582" s="225" t="s">
        <v>10316</v>
      </c>
      <c r="S582" s="225" t="s">
        <v>10316</v>
      </c>
      <c r="T582" s="225" t="s">
        <v>9475</v>
      </c>
      <c r="U582" s="224" t="s">
        <v>890</v>
      </c>
      <c r="V582" s="224" t="s">
        <v>855</v>
      </c>
      <c r="W582" s="224" t="s">
        <v>869</v>
      </c>
      <c r="X582" s="228" t="str">
        <f>VLOOKUP(HelpMe7[[#This Row],[Technician]],Technicians[#All],3,FALSE)</f>
        <v>RAK Ceramics</v>
      </c>
      <c r="Y582" s="228" t="str">
        <f>VLOOKUP(HelpMe7[[#This Row],[Technician]],Technicians[#All],2,FALSE)</f>
        <v>SAP Basis</v>
      </c>
      <c r="Z582" s="233" t="str">
        <f>IF((TEXT("Oct 28, 2024 00:00 AM","mmm dd, yyyy hh:mm") - TEXT(HelpMe7[[#This Row],[Updated Creation Date]],"mmm dd, yyyy hh:mm"))&gt;0, "Yes","No")</f>
        <v>Yes</v>
      </c>
      <c r="AA582" s="230">
        <f ca="1">IF(HelpMe7[[#This Row],[Updated Resolved Date]]="-",NOW()-TEXT(HelpMe7[[#This Row],[Updated Creation Date]],"mmm dd, yyyy hh:mm"),HelpMe7[[#This Row],[Updated Resolved Date]]-HelpMe7[[#This Row],[Updated Creation Date]])</f>
        <v>25.940972222226264</v>
      </c>
      <c r="AB582" s="231">
        <f>YEAR(TEXT(HelpMe7[[#This Row],[Updated Creation Date]],"mmm dd, yyyy hh:mm"))</f>
        <v>2024</v>
      </c>
      <c r="AC582" s="228">
        <f>WEEKNUM(TEXT(HelpMe7[[#This Row],[Updated Creation Date]],"mmm dd, yyyy hh:mm"),2)</f>
        <v>38</v>
      </c>
      <c r="AD582" s="228" t="str">
        <f>_xlfn.CONCAT(HelpMe7[[#This Row],[Year]],"-W",HelpMe7[[#This Row],[Week'#]])</f>
        <v>2024-W38</v>
      </c>
      <c r="AE582" s="228" t="str">
        <f>IFERROR(VLOOKUP(HelpMe7[[#This Row],[ID]],CGTracker[#All],11,FALSE),"No CG Status Found")</f>
        <v>No CG Status Found</v>
      </c>
      <c r="AF582" s="228">
        <f>MONTH(TEXT(HelpMe7[[#This Row],[Updated Creation Date]],"mmm dd, yyyy hh:mm"))</f>
        <v>9</v>
      </c>
      <c r="AG582" s="228" t="str">
        <f>_xlfn.CONCAT(HelpMe7[[#This Row],[Year]],"-M",HelpMe7[[#This Row],[Month]])</f>
        <v>2024-M9</v>
      </c>
      <c r="AH582" s="228" t="str">
        <f ca="1">IF(HelpMe7[[#This Row],[Age]]&lt;2,"Less than 2",IF(HelpMe7[[#This Row],[Age]]&lt;5,"From 2 to 5",IF(HelpMe7[[#This Row],[Age]]&lt;10,"From 5 to 10","More than 10")))</f>
        <v>More than 10</v>
      </c>
      <c r="AI5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45554.681944444441</v>
      </c>
      <c r="AJ5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45580.622916666667</v>
      </c>
    </row>
    <row r="583" spans="1:36" ht="26.1">
      <c r="A583" s="236" t="s">
        <v>10317</v>
      </c>
      <c r="B583" s="224" t="s">
        <v>117</v>
      </c>
      <c r="C583" s="224" t="s">
        <v>795</v>
      </c>
      <c r="D583" s="1" t="s">
        <v>4528</v>
      </c>
      <c r="E583" s="224" t="s">
        <v>1808</v>
      </c>
      <c r="F583" s="224" t="s">
        <v>3586</v>
      </c>
      <c r="G583" s="224" t="s">
        <v>1055</v>
      </c>
      <c r="H583" s="224" t="s">
        <v>403</v>
      </c>
      <c r="I583" s="227" t="s">
        <v>10318</v>
      </c>
      <c r="J583" s="225" t="s">
        <v>10319</v>
      </c>
      <c r="K583" s="224" t="s">
        <v>846</v>
      </c>
      <c r="L583" s="225" t="s">
        <v>10320</v>
      </c>
      <c r="M583" s="224" t="s">
        <v>1010</v>
      </c>
      <c r="N583" s="224" t="s">
        <v>1811</v>
      </c>
      <c r="O583" s="224" t="s">
        <v>917</v>
      </c>
      <c r="P583" s="225" t="s">
        <v>10320</v>
      </c>
      <c r="Q583" s="224" t="s">
        <v>795</v>
      </c>
      <c r="R583" s="225" t="s">
        <v>10321</v>
      </c>
      <c r="S583" s="225" t="s">
        <v>10322</v>
      </c>
      <c r="T583" s="225" t="s">
        <v>10319</v>
      </c>
      <c r="U583" s="224" t="s">
        <v>846</v>
      </c>
      <c r="V583" s="224" t="s">
        <v>855</v>
      </c>
      <c r="W583" s="224" t="s">
        <v>869</v>
      </c>
      <c r="X583" s="228" t="str">
        <f>VLOOKUP(HelpMe7[[#This Row],[Technician]],Technicians[#All],3,FALSE)</f>
        <v>Capgemini</v>
      </c>
      <c r="Y583" s="228" t="str">
        <f>VLOOKUP(HelpMe7[[#This Row],[Technician]],Technicians[#All],2,FALSE)</f>
        <v>SAP PP</v>
      </c>
      <c r="Z583" s="233" t="str">
        <f>IF((TEXT("Oct 28, 2024 00:00 AM","mmm dd, yyyy hh:mm") - TEXT(HelpMe7[[#This Row],[Updated Creation Date]],"mmm dd, yyyy hh:mm"))&gt;0, "Yes","No")</f>
        <v>Yes</v>
      </c>
      <c r="AA583" s="230">
        <f ca="1">IF(HelpMe7[[#This Row],[Updated Resolved Date]]="-",NOW()-TEXT(HelpMe7[[#This Row],[Updated Creation Date]],"mmm dd, yyyy hh:mm"),HelpMe7[[#This Row],[Updated Resolved Date]]-HelpMe7[[#This Row],[Updated Creation Date]])</f>
        <v>75.133333333331393</v>
      </c>
      <c r="AB583" s="231">
        <f>YEAR(TEXT(HelpMe7[[#This Row],[Updated Creation Date]],"mmm dd, yyyy hh:mm"))</f>
        <v>2024</v>
      </c>
      <c r="AC583" s="228">
        <f>WEEKNUM(TEXT(HelpMe7[[#This Row],[Updated Creation Date]],"mmm dd, yyyy hh:mm"),2)</f>
        <v>38</v>
      </c>
      <c r="AD583" s="228" t="str">
        <f>_xlfn.CONCAT(HelpMe7[[#This Row],[Year]],"-W",HelpMe7[[#This Row],[Week'#]])</f>
        <v>2024-W38</v>
      </c>
      <c r="AE583" s="228" t="str">
        <f>IFERROR(VLOOKUP(HelpMe7[[#This Row],[ID]],CGTracker[#All],11,FALSE),"No CG Status Found")</f>
        <v>No CG Status Found</v>
      </c>
      <c r="AF583" s="228">
        <f>MONTH(TEXT(HelpMe7[[#This Row],[Updated Creation Date]],"mmm dd, yyyy hh:mm"))</f>
        <v>9</v>
      </c>
      <c r="AG583" s="228" t="str">
        <f>_xlfn.CONCAT(HelpMe7[[#This Row],[Year]],"-M",HelpMe7[[#This Row],[Month]])</f>
        <v>2024-M9</v>
      </c>
      <c r="AH583" s="228" t="str">
        <f ca="1">IF(HelpMe7[[#This Row],[Age]]&lt;2,"Less than 2",IF(HelpMe7[[#This Row],[Age]]&lt;5,"From 2 to 5",IF(HelpMe7[[#This Row],[Age]]&lt;10,"From 5 to 10","More than 10")))</f>
        <v>More than 10</v>
      </c>
      <c r="AI5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45555.247916666667</v>
      </c>
      <c r="AJ5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45630.381249999999</v>
      </c>
    </row>
    <row r="584" spans="1:36" ht="14.45">
      <c r="A584" s="236" t="s">
        <v>10323</v>
      </c>
      <c r="B584" s="224" t="s">
        <v>117</v>
      </c>
      <c r="C584" s="224" t="s">
        <v>892</v>
      </c>
      <c r="D584" s="1" t="s">
        <v>4534</v>
      </c>
      <c r="E584" s="224" t="s">
        <v>2950</v>
      </c>
      <c r="F584" s="224" t="s">
        <v>742</v>
      </c>
      <c r="G584" s="224" t="s">
        <v>895</v>
      </c>
      <c r="H584" s="224" t="s">
        <v>268</v>
      </c>
      <c r="I584" s="227" t="s">
        <v>10324</v>
      </c>
      <c r="J584" s="225" t="s">
        <v>10325</v>
      </c>
      <c r="K584" s="224" t="s">
        <v>846</v>
      </c>
      <c r="L584" s="225" t="s">
        <v>855</v>
      </c>
      <c r="M584" s="224" t="s">
        <v>2950</v>
      </c>
      <c r="N584" s="224" t="s">
        <v>1666</v>
      </c>
      <c r="O584" s="224" t="s">
        <v>850</v>
      </c>
      <c r="P584" s="225" t="s">
        <v>10326</v>
      </c>
      <c r="Q584" s="224" t="s">
        <v>795</v>
      </c>
      <c r="R584" s="225" t="s">
        <v>855</v>
      </c>
      <c r="S584" s="225" t="s">
        <v>10327</v>
      </c>
      <c r="T584" s="225" t="s">
        <v>10325</v>
      </c>
      <c r="U584" s="224" t="s">
        <v>846</v>
      </c>
      <c r="V584" s="224" t="s">
        <v>855</v>
      </c>
      <c r="W584" s="224" t="s">
        <v>2514</v>
      </c>
      <c r="X584" s="228" t="str">
        <f>VLOOKUP(HelpMe7[[#This Row],[Technician]],Technicians[#All],3,FALSE)</f>
        <v>RAK Ceramics</v>
      </c>
      <c r="Y584" s="228" t="str">
        <f>VLOOKUP(HelpMe7[[#This Row],[Technician]],Technicians[#All],2,FALSE)</f>
        <v>SAP SD</v>
      </c>
      <c r="Z584" s="233" t="str">
        <f>IF((TEXT("Oct 28, 2024 00:00 AM","mmm dd, yyyy hh:mm") - TEXT(HelpMe7[[#This Row],[Updated Creation Date]],"mmm dd, yyyy hh:mm"))&gt;0, "Yes","No")</f>
        <v>Yes</v>
      </c>
      <c r="AA584" s="230">
        <f ca="1">IF(HelpMe7[[#This Row],[Updated Resolved Date]]="-",NOW()-TEXT(HelpMe7[[#This Row],[Updated Creation Date]],"mmm dd, yyyy hh:mm"),HelpMe7[[#This Row],[Updated Resolved Date]]-HelpMe7[[#This Row],[Updated Creation Date]])</f>
        <v>96.381824537034845</v>
      </c>
      <c r="AB584" s="231">
        <f>YEAR(TEXT(HelpMe7[[#This Row],[Updated Creation Date]],"mmm dd, yyyy hh:mm"))</f>
        <v>2024</v>
      </c>
      <c r="AC584" s="228">
        <f>WEEKNUM(TEXT(HelpMe7[[#This Row],[Updated Creation Date]],"mmm dd, yyyy hh:mm"),2)</f>
        <v>38</v>
      </c>
      <c r="AD584" s="228" t="str">
        <f>_xlfn.CONCAT(HelpMe7[[#This Row],[Year]],"-W",HelpMe7[[#This Row],[Week'#]])</f>
        <v>2024-W38</v>
      </c>
      <c r="AE584" s="228" t="str">
        <f>IFERROR(VLOOKUP(HelpMe7[[#This Row],[ID]],CGTracker[#All],11,FALSE),"No CG Status Found")</f>
        <v>No CG Status Found</v>
      </c>
      <c r="AF584" s="228">
        <f>MONTH(TEXT(HelpMe7[[#This Row],[Updated Creation Date]],"mmm dd, yyyy hh:mm"))</f>
        <v>9</v>
      </c>
      <c r="AG584" s="228" t="str">
        <f>_xlfn.CONCAT(HelpMe7[[#This Row],[Year]],"-M",HelpMe7[[#This Row],[Month]])</f>
        <v>2024-M9</v>
      </c>
      <c r="AH584" s="228" t="str">
        <f ca="1">IF(HelpMe7[[#This Row],[Age]]&lt;2,"Less than 2",IF(HelpMe7[[#This Row],[Age]]&lt;5,"From 2 to 5",IF(HelpMe7[[#This Row],[Age]]&lt;10,"From 5 to 10","More than 10")))</f>
        <v>More than 10</v>
      </c>
      <c r="AI5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45557.375694444447</v>
      </c>
      <c r="AJ5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85" spans="1:36" ht="14.45">
      <c r="A585" s="236" t="s">
        <v>10328</v>
      </c>
      <c r="B585" s="224" t="s">
        <v>117</v>
      </c>
      <c r="C585" s="224" t="s">
        <v>795</v>
      </c>
      <c r="D585" s="1" t="s">
        <v>4540</v>
      </c>
      <c r="E585" s="224" t="s">
        <v>3131</v>
      </c>
      <c r="F585" s="224" t="s">
        <v>881</v>
      </c>
      <c r="G585" s="224" t="s">
        <v>882</v>
      </c>
      <c r="H585" s="224" t="s">
        <v>403</v>
      </c>
      <c r="I585" s="227" t="s">
        <v>10329</v>
      </c>
      <c r="J585" s="225" t="s">
        <v>10325</v>
      </c>
      <c r="K585" s="224" t="s">
        <v>846</v>
      </c>
      <c r="L585" s="225" t="s">
        <v>10251</v>
      </c>
      <c r="M585" s="224" t="s">
        <v>3131</v>
      </c>
      <c r="N585" s="224" t="s">
        <v>3134</v>
      </c>
      <c r="O585" s="224" t="s">
        <v>850</v>
      </c>
      <c r="P585" s="225" t="s">
        <v>10251</v>
      </c>
      <c r="Q585" s="224" t="s">
        <v>795</v>
      </c>
      <c r="R585" s="225" t="s">
        <v>10330</v>
      </c>
      <c r="S585" s="225" t="s">
        <v>10330</v>
      </c>
      <c r="T585" s="225" t="s">
        <v>10325</v>
      </c>
      <c r="U585" s="224" t="s">
        <v>890</v>
      </c>
      <c r="V585" s="224" t="s">
        <v>855</v>
      </c>
      <c r="W585" s="224" t="s">
        <v>869</v>
      </c>
      <c r="X585" s="228" t="str">
        <f>VLOOKUP(HelpMe7[[#This Row],[Technician]],Technicians[#All],3,FALSE)</f>
        <v>RAK Ceramics</v>
      </c>
      <c r="Y585" s="228" t="str">
        <f>VLOOKUP(HelpMe7[[#This Row],[Technician]],Technicians[#All],2,FALSE)</f>
        <v>SAP Basis</v>
      </c>
      <c r="Z585" s="230" t="str">
        <f>IF((TEXT("Oct 28, 2024 00:00 AM","mmm dd, yyyy hh:mm") - TEXT(HelpMe7[[#This Row],[Updated Creation Date]],"mmm dd, yyyy hh:mm"))&gt;0, "Yes","No")</f>
        <v>Yes</v>
      </c>
      <c r="AA585" s="230">
        <f ca="1">IF(HelpMe7[[#This Row],[Updated Resolved Date]]="-",NOW()-TEXT(HelpMe7[[#This Row],[Updated Creation Date]],"mmm dd, yyyy hh:mm"),HelpMe7[[#This Row],[Updated Resolved Date]]-HelpMe7[[#This Row],[Updated Creation Date]])</f>
        <v>2.1833333333343035</v>
      </c>
      <c r="AB585" s="231">
        <f>YEAR(TEXT(HelpMe7[[#This Row],[Updated Creation Date]],"mmm dd, yyyy hh:mm"))</f>
        <v>2024</v>
      </c>
      <c r="AC585" s="228">
        <f>WEEKNUM(TEXT(HelpMe7[[#This Row],[Updated Creation Date]],"mmm dd, yyyy hh:mm"),2)</f>
        <v>38</v>
      </c>
      <c r="AD585" s="228" t="str">
        <f>_xlfn.CONCAT(HelpMe7[[#This Row],[Year]],"-W",HelpMe7[[#This Row],[Week'#]])</f>
        <v>2024-W38</v>
      </c>
      <c r="AE585" s="228" t="str">
        <f>IFERROR(VLOOKUP(HelpMe7[[#This Row],[ID]],CGTracker[#All],11,FALSE),"No CG Status Found")</f>
        <v>No CG Status Found</v>
      </c>
      <c r="AF585" s="228">
        <f>MONTH(TEXT(HelpMe7[[#This Row],[Updated Creation Date]],"mmm dd, yyyy hh:mm"))</f>
        <v>9</v>
      </c>
      <c r="AG585" s="228" t="str">
        <f>_xlfn.CONCAT(HelpMe7[[#This Row],[Year]],"-M",HelpMe7[[#This Row],[Month]])</f>
        <v>2024-M9</v>
      </c>
      <c r="AH585" s="228" t="str">
        <f ca="1">IF(HelpMe7[[#This Row],[Age]]&lt;2,"Less than 2",IF(HelpMe7[[#This Row],[Age]]&lt;5,"From 2 to 5",IF(HelpMe7[[#This Row],[Age]]&lt;10,"From 5 to 10","More than 10")))</f>
        <v>From 2 to 5</v>
      </c>
      <c r="AI5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45556.428472222222</v>
      </c>
      <c r="AJ5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45558.611805555556</v>
      </c>
    </row>
    <row r="586" spans="1:36" ht="14.45">
      <c r="A586" s="236" t="s">
        <v>10331</v>
      </c>
      <c r="B586" s="224" t="s">
        <v>156</v>
      </c>
      <c r="C586" s="224" t="s">
        <v>892</v>
      </c>
      <c r="D586" s="1" t="s">
        <v>4543</v>
      </c>
      <c r="E586" s="224" t="s">
        <v>1143</v>
      </c>
      <c r="F586" s="224" t="s">
        <v>742</v>
      </c>
      <c r="G586" s="224" t="s">
        <v>516</v>
      </c>
      <c r="H586" s="224" t="s">
        <v>403</v>
      </c>
      <c r="I586" s="227" t="s">
        <v>10332</v>
      </c>
      <c r="J586" s="225" t="s">
        <v>10333</v>
      </c>
      <c r="K586" s="224" t="s">
        <v>846</v>
      </c>
      <c r="L586" s="225" t="s">
        <v>10334</v>
      </c>
      <c r="M586" s="224" t="s">
        <v>1143</v>
      </c>
      <c r="N586" s="224" t="s">
        <v>1122</v>
      </c>
      <c r="O586" s="224" t="s">
        <v>917</v>
      </c>
      <c r="P586" s="225" t="s">
        <v>10334</v>
      </c>
      <c r="Q586" s="224" t="s">
        <v>892</v>
      </c>
      <c r="R586" s="225" t="s">
        <v>10335</v>
      </c>
      <c r="S586" s="225" t="s">
        <v>10336</v>
      </c>
      <c r="T586" s="225" t="s">
        <v>10333</v>
      </c>
      <c r="U586" s="224" t="s">
        <v>855</v>
      </c>
      <c r="V586" s="224" t="s">
        <v>855</v>
      </c>
      <c r="W586" s="224" t="s">
        <v>869</v>
      </c>
      <c r="X586" s="228" t="str">
        <f>VLOOKUP(HelpMe7[[#This Row],[Technician]],Technicians[#All],3,FALSE)</f>
        <v>RAK Ceramics</v>
      </c>
      <c r="Y586" s="228" t="str">
        <f>VLOOKUP(HelpMe7[[#This Row],[Technician]],Technicians[#All],2,FALSE)</f>
        <v>SAP SD</v>
      </c>
      <c r="Z586" s="233" t="str">
        <f>IF((TEXT("Oct 28, 2024 00:00 AM","mmm dd, yyyy hh:mm") - TEXT(HelpMe7[[#This Row],[Updated Creation Date]],"mmm dd, yyyy hh:mm"))&gt;0, "Yes","No")</f>
        <v>Yes</v>
      </c>
      <c r="AA586" s="230">
        <f ca="1">IF(HelpMe7[[#This Row],[Updated Resolved Date]]="-",NOW()-TEXT(HelpMe7[[#This Row],[Updated Creation Date]],"mmm dd, yyyy hh:mm"),HelpMe7[[#This Row],[Updated Resolved Date]]-HelpMe7[[#This Row],[Updated Creation Date]])</f>
        <v>3.922222222223354</v>
      </c>
      <c r="AB586" s="231">
        <f>YEAR(TEXT(HelpMe7[[#This Row],[Updated Creation Date]],"mmm dd, yyyy hh:mm"))</f>
        <v>2024</v>
      </c>
      <c r="AC586" s="228">
        <f>WEEKNUM(TEXT(HelpMe7[[#This Row],[Updated Creation Date]],"mmm dd, yyyy hh:mm"),2)</f>
        <v>38</v>
      </c>
      <c r="AD586" s="228" t="str">
        <f>_xlfn.CONCAT(HelpMe7[[#This Row],[Year]],"-W",HelpMe7[[#This Row],[Week'#]])</f>
        <v>2024-W38</v>
      </c>
      <c r="AE586" s="228" t="str">
        <f>IFERROR(VLOOKUP(HelpMe7[[#This Row],[ID]],CGTracker[#All],11,FALSE),"No CG Status Found")</f>
        <v>No CG Status Found</v>
      </c>
      <c r="AF586" s="228">
        <f>MONTH(TEXT(HelpMe7[[#This Row],[Updated Creation Date]],"mmm dd, yyyy hh:mm"))</f>
        <v>9</v>
      </c>
      <c r="AG586" s="228" t="str">
        <f>_xlfn.CONCAT(HelpMe7[[#This Row],[Year]],"-M",HelpMe7[[#This Row],[Month]])</f>
        <v>2024-M9</v>
      </c>
      <c r="AH586" s="228" t="str">
        <f ca="1">IF(HelpMe7[[#This Row],[Age]]&lt;2,"Less than 2",IF(HelpMe7[[#This Row],[Age]]&lt;5,"From 2 to 5",IF(HelpMe7[[#This Row],[Age]]&lt;10,"From 5 to 10","More than 10")))</f>
        <v>From 2 to 5</v>
      </c>
      <c r="AI5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45555.423611111109</v>
      </c>
      <c r="AJ5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45559.345833333333</v>
      </c>
    </row>
    <row r="587" spans="1:36" ht="26.1">
      <c r="A587" s="236" t="s">
        <v>10337</v>
      </c>
      <c r="B587" s="224" t="s">
        <v>156</v>
      </c>
      <c r="C587" s="224" t="s">
        <v>795</v>
      </c>
      <c r="D587" s="1" t="s">
        <v>365</v>
      </c>
      <c r="E587" s="224" t="s">
        <v>2818</v>
      </c>
      <c r="F587" s="224" t="s">
        <v>4550</v>
      </c>
      <c r="G587" s="224" t="s">
        <v>941</v>
      </c>
      <c r="H587" s="224" t="s">
        <v>403</v>
      </c>
      <c r="I587" s="227" t="s">
        <v>10338</v>
      </c>
      <c r="J587" s="225" t="s">
        <v>4480</v>
      </c>
      <c r="K587" s="224" t="s">
        <v>846</v>
      </c>
      <c r="L587" s="225" t="s">
        <v>10339</v>
      </c>
      <c r="M587" s="224" t="s">
        <v>933</v>
      </c>
      <c r="N587" s="224" t="s">
        <v>1122</v>
      </c>
      <c r="O587" s="224" t="s">
        <v>1123</v>
      </c>
      <c r="P587" s="225" t="s">
        <v>10339</v>
      </c>
      <c r="Q587" s="224" t="s">
        <v>892</v>
      </c>
      <c r="R587" s="225" t="s">
        <v>10340</v>
      </c>
      <c r="S587" s="225" t="s">
        <v>10341</v>
      </c>
      <c r="T587" s="225" t="s">
        <v>4480</v>
      </c>
      <c r="U587" s="224" t="s">
        <v>855</v>
      </c>
      <c r="V587" s="224" t="s">
        <v>855</v>
      </c>
      <c r="W587" s="224" t="s">
        <v>869</v>
      </c>
      <c r="X587" s="228" t="str">
        <f>VLOOKUP(HelpMe7[[#This Row],[Technician]],Technicians[#All],3,FALSE)</f>
        <v>Capgemini</v>
      </c>
      <c r="Y587" s="228" t="str">
        <f>VLOOKUP(HelpMe7[[#This Row],[Technician]],Technicians[#All],2,FALSE)</f>
        <v>Management</v>
      </c>
      <c r="Z587" s="233" t="str">
        <f>IF((TEXT("Oct 28, 2024 00:00 AM","mmm dd, yyyy hh:mm") - TEXT(HelpMe7[[#This Row],[Updated Creation Date]],"mmm dd, yyyy hh:mm"))&gt;0, "Yes","No")</f>
        <v>Yes</v>
      </c>
      <c r="AA587" s="230">
        <f ca="1">IF(HelpMe7[[#This Row],[Updated Resolved Date]]="-",NOW()-TEXT(HelpMe7[[#This Row],[Updated Creation Date]],"mmm dd, yyyy hh:mm"),HelpMe7[[#This Row],[Updated Resolved Date]]-HelpMe7[[#This Row],[Updated Creation Date]])</f>
        <v>41.261111111110949</v>
      </c>
      <c r="AB587" s="231">
        <f>YEAR(TEXT(HelpMe7[[#This Row],[Updated Creation Date]],"mmm dd, yyyy hh:mm"))</f>
        <v>2024</v>
      </c>
      <c r="AC587" s="228">
        <f>WEEKNUM(TEXT(HelpMe7[[#This Row],[Updated Creation Date]],"mmm dd, yyyy hh:mm"),2)</f>
        <v>39</v>
      </c>
      <c r="AD587" s="228" t="str">
        <f>_xlfn.CONCAT(HelpMe7[[#This Row],[Year]],"-W",HelpMe7[[#This Row],[Week'#]])</f>
        <v>2024-W39</v>
      </c>
      <c r="AE587" s="228" t="str">
        <f>IFERROR(VLOOKUP(HelpMe7[[#This Row],[ID]],CGTracker[#All],11,FALSE),"No CG Status Found")</f>
        <v>No CG Status Found</v>
      </c>
      <c r="AF587" s="228">
        <f>MONTH(TEXT(HelpMe7[[#This Row],[Updated Creation Date]],"mmm dd, yyyy hh:mm"))</f>
        <v>9</v>
      </c>
      <c r="AG587" s="228" t="str">
        <f>_xlfn.CONCAT(HelpMe7[[#This Row],[Year]],"-M",HelpMe7[[#This Row],[Month]])</f>
        <v>2024-M9</v>
      </c>
      <c r="AH587" s="228" t="str">
        <f ca="1">IF(HelpMe7[[#This Row],[Age]]&lt;2,"Less than 2",IF(HelpMe7[[#This Row],[Age]]&lt;5,"From 2 to 5",IF(HelpMe7[[#This Row],[Age]]&lt;10,"From 5 to 10","More than 10")))</f>
        <v>More than 10</v>
      </c>
      <c r="AI5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45559.416666666664</v>
      </c>
      <c r="AJ5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45600.677777777775</v>
      </c>
    </row>
    <row r="588" spans="1:36" ht="14.45">
      <c r="A588" s="236" t="s">
        <v>10342</v>
      </c>
      <c r="B588" s="224" t="s">
        <v>117</v>
      </c>
      <c r="C588" s="224" t="s">
        <v>795</v>
      </c>
      <c r="D588" s="1" t="s">
        <v>4555</v>
      </c>
      <c r="E588" s="224" t="s">
        <v>4556</v>
      </c>
      <c r="F588" s="224" t="s">
        <v>881</v>
      </c>
      <c r="G588" s="224" t="s">
        <v>882</v>
      </c>
      <c r="H588" s="224" t="s">
        <v>403</v>
      </c>
      <c r="I588" s="227" t="s">
        <v>10343</v>
      </c>
      <c r="J588" s="225" t="s">
        <v>10344</v>
      </c>
      <c r="K588" s="224" t="s">
        <v>846</v>
      </c>
      <c r="L588" s="225" t="s">
        <v>10145</v>
      </c>
      <c r="M588" s="224" t="s">
        <v>4556</v>
      </c>
      <c r="N588" s="224" t="s">
        <v>899</v>
      </c>
      <c r="O588" s="224" t="s">
        <v>1123</v>
      </c>
      <c r="P588" s="225" t="s">
        <v>10145</v>
      </c>
      <c r="Q588" s="224" t="s">
        <v>892</v>
      </c>
      <c r="R588" s="225" t="s">
        <v>10345</v>
      </c>
      <c r="S588" s="225" t="s">
        <v>10345</v>
      </c>
      <c r="T588" s="225" t="s">
        <v>10344</v>
      </c>
      <c r="U588" s="224" t="s">
        <v>846</v>
      </c>
      <c r="V588" s="224" t="s">
        <v>855</v>
      </c>
      <c r="W588" s="224" t="s">
        <v>869</v>
      </c>
      <c r="X588" s="228" t="str">
        <f>VLOOKUP(HelpMe7[[#This Row],[Technician]],Technicians[#All],3,FALSE)</f>
        <v>RAK Ceramics</v>
      </c>
      <c r="Y588" s="228" t="str">
        <f>VLOOKUP(HelpMe7[[#This Row],[Technician]],Technicians[#All],2,FALSE)</f>
        <v>SAP Basis</v>
      </c>
      <c r="Z588" s="233" t="str">
        <f>IF((TEXT("Oct 28, 2024 00:00 AM","mmm dd, yyyy hh:mm") - TEXT(HelpMe7[[#This Row],[Updated Creation Date]],"mmm dd, yyyy hh:mm"))&gt;0, "Yes","No")</f>
        <v>Yes</v>
      </c>
      <c r="AA588" s="230">
        <f ca="1">IF(HelpMe7[[#This Row],[Updated Resolved Date]]="-",NOW()-TEXT(HelpMe7[[#This Row],[Updated Creation Date]],"mmm dd, yyyy hh:mm"),HelpMe7[[#This Row],[Updated Resolved Date]]-HelpMe7[[#This Row],[Updated Creation Date]])</f>
        <v>0.94652777777810115</v>
      </c>
      <c r="AB588" s="231">
        <f>YEAR(TEXT(HelpMe7[[#This Row],[Updated Creation Date]],"mmm dd, yyyy hh:mm"))</f>
        <v>2024</v>
      </c>
      <c r="AC588" s="228">
        <f>WEEKNUM(TEXT(HelpMe7[[#This Row],[Updated Creation Date]],"mmm dd, yyyy hh:mm"),2)</f>
        <v>39</v>
      </c>
      <c r="AD588" s="228" t="str">
        <f>_xlfn.CONCAT(HelpMe7[[#This Row],[Year]],"-W",HelpMe7[[#This Row],[Week'#]])</f>
        <v>2024-W39</v>
      </c>
      <c r="AE588" s="228" t="str">
        <f>IFERROR(VLOOKUP(HelpMe7[[#This Row],[ID]],CGTracker[#All],11,FALSE),"No CG Status Found")</f>
        <v>No CG Status Found</v>
      </c>
      <c r="AF588" s="228">
        <f>MONTH(TEXT(HelpMe7[[#This Row],[Updated Creation Date]],"mmm dd, yyyy hh:mm"))</f>
        <v>9</v>
      </c>
      <c r="AG588" s="228" t="str">
        <f>_xlfn.CONCAT(HelpMe7[[#This Row],[Year]],"-M",HelpMe7[[#This Row],[Month]])</f>
        <v>2024-M9</v>
      </c>
      <c r="AH588" s="228" t="str">
        <f ca="1">IF(HelpMe7[[#This Row],[Age]]&lt;2,"Less than 2",IF(HelpMe7[[#This Row],[Age]]&lt;5,"From 2 to 5",IF(HelpMe7[[#This Row],[Age]]&lt;10,"From 5 to 10","More than 10")))</f>
        <v>Less than 2</v>
      </c>
      <c r="AI5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45560.506944444445</v>
      </c>
      <c r="AJ5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45561.453472222223</v>
      </c>
    </row>
    <row r="589" spans="1:36" ht="14.45">
      <c r="A589" s="236" t="s">
        <v>10346</v>
      </c>
      <c r="B589" s="224" t="s">
        <v>156</v>
      </c>
      <c r="C589" s="224" t="s">
        <v>892</v>
      </c>
      <c r="D589" s="1" t="s">
        <v>4561</v>
      </c>
      <c r="E589" s="224" t="s">
        <v>603</v>
      </c>
      <c r="F589" s="224" t="s">
        <v>742</v>
      </c>
      <c r="G589" s="224" t="s">
        <v>941</v>
      </c>
      <c r="H589" s="224" t="s">
        <v>403</v>
      </c>
      <c r="I589" s="227" t="s">
        <v>4457</v>
      </c>
      <c r="J589" s="225" t="s">
        <v>10347</v>
      </c>
      <c r="K589" s="224" t="s">
        <v>846</v>
      </c>
      <c r="L589" s="225" t="s">
        <v>10348</v>
      </c>
      <c r="M589" s="224" t="s">
        <v>933</v>
      </c>
      <c r="N589" s="224" t="s">
        <v>886</v>
      </c>
      <c r="O589" s="224" t="s">
        <v>917</v>
      </c>
      <c r="P589" s="225" t="s">
        <v>10349</v>
      </c>
      <c r="Q589" s="224" t="s">
        <v>892</v>
      </c>
      <c r="R589" s="225" t="s">
        <v>10350</v>
      </c>
      <c r="S589" s="225" t="s">
        <v>10350</v>
      </c>
      <c r="T589" s="225" t="s">
        <v>10347</v>
      </c>
      <c r="U589" s="224" t="s">
        <v>855</v>
      </c>
      <c r="V589" s="224" t="s">
        <v>855</v>
      </c>
      <c r="W589" s="224" t="s">
        <v>869</v>
      </c>
      <c r="X589" s="228" t="str">
        <f>VLOOKUP(HelpMe7[[#This Row],[Technician]],Technicians[#All],3,FALSE)</f>
        <v>RAK Ceramics</v>
      </c>
      <c r="Y589" s="228" t="str">
        <f>VLOOKUP(HelpMe7[[#This Row],[Technician]],Technicians[#All],2,FALSE)</f>
        <v>SAP SD</v>
      </c>
      <c r="Z589" s="233" t="str">
        <f>IF((TEXT("Oct 28, 2024 00:00 AM","mmm dd, yyyy hh:mm") - TEXT(HelpMe7[[#This Row],[Updated Creation Date]],"mmm dd, yyyy hh:mm"))&gt;0, "Yes","No")</f>
        <v>Yes</v>
      </c>
      <c r="AA589" s="230">
        <f ca="1">IF(HelpMe7[[#This Row],[Updated Resolved Date]]="-",NOW()-TEXT(HelpMe7[[#This Row],[Updated Creation Date]],"mmm dd, yyyy hh:mm"),HelpMe7[[#This Row],[Updated Resolved Date]]-HelpMe7[[#This Row],[Updated Creation Date]])</f>
        <v>2.7777777795563452E-3</v>
      </c>
      <c r="AB589" s="231">
        <f>YEAR(TEXT(HelpMe7[[#This Row],[Updated Creation Date]],"mmm dd, yyyy hh:mm"))</f>
        <v>2024</v>
      </c>
      <c r="AC589" s="228">
        <f>WEEKNUM(TEXT(HelpMe7[[#This Row],[Updated Creation Date]],"mmm dd, yyyy hh:mm"),2)</f>
        <v>39</v>
      </c>
      <c r="AD589" s="228" t="str">
        <f>_xlfn.CONCAT(HelpMe7[[#This Row],[Year]],"-W",HelpMe7[[#This Row],[Week'#]])</f>
        <v>2024-W39</v>
      </c>
      <c r="AE589" s="228" t="str">
        <f>IFERROR(VLOOKUP(HelpMe7[[#This Row],[ID]],CGTracker[#All],11,FALSE),"No CG Status Found")</f>
        <v>No CG Status Found</v>
      </c>
      <c r="AF589" s="228">
        <f>MONTH(TEXT(HelpMe7[[#This Row],[Updated Creation Date]],"mmm dd, yyyy hh:mm"))</f>
        <v>9</v>
      </c>
      <c r="AG589" s="228" t="str">
        <f>_xlfn.CONCAT(HelpMe7[[#This Row],[Year]],"-M",HelpMe7[[#This Row],[Month]])</f>
        <v>2024-M9</v>
      </c>
      <c r="AH589" s="228" t="str">
        <f ca="1">IF(HelpMe7[[#This Row],[Age]]&lt;2,"Less than 2",IF(HelpMe7[[#This Row],[Age]]&lt;5,"From 2 to 5",IF(HelpMe7[[#This Row],[Age]]&lt;10,"From 5 to 10","More than 10")))</f>
        <v>Less than 2</v>
      </c>
      <c r="AI5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45558.521527777775</v>
      </c>
      <c r="AJ5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45558.524305555555</v>
      </c>
    </row>
    <row r="590" spans="1:36" ht="14.45">
      <c r="A590" s="236" t="s">
        <v>10351</v>
      </c>
      <c r="B590" s="224" t="s">
        <v>117</v>
      </c>
      <c r="C590" s="224" t="s">
        <v>795</v>
      </c>
      <c r="D590" s="1" t="s">
        <v>4567</v>
      </c>
      <c r="E590" s="224" t="s">
        <v>1877</v>
      </c>
      <c r="F590" s="224" t="s">
        <v>881</v>
      </c>
      <c r="G590" s="224" t="s">
        <v>882</v>
      </c>
      <c r="H590" s="224" t="s">
        <v>403</v>
      </c>
      <c r="I590" s="227" t="s">
        <v>10352</v>
      </c>
      <c r="J590" s="225" t="s">
        <v>10353</v>
      </c>
      <c r="K590" s="224" t="s">
        <v>846</v>
      </c>
      <c r="L590" s="225" t="s">
        <v>9968</v>
      </c>
      <c r="M590" s="224" t="s">
        <v>1877</v>
      </c>
      <c r="N590" s="224" t="s">
        <v>1666</v>
      </c>
      <c r="O590" s="224" t="s">
        <v>850</v>
      </c>
      <c r="P590" s="225" t="s">
        <v>9968</v>
      </c>
      <c r="Q590" s="224" t="s">
        <v>795</v>
      </c>
      <c r="R590" s="225" t="s">
        <v>10354</v>
      </c>
      <c r="S590" s="225" t="s">
        <v>10355</v>
      </c>
      <c r="T590" s="225" t="s">
        <v>10353</v>
      </c>
      <c r="U590" s="224" t="s">
        <v>890</v>
      </c>
      <c r="V590" s="224" t="s">
        <v>855</v>
      </c>
      <c r="W590" s="224" t="s">
        <v>869</v>
      </c>
      <c r="X590" s="228" t="str">
        <f>VLOOKUP(HelpMe7[[#This Row],[Technician]],Technicians[#All],3,FALSE)</f>
        <v>RAK Ceramics</v>
      </c>
      <c r="Y590" s="228" t="str">
        <f>VLOOKUP(HelpMe7[[#This Row],[Technician]],Technicians[#All],2,FALSE)</f>
        <v>SAP Basis</v>
      </c>
      <c r="Z590" s="233" t="str">
        <f>IF((TEXT("Oct 28, 2024 00:00 AM","mmm dd, yyyy hh:mm") - TEXT(HelpMe7[[#This Row],[Updated Creation Date]],"mmm dd, yyyy hh:mm"))&gt;0, "Yes","No")</f>
        <v>Yes</v>
      </c>
      <c r="AA590" s="230">
        <f ca="1">IF(HelpMe7[[#This Row],[Updated Resolved Date]]="-",NOW()-TEXT(HelpMe7[[#This Row],[Updated Creation Date]],"mmm dd, yyyy hh:mm"),HelpMe7[[#This Row],[Updated Resolved Date]]-HelpMe7[[#This Row],[Updated Creation Date]])</f>
        <v>0.12916666666569654</v>
      </c>
      <c r="AB590" s="231">
        <f>YEAR(TEXT(HelpMe7[[#This Row],[Updated Creation Date]],"mmm dd, yyyy hh:mm"))</f>
        <v>2024</v>
      </c>
      <c r="AC590" s="228">
        <f>WEEKNUM(TEXT(HelpMe7[[#This Row],[Updated Creation Date]],"mmm dd, yyyy hh:mm"),2)</f>
        <v>39</v>
      </c>
      <c r="AD590" s="228" t="str">
        <f>_xlfn.CONCAT(HelpMe7[[#This Row],[Year]],"-W",HelpMe7[[#This Row],[Week'#]])</f>
        <v>2024-W39</v>
      </c>
      <c r="AE590" s="228" t="str">
        <f>IFERROR(VLOOKUP(HelpMe7[[#This Row],[ID]],CGTracker[#All],11,FALSE),"No CG Status Found")</f>
        <v>No CG Status Found</v>
      </c>
      <c r="AF590" s="228">
        <f>MONTH(TEXT(HelpMe7[[#This Row],[Updated Creation Date]],"mmm dd, yyyy hh:mm"))</f>
        <v>9</v>
      </c>
      <c r="AG590" s="228" t="str">
        <f>_xlfn.CONCAT(HelpMe7[[#This Row],[Year]],"-M",HelpMe7[[#This Row],[Month]])</f>
        <v>2024-M9</v>
      </c>
      <c r="AH590" s="228" t="str">
        <f ca="1">IF(HelpMe7[[#This Row],[Age]]&lt;2,"Less than 2",IF(HelpMe7[[#This Row],[Age]]&lt;5,"From 2 to 5",IF(HelpMe7[[#This Row],[Age]]&lt;10,"From 5 to 10","More than 10")))</f>
        <v>Less than 2</v>
      </c>
      <c r="AI5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45558.535416666666</v>
      </c>
      <c r="AJ5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45558.664583333331</v>
      </c>
    </row>
    <row r="591" spans="1:36" ht="26.1">
      <c r="A591" s="236" t="s">
        <v>10356</v>
      </c>
      <c r="B591" s="224" t="s">
        <v>117</v>
      </c>
      <c r="C591" s="224" t="s">
        <v>795</v>
      </c>
      <c r="D591" s="1" t="s">
        <v>4573</v>
      </c>
      <c r="E591" s="224" t="s">
        <v>1536</v>
      </c>
      <c r="F591" s="224" t="s">
        <v>603</v>
      </c>
      <c r="G591" s="224" t="s">
        <v>860</v>
      </c>
      <c r="H591" s="224" t="s">
        <v>403</v>
      </c>
      <c r="I591" s="227" t="s">
        <v>10357</v>
      </c>
      <c r="J591" s="225" t="s">
        <v>10358</v>
      </c>
      <c r="K591" s="224" t="s">
        <v>846</v>
      </c>
      <c r="L591" s="225" t="s">
        <v>8280</v>
      </c>
      <c r="M591" s="224" t="s">
        <v>2448</v>
      </c>
      <c r="N591" s="224" t="s">
        <v>886</v>
      </c>
      <c r="O591" s="224" t="s">
        <v>917</v>
      </c>
      <c r="P591" s="225" t="s">
        <v>8280</v>
      </c>
      <c r="Q591" s="224" t="s">
        <v>795</v>
      </c>
      <c r="R591" s="225" t="s">
        <v>9789</v>
      </c>
      <c r="S591" s="225" t="s">
        <v>10359</v>
      </c>
      <c r="T591" s="225" t="s">
        <v>10358</v>
      </c>
      <c r="U591" s="224" t="s">
        <v>846</v>
      </c>
      <c r="V591" s="224" t="s">
        <v>855</v>
      </c>
      <c r="W591" s="224" t="s">
        <v>1544</v>
      </c>
      <c r="X591" s="228" t="str">
        <f>VLOOKUP(HelpMe7[[#This Row],[Technician]],Technicians[#All],3,FALSE)</f>
        <v>RAK Ceramics</v>
      </c>
      <c r="Y591" s="228" t="str">
        <f>VLOOKUP(HelpMe7[[#This Row],[Technician]],Technicians[#All],2,FALSE)</f>
        <v>SAP ABAP</v>
      </c>
      <c r="Z591" s="233" t="str">
        <f>IF((TEXT("Oct 28, 2024 00:00 AM","mmm dd, yyyy hh:mm") - TEXT(HelpMe7[[#This Row],[Updated Creation Date]],"mmm dd, yyyy hh:mm"))&gt;0, "Yes","No")</f>
        <v>Yes</v>
      </c>
      <c r="AA591" s="230">
        <f ca="1">IF(HelpMe7[[#This Row],[Updated Resolved Date]]="-",NOW()-TEXT(HelpMe7[[#This Row],[Updated Creation Date]],"mmm dd, yyyy hh:mm"),HelpMe7[[#This Row],[Updated Resolved Date]]-HelpMe7[[#This Row],[Updated Creation Date]])</f>
        <v>9.851388888884685</v>
      </c>
      <c r="AB591" s="231">
        <f>YEAR(TEXT(HelpMe7[[#This Row],[Updated Creation Date]],"mmm dd, yyyy hh:mm"))</f>
        <v>2024</v>
      </c>
      <c r="AC591" s="228">
        <f>WEEKNUM(TEXT(HelpMe7[[#This Row],[Updated Creation Date]],"mmm dd, yyyy hh:mm"),2)</f>
        <v>39</v>
      </c>
      <c r="AD591" s="228" t="str">
        <f>_xlfn.CONCAT(HelpMe7[[#This Row],[Year]],"-W",HelpMe7[[#This Row],[Week'#]])</f>
        <v>2024-W39</v>
      </c>
      <c r="AE591" s="228" t="str">
        <f>IFERROR(VLOOKUP(HelpMe7[[#This Row],[ID]],CGTracker[#All],11,FALSE),"No CG Status Found")</f>
        <v>No CG Status Found</v>
      </c>
      <c r="AF591" s="228">
        <f>MONTH(TEXT(HelpMe7[[#This Row],[Updated Creation Date]],"mmm dd, yyyy hh:mm"))</f>
        <v>9</v>
      </c>
      <c r="AG591" s="228" t="str">
        <f>_xlfn.CONCAT(HelpMe7[[#This Row],[Year]],"-M",HelpMe7[[#This Row],[Month]])</f>
        <v>2024-M9</v>
      </c>
      <c r="AH591" s="228" t="str">
        <f ca="1">IF(HelpMe7[[#This Row],[Age]]&lt;2,"Less than 2",IF(HelpMe7[[#This Row],[Age]]&lt;5,"From 2 to 5",IF(HelpMe7[[#This Row],[Age]]&lt;10,"From 5 to 10","More than 10")))</f>
        <v>From 5 to 10</v>
      </c>
      <c r="AI5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45558.612500000003</v>
      </c>
      <c r="AJ5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45568.463888888888</v>
      </c>
    </row>
    <row r="592" spans="1:36" ht="26.1">
      <c r="A592" s="236" t="s">
        <v>10360</v>
      </c>
      <c r="B592" s="224" t="s">
        <v>117</v>
      </c>
      <c r="C592" s="224" t="s">
        <v>795</v>
      </c>
      <c r="D592" s="1" t="s">
        <v>4578</v>
      </c>
      <c r="E592" s="224" t="s">
        <v>4579</v>
      </c>
      <c r="F592" s="224" t="s">
        <v>881</v>
      </c>
      <c r="G592" s="224" t="s">
        <v>882</v>
      </c>
      <c r="H592" s="224" t="s">
        <v>403</v>
      </c>
      <c r="I592" s="227" t="s">
        <v>10361</v>
      </c>
      <c r="J592" s="225" t="s">
        <v>10362</v>
      </c>
      <c r="K592" s="224" t="s">
        <v>890</v>
      </c>
      <c r="L592" s="225" t="s">
        <v>8274</v>
      </c>
      <c r="M592" s="224" t="s">
        <v>933</v>
      </c>
      <c r="N592" s="224" t="s">
        <v>1170</v>
      </c>
      <c r="O592" s="224" t="s">
        <v>850</v>
      </c>
      <c r="P592" s="225" t="s">
        <v>8274</v>
      </c>
      <c r="Q592" s="224" t="s">
        <v>795</v>
      </c>
      <c r="R592" s="225" t="s">
        <v>10363</v>
      </c>
      <c r="S592" s="225" t="s">
        <v>10363</v>
      </c>
      <c r="T592" s="225" t="s">
        <v>10362</v>
      </c>
      <c r="U592" s="224" t="s">
        <v>890</v>
      </c>
      <c r="V592" s="224" t="s">
        <v>855</v>
      </c>
      <c r="W592" s="224" t="s">
        <v>938</v>
      </c>
      <c r="X592" s="228" t="str">
        <f>VLOOKUP(HelpMe7[[#This Row],[Technician]],Technicians[#All],3,FALSE)</f>
        <v>RAK Ceramics</v>
      </c>
      <c r="Y592" s="228" t="str">
        <f>VLOOKUP(HelpMe7[[#This Row],[Technician]],Technicians[#All],2,FALSE)</f>
        <v>SAP Basis</v>
      </c>
      <c r="Z592" s="233" t="str">
        <f>IF((TEXT("Oct 28, 2024 00:00 AM","mmm dd, yyyy hh:mm") - TEXT(HelpMe7[[#This Row],[Updated Creation Date]],"mmm dd, yyyy hh:mm"))&gt;0, "Yes","No")</f>
        <v>Yes</v>
      </c>
      <c r="AA592" s="230">
        <f ca="1">IF(HelpMe7[[#This Row],[Updated Resolved Date]]="-",NOW()-TEXT(HelpMe7[[#This Row],[Updated Creation Date]],"mmm dd, yyyy hh:mm"),HelpMe7[[#This Row],[Updated Resolved Date]]-HelpMe7[[#This Row],[Updated Creation Date]])</f>
        <v>37.44999999999709</v>
      </c>
      <c r="AB592" s="231">
        <f>YEAR(TEXT(HelpMe7[[#This Row],[Updated Creation Date]],"mmm dd, yyyy hh:mm"))</f>
        <v>2024</v>
      </c>
      <c r="AC592" s="228">
        <f>WEEKNUM(TEXT(HelpMe7[[#This Row],[Updated Creation Date]],"mmm dd, yyyy hh:mm"),2)</f>
        <v>39</v>
      </c>
      <c r="AD592" s="228" t="str">
        <f>_xlfn.CONCAT(HelpMe7[[#This Row],[Year]],"-W",HelpMe7[[#This Row],[Week'#]])</f>
        <v>2024-W39</v>
      </c>
      <c r="AE592" s="228" t="str">
        <f>IFERROR(VLOOKUP(HelpMe7[[#This Row],[ID]],CGTracker[#All],11,FALSE),"No CG Status Found")</f>
        <v>No CG Status Found</v>
      </c>
      <c r="AF592" s="228">
        <f>MONTH(TEXT(HelpMe7[[#This Row],[Updated Creation Date]],"mmm dd, yyyy hh:mm"))</f>
        <v>9</v>
      </c>
      <c r="AG592" s="228" t="str">
        <f>_xlfn.CONCAT(HelpMe7[[#This Row],[Year]],"-M",HelpMe7[[#This Row],[Month]])</f>
        <v>2024-M9</v>
      </c>
      <c r="AH592" s="228" t="str">
        <f ca="1">IF(HelpMe7[[#This Row],[Age]]&lt;2,"Less than 2",IF(HelpMe7[[#This Row],[Age]]&lt;5,"From 2 to 5",IF(HelpMe7[[#This Row],[Age]]&lt;10,"From 5 to 10","More than 10")))</f>
        <v>More than 10</v>
      </c>
      <c r="AI5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45560.263194444444</v>
      </c>
      <c r="AJ5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45597.713194444441</v>
      </c>
    </row>
    <row r="593" spans="1:36" ht="26.1">
      <c r="A593" s="236" t="s">
        <v>10364</v>
      </c>
      <c r="B593" s="224" t="s">
        <v>117</v>
      </c>
      <c r="C593" s="224" t="s">
        <v>795</v>
      </c>
      <c r="D593" s="1" t="s">
        <v>4584</v>
      </c>
      <c r="E593" s="224" t="s">
        <v>3131</v>
      </c>
      <c r="F593" s="224" t="s">
        <v>881</v>
      </c>
      <c r="G593" s="224" t="s">
        <v>882</v>
      </c>
      <c r="H593" s="224" t="s">
        <v>403</v>
      </c>
      <c r="I593" s="227" t="s">
        <v>10365</v>
      </c>
      <c r="J593" s="225" t="s">
        <v>10362</v>
      </c>
      <c r="K593" s="224" t="s">
        <v>890</v>
      </c>
      <c r="L593" s="225" t="s">
        <v>10366</v>
      </c>
      <c r="M593" s="224" t="s">
        <v>933</v>
      </c>
      <c r="N593" s="224" t="s">
        <v>3134</v>
      </c>
      <c r="O593" s="224" t="s">
        <v>850</v>
      </c>
      <c r="P593" s="225" t="s">
        <v>10366</v>
      </c>
      <c r="Q593" s="224" t="s">
        <v>795</v>
      </c>
      <c r="R593" s="225" t="s">
        <v>10367</v>
      </c>
      <c r="S593" s="225" t="s">
        <v>10367</v>
      </c>
      <c r="T593" s="225" t="s">
        <v>10362</v>
      </c>
      <c r="U593" s="224" t="s">
        <v>890</v>
      </c>
      <c r="V593" s="224" t="s">
        <v>855</v>
      </c>
      <c r="W593" s="224" t="s">
        <v>938</v>
      </c>
      <c r="X593" s="228" t="str">
        <f>VLOOKUP(HelpMe7[[#This Row],[Technician]],Technicians[#All],3,FALSE)</f>
        <v>RAK Ceramics</v>
      </c>
      <c r="Y593" s="228" t="str">
        <f>VLOOKUP(HelpMe7[[#This Row],[Technician]],Technicians[#All],2,FALSE)</f>
        <v>SAP Basis</v>
      </c>
      <c r="Z593" s="233" t="str">
        <f>IF((TEXT("Oct 28, 2024 00:00 AM","mmm dd, yyyy hh:mm") - TEXT(HelpMe7[[#This Row],[Updated Creation Date]],"mmm dd, yyyy hh:mm"))&gt;0, "Yes","No")</f>
        <v>Yes</v>
      </c>
      <c r="AA593" s="230">
        <f ca="1">IF(HelpMe7[[#This Row],[Updated Resolved Date]]="-",NOW()-TEXT(HelpMe7[[#This Row],[Updated Creation Date]],"mmm dd, yyyy hh:mm"),HelpMe7[[#This Row],[Updated Resolved Date]]-HelpMe7[[#This Row],[Updated Creation Date]])</f>
        <v>62.421527777776646</v>
      </c>
      <c r="AB593" s="231">
        <f>YEAR(TEXT(HelpMe7[[#This Row],[Updated Creation Date]],"mmm dd, yyyy hh:mm"))</f>
        <v>2024</v>
      </c>
      <c r="AC593" s="228">
        <f>WEEKNUM(TEXT(HelpMe7[[#This Row],[Updated Creation Date]],"mmm dd, yyyy hh:mm"),2)</f>
        <v>39</v>
      </c>
      <c r="AD593" s="228" t="str">
        <f>_xlfn.CONCAT(HelpMe7[[#This Row],[Year]],"-W",HelpMe7[[#This Row],[Week'#]])</f>
        <v>2024-W39</v>
      </c>
      <c r="AE593" s="228" t="str">
        <f>IFERROR(VLOOKUP(HelpMe7[[#This Row],[ID]],CGTracker[#All],11,FALSE),"No CG Status Found")</f>
        <v>No CG Status Found</v>
      </c>
      <c r="AF593" s="228">
        <f>MONTH(TEXT(HelpMe7[[#This Row],[Updated Creation Date]],"mmm dd, yyyy hh:mm"))</f>
        <v>9</v>
      </c>
      <c r="AG593" s="228" t="str">
        <f>_xlfn.CONCAT(HelpMe7[[#This Row],[Year]],"-M",HelpMe7[[#This Row],[Month]])</f>
        <v>2024-M9</v>
      </c>
      <c r="AH593" s="228" t="str">
        <f ca="1">IF(HelpMe7[[#This Row],[Age]]&lt;2,"Less than 2",IF(HelpMe7[[#This Row],[Age]]&lt;5,"From 2 to 5",IF(HelpMe7[[#This Row],[Age]]&lt;10,"From 5 to 10","More than 10")))</f>
        <v>More than 10</v>
      </c>
      <c r="AI5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45560.323611111111</v>
      </c>
      <c r="AJ5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45622.745138888888</v>
      </c>
    </row>
    <row r="594" spans="1:36" ht="14.45">
      <c r="A594" s="236" t="s">
        <v>10368</v>
      </c>
      <c r="B594" s="224" t="s">
        <v>156</v>
      </c>
      <c r="C594" s="224" t="s">
        <v>841</v>
      </c>
      <c r="D594" s="1" t="s">
        <v>4588</v>
      </c>
      <c r="E594" s="224" t="s">
        <v>1712</v>
      </c>
      <c r="F594" s="224" t="s">
        <v>742</v>
      </c>
      <c r="G594" s="224" t="s">
        <v>516</v>
      </c>
      <c r="H594" s="224" t="s">
        <v>403</v>
      </c>
      <c r="I594" s="227" t="s">
        <v>10369</v>
      </c>
      <c r="J594" s="225" t="s">
        <v>10370</v>
      </c>
      <c r="K594" s="224" t="s">
        <v>846</v>
      </c>
      <c r="L594" s="225" t="s">
        <v>10371</v>
      </c>
      <c r="M594" s="224" t="s">
        <v>933</v>
      </c>
      <c r="N594" s="224" t="s">
        <v>874</v>
      </c>
      <c r="O594" s="224" t="s">
        <v>850</v>
      </c>
      <c r="P594" s="225" t="s">
        <v>10371</v>
      </c>
      <c r="Q594" s="224" t="s">
        <v>841</v>
      </c>
      <c r="R594" s="225" t="s">
        <v>10372</v>
      </c>
      <c r="S594" s="225" t="s">
        <v>10373</v>
      </c>
      <c r="T594" s="225" t="s">
        <v>10370</v>
      </c>
      <c r="U594" s="224" t="s">
        <v>855</v>
      </c>
      <c r="V594" s="224" t="s">
        <v>4595</v>
      </c>
      <c r="W594" s="224" t="s">
        <v>869</v>
      </c>
      <c r="X594" s="228" t="str">
        <f>VLOOKUP(HelpMe7[[#This Row],[Technician]],Technicians[#All],3,FALSE)</f>
        <v>RAK Ceramics</v>
      </c>
      <c r="Y594" s="228" t="str">
        <f>VLOOKUP(HelpMe7[[#This Row],[Technician]],Technicians[#All],2,FALSE)</f>
        <v>SAP SD</v>
      </c>
      <c r="Z594" s="233" t="str">
        <f>IF((TEXT("Oct 28, 2024 00:00 AM","mmm dd, yyyy hh:mm") - TEXT(HelpMe7[[#This Row],[Updated Creation Date]],"mmm dd, yyyy hh:mm"))&gt;0, "Yes","No")</f>
        <v>Yes</v>
      </c>
      <c r="AA594" s="230">
        <f ca="1">IF(HelpMe7[[#This Row],[Updated Resolved Date]]="-",NOW()-TEXT(HelpMe7[[#This Row],[Updated Creation Date]],"mmm dd, yyyy hh:mm"),HelpMe7[[#This Row],[Updated Resolved Date]]-HelpMe7[[#This Row],[Updated Creation Date]])</f>
        <v>13.143055555556202</v>
      </c>
      <c r="AB594" s="231">
        <f>YEAR(TEXT(HelpMe7[[#This Row],[Updated Creation Date]],"mmm dd, yyyy hh:mm"))</f>
        <v>2024</v>
      </c>
      <c r="AC594" s="228">
        <f>WEEKNUM(TEXT(HelpMe7[[#This Row],[Updated Creation Date]],"mmm dd, yyyy hh:mm"),2)</f>
        <v>39</v>
      </c>
      <c r="AD594" s="228" t="str">
        <f>_xlfn.CONCAT(HelpMe7[[#This Row],[Year]],"-W",HelpMe7[[#This Row],[Week'#]])</f>
        <v>2024-W39</v>
      </c>
      <c r="AE594" s="228" t="str">
        <f>IFERROR(VLOOKUP(HelpMe7[[#This Row],[ID]],CGTracker[#All],11,FALSE),"No CG Status Found")</f>
        <v>No CG Status Found</v>
      </c>
      <c r="AF594" s="228">
        <f>MONTH(TEXT(HelpMe7[[#This Row],[Updated Creation Date]],"mmm dd, yyyy hh:mm"))</f>
        <v>9</v>
      </c>
      <c r="AG594" s="228" t="str">
        <f>_xlfn.CONCAT(HelpMe7[[#This Row],[Year]],"-M",HelpMe7[[#This Row],[Month]])</f>
        <v>2024-M9</v>
      </c>
      <c r="AH594" s="228" t="str">
        <f ca="1">IF(HelpMe7[[#This Row],[Age]]&lt;2,"Less than 2",IF(HelpMe7[[#This Row],[Age]]&lt;5,"From 2 to 5",IF(HelpMe7[[#This Row],[Age]]&lt;10,"From 5 to 10","More than 10")))</f>
        <v>More than 10</v>
      </c>
      <c r="AI5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45560.384027777778</v>
      </c>
      <c r="AJ5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45573.527083333334</v>
      </c>
    </row>
    <row r="595" spans="1:36" ht="14.45">
      <c r="A595" s="236" t="s">
        <v>10374</v>
      </c>
      <c r="B595" s="224" t="s">
        <v>117</v>
      </c>
      <c r="C595" s="224" t="s">
        <v>795</v>
      </c>
      <c r="D595" s="1" t="s">
        <v>4596</v>
      </c>
      <c r="E595" s="224" t="s">
        <v>4521</v>
      </c>
      <c r="F595" s="224" t="s">
        <v>742</v>
      </c>
      <c r="G595" s="224" t="s">
        <v>941</v>
      </c>
      <c r="H595" s="224" t="s">
        <v>268</v>
      </c>
      <c r="I595" s="227" t="s">
        <v>10375</v>
      </c>
      <c r="J595" s="225" t="s">
        <v>10376</v>
      </c>
      <c r="K595" s="224" t="s">
        <v>846</v>
      </c>
      <c r="L595" s="225" t="s">
        <v>855</v>
      </c>
      <c r="M595" s="224" t="s">
        <v>933</v>
      </c>
      <c r="N595" s="224" t="s">
        <v>1240</v>
      </c>
      <c r="O595" s="224" t="s">
        <v>850</v>
      </c>
      <c r="P595" s="225" t="s">
        <v>10377</v>
      </c>
      <c r="Q595" s="224" t="s">
        <v>795</v>
      </c>
      <c r="R595" s="225" t="s">
        <v>855</v>
      </c>
      <c r="S595" s="225" t="s">
        <v>10378</v>
      </c>
      <c r="T595" s="225" t="s">
        <v>10376</v>
      </c>
      <c r="U595" s="224" t="s">
        <v>846</v>
      </c>
      <c r="V595" s="224" t="s">
        <v>855</v>
      </c>
      <c r="W595" s="224" t="s">
        <v>869</v>
      </c>
      <c r="X595" s="228" t="str">
        <f>VLOOKUP(HelpMe7[[#This Row],[Technician]],Technicians[#All],3,FALSE)</f>
        <v>RAK Ceramics</v>
      </c>
      <c r="Y595" s="228" t="str">
        <f>VLOOKUP(HelpMe7[[#This Row],[Technician]],Technicians[#All],2,FALSE)</f>
        <v>SAP SD</v>
      </c>
      <c r="Z595" s="233" t="str">
        <f>IF((TEXT("Oct 28, 2024 00:00 AM","mmm dd, yyyy hh:mm") - TEXT(HelpMe7[[#This Row],[Updated Creation Date]],"mmm dd, yyyy hh:mm"))&gt;0, "Yes","No")</f>
        <v>Yes</v>
      </c>
      <c r="AA595" s="230">
        <f ca="1">IF(HelpMe7[[#This Row],[Updated Resolved Date]]="-",NOW()-TEXT(HelpMe7[[#This Row],[Updated Creation Date]],"mmm dd, yyyy hh:mm"),HelpMe7[[#This Row],[Updated Resolved Date]]-HelpMe7[[#This Row],[Updated Creation Date]])</f>
        <v>93.238074537039211</v>
      </c>
      <c r="AB595" s="231">
        <f>YEAR(TEXT(HelpMe7[[#This Row],[Updated Creation Date]],"mmm dd, yyyy hh:mm"))</f>
        <v>2024</v>
      </c>
      <c r="AC595" s="228">
        <f>WEEKNUM(TEXT(HelpMe7[[#This Row],[Updated Creation Date]],"mmm dd, yyyy hh:mm"),2)</f>
        <v>39</v>
      </c>
      <c r="AD595" s="228" t="str">
        <f>_xlfn.CONCAT(HelpMe7[[#This Row],[Year]],"-W",HelpMe7[[#This Row],[Week'#]])</f>
        <v>2024-W39</v>
      </c>
      <c r="AE595" s="228" t="str">
        <f>IFERROR(VLOOKUP(HelpMe7[[#This Row],[ID]],CGTracker[#All],11,FALSE),"No CG Status Found")</f>
        <v>No CG Status Found</v>
      </c>
      <c r="AF595" s="228">
        <f>MONTH(TEXT(HelpMe7[[#This Row],[Updated Creation Date]],"mmm dd, yyyy hh:mm"))</f>
        <v>9</v>
      </c>
      <c r="AG595" s="228" t="str">
        <f>_xlfn.CONCAT(HelpMe7[[#This Row],[Year]],"-M",HelpMe7[[#This Row],[Month]])</f>
        <v>2024-M9</v>
      </c>
      <c r="AH595" s="228" t="str">
        <f ca="1">IF(HelpMe7[[#This Row],[Age]]&lt;2,"Less than 2",IF(HelpMe7[[#This Row],[Age]]&lt;5,"From 2 to 5",IF(HelpMe7[[#This Row],[Age]]&lt;10,"From 5 to 10","More than 10")))</f>
        <v>More than 10</v>
      </c>
      <c r="AI5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45560.519444444442</v>
      </c>
      <c r="AJ5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596" spans="1:36" ht="26.1">
      <c r="A596" s="236" t="s">
        <v>10379</v>
      </c>
      <c r="B596" s="224" t="s">
        <v>156</v>
      </c>
      <c r="C596" s="224" t="s">
        <v>795</v>
      </c>
      <c r="D596" s="1" t="s">
        <v>4602</v>
      </c>
      <c r="E596" s="224" t="s">
        <v>4603</v>
      </c>
      <c r="F596" s="224" t="s">
        <v>881</v>
      </c>
      <c r="G596" s="224" t="s">
        <v>882</v>
      </c>
      <c r="H596" s="224" t="s">
        <v>403</v>
      </c>
      <c r="I596" s="227" t="s">
        <v>10380</v>
      </c>
      <c r="J596" s="225" t="s">
        <v>10381</v>
      </c>
      <c r="K596" s="224" t="s">
        <v>890</v>
      </c>
      <c r="L596" s="225" t="s">
        <v>4941</v>
      </c>
      <c r="M596" s="224" t="s">
        <v>933</v>
      </c>
      <c r="N596" s="224" t="s">
        <v>1156</v>
      </c>
      <c r="O596" s="224" t="s">
        <v>850</v>
      </c>
      <c r="P596" s="225" t="s">
        <v>4941</v>
      </c>
      <c r="Q596" s="224" t="s">
        <v>795</v>
      </c>
      <c r="R596" s="225" t="s">
        <v>10382</v>
      </c>
      <c r="S596" s="225" t="s">
        <v>10383</v>
      </c>
      <c r="T596" s="225" t="s">
        <v>10381</v>
      </c>
      <c r="U596" s="224" t="s">
        <v>855</v>
      </c>
      <c r="V596" s="224" t="s">
        <v>855</v>
      </c>
      <c r="W596" s="224" t="s">
        <v>938</v>
      </c>
      <c r="X596" s="228" t="str">
        <f>VLOOKUP(HelpMe7[[#This Row],[Technician]],Technicians[#All],3,FALSE)</f>
        <v>RAK Ceramics</v>
      </c>
      <c r="Y596" s="228" t="str">
        <f>VLOOKUP(HelpMe7[[#This Row],[Technician]],Technicians[#All],2,FALSE)</f>
        <v>SAP Basis</v>
      </c>
      <c r="Z596" s="233" t="str">
        <f>IF((TEXT("Oct 28, 2024 00:00 AM","mmm dd, yyyy hh:mm") - TEXT(HelpMe7[[#This Row],[Updated Creation Date]],"mmm dd, yyyy hh:mm"))&gt;0, "Yes","No")</f>
        <v>Yes</v>
      </c>
      <c r="AA596" s="230">
        <f ca="1">IF(HelpMe7[[#This Row],[Updated Resolved Date]]="-",NOW()-TEXT(HelpMe7[[#This Row],[Updated Creation Date]],"mmm dd, yyyy hh:mm"),HelpMe7[[#This Row],[Updated Resolved Date]]-HelpMe7[[#This Row],[Updated Creation Date]])</f>
        <v>5.0965277777795563</v>
      </c>
      <c r="AB596" s="231">
        <f>YEAR(TEXT(HelpMe7[[#This Row],[Updated Creation Date]],"mmm dd, yyyy hh:mm"))</f>
        <v>2024</v>
      </c>
      <c r="AC596" s="228">
        <f>WEEKNUM(TEXT(HelpMe7[[#This Row],[Updated Creation Date]],"mmm dd, yyyy hh:mm"),2)</f>
        <v>39</v>
      </c>
      <c r="AD596" s="228" t="str">
        <f>_xlfn.CONCAT(HelpMe7[[#This Row],[Year]],"-W",HelpMe7[[#This Row],[Week'#]])</f>
        <v>2024-W39</v>
      </c>
      <c r="AE596" s="228" t="str">
        <f>IFERROR(VLOOKUP(HelpMe7[[#This Row],[ID]],CGTracker[#All],11,FALSE),"No CG Status Found")</f>
        <v>No CG Status Found</v>
      </c>
      <c r="AF596" s="228">
        <f>MONTH(TEXT(HelpMe7[[#This Row],[Updated Creation Date]],"mmm dd, yyyy hh:mm"))</f>
        <v>9</v>
      </c>
      <c r="AG596" s="228" t="str">
        <f>_xlfn.CONCAT(HelpMe7[[#This Row],[Year]],"-M",HelpMe7[[#This Row],[Month]])</f>
        <v>2024-M9</v>
      </c>
      <c r="AH596" s="228" t="str">
        <f ca="1">IF(HelpMe7[[#This Row],[Age]]&lt;2,"Less than 2",IF(HelpMe7[[#This Row],[Age]]&lt;5,"From 2 to 5",IF(HelpMe7[[#This Row],[Age]]&lt;10,"From 5 to 10","More than 10")))</f>
        <v>From 5 to 10</v>
      </c>
      <c r="AI5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45560.575694444444</v>
      </c>
      <c r="AJ5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45565.672222222223</v>
      </c>
    </row>
    <row r="597" spans="1:36" ht="14.45">
      <c r="A597" s="236" t="s">
        <v>10384</v>
      </c>
      <c r="B597" s="224" t="s">
        <v>156</v>
      </c>
      <c r="C597" s="224" t="s">
        <v>795</v>
      </c>
      <c r="D597" s="1" t="s">
        <v>4609</v>
      </c>
      <c r="E597" s="224" t="s">
        <v>2305</v>
      </c>
      <c r="F597" s="224" t="s">
        <v>742</v>
      </c>
      <c r="G597" s="224" t="s">
        <v>516</v>
      </c>
      <c r="H597" s="224" t="s">
        <v>403</v>
      </c>
      <c r="I597" s="227" t="s">
        <v>10385</v>
      </c>
      <c r="J597" s="225" t="s">
        <v>10386</v>
      </c>
      <c r="K597" s="224" t="s">
        <v>846</v>
      </c>
      <c r="L597" s="225" t="s">
        <v>10387</v>
      </c>
      <c r="M597" s="224" t="s">
        <v>933</v>
      </c>
      <c r="N597" s="224" t="s">
        <v>1170</v>
      </c>
      <c r="O597" s="224" t="s">
        <v>1123</v>
      </c>
      <c r="P597" s="225" t="s">
        <v>10387</v>
      </c>
      <c r="Q597" s="224" t="s">
        <v>892</v>
      </c>
      <c r="R597" s="225" t="s">
        <v>10388</v>
      </c>
      <c r="S597" s="225" t="s">
        <v>10389</v>
      </c>
      <c r="T597" s="225" t="s">
        <v>10386</v>
      </c>
      <c r="U597" s="224" t="s">
        <v>855</v>
      </c>
      <c r="V597" s="224" t="s">
        <v>855</v>
      </c>
      <c r="W597" s="224" t="s">
        <v>857</v>
      </c>
      <c r="X597" s="228" t="str">
        <f>VLOOKUP(HelpMe7[[#This Row],[Technician]],Technicians[#All],3,FALSE)</f>
        <v>RAK Ceramics</v>
      </c>
      <c r="Y597" s="228" t="str">
        <f>VLOOKUP(HelpMe7[[#This Row],[Technician]],Technicians[#All],2,FALSE)</f>
        <v>SAP SD</v>
      </c>
      <c r="Z597" s="233" t="str">
        <f>IF((TEXT("Oct 28, 2024 00:00 AM","mmm dd, yyyy hh:mm") - TEXT(HelpMe7[[#This Row],[Updated Creation Date]],"mmm dd, yyyy hh:mm"))&gt;0, "Yes","No")</f>
        <v>Yes</v>
      </c>
      <c r="AA597" s="230">
        <f ca="1">IF(HelpMe7[[#This Row],[Updated Resolved Date]]="-",NOW()-TEXT(HelpMe7[[#This Row],[Updated Creation Date]],"mmm dd, yyyy hh:mm"),HelpMe7[[#This Row],[Updated Resolved Date]]-HelpMe7[[#This Row],[Updated Creation Date]])</f>
        <v>5.4861111115314998E-2</v>
      </c>
      <c r="AB597" s="231">
        <f>YEAR(TEXT(HelpMe7[[#This Row],[Updated Creation Date]],"mmm dd, yyyy hh:mm"))</f>
        <v>2024</v>
      </c>
      <c r="AC597" s="228">
        <f>WEEKNUM(TEXT(HelpMe7[[#This Row],[Updated Creation Date]],"mmm dd, yyyy hh:mm"),2)</f>
        <v>39</v>
      </c>
      <c r="AD597" s="228" t="str">
        <f>_xlfn.CONCAT(HelpMe7[[#This Row],[Year]],"-W",HelpMe7[[#This Row],[Week'#]])</f>
        <v>2024-W39</v>
      </c>
      <c r="AE597" s="228" t="str">
        <f>IFERROR(VLOOKUP(HelpMe7[[#This Row],[ID]],CGTracker[#All],11,FALSE),"No CG Status Found")</f>
        <v>No CG Status Found</v>
      </c>
      <c r="AF597" s="228">
        <f>MONTH(TEXT(HelpMe7[[#This Row],[Updated Creation Date]],"mmm dd, yyyy hh:mm"))</f>
        <v>9</v>
      </c>
      <c r="AG597" s="228" t="str">
        <f>_xlfn.CONCAT(HelpMe7[[#This Row],[Year]],"-M",HelpMe7[[#This Row],[Month]])</f>
        <v>2024-M9</v>
      </c>
      <c r="AH597" s="228" t="str">
        <f ca="1">IF(HelpMe7[[#This Row],[Age]]&lt;2,"Less than 2",IF(HelpMe7[[#This Row],[Age]]&lt;5,"From 2 to 5",IF(HelpMe7[[#This Row],[Age]]&lt;10,"From 5 to 10","More than 10")))</f>
        <v>Less than 2</v>
      </c>
      <c r="AI5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45561.470138888886</v>
      </c>
      <c r="AJ5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45561.525000000001</v>
      </c>
    </row>
    <row r="598" spans="1:36" ht="14.45">
      <c r="A598" s="236" t="s">
        <v>10390</v>
      </c>
      <c r="B598" s="224" t="s">
        <v>117</v>
      </c>
      <c r="C598" s="224" t="s">
        <v>795</v>
      </c>
      <c r="D598" s="1" t="s">
        <v>4616</v>
      </c>
      <c r="E598" s="224" t="s">
        <v>2172</v>
      </c>
      <c r="F598" s="224" t="s">
        <v>881</v>
      </c>
      <c r="G598" s="224" t="s">
        <v>882</v>
      </c>
      <c r="H598" s="224" t="s">
        <v>403</v>
      </c>
      <c r="I598" s="227" t="s">
        <v>8685</v>
      </c>
      <c r="J598" s="225" t="s">
        <v>4614</v>
      </c>
      <c r="K598" s="224" t="s">
        <v>846</v>
      </c>
      <c r="L598" s="225" t="s">
        <v>10391</v>
      </c>
      <c r="M598" s="224" t="s">
        <v>933</v>
      </c>
      <c r="N598" s="224" t="s">
        <v>1666</v>
      </c>
      <c r="O598" s="224" t="s">
        <v>850</v>
      </c>
      <c r="P598" s="225" t="s">
        <v>10391</v>
      </c>
      <c r="Q598" s="224" t="s">
        <v>795</v>
      </c>
      <c r="R598" s="225" t="s">
        <v>10392</v>
      </c>
      <c r="S598" s="225" t="s">
        <v>10393</v>
      </c>
      <c r="T598" s="225" t="s">
        <v>4614</v>
      </c>
      <c r="U598" s="224" t="s">
        <v>890</v>
      </c>
      <c r="V598" s="224" t="s">
        <v>855</v>
      </c>
      <c r="W598" s="224" t="s">
        <v>869</v>
      </c>
      <c r="X598" s="228" t="str">
        <f>VLOOKUP(HelpMe7[[#This Row],[Technician]],Technicians[#All],3,FALSE)</f>
        <v>RAK Ceramics</v>
      </c>
      <c r="Y598" s="228" t="str">
        <f>VLOOKUP(HelpMe7[[#This Row],[Technician]],Technicians[#All],2,FALSE)</f>
        <v>SAP Basis</v>
      </c>
      <c r="Z598" s="233" t="str">
        <f>IF((TEXT("Oct 28, 2024 00:00 AM","mmm dd, yyyy hh:mm") - TEXT(HelpMe7[[#This Row],[Updated Creation Date]],"mmm dd, yyyy hh:mm"))&gt;0, "Yes","No")</f>
        <v>Yes</v>
      </c>
      <c r="AA598" s="230">
        <f ca="1">IF(HelpMe7[[#This Row],[Updated Resolved Date]]="-",NOW()-TEXT(HelpMe7[[#This Row],[Updated Creation Date]],"mmm dd, yyyy hh:mm"),HelpMe7[[#This Row],[Updated Resolved Date]]-HelpMe7[[#This Row],[Updated Creation Date]])</f>
        <v>33.924999999995634</v>
      </c>
      <c r="AB598" s="231">
        <f>YEAR(TEXT(HelpMe7[[#This Row],[Updated Creation Date]],"mmm dd, yyyy hh:mm"))</f>
        <v>2024</v>
      </c>
      <c r="AC598" s="228">
        <f>WEEKNUM(TEXT(HelpMe7[[#This Row],[Updated Creation Date]],"mmm dd, yyyy hh:mm"),2)</f>
        <v>39</v>
      </c>
      <c r="AD598" s="228" t="str">
        <f>_xlfn.CONCAT(HelpMe7[[#This Row],[Year]],"-W",HelpMe7[[#This Row],[Week'#]])</f>
        <v>2024-W39</v>
      </c>
      <c r="AE598" s="228" t="str">
        <f>IFERROR(VLOOKUP(HelpMe7[[#This Row],[ID]],CGTracker[#All],11,FALSE),"No CG Status Found")</f>
        <v>No CG Status Found</v>
      </c>
      <c r="AF598" s="228">
        <f>MONTH(TEXT(HelpMe7[[#This Row],[Updated Creation Date]],"mmm dd, yyyy hh:mm"))</f>
        <v>9</v>
      </c>
      <c r="AG598" s="228" t="str">
        <f>_xlfn.CONCAT(HelpMe7[[#This Row],[Year]],"-M",HelpMe7[[#This Row],[Month]])</f>
        <v>2024-M9</v>
      </c>
      <c r="AH598" s="228" t="str">
        <f ca="1">IF(HelpMe7[[#This Row],[Age]]&lt;2,"Less than 2",IF(HelpMe7[[#This Row],[Age]]&lt;5,"From 2 to 5",IF(HelpMe7[[#This Row],[Age]]&lt;10,"From 5 to 10","More than 10")))</f>
        <v>More than 10</v>
      </c>
      <c r="AI5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45561.491666666669</v>
      </c>
      <c r="AJ5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45595.416666666664</v>
      </c>
    </row>
    <row r="599" spans="1:36" ht="14.45">
      <c r="A599" s="236" t="s">
        <v>10394</v>
      </c>
      <c r="B599" s="224" t="s">
        <v>117</v>
      </c>
      <c r="C599" s="224" t="s">
        <v>795</v>
      </c>
      <c r="D599" s="1" t="s">
        <v>4622</v>
      </c>
      <c r="E599" s="224" t="s">
        <v>4623</v>
      </c>
      <c r="F599" s="224" t="s">
        <v>881</v>
      </c>
      <c r="G599" s="224" t="s">
        <v>882</v>
      </c>
      <c r="H599" s="224" t="s">
        <v>403</v>
      </c>
      <c r="I599" s="227" t="s">
        <v>10395</v>
      </c>
      <c r="J599" s="225" t="s">
        <v>3869</v>
      </c>
      <c r="K599" s="224" t="s">
        <v>846</v>
      </c>
      <c r="L599" s="225" t="s">
        <v>10234</v>
      </c>
      <c r="M599" s="224" t="s">
        <v>4623</v>
      </c>
      <c r="N599" s="224" t="s">
        <v>1004</v>
      </c>
      <c r="O599" s="224" t="s">
        <v>850</v>
      </c>
      <c r="P599" s="225" t="s">
        <v>10234</v>
      </c>
      <c r="Q599" s="224" t="s">
        <v>795</v>
      </c>
      <c r="R599" s="225" t="s">
        <v>10396</v>
      </c>
      <c r="S599" s="225" t="s">
        <v>10397</v>
      </c>
      <c r="T599" s="225" t="s">
        <v>3869</v>
      </c>
      <c r="U599" s="224" t="s">
        <v>890</v>
      </c>
      <c r="V599" s="224" t="s">
        <v>855</v>
      </c>
      <c r="W599" s="224" t="s">
        <v>869</v>
      </c>
      <c r="X599" s="228" t="str">
        <f>VLOOKUP(HelpMe7[[#This Row],[Technician]],Technicians[#All],3,FALSE)</f>
        <v>RAK Ceramics</v>
      </c>
      <c r="Y599" s="228" t="str">
        <f>VLOOKUP(HelpMe7[[#This Row],[Technician]],Technicians[#All],2,FALSE)</f>
        <v>SAP Basis</v>
      </c>
      <c r="Z599" s="230" t="str">
        <f>IF((TEXT("Oct 28, 2024 00:00 AM","mmm dd, yyyy hh:mm") - TEXT(HelpMe7[[#This Row],[Updated Creation Date]],"mmm dd, yyyy hh:mm"))&gt;0, "Yes","No")</f>
        <v>Yes</v>
      </c>
      <c r="AA599" s="230">
        <f ca="1">IF(HelpMe7[[#This Row],[Updated Resolved Date]]="-",NOW()-TEXT(HelpMe7[[#This Row],[Updated Creation Date]],"mmm dd, yyyy hh:mm"),HelpMe7[[#This Row],[Updated Resolved Date]]-HelpMe7[[#This Row],[Updated Creation Date]])</f>
        <v>11.284722222218988</v>
      </c>
      <c r="AB599" s="231">
        <f>YEAR(TEXT(HelpMe7[[#This Row],[Updated Creation Date]],"mmm dd, yyyy hh:mm"))</f>
        <v>2024</v>
      </c>
      <c r="AC599" s="228">
        <f>WEEKNUM(TEXT(HelpMe7[[#This Row],[Updated Creation Date]],"mmm dd, yyyy hh:mm"),2)</f>
        <v>39</v>
      </c>
      <c r="AD599" s="228" t="str">
        <f>_xlfn.CONCAT(HelpMe7[[#This Row],[Year]],"-W",HelpMe7[[#This Row],[Week'#]])</f>
        <v>2024-W39</v>
      </c>
      <c r="AE599" s="228" t="str">
        <f>IFERROR(VLOOKUP(HelpMe7[[#This Row],[ID]],CGTracker[#All],11,FALSE),"No CG Status Found")</f>
        <v>No CG Status Found</v>
      </c>
      <c r="AF599" s="228">
        <f>MONTH(TEXT(HelpMe7[[#This Row],[Updated Creation Date]],"mmm dd, yyyy hh:mm"))</f>
        <v>9</v>
      </c>
      <c r="AG599" s="228" t="str">
        <f>_xlfn.CONCAT(HelpMe7[[#This Row],[Year]],"-M",HelpMe7[[#This Row],[Month]])</f>
        <v>2024-M9</v>
      </c>
      <c r="AH599" s="228" t="str">
        <f ca="1">IF(HelpMe7[[#This Row],[Age]]&lt;2,"Less than 2",IF(HelpMe7[[#This Row],[Age]]&lt;5,"From 2 to 5",IF(HelpMe7[[#This Row],[Age]]&lt;10,"From 5 to 10","More than 10")))</f>
        <v>More than 10</v>
      </c>
      <c r="AI5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45562.395138888889</v>
      </c>
      <c r="AJ5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45573.679861111108</v>
      </c>
    </row>
    <row r="600" spans="1:36" ht="14.45">
      <c r="A600" s="236" t="s">
        <v>10398</v>
      </c>
      <c r="B600" s="224" t="s">
        <v>117</v>
      </c>
      <c r="C600" s="224" t="s">
        <v>1035</v>
      </c>
      <c r="D600" s="1" t="s">
        <v>4629</v>
      </c>
      <c r="E600" s="224" t="s">
        <v>1434</v>
      </c>
      <c r="F600" s="224" t="s">
        <v>881</v>
      </c>
      <c r="G600" s="224" t="s">
        <v>882</v>
      </c>
      <c r="H600" s="224" t="s">
        <v>403</v>
      </c>
      <c r="I600" s="227" t="s">
        <v>10399</v>
      </c>
      <c r="J600" s="225" t="s">
        <v>10400</v>
      </c>
      <c r="K600" s="224" t="s">
        <v>846</v>
      </c>
      <c r="L600" s="225" t="s">
        <v>10401</v>
      </c>
      <c r="M600" s="224" t="s">
        <v>1434</v>
      </c>
      <c r="N600" s="224" t="s">
        <v>1156</v>
      </c>
      <c r="O600" s="224" t="s">
        <v>917</v>
      </c>
      <c r="P600" s="225" t="s">
        <v>10401</v>
      </c>
      <c r="Q600" s="224" t="s">
        <v>892</v>
      </c>
      <c r="R600" s="225" t="s">
        <v>10402</v>
      </c>
      <c r="S600" s="225" t="s">
        <v>10402</v>
      </c>
      <c r="T600" s="225" t="s">
        <v>10400</v>
      </c>
      <c r="U600" s="224" t="s">
        <v>890</v>
      </c>
      <c r="V600" s="224" t="s">
        <v>855</v>
      </c>
      <c r="W600" s="224" t="s">
        <v>869</v>
      </c>
      <c r="X600" s="228" t="str">
        <f>VLOOKUP(HelpMe7[[#This Row],[Technician]],Technicians[#All],3,FALSE)</f>
        <v>RAK Ceramics</v>
      </c>
      <c r="Y600" s="228" t="str">
        <f>VLOOKUP(HelpMe7[[#This Row],[Technician]],Technicians[#All],2,FALSE)</f>
        <v>SAP Basis</v>
      </c>
      <c r="Z600" s="233" t="str">
        <f>IF((TEXT("Oct 28, 2024 00:00 AM","mmm dd, yyyy hh:mm") - TEXT(HelpMe7[[#This Row],[Updated Creation Date]],"mmm dd, yyyy hh:mm"))&gt;0, "Yes","No")</f>
        <v>Yes</v>
      </c>
      <c r="AA600" s="230">
        <f ca="1">IF(HelpMe7[[#This Row],[Updated Resolved Date]]="-",NOW()-TEXT(HelpMe7[[#This Row],[Updated Creation Date]],"mmm dd, yyyy hh:mm"),HelpMe7[[#This Row],[Updated Resolved Date]]-HelpMe7[[#This Row],[Updated Creation Date]])</f>
        <v>1.0201388888890506</v>
      </c>
      <c r="AB600" s="231">
        <f>YEAR(TEXT(HelpMe7[[#This Row],[Updated Creation Date]],"mmm dd, yyyy hh:mm"))</f>
        <v>2024</v>
      </c>
      <c r="AC600" s="228">
        <f>WEEKNUM(TEXT(HelpMe7[[#This Row],[Updated Creation Date]],"mmm dd, yyyy hh:mm"),2)</f>
        <v>39</v>
      </c>
      <c r="AD600" s="228" t="str">
        <f>_xlfn.CONCAT(HelpMe7[[#This Row],[Year]],"-W",HelpMe7[[#This Row],[Week'#]])</f>
        <v>2024-W39</v>
      </c>
      <c r="AE600" s="228" t="str">
        <f>IFERROR(VLOOKUP(HelpMe7[[#This Row],[ID]],CGTracker[#All],11,FALSE),"No CG Status Found")</f>
        <v>No CG Status Found</v>
      </c>
      <c r="AF600" s="228">
        <f>MONTH(TEXT(HelpMe7[[#This Row],[Updated Creation Date]],"mmm dd, yyyy hh:mm"))</f>
        <v>9</v>
      </c>
      <c r="AG600" s="228" t="str">
        <f>_xlfn.CONCAT(HelpMe7[[#This Row],[Year]],"-M",HelpMe7[[#This Row],[Month]])</f>
        <v>2024-M9</v>
      </c>
      <c r="AH600" s="228" t="str">
        <f ca="1">IF(HelpMe7[[#This Row],[Age]]&lt;2,"Less than 2",IF(HelpMe7[[#This Row],[Age]]&lt;5,"From 2 to 5",IF(HelpMe7[[#This Row],[Age]]&lt;10,"From 5 to 10","More than 10")))</f>
        <v>Less than 2</v>
      </c>
      <c r="AI6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45560.604861111111</v>
      </c>
      <c r="AJ6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45561.625</v>
      </c>
    </row>
    <row r="601" spans="1:36" ht="14.45">
      <c r="A601" s="236" t="s">
        <v>10403</v>
      </c>
      <c r="B601" s="224" t="s">
        <v>117</v>
      </c>
      <c r="C601" s="224" t="s">
        <v>795</v>
      </c>
      <c r="D601" s="1" t="s">
        <v>4635</v>
      </c>
      <c r="E601" s="224" t="s">
        <v>4636</v>
      </c>
      <c r="F601" s="224" t="s">
        <v>2413</v>
      </c>
      <c r="G601" s="224" t="s">
        <v>882</v>
      </c>
      <c r="H601" s="224" t="s">
        <v>403</v>
      </c>
      <c r="I601" s="227" t="s">
        <v>10404</v>
      </c>
      <c r="J601" s="225" t="s">
        <v>10405</v>
      </c>
      <c r="K601" s="224" t="s">
        <v>846</v>
      </c>
      <c r="L601" s="225" t="s">
        <v>10155</v>
      </c>
      <c r="M601" s="224" t="s">
        <v>4636</v>
      </c>
      <c r="N601" s="224" t="s">
        <v>1122</v>
      </c>
      <c r="O601" s="224" t="s">
        <v>850</v>
      </c>
      <c r="P601" s="225" t="s">
        <v>10155</v>
      </c>
      <c r="Q601" s="224" t="s">
        <v>795</v>
      </c>
      <c r="R601" s="225" t="s">
        <v>10406</v>
      </c>
      <c r="S601" s="225" t="s">
        <v>10407</v>
      </c>
      <c r="T601" s="225" t="s">
        <v>10405</v>
      </c>
      <c r="U601" s="224" t="s">
        <v>890</v>
      </c>
      <c r="V601" s="224" t="s">
        <v>855</v>
      </c>
      <c r="W601" s="224" t="s">
        <v>869</v>
      </c>
      <c r="X601" s="228" t="str">
        <f>VLOOKUP(HelpMe7[[#This Row],[Technician]],Technicians[#All],3,FALSE)</f>
        <v>RAK Ceramics</v>
      </c>
      <c r="Y601" s="228" t="str">
        <f>VLOOKUP(HelpMe7[[#This Row],[Technician]],Technicians[#All],2,FALSE)</f>
        <v>SAP Basis</v>
      </c>
      <c r="Z601" s="230" t="str">
        <f>IF((TEXT("Oct 28, 2024 00:00 AM","mmm dd, yyyy hh:mm") - TEXT(HelpMe7[[#This Row],[Updated Creation Date]],"mmm dd, yyyy hh:mm"))&gt;0, "Yes","No")</f>
        <v>Yes</v>
      </c>
      <c r="AA601" s="230">
        <f ca="1">IF(HelpMe7[[#This Row],[Updated Resolved Date]]="-",NOW()-TEXT(HelpMe7[[#This Row],[Updated Creation Date]],"mmm dd, yyyy hh:mm"),HelpMe7[[#This Row],[Updated Resolved Date]]-HelpMe7[[#This Row],[Updated Creation Date]])</f>
        <v>27.106944444443798</v>
      </c>
      <c r="AB601" s="231">
        <f>YEAR(TEXT(HelpMe7[[#This Row],[Updated Creation Date]],"mmm dd, yyyy hh:mm"))</f>
        <v>2024</v>
      </c>
      <c r="AC601" s="228">
        <f>WEEKNUM(TEXT(HelpMe7[[#This Row],[Updated Creation Date]],"mmm dd, yyyy hh:mm"),2)</f>
        <v>39</v>
      </c>
      <c r="AD601" s="228" t="str">
        <f>_xlfn.CONCAT(HelpMe7[[#This Row],[Year]],"-W",HelpMe7[[#This Row],[Week'#]])</f>
        <v>2024-W39</v>
      </c>
      <c r="AE601" s="228" t="str">
        <f>IFERROR(VLOOKUP(HelpMe7[[#This Row],[ID]],CGTracker[#All],11,FALSE),"No CG Status Found")</f>
        <v>No CG Status Found</v>
      </c>
      <c r="AF601" s="228">
        <f>MONTH(TEXT(HelpMe7[[#This Row],[Updated Creation Date]],"mmm dd, yyyy hh:mm"))</f>
        <v>9</v>
      </c>
      <c r="AG601" s="228" t="str">
        <f>_xlfn.CONCAT(HelpMe7[[#This Row],[Year]],"-M",HelpMe7[[#This Row],[Month]])</f>
        <v>2024-M9</v>
      </c>
      <c r="AH601" s="228" t="str">
        <f ca="1">IF(HelpMe7[[#This Row],[Age]]&lt;2,"Less than 2",IF(HelpMe7[[#This Row],[Age]]&lt;5,"From 2 to 5",IF(HelpMe7[[#This Row],[Age]]&lt;10,"From 5 to 10","More than 10")))</f>
        <v>More than 10</v>
      </c>
      <c r="AI6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45561.390277777777</v>
      </c>
      <c r="AJ6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45588.49722222222</v>
      </c>
    </row>
    <row r="602" spans="1:36" ht="14.45">
      <c r="A602" s="236" t="s">
        <v>10408</v>
      </c>
      <c r="B602" s="224" t="s">
        <v>117</v>
      </c>
      <c r="C602" s="224" t="s">
        <v>1035</v>
      </c>
      <c r="D602" s="1" t="s">
        <v>4642</v>
      </c>
      <c r="E602" s="224" t="s">
        <v>1434</v>
      </c>
      <c r="F602" s="224" t="s">
        <v>881</v>
      </c>
      <c r="G602" s="224" t="s">
        <v>882</v>
      </c>
      <c r="H602" s="224" t="s">
        <v>403</v>
      </c>
      <c r="I602" s="227" t="s">
        <v>10409</v>
      </c>
      <c r="J602" s="225" t="s">
        <v>10410</v>
      </c>
      <c r="K602" s="224" t="s">
        <v>846</v>
      </c>
      <c r="L602" s="225" t="s">
        <v>9720</v>
      </c>
      <c r="M602" s="224" t="s">
        <v>1434</v>
      </c>
      <c r="N602" s="224" t="s">
        <v>1156</v>
      </c>
      <c r="O602" s="224" t="s">
        <v>850</v>
      </c>
      <c r="P602" s="225" t="s">
        <v>9720</v>
      </c>
      <c r="Q602" s="224" t="s">
        <v>892</v>
      </c>
      <c r="R602" s="225" t="s">
        <v>10411</v>
      </c>
      <c r="S602" s="225" t="s">
        <v>10411</v>
      </c>
      <c r="T602" s="225" t="s">
        <v>10410</v>
      </c>
      <c r="U602" s="224" t="s">
        <v>890</v>
      </c>
      <c r="V602" s="224" t="s">
        <v>855</v>
      </c>
      <c r="W602" s="224" t="s">
        <v>869</v>
      </c>
      <c r="X602" s="228" t="str">
        <f>VLOOKUP(HelpMe7[[#This Row],[Technician]],Technicians[#All],3,FALSE)</f>
        <v>RAK Ceramics</v>
      </c>
      <c r="Y602" s="228" t="str">
        <f>VLOOKUP(HelpMe7[[#This Row],[Technician]],Technicians[#All],2,FALSE)</f>
        <v>SAP Basis</v>
      </c>
      <c r="Z602" s="233" t="str">
        <f>IF((TEXT("Oct 28, 2024 00:00 AM","mmm dd, yyyy hh:mm") - TEXT(HelpMe7[[#This Row],[Updated Creation Date]],"mmm dd, yyyy hh:mm"))&gt;0, "Yes","No")</f>
        <v>Yes</v>
      </c>
      <c r="AA602" s="230">
        <f ca="1">IF(HelpMe7[[#This Row],[Updated Resolved Date]]="-",NOW()-TEXT(HelpMe7[[#This Row],[Updated Creation Date]],"mmm dd, yyyy hh:mm"),HelpMe7[[#This Row],[Updated Resolved Date]]-HelpMe7[[#This Row],[Updated Creation Date]])</f>
        <v>18.941666666665697</v>
      </c>
      <c r="AB602" s="231">
        <f>YEAR(TEXT(HelpMe7[[#This Row],[Updated Creation Date]],"mmm dd, yyyy hh:mm"))</f>
        <v>2024</v>
      </c>
      <c r="AC602" s="228">
        <f>WEEKNUM(TEXT(HelpMe7[[#This Row],[Updated Creation Date]],"mmm dd, yyyy hh:mm"),2)</f>
        <v>39</v>
      </c>
      <c r="AD602" s="228" t="str">
        <f>_xlfn.CONCAT(HelpMe7[[#This Row],[Year]],"-W",HelpMe7[[#This Row],[Week'#]])</f>
        <v>2024-W39</v>
      </c>
      <c r="AE602" s="228" t="str">
        <f>IFERROR(VLOOKUP(HelpMe7[[#This Row],[ID]],CGTracker[#All],11,FALSE),"No CG Status Found")</f>
        <v>No CG Status Found</v>
      </c>
      <c r="AF602" s="228">
        <f>MONTH(TEXT(HelpMe7[[#This Row],[Updated Creation Date]],"mmm dd, yyyy hh:mm"))</f>
        <v>9</v>
      </c>
      <c r="AG602" s="228" t="str">
        <f>_xlfn.CONCAT(HelpMe7[[#This Row],[Year]],"-M",HelpMe7[[#This Row],[Month]])</f>
        <v>2024-M9</v>
      </c>
      <c r="AH602" s="228" t="str">
        <f ca="1">IF(HelpMe7[[#This Row],[Age]]&lt;2,"Less than 2",IF(HelpMe7[[#This Row],[Age]]&lt;5,"From 2 to 5",IF(HelpMe7[[#This Row],[Age]]&lt;10,"From 5 to 10","More than 10")))</f>
        <v>More than 10</v>
      </c>
      <c r="AI6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45561.688194444447</v>
      </c>
      <c r="AJ6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45580.629861111112</v>
      </c>
    </row>
    <row r="603" spans="1:36" ht="14.45">
      <c r="A603" s="236" t="s">
        <v>10412</v>
      </c>
      <c r="B603" s="224" t="s">
        <v>117</v>
      </c>
      <c r="C603" s="224" t="s">
        <v>795</v>
      </c>
      <c r="D603" s="1" t="s">
        <v>4647</v>
      </c>
      <c r="E603" s="224" t="s">
        <v>4648</v>
      </c>
      <c r="F603" s="224" t="s">
        <v>2413</v>
      </c>
      <c r="G603" s="224" t="s">
        <v>882</v>
      </c>
      <c r="H603" s="224" t="s">
        <v>403</v>
      </c>
      <c r="I603" s="227" t="s">
        <v>10413</v>
      </c>
      <c r="J603" s="225" t="s">
        <v>10414</v>
      </c>
      <c r="K603" s="224" t="s">
        <v>846</v>
      </c>
      <c r="L603" s="225" t="s">
        <v>10415</v>
      </c>
      <c r="M603" s="224" t="s">
        <v>4648</v>
      </c>
      <c r="N603" s="224" t="s">
        <v>1122</v>
      </c>
      <c r="O603" s="224" t="s">
        <v>850</v>
      </c>
      <c r="P603" s="225" t="s">
        <v>10415</v>
      </c>
      <c r="Q603" s="224" t="s">
        <v>795</v>
      </c>
      <c r="R603" s="225" t="s">
        <v>10416</v>
      </c>
      <c r="S603" s="225" t="s">
        <v>10417</v>
      </c>
      <c r="T603" s="225" t="s">
        <v>10414</v>
      </c>
      <c r="U603" s="224" t="s">
        <v>890</v>
      </c>
      <c r="V603" s="224" t="s">
        <v>855</v>
      </c>
      <c r="W603" s="224" t="s">
        <v>869</v>
      </c>
      <c r="X603" s="228" t="str">
        <f>VLOOKUP(HelpMe7[[#This Row],[Technician]],Technicians[#All],3,FALSE)</f>
        <v>RAK Ceramics</v>
      </c>
      <c r="Y603" s="228" t="str">
        <f>VLOOKUP(HelpMe7[[#This Row],[Technician]],Technicians[#All],2,FALSE)</f>
        <v>SAP Basis</v>
      </c>
      <c r="Z603" s="230" t="str">
        <f>IF((TEXT("Oct 28, 2024 00:00 AM","mmm dd, yyyy hh:mm") - TEXT(HelpMe7[[#This Row],[Updated Creation Date]],"mmm dd, yyyy hh:mm"))&gt;0, "Yes","No")</f>
        <v>Yes</v>
      </c>
      <c r="AA603" s="230">
        <f ca="1">IF(HelpMe7[[#This Row],[Updated Resolved Date]]="-",NOW()-TEXT(HelpMe7[[#This Row],[Updated Creation Date]],"mmm dd, yyyy hh:mm"),HelpMe7[[#This Row],[Updated Resolved Date]]-HelpMe7[[#This Row],[Updated Creation Date]])</f>
        <v>27.96875</v>
      </c>
      <c r="AB603" s="231">
        <f>YEAR(TEXT(HelpMe7[[#This Row],[Updated Creation Date]],"mmm dd, yyyy hh:mm"))</f>
        <v>2024</v>
      </c>
      <c r="AC603" s="228">
        <f>WEEKNUM(TEXT(HelpMe7[[#This Row],[Updated Creation Date]],"mmm dd, yyyy hh:mm"),2)</f>
        <v>39</v>
      </c>
      <c r="AD603" s="228" t="str">
        <f>_xlfn.CONCAT(HelpMe7[[#This Row],[Year]],"-W",HelpMe7[[#This Row],[Week'#]])</f>
        <v>2024-W39</v>
      </c>
      <c r="AE603" s="228" t="str">
        <f>IFERROR(VLOOKUP(HelpMe7[[#This Row],[ID]],CGTracker[#All],11,FALSE),"No CG Status Found")</f>
        <v>No CG Status Found</v>
      </c>
      <c r="AF603" s="228">
        <f>MONTH(TEXT(HelpMe7[[#This Row],[Updated Creation Date]],"mmm dd, yyyy hh:mm"))</f>
        <v>9</v>
      </c>
      <c r="AG603" s="228" t="str">
        <f>_xlfn.CONCAT(HelpMe7[[#This Row],[Year]],"-M",HelpMe7[[#This Row],[Month]])</f>
        <v>2024-M9</v>
      </c>
      <c r="AH603" s="228" t="str">
        <f ca="1">IF(HelpMe7[[#This Row],[Age]]&lt;2,"Less than 2",IF(HelpMe7[[#This Row],[Age]]&lt;5,"From 2 to 5",IF(HelpMe7[[#This Row],[Age]]&lt;10,"From 5 to 10","More than 10")))</f>
        <v>More than 10</v>
      </c>
      <c r="AI6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45560.616666666669</v>
      </c>
      <c r="AJ6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45588.585416666669</v>
      </c>
    </row>
    <row r="604" spans="1:36" ht="14.45">
      <c r="A604" s="236" t="s">
        <v>10418</v>
      </c>
      <c r="B604" s="224" t="s">
        <v>117</v>
      </c>
      <c r="C604" s="224" t="s">
        <v>795</v>
      </c>
      <c r="D604" s="1" t="s">
        <v>4655</v>
      </c>
      <c r="E604" s="224" t="s">
        <v>4656</v>
      </c>
      <c r="F604" s="224" t="s">
        <v>881</v>
      </c>
      <c r="G604" s="224" t="s">
        <v>882</v>
      </c>
      <c r="H604" s="224" t="s">
        <v>403</v>
      </c>
      <c r="I604" s="227" t="s">
        <v>10419</v>
      </c>
      <c r="J604" s="225" t="s">
        <v>10420</v>
      </c>
      <c r="K604" s="224" t="s">
        <v>846</v>
      </c>
      <c r="L604" s="225" t="s">
        <v>4941</v>
      </c>
      <c r="M604" s="224" t="s">
        <v>4656</v>
      </c>
      <c r="N604" s="224" t="s">
        <v>2139</v>
      </c>
      <c r="O604" s="224" t="s">
        <v>850</v>
      </c>
      <c r="P604" s="225" t="s">
        <v>4941</v>
      </c>
      <c r="Q604" s="224" t="s">
        <v>795</v>
      </c>
      <c r="R604" s="225" t="s">
        <v>10421</v>
      </c>
      <c r="S604" s="225" t="s">
        <v>10422</v>
      </c>
      <c r="T604" s="225" t="s">
        <v>10420</v>
      </c>
      <c r="U604" s="224" t="s">
        <v>890</v>
      </c>
      <c r="V604" s="224" t="s">
        <v>855</v>
      </c>
      <c r="W604" s="224" t="s">
        <v>869</v>
      </c>
      <c r="X604" s="228" t="str">
        <f>VLOOKUP(HelpMe7[[#This Row],[Technician]],Technicians[#All],3,FALSE)</f>
        <v>RAK Ceramics</v>
      </c>
      <c r="Y604" s="228" t="str">
        <f>VLOOKUP(HelpMe7[[#This Row],[Technician]],Technicians[#All],2,FALSE)</f>
        <v>SAP Basis</v>
      </c>
      <c r="Z604" s="233" t="str">
        <f>IF((TEXT("Oct 28, 2024 00:00 AM","mmm dd, yyyy hh:mm") - TEXT(HelpMe7[[#This Row],[Updated Creation Date]],"mmm dd, yyyy hh:mm"))&gt;0, "Yes","No")</f>
        <v>Yes</v>
      </c>
      <c r="AA604" s="230">
        <f ca="1">IF(HelpMe7[[#This Row],[Updated Resolved Date]]="-",NOW()-TEXT(HelpMe7[[#This Row],[Updated Creation Date]],"mmm dd, yyyy hh:mm"),HelpMe7[[#This Row],[Updated Resolved Date]]-HelpMe7[[#This Row],[Updated Creation Date]])</f>
        <v>4.3055555555547471</v>
      </c>
      <c r="AB604" s="231">
        <f>YEAR(TEXT(HelpMe7[[#This Row],[Updated Creation Date]],"mmm dd, yyyy hh:mm"))</f>
        <v>2024</v>
      </c>
      <c r="AC604" s="228">
        <f>WEEKNUM(TEXT(HelpMe7[[#This Row],[Updated Creation Date]],"mmm dd, yyyy hh:mm"),2)</f>
        <v>39</v>
      </c>
      <c r="AD604" s="228" t="str">
        <f>_xlfn.CONCAT(HelpMe7[[#This Row],[Year]],"-W",HelpMe7[[#This Row],[Week'#]])</f>
        <v>2024-W39</v>
      </c>
      <c r="AE604" s="228" t="str">
        <f>IFERROR(VLOOKUP(HelpMe7[[#This Row],[ID]],CGTracker[#All],11,FALSE),"No CG Status Found")</f>
        <v>No CG Status Found</v>
      </c>
      <c r="AF604" s="228">
        <f>MONTH(TEXT(HelpMe7[[#This Row],[Updated Creation Date]],"mmm dd, yyyy hh:mm"))</f>
        <v>9</v>
      </c>
      <c r="AG604" s="228" t="str">
        <f>_xlfn.CONCAT(HelpMe7[[#This Row],[Year]],"-M",HelpMe7[[#This Row],[Month]])</f>
        <v>2024-M9</v>
      </c>
      <c r="AH604" s="228" t="str">
        <f ca="1">IF(HelpMe7[[#This Row],[Age]]&lt;2,"Less than 2",IF(HelpMe7[[#This Row],[Age]]&lt;5,"From 2 to 5",IF(HelpMe7[[#This Row],[Age]]&lt;10,"From 5 to 10","More than 10")))</f>
        <v>From 2 to 5</v>
      </c>
      <c r="AI6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45561.395833333336</v>
      </c>
      <c r="AJ6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45565.701388888891</v>
      </c>
    </row>
    <row r="605" spans="1:36" ht="14.45">
      <c r="A605" s="236" t="s">
        <v>10423</v>
      </c>
      <c r="B605" s="224" t="s">
        <v>156</v>
      </c>
      <c r="C605" s="224" t="s">
        <v>892</v>
      </c>
      <c r="D605" s="1" t="s">
        <v>4609</v>
      </c>
      <c r="E605" s="224" t="s">
        <v>2305</v>
      </c>
      <c r="F605" s="224" t="s">
        <v>742</v>
      </c>
      <c r="G605" s="224" t="s">
        <v>516</v>
      </c>
      <c r="H605" s="224" t="s">
        <v>403</v>
      </c>
      <c r="I605" s="227" t="s">
        <v>10424</v>
      </c>
      <c r="J605" s="225" t="s">
        <v>10425</v>
      </c>
      <c r="K605" s="224" t="s">
        <v>846</v>
      </c>
      <c r="L605" s="225" t="s">
        <v>10426</v>
      </c>
      <c r="M605" s="224" t="s">
        <v>2305</v>
      </c>
      <c r="N605" s="224" t="s">
        <v>1170</v>
      </c>
      <c r="O605" s="224" t="s">
        <v>850</v>
      </c>
      <c r="P605" s="225" t="s">
        <v>10426</v>
      </c>
      <c r="Q605" s="224" t="s">
        <v>795</v>
      </c>
      <c r="R605" s="225" t="s">
        <v>5084</v>
      </c>
      <c r="S605" s="225" t="s">
        <v>10427</v>
      </c>
      <c r="T605" s="225" t="s">
        <v>10425</v>
      </c>
      <c r="U605" s="224" t="s">
        <v>855</v>
      </c>
      <c r="V605" s="224" t="s">
        <v>855</v>
      </c>
      <c r="W605" s="224" t="s">
        <v>869</v>
      </c>
      <c r="X605" s="228" t="str">
        <f>VLOOKUP(HelpMe7[[#This Row],[Technician]],Technicians[#All],3,FALSE)</f>
        <v>RAK Ceramics</v>
      </c>
      <c r="Y605" s="228" t="str">
        <f>VLOOKUP(HelpMe7[[#This Row],[Technician]],Technicians[#All],2,FALSE)</f>
        <v>SAP SD</v>
      </c>
      <c r="Z605" s="233" t="str">
        <f>IF((TEXT("Oct 28, 2024 00:00 AM","mmm dd, yyyy hh:mm") - TEXT(HelpMe7[[#This Row],[Updated Creation Date]],"mmm dd, yyyy hh:mm"))&gt;0, "Yes","No")</f>
        <v>Yes</v>
      </c>
      <c r="AA605" s="230">
        <f ca="1">IF(HelpMe7[[#This Row],[Updated Resolved Date]]="-",NOW()-TEXT(HelpMe7[[#This Row],[Updated Creation Date]],"mmm dd, yyyy hh:mm"),HelpMe7[[#This Row],[Updated Resolved Date]]-HelpMe7[[#This Row],[Updated Creation Date]])</f>
        <v>12.195138888891961</v>
      </c>
      <c r="AB605" s="231">
        <f>YEAR(TEXT(HelpMe7[[#This Row],[Updated Creation Date]],"mmm dd, yyyy hh:mm"))</f>
        <v>2024</v>
      </c>
      <c r="AC605" s="228">
        <f>WEEKNUM(TEXT(HelpMe7[[#This Row],[Updated Creation Date]],"mmm dd, yyyy hh:mm"),2)</f>
        <v>39</v>
      </c>
      <c r="AD605" s="228" t="str">
        <f>_xlfn.CONCAT(HelpMe7[[#This Row],[Year]],"-W",HelpMe7[[#This Row],[Week'#]])</f>
        <v>2024-W39</v>
      </c>
      <c r="AE605" s="228" t="str">
        <f>IFERROR(VLOOKUP(HelpMe7[[#This Row],[ID]],CGTracker[#All],11,FALSE),"No CG Status Found")</f>
        <v>No CG Status Found</v>
      </c>
      <c r="AF605" s="228">
        <f>MONTH(TEXT(HelpMe7[[#This Row],[Updated Creation Date]],"mmm dd, yyyy hh:mm"))</f>
        <v>9</v>
      </c>
      <c r="AG605" s="228" t="str">
        <f>_xlfn.CONCAT(HelpMe7[[#This Row],[Year]],"-M",HelpMe7[[#This Row],[Month]])</f>
        <v>2024-M9</v>
      </c>
      <c r="AH605" s="228" t="str">
        <f ca="1">IF(HelpMe7[[#This Row],[Age]]&lt;2,"Less than 2",IF(HelpMe7[[#This Row],[Age]]&lt;5,"From 2 to 5",IF(HelpMe7[[#This Row],[Age]]&lt;10,"From 5 to 10","More than 10")))</f>
        <v>More than 10</v>
      </c>
      <c r="AI6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45561.459722222222</v>
      </c>
      <c r="AJ6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45573.654861111114</v>
      </c>
    </row>
    <row r="606" spans="1:36" ht="14.45">
      <c r="A606" s="236" t="s">
        <v>10428</v>
      </c>
      <c r="B606" s="224" t="s">
        <v>117</v>
      </c>
      <c r="C606" s="224" t="s">
        <v>1035</v>
      </c>
      <c r="D606" s="1" t="s">
        <v>4668</v>
      </c>
      <c r="E606" s="224" t="s">
        <v>913</v>
      </c>
      <c r="F606" s="224" t="s">
        <v>881</v>
      </c>
      <c r="G606" s="224" t="s">
        <v>882</v>
      </c>
      <c r="H606" s="224" t="s">
        <v>403</v>
      </c>
      <c r="I606" s="227" t="s">
        <v>10429</v>
      </c>
      <c r="J606" s="225" t="s">
        <v>10430</v>
      </c>
      <c r="K606" s="224" t="s">
        <v>846</v>
      </c>
      <c r="L606" s="225" t="s">
        <v>10431</v>
      </c>
      <c r="M606" s="224" t="s">
        <v>913</v>
      </c>
      <c r="N606" s="224" t="s">
        <v>916</v>
      </c>
      <c r="O606" s="224" t="s">
        <v>850</v>
      </c>
      <c r="P606" s="225" t="s">
        <v>10431</v>
      </c>
      <c r="Q606" s="224" t="s">
        <v>892</v>
      </c>
      <c r="R606" s="225" t="s">
        <v>10432</v>
      </c>
      <c r="S606" s="225" t="s">
        <v>10432</v>
      </c>
      <c r="T606" s="225" t="s">
        <v>10430</v>
      </c>
      <c r="U606" s="224" t="s">
        <v>890</v>
      </c>
      <c r="V606" s="224" t="s">
        <v>855</v>
      </c>
      <c r="W606" s="224" t="s">
        <v>869</v>
      </c>
      <c r="X606" s="228" t="str">
        <f>VLOOKUP(HelpMe7[[#This Row],[Technician]],Technicians[#All],3,FALSE)</f>
        <v>RAK Ceramics</v>
      </c>
      <c r="Y606" s="228" t="str">
        <f>VLOOKUP(HelpMe7[[#This Row],[Technician]],Technicians[#All],2,FALSE)</f>
        <v>SAP Basis</v>
      </c>
      <c r="Z606" s="233" t="str">
        <f>IF((TEXT("Oct 28, 2024 00:00 AM","mmm dd, yyyy hh:mm") - TEXT(HelpMe7[[#This Row],[Updated Creation Date]],"mmm dd, yyyy hh:mm"))&gt;0, "Yes","No")</f>
        <v>Yes</v>
      </c>
      <c r="AA606" s="230">
        <f ca="1">IF(HelpMe7[[#This Row],[Updated Resolved Date]]="-",NOW()-TEXT(HelpMe7[[#This Row],[Updated Creation Date]],"mmm dd, yyyy hh:mm"),HelpMe7[[#This Row],[Updated Resolved Date]]-HelpMe7[[#This Row],[Updated Creation Date]])</f>
        <v>0.69861111111094942</v>
      </c>
      <c r="AB606" s="231">
        <f>YEAR(TEXT(HelpMe7[[#This Row],[Updated Creation Date]],"mmm dd, yyyy hh:mm"))</f>
        <v>2024</v>
      </c>
      <c r="AC606" s="228">
        <f>WEEKNUM(TEXT(HelpMe7[[#This Row],[Updated Creation Date]],"mmm dd, yyyy hh:mm"),2)</f>
        <v>39</v>
      </c>
      <c r="AD606" s="228" t="str">
        <f>_xlfn.CONCAT(HelpMe7[[#This Row],[Year]],"-W",HelpMe7[[#This Row],[Week'#]])</f>
        <v>2024-W39</v>
      </c>
      <c r="AE606" s="228" t="str">
        <f>IFERROR(VLOOKUP(HelpMe7[[#This Row],[ID]],CGTracker[#All],11,FALSE),"No CG Status Found")</f>
        <v>No CG Status Found</v>
      </c>
      <c r="AF606" s="228">
        <f>MONTH(TEXT(HelpMe7[[#This Row],[Updated Creation Date]],"mmm dd, yyyy hh:mm"))</f>
        <v>9</v>
      </c>
      <c r="AG606" s="228" t="str">
        <f>_xlfn.CONCAT(HelpMe7[[#This Row],[Year]],"-M",HelpMe7[[#This Row],[Month]])</f>
        <v>2024-M9</v>
      </c>
      <c r="AH606" s="228" t="str">
        <f ca="1">IF(HelpMe7[[#This Row],[Age]]&lt;2,"Less than 2",IF(HelpMe7[[#This Row],[Age]]&lt;5,"From 2 to 5",IF(HelpMe7[[#This Row],[Age]]&lt;10,"From 5 to 10","More than 10")))</f>
        <v>Less than 2</v>
      </c>
      <c r="AI6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45561.689583333333</v>
      </c>
      <c r="AJ6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45562.388194444444</v>
      </c>
    </row>
    <row r="607" spans="1:36" ht="14.45">
      <c r="A607" s="236" t="s">
        <v>10433</v>
      </c>
      <c r="B607" s="224" t="s">
        <v>117</v>
      </c>
      <c r="C607" s="224" t="s">
        <v>795</v>
      </c>
      <c r="D607" s="1" t="s">
        <v>4674</v>
      </c>
      <c r="E607" s="224" t="s">
        <v>4675</v>
      </c>
      <c r="F607" s="224" t="s">
        <v>881</v>
      </c>
      <c r="G607" s="224" t="s">
        <v>882</v>
      </c>
      <c r="H607" s="224" t="s">
        <v>403</v>
      </c>
      <c r="I607" s="227" t="s">
        <v>10434</v>
      </c>
      <c r="J607" s="225" t="s">
        <v>10435</v>
      </c>
      <c r="K607" s="224" t="s">
        <v>846</v>
      </c>
      <c r="L607" s="225" t="s">
        <v>4941</v>
      </c>
      <c r="M607" s="224" t="s">
        <v>933</v>
      </c>
      <c r="N607" s="224" t="s">
        <v>934</v>
      </c>
      <c r="O607" s="224" t="s">
        <v>850</v>
      </c>
      <c r="P607" s="225" t="s">
        <v>4941</v>
      </c>
      <c r="Q607" s="224" t="s">
        <v>795</v>
      </c>
      <c r="R607" s="225" t="s">
        <v>10436</v>
      </c>
      <c r="S607" s="225" t="s">
        <v>10436</v>
      </c>
      <c r="T607" s="225" t="s">
        <v>10435</v>
      </c>
      <c r="U607" s="224" t="s">
        <v>890</v>
      </c>
      <c r="V607" s="224" t="s">
        <v>855</v>
      </c>
      <c r="W607" s="224" t="s">
        <v>869</v>
      </c>
      <c r="X607" s="228" t="str">
        <f>VLOOKUP(HelpMe7[[#This Row],[Technician]],Technicians[#All],3,FALSE)</f>
        <v>RAK Ceramics</v>
      </c>
      <c r="Y607" s="228" t="str">
        <f>VLOOKUP(HelpMe7[[#This Row],[Technician]],Technicians[#All],2,FALSE)</f>
        <v>SAP Basis</v>
      </c>
      <c r="Z607" s="233" t="str">
        <f>IF((TEXT("Oct 28, 2024 00:00 AM","mmm dd, yyyy hh:mm") - TEXT(HelpMe7[[#This Row],[Updated Creation Date]],"mmm dd, yyyy hh:mm"))&gt;0, "Yes","No")</f>
        <v>Yes</v>
      </c>
      <c r="AA607" s="230">
        <f ca="1">IF(HelpMe7[[#This Row],[Updated Resolved Date]]="-",NOW()-TEXT(HelpMe7[[#This Row],[Updated Creation Date]],"mmm dd, yyyy hh:mm"),HelpMe7[[#This Row],[Updated Resolved Date]]-HelpMe7[[#This Row],[Updated Creation Date]])</f>
        <v>3.2513888888861402</v>
      </c>
      <c r="AB607" s="231">
        <f>YEAR(TEXT(HelpMe7[[#This Row],[Updated Creation Date]],"mmm dd, yyyy hh:mm"))</f>
        <v>2024</v>
      </c>
      <c r="AC607" s="228">
        <f>WEEKNUM(TEXT(HelpMe7[[#This Row],[Updated Creation Date]],"mmm dd, yyyy hh:mm"),2)</f>
        <v>39</v>
      </c>
      <c r="AD607" s="228" t="str">
        <f>_xlfn.CONCAT(HelpMe7[[#This Row],[Year]],"-W",HelpMe7[[#This Row],[Week'#]])</f>
        <v>2024-W39</v>
      </c>
      <c r="AE607" s="228" t="str">
        <f>IFERROR(VLOOKUP(HelpMe7[[#This Row],[ID]],CGTracker[#All],11,FALSE),"No CG Status Found")</f>
        <v>No CG Status Found</v>
      </c>
      <c r="AF607" s="228">
        <f>MONTH(TEXT(HelpMe7[[#This Row],[Updated Creation Date]],"mmm dd, yyyy hh:mm"))</f>
        <v>9</v>
      </c>
      <c r="AG607" s="228" t="str">
        <f>_xlfn.CONCAT(HelpMe7[[#This Row],[Year]],"-M",HelpMe7[[#This Row],[Month]])</f>
        <v>2024-M9</v>
      </c>
      <c r="AH607" s="228" t="str">
        <f ca="1">IF(HelpMe7[[#This Row],[Age]]&lt;2,"Less than 2",IF(HelpMe7[[#This Row],[Age]]&lt;5,"From 2 to 5",IF(HelpMe7[[#This Row],[Age]]&lt;10,"From 5 to 10","More than 10")))</f>
        <v>From 2 to 5</v>
      </c>
      <c r="AI6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45562.445138888892</v>
      </c>
      <c r="AJ6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45565.696527777778</v>
      </c>
    </row>
    <row r="608" spans="1:36" ht="14.45">
      <c r="A608" s="236" t="s">
        <v>10437</v>
      </c>
      <c r="B608" s="224" t="s">
        <v>156</v>
      </c>
      <c r="C608" s="224" t="s">
        <v>892</v>
      </c>
      <c r="D608" s="1" t="s">
        <v>4680</v>
      </c>
      <c r="E608" s="224" t="s">
        <v>4681</v>
      </c>
      <c r="F608" s="224" t="s">
        <v>1010</v>
      </c>
      <c r="G608" s="224" t="s">
        <v>516</v>
      </c>
      <c r="H608" s="224" t="s">
        <v>403</v>
      </c>
      <c r="I608" s="227" t="s">
        <v>10438</v>
      </c>
      <c r="J608" s="225" t="s">
        <v>10439</v>
      </c>
      <c r="K608" s="224" t="s">
        <v>846</v>
      </c>
      <c r="L608" s="225" t="s">
        <v>10440</v>
      </c>
      <c r="M608" s="224" t="s">
        <v>933</v>
      </c>
      <c r="N608" s="224" t="s">
        <v>916</v>
      </c>
      <c r="O608" s="224" t="s">
        <v>917</v>
      </c>
      <c r="P608" s="225" t="s">
        <v>10441</v>
      </c>
      <c r="Q608" s="224" t="s">
        <v>892</v>
      </c>
      <c r="R608" s="225" t="s">
        <v>10442</v>
      </c>
      <c r="S608" s="225" t="s">
        <v>10442</v>
      </c>
      <c r="T608" s="225" t="s">
        <v>10439</v>
      </c>
      <c r="U608" s="224" t="s">
        <v>855</v>
      </c>
      <c r="V608" s="224" t="s">
        <v>855</v>
      </c>
      <c r="W608" s="224" t="s">
        <v>869</v>
      </c>
      <c r="X608" s="228" t="str">
        <f>VLOOKUP(HelpMe7[[#This Row],[Technician]],Technicians[#All],3,FALSE)</f>
        <v>RAK Ceramics</v>
      </c>
      <c r="Y608" s="228" t="str">
        <f>VLOOKUP(HelpMe7[[#This Row],[Technician]],Technicians[#All],2,FALSE)</f>
        <v>Business Head India</v>
      </c>
      <c r="Z608" s="233" t="str">
        <f>IF((TEXT("Oct 28, 2024 00:00 AM","mmm dd, yyyy hh:mm") - TEXT(HelpMe7[[#This Row],[Updated Creation Date]],"mmm dd, yyyy hh:mm"))&gt;0, "Yes","No")</f>
        <v>Yes</v>
      </c>
      <c r="AA608" s="230">
        <f ca="1">IF(HelpMe7[[#This Row],[Updated Resolved Date]]="-",NOW()-TEXT(HelpMe7[[#This Row],[Updated Creation Date]],"mmm dd, yyyy hh:mm"),HelpMe7[[#This Row],[Updated Resolved Date]]-HelpMe7[[#This Row],[Updated Creation Date]])</f>
        <v>1.2499999997089617E-2</v>
      </c>
      <c r="AB608" s="231">
        <f>YEAR(TEXT(HelpMe7[[#This Row],[Updated Creation Date]],"mmm dd, yyyy hh:mm"))</f>
        <v>2024</v>
      </c>
      <c r="AC608" s="228">
        <f>WEEKNUM(TEXT(HelpMe7[[#This Row],[Updated Creation Date]],"mmm dd, yyyy hh:mm"),2)</f>
        <v>39</v>
      </c>
      <c r="AD608" s="228" t="str">
        <f>_xlfn.CONCAT(HelpMe7[[#This Row],[Year]],"-W",HelpMe7[[#This Row],[Week'#]])</f>
        <v>2024-W39</v>
      </c>
      <c r="AE608" s="228" t="str">
        <f>IFERROR(VLOOKUP(HelpMe7[[#This Row],[ID]],CGTracker[#All],11,FALSE),"No CG Status Found")</f>
        <v>No CG Status Found</v>
      </c>
      <c r="AF608" s="228">
        <f>MONTH(TEXT(HelpMe7[[#This Row],[Updated Creation Date]],"mmm dd, yyyy hh:mm"))</f>
        <v>9</v>
      </c>
      <c r="AG608" s="228" t="str">
        <f>_xlfn.CONCAT(HelpMe7[[#This Row],[Year]],"-M",HelpMe7[[#This Row],[Month]])</f>
        <v>2024-M9</v>
      </c>
      <c r="AH608" s="228" t="str">
        <f ca="1">IF(HelpMe7[[#This Row],[Age]]&lt;2,"Less than 2",IF(HelpMe7[[#This Row],[Age]]&lt;5,"From 2 to 5",IF(HelpMe7[[#This Row],[Age]]&lt;10,"From 5 to 10","More than 10")))</f>
        <v>Less than 2</v>
      </c>
      <c r="AI6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45562.45416666667</v>
      </c>
      <c r="AJ6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45562.466666666667</v>
      </c>
    </row>
    <row r="609" spans="1:36" ht="14.45">
      <c r="A609" s="236" t="s">
        <v>10443</v>
      </c>
      <c r="B609" s="224" t="s">
        <v>117</v>
      </c>
      <c r="C609" s="224" t="s">
        <v>795</v>
      </c>
      <c r="D609" s="1" t="s">
        <v>4688</v>
      </c>
      <c r="E609" s="224" t="s">
        <v>4689</v>
      </c>
      <c r="F609" s="224" t="s">
        <v>2387</v>
      </c>
      <c r="G609" s="224" t="s">
        <v>1011</v>
      </c>
      <c r="H609" s="224" t="s">
        <v>403</v>
      </c>
      <c r="I609" s="227" t="s">
        <v>10444</v>
      </c>
      <c r="J609" s="225" t="s">
        <v>10445</v>
      </c>
      <c r="K609" s="224" t="s">
        <v>846</v>
      </c>
      <c r="L609" s="225" t="s">
        <v>10446</v>
      </c>
      <c r="M609" s="224" t="s">
        <v>4689</v>
      </c>
      <c r="N609" s="224" t="s">
        <v>1666</v>
      </c>
      <c r="O609" s="224" t="s">
        <v>917</v>
      </c>
      <c r="P609" s="225" t="s">
        <v>10446</v>
      </c>
      <c r="Q609" s="224" t="s">
        <v>795</v>
      </c>
      <c r="R609" s="225" t="s">
        <v>10447</v>
      </c>
      <c r="S609" s="225" t="s">
        <v>10447</v>
      </c>
      <c r="T609" s="225" t="s">
        <v>10445</v>
      </c>
      <c r="U609" s="224" t="s">
        <v>846</v>
      </c>
      <c r="V609" s="224" t="s">
        <v>4695</v>
      </c>
      <c r="W609" s="224" t="s">
        <v>869</v>
      </c>
      <c r="X609" s="228" t="str">
        <f>VLOOKUP(HelpMe7[[#This Row],[Technician]],Technicians[#All],3,FALSE)</f>
        <v>Capgemini</v>
      </c>
      <c r="Y609" s="228" t="str">
        <f>VLOOKUP(HelpMe7[[#This Row],[Technician]],Technicians[#All],2,FALSE)</f>
        <v>SAP FICO</v>
      </c>
      <c r="Z609" s="230" t="str">
        <f>IF((TEXT("Oct 28, 2024 00:00 AM","mmm dd, yyyy hh:mm") - TEXT(HelpMe7[[#This Row],[Updated Creation Date]],"mmm dd, yyyy hh:mm"))&gt;0, "Yes","No")</f>
        <v>Yes</v>
      </c>
      <c r="AA609" s="230">
        <f ca="1">IF(HelpMe7[[#This Row],[Updated Resolved Date]]="-",NOW()-TEXT(HelpMe7[[#This Row],[Updated Creation Date]],"mmm dd, yyyy hh:mm"),HelpMe7[[#This Row],[Updated Resolved Date]]-HelpMe7[[#This Row],[Updated Creation Date]])</f>
        <v>56.051388888889051</v>
      </c>
      <c r="AB609" s="231">
        <f>YEAR(TEXT(HelpMe7[[#This Row],[Updated Creation Date]],"mmm dd, yyyy hh:mm"))</f>
        <v>2024</v>
      </c>
      <c r="AC609" s="228">
        <f>WEEKNUM(TEXT(HelpMe7[[#This Row],[Updated Creation Date]],"mmm dd, yyyy hh:mm"),2)</f>
        <v>40</v>
      </c>
      <c r="AD609" s="228" t="str">
        <f>_xlfn.CONCAT(HelpMe7[[#This Row],[Year]],"-W",HelpMe7[[#This Row],[Week'#]])</f>
        <v>2024-W40</v>
      </c>
      <c r="AE609" s="228" t="str">
        <f>IFERROR(VLOOKUP(HelpMe7[[#This Row],[ID]],CGTracker[#All],11,FALSE),"No CG Status Found")</f>
        <v>No CG Status Found</v>
      </c>
      <c r="AF609" s="228">
        <f>MONTH(TEXT(HelpMe7[[#This Row],[Updated Creation Date]],"mmm dd, yyyy hh:mm"))</f>
        <v>10</v>
      </c>
      <c r="AG609" s="228" t="str">
        <f>_xlfn.CONCAT(HelpMe7[[#This Row],[Year]],"-M",HelpMe7[[#This Row],[Month]])</f>
        <v>2024-M10</v>
      </c>
      <c r="AH609" s="228" t="str">
        <f ca="1">IF(HelpMe7[[#This Row],[Age]]&lt;2,"Less than 2",IF(HelpMe7[[#This Row],[Age]]&lt;5,"From 2 to 5",IF(HelpMe7[[#This Row],[Age]]&lt;10,"From 5 to 10","More than 10")))</f>
        <v>More than 10</v>
      </c>
      <c r="AI6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45566.634722222225</v>
      </c>
      <c r="AJ6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45622.686111111114</v>
      </c>
    </row>
    <row r="610" spans="1:36" ht="14.45">
      <c r="A610" s="236" t="s">
        <v>10448</v>
      </c>
      <c r="B610" s="224" t="s">
        <v>156</v>
      </c>
      <c r="C610" s="224" t="s">
        <v>841</v>
      </c>
      <c r="D610" s="1" t="s">
        <v>4696</v>
      </c>
      <c r="E610" s="224" t="s">
        <v>1449</v>
      </c>
      <c r="F610" s="224" t="s">
        <v>881</v>
      </c>
      <c r="G610" s="224" t="s">
        <v>882</v>
      </c>
      <c r="H610" s="224" t="s">
        <v>403</v>
      </c>
      <c r="I610" s="227" t="s">
        <v>10449</v>
      </c>
      <c r="J610" s="225" t="s">
        <v>10450</v>
      </c>
      <c r="K610" s="224" t="s">
        <v>846</v>
      </c>
      <c r="L610" s="225" t="s">
        <v>10451</v>
      </c>
      <c r="M610" s="224" t="s">
        <v>933</v>
      </c>
      <c r="N610" s="224" t="s">
        <v>1240</v>
      </c>
      <c r="O610" s="224" t="s">
        <v>850</v>
      </c>
      <c r="P610" s="225" t="s">
        <v>10451</v>
      </c>
      <c r="Q610" s="224" t="s">
        <v>841</v>
      </c>
      <c r="R610" s="225" t="s">
        <v>10452</v>
      </c>
      <c r="S610" s="225" t="s">
        <v>10452</v>
      </c>
      <c r="T610" s="225" t="s">
        <v>10450</v>
      </c>
      <c r="U610" s="224" t="s">
        <v>855</v>
      </c>
      <c r="V610" s="224" t="s">
        <v>855</v>
      </c>
      <c r="W610" s="224" t="s">
        <v>869</v>
      </c>
      <c r="X610" s="228" t="str">
        <f>VLOOKUP(HelpMe7[[#This Row],[Technician]],Technicians[#All],3,FALSE)</f>
        <v>RAK Ceramics</v>
      </c>
      <c r="Y610" s="228" t="str">
        <f>VLOOKUP(HelpMe7[[#This Row],[Technician]],Technicians[#All],2,FALSE)</f>
        <v>SAP Basis</v>
      </c>
      <c r="Z610" s="233" t="str">
        <f>IF((TEXT("Oct 28, 2024 00:00 AM","mmm dd, yyyy hh:mm") - TEXT(HelpMe7[[#This Row],[Updated Creation Date]],"mmm dd, yyyy hh:mm"))&gt;0, "Yes","No")</f>
        <v>Yes</v>
      </c>
      <c r="AA610" s="230">
        <f ca="1">IF(HelpMe7[[#This Row],[Updated Resolved Date]]="-",NOW()-TEXT(HelpMe7[[#This Row],[Updated Creation Date]],"mmm dd, yyyy hh:mm"),HelpMe7[[#This Row],[Updated Resolved Date]]-HelpMe7[[#This Row],[Updated Creation Date]])</f>
        <v>6.8055555551836733E-2</v>
      </c>
      <c r="AB610" s="231">
        <f>YEAR(TEXT(HelpMe7[[#This Row],[Updated Creation Date]],"mmm dd, yyyy hh:mm"))</f>
        <v>2024</v>
      </c>
      <c r="AC610" s="228">
        <f>WEEKNUM(TEXT(HelpMe7[[#This Row],[Updated Creation Date]],"mmm dd, yyyy hh:mm"),2)</f>
        <v>40</v>
      </c>
      <c r="AD610" s="228" t="str">
        <f>_xlfn.CONCAT(HelpMe7[[#This Row],[Year]],"-W",HelpMe7[[#This Row],[Week'#]])</f>
        <v>2024-W40</v>
      </c>
      <c r="AE610" s="228" t="str">
        <f>IFERROR(VLOOKUP(HelpMe7[[#This Row],[ID]],CGTracker[#All],11,FALSE),"No CG Status Found")</f>
        <v>No CG Status Found</v>
      </c>
      <c r="AF610" s="228">
        <f>MONTH(TEXT(HelpMe7[[#This Row],[Updated Creation Date]],"mmm dd, yyyy hh:mm"))</f>
        <v>9</v>
      </c>
      <c r="AG610" s="228" t="str">
        <f>_xlfn.CONCAT(HelpMe7[[#This Row],[Year]],"-M",HelpMe7[[#This Row],[Month]])</f>
        <v>2024-M9</v>
      </c>
      <c r="AH610" s="228" t="str">
        <f ca="1">IF(HelpMe7[[#This Row],[Age]]&lt;2,"Less than 2",IF(HelpMe7[[#This Row],[Age]]&lt;5,"From 2 to 5",IF(HelpMe7[[#This Row],[Age]]&lt;10,"From 5 to 10","More than 10")))</f>
        <v>Less than 2</v>
      </c>
      <c r="AI6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45565.436111111114</v>
      </c>
      <c r="AJ6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45565.504166666666</v>
      </c>
    </row>
    <row r="611" spans="1:36" ht="14.45">
      <c r="A611" s="236" t="s">
        <v>10453</v>
      </c>
      <c r="B611" s="224" t="s">
        <v>156</v>
      </c>
      <c r="C611" s="224" t="s">
        <v>795</v>
      </c>
      <c r="D611" s="1" t="s">
        <v>4702</v>
      </c>
      <c r="E611" s="224" t="s">
        <v>603</v>
      </c>
      <c r="F611" s="224" t="s">
        <v>742</v>
      </c>
      <c r="G611" s="224" t="s">
        <v>941</v>
      </c>
      <c r="H611" s="224" t="s">
        <v>403</v>
      </c>
      <c r="I611" s="227" t="s">
        <v>10454</v>
      </c>
      <c r="J611" s="225" t="s">
        <v>10455</v>
      </c>
      <c r="K611" s="224" t="s">
        <v>846</v>
      </c>
      <c r="L611" s="225" t="s">
        <v>8719</v>
      </c>
      <c r="M611" s="224" t="s">
        <v>933</v>
      </c>
      <c r="N611" s="224" t="s">
        <v>886</v>
      </c>
      <c r="O611" s="224" t="s">
        <v>917</v>
      </c>
      <c r="P611" s="225" t="s">
        <v>8719</v>
      </c>
      <c r="Q611" s="224" t="s">
        <v>795</v>
      </c>
      <c r="R611" s="225" t="s">
        <v>10456</v>
      </c>
      <c r="S611" s="225" t="s">
        <v>10456</v>
      </c>
      <c r="T611" s="225" t="s">
        <v>10455</v>
      </c>
      <c r="U611" s="224" t="s">
        <v>855</v>
      </c>
      <c r="V611" s="224" t="s">
        <v>4707</v>
      </c>
      <c r="W611" s="224" t="s">
        <v>869</v>
      </c>
      <c r="X611" s="228" t="str">
        <f>VLOOKUP(HelpMe7[[#This Row],[Technician]],Technicians[#All],3,FALSE)</f>
        <v>RAK Ceramics</v>
      </c>
      <c r="Y611" s="228" t="str">
        <f>VLOOKUP(HelpMe7[[#This Row],[Technician]],Technicians[#All],2,FALSE)</f>
        <v>SAP SD</v>
      </c>
      <c r="Z611" s="233" t="str">
        <f>IF((TEXT("Oct 28, 2024 00:00 AM","mmm dd, yyyy hh:mm") - TEXT(HelpMe7[[#This Row],[Updated Creation Date]],"mmm dd, yyyy hh:mm"))&gt;0, "Yes","No")</f>
        <v>Yes</v>
      </c>
      <c r="AA611" s="230">
        <f ca="1">IF(HelpMe7[[#This Row],[Updated Resolved Date]]="-",NOW()-TEXT(HelpMe7[[#This Row],[Updated Creation Date]],"mmm dd, yyyy hh:mm"),HelpMe7[[#This Row],[Updated Resolved Date]]-HelpMe7[[#This Row],[Updated Creation Date]])</f>
        <v>10.957638888889051</v>
      </c>
      <c r="AB611" s="231">
        <f>YEAR(TEXT(HelpMe7[[#This Row],[Updated Creation Date]],"mmm dd, yyyy hh:mm"))</f>
        <v>2024</v>
      </c>
      <c r="AC611" s="228">
        <f>WEEKNUM(TEXT(HelpMe7[[#This Row],[Updated Creation Date]],"mmm dd, yyyy hh:mm"),2)</f>
        <v>40</v>
      </c>
      <c r="AD611" s="228" t="str">
        <f>_xlfn.CONCAT(HelpMe7[[#This Row],[Year]],"-W",HelpMe7[[#This Row],[Week'#]])</f>
        <v>2024-W40</v>
      </c>
      <c r="AE611" s="228" t="str">
        <f>IFERROR(VLOOKUP(HelpMe7[[#This Row],[ID]],CGTracker[#All],11,FALSE),"No CG Status Found")</f>
        <v>No CG Status Found</v>
      </c>
      <c r="AF611" s="228">
        <f>MONTH(TEXT(HelpMe7[[#This Row],[Updated Creation Date]],"mmm dd, yyyy hh:mm"))</f>
        <v>9</v>
      </c>
      <c r="AG611" s="228" t="str">
        <f>_xlfn.CONCAT(HelpMe7[[#This Row],[Year]],"-M",HelpMe7[[#This Row],[Month]])</f>
        <v>2024-M9</v>
      </c>
      <c r="AH611" s="228" t="str">
        <f ca="1">IF(HelpMe7[[#This Row],[Age]]&lt;2,"Less than 2",IF(HelpMe7[[#This Row],[Age]]&lt;5,"From 2 to 5",IF(HelpMe7[[#This Row],[Age]]&lt;10,"From 5 to 10","More than 10")))</f>
        <v>More than 10</v>
      </c>
      <c r="AI6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45565.518750000003</v>
      </c>
      <c r="AJ6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45576.476388888892</v>
      </c>
    </row>
    <row r="612" spans="1:36" ht="26.1">
      <c r="A612" s="236" t="s">
        <v>10457</v>
      </c>
      <c r="B612" s="224" t="s">
        <v>117</v>
      </c>
      <c r="C612" s="224" t="s">
        <v>892</v>
      </c>
      <c r="D612" s="1" t="s">
        <v>4708</v>
      </c>
      <c r="E612" s="224" t="s">
        <v>4709</v>
      </c>
      <c r="F612" s="224" t="s">
        <v>2387</v>
      </c>
      <c r="G612" s="224" t="s">
        <v>1011</v>
      </c>
      <c r="H612" s="224" t="s">
        <v>746</v>
      </c>
      <c r="I612" s="227" t="s">
        <v>10458</v>
      </c>
      <c r="J612" s="225" t="s">
        <v>10459</v>
      </c>
      <c r="K612" s="224" t="s">
        <v>846</v>
      </c>
      <c r="L612" s="225" t="s">
        <v>855</v>
      </c>
      <c r="M612" s="224" t="s">
        <v>4709</v>
      </c>
      <c r="N612" s="224" t="s">
        <v>924</v>
      </c>
      <c r="O612" s="224" t="s">
        <v>850</v>
      </c>
      <c r="P612" s="225" t="s">
        <v>8773</v>
      </c>
      <c r="Q612" s="224" t="s">
        <v>795</v>
      </c>
      <c r="R612" s="225" t="s">
        <v>855</v>
      </c>
      <c r="S612" s="225" t="s">
        <v>10460</v>
      </c>
      <c r="T612" s="225" t="s">
        <v>10459</v>
      </c>
      <c r="U612" s="224" t="s">
        <v>846</v>
      </c>
      <c r="V612" s="224" t="s">
        <v>4716</v>
      </c>
      <c r="W612" s="224" t="s">
        <v>869</v>
      </c>
      <c r="X612" s="228" t="str">
        <f>VLOOKUP(HelpMe7[[#This Row],[Technician]],Technicians[#All],3,FALSE)</f>
        <v>Capgemini</v>
      </c>
      <c r="Y612" s="228" t="str">
        <f>VLOOKUP(HelpMe7[[#This Row],[Technician]],Technicians[#All],2,FALSE)</f>
        <v>SAP FICO</v>
      </c>
      <c r="Z612" s="233" t="str">
        <f>IF((TEXT("Oct 28, 2024 00:00 AM","mmm dd, yyyy hh:mm") - TEXT(HelpMe7[[#This Row],[Updated Creation Date]],"mmm dd, yyyy hh:mm"))&gt;0, "Yes","No")</f>
        <v>Yes</v>
      </c>
      <c r="AA612" s="230">
        <f ca="1">IF(HelpMe7[[#This Row],[Updated Resolved Date]]="-",NOW()-TEXT(HelpMe7[[#This Row],[Updated Creation Date]],"mmm dd, yyyy hh:mm"),HelpMe7[[#This Row],[Updated Resolved Date]]-HelpMe7[[#This Row],[Updated Creation Date]])</f>
        <v>90.333213425925351</v>
      </c>
      <c r="AB612" s="231">
        <f>YEAR(TEXT(HelpMe7[[#This Row],[Updated Creation Date]],"mmm dd, yyyy hh:mm"))</f>
        <v>2024</v>
      </c>
      <c r="AC612" s="228">
        <f>WEEKNUM(TEXT(HelpMe7[[#This Row],[Updated Creation Date]],"mmm dd, yyyy hh:mm"),2)</f>
        <v>39</v>
      </c>
      <c r="AD612" s="228" t="str">
        <f>_xlfn.CONCAT(HelpMe7[[#This Row],[Year]],"-W",HelpMe7[[#This Row],[Week'#]])</f>
        <v>2024-W39</v>
      </c>
      <c r="AE612" s="228" t="str">
        <f>IFERROR(VLOOKUP(HelpMe7[[#This Row],[ID]],CGTracker[#All],11,FALSE),"No CG Status Found")</f>
        <v>No CG Status Found</v>
      </c>
      <c r="AF612" s="228">
        <f>MONTH(TEXT(HelpMe7[[#This Row],[Updated Creation Date]],"mmm dd, yyyy hh:mm"))</f>
        <v>9</v>
      </c>
      <c r="AG612" s="228" t="str">
        <f>_xlfn.CONCAT(HelpMe7[[#This Row],[Year]],"-M",HelpMe7[[#This Row],[Month]])</f>
        <v>2024-M9</v>
      </c>
      <c r="AH612" s="228" t="str">
        <f ca="1">IF(HelpMe7[[#This Row],[Age]]&lt;2,"Less than 2",IF(HelpMe7[[#This Row],[Age]]&lt;5,"From 2 to 5",IF(HelpMe7[[#This Row],[Age]]&lt;10,"From 5 to 10","More than 10")))</f>
        <v>More than 10</v>
      </c>
      <c r="AI6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45563.424305555556</v>
      </c>
      <c r="AJ6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13" spans="1:36" ht="14.45">
      <c r="A613" s="236" t="s">
        <v>10461</v>
      </c>
      <c r="B613" s="224" t="s">
        <v>117</v>
      </c>
      <c r="C613" s="224" t="s">
        <v>892</v>
      </c>
      <c r="D613" s="1" t="s">
        <v>2885</v>
      </c>
      <c r="E613" s="224" t="s">
        <v>1442</v>
      </c>
      <c r="F613" s="224" t="s">
        <v>881</v>
      </c>
      <c r="G613" s="224" t="s">
        <v>882</v>
      </c>
      <c r="H613" s="224" t="s">
        <v>403</v>
      </c>
      <c r="I613" s="227" t="s">
        <v>10462</v>
      </c>
      <c r="J613" s="225" t="s">
        <v>10463</v>
      </c>
      <c r="K613" s="224" t="s">
        <v>846</v>
      </c>
      <c r="L613" s="225" t="s">
        <v>4941</v>
      </c>
      <c r="M613" s="224" t="s">
        <v>1442</v>
      </c>
      <c r="N613" s="224" t="s">
        <v>1446</v>
      </c>
      <c r="O613" s="224" t="s">
        <v>850</v>
      </c>
      <c r="P613" s="225" t="s">
        <v>4941</v>
      </c>
      <c r="Q613" s="224" t="s">
        <v>795</v>
      </c>
      <c r="R613" s="225" t="s">
        <v>10464</v>
      </c>
      <c r="S613" s="225" t="s">
        <v>10464</v>
      </c>
      <c r="T613" s="225" t="s">
        <v>10463</v>
      </c>
      <c r="U613" s="224" t="s">
        <v>890</v>
      </c>
      <c r="V613" s="224" t="s">
        <v>855</v>
      </c>
      <c r="W613" s="224" t="s">
        <v>869</v>
      </c>
      <c r="X613" s="228" t="str">
        <f>VLOOKUP(HelpMe7[[#This Row],[Technician]],Technicians[#All],3,FALSE)</f>
        <v>RAK Ceramics</v>
      </c>
      <c r="Y613" s="228" t="str">
        <f>VLOOKUP(HelpMe7[[#This Row],[Technician]],Technicians[#All],2,FALSE)</f>
        <v>SAP Basis</v>
      </c>
      <c r="Z613" s="233" t="str">
        <f>IF((TEXT("Oct 28, 2024 00:00 AM","mmm dd, yyyy hh:mm") - TEXT(HelpMe7[[#This Row],[Updated Creation Date]],"mmm dd, yyyy hh:mm"))&gt;0, "Yes","No")</f>
        <v>Yes</v>
      </c>
      <c r="AA613" s="230">
        <f ca="1">IF(HelpMe7[[#This Row],[Updated Resolved Date]]="-",NOW()-TEXT(HelpMe7[[#This Row],[Updated Creation Date]],"mmm dd, yyyy hh:mm"),HelpMe7[[#This Row],[Updated Resolved Date]]-HelpMe7[[#This Row],[Updated Creation Date]])</f>
        <v>0.31111111111385981</v>
      </c>
      <c r="AB613" s="231">
        <f>YEAR(TEXT(HelpMe7[[#This Row],[Updated Creation Date]],"mmm dd, yyyy hh:mm"))</f>
        <v>2024</v>
      </c>
      <c r="AC613" s="228">
        <f>WEEKNUM(TEXT(HelpMe7[[#This Row],[Updated Creation Date]],"mmm dd, yyyy hh:mm"),2)</f>
        <v>40</v>
      </c>
      <c r="AD613" s="228" t="str">
        <f>_xlfn.CONCAT(HelpMe7[[#This Row],[Year]],"-W",HelpMe7[[#This Row],[Week'#]])</f>
        <v>2024-W40</v>
      </c>
      <c r="AE613" s="228" t="str">
        <f>IFERROR(VLOOKUP(HelpMe7[[#This Row],[ID]],CGTracker[#All],11,FALSE),"No CG Status Found")</f>
        <v>No CG Status Found</v>
      </c>
      <c r="AF613" s="228">
        <f>MONTH(TEXT(HelpMe7[[#This Row],[Updated Creation Date]],"mmm dd, yyyy hh:mm"))</f>
        <v>9</v>
      </c>
      <c r="AG613" s="228" t="str">
        <f>_xlfn.CONCAT(HelpMe7[[#This Row],[Year]],"-M",HelpMe7[[#This Row],[Month]])</f>
        <v>2024-M9</v>
      </c>
      <c r="AH613" s="228" t="str">
        <f ca="1">IF(HelpMe7[[#This Row],[Age]]&lt;2,"Less than 2",IF(HelpMe7[[#This Row],[Age]]&lt;5,"From 2 to 5",IF(HelpMe7[[#This Row],[Age]]&lt;10,"From 5 to 10","More than 10")))</f>
        <v>Less than 2</v>
      </c>
      <c r="AI6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45565.384027777778</v>
      </c>
      <c r="AJ6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45565.695138888892</v>
      </c>
    </row>
    <row r="614" spans="1:36" ht="14.45">
      <c r="A614" s="236" t="s">
        <v>10465</v>
      </c>
      <c r="B614" s="224" t="s">
        <v>117</v>
      </c>
      <c r="C614" s="224" t="s">
        <v>892</v>
      </c>
      <c r="D614" s="1" t="s">
        <v>4721</v>
      </c>
      <c r="E614" s="224" t="s">
        <v>4722</v>
      </c>
      <c r="F614" s="224" t="s">
        <v>881</v>
      </c>
      <c r="G614" s="224" t="s">
        <v>882</v>
      </c>
      <c r="H614" s="224" t="s">
        <v>403</v>
      </c>
      <c r="I614" s="227" t="s">
        <v>10466</v>
      </c>
      <c r="J614" s="225" t="s">
        <v>10467</v>
      </c>
      <c r="K614" s="224" t="s">
        <v>846</v>
      </c>
      <c r="L614" s="225" t="s">
        <v>4941</v>
      </c>
      <c r="M614" s="224" t="s">
        <v>4722</v>
      </c>
      <c r="N614" s="224" t="s">
        <v>945</v>
      </c>
      <c r="O614" s="224" t="s">
        <v>850</v>
      </c>
      <c r="P614" s="225" t="s">
        <v>10468</v>
      </c>
      <c r="Q614" s="224" t="s">
        <v>795</v>
      </c>
      <c r="R614" s="225" t="s">
        <v>10469</v>
      </c>
      <c r="S614" s="225" t="s">
        <v>10469</v>
      </c>
      <c r="T614" s="225" t="s">
        <v>10467</v>
      </c>
      <c r="U614" s="224" t="s">
        <v>890</v>
      </c>
      <c r="V614" s="224" t="s">
        <v>855</v>
      </c>
      <c r="W614" s="224" t="s">
        <v>869</v>
      </c>
      <c r="X614" s="228" t="str">
        <f>VLOOKUP(HelpMe7[[#This Row],[Technician]],Technicians[#All],3,FALSE)</f>
        <v>RAK Ceramics</v>
      </c>
      <c r="Y614" s="228" t="str">
        <f>VLOOKUP(HelpMe7[[#This Row],[Technician]],Technicians[#All],2,FALSE)</f>
        <v>SAP Basis</v>
      </c>
      <c r="Z614" s="233" t="str">
        <f>IF((TEXT("Oct 28, 2024 00:00 AM","mmm dd, yyyy hh:mm") - TEXT(HelpMe7[[#This Row],[Updated Creation Date]],"mmm dd, yyyy hh:mm"))&gt;0, "Yes","No")</f>
        <v>Yes</v>
      </c>
      <c r="AA614" s="230">
        <f ca="1">IF(HelpMe7[[#This Row],[Updated Resolved Date]]="-",NOW()-TEXT(HelpMe7[[#This Row],[Updated Creation Date]],"mmm dd, yyyy hh:mm"),HelpMe7[[#This Row],[Updated Resolved Date]]-HelpMe7[[#This Row],[Updated Creation Date]])</f>
        <v>0.2381944444423425</v>
      </c>
      <c r="AB614" s="231">
        <f>YEAR(TEXT(HelpMe7[[#This Row],[Updated Creation Date]],"mmm dd, yyyy hh:mm"))</f>
        <v>2024</v>
      </c>
      <c r="AC614" s="228">
        <f>WEEKNUM(TEXT(HelpMe7[[#This Row],[Updated Creation Date]],"mmm dd, yyyy hh:mm"),2)</f>
        <v>40</v>
      </c>
      <c r="AD614" s="228" t="str">
        <f>_xlfn.CONCAT(HelpMe7[[#This Row],[Year]],"-W",HelpMe7[[#This Row],[Week'#]])</f>
        <v>2024-W40</v>
      </c>
      <c r="AE614" s="228" t="str">
        <f>IFERROR(VLOOKUP(HelpMe7[[#This Row],[ID]],CGTracker[#All],11,FALSE),"No CG Status Found")</f>
        <v>No CG Status Found</v>
      </c>
      <c r="AF614" s="228">
        <f>MONTH(TEXT(HelpMe7[[#This Row],[Updated Creation Date]],"mmm dd, yyyy hh:mm"))</f>
        <v>9</v>
      </c>
      <c r="AG614" s="228" t="str">
        <f>_xlfn.CONCAT(HelpMe7[[#This Row],[Year]],"-M",HelpMe7[[#This Row],[Month]])</f>
        <v>2024-M9</v>
      </c>
      <c r="AH614" s="228" t="str">
        <f ca="1">IF(HelpMe7[[#This Row],[Age]]&lt;2,"Less than 2",IF(HelpMe7[[#This Row],[Age]]&lt;5,"From 2 to 5",IF(HelpMe7[[#This Row],[Age]]&lt;10,"From 5 to 10","More than 10")))</f>
        <v>Less than 2</v>
      </c>
      <c r="AI6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45565.455555555556</v>
      </c>
      <c r="AJ6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45565.693749999999</v>
      </c>
    </row>
    <row r="615" spans="1:36" ht="26.1">
      <c r="A615" s="236" t="s">
        <v>10470</v>
      </c>
      <c r="B615" s="224" t="s">
        <v>117</v>
      </c>
      <c r="C615" s="224" t="s">
        <v>795</v>
      </c>
      <c r="D615" s="1" t="s">
        <v>4728</v>
      </c>
      <c r="E615" s="224" t="s">
        <v>3992</v>
      </c>
      <c r="F615" s="224" t="s">
        <v>2413</v>
      </c>
      <c r="G615" s="224" t="s">
        <v>882</v>
      </c>
      <c r="H615" s="224" t="s">
        <v>403</v>
      </c>
      <c r="I615" s="227" t="s">
        <v>10471</v>
      </c>
      <c r="J615" s="225" t="s">
        <v>10472</v>
      </c>
      <c r="K615" s="224" t="s">
        <v>890</v>
      </c>
      <c r="L615" s="225" t="s">
        <v>10473</v>
      </c>
      <c r="M615" s="224" t="s">
        <v>1010</v>
      </c>
      <c r="N615" s="224" t="s">
        <v>924</v>
      </c>
      <c r="O615" s="224" t="s">
        <v>850</v>
      </c>
      <c r="P615" s="225" t="s">
        <v>10473</v>
      </c>
      <c r="Q615" s="224" t="s">
        <v>795</v>
      </c>
      <c r="R615" s="225" t="s">
        <v>10474</v>
      </c>
      <c r="S615" s="225" t="s">
        <v>10474</v>
      </c>
      <c r="T615" s="225" t="s">
        <v>10472</v>
      </c>
      <c r="U615" s="224" t="s">
        <v>890</v>
      </c>
      <c r="V615" s="224" t="s">
        <v>855</v>
      </c>
      <c r="W615" s="224" t="s">
        <v>938</v>
      </c>
      <c r="X615" s="228" t="str">
        <f>VLOOKUP(HelpMe7[[#This Row],[Technician]],Technicians[#All],3,FALSE)</f>
        <v>RAK Ceramics</v>
      </c>
      <c r="Y615" s="228" t="str">
        <f>VLOOKUP(HelpMe7[[#This Row],[Technician]],Technicians[#All],2,FALSE)</f>
        <v>SAP Basis</v>
      </c>
      <c r="Z615" s="233" t="str">
        <f>IF((TEXT("Oct 28, 2024 00:00 AM","mmm dd, yyyy hh:mm") - TEXT(HelpMe7[[#This Row],[Updated Creation Date]],"mmm dd, yyyy hh:mm"))&gt;0, "Yes","No")</f>
        <v>Yes</v>
      </c>
      <c r="AA615" s="230">
        <f ca="1">IF(HelpMe7[[#This Row],[Updated Resolved Date]]="-",NOW()-TEXT(HelpMe7[[#This Row],[Updated Creation Date]],"mmm dd, yyyy hh:mm"),HelpMe7[[#This Row],[Updated Resolved Date]]-HelpMe7[[#This Row],[Updated Creation Date]])</f>
        <v>0.14513888888905058</v>
      </c>
      <c r="AB615" s="231">
        <f>YEAR(TEXT(HelpMe7[[#This Row],[Updated Creation Date]],"mmm dd, yyyy hh:mm"))</f>
        <v>2024</v>
      </c>
      <c r="AC615" s="228">
        <f>WEEKNUM(TEXT(HelpMe7[[#This Row],[Updated Creation Date]],"mmm dd, yyyy hh:mm"),2)</f>
        <v>40</v>
      </c>
      <c r="AD615" s="228" t="str">
        <f>_xlfn.CONCAT(HelpMe7[[#This Row],[Year]],"-W",HelpMe7[[#This Row],[Week'#]])</f>
        <v>2024-W40</v>
      </c>
      <c r="AE615" s="228" t="str">
        <f>IFERROR(VLOOKUP(HelpMe7[[#This Row],[ID]],CGTracker[#All],11,FALSE),"No CG Status Found")</f>
        <v>No CG Status Found</v>
      </c>
      <c r="AF615" s="228">
        <f>MONTH(TEXT(HelpMe7[[#This Row],[Updated Creation Date]],"mmm dd, yyyy hh:mm"))</f>
        <v>10</v>
      </c>
      <c r="AG615" s="228" t="str">
        <f>_xlfn.CONCAT(HelpMe7[[#This Row],[Year]],"-M",HelpMe7[[#This Row],[Month]])</f>
        <v>2024-M10</v>
      </c>
      <c r="AH615" s="228" t="str">
        <f ca="1">IF(HelpMe7[[#This Row],[Age]]&lt;2,"Less than 2",IF(HelpMe7[[#This Row],[Age]]&lt;5,"From 2 to 5",IF(HelpMe7[[#This Row],[Age]]&lt;10,"From 5 to 10","More than 10")))</f>
        <v>Less than 2</v>
      </c>
      <c r="AI6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45566.348611111112</v>
      </c>
      <c r="AJ6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45566.493750000001</v>
      </c>
    </row>
    <row r="616" spans="1:36" ht="26.1">
      <c r="A616" s="236" t="s">
        <v>10475</v>
      </c>
      <c r="B616" s="224" t="s">
        <v>117</v>
      </c>
      <c r="C616" s="224" t="s">
        <v>892</v>
      </c>
      <c r="D616" s="1" t="s">
        <v>4734</v>
      </c>
      <c r="E616" s="224" t="s">
        <v>1322</v>
      </c>
      <c r="F616" s="224" t="s">
        <v>3586</v>
      </c>
      <c r="G616" s="224" t="s">
        <v>2076</v>
      </c>
      <c r="H616" s="224" t="s">
        <v>746</v>
      </c>
      <c r="I616" s="227" t="s">
        <v>10476</v>
      </c>
      <c r="J616" s="225" t="s">
        <v>10477</v>
      </c>
      <c r="K616" s="224" t="s">
        <v>846</v>
      </c>
      <c r="L616" s="225" t="s">
        <v>855</v>
      </c>
      <c r="M616" s="224" t="s">
        <v>1322</v>
      </c>
      <c r="N616" s="224" t="s">
        <v>1240</v>
      </c>
      <c r="O616" s="224" t="s">
        <v>850</v>
      </c>
      <c r="P616" s="225" t="s">
        <v>10478</v>
      </c>
      <c r="Q616" s="224" t="s">
        <v>795</v>
      </c>
      <c r="R616" s="225" t="s">
        <v>855</v>
      </c>
      <c r="S616" s="225" t="s">
        <v>855</v>
      </c>
      <c r="T616" s="225" t="s">
        <v>10477</v>
      </c>
      <c r="U616" s="224" t="s">
        <v>846</v>
      </c>
      <c r="V616" s="224" t="s">
        <v>4739</v>
      </c>
      <c r="W616" s="224" t="s">
        <v>869</v>
      </c>
      <c r="X616" s="228" t="str">
        <f>VLOOKUP(HelpMe7[[#This Row],[Technician]],Technicians[#All],3,FALSE)</f>
        <v>Capgemini</v>
      </c>
      <c r="Y616" s="228" t="str">
        <f>VLOOKUP(HelpMe7[[#This Row],[Technician]],Technicians[#All],2,FALSE)</f>
        <v>SAP PP</v>
      </c>
      <c r="Z616" s="233" t="str">
        <f>IF((TEXT("Oct 28, 2024 00:00 AM","mmm dd, yyyy hh:mm") - TEXT(HelpMe7[[#This Row],[Updated Creation Date]],"mmm dd, yyyy hh:mm"))&gt;0, "Yes","No")</f>
        <v>Yes</v>
      </c>
      <c r="AA616" s="230">
        <f ca="1">IF(HelpMe7[[#This Row],[Updated Resolved Date]]="-",NOW()-TEXT(HelpMe7[[#This Row],[Updated Creation Date]],"mmm dd, yyyy hh:mm"),HelpMe7[[#This Row],[Updated Resolved Date]]-HelpMe7[[#This Row],[Updated Creation Date]])</f>
        <v>88.333213425925351</v>
      </c>
      <c r="AB616" s="231">
        <f>YEAR(TEXT(HelpMe7[[#This Row],[Updated Creation Date]],"mmm dd, yyyy hh:mm"))</f>
        <v>2024</v>
      </c>
      <c r="AC616" s="228">
        <f>WEEKNUM(TEXT(HelpMe7[[#This Row],[Updated Creation Date]],"mmm dd, yyyy hh:mm"),2)</f>
        <v>40</v>
      </c>
      <c r="AD616" s="228" t="str">
        <f>_xlfn.CONCAT(HelpMe7[[#This Row],[Year]],"-W",HelpMe7[[#This Row],[Week'#]])</f>
        <v>2024-W40</v>
      </c>
      <c r="AE616" s="228" t="str">
        <f>IFERROR(VLOOKUP(HelpMe7[[#This Row],[ID]],CGTracker[#All],11,FALSE),"No CG Status Found")</f>
        <v>No CG Status Found</v>
      </c>
      <c r="AF616" s="228">
        <f>MONTH(TEXT(HelpMe7[[#This Row],[Updated Creation Date]],"mmm dd, yyyy hh:mm"))</f>
        <v>9</v>
      </c>
      <c r="AG616" s="228" t="str">
        <f>_xlfn.CONCAT(HelpMe7[[#This Row],[Year]],"-M",HelpMe7[[#This Row],[Month]])</f>
        <v>2024-M9</v>
      </c>
      <c r="AH616" s="228" t="str">
        <f ca="1">IF(HelpMe7[[#This Row],[Age]]&lt;2,"Less than 2",IF(HelpMe7[[#This Row],[Age]]&lt;5,"From 2 to 5",IF(HelpMe7[[#This Row],[Age]]&lt;10,"From 5 to 10","More than 10")))</f>
        <v>More than 10</v>
      </c>
      <c r="AI6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45565.424305555556</v>
      </c>
      <c r="AJ6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17" spans="1:36" ht="14.45">
      <c r="A617" s="236" t="s">
        <v>10479</v>
      </c>
      <c r="B617" s="224" t="s">
        <v>117</v>
      </c>
      <c r="C617" s="224" t="s">
        <v>795</v>
      </c>
      <c r="D617" s="1" t="s">
        <v>4740</v>
      </c>
      <c r="E617" s="224" t="s">
        <v>2283</v>
      </c>
      <c r="F617" s="224" t="s">
        <v>881</v>
      </c>
      <c r="G617" s="224" t="s">
        <v>882</v>
      </c>
      <c r="H617" s="224" t="s">
        <v>403</v>
      </c>
      <c r="I617" s="227" t="s">
        <v>10480</v>
      </c>
      <c r="J617" s="225" t="s">
        <v>10481</v>
      </c>
      <c r="K617" s="224" t="s">
        <v>846</v>
      </c>
      <c r="L617" s="225" t="s">
        <v>10482</v>
      </c>
      <c r="M617" s="224" t="s">
        <v>2283</v>
      </c>
      <c r="N617" s="224" t="s">
        <v>1098</v>
      </c>
      <c r="O617" s="224" t="s">
        <v>850</v>
      </c>
      <c r="P617" s="225" t="s">
        <v>10482</v>
      </c>
      <c r="Q617" s="224" t="s">
        <v>795</v>
      </c>
      <c r="R617" s="225" t="s">
        <v>10483</v>
      </c>
      <c r="S617" s="225" t="s">
        <v>10484</v>
      </c>
      <c r="T617" s="225" t="s">
        <v>10481</v>
      </c>
      <c r="U617" s="224" t="s">
        <v>890</v>
      </c>
      <c r="V617" s="224" t="s">
        <v>855</v>
      </c>
      <c r="W617" s="224" t="s">
        <v>869</v>
      </c>
      <c r="X617" s="228" t="str">
        <f>VLOOKUP(HelpMe7[[#This Row],[Technician]],Technicians[#All],3,FALSE)</f>
        <v>RAK Ceramics</v>
      </c>
      <c r="Y617" s="228" t="str">
        <f>VLOOKUP(HelpMe7[[#This Row],[Technician]],Technicians[#All],2,FALSE)</f>
        <v>SAP Basis</v>
      </c>
      <c r="Z617" s="233" t="str">
        <f>IF((TEXT("Oct 28, 2024 00:00 AM","mmm dd, yyyy hh:mm") - TEXT(HelpMe7[[#This Row],[Updated Creation Date]],"mmm dd, yyyy hh:mm"))&gt;0, "Yes","No")</f>
        <v>Yes</v>
      </c>
      <c r="AA617" s="230">
        <f ca="1">IF(HelpMe7[[#This Row],[Updated Resolved Date]]="-",NOW()-TEXT(HelpMe7[[#This Row],[Updated Creation Date]],"mmm dd, yyyy hh:mm"),HelpMe7[[#This Row],[Updated Resolved Date]]-HelpMe7[[#This Row],[Updated Creation Date]])</f>
        <v>15.86250000000291</v>
      </c>
      <c r="AB617" s="231">
        <f>YEAR(TEXT(HelpMe7[[#This Row],[Updated Creation Date]],"mmm dd, yyyy hh:mm"))</f>
        <v>2024</v>
      </c>
      <c r="AC617" s="228">
        <f>WEEKNUM(TEXT(HelpMe7[[#This Row],[Updated Creation Date]],"mmm dd, yyyy hh:mm"),2)</f>
        <v>40</v>
      </c>
      <c r="AD617" s="228" t="str">
        <f>_xlfn.CONCAT(HelpMe7[[#This Row],[Year]],"-W",HelpMe7[[#This Row],[Week'#]])</f>
        <v>2024-W40</v>
      </c>
      <c r="AE617" s="228" t="str">
        <f>IFERROR(VLOOKUP(HelpMe7[[#This Row],[ID]],CGTracker[#All],11,FALSE),"No CG Status Found")</f>
        <v>No CG Status Found</v>
      </c>
      <c r="AF617" s="228">
        <f>MONTH(TEXT(HelpMe7[[#This Row],[Updated Creation Date]],"mmm dd, yyyy hh:mm"))</f>
        <v>9</v>
      </c>
      <c r="AG617" s="228" t="str">
        <f>_xlfn.CONCAT(HelpMe7[[#This Row],[Year]],"-M",HelpMe7[[#This Row],[Month]])</f>
        <v>2024-M9</v>
      </c>
      <c r="AH617" s="228" t="str">
        <f ca="1">IF(HelpMe7[[#This Row],[Age]]&lt;2,"Less than 2",IF(HelpMe7[[#This Row],[Age]]&lt;5,"From 2 to 5",IF(HelpMe7[[#This Row],[Age]]&lt;10,"From 5 to 10","More than 10")))</f>
        <v>More than 10</v>
      </c>
      <c r="AI6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45565.619444444441</v>
      </c>
      <c r="AJ6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45581.481944444444</v>
      </c>
    </row>
    <row r="618" spans="1:36" ht="26.1">
      <c r="A618" s="236">
        <v>4000003522</v>
      </c>
      <c r="B618" s="224" t="s">
        <v>156</v>
      </c>
      <c r="C618" s="224" t="s">
        <v>892</v>
      </c>
      <c r="D618" s="1" t="s">
        <v>66</v>
      </c>
      <c r="E618" s="224" t="s">
        <v>2305</v>
      </c>
      <c r="F618" s="224" t="s">
        <v>518</v>
      </c>
      <c r="G618" s="224" t="s">
        <v>516</v>
      </c>
      <c r="H618" s="224" t="s">
        <v>746</v>
      </c>
      <c r="I618" s="227" t="s">
        <v>10485</v>
      </c>
      <c r="J618" s="225" t="s">
        <v>10486</v>
      </c>
      <c r="K618" s="224" t="s">
        <v>846</v>
      </c>
      <c r="L618" s="225" t="s">
        <v>855</v>
      </c>
      <c r="M618" s="224" t="s">
        <v>2305</v>
      </c>
      <c r="N618" s="224" t="s">
        <v>1170</v>
      </c>
      <c r="O618" s="224" t="s">
        <v>850</v>
      </c>
      <c r="P618" s="225" t="s">
        <v>10487</v>
      </c>
      <c r="Q618" s="224" t="s">
        <v>795</v>
      </c>
      <c r="R618" s="225" t="s">
        <v>855</v>
      </c>
      <c r="S618" s="225" t="s">
        <v>10488</v>
      </c>
      <c r="T618" s="225" t="s">
        <v>10486</v>
      </c>
      <c r="U618" s="224" t="s">
        <v>855</v>
      </c>
      <c r="V618" s="224" t="s">
        <v>855</v>
      </c>
      <c r="W618" s="224" t="s">
        <v>857</v>
      </c>
      <c r="X618" s="228" t="str">
        <f>VLOOKUP(HelpMe7[[#This Row],[Technician]],Technicians[#All],3,FALSE)</f>
        <v>Capgemini</v>
      </c>
      <c r="Y618" s="228" t="str">
        <f>VLOOKUP(HelpMe7[[#This Row],[Technician]],Technicians[#All],2,FALSE)</f>
        <v>SAP SD</v>
      </c>
      <c r="Z618" s="230" t="str">
        <f>IF((TEXT("Oct 28, 2024 00:00 AM","mmm dd, yyyy hh:mm") - TEXT(HelpMe7[[#This Row],[Updated Creation Date]],"mmm dd, yyyy hh:mm"))&gt;0, "Yes","No")</f>
        <v>Yes</v>
      </c>
      <c r="AA618" s="230">
        <f ca="1">IF(HelpMe7[[#This Row],[Updated Resolved Date]]="-",NOW()-TEXT(HelpMe7[[#This Row],[Updated Creation Date]],"mmm dd, yyyy hh:mm"),HelpMe7[[#This Row],[Updated Resolved Date]]-HelpMe7[[#This Row],[Updated Creation Date]])</f>
        <v>88.31168564815016</v>
      </c>
      <c r="AB618" s="231">
        <f>YEAR(TEXT(HelpMe7[[#This Row],[Updated Creation Date]],"mmm dd, yyyy hh:mm"))</f>
        <v>2024</v>
      </c>
      <c r="AC618" s="228">
        <f>WEEKNUM(TEXT(HelpMe7[[#This Row],[Updated Creation Date]],"mmm dd, yyyy hh:mm"),2)</f>
        <v>40</v>
      </c>
      <c r="AD618" s="228" t="str">
        <f>_xlfn.CONCAT(HelpMe7[[#This Row],[Year]],"-W",HelpMe7[[#This Row],[Week'#]])</f>
        <v>2024-W40</v>
      </c>
      <c r="AE618" s="228" t="str">
        <f>IFERROR(VLOOKUP(HelpMe7[[#This Row],[ID]],CGTracker[#All],11,FALSE),"No CG Status Found")</f>
        <v>User acceptance</v>
      </c>
      <c r="AF618" s="228">
        <f>MONTH(TEXT(HelpMe7[[#This Row],[Updated Creation Date]],"mmm dd, yyyy hh:mm"))</f>
        <v>9</v>
      </c>
      <c r="AG618" s="228" t="str">
        <f>_xlfn.CONCAT(HelpMe7[[#This Row],[Year]],"-M",HelpMe7[[#This Row],[Month]])</f>
        <v>2024-M9</v>
      </c>
      <c r="AH618" s="228" t="str">
        <f ca="1">IF(HelpMe7[[#This Row],[Age]]&lt;2,"Less than 2",IF(HelpMe7[[#This Row],[Age]]&lt;5,"From 2 to 5",IF(HelpMe7[[#This Row],[Age]]&lt;10,"From 5 to 10","More than 10")))</f>
        <v>More than 10</v>
      </c>
      <c r="AI6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45565.445833333331</v>
      </c>
      <c r="AJ6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19" spans="1:36" ht="14.45">
      <c r="A619" s="236" t="s">
        <v>10489</v>
      </c>
      <c r="B619" s="224" t="s">
        <v>117</v>
      </c>
      <c r="C619" s="224" t="s">
        <v>795</v>
      </c>
      <c r="D619" s="1" t="s">
        <v>4752</v>
      </c>
      <c r="E619" s="224" t="s">
        <v>880</v>
      </c>
      <c r="F619" s="224" t="s">
        <v>881</v>
      </c>
      <c r="G619" s="224" t="s">
        <v>882</v>
      </c>
      <c r="H619" s="224" t="s">
        <v>403</v>
      </c>
      <c r="I619" s="227" t="s">
        <v>10490</v>
      </c>
      <c r="J619" s="225" t="s">
        <v>4762</v>
      </c>
      <c r="K619" s="224" t="s">
        <v>846</v>
      </c>
      <c r="L619" s="225" t="s">
        <v>10297</v>
      </c>
      <c r="M619" s="224" t="s">
        <v>880</v>
      </c>
      <c r="N619" s="224" t="s">
        <v>886</v>
      </c>
      <c r="O619" s="224" t="s">
        <v>850</v>
      </c>
      <c r="P619" s="225" t="s">
        <v>10297</v>
      </c>
      <c r="Q619" s="224" t="s">
        <v>795</v>
      </c>
      <c r="R619" s="225" t="s">
        <v>10491</v>
      </c>
      <c r="S619" s="225" t="s">
        <v>10491</v>
      </c>
      <c r="T619" s="225" t="s">
        <v>4762</v>
      </c>
      <c r="U619" s="224" t="s">
        <v>890</v>
      </c>
      <c r="V619" s="224" t="s">
        <v>855</v>
      </c>
      <c r="W619" s="224" t="s">
        <v>869</v>
      </c>
      <c r="X619" s="228" t="str">
        <f>VLOOKUP(HelpMe7[[#This Row],[Technician]],Technicians[#All],3,FALSE)</f>
        <v>RAK Ceramics</v>
      </c>
      <c r="Y619" s="228" t="str">
        <f>VLOOKUP(HelpMe7[[#This Row],[Technician]],Technicians[#All],2,FALSE)</f>
        <v>SAP Basis</v>
      </c>
      <c r="Z619" s="230" t="str">
        <f>IF((TEXT("Oct 28, 2024 00:00 AM","mmm dd, yyyy hh:mm") - TEXT(HelpMe7[[#This Row],[Updated Creation Date]],"mmm dd, yyyy hh:mm"))&gt;0, "Yes","No")</f>
        <v>Yes</v>
      </c>
      <c r="AA619" s="230">
        <f ca="1">IF(HelpMe7[[#This Row],[Updated Resolved Date]]="-",NOW()-TEXT(HelpMe7[[#This Row],[Updated Creation Date]],"mmm dd, yyyy hh:mm"),HelpMe7[[#This Row],[Updated Resolved Date]]-HelpMe7[[#This Row],[Updated Creation Date]])</f>
        <v>1.7708333333284827</v>
      </c>
      <c r="AB619" s="231">
        <f>YEAR(TEXT(HelpMe7[[#This Row],[Updated Creation Date]],"mmm dd, yyyy hh:mm"))</f>
        <v>2024</v>
      </c>
      <c r="AC619" s="228">
        <f>WEEKNUM(TEXT(HelpMe7[[#This Row],[Updated Creation Date]],"mmm dd, yyyy hh:mm"),2)</f>
        <v>40</v>
      </c>
      <c r="AD619" s="228" t="str">
        <f>_xlfn.CONCAT(HelpMe7[[#This Row],[Year]],"-W",HelpMe7[[#This Row],[Week'#]])</f>
        <v>2024-W40</v>
      </c>
      <c r="AE619" s="228" t="str">
        <f>IFERROR(VLOOKUP(HelpMe7[[#This Row],[ID]],CGTracker[#All],11,FALSE),"No CG Status Found")</f>
        <v>No CG Status Found</v>
      </c>
      <c r="AF619" s="228">
        <f>MONTH(TEXT(HelpMe7[[#This Row],[Updated Creation Date]],"mmm dd, yyyy hh:mm"))</f>
        <v>9</v>
      </c>
      <c r="AG619" s="228" t="str">
        <f>_xlfn.CONCAT(HelpMe7[[#This Row],[Year]],"-M",HelpMe7[[#This Row],[Month]])</f>
        <v>2024-M9</v>
      </c>
      <c r="AH619" s="228" t="str">
        <f ca="1">IF(HelpMe7[[#This Row],[Age]]&lt;2,"Less than 2",IF(HelpMe7[[#This Row],[Age]]&lt;5,"From 2 to 5",IF(HelpMe7[[#This Row],[Age]]&lt;10,"From 5 to 10","More than 10")))</f>
        <v>Less than 2</v>
      </c>
      <c r="AI6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45565.656944444447</v>
      </c>
      <c r="AJ6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45567.427777777775</v>
      </c>
    </row>
    <row r="620" spans="1:36" ht="26.1">
      <c r="A620" s="236" t="s">
        <v>10492</v>
      </c>
      <c r="B620" s="224" t="s">
        <v>156</v>
      </c>
      <c r="C620" s="224" t="s">
        <v>795</v>
      </c>
      <c r="D620" s="1" t="s">
        <v>4757</v>
      </c>
      <c r="E620" s="224" t="s">
        <v>3258</v>
      </c>
      <c r="F620" s="224" t="s">
        <v>1054</v>
      </c>
      <c r="G620" s="224" t="s">
        <v>1055</v>
      </c>
      <c r="H620" s="224" t="s">
        <v>403</v>
      </c>
      <c r="I620" s="227" t="s">
        <v>10493</v>
      </c>
      <c r="J620" s="225" t="s">
        <v>10472</v>
      </c>
      <c r="K620" s="224" t="s">
        <v>846</v>
      </c>
      <c r="L620" s="225" t="s">
        <v>10494</v>
      </c>
      <c r="M620" s="224" t="s">
        <v>3258</v>
      </c>
      <c r="N620" s="224" t="s">
        <v>1240</v>
      </c>
      <c r="O620" s="224" t="s">
        <v>850</v>
      </c>
      <c r="P620" s="225" t="s">
        <v>10494</v>
      </c>
      <c r="Q620" s="224" t="s">
        <v>795</v>
      </c>
      <c r="R620" s="225" t="s">
        <v>10495</v>
      </c>
      <c r="S620" s="225" t="s">
        <v>10495</v>
      </c>
      <c r="T620" s="225" t="s">
        <v>10472</v>
      </c>
      <c r="U620" s="224" t="s">
        <v>855</v>
      </c>
      <c r="V620" s="224" t="s">
        <v>855</v>
      </c>
      <c r="W620" s="224" t="s">
        <v>869</v>
      </c>
      <c r="X620" s="228" t="str">
        <f>VLOOKUP(HelpMe7[[#This Row],[Technician]],Technicians[#All],3,FALSE)</f>
        <v>RAK Ceramics</v>
      </c>
      <c r="Y620" s="228" t="str">
        <f>VLOOKUP(HelpMe7[[#This Row],[Technician]],Technicians[#All],2,FALSE)</f>
        <v>SAP PP</v>
      </c>
      <c r="Z620" s="233" t="str">
        <f>IF((TEXT("Oct 28, 2024 00:00 AM","mmm dd, yyyy hh:mm") - TEXT(HelpMe7[[#This Row],[Updated Creation Date]],"mmm dd, yyyy hh:mm"))&gt;0, "Yes","No")</f>
        <v>Yes</v>
      </c>
      <c r="AA620" s="230">
        <f ca="1">IF(HelpMe7[[#This Row],[Updated Resolved Date]]="-",NOW()-TEXT(HelpMe7[[#This Row],[Updated Creation Date]],"mmm dd, yyyy hh:mm"),HelpMe7[[#This Row],[Updated Resolved Date]]-HelpMe7[[#This Row],[Updated Creation Date]])</f>
        <v>0.62986111111240461</v>
      </c>
      <c r="AB620" s="231">
        <f>YEAR(TEXT(HelpMe7[[#This Row],[Updated Creation Date]],"mmm dd, yyyy hh:mm"))</f>
        <v>2024</v>
      </c>
      <c r="AC620" s="228">
        <f>WEEKNUM(TEXT(HelpMe7[[#This Row],[Updated Creation Date]],"mmm dd, yyyy hh:mm"),2)</f>
        <v>40</v>
      </c>
      <c r="AD620" s="228" t="str">
        <f>_xlfn.CONCAT(HelpMe7[[#This Row],[Year]],"-W",HelpMe7[[#This Row],[Week'#]])</f>
        <v>2024-W40</v>
      </c>
      <c r="AE620" s="228" t="str">
        <f>IFERROR(VLOOKUP(HelpMe7[[#This Row],[ID]],CGTracker[#All],11,FALSE),"No CG Status Found")</f>
        <v>No CG Status Found</v>
      </c>
      <c r="AF620" s="228">
        <f>MONTH(TEXT(HelpMe7[[#This Row],[Updated Creation Date]],"mmm dd, yyyy hh:mm"))</f>
        <v>9</v>
      </c>
      <c r="AG620" s="228" t="str">
        <f>_xlfn.CONCAT(HelpMe7[[#This Row],[Year]],"-M",HelpMe7[[#This Row],[Month]])</f>
        <v>2024-M9</v>
      </c>
      <c r="AH620" s="228" t="str">
        <f ca="1">IF(HelpMe7[[#This Row],[Age]]&lt;2,"Less than 2",IF(HelpMe7[[#This Row],[Age]]&lt;5,"From 2 to 5",IF(HelpMe7[[#This Row],[Age]]&lt;10,"From 5 to 10","More than 10")))</f>
        <v>Less than 2</v>
      </c>
      <c r="AI6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45565.762499999997</v>
      </c>
      <c r="AJ6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45566.392361111109</v>
      </c>
    </row>
    <row r="621" spans="1:36" ht="14.45">
      <c r="A621" s="236" t="s">
        <v>10496</v>
      </c>
      <c r="B621" s="224" t="s">
        <v>117</v>
      </c>
      <c r="C621" s="224" t="s">
        <v>1035</v>
      </c>
      <c r="D621" s="1" t="s">
        <v>4761</v>
      </c>
      <c r="E621" s="224" t="s">
        <v>1168</v>
      </c>
      <c r="F621" s="224" t="s">
        <v>2232</v>
      </c>
      <c r="G621" s="224" t="s">
        <v>941</v>
      </c>
      <c r="H621" s="224" t="s">
        <v>403</v>
      </c>
      <c r="I621" s="227" t="s">
        <v>10497</v>
      </c>
      <c r="J621" s="225" t="s">
        <v>4753</v>
      </c>
      <c r="K621" s="224" t="s">
        <v>846</v>
      </c>
      <c r="L621" s="225" t="s">
        <v>10498</v>
      </c>
      <c r="M621" s="224" t="s">
        <v>1168</v>
      </c>
      <c r="N621" s="224" t="s">
        <v>1170</v>
      </c>
      <c r="O621" s="224" t="s">
        <v>850</v>
      </c>
      <c r="P621" s="225" t="s">
        <v>10498</v>
      </c>
      <c r="Q621" s="224" t="s">
        <v>892</v>
      </c>
      <c r="R621" s="225" t="s">
        <v>6906</v>
      </c>
      <c r="S621" s="225" t="s">
        <v>10499</v>
      </c>
      <c r="T621" s="225" t="s">
        <v>4753</v>
      </c>
      <c r="U621" s="224" t="s">
        <v>846</v>
      </c>
      <c r="V621" s="224" t="s">
        <v>855</v>
      </c>
      <c r="W621" s="224" t="s">
        <v>869</v>
      </c>
      <c r="X621" s="228" t="str">
        <f>VLOOKUP(HelpMe7[[#This Row],[Technician]],Technicians[#All],3,FALSE)</f>
        <v>Capgemini</v>
      </c>
      <c r="Y621" s="228" t="str">
        <f>VLOOKUP(HelpMe7[[#This Row],[Technician]],Technicians[#All],2,FALSE)</f>
        <v>SAP MM</v>
      </c>
      <c r="Z621" s="233" t="str">
        <f>IF((TEXT("Oct 28, 2024 00:00 AM","mmm dd, yyyy hh:mm") - TEXT(HelpMe7[[#This Row],[Updated Creation Date]],"mmm dd, yyyy hh:mm"))&gt;0, "Yes","No")</f>
        <v>Yes</v>
      </c>
      <c r="AA621" s="230">
        <f ca="1">IF(HelpMe7[[#This Row],[Updated Resolved Date]]="-",NOW()-TEXT(HelpMe7[[#This Row],[Updated Creation Date]],"mmm dd, yyyy hh:mm"),HelpMe7[[#This Row],[Updated Resolved Date]]-HelpMe7[[#This Row],[Updated Creation Date]])</f>
        <v>64.952777777783922</v>
      </c>
      <c r="AB621" s="231">
        <f>YEAR(TEXT(HelpMe7[[#This Row],[Updated Creation Date]],"mmm dd, yyyy hh:mm"))</f>
        <v>2024</v>
      </c>
      <c r="AC621" s="228">
        <f>WEEKNUM(TEXT(HelpMe7[[#This Row],[Updated Creation Date]],"mmm dd, yyyy hh:mm"),2)</f>
        <v>40</v>
      </c>
      <c r="AD621" s="228" t="str">
        <f>_xlfn.CONCAT(HelpMe7[[#This Row],[Year]],"-W",HelpMe7[[#This Row],[Week'#]])</f>
        <v>2024-W40</v>
      </c>
      <c r="AE621" s="228" t="str">
        <f>IFERROR(VLOOKUP(HelpMe7[[#This Row],[ID]],CGTracker[#All],11,FALSE),"No CG Status Found")</f>
        <v>No CG Status Found</v>
      </c>
      <c r="AF621" s="228">
        <f>MONTH(TEXT(HelpMe7[[#This Row],[Updated Creation Date]],"mmm dd, yyyy hh:mm"))</f>
        <v>9</v>
      </c>
      <c r="AG621" s="228" t="str">
        <f>_xlfn.CONCAT(HelpMe7[[#This Row],[Year]],"-M",HelpMe7[[#This Row],[Month]])</f>
        <v>2024-M9</v>
      </c>
      <c r="AH621" s="228" t="str">
        <f ca="1">IF(HelpMe7[[#This Row],[Age]]&lt;2,"Less than 2",IF(HelpMe7[[#This Row],[Age]]&lt;5,"From 2 to 5",IF(HelpMe7[[#This Row],[Age]]&lt;10,"From 5 to 10","More than 10")))</f>
        <v>More than 10</v>
      </c>
      <c r="AI6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45565.677777777775</v>
      </c>
      <c r="AJ6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45630.630555555559</v>
      </c>
    </row>
    <row r="622" spans="1:36" ht="14.45">
      <c r="A622" s="236" t="s">
        <v>10500</v>
      </c>
      <c r="B622" s="224" t="s">
        <v>156</v>
      </c>
      <c r="C622" s="224" t="s">
        <v>892</v>
      </c>
      <c r="D622" s="1" t="s">
        <v>4767</v>
      </c>
      <c r="E622" s="224" t="s">
        <v>1000</v>
      </c>
      <c r="F622" s="224" t="s">
        <v>742</v>
      </c>
      <c r="G622" s="224" t="s">
        <v>941</v>
      </c>
      <c r="H622" s="224" t="s">
        <v>403</v>
      </c>
      <c r="I622" s="227" t="s">
        <v>10501</v>
      </c>
      <c r="J622" s="225" t="s">
        <v>10502</v>
      </c>
      <c r="K622" s="224" t="s">
        <v>846</v>
      </c>
      <c r="L622" s="225" t="s">
        <v>10503</v>
      </c>
      <c r="M622" s="224" t="s">
        <v>1000</v>
      </c>
      <c r="N622" s="224" t="s">
        <v>1004</v>
      </c>
      <c r="O622" s="224" t="s">
        <v>850</v>
      </c>
      <c r="P622" s="225" t="s">
        <v>10503</v>
      </c>
      <c r="Q622" s="224" t="s">
        <v>795</v>
      </c>
      <c r="R622" s="225" t="s">
        <v>10504</v>
      </c>
      <c r="S622" s="225" t="s">
        <v>10505</v>
      </c>
      <c r="T622" s="225" t="s">
        <v>10502</v>
      </c>
      <c r="U622" s="224" t="s">
        <v>855</v>
      </c>
      <c r="V622" s="224" t="s">
        <v>855</v>
      </c>
      <c r="W622" s="224" t="s">
        <v>869</v>
      </c>
      <c r="X622" s="228" t="str">
        <f>VLOOKUP(HelpMe7[[#This Row],[Technician]],Technicians[#All],3,FALSE)</f>
        <v>RAK Ceramics</v>
      </c>
      <c r="Y622" s="228" t="str">
        <f>VLOOKUP(HelpMe7[[#This Row],[Technician]],Technicians[#All],2,FALSE)</f>
        <v>SAP SD</v>
      </c>
      <c r="Z622" s="233" t="str">
        <f>IF((TEXT("Oct 28, 2024 00:00 AM","mmm dd, yyyy hh:mm") - TEXT(HelpMe7[[#This Row],[Updated Creation Date]],"mmm dd, yyyy hh:mm"))&gt;0, "Yes","No")</f>
        <v>Yes</v>
      </c>
      <c r="AA622" s="230">
        <f ca="1">IF(HelpMe7[[#This Row],[Updated Resolved Date]]="-",NOW()-TEXT(HelpMe7[[#This Row],[Updated Creation Date]],"mmm dd, yyyy hh:mm"),HelpMe7[[#This Row],[Updated Resolved Date]]-HelpMe7[[#This Row],[Updated Creation Date]])</f>
        <v>17.79374999999709</v>
      </c>
      <c r="AB622" s="231">
        <f>YEAR(TEXT(HelpMe7[[#This Row],[Updated Creation Date]],"mmm dd, yyyy hh:mm"))</f>
        <v>2024</v>
      </c>
      <c r="AC622" s="228">
        <f>WEEKNUM(TEXT(HelpMe7[[#This Row],[Updated Creation Date]],"mmm dd, yyyy hh:mm"),2)</f>
        <v>40</v>
      </c>
      <c r="AD622" s="228" t="str">
        <f>_xlfn.CONCAT(HelpMe7[[#This Row],[Year]],"-W",HelpMe7[[#This Row],[Week'#]])</f>
        <v>2024-W40</v>
      </c>
      <c r="AE622" s="228" t="str">
        <f>IFERROR(VLOOKUP(HelpMe7[[#This Row],[ID]],CGTracker[#All],11,FALSE),"No CG Status Found")</f>
        <v>No CG Status Found</v>
      </c>
      <c r="AF622" s="228">
        <f>MONTH(TEXT(HelpMe7[[#This Row],[Updated Creation Date]],"mmm dd, yyyy hh:mm"))</f>
        <v>9</v>
      </c>
      <c r="AG622" s="228" t="str">
        <f>_xlfn.CONCAT(HelpMe7[[#This Row],[Year]],"-M",HelpMe7[[#This Row],[Month]])</f>
        <v>2024-M9</v>
      </c>
      <c r="AH622" s="228" t="str">
        <f ca="1">IF(HelpMe7[[#This Row],[Age]]&lt;2,"Less than 2",IF(HelpMe7[[#This Row],[Age]]&lt;5,"From 2 to 5",IF(HelpMe7[[#This Row],[Age]]&lt;10,"From 5 to 10","More than 10")))</f>
        <v>More than 10</v>
      </c>
      <c r="AI6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45565.698611111111</v>
      </c>
      <c r="AJ6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45583.492361111108</v>
      </c>
    </row>
    <row r="623" spans="1:36" ht="14.45">
      <c r="A623" s="236" t="s">
        <v>10506</v>
      </c>
      <c r="B623" s="224" t="s">
        <v>156</v>
      </c>
      <c r="C623" s="224" t="s">
        <v>795</v>
      </c>
      <c r="D623" s="1" t="s">
        <v>4774</v>
      </c>
      <c r="E623" s="224" t="s">
        <v>1821</v>
      </c>
      <c r="F623" s="224" t="s">
        <v>4775</v>
      </c>
      <c r="G623" s="224" t="s">
        <v>1822</v>
      </c>
      <c r="H623" s="224" t="s">
        <v>403</v>
      </c>
      <c r="I623" s="227" t="s">
        <v>10507</v>
      </c>
      <c r="J623" s="225" t="s">
        <v>10508</v>
      </c>
      <c r="K623" s="224" t="s">
        <v>846</v>
      </c>
      <c r="L623" s="225" t="s">
        <v>10509</v>
      </c>
      <c r="M623" s="224" t="s">
        <v>1821</v>
      </c>
      <c r="N623" s="224" t="s">
        <v>1555</v>
      </c>
      <c r="O623" s="224" t="s">
        <v>917</v>
      </c>
      <c r="P623" s="225" t="s">
        <v>10509</v>
      </c>
      <c r="Q623" s="224" t="s">
        <v>795</v>
      </c>
      <c r="R623" s="225" t="s">
        <v>10510</v>
      </c>
      <c r="S623" s="225" t="s">
        <v>10511</v>
      </c>
      <c r="T623" s="225" t="s">
        <v>10508</v>
      </c>
      <c r="U623" s="224" t="s">
        <v>855</v>
      </c>
      <c r="V623" s="224" t="s">
        <v>855</v>
      </c>
      <c r="W623" s="224" t="s">
        <v>1829</v>
      </c>
      <c r="X623" s="228" t="str">
        <f>VLOOKUP(HelpMe7[[#This Row],[Technician]],Technicians[#All],3,FALSE)</f>
        <v>Capgemini</v>
      </c>
      <c r="Y623" s="228" t="str">
        <f>VLOOKUP(HelpMe7[[#This Row],[Technician]],Technicians[#All],2,FALSE)</f>
        <v>Power Platform/SharePoint</v>
      </c>
      <c r="Z623" s="233" t="str">
        <f>IF((TEXT("Oct 28, 2024 00:00 AM","mmm dd, yyyy hh:mm") - TEXT(HelpMe7[[#This Row],[Updated Creation Date]],"mmm dd, yyyy hh:mm"))&gt;0, "Yes","No")</f>
        <v>Yes</v>
      </c>
      <c r="AA623" s="230">
        <f ca="1">IF(HelpMe7[[#This Row],[Updated Resolved Date]]="-",NOW()-TEXT(HelpMe7[[#This Row],[Updated Creation Date]],"mmm dd, yyyy hh:mm"),HelpMe7[[#This Row],[Updated Resolved Date]]-HelpMe7[[#This Row],[Updated Creation Date]])</f>
        <v>41.202777777776646</v>
      </c>
      <c r="AB623" s="231">
        <f>YEAR(TEXT(HelpMe7[[#This Row],[Updated Creation Date]],"mmm dd, yyyy hh:mm"))</f>
        <v>2024</v>
      </c>
      <c r="AC623" s="228">
        <f>WEEKNUM(TEXT(HelpMe7[[#This Row],[Updated Creation Date]],"mmm dd, yyyy hh:mm"),2)</f>
        <v>40</v>
      </c>
      <c r="AD623" s="228" t="str">
        <f>_xlfn.CONCAT(HelpMe7[[#This Row],[Year]],"-W",HelpMe7[[#This Row],[Week'#]])</f>
        <v>2024-W40</v>
      </c>
      <c r="AE623" s="228" t="str">
        <f>IFERROR(VLOOKUP(HelpMe7[[#This Row],[ID]],CGTracker[#All],11,FALSE),"No CG Status Found")</f>
        <v>No CG Status Found</v>
      </c>
      <c r="AF623" s="228">
        <f>MONTH(TEXT(HelpMe7[[#This Row],[Updated Creation Date]],"mmm dd, yyyy hh:mm"))</f>
        <v>10</v>
      </c>
      <c r="AG623" s="228" t="str">
        <f>_xlfn.CONCAT(HelpMe7[[#This Row],[Year]],"-M",HelpMe7[[#This Row],[Month]])</f>
        <v>2024-M10</v>
      </c>
      <c r="AH623" s="228" t="str">
        <f ca="1">IF(HelpMe7[[#This Row],[Age]]&lt;2,"Less than 2",IF(HelpMe7[[#This Row],[Age]]&lt;5,"From 2 to 5",IF(HelpMe7[[#This Row],[Age]]&lt;10,"From 5 to 10","More than 10")))</f>
        <v>More than 10</v>
      </c>
      <c r="AI6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45566.460416666669</v>
      </c>
      <c r="AJ6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45607.663194444445</v>
      </c>
    </row>
    <row r="624" spans="1:36" ht="14.45">
      <c r="A624" s="236" t="s">
        <v>10512</v>
      </c>
      <c r="B624" s="224" t="s">
        <v>156</v>
      </c>
      <c r="C624" s="224" t="s">
        <v>892</v>
      </c>
      <c r="D624" s="1" t="s">
        <v>91</v>
      </c>
      <c r="E624" s="224" t="s">
        <v>1072</v>
      </c>
      <c r="F624" s="224" t="s">
        <v>2387</v>
      </c>
      <c r="G624" s="224" t="s">
        <v>1011</v>
      </c>
      <c r="H624" s="224" t="s">
        <v>403</v>
      </c>
      <c r="I624" s="227" t="s">
        <v>10513</v>
      </c>
      <c r="J624" s="225" t="s">
        <v>10514</v>
      </c>
      <c r="K624" s="224" t="s">
        <v>846</v>
      </c>
      <c r="L624" s="225" t="s">
        <v>10515</v>
      </c>
      <c r="M624" s="224" t="s">
        <v>1072</v>
      </c>
      <c r="N624" s="224" t="s">
        <v>924</v>
      </c>
      <c r="O624" s="224" t="s">
        <v>850</v>
      </c>
      <c r="P624" s="225" t="s">
        <v>10515</v>
      </c>
      <c r="Q624" s="224" t="s">
        <v>795</v>
      </c>
      <c r="R624" s="225" t="s">
        <v>2469</v>
      </c>
      <c r="S624" s="225" t="s">
        <v>10516</v>
      </c>
      <c r="T624" s="225" t="s">
        <v>10514</v>
      </c>
      <c r="U624" s="224" t="s">
        <v>855</v>
      </c>
      <c r="V624" s="224" t="s">
        <v>855</v>
      </c>
      <c r="W624" s="224" t="s">
        <v>869</v>
      </c>
      <c r="X624" s="228" t="str">
        <f>VLOOKUP(HelpMe7[[#This Row],[Technician]],Technicians[#All],3,FALSE)</f>
        <v>Capgemini</v>
      </c>
      <c r="Y624" s="228" t="str">
        <f>VLOOKUP(HelpMe7[[#This Row],[Technician]],Technicians[#All],2,FALSE)</f>
        <v>SAP FICO</v>
      </c>
      <c r="Z624" s="230" t="str">
        <f>IF((TEXT("Oct 28, 2024 00:00 AM","mmm dd, yyyy hh:mm") - TEXT(HelpMe7[[#This Row],[Updated Creation Date]],"mmm dd, yyyy hh:mm"))&gt;0, "Yes","No")</f>
        <v>Yes</v>
      </c>
      <c r="AA624" s="230">
        <f ca="1">IF(HelpMe7[[#This Row],[Updated Resolved Date]]="-",NOW()-TEXT(HelpMe7[[#This Row],[Updated Creation Date]],"mmm dd, yyyy hh:mm"),HelpMe7[[#This Row],[Updated Resolved Date]]-HelpMe7[[#This Row],[Updated Creation Date]])</f>
        <v>38.051388888889051</v>
      </c>
      <c r="AB624" s="231">
        <f>YEAR(TEXT(HelpMe7[[#This Row],[Updated Creation Date]],"mmm dd, yyyy hh:mm"))</f>
        <v>2024</v>
      </c>
      <c r="AC624" s="228">
        <f>WEEKNUM(TEXT(HelpMe7[[#This Row],[Updated Creation Date]],"mmm dd, yyyy hh:mm"),2)</f>
        <v>40</v>
      </c>
      <c r="AD624" s="228" t="str">
        <f>_xlfn.CONCAT(HelpMe7[[#This Row],[Year]],"-W",HelpMe7[[#This Row],[Week'#]])</f>
        <v>2024-W40</v>
      </c>
      <c r="AE624" s="228" t="str">
        <f>IFERROR(VLOOKUP(HelpMe7[[#This Row],[ID]],CGTracker[#All],11,FALSE),"No CG Status Found")</f>
        <v>No CG Status Found</v>
      </c>
      <c r="AF624" s="228">
        <f>MONTH(TEXT(HelpMe7[[#This Row],[Updated Creation Date]],"mmm dd, yyyy hh:mm"))</f>
        <v>9</v>
      </c>
      <c r="AG624" s="228" t="str">
        <f>_xlfn.CONCAT(HelpMe7[[#This Row],[Year]],"-M",HelpMe7[[#This Row],[Month]])</f>
        <v>2024-M9</v>
      </c>
      <c r="AH624" s="228" t="str">
        <f ca="1">IF(HelpMe7[[#This Row],[Age]]&lt;2,"Less than 2",IF(HelpMe7[[#This Row],[Age]]&lt;5,"From 2 to 5",IF(HelpMe7[[#This Row],[Age]]&lt;10,"From 5 to 10","More than 10")))</f>
        <v>More than 10</v>
      </c>
      <c r="AI6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45565.484722222223</v>
      </c>
      <c r="AJ6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45603.536111111112</v>
      </c>
    </row>
    <row r="625" spans="1:36" ht="14.45">
      <c r="A625" s="236" t="s">
        <v>10517</v>
      </c>
      <c r="B625" s="224" t="s">
        <v>117</v>
      </c>
      <c r="C625" s="224" t="s">
        <v>795</v>
      </c>
      <c r="D625" s="1" t="s">
        <v>4788</v>
      </c>
      <c r="E625" s="224" t="s">
        <v>4556</v>
      </c>
      <c r="F625" s="224" t="s">
        <v>881</v>
      </c>
      <c r="G625" s="224" t="s">
        <v>882</v>
      </c>
      <c r="H625" s="224" t="s">
        <v>403</v>
      </c>
      <c r="I625" s="227" t="s">
        <v>10518</v>
      </c>
      <c r="J625" s="225" t="s">
        <v>10519</v>
      </c>
      <c r="K625" s="224" t="s">
        <v>846</v>
      </c>
      <c r="L625" s="225" t="s">
        <v>10520</v>
      </c>
      <c r="M625" s="224" t="s">
        <v>933</v>
      </c>
      <c r="N625" s="224" t="s">
        <v>899</v>
      </c>
      <c r="O625" s="224" t="s">
        <v>850</v>
      </c>
      <c r="P625" s="225" t="s">
        <v>10520</v>
      </c>
      <c r="Q625" s="224" t="s">
        <v>795</v>
      </c>
      <c r="R625" s="225" t="s">
        <v>10521</v>
      </c>
      <c r="S625" s="225" t="s">
        <v>10521</v>
      </c>
      <c r="T625" s="225" t="s">
        <v>10519</v>
      </c>
      <c r="U625" s="224" t="s">
        <v>890</v>
      </c>
      <c r="V625" s="224" t="s">
        <v>855</v>
      </c>
      <c r="W625" s="224" t="s">
        <v>869</v>
      </c>
      <c r="X625" s="228" t="str">
        <f>VLOOKUP(HelpMe7[[#This Row],[Technician]],Technicians[#All],3,FALSE)</f>
        <v>RAK Ceramics</v>
      </c>
      <c r="Y625" s="228" t="str">
        <f>VLOOKUP(HelpMe7[[#This Row],[Technician]],Technicians[#All],2,FALSE)</f>
        <v>SAP Basis</v>
      </c>
      <c r="Z625" s="230" t="str">
        <f>IF((TEXT("Oct 28, 2024 00:00 AM","mmm dd, yyyy hh:mm") - TEXT(HelpMe7[[#This Row],[Updated Creation Date]],"mmm dd, yyyy hh:mm"))&gt;0, "Yes","No")</f>
        <v>Yes</v>
      </c>
      <c r="AA625" s="230">
        <f ca="1">IF(HelpMe7[[#This Row],[Updated Resolved Date]]="-",NOW()-TEXT(HelpMe7[[#This Row],[Updated Creation Date]],"mmm dd, yyyy hh:mm"),HelpMe7[[#This Row],[Updated Resolved Date]]-HelpMe7[[#This Row],[Updated Creation Date]])</f>
        <v>1.2062500000029104</v>
      </c>
      <c r="AB625" s="231">
        <f>YEAR(TEXT(HelpMe7[[#This Row],[Updated Creation Date]],"mmm dd, yyyy hh:mm"))</f>
        <v>2024</v>
      </c>
      <c r="AC625" s="228">
        <f>WEEKNUM(TEXT(HelpMe7[[#This Row],[Updated Creation Date]],"mmm dd, yyyy hh:mm"),2)</f>
        <v>40</v>
      </c>
      <c r="AD625" s="228" t="str">
        <f>_xlfn.CONCAT(HelpMe7[[#This Row],[Year]],"-W",HelpMe7[[#This Row],[Week'#]])</f>
        <v>2024-W40</v>
      </c>
      <c r="AE625" s="228" t="str">
        <f>IFERROR(VLOOKUP(HelpMe7[[#This Row],[ID]],CGTracker[#All],11,FALSE),"No CG Status Found")</f>
        <v>No CG Status Found</v>
      </c>
      <c r="AF625" s="228">
        <f>MONTH(TEXT(HelpMe7[[#This Row],[Updated Creation Date]],"mmm dd, yyyy hh:mm"))</f>
        <v>10</v>
      </c>
      <c r="AG625" s="228" t="str">
        <f>_xlfn.CONCAT(HelpMe7[[#This Row],[Year]],"-M",HelpMe7[[#This Row],[Month]])</f>
        <v>2024-M10</v>
      </c>
      <c r="AH625" s="228" t="str">
        <f ca="1">IF(HelpMe7[[#This Row],[Age]]&lt;2,"Less than 2",IF(HelpMe7[[#This Row],[Age]]&lt;5,"From 2 to 5",IF(HelpMe7[[#This Row],[Age]]&lt;10,"From 5 to 10","More than 10")))</f>
        <v>Less than 2</v>
      </c>
      <c r="AI6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45566.395138888889</v>
      </c>
      <c r="AJ6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45567.601388888892</v>
      </c>
    </row>
    <row r="626" spans="1:36" ht="26.1">
      <c r="A626" s="236" t="s">
        <v>10522</v>
      </c>
      <c r="B626" s="224" t="s">
        <v>117</v>
      </c>
      <c r="C626" s="224" t="s">
        <v>795</v>
      </c>
      <c r="D626" s="1" t="s">
        <v>4793</v>
      </c>
      <c r="E626" s="224" t="s">
        <v>4794</v>
      </c>
      <c r="F626" s="224" t="s">
        <v>881</v>
      </c>
      <c r="G626" s="224" t="s">
        <v>882</v>
      </c>
      <c r="H626" s="224" t="s">
        <v>403</v>
      </c>
      <c r="I626" s="227" t="s">
        <v>10523</v>
      </c>
      <c r="J626" s="225" t="s">
        <v>10524</v>
      </c>
      <c r="K626" s="224" t="s">
        <v>890</v>
      </c>
      <c r="L626" s="225" t="s">
        <v>10525</v>
      </c>
      <c r="M626" s="224" t="s">
        <v>933</v>
      </c>
      <c r="N626" s="224" t="s">
        <v>4798</v>
      </c>
      <c r="O626" s="224" t="s">
        <v>850</v>
      </c>
      <c r="P626" s="225" t="s">
        <v>10526</v>
      </c>
      <c r="Q626" s="224" t="s">
        <v>795</v>
      </c>
      <c r="R626" s="225" t="s">
        <v>10527</v>
      </c>
      <c r="S626" s="225" t="s">
        <v>10528</v>
      </c>
      <c r="T626" s="225" t="s">
        <v>10524</v>
      </c>
      <c r="U626" s="224" t="s">
        <v>890</v>
      </c>
      <c r="V626" s="224" t="s">
        <v>855</v>
      </c>
      <c r="W626" s="224" t="s">
        <v>938</v>
      </c>
      <c r="X626" s="228" t="str">
        <f>VLOOKUP(HelpMe7[[#This Row],[Technician]],Technicians[#All],3,FALSE)</f>
        <v>RAK Ceramics</v>
      </c>
      <c r="Y626" s="228" t="str">
        <f>VLOOKUP(HelpMe7[[#This Row],[Technician]],Technicians[#All],2,FALSE)</f>
        <v>SAP Basis</v>
      </c>
      <c r="Z626" s="230" t="str">
        <f>IF((TEXT("Oct 28, 2024 00:00 AM","mmm dd, yyyy hh:mm") - TEXT(HelpMe7[[#This Row],[Updated Creation Date]],"mmm dd, yyyy hh:mm"))&gt;0, "Yes","No")</f>
        <v>Yes</v>
      </c>
      <c r="AA626" s="230">
        <f ca="1">IF(HelpMe7[[#This Row],[Updated Resolved Date]]="-",NOW()-TEXT(HelpMe7[[#This Row],[Updated Creation Date]],"mmm dd, yyyy hh:mm"),HelpMe7[[#This Row],[Updated Resolved Date]]-HelpMe7[[#This Row],[Updated Creation Date]])</f>
        <v>9.1534722222204437</v>
      </c>
      <c r="AB626" s="231">
        <f>YEAR(TEXT(HelpMe7[[#This Row],[Updated Creation Date]],"mmm dd, yyyy hh:mm"))</f>
        <v>2024</v>
      </c>
      <c r="AC626" s="228">
        <f>WEEKNUM(TEXT(HelpMe7[[#This Row],[Updated Creation Date]],"mmm dd, yyyy hh:mm"),2)</f>
        <v>40</v>
      </c>
      <c r="AD626" s="228" t="str">
        <f>_xlfn.CONCAT(HelpMe7[[#This Row],[Year]],"-W",HelpMe7[[#This Row],[Week'#]])</f>
        <v>2024-W40</v>
      </c>
      <c r="AE626" s="228" t="str">
        <f>IFERROR(VLOOKUP(HelpMe7[[#This Row],[ID]],CGTracker[#All],11,FALSE),"No CG Status Found")</f>
        <v>No CG Status Found</v>
      </c>
      <c r="AF626" s="228">
        <f>MONTH(TEXT(HelpMe7[[#This Row],[Updated Creation Date]],"mmm dd, yyyy hh:mm"))</f>
        <v>10</v>
      </c>
      <c r="AG626" s="228" t="str">
        <f>_xlfn.CONCAT(HelpMe7[[#This Row],[Year]],"-M",HelpMe7[[#This Row],[Month]])</f>
        <v>2024-M10</v>
      </c>
      <c r="AH626" s="228" t="str">
        <f ca="1">IF(HelpMe7[[#This Row],[Age]]&lt;2,"Less than 2",IF(HelpMe7[[#This Row],[Age]]&lt;5,"From 2 to 5",IF(HelpMe7[[#This Row],[Age]]&lt;10,"From 5 to 10","More than 10")))</f>
        <v>From 5 to 10</v>
      </c>
      <c r="AI6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45566.487500000003</v>
      </c>
      <c r="AJ6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45575.640972222223</v>
      </c>
    </row>
    <row r="627" spans="1:36" ht="14.45">
      <c r="A627" s="236" t="s">
        <v>10529</v>
      </c>
      <c r="B627" s="224" t="s">
        <v>117</v>
      </c>
      <c r="C627" s="224" t="s">
        <v>892</v>
      </c>
      <c r="D627" s="1" t="s">
        <v>4803</v>
      </c>
      <c r="E627" s="224" t="s">
        <v>4804</v>
      </c>
      <c r="F627" s="224" t="s">
        <v>881</v>
      </c>
      <c r="G627" s="224" t="s">
        <v>882</v>
      </c>
      <c r="H627" s="224" t="s">
        <v>403</v>
      </c>
      <c r="I627" s="227" t="s">
        <v>10530</v>
      </c>
      <c r="J627" s="225" t="s">
        <v>10531</v>
      </c>
      <c r="K627" s="224" t="s">
        <v>846</v>
      </c>
      <c r="L627" s="225" t="s">
        <v>10297</v>
      </c>
      <c r="M627" s="224" t="s">
        <v>4804</v>
      </c>
      <c r="N627" s="224" t="s">
        <v>1516</v>
      </c>
      <c r="O627" s="224" t="s">
        <v>850</v>
      </c>
      <c r="P627" s="225" t="s">
        <v>10297</v>
      </c>
      <c r="Q627" s="224" t="s">
        <v>795</v>
      </c>
      <c r="R627" s="225" t="s">
        <v>10532</v>
      </c>
      <c r="S627" s="225" t="s">
        <v>10532</v>
      </c>
      <c r="T627" s="225" t="s">
        <v>10531</v>
      </c>
      <c r="U627" s="224" t="s">
        <v>890</v>
      </c>
      <c r="V627" s="224" t="s">
        <v>855</v>
      </c>
      <c r="W627" s="224" t="s">
        <v>869</v>
      </c>
      <c r="X627" s="228" t="str">
        <f>VLOOKUP(HelpMe7[[#This Row],[Technician]],Technicians[#All],3,FALSE)</f>
        <v>RAK Ceramics</v>
      </c>
      <c r="Y627" s="228" t="str">
        <f>VLOOKUP(HelpMe7[[#This Row],[Technician]],Technicians[#All],2,FALSE)</f>
        <v>SAP Basis</v>
      </c>
      <c r="Z627" s="233" t="str">
        <f>IF((TEXT("Oct 28, 2024 00:00 AM","mmm dd, yyyy hh:mm") - TEXT(HelpMe7[[#This Row],[Updated Creation Date]],"mmm dd, yyyy hh:mm"))&gt;0, "Yes","No")</f>
        <v>Yes</v>
      </c>
      <c r="AA627" s="230">
        <f ca="1">IF(HelpMe7[[#This Row],[Updated Resolved Date]]="-",NOW()-TEXT(HelpMe7[[#This Row],[Updated Creation Date]],"mmm dd, yyyy hh:mm"),HelpMe7[[#This Row],[Updated Resolved Date]]-HelpMe7[[#This Row],[Updated Creation Date]])</f>
        <v>1.0444444444437977</v>
      </c>
      <c r="AB627" s="231">
        <f>YEAR(TEXT(HelpMe7[[#This Row],[Updated Creation Date]],"mmm dd, yyyy hh:mm"))</f>
        <v>2024</v>
      </c>
      <c r="AC627" s="228">
        <f>WEEKNUM(TEXT(HelpMe7[[#This Row],[Updated Creation Date]],"mmm dd, yyyy hh:mm"),2)</f>
        <v>40</v>
      </c>
      <c r="AD627" s="228" t="str">
        <f>_xlfn.CONCAT(HelpMe7[[#This Row],[Year]],"-W",HelpMe7[[#This Row],[Week'#]])</f>
        <v>2024-W40</v>
      </c>
      <c r="AE627" s="228" t="str">
        <f>IFERROR(VLOOKUP(HelpMe7[[#This Row],[ID]],CGTracker[#All],11,FALSE),"No CG Status Found")</f>
        <v>No CG Status Found</v>
      </c>
      <c r="AF627" s="228">
        <f>MONTH(TEXT(HelpMe7[[#This Row],[Updated Creation Date]],"mmm dd, yyyy hh:mm"))</f>
        <v>10</v>
      </c>
      <c r="AG627" s="228" t="str">
        <f>_xlfn.CONCAT(HelpMe7[[#This Row],[Year]],"-M",HelpMe7[[#This Row],[Month]])</f>
        <v>2024-M10</v>
      </c>
      <c r="AH627" s="228" t="str">
        <f ca="1">IF(HelpMe7[[#This Row],[Age]]&lt;2,"Less than 2",IF(HelpMe7[[#This Row],[Age]]&lt;5,"From 2 to 5",IF(HelpMe7[[#This Row],[Age]]&lt;10,"From 5 to 10","More than 10")))</f>
        <v>Less than 2</v>
      </c>
      <c r="AI6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45566.386805555558</v>
      </c>
      <c r="AJ6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45567.431250000001</v>
      </c>
    </row>
    <row r="628" spans="1:36" ht="26.1">
      <c r="A628" s="236" t="s">
        <v>10533</v>
      </c>
      <c r="B628" s="224" t="s">
        <v>117</v>
      </c>
      <c r="C628" s="224" t="s">
        <v>892</v>
      </c>
      <c r="D628" s="1" t="s">
        <v>4809</v>
      </c>
      <c r="E628" s="224" t="s">
        <v>4351</v>
      </c>
      <c r="F628" s="224" t="s">
        <v>518</v>
      </c>
      <c r="G628" s="224" t="s">
        <v>516</v>
      </c>
      <c r="H628" s="224" t="s">
        <v>746</v>
      </c>
      <c r="I628" s="227" t="s">
        <v>10534</v>
      </c>
      <c r="J628" s="225" t="s">
        <v>10535</v>
      </c>
      <c r="K628" s="224" t="s">
        <v>846</v>
      </c>
      <c r="L628" s="225" t="s">
        <v>855</v>
      </c>
      <c r="M628" s="224" t="s">
        <v>4351</v>
      </c>
      <c r="N628" s="224" t="s">
        <v>1004</v>
      </c>
      <c r="O628" s="224" t="s">
        <v>917</v>
      </c>
      <c r="P628" s="225" t="s">
        <v>10536</v>
      </c>
      <c r="Q628" s="224" t="s">
        <v>892</v>
      </c>
      <c r="R628" s="225" t="s">
        <v>855</v>
      </c>
      <c r="S628" s="225" t="s">
        <v>10537</v>
      </c>
      <c r="T628" s="225" t="s">
        <v>10535</v>
      </c>
      <c r="U628" s="224" t="s">
        <v>846</v>
      </c>
      <c r="V628" s="224" t="s">
        <v>4815</v>
      </c>
      <c r="W628" s="224" t="s">
        <v>869</v>
      </c>
      <c r="X628" s="228" t="str">
        <f>VLOOKUP(HelpMe7[[#This Row],[Technician]],Technicians[#All],3,FALSE)</f>
        <v>Capgemini</v>
      </c>
      <c r="Y628" s="228" t="str">
        <f>VLOOKUP(HelpMe7[[#This Row],[Technician]],Technicians[#All],2,FALSE)</f>
        <v>SAP SD</v>
      </c>
      <c r="Z628" s="233" t="str">
        <f>IF((TEXT("Oct 28, 2024 00:00 AM","mmm dd, yyyy hh:mm") - TEXT(HelpMe7[[#This Row],[Updated Creation Date]],"mmm dd, yyyy hh:mm"))&gt;0, "Yes","No")</f>
        <v>Yes</v>
      </c>
      <c r="AA628" s="230">
        <f ca="1">IF(HelpMe7[[#This Row],[Updated Resolved Date]]="-",NOW()-TEXT(HelpMe7[[#This Row],[Updated Creation Date]],"mmm dd, yyyy hh:mm"),HelpMe7[[#This Row],[Updated Resolved Date]]-HelpMe7[[#This Row],[Updated Creation Date]])</f>
        <v>87.031130092589592</v>
      </c>
      <c r="AB628" s="231">
        <f>YEAR(TEXT(HelpMe7[[#This Row],[Updated Creation Date]],"mmm dd, yyyy hh:mm"))</f>
        <v>2024</v>
      </c>
      <c r="AC628" s="228">
        <f>WEEKNUM(TEXT(HelpMe7[[#This Row],[Updated Creation Date]],"mmm dd, yyyy hh:mm"),2)</f>
        <v>40</v>
      </c>
      <c r="AD628" s="228" t="str">
        <f>_xlfn.CONCAT(HelpMe7[[#This Row],[Year]],"-W",HelpMe7[[#This Row],[Week'#]])</f>
        <v>2024-W40</v>
      </c>
      <c r="AE628" s="228" t="str">
        <f>IFERROR(VLOOKUP(HelpMe7[[#This Row],[ID]],CGTracker[#All],11,FALSE),"No CG Status Found")</f>
        <v>No CG Status Found</v>
      </c>
      <c r="AF628" s="228">
        <f>MONTH(TEXT(HelpMe7[[#This Row],[Updated Creation Date]],"mmm dd, yyyy hh:mm"))</f>
        <v>10</v>
      </c>
      <c r="AG628" s="228" t="str">
        <f>_xlfn.CONCAT(HelpMe7[[#This Row],[Year]],"-M",HelpMe7[[#This Row],[Month]])</f>
        <v>2024-M10</v>
      </c>
      <c r="AH628" s="228" t="str">
        <f ca="1">IF(HelpMe7[[#This Row],[Age]]&lt;2,"Less than 2",IF(HelpMe7[[#This Row],[Age]]&lt;5,"From 2 to 5",IF(HelpMe7[[#This Row],[Age]]&lt;10,"From 5 to 10","More than 10")))</f>
        <v>More than 10</v>
      </c>
      <c r="AI6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45566.726388888892</v>
      </c>
      <c r="AJ6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29" spans="1:36" ht="26.1">
      <c r="A629" s="236" t="s">
        <v>10538</v>
      </c>
      <c r="B629" s="224" t="s">
        <v>117</v>
      </c>
      <c r="C629" s="224" t="s">
        <v>1035</v>
      </c>
      <c r="D629" s="1" t="s">
        <v>4816</v>
      </c>
      <c r="E629" s="224" t="s">
        <v>4817</v>
      </c>
      <c r="F629" s="224" t="s">
        <v>881</v>
      </c>
      <c r="G629" s="224" t="s">
        <v>882</v>
      </c>
      <c r="H629" s="224" t="s">
        <v>403</v>
      </c>
      <c r="I629" s="227" t="s">
        <v>10539</v>
      </c>
      <c r="J629" s="225" t="s">
        <v>10540</v>
      </c>
      <c r="K629" s="224" t="s">
        <v>890</v>
      </c>
      <c r="L629" s="225" t="s">
        <v>10541</v>
      </c>
      <c r="M629" s="224" t="s">
        <v>4817</v>
      </c>
      <c r="N629" s="224" t="s">
        <v>4821</v>
      </c>
      <c r="O629" s="224" t="s">
        <v>850</v>
      </c>
      <c r="P629" s="225" t="s">
        <v>10541</v>
      </c>
      <c r="Q629" s="224" t="s">
        <v>892</v>
      </c>
      <c r="R629" s="225" t="s">
        <v>10542</v>
      </c>
      <c r="S629" s="225" t="s">
        <v>10542</v>
      </c>
      <c r="T629" s="225" t="s">
        <v>10540</v>
      </c>
      <c r="U629" s="224" t="s">
        <v>890</v>
      </c>
      <c r="V629" s="224" t="s">
        <v>855</v>
      </c>
      <c r="W629" s="224" t="s">
        <v>938</v>
      </c>
      <c r="X629" s="228" t="str">
        <f>VLOOKUP(HelpMe7[[#This Row],[Technician]],Technicians[#All],3,FALSE)</f>
        <v>RAK Ceramics</v>
      </c>
      <c r="Y629" s="228" t="str">
        <f>VLOOKUP(HelpMe7[[#This Row],[Technician]],Technicians[#All],2,FALSE)</f>
        <v>SAP Basis</v>
      </c>
      <c r="Z629" s="233" t="str">
        <f>IF((TEXT("Oct 28, 2024 00:00 AM","mmm dd, yyyy hh:mm") - TEXT(HelpMe7[[#This Row],[Updated Creation Date]],"mmm dd, yyyy hh:mm"))&gt;0, "Yes","No")</f>
        <v>Yes</v>
      </c>
      <c r="AA629" s="230">
        <f ca="1">IF(HelpMe7[[#This Row],[Updated Resolved Date]]="-",NOW()-TEXT(HelpMe7[[#This Row],[Updated Creation Date]],"mmm dd, yyyy hh:mm"),HelpMe7[[#This Row],[Updated Resolved Date]]-HelpMe7[[#This Row],[Updated Creation Date]])</f>
        <v>2.1527777782466728E-2</v>
      </c>
      <c r="AB629" s="231">
        <f>YEAR(TEXT(HelpMe7[[#This Row],[Updated Creation Date]],"mmm dd, yyyy hh:mm"))</f>
        <v>2024</v>
      </c>
      <c r="AC629" s="228">
        <f>WEEKNUM(TEXT(HelpMe7[[#This Row],[Updated Creation Date]],"mmm dd, yyyy hh:mm"),2)</f>
        <v>40</v>
      </c>
      <c r="AD629" s="228" t="str">
        <f>_xlfn.CONCAT(HelpMe7[[#This Row],[Year]],"-W",HelpMe7[[#This Row],[Week'#]])</f>
        <v>2024-W40</v>
      </c>
      <c r="AE629" s="228" t="str">
        <f>IFERROR(VLOOKUP(HelpMe7[[#This Row],[ID]],CGTracker[#All],11,FALSE),"No CG Status Found")</f>
        <v>No CG Status Found</v>
      </c>
      <c r="AF629" s="228">
        <f>MONTH(TEXT(HelpMe7[[#This Row],[Updated Creation Date]],"mmm dd, yyyy hh:mm"))</f>
        <v>10</v>
      </c>
      <c r="AG629" s="228" t="str">
        <f>_xlfn.CONCAT(HelpMe7[[#This Row],[Year]],"-M",HelpMe7[[#This Row],[Month]])</f>
        <v>2024-M10</v>
      </c>
      <c r="AH629" s="228" t="str">
        <f ca="1">IF(HelpMe7[[#This Row],[Age]]&lt;2,"Less than 2",IF(HelpMe7[[#This Row],[Age]]&lt;5,"From 2 to 5",IF(HelpMe7[[#This Row],[Age]]&lt;10,"From 5 to 10","More than 10")))</f>
        <v>Less than 2</v>
      </c>
      <c r="AI6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45566.515277777777</v>
      </c>
      <c r="AJ6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45566.536805555559</v>
      </c>
    </row>
    <row r="630" spans="1:36" ht="14.45">
      <c r="A630" s="236" t="s">
        <v>10543</v>
      </c>
      <c r="B630" s="224" t="s">
        <v>117</v>
      </c>
      <c r="C630" s="224" t="s">
        <v>1035</v>
      </c>
      <c r="D630" s="1" t="s">
        <v>4824</v>
      </c>
      <c r="E630" s="224" t="s">
        <v>2351</v>
      </c>
      <c r="F630" s="224" t="s">
        <v>742</v>
      </c>
      <c r="G630" s="224" t="s">
        <v>895</v>
      </c>
      <c r="H630" s="224" t="s">
        <v>403</v>
      </c>
      <c r="I630" s="227" t="s">
        <v>10544</v>
      </c>
      <c r="J630" s="225" t="s">
        <v>10545</v>
      </c>
      <c r="K630" s="224" t="s">
        <v>846</v>
      </c>
      <c r="L630" s="225" t="s">
        <v>10039</v>
      </c>
      <c r="M630" s="224" t="s">
        <v>2351</v>
      </c>
      <c r="N630" s="224" t="s">
        <v>1170</v>
      </c>
      <c r="O630" s="224" t="s">
        <v>917</v>
      </c>
      <c r="P630" s="225" t="s">
        <v>10039</v>
      </c>
      <c r="Q630" s="224" t="s">
        <v>892</v>
      </c>
      <c r="R630" s="225" t="s">
        <v>10546</v>
      </c>
      <c r="S630" s="225" t="s">
        <v>10547</v>
      </c>
      <c r="T630" s="225" t="s">
        <v>10545</v>
      </c>
      <c r="U630" s="224" t="s">
        <v>846</v>
      </c>
      <c r="V630" s="224" t="s">
        <v>4830</v>
      </c>
      <c r="W630" s="224" t="s">
        <v>857</v>
      </c>
      <c r="X630" s="228" t="str">
        <f>VLOOKUP(HelpMe7[[#This Row],[Technician]],Technicians[#All],3,FALSE)</f>
        <v>RAK Ceramics</v>
      </c>
      <c r="Y630" s="228" t="str">
        <f>VLOOKUP(HelpMe7[[#This Row],[Technician]],Technicians[#All],2,FALSE)</f>
        <v>SAP SD</v>
      </c>
      <c r="Z630" s="233" t="str">
        <f>IF((TEXT("Oct 28, 2024 00:00 AM","mmm dd, yyyy hh:mm") - TEXT(HelpMe7[[#This Row],[Updated Creation Date]],"mmm dd, yyyy hh:mm"))&gt;0, "Yes","No")</f>
        <v>Yes</v>
      </c>
      <c r="AA630" s="230">
        <f ca="1">IF(HelpMe7[[#This Row],[Updated Resolved Date]]="-",NOW()-TEXT(HelpMe7[[#This Row],[Updated Creation Date]],"mmm dd, yyyy hh:mm"),HelpMe7[[#This Row],[Updated Resolved Date]]-HelpMe7[[#This Row],[Updated Creation Date]])</f>
        <v>22.095833333340124</v>
      </c>
      <c r="AB630" s="231">
        <f>YEAR(TEXT(HelpMe7[[#This Row],[Updated Creation Date]],"mmm dd, yyyy hh:mm"))</f>
        <v>2024</v>
      </c>
      <c r="AC630" s="228">
        <f>WEEKNUM(TEXT(HelpMe7[[#This Row],[Updated Creation Date]],"mmm dd, yyyy hh:mm"),2)</f>
        <v>40</v>
      </c>
      <c r="AD630" s="228" t="str">
        <f>_xlfn.CONCAT(HelpMe7[[#This Row],[Year]],"-W",HelpMe7[[#This Row],[Week'#]])</f>
        <v>2024-W40</v>
      </c>
      <c r="AE630" s="228" t="str">
        <f>IFERROR(VLOOKUP(HelpMe7[[#This Row],[ID]],CGTracker[#All],11,FALSE),"No CG Status Found")</f>
        <v>No CG Status Found</v>
      </c>
      <c r="AF630" s="228">
        <f>MONTH(TEXT(HelpMe7[[#This Row],[Updated Creation Date]],"mmm dd, yyyy hh:mm"))</f>
        <v>10</v>
      </c>
      <c r="AG630" s="228" t="str">
        <f>_xlfn.CONCAT(HelpMe7[[#This Row],[Year]],"-M",HelpMe7[[#This Row],[Month]])</f>
        <v>2024-M10</v>
      </c>
      <c r="AH630" s="228" t="str">
        <f ca="1">IF(HelpMe7[[#This Row],[Age]]&lt;2,"Less than 2",IF(HelpMe7[[#This Row],[Age]]&lt;5,"From 2 to 5",IF(HelpMe7[[#This Row],[Age]]&lt;10,"From 5 to 10","More than 10")))</f>
        <v>More than 10</v>
      </c>
      <c r="AI6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45567.409722222219</v>
      </c>
      <c r="AJ6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45589.505555555559</v>
      </c>
    </row>
    <row r="631" spans="1:36" ht="14.45">
      <c r="A631" s="236" t="s">
        <v>10548</v>
      </c>
      <c r="B631" s="224" t="s">
        <v>156</v>
      </c>
      <c r="C631" s="224" t="s">
        <v>795</v>
      </c>
      <c r="D631" s="1" t="s">
        <v>4831</v>
      </c>
      <c r="E631" s="224" t="s">
        <v>921</v>
      </c>
      <c r="F631" s="224" t="s">
        <v>518</v>
      </c>
      <c r="G631" s="224" t="s">
        <v>516</v>
      </c>
      <c r="H631" s="224" t="s">
        <v>403</v>
      </c>
      <c r="I631" s="227" t="s">
        <v>10549</v>
      </c>
      <c r="J631" s="225" t="s">
        <v>10550</v>
      </c>
      <c r="K631" s="224" t="s">
        <v>846</v>
      </c>
      <c r="L631" s="225" t="s">
        <v>10551</v>
      </c>
      <c r="M631" s="224" t="s">
        <v>933</v>
      </c>
      <c r="N631" s="224" t="s">
        <v>924</v>
      </c>
      <c r="O631" s="224" t="s">
        <v>850</v>
      </c>
      <c r="P631" s="225" t="s">
        <v>10551</v>
      </c>
      <c r="Q631" s="224" t="s">
        <v>795</v>
      </c>
      <c r="R631" s="225" t="s">
        <v>10552</v>
      </c>
      <c r="S631" s="225" t="s">
        <v>10553</v>
      </c>
      <c r="T631" s="225" t="s">
        <v>10550</v>
      </c>
      <c r="U631" s="224" t="s">
        <v>855</v>
      </c>
      <c r="V631" s="224" t="s">
        <v>855</v>
      </c>
      <c r="W631" s="224" t="s">
        <v>869</v>
      </c>
      <c r="X631" s="228" t="str">
        <f>VLOOKUP(HelpMe7[[#This Row],[Technician]],Technicians[#All],3,FALSE)</f>
        <v>Capgemini</v>
      </c>
      <c r="Y631" s="228" t="str">
        <f>VLOOKUP(HelpMe7[[#This Row],[Technician]],Technicians[#All],2,FALSE)</f>
        <v>SAP SD</v>
      </c>
      <c r="Z631" s="230" t="str">
        <f>IF((TEXT("Oct 28, 2024 00:00 AM","mmm dd, yyyy hh:mm") - TEXT(HelpMe7[[#This Row],[Updated Creation Date]],"mmm dd, yyyy hh:mm"))&gt;0, "Yes","No")</f>
        <v>Yes</v>
      </c>
      <c r="AA631" s="230">
        <f ca="1">IF(HelpMe7[[#This Row],[Updated Resolved Date]]="-",NOW()-TEXT(HelpMe7[[#This Row],[Updated Creation Date]],"mmm dd, yyyy hh:mm"),HelpMe7[[#This Row],[Updated Resolved Date]]-HelpMe7[[#This Row],[Updated Creation Date]])</f>
        <v>36.578472222223354</v>
      </c>
      <c r="AB631" s="231">
        <f>YEAR(TEXT(HelpMe7[[#This Row],[Updated Creation Date]],"mmm dd, yyyy hh:mm"))</f>
        <v>2024</v>
      </c>
      <c r="AC631" s="228">
        <f>WEEKNUM(TEXT(HelpMe7[[#This Row],[Updated Creation Date]],"mmm dd, yyyy hh:mm"),2)</f>
        <v>40</v>
      </c>
      <c r="AD631" s="228" t="str">
        <f>_xlfn.CONCAT(HelpMe7[[#This Row],[Year]],"-W",HelpMe7[[#This Row],[Week'#]])</f>
        <v>2024-W40</v>
      </c>
      <c r="AE631" s="228" t="str">
        <f>IFERROR(VLOOKUP(HelpMe7[[#This Row],[ID]],CGTracker[#All],11,FALSE),"No CG Status Found")</f>
        <v>No CG Status Found</v>
      </c>
      <c r="AF631" s="228">
        <f>MONTH(TEXT(HelpMe7[[#This Row],[Updated Creation Date]],"mmm dd, yyyy hh:mm"))</f>
        <v>10</v>
      </c>
      <c r="AG631" s="228" t="str">
        <f>_xlfn.CONCAT(HelpMe7[[#This Row],[Year]],"-M",HelpMe7[[#This Row],[Month]])</f>
        <v>2024-M10</v>
      </c>
      <c r="AH631" s="228" t="str">
        <f ca="1">IF(HelpMe7[[#This Row],[Age]]&lt;2,"Less than 2",IF(HelpMe7[[#This Row],[Age]]&lt;5,"From 2 to 5",IF(HelpMe7[[#This Row],[Age]]&lt;10,"From 5 to 10","More than 10")))</f>
        <v>More than 10</v>
      </c>
      <c r="AI6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45566.810416666667</v>
      </c>
      <c r="AJ6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45603.388888888891</v>
      </c>
    </row>
    <row r="632" spans="1:36" ht="14.45">
      <c r="A632" s="236" t="s">
        <v>10554</v>
      </c>
      <c r="B632" s="224" t="s">
        <v>156</v>
      </c>
      <c r="C632" s="224" t="s">
        <v>795</v>
      </c>
      <c r="D632" s="1" t="s">
        <v>4838</v>
      </c>
      <c r="E632" s="224" t="s">
        <v>3919</v>
      </c>
      <c r="F632" s="224" t="s">
        <v>742</v>
      </c>
      <c r="G632" s="224" t="s">
        <v>941</v>
      </c>
      <c r="H632" s="224" t="s">
        <v>403</v>
      </c>
      <c r="I632" s="227" t="s">
        <v>10555</v>
      </c>
      <c r="J632" s="225" t="s">
        <v>4829</v>
      </c>
      <c r="K632" s="224" t="s">
        <v>846</v>
      </c>
      <c r="L632" s="225" t="s">
        <v>8719</v>
      </c>
      <c r="M632" s="224" t="s">
        <v>933</v>
      </c>
      <c r="N632" s="224" t="s">
        <v>1004</v>
      </c>
      <c r="O632" s="224" t="s">
        <v>850</v>
      </c>
      <c r="P632" s="225" t="s">
        <v>8719</v>
      </c>
      <c r="Q632" s="224" t="s">
        <v>795</v>
      </c>
      <c r="R632" s="225" t="s">
        <v>10556</v>
      </c>
      <c r="S632" s="225" t="s">
        <v>10557</v>
      </c>
      <c r="T632" s="225" t="s">
        <v>4829</v>
      </c>
      <c r="U632" s="224" t="s">
        <v>855</v>
      </c>
      <c r="V632" s="224" t="s">
        <v>855</v>
      </c>
      <c r="W632" s="224" t="s">
        <v>869</v>
      </c>
      <c r="X632" s="228" t="str">
        <f>VLOOKUP(HelpMe7[[#This Row],[Technician]],Technicians[#All],3,FALSE)</f>
        <v>RAK Ceramics</v>
      </c>
      <c r="Y632" s="228" t="str">
        <f>VLOOKUP(HelpMe7[[#This Row],[Technician]],Technicians[#All],2,FALSE)</f>
        <v>SAP SD</v>
      </c>
      <c r="Z632" s="233" t="str">
        <f>IF((TEXT("Oct 28, 2024 00:00 AM","mmm dd, yyyy hh:mm") - TEXT(HelpMe7[[#This Row],[Updated Creation Date]],"mmm dd, yyyy hh:mm"))&gt;0, "Yes","No")</f>
        <v>Yes</v>
      </c>
      <c r="AA632" s="230">
        <f ca="1">IF(HelpMe7[[#This Row],[Updated Resolved Date]]="-",NOW()-TEXT(HelpMe7[[#This Row],[Updated Creation Date]],"mmm dd, yyyy hh:mm"),HelpMe7[[#This Row],[Updated Resolved Date]]-HelpMe7[[#This Row],[Updated Creation Date]])</f>
        <v>9.0631944444467081</v>
      </c>
      <c r="AB632" s="231">
        <f>YEAR(TEXT(HelpMe7[[#This Row],[Updated Creation Date]],"mmm dd, yyyy hh:mm"))</f>
        <v>2024</v>
      </c>
      <c r="AC632" s="228">
        <f>WEEKNUM(TEXT(HelpMe7[[#This Row],[Updated Creation Date]],"mmm dd, yyyy hh:mm"),2)</f>
        <v>40</v>
      </c>
      <c r="AD632" s="228" t="str">
        <f>_xlfn.CONCAT(HelpMe7[[#This Row],[Year]],"-W",HelpMe7[[#This Row],[Week'#]])</f>
        <v>2024-W40</v>
      </c>
      <c r="AE632" s="228" t="str">
        <f>IFERROR(VLOOKUP(HelpMe7[[#This Row],[ID]],CGTracker[#All],11,FALSE),"No CG Status Found")</f>
        <v>No CG Status Found</v>
      </c>
      <c r="AF632" s="228">
        <f>MONTH(TEXT(HelpMe7[[#This Row],[Updated Creation Date]],"mmm dd, yyyy hh:mm"))</f>
        <v>10</v>
      </c>
      <c r="AG632" s="228" t="str">
        <f>_xlfn.CONCAT(HelpMe7[[#This Row],[Year]],"-M",HelpMe7[[#This Row],[Month]])</f>
        <v>2024-M10</v>
      </c>
      <c r="AH632" s="228" t="str">
        <f ca="1">IF(HelpMe7[[#This Row],[Age]]&lt;2,"Less than 2",IF(HelpMe7[[#This Row],[Age]]&lt;5,"From 2 to 5",IF(HelpMe7[[#This Row],[Age]]&lt;10,"From 5 to 10","More than 10")))</f>
        <v>From 5 to 10</v>
      </c>
      <c r="AI6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45567.430555555555</v>
      </c>
      <c r="AJ6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45576.493750000001</v>
      </c>
    </row>
    <row r="633" spans="1:36" ht="26.1">
      <c r="A633" s="236" t="s">
        <v>10558</v>
      </c>
      <c r="B633" s="224" t="s">
        <v>117</v>
      </c>
      <c r="C633" s="224" t="s">
        <v>1035</v>
      </c>
      <c r="D633" s="1" t="s">
        <v>10559</v>
      </c>
      <c r="E633" s="224" t="s">
        <v>2214</v>
      </c>
      <c r="F633" s="224" t="s">
        <v>855</v>
      </c>
      <c r="G633" s="224" t="s">
        <v>516</v>
      </c>
      <c r="H633" s="224" t="s">
        <v>6813</v>
      </c>
      <c r="I633" s="227" t="s">
        <v>10560</v>
      </c>
      <c r="J633" s="225" t="s">
        <v>919</v>
      </c>
      <c r="K633" s="224" t="s">
        <v>846</v>
      </c>
      <c r="L633" s="225" t="s">
        <v>855</v>
      </c>
      <c r="M633" s="224" t="s">
        <v>933</v>
      </c>
      <c r="N633" s="224" t="s">
        <v>1188</v>
      </c>
      <c r="O633" s="224" t="s">
        <v>855</v>
      </c>
      <c r="P633" s="225" t="s">
        <v>10561</v>
      </c>
      <c r="Q633" s="224" t="s">
        <v>855</v>
      </c>
      <c r="R633" s="225" t="s">
        <v>855</v>
      </c>
      <c r="S633" s="225" t="s">
        <v>10561</v>
      </c>
      <c r="T633" s="225" t="s">
        <v>919</v>
      </c>
      <c r="U633" s="224" t="s">
        <v>846</v>
      </c>
      <c r="V633" s="224" t="s">
        <v>855</v>
      </c>
      <c r="W633" s="224" t="s">
        <v>869</v>
      </c>
      <c r="X633" s="228" t="str">
        <f>VLOOKUP(HelpMe7[[#This Row],[Technician]],Technicians[#All],3,FALSE)</f>
        <v>Unkown</v>
      </c>
      <c r="Y633" s="228" t="str">
        <f>VLOOKUP(HelpMe7[[#This Row],[Technician]],Technicians[#All],2,FALSE)</f>
        <v>Unkown</v>
      </c>
      <c r="Z633" s="233" t="str">
        <f>IF((TEXT("Oct 28, 2024 00:00 AM","mmm dd, yyyy hh:mm") - TEXT(HelpMe7[[#This Row],[Updated Creation Date]],"mmm dd, yyyy hh:mm"))&gt;0, "Yes","No")</f>
        <v>Yes</v>
      </c>
      <c r="AA633" s="230">
        <f ca="1">IF(HelpMe7[[#This Row],[Updated Resolved Date]]="-",NOW()-TEXT(HelpMe7[[#This Row],[Updated Creation Date]],"mmm dd, yyyy hh:mm"),HelpMe7[[#This Row],[Updated Resolved Date]]-HelpMe7[[#This Row],[Updated Creation Date]])</f>
        <v>86.213768981484463</v>
      </c>
      <c r="AB633" s="231">
        <f>YEAR(TEXT(HelpMe7[[#This Row],[Updated Creation Date]],"mmm dd, yyyy hh:mm"))</f>
        <v>2024</v>
      </c>
      <c r="AC633" s="228">
        <f>WEEKNUM(TEXT(HelpMe7[[#This Row],[Updated Creation Date]],"mmm dd, yyyy hh:mm"),2)</f>
        <v>40</v>
      </c>
      <c r="AD633" s="228" t="str">
        <f>_xlfn.CONCAT(HelpMe7[[#This Row],[Year]],"-W",HelpMe7[[#This Row],[Week'#]])</f>
        <v>2024-W40</v>
      </c>
      <c r="AE633" s="228" t="str">
        <f>IFERROR(VLOOKUP(HelpMe7[[#This Row],[ID]],CGTracker[#All],11,FALSE),"No CG Status Found")</f>
        <v>No CG Status Found</v>
      </c>
      <c r="AF633" s="228">
        <f>MONTH(TEXT(HelpMe7[[#This Row],[Updated Creation Date]],"mmm dd, yyyy hh:mm"))</f>
        <v>10</v>
      </c>
      <c r="AG633" s="228" t="str">
        <f>_xlfn.CONCAT(HelpMe7[[#This Row],[Year]],"-M",HelpMe7[[#This Row],[Month]])</f>
        <v>2024-M10</v>
      </c>
      <c r="AH633" s="228" t="str">
        <f ca="1">IF(HelpMe7[[#This Row],[Age]]&lt;2,"Less than 2",IF(HelpMe7[[#This Row],[Age]]&lt;5,"From 2 to 5",IF(HelpMe7[[#This Row],[Age]]&lt;10,"From 5 to 10","More than 10")))</f>
        <v>More than 10</v>
      </c>
      <c r="AI6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45567.543749999997</v>
      </c>
      <c r="AJ6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34" spans="1:36" ht="14.45">
      <c r="A634" s="236" t="s">
        <v>10562</v>
      </c>
      <c r="B634" s="224" t="s">
        <v>156</v>
      </c>
      <c r="C634" s="224" t="s">
        <v>795</v>
      </c>
      <c r="D634" s="1" t="s">
        <v>4844</v>
      </c>
      <c r="E634" s="224" t="s">
        <v>4845</v>
      </c>
      <c r="F634" s="224" t="s">
        <v>742</v>
      </c>
      <c r="G634" s="224" t="s">
        <v>516</v>
      </c>
      <c r="H634" s="224" t="s">
        <v>403</v>
      </c>
      <c r="I634" s="227" t="s">
        <v>10563</v>
      </c>
      <c r="J634" s="225" t="s">
        <v>10564</v>
      </c>
      <c r="K634" s="224" t="s">
        <v>846</v>
      </c>
      <c r="L634" s="225" t="s">
        <v>5766</v>
      </c>
      <c r="M634" s="224" t="s">
        <v>933</v>
      </c>
      <c r="N634" s="224" t="s">
        <v>1156</v>
      </c>
      <c r="O634" s="224" t="s">
        <v>850</v>
      </c>
      <c r="P634" s="225" t="s">
        <v>5766</v>
      </c>
      <c r="Q634" s="224" t="s">
        <v>795</v>
      </c>
      <c r="R634" s="225" t="s">
        <v>10565</v>
      </c>
      <c r="S634" s="225" t="s">
        <v>10566</v>
      </c>
      <c r="T634" s="225" t="s">
        <v>10564</v>
      </c>
      <c r="U634" s="224" t="s">
        <v>855</v>
      </c>
      <c r="V634" s="224" t="s">
        <v>855</v>
      </c>
      <c r="W634" s="224" t="s">
        <v>869</v>
      </c>
      <c r="X634" s="228" t="str">
        <f>VLOOKUP(HelpMe7[[#This Row],[Technician]],Technicians[#All],3,FALSE)</f>
        <v>RAK Ceramics</v>
      </c>
      <c r="Y634" s="228" t="str">
        <f>VLOOKUP(HelpMe7[[#This Row],[Technician]],Technicians[#All],2,FALSE)</f>
        <v>SAP SD</v>
      </c>
      <c r="Z634" s="233" t="str">
        <f>IF((TEXT("Oct 28, 2024 00:00 AM","mmm dd, yyyy hh:mm") - TEXT(HelpMe7[[#This Row],[Updated Creation Date]],"mmm dd, yyyy hh:mm"))&gt;0, "Yes","No")</f>
        <v>Yes</v>
      </c>
      <c r="AA634" s="230">
        <f ca="1">IF(HelpMe7[[#This Row],[Updated Resolved Date]]="-",NOW()-TEXT(HelpMe7[[#This Row],[Updated Creation Date]],"mmm dd, yyyy hh:mm"),HelpMe7[[#This Row],[Updated Resolved Date]]-HelpMe7[[#This Row],[Updated Creation Date]])</f>
        <v>21.291666666664241</v>
      </c>
      <c r="AB634" s="231">
        <f>YEAR(TEXT(HelpMe7[[#This Row],[Updated Creation Date]],"mmm dd, yyyy hh:mm"))</f>
        <v>2024</v>
      </c>
      <c r="AC634" s="228">
        <f>WEEKNUM(TEXT(HelpMe7[[#This Row],[Updated Creation Date]],"mmm dd, yyyy hh:mm"),2)</f>
        <v>40</v>
      </c>
      <c r="AD634" s="228" t="str">
        <f>_xlfn.CONCAT(HelpMe7[[#This Row],[Year]],"-W",HelpMe7[[#This Row],[Week'#]])</f>
        <v>2024-W40</v>
      </c>
      <c r="AE634" s="228" t="str">
        <f>IFERROR(VLOOKUP(HelpMe7[[#This Row],[ID]],CGTracker[#All],11,FALSE),"No CG Status Found")</f>
        <v>No CG Status Found</v>
      </c>
      <c r="AF634" s="228">
        <f>MONTH(TEXT(HelpMe7[[#This Row],[Updated Creation Date]],"mmm dd, yyyy hh:mm"))</f>
        <v>10</v>
      </c>
      <c r="AG634" s="228" t="str">
        <f>_xlfn.CONCAT(HelpMe7[[#This Row],[Year]],"-M",HelpMe7[[#This Row],[Month]])</f>
        <v>2024-M10</v>
      </c>
      <c r="AH634" s="228" t="str">
        <f ca="1">IF(HelpMe7[[#This Row],[Age]]&lt;2,"Less than 2",IF(HelpMe7[[#This Row],[Age]]&lt;5,"From 2 to 5",IF(HelpMe7[[#This Row],[Age]]&lt;10,"From 5 to 10","More than 10")))</f>
        <v>More than 10</v>
      </c>
      <c r="AI6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45569.397916666669</v>
      </c>
      <c r="AJ6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45590.689583333333</v>
      </c>
    </row>
    <row r="635" spans="1:36" ht="14.45">
      <c r="A635" s="236" t="s">
        <v>10567</v>
      </c>
      <c r="B635" s="224" t="s">
        <v>156</v>
      </c>
      <c r="C635" s="224" t="s">
        <v>795</v>
      </c>
      <c r="D635" s="1" t="s">
        <v>4852</v>
      </c>
      <c r="E635" s="224" t="s">
        <v>921</v>
      </c>
      <c r="F635" s="224" t="s">
        <v>742</v>
      </c>
      <c r="G635" s="224" t="s">
        <v>941</v>
      </c>
      <c r="H635" s="224" t="s">
        <v>403</v>
      </c>
      <c r="I635" s="227" t="s">
        <v>10568</v>
      </c>
      <c r="J635" s="225" t="s">
        <v>10569</v>
      </c>
      <c r="K635" s="224" t="s">
        <v>846</v>
      </c>
      <c r="L635" s="225" t="s">
        <v>9410</v>
      </c>
      <c r="M635" s="224" t="s">
        <v>933</v>
      </c>
      <c r="N635" s="224" t="s">
        <v>924</v>
      </c>
      <c r="O635" s="224" t="s">
        <v>850</v>
      </c>
      <c r="P635" s="225" t="s">
        <v>9410</v>
      </c>
      <c r="Q635" s="224" t="s">
        <v>795</v>
      </c>
      <c r="R635" s="225" t="s">
        <v>9411</v>
      </c>
      <c r="S635" s="225" t="s">
        <v>9411</v>
      </c>
      <c r="T635" s="225" t="s">
        <v>10569</v>
      </c>
      <c r="U635" s="224" t="s">
        <v>855</v>
      </c>
      <c r="V635" s="224" t="s">
        <v>855</v>
      </c>
      <c r="W635" s="224" t="s">
        <v>869</v>
      </c>
      <c r="X635" s="228" t="str">
        <f>VLOOKUP(HelpMe7[[#This Row],[Technician]],Technicians[#All],3,FALSE)</f>
        <v>RAK Ceramics</v>
      </c>
      <c r="Y635" s="228" t="str">
        <f>VLOOKUP(HelpMe7[[#This Row],[Technician]],Technicians[#All],2,FALSE)</f>
        <v>SAP SD</v>
      </c>
      <c r="Z635" s="233" t="str">
        <f>IF((TEXT("Oct 28, 2024 00:00 AM","mmm dd, yyyy hh:mm") - TEXT(HelpMe7[[#This Row],[Updated Creation Date]],"mmm dd, yyyy hh:mm"))&gt;0, "Yes","No")</f>
        <v>Yes</v>
      </c>
      <c r="AA635" s="230">
        <f ca="1">IF(HelpMe7[[#This Row],[Updated Resolved Date]]="-",NOW()-TEXT(HelpMe7[[#This Row],[Updated Creation Date]],"mmm dd, yyyy hh:mm"),HelpMe7[[#This Row],[Updated Resolved Date]]-HelpMe7[[#This Row],[Updated Creation Date]])</f>
        <v>6.03125</v>
      </c>
      <c r="AB635" s="231">
        <f>YEAR(TEXT(HelpMe7[[#This Row],[Updated Creation Date]],"mmm dd, yyyy hh:mm"))</f>
        <v>2024</v>
      </c>
      <c r="AC635" s="228">
        <f>WEEKNUM(TEXT(HelpMe7[[#This Row],[Updated Creation Date]],"mmm dd, yyyy hh:mm"),2)</f>
        <v>40</v>
      </c>
      <c r="AD635" s="228" t="str">
        <f>_xlfn.CONCAT(HelpMe7[[#This Row],[Year]],"-W",HelpMe7[[#This Row],[Week'#]])</f>
        <v>2024-W40</v>
      </c>
      <c r="AE635" s="228" t="str">
        <f>IFERROR(VLOOKUP(HelpMe7[[#This Row],[ID]],CGTracker[#All],11,FALSE),"No CG Status Found")</f>
        <v>No CG Status Found</v>
      </c>
      <c r="AF635" s="228">
        <f>MONTH(TEXT(HelpMe7[[#This Row],[Updated Creation Date]],"mmm dd, yyyy hh:mm"))</f>
        <v>10</v>
      </c>
      <c r="AG635" s="228" t="str">
        <f>_xlfn.CONCAT(HelpMe7[[#This Row],[Year]],"-M",HelpMe7[[#This Row],[Month]])</f>
        <v>2024-M10</v>
      </c>
      <c r="AH635" s="228" t="str">
        <f ca="1">IF(HelpMe7[[#This Row],[Age]]&lt;2,"Less than 2",IF(HelpMe7[[#This Row],[Age]]&lt;5,"From 2 to 5",IF(HelpMe7[[#This Row],[Age]]&lt;10,"From 5 to 10","More than 10")))</f>
        <v>From 5 to 10</v>
      </c>
      <c r="AI6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45569.408333333333</v>
      </c>
      <c r="AJ6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45575.439583333333</v>
      </c>
    </row>
    <row r="636" spans="1:36" ht="14.45">
      <c r="A636" s="236" t="s">
        <v>10570</v>
      </c>
      <c r="B636" s="224" t="s">
        <v>117</v>
      </c>
      <c r="C636" s="224" t="s">
        <v>892</v>
      </c>
      <c r="D636" s="1" t="s">
        <v>4856</v>
      </c>
      <c r="E636" s="224" t="s">
        <v>1009</v>
      </c>
      <c r="F636" s="224" t="s">
        <v>881</v>
      </c>
      <c r="G636" s="224" t="s">
        <v>882</v>
      </c>
      <c r="H636" s="224" t="s">
        <v>403</v>
      </c>
      <c r="I636" s="227" t="s">
        <v>10571</v>
      </c>
      <c r="J636" s="225" t="s">
        <v>10572</v>
      </c>
      <c r="K636" s="224" t="s">
        <v>846</v>
      </c>
      <c r="L636" s="225" t="s">
        <v>9188</v>
      </c>
      <c r="M636" s="224" t="s">
        <v>1009</v>
      </c>
      <c r="N636" s="224" t="s">
        <v>924</v>
      </c>
      <c r="O636" s="224" t="s">
        <v>850</v>
      </c>
      <c r="P636" s="225" t="s">
        <v>9188</v>
      </c>
      <c r="Q636" s="224" t="s">
        <v>795</v>
      </c>
      <c r="R636" s="225" t="s">
        <v>10573</v>
      </c>
      <c r="S636" s="225" t="s">
        <v>10573</v>
      </c>
      <c r="T636" s="225" t="s">
        <v>10572</v>
      </c>
      <c r="U636" s="224" t="s">
        <v>890</v>
      </c>
      <c r="V636" s="224" t="s">
        <v>855</v>
      </c>
      <c r="W636" s="224" t="s">
        <v>869</v>
      </c>
      <c r="X636" s="228" t="str">
        <f>VLOOKUP(HelpMe7[[#This Row],[Technician]],Technicians[#All],3,FALSE)</f>
        <v>RAK Ceramics</v>
      </c>
      <c r="Y636" s="228" t="str">
        <f>VLOOKUP(HelpMe7[[#This Row],[Technician]],Technicians[#All],2,FALSE)</f>
        <v>SAP Basis</v>
      </c>
      <c r="Z636" s="230" t="str">
        <f>IF((TEXT("Oct 28, 2024 00:00 AM","mmm dd, yyyy hh:mm") - TEXT(HelpMe7[[#This Row],[Updated Creation Date]],"mmm dd, yyyy hh:mm"))&gt;0, "Yes","No")</f>
        <v>Yes</v>
      </c>
      <c r="AA636" s="230">
        <f ca="1">IF(HelpMe7[[#This Row],[Updated Resolved Date]]="-",NOW()-TEXT(HelpMe7[[#This Row],[Updated Creation Date]],"mmm dd, yyyy hh:mm"),HelpMe7[[#This Row],[Updated Resolved Date]]-HelpMe7[[#This Row],[Updated Creation Date]])</f>
        <v>4.1430555555562023</v>
      </c>
      <c r="AB636" s="231">
        <f>YEAR(TEXT(HelpMe7[[#This Row],[Updated Creation Date]],"mmm dd, yyyy hh:mm"))</f>
        <v>2024</v>
      </c>
      <c r="AC636" s="228">
        <f>WEEKNUM(TEXT(HelpMe7[[#This Row],[Updated Creation Date]],"mmm dd, yyyy hh:mm"),2)</f>
        <v>40</v>
      </c>
      <c r="AD636" s="228" t="str">
        <f>_xlfn.CONCAT(HelpMe7[[#This Row],[Year]],"-W",HelpMe7[[#This Row],[Week'#]])</f>
        <v>2024-W40</v>
      </c>
      <c r="AE636" s="228" t="str">
        <f>IFERROR(VLOOKUP(HelpMe7[[#This Row],[ID]],CGTracker[#All],11,FALSE),"No CG Status Found")</f>
        <v>No CG Status Found</v>
      </c>
      <c r="AF636" s="228">
        <f>MONTH(TEXT(HelpMe7[[#This Row],[Updated Creation Date]],"mmm dd, yyyy hh:mm"))</f>
        <v>10</v>
      </c>
      <c r="AG636" s="228" t="str">
        <f>_xlfn.CONCAT(HelpMe7[[#This Row],[Year]],"-M",HelpMe7[[#This Row],[Month]])</f>
        <v>2024-M10</v>
      </c>
      <c r="AH636" s="228" t="str">
        <f ca="1">IF(HelpMe7[[#This Row],[Age]]&lt;2,"Less than 2",IF(HelpMe7[[#This Row],[Age]]&lt;5,"From 2 to 5",IF(HelpMe7[[#This Row],[Age]]&lt;10,"From 5 to 10","More than 10")))</f>
        <v>From 2 to 5</v>
      </c>
      <c r="AI6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45568.361111111109</v>
      </c>
      <c r="AJ6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45572.504166666666</v>
      </c>
    </row>
    <row r="637" spans="1:36" ht="14.45">
      <c r="A637" s="236" t="s">
        <v>10574</v>
      </c>
      <c r="B637" s="224" t="s">
        <v>117</v>
      </c>
      <c r="C637" s="224" t="s">
        <v>795</v>
      </c>
      <c r="D637" s="1" t="s">
        <v>4861</v>
      </c>
      <c r="E637" s="224" t="s">
        <v>4862</v>
      </c>
      <c r="F637" s="224" t="s">
        <v>881</v>
      </c>
      <c r="G637" s="224" t="s">
        <v>882</v>
      </c>
      <c r="H637" s="224" t="s">
        <v>403</v>
      </c>
      <c r="I637" s="227" t="s">
        <v>10575</v>
      </c>
      <c r="J637" s="225" t="s">
        <v>10576</v>
      </c>
      <c r="K637" s="224" t="s">
        <v>846</v>
      </c>
      <c r="L637" s="225" t="s">
        <v>10000</v>
      </c>
      <c r="M637" s="224" t="s">
        <v>933</v>
      </c>
      <c r="N637" s="224" t="s">
        <v>1240</v>
      </c>
      <c r="O637" s="224" t="s">
        <v>850</v>
      </c>
      <c r="P637" s="225" t="s">
        <v>10000</v>
      </c>
      <c r="Q637" s="224" t="s">
        <v>795</v>
      </c>
      <c r="R637" s="225" t="s">
        <v>10577</v>
      </c>
      <c r="S637" s="225" t="s">
        <v>10577</v>
      </c>
      <c r="T637" s="225" t="s">
        <v>10576</v>
      </c>
      <c r="U637" s="224" t="s">
        <v>890</v>
      </c>
      <c r="V637" s="224" t="s">
        <v>855</v>
      </c>
      <c r="W637" s="224" t="s">
        <v>869</v>
      </c>
      <c r="X637" s="228" t="str">
        <f>VLOOKUP(HelpMe7[[#This Row],[Technician]],Technicians[#All],3,FALSE)</f>
        <v>RAK Ceramics</v>
      </c>
      <c r="Y637" s="228" t="str">
        <f>VLOOKUP(HelpMe7[[#This Row],[Technician]],Technicians[#All],2,FALSE)</f>
        <v>SAP Basis</v>
      </c>
      <c r="Z637" s="233" t="str">
        <f>IF((TEXT("Oct 28, 2024 00:00 AM","mmm dd, yyyy hh:mm") - TEXT(HelpMe7[[#This Row],[Updated Creation Date]],"mmm dd, yyyy hh:mm"))&gt;0, "Yes","No")</f>
        <v>Yes</v>
      </c>
      <c r="AA637" s="230">
        <f ca="1">IF(HelpMe7[[#This Row],[Updated Resolved Date]]="-",NOW()-TEXT(HelpMe7[[#This Row],[Updated Creation Date]],"mmm dd, yyyy hh:mm"),HelpMe7[[#This Row],[Updated Resolved Date]]-HelpMe7[[#This Row],[Updated Creation Date]])</f>
        <v>5.1687499999970896</v>
      </c>
      <c r="AB637" s="231">
        <f>YEAR(TEXT(HelpMe7[[#This Row],[Updated Creation Date]],"mmm dd, yyyy hh:mm"))</f>
        <v>2024</v>
      </c>
      <c r="AC637" s="228">
        <f>WEEKNUM(TEXT(HelpMe7[[#This Row],[Updated Creation Date]],"mmm dd, yyyy hh:mm"),2)</f>
        <v>40</v>
      </c>
      <c r="AD637" s="228" t="str">
        <f>_xlfn.CONCAT(HelpMe7[[#This Row],[Year]],"-W",HelpMe7[[#This Row],[Week'#]])</f>
        <v>2024-W40</v>
      </c>
      <c r="AE637" s="228" t="str">
        <f>IFERROR(VLOOKUP(HelpMe7[[#This Row],[ID]],CGTracker[#All],11,FALSE),"No CG Status Found")</f>
        <v>No CG Status Found</v>
      </c>
      <c r="AF637" s="228">
        <f>MONTH(TEXT(HelpMe7[[#This Row],[Updated Creation Date]],"mmm dd, yyyy hh:mm"))</f>
        <v>10</v>
      </c>
      <c r="AG637" s="228" t="str">
        <f>_xlfn.CONCAT(HelpMe7[[#This Row],[Year]],"-M",HelpMe7[[#This Row],[Month]])</f>
        <v>2024-M10</v>
      </c>
      <c r="AH637" s="228" t="str">
        <f ca="1">IF(HelpMe7[[#This Row],[Age]]&lt;2,"Less than 2",IF(HelpMe7[[#This Row],[Age]]&lt;5,"From 2 to 5",IF(HelpMe7[[#This Row],[Age]]&lt;10,"From 5 to 10","More than 10")))</f>
        <v>From 5 to 10</v>
      </c>
      <c r="AI6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45569.455555555556</v>
      </c>
      <c r="AJ6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45574.624305555553</v>
      </c>
    </row>
    <row r="638" spans="1:36" ht="14.45">
      <c r="A638" s="236" t="s">
        <v>10578</v>
      </c>
      <c r="B638" s="224" t="s">
        <v>117</v>
      </c>
      <c r="C638" s="224" t="s">
        <v>795</v>
      </c>
      <c r="D638" s="1" t="s">
        <v>10579</v>
      </c>
      <c r="E638" s="224" t="s">
        <v>10580</v>
      </c>
      <c r="F638" s="224" t="s">
        <v>855</v>
      </c>
      <c r="G638" s="224" t="s">
        <v>882</v>
      </c>
      <c r="H638" s="224" t="s">
        <v>268</v>
      </c>
      <c r="I638" s="227" t="s">
        <v>4939</v>
      </c>
      <c r="J638" s="225" t="s">
        <v>10581</v>
      </c>
      <c r="K638" s="224" t="s">
        <v>846</v>
      </c>
      <c r="L638" s="225" t="s">
        <v>855</v>
      </c>
      <c r="M638" s="224" t="s">
        <v>1594</v>
      </c>
      <c r="N638" s="224" t="s">
        <v>1240</v>
      </c>
      <c r="O638" s="224" t="s">
        <v>850</v>
      </c>
      <c r="P638" s="225" t="s">
        <v>10582</v>
      </c>
      <c r="Q638" s="224" t="s">
        <v>795</v>
      </c>
      <c r="R638" s="225" t="s">
        <v>855</v>
      </c>
      <c r="S638" s="225" t="s">
        <v>855</v>
      </c>
      <c r="T638" s="225" t="s">
        <v>10581</v>
      </c>
      <c r="U638" s="224" t="s">
        <v>890</v>
      </c>
      <c r="V638" s="224" t="s">
        <v>855</v>
      </c>
      <c r="W638" s="224" t="s">
        <v>869</v>
      </c>
      <c r="X638" s="228" t="str">
        <f>VLOOKUP(HelpMe7[[#This Row],[Technician]],Technicians[#All],3,FALSE)</f>
        <v>Unkown</v>
      </c>
      <c r="Y638" s="228" t="str">
        <f>VLOOKUP(HelpMe7[[#This Row],[Technician]],Technicians[#All],2,FALSE)</f>
        <v>Unkown</v>
      </c>
      <c r="Z638" s="233" t="str">
        <f>IF((TEXT("Oct 28, 2024 00:00 AM","mmm dd, yyyy hh:mm") - TEXT(HelpMe7[[#This Row],[Updated Creation Date]],"mmm dd, yyyy hh:mm"))&gt;0, "Yes","No")</f>
        <v>Yes</v>
      </c>
      <c r="AA638" s="230">
        <f ca="1">IF(HelpMe7[[#This Row],[Updated Resolved Date]]="-",NOW()-TEXT(HelpMe7[[#This Row],[Updated Creation Date]],"mmm dd, yyyy hh:mm"),HelpMe7[[#This Row],[Updated Resolved Date]]-HelpMe7[[#This Row],[Updated Creation Date]])</f>
        <v>84.287380092595413</v>
      </c>
      <c r="AB638" s="231">
        <f>YEAR(TEXT(HelpMe7[[#This Row],[Updated Creation Date]],"mmm dd, yyyy hh:mm"))</f>
        <v>2024</v>
      </c>
      <c r="AC638" s="228">
        <f>WEEKNUM(TEXT(HelpMe7[[#This Row],[Updated Creation Date]],"mmm dd, yyyy hh:mm"),2)</f>
        <v>40</v>
      </c>
      <c r="AD638" s="228" t="str">
        <f>_xlfn.CONCAT(HelpMe7[[#This Row],[Year]],"-W",HelpMe7[[#This Row],[Week'#]])</f>
        <v>2024-W40</v>
      </c>
      <c r="AE638" s="228" t="str">
        <f>IFERROR(VLOOKUP(HelpMe7[[#This Row],[ID]],CGTracker[#All],11,FALSE),"No CG Status Found")</f>
        <v>No CG Status Found</v>
      </c>
      <c r="AF638" s="228">
        <f>MONTH(TEXT(HelpMe7[[#This Row],[Updated Creation Date]],"mmm dd, yyyy hh:mm"))</f>
        <v>10</v>
      </c>
      <c r="AG638" s="228" t="str">
        <f>_xlfn.CONCAT(HelpMe7[[#This Row],[Year]],"-M",HelpMe7[[#This Row],[Month]])</f>
        <v>2024-M10</v>
      </c>
      <c r="AH638" s="228" t="str">
        <f ca="1">IF(HelpMe7[[#This Row],[Age]]&lt;2,"Less than 2",IF(HelpMe7[[#This Row],[Age]]&lt;5,"From 2 to 5",IF(HelpMe7[[#This Row],[Age]]&lt;10,"From 5 to 10","More than 10")))</f>
        <v>More than 10</v>
      </c>
      <c r="AI6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45569.470138888886</v>
      </c>
      <c r="AJ6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39" spans="1:36" ht="14.45">
      <c r="A639" s="236" t="s">
        <v>10583</v>
      </c>
      <c r="B639" s="224" t="s">
        <v>156</v>
      </c>
      <c r="C639" s="224" t="s">
        <v>892</v>
      </c>
      <c r="D639" s="1" t="s">
        <v>4867</v>
      </c>
      <c r="E639" s="224" t="s">
        <v>2853</v>
      </c>
      <c r="F639" s="224" t="s">
        <v>1665</v>
      </c>
      <c r="G639" s="224" t="s">
        <v>941</v>
      </c>
      <c r="H639" s="224" t="s">
        <v>403</v>
      </c>
      <c r="I639" s="227" t="s">
        <v>4825</v>
      </c>
      <c r="J639" s="225" t="s">
        <v>10584</v>
      </c>
      <c r="K639" s="224" t="s">
        <v>846</v>
      </c>
      <c r="L639" s="225" t="s">
        <v>10426</v>
      </c>
      <c r="M639" s="224" t="s">
        <v>2853</v>
      </c>
      <c r="N639" s="224" t="s">
        <v>2570</v>
      </c>
      <c r="O639" s="224" t="s">
        <v>850</v>
      </c>
      <c r="P639" s="225" t="s">
        <v>10426</v>
      </c>
      <c r="Q639" s="224" t="s">
        <v>795</v>
      </c>
      <c r="R639" s="225" t="s">
        <v>10585</v>
      </c>
      <c r="S639" s="225" t="s">
        <v>10585</v>
      </c>
      <c r="T639" s="225" t="s">
        <v>10584</v>
      </c>
      <c r="U639" s="224" t="s">
        <v>855</v>
      </c>
      <c r="V639" s="224" t="s">
        <v>855</v>
      </c>
      <c r="W639" s="224" t="s">
        <v>869</v>
      </c>
      <c r="X639" s="228" t="str">
        <f>VLOOKUP(HelpMe7[[#This Row],[Technician]],Technicians[#All],3,FALSE)</f>
        <v>RAK Ceramics</v>
      </c>
      <c r="Y639" s="228" t="str">
        <f>VLOOKUP(HelpMe7[[#This Row],[Technician]],Technicians[#All],2,FALSE)</f>
        <v>SAP Kludi</v>
      </c>
      <c r="Z639" s="233" t="str">
        <f>IF((TEXT("Oct 28, 2024 00:00 AM","mmm dd, yyyy hh:mm") - TEXT(HelpMe7[[#This Row],[Updated Creation Date]],"mmm dd, yyyy hh:mm"))&gt;0, "Yes","No")</f>
        <v>Yes</v>
      </c>
      <c r="AA639" s="230">
        <f ca="1">IF(HelpMe7[[#This Row],[Updated Resolved Date]]="-",NOW()-TEXT(HelpMe7[[#This Row],[Updated Creation Date]],"mmm dd, yyyy hh:mm"),HelpMe7[[#This Row],[Updated Resolved Date]]-HelpMe7[[#This Row],[Updated Creation Date]])</f>
        <v>6.1986111111109494</v>
      </c>
      <c r="AB639" s="231">
        <f>YEAR(TEXT(HelpMe7[[#This Row],[Updated Creation Date]],"mmm dd, yyyy hh:mm"))</f>
        <v>2024</v>
      </c>
      <c r="AC639" s="228">
        <f>WEEKNUM(TEXT(HelpMe7[[#This Row],[Updated Creation Date]],"mmm dd, yyyy hh:mm"),2)</f>
        <v>40</v>
      </c>
      <c r="AD639" s="228" t="str">
        <f>_xlfn.CONCAT(HelpMe7[[#This Row],[Year]],"-W",HelpMe7[[#This Row],[Week'#]])</f>
        <v>2024-W40</v>
      </c>
      <c r="AE639" s="228" t="str">
        <f>IFERROR(VLOOKUP(HelpMe7[[#This Row],[ID]],CGTracker[#All],11,FALSE),"No CG Status Found")</f>
        <v>No CG Status Found</v>
      </c>
      <c r="AF639" s="228">
        <f>MONTH(TEXT(HelpMe7[[#This Row],[Updated Creation Date]],"mmm dd, yyyy hh:mm"))</f>
        <v>10</v>
      </c>
      <c r="AG639" s="228" t="str">
        <f>_xlfn.CONCAT(HelpMe7[[#This Row],[Year]],"-M",HelpMe7[[#This Row],[Month]])</f>
        <v>2024-M10</v>
      </c>
      <c r="AH639" s="228" t="str">
        <f ca="1">IF(HelpMe7[[#This Row],[Age]]&lt;2,"Less than 2",IF(HelpMe7[[#This Row],[Age]]&lt;5,"From 2 to 5",IF(HelpMe7[[#This Row],[Age]]&lt;10,"From 5 to 10","More than 10")))</f>
        <v>From 5 to 10</v>
      </c>
      <c r="AI6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45567.472222222219</v>
      </c>
      <c r="AJ6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45573.67083333333</v>
      </c>
    </row>
    <row r="640" spans="1:36" ht="26.1">
      <c r="A640" s="236" t="s">
        <v>10586</v>
      </c>
      <c r="B640" s="224" t="s">
        <v>156</v>
      </c>
      <c r="C640" s="224" t="s">
        <v>795</v>
      </c>
      <c r="D640" s="1" t="s">
        <v>109</v>
      </c>
      <c r="E640" s="224" t="s">
        <v>1197</v>
      </c>
      <c r="F640" s="224" t="s">
        <v>2387</v>
      </c>
      <c r="G640" s="224" t="s">
        <v>1011</v>
      </c>
      <c r="H640" s="224" t="s">
        <v>746</v>
      </c>
      <c r="I640" s="227" t="s">
        <v>10587</v>
      </c>
      <c r="J640" s="225" t="s">
        <v>10588</v>
      </c>
      <c r="K640" s="224" t="s">
        <v>846</v>
      </c>
      <c r="L640" s="225" t="s">
        <v>855</v>
      </c>
      <c r="M640" s="224" t="s">
        <v>1197</v>
      </c>
      <c r="N640" s="224" t="s">
        <v>899</v>
      </c>
      <c r="O640" s="224" t="s">
        <v>850</v>
      </c>
      <c r="P640" s="225" t="s">
        <v>10589</v>
      </c>
      <c r="Q640" s="224" t="s">
        <v>795</v>
      </c>
      <c r="R640" s="225" t="s">
        <v>855</v>
      </c>
      <c r="S640" s="225" t="s">
        <v>10590</v>
      </c>
      <c r="T640" s="225" t="s">
        <v>10588</v>
      </c>
      <c r="U640" s="224" t="s">
        <v>855</v>
      </c>
      <c r="V640" s="224" t="s">
        <v>4878</v>
      </c>
      <c r="W640" s="224" t="s">
        <v>869</v>
      </c>
      <c r="X640" s="228" t="str">
        <f>VLOOKUP(HelpMe7[[#This Row],[Technician]],Technicians[#All],3,FALSE)</f>
        <v>Capgemini</v>
      </c>
      <c r="Y640" s="228" t="str">
        <f>VLOOKUP(HelpMe7[[#This Row],[Technician]],Technicians[#All],2,FALSE)</f>
        <v>SAP FICO</v>
      </c>
      <c r="Z640" s="233" t="str">
        <f>IF((TEXT("Oct 28, 2024 00:00 AM","mmm dd, yyyy hh:mm") - TEXT(HelpMe7[[#This Row],[Updated Creation Date]],"mmm dd, yyyy hh:mm"))&gt;0, "Yes","No")</f>
        <v>Yes</v>
      </c>
      <c r="AA640" s="230">
        <f ca="1">IF(HelpMe7[[#This Row],[Updated Resolved Date]]="-",NOW()-TEXT(HelpMe7[[#This Row],[Updated Creation Date]],"mmm dd, yyyy hh:mm"),HelpMe7[[#This Row],[Updated Resolved Date]]-HelpMe7[[#This Row],[Updated Creation Date]])</f>
        <v>86.1880745370363</v>
      </c>
      <c r="AB640" s="231">
        <f>YEAR(TEXT(HelpMe7[[#This Row],[Updated Creation Date]],"mmm dd, yyyy hh:mm"))</f>
        <v>2024</v>
      </c>
      <c r="AC640" s="228">
        <f>WEEKNUM(TEXT(HelpMe7[[#This Row],[Updated Creation Date]],"mmm dd, yyyy hh:mm"),2)</f>
        <v>40</v>
      </c>
      <c r="AD640" s="228" t="str">
        <f>_xlfn.CONCAT(HelpMe7[[#This Row],[Year]],"-W",HelpMe7[[#This Row],[Week'#]])</f>
        <v>2024-W40</v>
      </c>
      <c r="AE640" s="228" t="str">
        <f>IFERROR(VLOOKUP(HelpMe7[[#This Row],[ID]],CGTracker[#All],11,FALSE),"No CG Status Found")</f>
        <v>No CG Status Found</v>
      </c>
      <c r="AF640" s="228">
        <f>MONTH(TEXT(HelpMe7[[#This Row],[Updated Creation Date]],"mmm dd, yyyy hh:mm"))</f>
        <v>10</v>
      </c>
      <c r="AG640" s="228" t="str">
        <f>_xlfn.CONCAT(HelpMe7[[#This Row],[Year]],"-M",HelpMe7[[#This Row],[Month]])</f>
        <v>2024-M10</v>
      </c>
      <c r="AH640" s="228" t="str">
        <f ca="1">IF(HelpMe7[[#This Row],[Age]]&lt;2,"Less than 2",IF(HelpMe7[[#This Row],[Age]]&lt;5,"From 2 to 5",IF(HelpMe7[[#This Row],[Age]]&lt;10,"From 5 to 10","More than 10")))</f>
        <v>More than 10</v>
      </c>
      <c r="AI6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45567.569444444445</v>
      </c>
      <c r="AJ6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41" spans="1:36" ht="26.1">
      <c r="A641" s="236" t="s">
        <v>10591</v>
      </c>
      <c r="B641" s="224" t="s">
        <v>156</v>
      </c>
      <c r="C641" s="224" t="s">
        <v>892</v>
      </c>
      <c r="D641" s="1" t="s">
        <v>521</v>
      </c>
      <c r="E641" s="224" t="s">
        <v>1168</v>
      </c>
      <c r="F641" s="224" t="s">
        <v>518</v>
      </c>
      <c r="G641" s="224" t="s">
        <v>2262</v>
      </c>
      <c r="H641" s="224" t="s">
        <v>746</v>
      </c>
      <c r="I641" s="227" t="s">
        <v>10592</v>
      </c>
      <c r="J641" s="225" t="s">
        <v>10593</v>
      </c>
      <c r="K641" s="224" t="s">
        <v>846</v>
      </c>
      <c r="L641" s="225" t="s">
        <v>855</v>
      </c>
      <c r="M641" s="224" t="s">
        <v>1168</v>
      </c>
      <c r="N641" s="224" t="s">
        <v>4881</v>
      </c>
      <c r="O641" s="224" t="s">
        <v>917</v>
      </c>
      <c r="P641" s="225" t="s">
        <v>10594</v>
      </c>
      <c r="Q641" s="224" t="s">
        <v>892</v>
      </c>
      <c r="R641" s="225" t="s">
        <v>855</v>
      </c>
      <c r="S641" s="225" t="s">
        <v>10595</v>
      </c>
      <c r="T641" s="225" t="s">
        <v>10593</v>
      </c>
      <c r="U641" s="224" t="s">
        <v>855</v>
      </c>
      <c r="V641" s="224" t="s">
        <v>4885</v>
      </c>
      <c r="W641" s="224" t="s">
        <v>869</v>
      </c>
      <c r="X641" s="228" t="str">
        <f>VLOOKUP(HelpMe7[[#This Row],[Technician]],Technicians[#All],3,FALSE)</f>
        <v>Capgemini</v>
      </c>
      <c r="Y641" s="228" t="str">
        <f>VLOOKUP(HelpMe7[[#This Row],[Technician]],Technicians[#All],2,FALSE)</f>
        <v>SAP SD</v>
      </c>
      <c r="Z641" s="233" t="str">
        <f>IF((TEXT("Oct 28, 2024 00:00 AM","mmm dd, yyyy hh:mm") - TEXT(HelpMe7[[#This Row],[Updated Creation Date]],"mmm dd, yyyy hh:mm"))&gt;0, "Yes","No")</f>
        <v>Yes</v>
      </c>
      <c r="AA641" s="230">
        <f ca="1">IF(HelpMe7[[#This Row],[Updated Resolved Date]]="-",NOW()-TEXT(HelpMe7[[#This Row],[Updated Creation Date]],"mmm dd, yyyy hh:mm"),HelpMe7[[#This Row],[Updated Resolved Date]]-HelpMe7[[#This Row],[Updated Creation Date]])</f>
        <v>86.085296759258199</v>
      </c>
      <c r="AB641" s="231">
        <f>YEAR(TEXT(HelpMe7[[#This Row],[Updated Creation Date]],"mmm dd, yyyy hh:mm"))</f>
        <v>2024</v>
      </c>
      <c r="AC641" s="228">
        <f>WEEKNUM(TEXT(HelpMe7[[#This Row],[Updated Creation Date]],"mmm dd, yyyy hh:mm"),2)</f>
        <v>40</v>
      </c>
      <c r="AD641" s="228" t="str">
        <f>_xlfn.CONCAT(HelpMe7[[#This Row],[Year]],"-W",HelpMe7[[#This Row],[Week'#]])</f>
        <v>2024-W40</v>
      </c>
      <c r="AE641" s="228" t="str">
        <f>IFERROR(VLOOKUP(HelpMe7[[#This Row],[ID]],CGTracker[#All],11,FALSE),"No CG Status Found")</f>
        <v>No CG Status Found</v>
      </c>
      <c r="AF641" s="228">
        <f>MONTH(TEXT(HelpMe7[[#This Row],[Updated Creation Date]],"mmm dd, yyyy hh:mm"))</f>
        <v>10</v>
      </c>
      <c r="AG641" s="228" t="str">
        <f>_xlfn.CONCAT(HelpMe7[[#This Row],[Year]],"-M",HelpMe7[[#This Row],[Month]])</f>
        <v>2024-M10</v>
      </c>
      <c r="AH641" s="228" t="str">
        <f ca="1">IF(HelpMe7[[#This Row],[Age]]&lt;2,"Less than 2",IF(HelpMe7[[#This Row],[Age]]&lt;5,"From 2 to 5",IF(HelpMe7[[#This Row],[Age]]&lt;10,"From 5 to 10","More than 10")))</f>
        <v>More than 10</v>
      </c>
      <c r="AI6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45567.672222222223</v>
      </c>
      <c r="AJ6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45653.757518981482</v>
      </c>
    </row>
    <row r="642" spans="1:36" ht="14.45">
      <c r="A642" s="236" t="s">
        <v>10596</v>
      </c>
      <c r="B642" s="224" t="s">
        <v>156</v>
      </c>
      <c r="C642" s="224" t="s">
        <v>892</v>
      </c>
      <c r="D642" s="1" t="s">
        <v>4886</v>
      </c>
      <c r="E642" s="224" t="s">
        <v>4887</v>
      </c>
      <c r="F642" s="224" t="s">
        <v>742</v>
      </c>
      <c r="G642" s="224" t="s">
        <v>941</v>
      </c>
      <c r="H642" s="224" t="s">
        <v>403</v>
      </c>
      <c r="I642" s="227" t="s">
        <v>10597</v>
      </c>
      <c r="J642" s="225" t="s">
        <v>10598</v>
      </c>
      <c r="K642" s="224" t="s">
        <v>846</v>
      </c>
      <c r="L642" s="225" t="s">
        <v>10599</v>
      </c>
      <c r="M642" s="224" t="s">
        <v>4887</v>
      </c>
      <c r="N642" s="224" t="s">
        <v>924</v>
      </c>
      <c r="O642" s="224" t="s">
        <v>850</v>
      </c>
      <c r="P642" s="225" t="s">
        <v>10599</v>
      </c>
      <c r="Q642" s="224" t="s">
        <v>795</v>
      </c>
      <c r="R642" s="225" t="s">
        <v>10600</v>
      </c>
      <c r="S642" s="225" t="s">
        <v>10600</v>
      </c>
      <c r="T642" s="225" t="s">
        <v>10598</v>
      </c>
      <c r="U642" s="224" t="s">
        <v>855</v>
      </c>
      <c r="V642" s="224" t="s">
        <v>855</v>
      </c>
      <c r="W642" s="224" t="s">
        <v>869</v>
      </c>
      <c r="X642" s="228" t="str">
        <f>VLOOKUP(HelpMe7[[#This Row],[Technician]],Technicians[#All],3,FALSE)</f>
        <v>RAK Ceramics</v>
      </c>
      <c r="Y642" s="228" t="str">
        <f>VLOOKUP(HelpMe7[[#This Row],[Technician]],Technicians[#All],2,FALSE)</f>
        <v>SAP SD</v>
      </c>
      <c r="Z642" s="233" t="str">
        <f>IF((TEXT("Oct 28, 2024 00:00 AM","mmm dd, yyyy hh:mm") - TEXT(HelpMe7[[#This Row],[Updated Creation Date]],"mmm dd, yyyy hh:mm"))&gt;0, "Yes","No")</f>
        <v>Yes</v>
      </c>
      <c r="AA642" s="230">
        <f ca="1">IF(HelpMe7[[#This Row],[Updated Resolved Date]]="-",NOW()-TEXT(HelpMe7[[#This Row],[Updated Creation Date]],"mmm dd, yyyy hh:mm"),HelpMe7[[#This Row],[Updated Resolved Date]]-HelpMe7[[#This Row],[Updated Creation Date]])</f>
        <v>7.1861111111065838</v>
      </c>
      <c r="AB642" s="231">
        <f>YEAR(TEXT(HelpMe7[[#This Row],[Updated Creation Date]],"mmm dd, yyyy hh:mm"))</f>
        <v>2024</v>
      </c>
      <c r="AC642" s="228">
        <f>WEEKNUM(TEXT(HelpMe7[[#This Row],[Updated Creation Date]],"mmm dd, yyyy hh:mm"),2)</f>
        <v>40</v>
      </c>
      <c r="AD642" s="228" t="str">
        <f>_xlfn.CONCAT(HelpMe7[[#This Row],[Year]],"-W",HelpMe7[[#This Row],[Week'#]])</f>
        <v>2024-W40</v>
      </c>
      <c r="AE642" s="228" t="str">
        <f>IFERROR(VLOOKUP(HelpMe7[[#This Row],[ID]],CGTracker[#All],11,FALSE),"No CG Status Found")</f>
        <v>No CG Status Found</v>
      </c>
      <c r="AF642" s="228">
        <f>MONTH(TEXT(HelpMe7[[#This Row],[Updated Creation Date]],"mmm dd, yyyy hh:mm"))</f>
        <v>10</v>
      </c>
      <c r="AG642" s="228" t="str">
        <f>_xlfn.CONCAT(HelpMe7[[#This Row],[Year]],"-M",HelpMe7[[#This Row],[Month]])</f>
        <v>2024-M10</v>
      </c>
      <c r="AH642" s="228" t="str">
        <f ca="1">IF(HelpMe7[[#This Row],[Age]]&lt;2,"Less than 2",IF(HelpMe7[[#This Row],[Age]]&lt;5,"From 2 to 5",IF(HelpMe7[[#This Row],[Age]]&lt;10,"From 5 to 10","More than 10")))</f>
        <v>From 5 to 10</v>
      </c>
      <c r="AI6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45568.433333333334</v>
      </c>
      <c r="AJ6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45575.619444444441</v>
      </c>
    </row>
    <row r="643" spans="1:36" ht="14.45">
      <c r="A643" s="236" t="s">
        <v>10601</v>
      </c>
      <c r="B643" s="224" t="s">
        <v>117</v>
      </c>
      <c r="C643" s="224" t="s">
        <v>841</v>
      </c>
      <c r="D643" s="1" t="s">
        <v>4893</v>
      </c>
      <c r="E643" s="224" t="s">
        <v>4894</v>
      </c>
      <c r="F643" s="224" t="s">
        <v>881</v>
      </c>
      <c r="G643" s="224" t="s">
        <v>882</v>
      </c>
      <c r="H643" s="224" t="s">
        <v>403</v>
      </c>
      <c r="I643" s="227" t="s">
        <v>10602</v>
      </c>
      <c r="J643" s="225" t="s">
        <v>10603</v>
      </c>
      <c r="K643" s="224" t="s">
        <v>846</v>
      </c>
      <c r="L643" s="225" t="s">
        <v>10604</v>
      </c>
      <c r="M643" s="224" t="s">
        <v>4894</v>
      </c>
      <c r="N643" s="224" t="s">
        <v>924</v>
      </c>
      <c r="O643" s="224" t="s">
        <v>850</v>
      </c>
      <c r="P643" s="225" t="s">
        <v>10604</v>
      </c>
      <c r="Q643" s="224" t="s">
        <v>841</v>
      </c>
      <c r="R643" s="225" t="s">
        <v>10605</v>
      </c>
      <c r="S643" s="225" t="s">
        <v>10605</v>
      </c>
      <c r="T643" s="225" t="s">
        <v>10603</v>
      </c>
      <c r="U643" s="224" t="s">
        <v>890</v>
      </c>
      <c r="V643" s="224" t="s">
        <v>855</v>
      </c>
      <c r="W643" s="224" t="s">
        <v>869</v>
      </c>
      <c r="X643" s="228" t="str">
        <f>VLOOKUP(HelpMe7[[#This Row],[Technician]],Technicians[#All],3,FALSE)</f>
        <v>RAK Ceramics</v>
      </c>
      <c r="Y643" s="228" t="str">
        <f>VLOOKUP(HelpMe7[[#This Row],[Technician]],Technicians[#All],2,FALSE)</f>
        <v>SAP Basis</v>
      </c>
      <c r="Z643" s="230" t="str">
        <f>IF((TEXT("Oct 28, 2024 00:00 AM","mmm dd, yyyy hh:mm") - TEXT(HelpMe7[[#This Row],[Updated Creation Date]],"mmm dd, yyyy hh:mm"))&gt;0, "Yes","No")</f>
        <v>Yes</v>
      </c>
      <c r="AA643" s="230">
        <f ca="1">IF(HelpMe7[[#This Row],[Updated Resolved Date]]="-",NOW()-TEXT(HelpMe7[[#This Row],[Updated Creation Date]],"mmm dd, yyyy hh:mm"),HelpMe7[[#This Row],[Updated Resolved Date]]-HelpMe7[[#This Row],[Updated Creation Date]])</f>
        <v>2.8791666666729725</v>
      </c>
      <c r="AB643" s="231">
        <f>YEAR(TEXT(HelpMe7[[#This Row],[Updated Creation Date]],"mmm dd, yyyy hh:mm"))</f>
        <v>2024</v>
      </c>
      <c r="AC643" s="228">
        <f>WEEKNUM(TEXT(HelpMe7[[#This Row],[Updated Creation Date]],"mmm dd, yyyy hh:mm"),2)</f>
        <v>40</v>
      </c>
      <c r="AD643" s="228" t="str">
        <f>_xlfn.CONCAT(HelpMe7[[#This Row],[Year]],"-W",HelpMe7[[#This Row],[Week'#]])</f>
        <v>2024-W40</v>
      </c>
      <c r="AE643" s="228" t="str">
        <f>IFERROR(VLOOKUP(HelpMe7[[#This Row],[ID]],CGTracker[#All],11,FALSE),"No CG Status Found")</f>
        <v>No CG Status Found</v>
      </c>
      <c r="AF643" s="228">
        <f>MONTH(TEXT(HelpMe7[[#This Row],[Updated Creation Date]],"mmm dd, yyyy hh:mm"))</f>
        <v>10</v>
      </c>
      <c r="AG643" s="228" t="str">
        <f>_xlfn.CONCAT(HelpMe7[[#This Row],[Year]],"-M",HelpMe7[[#This Row],[Month]])</f>
        <v>2024-M10</v>
      </c>
      <c r="AH643" s="228" t="str">
        <f ca="1">IF(HelpMe7[[#This Row],[Age]]&lt;2,"Less than 2",IF(HelpMe7[[#This Row],[Age]]&lt;5,"From 2 to 5",IF(HelpMe7[[#This Row],[Age]]&lt;10,"From 5 to 10","More than 10")))</f>
        <v>From 2 to 5</v>
      </c>
      <c r="AI6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45569.626388888886</v>
      </c>
      <c r="AJ6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45572.505555555559</v>
      </c>
    </row>
    <row r="644" spans="1:36" ht="14.45">
      <c r="A644" s="236" t="s">
        <v>10606</v>
      </c>
      <c r="B644" s="224" t="s">
        <v>117</v>
      </c>
      <c r="C644" s="224" t="s">
        <v>795</v>
      </c>
      <c r="D644" s="1" t="s">
        <v>4900</v>
      </c>
      <c r="E644" s="224" t="s">
        <v>2214</v>
      </c>
      <c r="F644" s="224" t="s">
        <v>881</v>
      </c>
      <c r="G644" s="224" t="s">
        <v>882</v>
      </c>
      <c r="H644" s="224" t="s">
        <v>403</v>
      </c>
      <c r="I644" s="227" t="s">
        <v>10607</v>
      </c>
      <c r="J644" s="225" t="s">
        <v>10608</v>
      </c>
      <c r="K644" s="224" t="s">
        <v>846</v>
      </c>
      <c r="L644" s="225" t="s">
        <v>10604</v>
      </c>
      <c r="M644" s="224" t="s">
        <v>2214</v>
      </c>
      <c r="N644" s="224" t="s">
        <v>2139</v>
      </c>
      <c r="O644" s="224" t="s">
        <v>850</v>
      </c>
      <c r="P644" s="225" t="s">
        <v>10604</v>
      </c>
      <c r="Q644" s="224" t="s">
        <v>795</v>
      </c>
      <c r="R644" s="225" t="s">
        <v>10609</v>
      </c>
      <c r="S644" s="225" t="s">
        <v>10610</v>
      </c>
      <c r="T644" s="225" t="s">
        <v>10608</v>
      </c>
      <c r="U644" s="224" t="s">
        <v>890</v>
      </c>
      <c r="V644" s="224" t="s">
        <v>855</v>
      </c>
      <c r="W644" s="224" t="s">
        <v>869</v>
      </c>
      <c r="X644" s="228" t="str">
        <f>VLOOKUP(HelpMe7[[#This Row],[Technician]],Technicians[#All],3,FALSE)</f>
        <v>RAK Ceramics</v>
      </c>
      <c r="Y644" s="228" t="str">
        <f>VLOOKUP(HelpMe7[[#This Row],[Technician]],Technicians[#All],2,FALSE)</f>
        <v>SAP Basis</v>
      </c>
      <c r="Z644" s="233" t="str">
        <f>IF((TEXT("Oct 28, 2024 00:00 AM","mmm dd, yyyy hh:mm") - TEXT(HelpMe7[[#This Row],[Updated Creation Date]],"mmm dd, yyyy hh:mm"))&gt;0, "Yes","No")</f>
        <v>Yes</v>
      </c>
      <c r="AA644" s="230">
        <f ca="1">IF(HelpMe7[[#This Row],[Updated Resolved Date]]="-",NOW()-TEXT(HelpMe7[[#This Row],[Updated Creation Date]],"mmm dd, yyyy hh:mm"),HelpMe7[[#This Row],[Updated Resolved Date]]-HelpMe7[[#This Row],[Updated Creation Date]])</f>
        <v>2.8444444444467081</v>
      </c>
      <c r="AB644" s="231">
        <f>YEAR(TEXT(HelpMe7[[#This Row],[Updated Creation Date]],"mmm dd, yyyy hh:mm"))</f>
        <v>2024</v>
      </c>
      <c r="AC644" s="228">
        <f>WEEKNUM(TEXT(HelpMe7[[#This Row],[Updated Creation Date]],"mmm dd, yyyy hh:mm"),2)</f>
        <v>40</v>
      </c>
      <c r="AD644" s="228" t="str">
        <f>_xlfn.CONCAT(HelpMe7[[#This Row],[Year]],"-W",HelpMe7[[#This Row],[Week'#]])</f>
        <v>2024-W40</v>
      </c>
      <c r="AE644" s="228" t="str">
        <f>IFERROR(VLOOKUP(HelpMe7[[#This Row],[ID]],CGTracker[#All],11,FALSE),"No CG Status Found")</f>
        <v>No CG Status Found</v>
      </c>
      <c r="AF644" s="228">
        <f>MONTH(TEXT(HelpMe7[[#This Row],[Updated Creation Date]],"mmm dd, yyyy hh:mm"))</f>
        <v>10</v>
      </c>
      <c r="AG644" s="228" t="str">
        <f>_xlfn.CONCAT(HelpMe7[[#This Row],[Year]],"-M",HelpMe7[[#This Row],[Month]])</f>
        <v>2024-M10</v>
      </c>
      <c r="AH644" s="228" t="str">
        <f ca="1">IF(HelpMe7[[#This Row],[Age]]&lt;2,"Less than 2",IF(HelpMe7[[#This Row],[Age]]&lt;5,"From 2 to 5",IF(HelpMe7[[#This Row],[Age]]&lt;10,"From 5 to 10","More than 10")))</f>
        <v>From 2 to 5</v>
      </c>
      <c r="AI6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45569.662499999999</v>
      </c>
      <c r="AJ6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45572.506944444445</v>
      </c>
    </row>
    <row r="645" spans="1:36" ht="14.45">
      <c r="A645" s="236" t="s">
        <v>10611</v>
      </c>
      <c r="B645" s="224" t="s">
        <v>117</v>
      </c>
      <c r="C645" s="224" t="s">
        <v>795</v>
      </c>
      <c r="D645" s="1" t="s">
        <v>4906</v>
      </c>
      <c r="E645" s="224" t="s">
        <v>1020</v>
      </c>
      <c r="F645" s="224" t="s">
        <v>881</v>
      </c>
      <c r="G645" s="224" t="s">
        <v>882</v>
      </c>
      <c r="H645" s="224" t="s">
        <v>403</v>
      </c>
      <c r="I645" s="227" t="s">
        <v>10612</v>
      </c>
      <c r="J645" s="225" t="s">
        <v>10613</v>
      </c>
      <c r="K645" s="224" t="s">
        <v>846</v>
      </c>
      <c r="L645" s="225" t="s">
        <v>10614</v>
      </c>
      <c r="M645" s="224" t="s">
        <v>933</v>
      </c>
      <c r="N645" s="224" t="s">
        <v>1024</v>
      </c>
      <c r="O645" s="224" t="s">
        <v>850</v>
      </c>
      <c r="P645" s="225" t="s">
        <v>10614</v>
      </c>
      <c r="Q645" s="224" t="s">
        <v>795</v>
      </c>
      <c r="R645" s="225" t="s">
        <v>10615</v>
      </c>
      <c r="S645" s="225" t="s">
        <v>10615</v>
      </c>
      <c r="T645" s="225" t="s">
        <v>10613</v>
      </c>
      <c r="U645" s="224" t="s">
        <v>890</v>
      </c>
      <c r="V645" s="224" t="s">
        <v>855</v>
      </c>
      <c r="W645" s="224" t="s">
        <v>869</v>
      </c>
      <c r="X645" s="228" t="str">
        <f>VLOOKUP(HelpMe7[[#This Row],[Technician]],Technicians[#All],3,FALSE)</f>
        <v>RAK Ceramics</v>
      </c>
      <c r="Y645" s="228" t="str">
        <f>VLOOKUP(HelpMe7[[#This Row],[Technician]],Technicians[#All],2,FALSE)</f>
        <v>SAP Basis</v>
      </c>
      <c r="Z645" s="233" t="str">
        <f>IF((TEXT("Oct 28, 2024 00:00 AM","mmm dd, yyyy hh:mm") - TEXT(HelpMe7[[#This Row],[Updated Creation Date]],"mmm dd, yyyy hh:mm"))&gt;0, "Yes","No")</f>
        <v>Yes</v>
      </c>
      <c r="AA645" s="230">
        <f ca="1">IF(HelpMe7[[#This Row],[Updated Resolved Date]]="-",NOW()-TEXT(HelpMe7[[#This Row],[Updated Creation Date]],"mmm dd, yyyy hh:mm"),HelpMe7[[#This Row],[Updated Resolved Date]]-HelpMe7[[#This Row],[Updated Creation Date]])</f>
        <v>20.075000000004366</v>
      </c>
      <c r="AB645" s="231">
        <f>YEAR(TEXT(HelpMe7[[#This Row],[Updated Creation Date]],"mmm dd, yyyy hh:mm"))</f>
        <v>2024</v>
      </c>
      <c r="AC645" s="228">
        <f>WEEKNUM(TEXT(HelpMe7[[#This Row],[Updated Creation Date]],"mmm dd, yyyy hh:mm"),2)</f>
        <v>40</v>
      </c>
      <c r="AD645" s="228" t="str">
        <f>_xlfn.CONCAT(HelpMe7[[#This Row],[Year]],"-W",HelpMe7[[#This Row],[Week'#]])</f>
        <v>2024-W40</v>
      </c>
      <c r="AE645" s="228" t="str">
        <f>IFERROR(VLOOKUP(HelpMe7[[#This Row],[ID]],CGTracker[#All],11,FALSE),"No CG Status Found")</f>
        <v>No CG Status Found</v>
      </c>
      <c r="AF645" s="228">
        <f>MONTH(TEXT(HelpMe7[[#This Row],[Updated Creation Date]],"mmm dd, yyyy hh:mm"))</f>
        <v>10</v>
      </c>
      <c r="AG645" s="228" t="str">
        <f>_xlfn.CONCAT(HelpMe7[[#This Row],[Year]],"-M",HelpMe7[[#This Row],[Month]])</f>
        <v>2024-M10</v>
      </c>
      <c r="AH645" s="228" t="str">
        <f ca="1">IF(HelpMe7[[#This Row],[Age]]&lt;2,"Less than 2",IF(HelpMe7[[#This Row],[Age]]&lt;5,"From 2 to 5",IF(HelpMe7[[#This Row],[Age]]&lt;10,"From 5 to 10","More than 10")))</f>
        <v>More than 10</v>
      </c>
      <c r="AI6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45568.525694444441</v>
      </c>
      <c r="AJ6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45588.600694444445</v>
      </c>
    </row>
    <row r="646" spans="1:36" ht="26.1">
      <c r="A646" s="236" t="s">
        <v>10616</v>
      </c>
      <c r="B646" s="224" t="s">
        <v>156</v>
      </c>
      <c r="C646" s="224" t="s">
        <v>892</v>
      </c>
      <c r="D646" s="1" t="s">
        <v>4912</v>
      </c>
      <c r="E646" s="224" t="s">
        <v>1506</v>
      </c>
      <c r="F646" s="224" t="s">
        <v>742</v>
      </c>
      <c r="G646" s="224" t="s">
        <v>941</v>
      </c>
      <c r="H646" s="224" t="s">
        <v>403</v>
      </c>
      <c r="I646" s="227" t="s">
        <v>10617</v>
      </c>
      <c r="J646" s="225" t="s">
        <v>10618</v>
      </c>
      <c r="K646" s="224" t="s">
        <v>846</v>
      </c>
      <c r="L646" s="225" t="s">
        <v>10619</v>
      </c>
      <c r="M646" s="224" t="s">
        <v>933</v>
      </c>
      <c r="N646" s="224" t="s">
        <v>1122</v>
      </c>
      <c r="O646" s="224" t="s">
        <v>1015</v>
      </c>
      <c r="P646" s="225" t="s">
        <v>10619</v>
      </c>
      <c r="Q646" s="224" t="s">
        <v>892</v>
      </c>
      <c r="R646" s="225" t="s">
        <v>10620</v>
      </c>
      <c r="S646" s="225" t="s">
        <v>10621</v>
      </c>
      <c r="T646" s="225" t="s">
        <v>10618</v>
      </c>
      <c r="U646" s="224" t="s">
        <v>855</v>
      </c>
      <c r="V646" s="224" t="s">
        <v>855</v>
      </c>
      <c r="W646" s="224" t="s">
        <v>869</v>
      </c>
      <c r="X646" s="228" t="str">
        <f>VLOOKUP(HelpMe7[[#This Row],[Technician]],Technicians[#All],3,FALSE)</f>
        <v>RAK Ceramics</v>
      </c>
      <c r="Y646" s="228" t="str">
        <f>VLOOKUP(HelpMe7[[#This Row],[Technician]],Technicians[#All],2,FALSE)</f>
        <v>SAP SD</v>
      </c>
      <c r="Z646" s="233" t="str">
        <f>IF((TEXT("Oct 28, 2024 00:00 AM","mmm dd, yyyy hh:mm") - TEXT(HelpMe7[[#This Row],[Updated Creation Date]],"mmm dd, yyyy hh:mm"))&gt;0, "Yes","No")</f>
        <v>Yes</v>
      </c>
      <c r="AA646" s="230">
        <f ca="1">IF(HelpMe7[[#This Row],[Updated Resolved Date]]="-",NOW()-TEXT(HelpMe7[[#This Row],[Updated Creation Date]],"mmm dd, yyyy hh:mm"),HelpMe7[[#This Row],[Updated Resolved Date]]-HelpMe7[[#This Row],[Updated Creation Date]])</f>
        <v>33.902083333334303</v>
      </c>
      <c r="AB646" s="231">
        <f>YEAR(TEXT(HelpMe7[[#This Row],[Updated Creation Date]],"mmm dd, yyyy hh:mm"))</f>
        <v>2024</v>
      </c>
      <c r="AC646" s="228">
        <f>WEEKNUM(TEXT(HelpMe7[[#This Row],[Updated Creation Date]],"mmm dd, yyyy hh:mm"),2)</f>
        <v>40</v>
      </c>
      <c r="AD646" s="228" t="str">
        <f>_xlfn.CONCAT(HelpMe7[[#This Row],[Year]],"-W",HelpMe7[[#This Row],[Week'#]])</f>
        <v>2024-W40</v>
      </c>
      <c r="AE646" s="228" t="str">
        <f>IFERROR(VLOOKUP(HelpMe7[[#This Row],[ID]],CGTracker[#All],11,FALSE),"No CG Status Found")</f>
        <v>No CG Status Found</v>
      </c>
      <c r="AF646" s="228">
        <f>MONTH(TEXT(HelpMe7[[#This Row],[Updated Creation Date]],"mmm dd, yyyy hh:mm"))</f>
        <v>10</v>
      </c>
      <c r="AG646" s="228" t="str">
        <f>_xlfn.CONCAT(HelpMe7[[#This Row],[Year]],"-M",HelpMe7[[#This Row],[Month]])</f>
        <v>2024-M10</v>
      </c>
      <c r="AH646" s="228" t="str">
        <f ca="1">IF(HelpMe7[[#This Row],[Age]]&lt;2,"Less than 2",IF(HelpMe7[[#This Row],[Age]]&lt;5,"From 2 to 5",IF(HelpMe7[[#This Row],[Age]]&lt;10,"From 5 to 10","More than 10")))</f>
        <v>More than 10</v>
      </c>
      <c r="AI6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45568.745138888888</v>
      </c>
      <c r="AJ6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45602.647222222222</v>
      </c>
    </row>
    <row r="647" spans="1:36" ht="14.45">
      <c r="A647" s="236" t="s">
        <v>10622</v>
      </c>
      <c r="B647" s="224" t="s">
        <v>117</v>
      </c>
      <c r="C647" s="224" t="s">
        <v>892</v>
      </c>
      <c r="D647" s="1" t="s">
        <v>4919</v>
      </c>
      <c r="E647" s="224" t="s">
        <v>4722</v>
      </c>
      <c r="F647" s="224" t="s">
        <v>881</v>
      </c>
      <c r="G647" s="224" t="s">
        <v>882</v>
      </c>
      <c r="H647" s="224" t="s">
        <v>403</v>
      </c>
      <c r="I647" s="227" t="s">
        <v>10473</v>
      </c>
      <c r="J647" s="225" t="s">
        <v>10623</v>
      </c>
      <c r="K647" s="224" t="s">
        <v>846</v>
      </c>
      <c r="L647" s="225" t="s">
        <v>9188</v>
      </c>
      <c r="M647" s="224" t="s">
        <v>4722</v>
      </c>
      <c r="N647" s="224" t="s">
        <v>945</v>
      </c>
      <c r="O647" s="224" t="s">
        <v>850</v>
      </c>
      <c r="P647" s="225" t="s">
        <v>9188</v>
      </c>
      <c r="Q647" s="224" t="s">
        <v>795</v>
      </c>
      <c r="R647" s="225" t="s">
        <v>10624</v>
      </c>
      <c r="S647" s="225" t="s">
        <v>10624</v>
      </c>
      <c r="T647" s="225" t="s">
        <v>10623</v>
      </c>
      <c r="U647" s="224" t="s">
        <v>890</v>
      </c>
      <c r="V647" s="224" t="s">
        <v>855</v>
      </c>
      <c r="W647" s="224" t="s">
        <v>869</v>
      </c>
      <c r="X647" s="228" t="str">
        <f>VLOOKUP(HelpMe7[[#This Row],[Technician]],Technicians[#All],3,FALSE)</f>
        <v>RAK Ceramics</v>
      </c>
      <c r="Y647" s="228" t="str">
        <f>VLOOKUP(HelpMe7[[#This Row],[Technician]],Technicians[#All],2,FALSE)</f>
        <v>SAP Basis</v>
      </c>
      <c r="Z647" s="233" t="str">
        <f>IF((TEXT("Oct 28, 2024 00:00 AM","mmm dd, yyyy hh:mm") - TEXT(HelpMe7[[#This Row],[Updated Creation Date]],"mmm dd, yyyy hh:mm"))&gt;0, "Yes","No")</f>
        <v>Yes</v>
      </c>
      <c r="AA647" s="230">
        <f ca="1">IF(HelpMe7[[#This Row],[Updated Resolved Date]]="-",NOW()-TEXT(HelpMe7[[#This Row],[Updated Creation Date]],"mmm dd, yyyy hh:mm"),HelpMe7[[#This Row],[Updated Resolved Date]]-HelpMe7[[#This Row],[Updated Creation Date]])</f>
        <v>2.9666666666671517</v>
      </c>
      <c r="AB647" s="231">
        <f>YEAR(TEXT(HelpMe7[[#This Row],[Updated Creation Date]],"mmm dd, yyyy hh:mm"))</f>
        <v>2024</v>
      </c>
      <c r="AC647" s="228">
        <f>WEEKNUM(TEXT(HelpMe7[[#This Row],[Updated Creation Date]],"mmm dd, yyyy hh:mm"),2)</f>
        <v>40</v>
      </c>
      <c r="AD647" s="228" t="str">
        <f>_xlfn.CONCAT(HelpMe7[[#This Row],[Year]],"-W",HelpMe7[[#This Row],[Week'#]])</f>
        <v>2024-W40</v>
      </c>
      <c r="AE647" s="228" t="str">
        <f>IFERROR(VLOOKUP(HelpMe7[[#This Row],[ID]],CGTracker[#All],11,FALSE),"No CG Status Found")</f>
        <v>No CG Status Found</v>
      </c>
      <c r="AF647" s="228">
        <f>MONTH(TEXT(HelpMe7[[#This Row],[Updated Creation Date]],"mmm dd, yyyy hh:mm"))</f>
        <v>10</v>
      </c>
      <c r="AG647" s="228" t="str">
        <f>_xlfn.CONCAT(HelpMe7[[#This Row],[Year]],"-M",HelpMe7[[#This Row],[Month]])</f>
        <v>2024-M10</v>
      </c>
      <c r="AH647" s="228" t="str">
        <f ca="1">IF(HelpMe7[[#This Row],[Age]]&lt;2,"Less than 2",IF(HelpMe7[[#This Row],[Age]]&lt;5,"From 2 to 5",IF(HelpMe7[[#This Row],[Age]]&lt;10,"From 5 to 10","More than 10")))</f>
        <v>From 2 to 5</v>
      </c>
      <c r="AI6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45569.50277777778</v>
      </c>
      <c r="AJ6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45572.469444444447</v>
      </c>
    </row>
    <row r="648" spans="1:36" ht="14.45">
      <c r="A648" s="236" t="s">
        <v>10625</v>
      </c>
      <c r="B648" s="224" t="s">
        <v>117</v>
      </c>
      <c r="C648" s="224" t="s">
        <v>1035</v>
      </c>
      <c r="D648" s="1" t="s">
        <v>4923</v>
      </c>
      <c r="E648" s="224" t="s">
        <v>2566</v>
      </c>
      <c r="F648" s="224" t="s">
        <v>742</v>
      </c>
      <c r="G648" s="224" t="s">
        <v>895</v>
      </c>
      <c r="H648" s="224" t="s">
        <v>403</v>
      </c>
      <c r="I648" s="227" t="s">
        <v>10626</v>
      </c>
      <c r="J648" s="225" t="s">
        <v>10627</v>
      </c>
      <c r="K648" s="224" t="s">
        <v>846</v>
      </c>
      <c r="L648" s="225" t="s">
        <v>8651</v>
      </c>
      <c r="M648" s="224" t="s">
        <v>2566</v>
      </c>
      <c r="N648" s="224" t="s">
        <v>2570</v>
      </c>
      <c r="O648" s="224" t="s">
        <v>917</v>
      </c>
      <c r="P648" s="225" t="s">
        <v>8651</v>
      </c>
      <c r="Q648" s="224" t="s">
        <v>892</v>
      </c>
      <c r="R648" s="225" t="s">
        <v>10628</v>
      </c>
      <c r="S648" s="225" t="s">
        <v>10628</v>
      </c>
      <c r="T648" s="225" t="s">
        <v>10627</v>
      </c>
      <c r="U648" s="224" t="s">
        <v>846</v>
      </c>
      <c r="V648" s="224" t="s">
        <v>855</v>
      </c>
      <c r="W648" s="224" t="s">
        <v>869</v>
      </c>
      <c r="X648" s="228" t="str">
        <f>VLOOKUP(HelpMe7[[#This Row],[Technician]],Technicians[#All],3,FALSE)</f>
        <v>RAK Ceramics</v>
      </c>
      <c r="Y648" s="228" t="str">
        <f>VLOOKUP(HelpMe7[[#This Row],[Technician]],Technicians[#All],2,FALSE)</f>
        <v>SAP SD</v>
      </c>
      <c r="Z648" s="233" t="str">
        <f>IF((TEXT("Oct 28, 2024 00:00 AM","mmm dd, yyyy hh:mm") - TEXT(HelpMe7[[#This Row],[Updated Creation Date]],"mmm dd, yyyy hh:mm"))&gt;0, "Yes","No")</f>
        <v>Yes</v>
      </c>
      <c r="AA648" s="230">
        <f ca="1">IF(HelpMe7[[#This Row],[Updated Resolved Date]]="-",NOW()-TEXT(HelpMe7[[#This Row],[Updated Creation Date]],"mmm dd, yyyy hh:mm"),HelpMe7[[#This Row],[Updated Resolved Date]]-HelpMe7[[#This Row],[Updated Creation Date]])</f>
        <v>14.138194444443798</v>
      </c>
      <c r="AB648" s="231">
        <f>YEAR(TEXT(HelpMe7[[#This Row],[Updated Creation Date]],"mmm dd, yyyy hh:mm"))</f>
        <v>2024</v>
      </c>
      <c r="AC648" s="228">
        <f>WEEKNUM(TEXT(HelpMe7[[#This Row],[Updated Creation Date]],"mmm dd, yyyy hh:mm"),2)</f>
        <v>40</v>
      </c>
      <c r="AD648" s="228" t="str">
        <f>_xlfn.CONCAT(HelpMe7[[#This Row],[Year]],"-W",HelpMe7[[#This Row],[Week'#]])</f>
        <v>2024-W40</v>
      </c>
      <c r="AE648" s="228" t="str">
        <f>IFERROR(VLOOKUP(HelpMe7[[#This Row],[ID]],CGTracker[#All],11,FALSE),"No CG Status Found")</f>
        <v>No CG Status Found</v>
      </c>
      <c r="AF648" s="228">
        <f>MONTH(TEXT(HelpMe7[[#This Row],[Updated Creation Date]],"mmm dd, yyyy hh:mm"))</f>
        <v>10</v>
      </c>
      <c r="AG648" s="228" t="str">
        <f>_xlfn.CONCAT(HelpMe7[[#This Row],[Year]],"-M",HelpMe7[[#This Row],[Month]])</f>
        <v>2024-M10</v>
      </c>
      <c r="AH648" s="228" t="str">
        <f ca="1">IF(HelpMe7[[#This Row],[Age]]&lt;2,"Less than 2",IF(HelpMe7[[#This Row],[Age]]&lt;5,"From 2 to 5",IF(HelpMe7[[#This Row],[Age]]&lt;10,"From 5 to 10","More than 10")))</f>
        <v>More than 10</v>
      </c>
      <c r="AI6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45569.557638888888</v>
      </c>
      <c r="AJ6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45583.695833333331</v>
      </c>
    </row>
    <row r="649" spans="1:36" ht="14.45">
      <c r="A649" s="236" t="s">
        <v>10629</v>
      </c>
      <c r="B649" s="224" t="s">
        <v>117</v>
      </c>
      <c r="C649" s="224" t="s">
        <v>795</v>
      </c>
      <c r="D649" s="1" t="s">
        <v>4928</v>
      </c>
      <c r="E649" s="224" t="s">
        <v>3131</v>
      </c>
      <c r="F649" s="224" t="s">
        <v>881</v>
      </c>
      <c r="G649" s="224" t="s">
        <v>882</v>
      </c>
      <c r="H649" s="224" t="s">
        <v>403</v>
      </c>
      <c r="I649" s="227" t="s">
        <v>10630</v>
      </c>
      <c r="J649" s="225" t="s">
        <v>10631</v>
      </c>
      <c r="K649" s="224" t="s">
        <v>846</v>
      </c>
      <c r="L649" s="225" t="s">
        <v>10632</v>
      </c>
      <c r="M649" s="224" t="s">
        <v>3131</v>
      </c>
      <c r="N649" s="224" t="s">
        <v>3134</v>
      </c>
      <c r="O649" s="224" t="s">
        <v>850</v>
      </c>
      <c r="P649" s="225" t="s">
        <v>10632</v>
      </c>
      <c r="Q649" s="224" t="s">
        <v>795</v>
      </c>
      <c r="R649" s="225" t="s">
        <v>10633</v>
      </c>
      <c r="S649" s="225" t="s">
        <v>10633</v>
      </c>
      <c r="T649" s="225" t="s">
        <v>10631</v>
      </c>
      <c r="U649" s="224" t="s">
        <v>890</v>
      </c>
      <c r="V649" s="224" t="s">
        <v>855</v>
      </c>
      <c r="W649" s="224" t="s">
        <v>869</v>
      </c>
      <c r="X649" s="228" t="str">
        <f>VLOOKUP(HelpMe7[[#This Row],[Technician]],Technicians[#All],3,FALSE)</f>
        <v>RAK Ceramics</v>
      </c>
      <c r="Y649" s="228" t="str">
        <f>VLOOKUP(HelpMe7[[#This Row],[Technician]],Technicians[#All],2,FALSE)</f>
        <v>SAP Basis</v>
      </c>
      <c r="Z649" s="233" t="str">
        <f>IF((TEXT("Oct 28, 2024 00:00 AM","mmm dd, yyyy hh:mm") - TEXT(HelpMe7[[#This Row],[Updated Creation Date]],"mmm dd, yyyy hh:mm"))&gt;0, "Yes","No")</f>
        <v>Yes</v>
      </c>
      <c r="AA649" s="230">
        <f ca="1">IF(HelpMe7[[#This Row],[Updated Resolved Date]]="-",NOW()-TEXT(HelpMe7[[#This Row],[Updated Creation Date]],"mmm dd, yyyy hh:mm"),HelpMe7[[#This Row],[Updated Resolved Date]]-HelpMe7[[#This Row],[Updated Creation Date]])</f>
        <v>3.9465277777781012</v>
      </c>
      <c r="AB649" s="231">
        <f>YEAR(TEXT(HelpMe7[[#This Row],[Updated Creation Date]],"mmm dd, yyyy hh:mm"))</f>
        <v>2024</v>
      </c>
      <c r="AC649" s="228">
        <f>WEEKNUM(TEXT(HelpMe7[[#This Row],[Updated Creation Date]],"mmm dd, yyyy hh:mm"),2)</f>
        <v>40</v>
      </c>
      <c r="AD649" s="228" t="str">
        <f>_xlfn.CONCAT(HelpMe7[[#This Row],[Year]],"-W",HelpMe7[[#This Row],[Week'#]])</f>
        <v>2024-W40</v>
      </c>
      <c r="AE649" s="228" t="str">
        <f>IFERROR(VLOOKUP(HelpMe7[[#This Row],[ID]],CGTracker[#All],11,FALSE),"No CG Status Found")</f>
        <v>No CG Status Found</v>
      </c>
      <c r="AF649" s="228">
        <f>MONTH(TEXT(HelpMe7[[#This Row],[Updated Creation Date]],"mmm dd, yyyy hh:mm"))</f>
        <v>10</v>
      </c>
      <c r="AG649" s="228" t="str">
        <f>_xlfn.CONCAT(HelpMe7[[#This Row],[Year]],"-M",HelpMe7[[#This Row],[Month]])</f>
        <v>2024-M10</v>
      </c>
      <c r="AH649" s="228" t="str">
        <f ca="1">IF(HelpMe7[[#This Row],[Age]]&lt;2,"Less than 2",IF(HelpMe7[[#This Row],[Age]]&lt;5,"From 2 to 5",IF(HelpMe7[[#This Row],[Age]]&lt;10,"From 5 to 10","More than 10")))</f>
        <v>From 2 to 5</v>
      </c>
      <c r="AI6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45569.722916666666</v>
      </c>
      <c r="AJ6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45573.669444444444</v>
      </c>
    </row>
    <row r="650" spans="1:36" ht="14.45">
      <c r="A650" s="236" t="s">
        <v>10634</v>
      </c>
      <c r="B650" s="224" t="s">
        <v>156</v>
      </c>
      <c r="C650" s="224" t="s">
        <v>892</v>
      </c>
      <c r="D650" s="1" t="s">
        <v>362</v>
      </c>
      <c r="E650" s="224" t="s">
        <v>1168</v>
      </c>
      <c r="F650" s="224" t="s">
        <v>742</v>
      </c>
      <c r="G650" s="224" t="s">
        <v>941</v>
      </c>
      <c r="H650" s="224" t="s">
        <v>403</v>
      </c>
      <c r="I650" s="227" t="s">
        <v>10635</v>
      </c>
      <c r="J650" s="225" t="s">
        <v>10636</v>
      </c>
      <c r="K650" s="224" t="s">
        <v>846</v>
      </c>
      <c r="L650" s="225" t="s">
        <v>10637</v>
      </c>
      <c r="M650" s="224" t="s">
        <v>1168</v>
      </c>
      <c r="N650" s="224" t="s">
        <v>1170</v>
      </c>
      <c r="O650" s="224" t="s">
        <v>850</v>
      </c>
      <c r="P650" s="225" t="s">
        <v>10637</v>
      </c>
      <c r="Q650" s="224" t="s">
        <v>795</v>
      </c>
      <c r="R650" s="225" t="s">
        <v>10638</v>
      </c>
      <c r="S650" s="225" t="s">
        <v>10639</v>
      </c>
      <c r="T650" s="225" t="s">
        <v>10636</v>
      </c>
      <c r="U650" s="224" t="s">
        <v>855</v>
      </c>
      <c r="V650" s="224" t="s">
        <v>855</v>
      </c>
      <c r="W650" s="224" t="s">
        <v>869</v>
      </c>
      <c r="X650" s="228" t="str">
        <f>VLOOKUP(HelpMe7[[#This Row],[Technician]],Technicians[#All],3,FALSE)</f>
        <v>RAK Ceramics</v>
      </c>
      <c r="Y650" s="228" t="str">
        <f>VLOOKUP(HelpMe7[[#This Row],[Technician]],Technicians[#All],2,FALSE)</f>
        <v>SAP SD</v>
      </c>
      <c r="Z650" s="233" t="str">
        <f>IF((TEXT("Oct 28, 2024 00:00 AM","mmm dd, yyyy hh:mm") - TEXT(HelpMe7[[#This Row],[Updated Creation Date]],"mmm dd, yyyy hh:mm"))&gt;0, "Yes","No")</f>
        <v>Yes</v>
      </c>
      <c r="AA650" s="230">
        <f ca="1">IF(HelpMe7[[#This Row],[Updated Resolved Date]]="-",NOW()-TEXT(HelpMe7[[#This Row],[Updated Creation Date]],"mmm dd, yyyy hh:mm"),HelpMe7[[#This Row],[Updated Resolved Date]]-HelpMe7[[#This Row],[Updated Creation Date]])</f>
        <v>68.786805555551837</v>
      </c>
      <c r="AB650" s="231">
        <f>YEAR(TEXT(HelpMe7[[#This Row],[Updated Creation Date]],"mmm dd, yyyy hh:mm"))</f>
        <v>2024</v>
      </c>
      <c r="AC650" s="228">
        <f>WEEKNUM(TEXT(HelpMe7[[#This Row],[Updated Creation Date]],"mmm dd, yyyy hh:mm"),2)</f>
        <v>40</v>
      </c>
      <c r="AD650" s="228" t="str">
        <f>_xlfn.CONCAT(HelpMe7[[#This Row],[Year]],"-W",HelpMe7[[#This Row],[Week'#]])</f>
        <v>2024-W40</v>
      </c>
      <c r="AE650" s="228" t="str">
        <f>IFERROR(VLOOKUP(HelpMe7[[#This Row],[ID]],CGTracker[#All],11,FALSE),"No CG Status Found")</f>
        <v>No CG Status Found</v>
      </c>
      <c r="AF650" s="228">
        <f>MONTH(TEXT(HelpMe7[[#This Row],[Updated Creation Date]],"mmm dd, yyyy hh:mm"))</f>
        <v>10</v>
      </c>
      <c r="AG650" s="228" t="str">
        <f>_xlfn.CONCAT(HelpMe7[[#This Row],[Year]],"-M",HelpMe7[[#This Row],[Month]])</f>
        <v>2024-M10</v>
      </c>
      <c r="AH650" s="228" t="str">
        <f ca="1">IF(HelpMe7[[#This Row],[Age]]&lt;2,"Less than 2",IF(HelpMe7[[#This Row],[Age]]&lt;5,"From 2 to 5",IF(HelpMe7[[#This Row],[Age]]&lt;10,"From 5 to 10","More than 10")))</f>
        <v>More than 10</v>
      </c>
      <c r="AI6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45568.699305555558</v>
      </c>
      <c r="AJ6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45637.486111111109</v>
      </c>
    </row>
    <row r="651" spans="1:36" ht="14.45">
      <c r="A651" s="236" t="s">
        <v>10640</v>
      </c>
      <c r="B651" s="224" t="s">
        <v>117</v>
      </c>
      <c r="C651" s="224" t="s">
        <v>795</v>
      </c>
      <c r="D651" s="1" t="s">
        <v>4940</v>
      </c>
      <c r="E651" s="224" t="s">
        <v>1236</v>
      </c>
      <c r="F651" s="224" t="s">
        <v>881</v>
      </c>
      <c r="G651" s="224" t="s">
        <v>882</v>
      </c>
      <c r="H651" s="224" t="s">
        <v>403</v>
      </c>
      <c r="I651" s="227" t="s">
        <v>10641</v>
      </c>
      <c r="J651" s="225" t="s">
        <v>10642</v>
      </c>
      <c r="K651" s="224" t="s">
        <v>846</v>
      </c>
      <c r="L651" s="225" t="s">
        <v>10604</v>
      </c>
      <c r="M651" s="224" t="s">
        <v>1594</v>
      </c>
      <c r="N651" s="224" t="s">
        <v>1240</v>
      </c>
      <c r="O651" s="224" t="s">
        <v>850</v>
      </c>
      <c r="P651" s="225" t="s">
        <v>10604</v>
      </c>
      <c r="Q651" s="224" t="s">
        <v>795</v>
      </c>
      <c r="R651" s="225" t="s">
        <v>10643</v>
      </c>
      <c r="S651" s="225" t="s">
        <v>855</v>
      </c>
      <c r="T651" s="225" t="s">
        <v>10642</v>
      </c>
      <c r="U651" s="224" t="s">
        <v>890</v>
      </c>
      <c r="V651" s="224" t="s">
        <v>855</v>
      </c>
      <c r="W651" s="224" t="s">
        <v>869</v>
      </c>
      <c r="X651" s="228" t="str">
        <f>VLOOKUP(HelpMe7[[#This Row],[Technician]],Technicians[#All],3,FALSE)</f>
        <v>RAK Ceramics</v>
      </c>
      <c r="Y651" s="228" t="str">
        <f>VLOOKUP(HelpMe7[[#This Row],[Technician]],Technicians[#All],2,FALSE)</f>
        <v>SAP Basis</v>
      </c>
      <c r="Z651" s="233" t="str">
        <f>IF((TEXT("Oct 28, 2024 00:00 AM","mmm dd, yyyy hh:mm") - TEXT(HelpMe7[[#This Row],[Updated Creation Date]],"mmm dd, yyyy hh:mm"))&gt;0, "Yes","No")</f>
        <v>Yes</v>
      </c>
      <c r="AA651" s="230">
        <f ca="1">IF(HelpMe7[[#This Row],[Updated Resolved Date]]="-",NOW()-TEXT(HelpMe7[[#This Row],[Updated Creation Date]],"mmm dd, yyyy hh:mm"),HelpMe7[[#This Row],[Updated Resolved Date]]-HelpMe7[[#This Row],[Updated Creation Date]])</f>
        <v>3.8611111111094942</v>
      </c>
      <c r="AB651" s="231">
        <f>YEAR(TEXT(HelpMe7[[#This Row],[Updated Creation Date]],"mmm dd, yyyy hh:mm"))</f>
        <v>2024</v>
      </c>
      <c r="AC651" s="228">
        <f>WEEKNUM(TEXT(HelpMe7[[#This Row],[Updated Creation Date]],"mmm dd, yyyy hh:mm"),2)</f>
        <v>40</v>
      </c>
      <c r="AD651" s="228" t="str">
        <f>_xlfn.CONCAT(HelpMe7[[#This Row],[Year]],"-W",HelpMe7[[#This Row],[Week'#]])</f>
        <v>2024-W40</v>
      </c>
      <c r="AE651" s="228" t="str">
        <f>IFERROR(VLOOKUP(HelpMe7[[#This Row],[ID]],CGTracker[#All],11,FALSE),"No CG Status Found")</f>
        <v>No CG Status Found</v>
      </c>
      <c r="AF651" s="228">
        <f>MONTH(TEXT(HelpMe7[[#This Row],[Updated Creation Date]],"mmm dd, yyyy hh:mm"))</f>
        <v>10</v>
      </c>
      <c r="AG651" s="228" t="str">
        <f>_xlfn.CONCAT(HelpMe7[[#This Row],[Year]],"-M",HelpMe7[[#This Row],[Month]])</f>
        <v>2024-M10</v>
      </c>
      <c r="AH651" s="228" t="str">
        <f ca="1">IF(HelpMe7[[#This Row],[Age]]&lt;2,"Less than 2",IF(HelpMe7[[#This Row],[Age]]&lt;5,"From 2 to 5",IF(HelpMe7[[#This Row],[Age]]&lt;10,"From 5 to 10","More than 10")))</f>
        <v>From 2 to 5</v>
      </c>
      <c r="AI6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45568.647916666669</v>
      </c>
      <c r="AJ6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45572.509027777778</v>
      </c>
    </row>
    <row r="652" spans="1:36" ht="26.1">
      <c r="A652" s="236" t="s">
        <v>10644</v>
      </c>
      <c r="B652" s="224" t="s">
        <v>117</v>
      </c>
      <c r="C652" s="224" t="s">
        <v>795</v>
      </c>
      <c r="D652" s="1" t="s">
        <v>4945</v>
      </c>
      <c r="E652" s="224" t="s">
        <v>2214</v>
      </c>
      <c r="F652" s="224" t="s">
        <v>881</v>
      </c>
      <c r="G652" s="224" t="s">
        <v>882</v>
      </c>
      <c r="H652" s="224" t="s">
        <v>403</v>
      </c>
      <c r="I652" s="227" t="s">
        <v>10645</v>
      </c>
      <c r="J652" s="225" t="s">
        <v>10646</v>
      </c>
      <c r="K652" s="224" t="s">
        <v>890</v>
      </c>
      <c r="L652" s="225" t="s">
        <v>10632</v>
      </c>
      <c r="M652" s="224" t="s">
        <v>933</v>
      </c>
      <c r="N652" s="224" t="s">
        <v>2139</v>
      </c>
      <c r="O652" s="224" t="s">
        <v>850</v>
      </c>
      <c r="P652" s="225" t="s">
        <v>10647</v>
      </c>
      <c r="Q652" s="224" t="s">
        <v>795</v>
      </c>
      <c r="R652" s="225" t="s">
        <v>10648</v>
      </c>
      <c r="S652" s="225" t="s">
        <v>10648</v>
      </c>
      <c r="T652" s="225" t="s">
        <v>10646</v>
      </c>
      <c r="U652" s="224" t="s">
        <v>890</v>
      </c>
      <c r="V652" s="224" t="s">
        <v>855</v>
      </c>
      <c r="W652" s="224" t="s">
        <v>938</v>
      </c>
      <c r="X652" s="228" t="str">
        <f>VLOOKUP(HelpMe7[[#This Row],[Technician]],Technicians[#All],3,FALSE)</f>
        <v>RAK Ceramics</v>
      </c>
      <c r="Y652" s="228" t="str">
        <f>VLOOKUP(HelpMe7[[#This Row],[Technician]],Technicians[#All],2,FALSE)</f>
        <v>SAP Basis</v>
      </c>
      <c r="Z652" s="230" t="str">
        <f>IF((TEXT("Oct 28, 2024 00:00 AM","mmm dd, yyyy hh:mm") - TEXT(HelpMe7[[#This Row],[Updated Creation Date]],"mmm dd, yyyy hh:mm"))&gt;0, "Yes","No")</f>
        <v>Yes</v>
      </c>
      <c r="AA652" s="230">
        <f ca="1">IF(HelpMe7[[#This Row],[Updated Resolved Date]]="-",NOW()-TEXT(HelpMe7[[#This Row],[Updated Creation Date]],"mmm dd, yyyy hh:mm"),HelpMe7[[#This Row],[Updated Resolved Date]]-HelpMe7[[#This Row],[Updated Creation Date]])</f>
        <v>4.0180555555562023</v>
      </c>
      <c r="AB652" s="231">
        <f>YEAR(TEXT(HelpMe7[[#This Row],[Updated Creation Date]],"mmm dd, yyyy hh:mm"))</f>
        <v>2024</v>
      </c>
      <c r="AC652" s="228">
        <f>WEEKNUM(TEXT(HelpMe7[[#This Row],[Updated Creation Date]],"mmm dd, yyyy hh:mm"),2)</f>
        <v>40</v>
      </c>
      <c r="AD652" s="228" t="str">
        <f>_xlfn.CONCAT(HelpMe7[[#This Row],[Year]],"-W",HelpMe7[[#This Row],[Week'#]])</f>
        <v>2024-W40</v>
      </c>
      <c r="AE652" s="228" t="str">
        <f>IFERROR(VLOOKUP(HelpMe7[[#This Row],[ID]],CGTracker[#All],11,FALSE),"No CG Status Found")</f>
        <v>No CG Status Found</v>
      </c>
      <c r="AF652" s="228">
        <f>MONTH(TEXT(HelpMe7[[#This Row],[Updated Creation Date]],"mmm dd, yyyy hh:mm"))</f>
        <v>10</v>
      </c>
      <c r="AG652" s="228" t="str">
        <f>_xlfn.CONCAT(HelpMe7[[#This Row],[Year]],"-M",HelpMe7[[#This Row],[Month]])</f>
        <v>2024-M10</v>
      </c>
      <c r="AH652" s="228" t="str">
        <f ca="1">IF(HelpMe7[[#This Row],[Age]]&lt;2,"Less than 2",IF(HelpMe7[[#This Row],[Age]]&lt;5,"From 2 to 5",IF(HelpMe7[[#This Row],[Age]]&lt;10,"From 5 to 10","More than 10")))</f>
        <v>From 2 to 5</v>
      </c>
      <c r="AI6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45569.647222222222</v>
      </c>
      <c r="AJ6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45573.665277777778</v>
      </c>
    </row>
    <row r="653" spans="1:36" ht="14.45">
      <c r="A653" s="236" t="s">
        <v>10649</v>
      </c>
      <c r="B653" s="224" t="s">
        <v>117</v>
      </c>
      <c r="C653" s="224" t="s">
        <v>1035</v>
      </c>
      <c r="D653" s="1" t="s">
        <v>4951</v>
      </c>
      <c r="E653" s="224" t="s">
        <v>4952</v>
      </c>
      <c r="F653" s="224" t="s">
        <v>881</v>
      </c>
      <c r="G653" s="224" t="s">
        <v>882</v>
      </c>
      <c r="H653" s="224" t="s">
        <v>268</v>
      </c>
      <c r="I653" s="227" t="s">
        <v>10646</v>
      </c>
      <c r="J653" s="225" t="s">
        <v>10650</v>
      </c>
      <c r="K653" s="224" t="s">
        <v>846</v>
      </c>
      <c r="L653" s="225" t="s">
        <v>855</v>
      </c>
      <c r="M653" s="224" t="s">
        <v>1594</v>
      </c>
      <c r="N653" s="224" t="s">
        <v>934</v>
      </c>
      <c r="O653" s="224" t="s">
        <v>850</v>
      </c>
      <c r="P653" s="225" t="s">
        <v>10651</v>
      </c>
      <c r="Q653" s="224" t="s">
        <v>892</v>
      </c>
      <c r="R653" s="225" t="s">
        <v>855</v>
      </c>
      <c r="S653" s="225" t="s">
        <v>855</v>
      </c>
      <c r="T653" s="225" t="s">
        <v>10650</v>
      </c>
      <c r="U653" s="224" t="s">
        <v>890</v>
      </c>
      <c r="V653" s="224" t="s">
        <v>855</v>
      </c>
      <c r="W653" s="224" t="s">
        <v>869</v>
      </c>
      <c r="X653" s="228" t="str">
        <f>VLOOKUP(HelpMe7[[#This Row],[Technician]],Technicians[#All],3,FALSE)</f>
        <v>RAK Ceramics</v>
      </c>
      <c r="Y653" s="228" t="str">
        <f>VLOOKUP(HelpMe7[[#This Row],[Technician]],Technicians[#All],2,FALSE)</f>
        <v>SAP Basis</v>
      </c>
      <c r="Z653" s="233" t="str">
        <f>IF((TEXT("Oct 28, 2024 00:00 AM","mmm dd, yyyy hh:mm") - TEXT(HelpMe7[[#This Row],[Updated Creation Date]],"mmm dd, yyyy hh:mm"))&gt;0, "Yes","No")</f>
        <v>Yes</v>
      </c>
      <c r="AA653" s="230">
        <f ca="1">IF(HelpMe7[[#This Row],[Updated Resolved Date]]="-",NOW()-TEXT(HelpMe7[[#This Row],[Updated Creation Date]],"mmm dd, yyyy hh:mm"),HelpMe7[[#This Row],[Updated Resolved Date]]-HelpMe7[[#This Row],[Updated Creation Date]])</f>
        <v>84.026963194439304</v>
      </c>
      <c r="AB653" s="231">
        <f>YEAR(TEXT(HelpMe7[[#This Row],[Updated Creation Date]],"mmm dd, yyyy hh:mm"))</f>
        <v>2024</v>
      </c>
      <c r="AC653" s="228">
        <f>WEEKNUM(TEXT(HelpMe7[[#This Row],[Updated Creation Date]],"mmm dd, yyyy hh:mm"),2)</f>
        <v>40</v>
      </c>
      <c r="AD653" s="228" t="str">
        <f>_xlfn.CONCAT(HelpMe7[[#This Row],[Year]],"-W",HelpMe7[[#This Row],[Week'#]])</f>
        <v>2024-W40</v>
      </c>
      <c r="AE653" s="228" t="str">
        <f>IFERROR(VLOOKUP(HelpMe7[[#This Row],[ID]],CGTracker[#All],11,FALSE),"No CG Status Found")</f>
        <v>No CG Status Found</v>
      </c>
      <c r="AF653" s="228">
        <f>MONTH(TEXT(HelpMe7[[#This Row],[Updated Creation Date]],"mmm dd, yyyy hh:mm"))</f>
        <v>10</v>
      </c>
      <c r="AG653" s="228" t="str">
        <f>_xlfn.CONCAT(HelpMe7[[#This Row],[Year]],"-M",HelpMe7[[#This Row],[Month]])</f>
        <v>2024-M10</v>
      </c>
      <c r="AH653" s="228" t="str">
        <f ca="1">IF(HelpMe7[[#This Row],[Age]]&lt;2,"Less than 2",IF(HelpMe7[[#This Row],[Age]]&lt;5,"From 2 to 5",IF(HelpMe7[[#This Row],[Age]]&lt;10,"From 5 to 10","More than 10")))</f>
        <v>More than 10</v>
      </c>
      <c r="AI6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45569.730555555558</v>
      </c>
      <c r="AJ6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654" spans="1:36" ht="14.45">
      <c r="A654" s="236" t="s">
        <v>10652</v>
      </c>
      <c r="B654" s="224" t="s">
        <v>117</v>
      </c>
      <c r="C654" s="224" t="s">
        <v>795</v>
      </c>
      <c r="D654" s="1" t="s">
        <v>4956</v>
      </c>
      <c r="E654" s="224" t="s">
        <v>4957</v>
      </c>
      <c r="F654" s="224" t="s">
        <v>2413</v>
      </c>
      <c r="G654" s="224" t="s">
        <v>882</v>
      </c>
      <c r="H654" s="224" t="s">
        <v>403</v>
      </c>
      <c r="I654" s="227" t="s">
        <v>10653</v>
      </c>
      <c r="J654" s="225" t="s">
        <v>10654</v>
      </c>
      <c r="K654" s="224" t="s">
        <v>846</v>
      </c>
      <c r="L654" s="225" t="s">
        <v>10655</v>
      </c>
      <c r="M654" s="224" t="s">
        <v>1594</v>
      </c>
      <c r="N654" s="224" t="s">
        <v>1156</v>
      </c>
      <c r="O654" s="224" t="s">
        <v>850</v>
      </c>
      <c r="P654" s="225" t="s">
        <v>10655</v>
      </c>
      <c r="Q654" s="224" t="s">
        <v>795</v>
      </c>
      <c r="R654" s="225" t="s">
        <v>10656</v>
      </c>
      <c r="S654" s="225" t="s">
        <v>10656</v>
      </c>
      <c r="T654" s="225" t="s">
        <v>10654</v>
      </c>
      <c r="U654" s="224" t="s">
        <v>890</v>
      </c>
      <c r="V654" s="224" t="s">
        <v>855</v>
      </c>
      <c r="W654" s="224" t="s">
        <v>869</v>
      </c>
      <c r="X654" s="228" t="str">
        <f>VLOOKUP(HelpMe7[[#This Row],[Technician]],Technicians[#All],3,FALSE)</f>
        <v>RAK Ceramics</v>
      </c>
      <c r="Y654" s="228" t="str">
        <f>VLOOKUP(HelpMe7[[#This Row],[Technician]],Technicians[#All],2,FALSE)</f>
        <v>SAP Basis</v>
      </c>
      <c r="Z654" s="233" t="str">
        <f>IF((TEXT("Oct 28, 2024 00:00 AM","mmm dd, yyyy hh:mm") - TEXT(HelpMe7[[#This Row],[Updated Creation Date]],"mmm dd, yyyy hh:mm"))&gt;0, "Yes","No")</f>
        <v>Yes</v>
      </c>
      <c r="AA654" s="230">
        <f ca="1">IF(HelpMe7[[#This Row],[Updated Resolved Date]]="-",NOW()-TEXT(HelpMe7[[#This Row],[Updated Creation Date]],"mmm dd, yyyy hh:mm"),HelpMe7[[#This Row],[Updated Resolved Date]]-HelpMe7[[#This Row],[Updated Creation Date]])</f>
        <v>11.87638888888614</v>
      </c>
      <c r="AB654" s="231">
        <f>YEAR(TEXT(HelpMe7[[#This Row],[Updated Creation Date]],"mmm dd, yyyy hh:mm"))</f>
        <v>2024</v>
      </c>
      <c r="AC654" s="228">
        <f>WEEKNUM(TEXT(HelpMe7[[#This Row],[Updated Creation Date]],"mmm dd, yyyy hh:mm"),2)</f>
        <v>40</v>
      </c>
      <c r="AD654" s="228" t="str">
        <f>_xlfn.CONCAT(HelpMe7[[#This Row],[Year]],"-W",HelpMe7[[#This Row],[Week'#]])</f>
        <v>2024-W40</v>
      </c>
      <c r="AE654" s="228" t="str">
        <f>IFERROR(VLOOKUP(HelpMe7[[#This Row],[ID]],CGTracker[#All],11,FALSE),"No CG Status Found")</f>
        <v>No CG Status Found</v>
      </c>
      <c r="AF654" s="228">
        <f>MONTH(TEXT(HelpMe7[[#This Row],[Updated Creation Date]],"mmm dd, yyyy hh:mm"))</f>
        <v>10</v>
      </c>
      <c r="AG654" s="228" t="str">
        <f>_xlfn.CONCAT(HelpMe7[[#This Row],[Year]],"-M",HelpMe7[[#This Row],[Month]])</f>
        <v>2024-M10</v>
      </c>
      <c r="AH654" s="228" t="str">
        <f ca="1">IF(HelpMe7[[#This Row],[Age]]&lt;2,"Less than 2",IF(HelpMe7[[#This Row],[Age]]&lt;5,"From 2 to 5",IF(HelpMe7[[#This Row],[Age]]&lt;10,"From 5 to 10","More than 10")))</f>
        <v>More than 10</v>
      </c>
      <c r="AI6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45569.73541666667</v>
      </c>
      <c r="AJ6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45581.611805555556</v>
      </c>
    </row>
    <row r="655" spans="1:36" ht="14.45">
      <c r="A655" s="236" t="s">
        <v>10657</v>
      </c>
      <c r="B655" s="224" t="s">
        <v>117</v>
      </c>
      <c r="C655" s="224" t="s">
        <v>892</v>
      </c>
      <c r="D655" s="1" t="s">
        <v>4963</v>
      </c>
      <c r="E655" s="224" t="s">
        <v>4964</v>
      </c>
      <c r="F655" s="224" t="s">
        <v>881</v>
      </c>
      <c r="G655" s="224" t="s">
        <v>882</v>
      </c>
      <c r="H655" s="224" t="s">
        <v>403</v>
      </c>
      <c r="I655" s="227" t="s">
        <v>10658</v>
      </c>
      <c r="J655" s="225" t="s">
        <v>10659</v>
      </c>
      <c r="K655" s="224" t="s">
        <v>846</v>
      </c>
      <c r="L655" s="225" t="s">
        <v>10632</v>
      </c>
      <c r="M655" s="224" t="s">
        <v>933</v>
      </c>
      <c r="N655" s="224" t="s">
        <v>899</v>
      </c>
      <c r="O655" s="224" t="s">
        <v>850</v>
      </c>
      <c r="P655" s="225" t="s">
        <v>10632</v>
      </c>
      <c r="Q655" s="224" t="s">
        <v>795</v>
      </c>
      <c r="R655" s="225" t="s">
        <v>10660</v>
      </c>
      <c r="S655" s="225" t="s">
        <v>10660</v>
      </c>
      <c r="T655" s="225" t="s">
        <v>10659</v>
      </c>
      <c r="U655" s="224" t="s">
        <v>890</v>
      </c>
      <c r="V655" s="224" t="s">
        <v>855</v>
      </c>
      <c r="W655" s="224" t="s">
        <v>869</v>
      </c>
      <c r="X655" s="228" t="str">
        <f>VLOOKUP(HelpMe7[[#This Row],[Technician]],Technicians[#All],3,FALSE)</f>
        <v>RAK Ceramics</v>
      </c>
      <c r="Y655" s="228" t="str">
        <f>VLOOKUP(HelpMe7[[#This Row],[Technician]],Technicians[#All],2,FALSE)</f>
        <v>SAP Basis</v>
      </c>
      <c r="Z655" s="230" t="str">
        <f>IF((TEXT("Oct 28, 2024 00:00 AM","mmm dd, yyyy hh:mm") - TEXT(HelpMe7[[#This Row],[Updated Creation Date]],"mmm dd, yyyy hh:mm"))&gt;0, "Yes","No")</f>
        <v>Yes</v>
      </c>
      <c r="AA655" s="230">
        <f ca="1">IF(HelpMe7[[#This Row],[Updated Resolved Date]]="-",NOW()-TEXT(HelpMe7[[#This Row],[Updated Creation Date]],"mmm dd, yyyy hh:mm"),HelpMe7[[#This Row],[Updated Resolved Date]]-HelpMe7[[#This Row],[Updated Creation Date]])</f>
        <v>1.3243055555576575</v>
      </c>
      <c r="AB655" s="231">
        <f>YEAR(TEXT(HelpMe7[[#This Row],[Updated Creation Date]],"mmm dd, yyyy hh:mm"))</f>
        <v>2024</v>
      </c>
      <c r="AC655" s="228">
        <f>WEEKNUM(TEXT(HelpMe7[[#This Row],[Updated Creation Date]],"mmm dd, yyyy hh:mm"),2)</f>
        <v>41</v>
      </c>
      <c r="AD655" s="228" t="str">
        <f>_xlfn.CONCAT(HelpMe7[[#This Row],[Year]],"-W",HelpMe7[[#This Row],[Week'#]])</f>
        <v>2024-W41</v>
      </c>
      <c r="AE655" s="228" t="str">
        <f>IFERROR(VLOOKUP(HelpMe7[[#This Row],[ID]],CGTracker[#All],11,FALSE),"No CG Status Found")</f>
        <v>No CG Status Found</v>
      </c>
      <c r="AF655" s="228">
        <f>MONTH(TEXT(HelpMe7[[#This Row],[Updated Creation Date]],"mmm dd, yyyy hh:mm"))</f>
        <v>10</v>
      </c>
      <c r="AG655" s="228" t="str">
        <f>_xlfn.CONCAT(HelpMe7[[#This Row],[Year]],"-M",HelpMe7[[#This Row],[Month]])</f>
        <v>2024-M10</v>
      </c>
      <c r="AH655" s="228" t="str">
        <f ca="1">IF(HelpMe7[[#This Row],[Age]]&lt;2,"Less than 2",IF(HelpMe7[[#This Row],[Age]]&lt;5,"From 2 to 5",IF(HelpMe7[[#This Row],[Age]]&lt;10,"From 5 to 10","More than 10")))</f>
        <v>Less than 2</v>
      </c>
      <c r="AI6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45572.339583333334</v>
      </c>
      <c r="AJ6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45573.663888888892</v>
      </c>
    </row>
    <row r="656" spans="1:36" ht="14.45">
      <c r="A656" s="236" t="s">
        <v>10661</v>
      </c>
      <c r="B656" s="224" t="s">
        <v>156</v>
      </c>
      <c r="C656" s="224" t="s">
        <v>795</v>
      </c>
      <c r="D656" s="1" t="s">
        <v>4968</v>
      </c>
      <c r="E656" s="224" t="s">
        <v>4969</v>
      </c>
      <c r="F656" s="224" t="s">
        <v>881</v>
      </c>
      <c r="G656" s="224" t="s">
        <v>882</v>
      </c>
      <c r="H656" s="224" t="s">
        <v>403</v>
      </c>
      <c r="I656" s="227" t="s">
        <v>10662</v>
      </c>
      <c r="J656" s="225" t="s">
        <v>10663</v>
      </c>
      <c r="K656" s="224" t="s">
        <v>846</v>
      </c>
      <c r="L656" s="225" t="s">
        <v>10604</v>
      </c>
      <c r="M656" s="224" t="s">
        <v>933</v>
      </c>
      <c r="N656" s="224" t="s">
        <v>2139</v>
      </c>
      <c r="O656" s="224" t="s">
        <v>850</v>
      </c>
      <c r="P656" s="225" t="s">
        <v>10604</v>
      </c>
      <c r="Q656" s="224" t="s">
        <v>795</v>
      </c>
      <c r="R656" s="225" t="s">
        <v>10609</v>
      </c>
      <c r="S656" s="225" t="s">
        <v>10609</v>
      </c>
      <c r="T656" s="225" t="s">
        <v>10663</v>
      </c>
      <c r="U656" s="224" t="s">
        <v>855</v>
      </c>
      <c r="V656" s="224" t="s">
        <v>855</v>
      </c>
      <c r="W656" s="224" t="s">
        <v>869</v>
      </c>
      <c r="X656" s="228" t="str">
        <f>VLOOKUP(HelpMe7[[#This Row],[Technician]],Technicians[#All],3,FALSE)</f>
        <v>RAK Ceramics</v>
      </c>
      <c r="Y656" s="228" t="str">
        <f>VLOOKUP(HelpMe7[[#This Row],[Technician]],Technicians[#All],2,FALSE)</f>
        <v>SAP Basis</v>
      </c>
      <c r="Z656" s="233" t="str">
        <f>IF((TEXT("Oct 28, 2024 00:00 AM","mmm dd, yyyy hh:mm") - TEXT(HelpMe7[[#This Row],[Updated Creation Date]],"mmm dd, yyyy hh:mm"))&gt;0, "Yes","No")</f>
        <v>Yes</v>
      </c>
      <c r="AA656" s="230">
        <f ca="1">IF(HelpMe7[[#This Row],[Updated Resolved Date]]="-",NOW()-TEXT(HelpMe7[[#This Row],[Updated Creation Date]],"mmm dd, yyyy hh:mm"),HelpMe7[[#This Row],[Updated Resolved Date]]-HelpMe7[[#This Row],[Updated Creation Date]])</f>
        <v>3.4027777779556345E-2</v>
      </c>
      <c r="AB656" s="231">
        <f>YEAR(TEXT(HelpMe7[[#This Row],[Updated Creation Date]],"mmm dd, yyyy hh:mm"))</f>
        <v>2024</v>
      </c>
      <c r="AC656" s="228">
        <f>WEEKNUM(TEXT(HelpMe7[[#This Row],[Updated Creation Date]],"mmm dd, yyyy hh:mm"),2)</f>
        <v>41</v>
      </c>
      <c r="AD656" s="228" t="str">
        <f>_xlfn.CONCAT(HelpMe7[[#This Row],[Year]],"-W",HelpMe7[[#This Row],[Week'#]])</f>
        <v>2024-W41</v>
      </c>
      <c r="AE656" s="228" t="str">
        <f>IFERROR(VLOOKUP(HelpMe7[[#This Row],[ID]],CGTracker[#All],11,FALSE),"No CG Status Found")</f>
        <v>No CG Status Found</v>
      </c>
      <c r="AF656" s="228">
        <f>MONTH(TEXT(HelpMe7[[#This Row],[Updated Creation Date]],"mmm dd, yyyy hh:mm"))</f>
        <v>10</v>
      </c>
      <c r="AG656" s="228" t="str">
        <f>_xlfn.CONCAT(HelpMe7[[#This Row],[Year]],"-M",HelpMe7[[#This Row],[Month]])</f>
        <v>2024-M10</v>
      </c>
      <c r="AH656" s="228" t="str">
        <f ca="1">IF(HelpMe7[[#This Row],[Age]]&lt;2,"Less than 2",IF(HelpMe7[[#This Row],[Age]]&lt;5,"From 2 to 5",IF(HelpMe7[[#This Row],[Age]]&lt;10,"From 5 to 10","More than 10")))</f>
        <v>Less than 2</v>
      </c>
      <c r="AI6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45572.472916666666</v>
      </c>
      <c r="AJ6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45572.506944444445</v>
      </c>
    </row>
    <row r="657" spans="1:36" ht="14.45">
      <c r="A657" s="236" t="s">
        <v>10664</v>
      </c>
      <c r="B657" s="224" t="s">
        <v>117</v>
      </c>
      <c r="C657" s="224" t="s">
        <v>892</v>
      </c>
      <c r="D657" s="1" t="s">
        <v>4973</v>
      </c>
      <c r="E657" s="224" t="s">
        <v>2291</v>
      </c>
      <c r="F657" s="224" t="s">
        <v>881</v>
      </c>
      <c r="G657" s="224" t="s">
        <v>882</v>
      </c>
      <c r="H657" s="224" t="s">
        <v>403</v>
      </c>
      <c r="I657" s="227" t="s">
        <v>10665</v>
      </c>
      <c r="J657" s="225" t="s">
        <v>10666</v>
      </c>
      <c r="K657" s="224" t="s">
        <v>846</v>
      </c>
      <c r="L657" s="225" t="s">
        <v>10667</v>
      </c>
      <c r="M657" s="224" t="s">
        <v>933</v>
      </c>
      <c r="N657" s="224" t="s">
        <v>4977</v>
      </c>
      <c r="O657" s="224" t="s">
        <v>850</v>
      </c>
      <c r="P657" s="225" t="s">
        <v>10667</v>
      </c>
      <c r="Q657" s="224" t="s">
        <v>795</v>
      </c>
      <c r="R657" s="225" t="s">
        <v>10668</v>
      </c>
      <c r="S657" s="225" t="s">
        <v>10668</v>
      </c>
      <c r="T657" s="225" t="s">
        <v>10666</v>
      </c>
      <c r="U657" s="224" t="s">
        <v>890</v>
      </c>
      <c r="V657" s="224" t="s">
        <v>855</v>
      </c>
      <c r="W657" s="224" t="s">
        <v>869</v>
      </c>
      <c r="X657" s="228" t="str">
        <f>VLOOKUP(HelpMe7[[#This Row],[Technician]],Technicians[#All],3,FALSE)</f>
        <v>RAK Ceramics</v>
      </c>
      <c r="Y657" s="228" t="str">
        <f>VLOOKUP(HelpMe7[[#This Row],[Technician]],Technicians[#All],2,FALSE)</f>
        <v>SAP Basis</v>
      </c>
      <c r="Z657" s="233" t="str">
        <f>IF((TEXT("Oct 28, 2024 00:00 AM","mmm dd, yyyy hh:mm") - TEXT(HelpMe7[[#This Row],[Updated Creation Date]],"mmm dd, yyyy hh:mm"))&gt;0, "Yes","No")</f>
        <v>Yes</v>
      </c>
      <c r="AA657" s="230">
        <f ca="1">IF(HelpMe7[[#This Row],[Updated Resolved Date]]="-",NOW()-TEXT(HelpMe7[[#This Row],[Updated Creation Date]],"mmm dd, yyyy hh:mm"),HelpMe7[[#This Row],[Updated Resolved Date]]-HelpMe7[[#This Row],[Updated Creation Date]])</f>
        <v>0.14236111110949423</v>
      </c>
      <c r="AB657" s="231">
        <f>YEAR(TEXT(HelpMe7[[#This Row],[Updated Creation Date]],"mmm dd, yyyy hh:mm"))</f>
        <v>2024</v>
      </c>
      <c r="AC657" s="228">
        <f>WEEKNUM(TEXT(HelpMe7[[#This Row],[Updated Creation Date]],"mmm dd, yyyy hh:mm"),2)</f>
        <v>41</v>
      </c>
      <c r="AD657" s="228" t="str">
        <f>_xlfn.CONCAT(HelpMe7[[#This Row],[Year]],"-W",HelpMe7[[#This Row],[Week'#]])</f>
        <v>2024-W41</v>
      </c>
      <c r="AE657" s="228" t="str">
        <f>IFERROR(VLOOKUP(HelpMe7[[#This Row],[ID]],CGTracker[#All],11,FALSE),"No CG Status Found")</f>
        <v>No CG Status Found</v>
      </c>
      <c r="AF657" s="228">
        <f>MONTH(TEXT(HelpMe7[[#This Row],[Updated Creation Date]],"mmm dd, yyyy hh:mm"))</f>
        <v>10</v>
      </c>
      <c r="AG657" s="228" t="str">
        <f>_xlfn.CONCAT(HelpMe7[[#This Row],[Year]],"-M",HelpMe7[[#This Row],[Month]])</f>
        <v>2024-M10</v>
      </c>
      <c r="AH657" s="228" t="str">
        <f ca="1">IF(HelpMe7[[#This Row],[Age]]&lt;2,"Less than 2",IF(HelpMe7[[#This Row],[Age]]&lt;5,"From 2 to 5",IF(HelpMe7[[#This Row],[Age]]&lt;10,"From 5 to 10","More than 10")))</f>
        <v>Less than 2</v>
      </c>
      <c r="AI6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45572.511805555558</v>
      </c>
      <c r="AJ6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45572.654166666667</v>
      </c>
    </row>
    <row r="658" spans="1:36" ht="14.45">
      <c r="A658" s="236" t="s">
        <v>10669</v>
      </c>
      <c r="B658" s="224" t="s">
        <v>117</v>
      </c>
      <c r="C658" s="224" t="s">
        <v>892</v>
      </c>
      <c r="D658" s="1" t="s">
        <v>4980</v>
      </c>
      <c r="E658" s="224" t="s">
        <v>1885</v>
      </c>
      <c r="F658" s="224" t="s">
        <v>881</v>
      </c>
      <c r="G658" s="224" t="s">
        <v>882</v>
      </c>
      <c r="H658" s="224" t="s">
        <v>403</v>
      </c>
      <c r="I658" s="227" t="s">
        <v>4965</v>
      </c>
      <c r="J658" s="225" t="s">
        <v>10670</v>
      </c>
      <c r="K658" s="224" t="s">
        <v>846</v>
      </c>
      <c r="L658" s="225" t="s">
        <v>10671</v>
      </c>
      <c r="M658" s="224" t="s">
        <v>1885</v>
      </c>
      <c r="N658" s="224" t="s">
        <v>863</v>
      </c>
      <c r="O658" s="224" t="s">
        <v>850</v>
      </c>
      <c r="P658" s="225" t="s">
        <v>10671</v>
      </c>
      <c r="Q658" s="224" t="s">
        <v>795</v>
      </c>
      <c r="R658" s="225" t="s">
        <v>5408</v>
      </c>
      <c r="S658" s="225" t="s">
        <v>10672</v>
      </c>
      <c r="T658" s="225" t="s">
        <v>10670</v>
      </c>
      <c r="U658" s="224" t="s">
        <v>890</v>
      </c>
      <c r="V658" s="224" t="s">
        <v>855</v>
      </c>
      <c r="W658" s="224" t="s">
        <v>869</v>
      </c>
      <c r="X658" s="228" t="str">
        <f>VLOOKUP(HelpMe7[[#This Row],[Technician]],Technicians[#All],3,FALSE)</f>
        <v>RAK Ceramics</v>
      </c>
      <c r="Y658" s="228" t="str">
        <f>VLOOKUP(HelpMe7[[#This Row],[Technician]],Technicians[#All],2,FALSE)</f>
        <v>SAP Basis</v>
      </c>
      <c r="Z658" s="233" t="str">
        <f>IF((TEXT("Oct 28, 2024 00:00 AM","mmm dd, yyyy hh:mm") - TEXT(HelpMe7[[#This Row],[Updated Creation Date]],"mmm dd, yyyy hh:mm"))&gt;0, "Yes","No")</f>
        <v>Yes</v>
      </c>
      <c r="AA658" s="230">
        <f ca="1">IF(HelpMe7[[#This Row],[Updated Resolved Date]]="-",NOW()-TEXT(HelpMe7[[#This Row],[Updated Creation Date]],"mmm dd, yyyy hh:mm"),HelpMe7[[#This Row],[Updated Resolved Date]]-HelpMe7[[#This Row],[Updated Creation Date]])</f>
        <v>14.291666666664241</v>
      </c>
      <c r="AB658" s="231">
        <f>YEAR(TEXT(HelpMe7[[#This Row],[Updated Creation Date]],"mmm dd, yyyy hh:mm"))</f>
        <v>2024</v>
      </c>
      <c r="AC658" s="228">
        <f>WEEKNUM(TEXT(HelpMe7[[#This Row],[Updated Creation Date]],"mmm dd, yyyy hh:mm"),2)</f>
        <v>41</v>
      </c>
      <c r="AD658" s="228" t="str">
        <f>_xlfn.CONCAT(HelpMe7[[#This Row],[Year]],"-W",HelpMe7[[#This Row],[Week'#]])</f>
        <v>2024-W41</v>
      </c>
      <c r="AE658" s="228" t="str">
        <f>IFERROR(VLOOKUP(HelpMe7[[#This Row],[ID]],CGTracker[#All],11,FALSE),"No CG Status Found")</f>
        <v>No CG Status Found</v>
      </c>
      <c r="AF658" s="228">
        <f>MONTH(TEXT(HelpMe7[[#This Row],[Updated Creation Date]],"mmm dd, yyyy hh:mm"))</f>
        <v>10</v>
      </c>
      <c r="AG658" s="228" t="str">
        <f>_xlfn.CONCAT(HelpMe7[[#This Row],[Year]],"-M",HelpMe7[[#This Row],[Month]])</f>
        <v>2024-M10</v>
      </c>
      <c r="AH658" s="228" t="str">
        <f ca="1">IF(HelpMe7[[#This Row],[Age]]&lt;2,"Less than 2",IF(HelpMe7[[#This Row],[Age]]&lt;5,"From 2 to 5",IF(HelpMe7[[#This Row],[Age]]&lt;10,"From 5 to 10","More than 10")))</f>
        <v>More than 10</v>
      </c>
      <c r="AI6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45572.402083333334</v>
      </c>
      <c r="AJ6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45586.693749999999</v>
      </c>
    </row>
    <row r="659" spans="1:36" ht="26.1">
      <c r="A659" s="236" t="s">
        <v>10673</v>
      </c>
      <c r="B659" s="224" t="s">
        <v>117</v>
      </c>
      <c r="C659" s="224" t="s">
        <v>795</v>
      </c>
      <c r="D659" s="1" t="s">
        <v>4987</v>
      </c>
      <c r="E659" s="224" t="s">
        <v>3172</v>
      </c>
      <c r="F659" s="224" t="s">
        <v>881</v>
      </c>
      <c r="G659" s="224" t="s">
        <v>882</v>
      </c>
      <c r="H659" s="224" t="s">
        <v>403</v>
      </c>
      <c r="I659" s="227" t="s">
        <v>10674</v>
      </c>
      <c r="J659" s="225" t="s">
        <v>10675</v>
      </c>
      <c r="K659" s="224" t="s">
        <v>890</v>
      </c>
      <c r="L659" s="225" t="s">
        <v>10676</v>
      </c>
      <c r="M659" s="224" t="s">
        <v>3172</v>
      </c>
      <c r="N659" s="224" t="s">
        <v>3175</v>
      </c>
      <c r="O659" s="224" t="s">
        <v>850</v>
      </c>
      <c r="P659" s="225" t="s">
        <v>10676</v>
      </c>
      <c r="Q659" s="224" t="s">
        <v>795</v>
      </c>
      <c r="R659" s="225" t="s">
        <v>9664</v>
      </c>
      <c r="S659" s="225" t="s">
        <v>10677</v>
      </c>
      <c r="T659" s="225" t="s">
        <v>10675</v>
      </c>
      <c r="U659" s="224" t="s">
        <v>890</v>
      </c>
      <c r="V659" s="224" t="s">
        <v>855</v>
      </c>
      <c r="W659" s="224" t="s">
        <v>938</v>
      </c>
      <c r="X659" s="228" t="str">
        <f>VLOOKUP(HelpMe7[[#This Row],[Technician]],Technicians[#All],3,FALSE)</f>
        <v>RAK Ceramics</v>
      </c>
      <c r="Y659" s="228" t="str">
        <f>VLOOKUP(HelpMe7[[#This Row],[Technician]],Technicians[#All],2,FALSE)</f>
        <v>SAP Basis</v>
      </c>
      <c r="Z659" s="233" t="str">
        <f>IF((TEXT("Oct 28, 2024 00:00 AM","mmm dd, yyyy hh:mm") - TEXT(HelpMe7[[#This Row],[Updated Creation Date]],"mmm dd, yyyy hh:mm"))&gt;0, "Yes","No")</f>
        <v>Yes</v>
      </c>
      <c r="AA659" s="230">
        <f ca="1">IF(HelpMe7[[#This Row],[Updated Resolved Date]]="-",NOW()-TEXT(HelpMe7[[#This Row],[Updated Creation Date]],"mmm dd, yyyy hh:mm"),HelpMe7[[#This Row],[Updated Resolved Date]]-HelpMe7[[#This Row],[Updated Creation Date]])</f>
        <v>28.347916666665697</v>
      </c>
      <c r="AB659" s="231">
        <f>YEAR(TEXT(HelpMe7[[#This Row],[Updated Creation Date]],"mmm dd, yyyy hh:mm"))</f>
        <v>2024</v>
      </c>
      <c r="AC659" s="228">
        <f>WEEKNUM(TEXT(HelpMe7[[#This Row],[Updated Creation Date]],"mmm dd, yyyy hh:mm"),2)</f>
        <v>41</v>
      </c>
      <c r="AD659" s="228" t="str">
        <f>_xlfn.CONCAT(HelpMe7[[#This Row],[Year]],"-W",HelpMe7[[#This Row],[Week'#]])</f>
        <v>2024-W41</v>
      </c>
      <c r="AE659" s="228" t="str">
        <f>IFERROR(VLOOKUP(HelpMe7[[#This Row],[ID]],CGTracker[#All],11,FALSE),"No CG Status Found")</f>
        <v>No CG Status Found</v>
      </c>
      <c r="AF659" s="228">
        <f>MONTH(TEXT(HelpMe7[[#This Row],[Updated Creation Date]],"mmm dd, yyyy hh:mm"))</f>
        <v>10</v>
      </c>
      <c r="AG659" s="228" t="str">
        <f>_xlfn.CONCAT(HelpMe7[[#This Row],[Year]],"-M",HelpMe7[[#This Row],[Month]])</f>
        <v>2024-M10</v>
      </c>
      <c r="AH659" s="228" t="str">
        <f ca="1">IF(HelpMe7[[#This Row],[Age]]&lt;2,"Less than 2",IF(HelpMe7[[#This Row],[Age]]&lt;5,"From 2 to 5",IF(HelpMe7[[#This Row],[Age]]&lt;10,"From 5 to 10","More than 10")))</f>
        <v>More than 10</v>
      </c>
      <c r="AI6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45572.370138888888</v>
      </c>
      <c r="AJ6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45600.718055555553</v>
      </c>
    </row>
    <row r="660" spans="1:36" ht="26.1">
      <c r="A660" s="236" t="s">
        <v>10678</v>
      </c>
      <c r="B660" s="224" t="s">
        <v>117</v>
      </c>
      <c r="C660" s="224" t="s">
        <v>1035</v>
      </c>
      <c r="D660" s="1" t="s">
        <v>4993</v>
      </c>
      <c r="E660" s="224" t="s">
        <v>4994</v>
      </c>
      <c r="F660" s="224" t="s">
        <v>881</v>
      </c>
      <c r="G660" s="224" t="s">
        <v>882</v>
      </c>
      <c r="H660" s="224" t="s">
        <v>403</v>
      </c>
      <c r="I660" s="227" t="s">
        <v>10679</v>
      </c>
      <c r="J660" s="225" t="s">
        <v>10680</v>
      </c>
      <c r="K660" s="224" t="s">
        <v>890</v>
      </c>
      <c r="L660" s="225" t="s">
        <v>10604</v>
      </c>
      <c r="M660" s="224" t="s">
        <v>4994</v>
      </c>
      <c r="N660" s="224" t="s">
        <v>1240</v>
      </c>
      <c r="O660" s="224" t="s">
        <v>850</v>
      </c>
      <c r="P660" s="225" t="s">
        <v>10604</v>
      </c>
      <c r="Q660" s="224" t="s">
        <v>892</v>
      </c>
      <c r="R660" s="225" t="s">
        <v>4962</v>
      </c>
      <c r="S660" s="225" t="s">
        <v>4962</v>
      </c>
      <c r="T660" s="225" t="s">
        <v>10680</v>
      </c>
      <c r="U660" s="224" t="s">
        <v>890</v>
      </c>
      <c r="V660" s="224" t="s">
        <v>855</v>
      </c>
      <c r="W660" s="224" t="s">
        <v>938</v>
      </c>
      <c r="X660" s="228" t="str">
        <f>VLOOKUP(HelpMe7[[#This Row],[Technician]],Technicians[#All],3,FALSE)</f>
        <v>RAK Ceramics</v>
      </c>
      <c r="Y660" s="228" t="str">
        <f>VLOOKUP(HelpMe7[[#This Row],[Technician]],Technicians[#All],2,FALSE)</f>
        <v>SAP Basis</v>
      </c>
      <c r="Z660" s="233" t="str">
        <f>IF((TEXT("Oct 28, 2024 00:00 AM","mmm dd, yyyy hh:mm") - TEXT(HelpMe7[[#This Row],[Updated Creation Date]],"mmm dd, yyyy hh:mm"))&gt;0, "Yes","No")</f>
        <v>Yes</v>
      </c>
      <c r="AA660" s="230">
        <f ca="1">IF(HelpMe7[[#This Row],[Updated Resolved Date]]="-",NOW()-TEXT(HelpMe7[[#This Row],[Updated Creation Date]],"mmm dd, yyyy hh:mm"),HelpMe7[[#This Row],[Updated Resolved Date]]-HelpMe7[[#This Row],[Updated Creation Date]])</f>
        <v>0.13055555555183673</v>
      </c>
      <c r="AB660" s="231">
        <f>YEAR(TEXT(HelpMe7[[#This Row],[Updated Creation Date]],"mmm dd, yyyy hh:mm"))</f>
        <v>2024</v>
      </c>
      <c r="AC660" s="228">
        <f>WEEKNUM(TEXT(HelpMe7[[#This Row],[Updated Creation Date]],"mmm dd, yyyy hh:mm"),2)</f>
        <v>41</v>
      </c>
      <c r="AD660" s="228" t="str">
        <f>_xlfn.CONCAT(HelpMe7[[#This Row],[Year]],"-W",HelpMe7[[#This Row],[Week'#]])</f>
        <v>2024-W41</v>
      </c>
      <c r="AE660" s="228" t="str">
        <f>IFERROR(VLOOKUP(HelpMe7[[#This Row],[ID]],CGTracker[#All],11,FALSE),"No CG Status Found")</f>
        <v>No CG Status Found</v>
      </c>
      <c r="AF660" s="228">
        <f>MONTH(TEXT(HelpMe7[[#This Row],[Updated Creation Date]],"mmm dd, yyyy hh:mm"))</f>
        <v>10</v>
      </c>
      <c r="AG660" s="228" t="str">
        <f>_xlfn.CONCAT(HelpMe7[[#This Row],[Year]],"-M",HelpMe7[[#This Row],[Month]])</f>
        <v>2024-M10</v>
      </c>
      <c r="AH660" s="228" t="str">
        <f ca="1">IF(HelpMe7[[#This Row],[Age]]&lt;2,"Less than 2",IF(HelpMe7[[#This Row],[Age]]&lt;5,"From 2 to 5",IF(HelpMe7[[#This Row],[Age]]&lt;10,"From 5 to 10","More than 10")))</f>
        <v>Less than 2</v>
      </c>
      <c r="AI6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45572.375694444447</v>
      </c>
      <c r="AJ6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45572.506249999999</v>
      </c>
    </row>
    <row r="661" spans="1:36" ht="26.1">
      <c r="A661" s="236" t="s">
        <v>10681</v>
      </c>
      <c r="B661" s="224" t="s">
        <v>117</v>
      </c>
      <c r="C661" s="224" t="s">
        <v>892</v>
      </c>
      <c r="D661" s="1" t="s">
        <v>4999</v>
      </c>
      <c r="E661" s="224" t="s">
        <v>4722</v>
      </c>
      <c r="F661" s="224" t="s">
        <v>5000</v>
      </c>
      <c r="G661" s="224" t="s">
        <v>941</v>
      </c>
      <c r="H661" s="224" t="s">
        <v>268</v>
      </c>
      <c r="I661" s="227" t="s">
        <v>4908</v>
      </c>
      <c r="J661" s="225" t="s">
        <v>919</v>
      </c>
      <c r="K661" s="224" t="s">
        <v>846</v>
      </c>
      <c r="L661" s="225" t="s">
        <v>855</v>
      </c>
      <c r="M661" s="224" t="s">
        <v>4722</v>
      </c>
      <c r="N661" s="224" t="s">
        <v>945</v>
      </c>
      <c r="O661" s="224" t="s">
        <v>855</v>
      </c>
      <c r="P661" s="225" t="s">
        <v>5696</v>
      </c>
      <c r="Q661" s="224" t="s">
        <v>855</v>
      </c>
      <c r="R661" s="225" t="s">
        <v>855</v>
      </c>
      <c r="S661" s="225" t="s">
        <v>10682</v>
      </c>
      <c r="T661" s="225" t="s">
        <v>919</v>
      </c>
      <c r="U661" s="224" t="s">
        <v>890</v>
      </c>
      <c r="V661" s="224" t="s">
        <v>5004</v>
      </c>
      <c r="W661" s="224" t="s">
        <v>869</v>
      </c>
      <c r="X661" s="228" t="str">
        <f>VLOOKUP(HelpMe7[[#This Row],[Technician]],Technicians[#All],3,FALSE)</f>
        <v>RAK Ceramics</v>
      </c>
      <c r="Y661" s="228" t="str">
        <f>VLOOKUP(HelpMe7[[#This Row],[Technician]],Technicians[#All],2,FALSE)</f>
        <v>SAP MM</v>
      </c>
      <c r="Z661" s="233" t="str">
        <f>IF((TEXT("Oct 28, 2024 00:00 AM","mmm dd, yyyy hh:mm") - TEXT(HelpMe7[[#This Row],[Updated Creation Date]],"mmm dd, yyyy hh:mm"))&gt;0, "Yes","No")</f>
        <v>Yes</v>
      </c>
      <c r="AA661" s="230">
        <f ca="1">IF(HelpMe7[[#This Row],[Updated Resolved Date]]="-",NOW()-TEXT(HelpMe7[[#This Row],[Updated Creation Date]],"mmm dd, yyyy hh:mm"),HelpMe7[[#This Row],[Updated Resolved Date]]-HelpMe7[[#This Row],[Updated Creation Date]])</f>
        <v>81.169324305556074</v>
      </c>
      <c r="AB661" s="231">
        <f>YEAR(TEXT(HelpMe7[[#This Row],[Updated Creation Date]],"mmm dd, yyyy hh:mm"))</f>
        <v>2024</v>
      </c>
      <c r="AC661" s="228">
        <f>WEEKNUM(TEXT(HelpMe7[[#This Row],[Updated Creation Date]],"mmm dd, yyyy hh:mm"),2)</f>
        <v>41</v>
      </c>
      <c r="AD661" s="228" t="str">
        <f>_xlfn.CONCAT(HelpMe7[[#This Row],[Year]],"-W",HelpMe7[[#This Row],[Week'#]])</f>
        <v>2024-W41</v>
      </c>
      <c r="AE661" s="228" t="str">
        <f>IFERROR(VLOOKUP(HelpMe7[[#This Row],[ID]],CGTracker[#All],11,FALSE),"No CG Status Found")</f>
        <v>No CG Status Found</v>
      </c>
      <c r="AF661" s="228">
        <f>MONTH(TEXT(HelpMe7[[#This Row],[Updated Creation Date]],"mmm dd, yyyy hh:mm"))</f>
        <v>10</v>
      </c>
      <c r="AG661" s="228" t="str">
        <f>_xlfn.CONCAT(HelpMe7[[#This Row],[Year]],"-M",HelpMe7[[#This Row],[Month]])</f>
        <v>2024-M10</v>
      </c>
      <c r="AH661" s="228" t="str">
        <f ca="1">IF(HelpMe7[[#This Row],[Age]]&lt;2,"Less than 2",IF(HelpMe7[[#This Row],[Age]]&lt;5,"From 2 to 5",IF(HelpMe7[[#This Row],[Age]]&lt;10,"From 5 to 10","More than 10")))</f>
        <v>More than 10</v>
      </c>
      <c r="AI6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45572.588194444441</v>
      </c>
      <c r="AJ6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662" spans="1:36" ht="14.45">
      <c r="A662" s="236" t="s">
        <v>10683</v>
      </c>
      <c r="B662" s="224" t="s">
        <v>156</v>
      </c>
      <c r="C662" s="224" t="s">
        <v>795</v>
      </c>
      <c r="D662" s="1" t="s">
        <v>5005</v>
      </c>
      <c r="E662" s="224" t="s">
        <v>1506</v>
      </c>
      <c r="F662" s="224" t="s">
        <v>5000</v>
      </c>
      <c r="G662" s="224" t="s">
        <v>941</v>
      </c>
      <c r="H662" s="224" t="s">
        <v>403</v>
      </c>
      <c r="I662" s="227" t="s">
        <v>10684</v>
      </c>
      <c r="J662" s="225" t="s">
        <v>10685</v>
      </c>
      <c r="K662" s="224" t="s">
        <v>846</v>
      </c>
      <c r="L662" s="225" t="s">
        <v>10686</v>
      </c>
      <c r="M662" s="224" t="s">
        <v>1506</v>
      </c>
      <c r="N662" s="224" t="s">
        <v>1122</v>
      </c>
      <c r="O662" s="224" t="s">
        <v>850</v>
      </c>
      <c r="P662" s="225" t="s">
        <v>10686</v>
      </c>
      <c r="Q662" s="224" t="s">
        <v>795</v>
      </c>
      <c r="R662" s="225" t="s">
        <v>10687</v>
      </c>
      <c r="S662" s="225" t="s">
        <v>10687</v>
      </c>
      <c r="T662" s="225" t="s">
        <v>10685</v>
      </c>
      <c r="U662" s="224" t="s">
        <v>855</v>
      </c>
      <c r="V662" s="224" t="s">
        <v>855</v>
      </c>
      <c r="W662" s="224" t="s">
        <v>869</v>
      </c>
      <c r="X662" s="228" t="str">
        <f>VLOOKUP(HelpMe7[[#This Row],[Technician]],Technicians[#All],3,FALSE)</f>
        <v>RAK Ceramics</v>
      </c>
      <c r="Y662" s="228" t="str">
        <f>VLOOKUP(HelpMe7[[#This Row],[Technician]],Technicians[#All],2,FALSE)</f>
        <v>SAP MM</v>
      </c>
      <c r="Z662" s="233" t="str">
        <f>IF((TEXT("Oct 28, 2024 00:00 AM","mmm dd, yyyy hh:mm") - TEXT(HelpMe7[[#This Row],[Updated Creation Date]],"mmm dd, yyyy hh:mm"))&gt;0, "Yes","No")</f>
        <v>Yes</v>
      </c>
      <c r="AA662" s="230">
        <f ca="1">IF(HelpMe7[[#This Row],[Updated Resolved Date]]="-",NOW()-TEXT(HelpMe7[[#This Row],[Updated Creation Date]],"mmm dd, yyyy hh:mm"),HelpMe7[[#This Row],[Updated Resolved Date]]-HelpMe7[[#This Row],[Updated Creation Date]])</f>
        <v>7.1125000000029104</v>
      </c>
      <c r="AB662" s="231">
        <f>YEAR(TEXT(HelpMe7[[#This Row],[Updated Creation Date]],"mmm dd, yyyy hh:mm"))</f>
        <v>2024</v>
      </c>
      <c r="AC662" s="228">
        <f>WEEKNUM(TEXT(HelpMe7[[#This Row],[Updated Creation Date]],"mmm dd, yyyy hh:mm"),2)</f>
        <v>41</v>
      </c>
      <c r="AD662" s="228" t="str">
        <f>_xlfn.CONCAT(HelpMe7[[#This Row],[Year]],"-W",HelpMe7[[#This Row],[Week'#]])</f>
        <v>2024-W41</v>
      </c>
      <c r="AE662" s="228" t="str">
        <f>IFERROR(VLOOKUP(HelpMe7[[#This Row],[ID]],CGTracker[#All],11,FALSE),"No CG Status Found")</f>
        <v>No CG Status Found</v>
      </c>
      <c r="AF662" s="228">
        <f>MONTH(TEXT(HelpMe7[[#This Row],[Updated Creation Date]],"mmm dd, yyyy hh:mm"))</f>
        <v>10</v>
      </c>
      <c r="AG662" s="228" t="str">
        <f>_xlfn.CONCAT(HelpMe7[[#This Row],[Year]],"-M",HelpMe7[[#This Row],[Month]])</f>
        <v>2024-M10</v>
      </c>
      <c r="AH662" s="228" t="str">
        <f ca="1">IF(HelpMe7[[#This Row],[Age]]&lt;2,"Less than 2",IF(HelpMe7[[#This Row],[Age]]&lt;5,"From 2 to 5",IF(HelpMe7[[#This Row],[Age]]&lt;10,"From 5 to 10","More than 10")))</f>
        <v>From 5 to 10</v>
      </c>
      <c r="AI6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45572.385416666664</v>
      </c>
      <c r="AJ6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45579.497916666667</v>
      </c>
    </row>
    <row r="663" spans="1:36" ht="14.45">
      <c r="A663" s="236" t="s">
        <v>10688</v>
      </c>
      <c r="B663" s="224" t="s">
        <v>156</v>
      </c>
      <c r="C663" s="224" t="s">
        <v>892</v>
      </c>
      <c r="D663" s="1" t="s">
        <v>5011</v>
      </c>
      <c r="E663" s="224" t="s">
        <v>5012</v>
      </c>
      <c r="F663" s="224" t="s">
        <v>881</v>
      </c>
      <c r="G663" s="224" t="s">
        <v>882</v>
      </c>
      <c r="H663" s="224" t="s">
        <v>403</v>
      </c>
      <c r="I663" s="227" t="s">
        <v>10689</v>
      </c>
      <c r="J663" s="225" t="s">
        <v>10690</v>
      </c>
      <c r="K663" s="224" t="s">
        <v>846</v>
      </c>
      <c r="L663" s="225" t="s">
        <v>10632</v>
      </c>
      <c r="M663" s="224" t="s">
        <v>5012</v>
      </c>
      <c r="N663" s="224" t="s">
        <v>945</v>
      </c>
      <c r="O663" s="224" t="s">
        <v>850</v>
      </c>
      <c r="P663" s="225" t="s">
        <v>10632</v>
      </c>
      <c r="Q663" s="224" t="s">
        <v>795</v>
      </c>
      <c r="R663" s="225" t="s">
        <v>10691</v>
      </c>
      <c r="S663" s="225" t="s">
        <v>10691</v>
      </c>
      <c r="T663" s="225" t="s">
        <v>10690</v>
      </c>
      <c r="U663" s="224" t="s">
        <v>855</v>
      </c>
      <c r="V663" s="224" t="s">
        <v>855</v>
      </c>
      <c r="W663" s="224" t="s">
        <v>869</v>
      </c>
      <c r="X663" s="228" t="str">
        <f>VLOOKUP(HelpMe7[[#This Row],[Technician]],Technicians[#All],3,FALSE)</f>
        <v>RAK Ceramics</v>
      </c>
      <c r="Y663" s="228" t="str">
        <f>VLOOKUP(HelpMe7[[#This Row],[Technician]],Technicians[#All],2,FALSE)</f>
        <v>SAP Basis</v>
      </c>
      <c r="Z663" s="230" t="str">
        <f>IF((TEXT("Oct 28, 2024 00:00 AM","mmm dd, yyyy hh:mm") - TEXT(HelpMe7[[#This Row],[Updated Creation Date]],"mmm dd, yyyy hh:mm"))&gt;0, "Yes","No")</f>
        <v>Yes</v>
      </c>
      <c r="AA663" s="230">
        <f ca="1">IF(HelpMe7[[#This Row],[Updated Resolved Date]]="-",NOW()-TEXT(HelpMe7[[#This Row],[Updated Creation Date]],"mmm dd, yyyy hh:mm"),HelpMe7[[#This Row],[Updated Resolved Date]]-HelpMe7[[#This Row],[Updated Creation Date]])</f>
        <v>1.0319444444394321</v>
      </c>
      <c r="AB663" s="231">
        <f>YEAR(TEXT(HelpMe7[[#This Row],[Updated Creation Date]],"mmm dd, yyyy hh:mm"))</f>
        <v>2024</v>
      </c>
      <c r="AC663" s="228">
        <f>WEEKNUM(TEXT(HelpMe7[[#This Row],[Updated Creation Date]],"mmm dd, yyyy hh:mm"),2)</f>
        <v>41</v>
      </c>
      <c r="AD663" s="228" t="str">
        <f>_xlfn.CONCAT(HelpMe7[[#This Row],[Year]],"-W",HelpMe7[[#This Row],[Week'#]])</f>
        <v>2024-W41</v>
      </c>
      <c r="AE663" s="228" t="str">
        <f>IFERROR(VLOOKUP(HelpMe7[[#This Row],[ID]],CGTracker[#All],11,FALSE),"No CG Status Found")</f>
        <v>No CG Status Found</v>
      </c>
      <c r="AF663" s="228">
        <f>MONTH(TEXT(HelpMe7[[#This Row],[Updated Creation Date]],"mmm dd, yyyy hh:mm"))</f>
        <v>10</v>
      </c>
      <c r="AG663" s="228" t="str">
        <f>_xlfn.CONCAT(HelpMe7[[#This Row],[Year]],"-M",HelpMe7[[#This Row],[Month]])</f>
        <v>2024-M10</v>
      </c>
      <c r="AH663" s="228" t="str">
        <f ca="1">IF(HelpMe7[[#This Row],[Age]]&lt;2,"Less than 2",IF(HelpMe7[[#This Row],[Age]]&lt;5,"From 2 to 5",IF(HelpMe7[[#This Row],[Age]]&lt;10,"From 5 to 10","More than 10")))</f>
        <v>Less than 2</v>
      </c>
      <c r="AI6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45572.612500000003</v>
      </c>
      <c r="AJ6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45573.644444444442</v>
      </c>
    </row>
    <row r="664" spans="1:36" ht="14.45">
      <c r="A664" s="236" t="s">
        <v>10692</v>
      </c>
      <c r="B664" s="224" t="s">
        <v>156</v>
      </c>
      <c r="C664" s="224" t="s">
        <v>1035</v>
      </c>
      <c r="D664" s="1" t="s">
        <v>5017</v>
      </c>
      <c r="E664" s="224" t="s">
        <v>1053</v>
      </c>
      <c r="F664" s="224" t="s">
        <v>5018</v>
      </c>
      <c r="G664" s="224" t="s">
        <v>1011</v>
      </c>
      <c r="H664" s="224" t="s">
        <v>403</v>
      </c>
      <c r="I664" s="227" t="s">
        <v>10693</v>
      </c>
      <c r="J664" s="225" t="s">
        <v>10694</v>
      </c>
      <c r="K664" s="224" t="s">
        <v>846</v>
      </c>
      <c r="L664" s="225" t="s">
        <v>10695</v>
      </c>
      <c r="M664" s="224" t="s">
        <v>1053</v>
      </c>
      <c r="N664" s="224" t="s">
        <v>924</v>
      </c>
      <c r="O664" s="224" t="s">
        <v>850</v>
      </c>
      <c r="P664" s="225" t="s">
        <v>10695</v>
      </c>
      <c r="Q664" s="224" t="s">
        <v>892</v>
      </c>
      <c r="R664" s="225" t="s">
        <v>10696</v>
      </c>
      <c r="S664" s="225" t="s">
        <v>10696</v>
      </c>
      <c r="T664" s="225" t="s">
        <v>10694</v>
      </c>
      <c r="U664" s="224" t="s">
        <v>855</v>
      </c>
      <c r="V664" s="224" t="s">
        <v>855</v>
      </c>
      <c r="W664" s="224" t="s">
        <v>869</v>
      </c>
      <c r="X664" s="228" t="str">
        <f>VLOOKUP(HelpMe7[[#This Row],[Technician]],Technicians[#All],3,FALSE)</f>
        <v>RAK Ceramics</v>
      </c>
      <c r="Y664" s="228" t="str">
        <f>VLOOKUP(HelpMe7[[#This Row],[Technician]],Technicians[#All],2,FALSE)</f>
        <v>SAP FICO</v>
      </c>
      <c r="Z664" s="233" t="str">
        <f>IF((TEXT("Oct 28, 2024 00:00 AM","mmm dd, yyyy hh:mm") - TEXT(HelpMe7[[#This Row],[Updated Creation Date]],"mmm dd, yyyy hh:mm"))&gt;0, "Yes","No")</f>
        <v>Yes</v>
      </c>
      <c r="AA664" s="230">
        <f ca="1">IF(HelpMe7[[#This Row],[Updated Resolved Date]]="-",NOW()-TEXT(HelpMe7[[#This Row],[Updated Creation Date]],"mmm dd, yyyy hh:mm"),HelpMe7[[#This Row],[Updated Resolved Date]]-HelpMe7[[#This Row],[Updated Creation Date]])</f>
        <v>8.1270833333328483</v>
      </c>
      <c r="AB664" s="231">
        <f>YEAR(TEXT(HelpMe7[[#This Row],[Updated Creation Date]],"mmm dd, yyyy hh:mm"))</f>
        <v>2024</v>
      </c>
      <c r="AC664" s="228">
        <f>WEEKNUM(TEXT(HelpMe7[[#This Row],[Updated Creation Date]],"mmm dd, yyyy hh:mm"),2)</f>
        <v>41</v>
      </c>
      <c r="AD664" s="228" t="str">
        <f>_xlfn.CONCAT(HelpMe7[[#This Row],[Year]],"-W",HelpMe7[[#This Row],[Week'#]])</f>
        <v>2024-W41</v>
      </c>
      <c r="AE664" s="228" t="str">
        <f>IFERROR(VLOOKUP(HelpMe7[[#This Row],[ID]],CGTracker[#All],11,FALSE),"No CG Status Found")</f>
        <v>No CG Status Found</v>
      </c>
      <c r="AF664" s="228">
        <f>MONTH(TEXT(HelpMe7[[#This Row],[Updated Creation Date]],"mmm dd, yyyy hh:mm"))</f>
        <v>10</v>
      </c>
      <c r="AG664" s="228" t="str">
        <f>_xlfn.CONCAT(HelpMe7[[#This Row],[Year]],"-M",HelpMe7[[#This Row],[Month]])</f>
        <v>2024-M10</v>
      </c>
      <c r="AH664" s="228" t="str">
        <f ca="1">IF(HelpMe7[[#This Row],[Age]]&lt;2,"Less than 2",IF(HelpMe7[[#This Row],[Age]]&lt;5,"From 2 to 5",IF(HelpMe7[[#This Row],[Age]]&lt;10,"From 5 to 10","More than 10")))</f>
        <v>From 5 to 10</v>
      </c>
      <c r="AI6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45572.589583333334</v>
      </c>
      <c r="AJ6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45580.716666666667</v>
      </c>
    </row>
    <row r="665" spans="1:36" ht="26.1">
      <c r="A665" s="236" t="s">
        <v>10697</v>
      </c>
      <c r="B665" s="224" t="s">
        <v>117</v>
      </c>
      <c r="C665" s="224" t="s">
        <v>892</v>
      </c>
      <c r="D665" s="1" t="s">
        <v>5024</v>
      </c>
      <c r="E665" s="224" t="s">
        <v>880</v>
      </c>
      <c r="F665" s="224" t="s">
        <v>5000</v>
      </c>
      <c r="G665" s="224" t="s">
        <v>941</v>
      </c>
      <c r="H665" s="224" t="s">
        <v>268</v>
      </c>
      <c r="I665" s="227" t="s">
        <v>10698</v>
      </c>
      <c r="J665" s="225" t="s">
        <v>919</v>
      </c>
      <c r="K665" s="224" t="s">
        <v>846</v>
      </c>
      <c r="L665" s="225" t="s">
        <v>855</v>
      </c>
      <c r="M665" s="224" t="s">
        <v>880</v>
      </c>
      <c r="N665" s="224" t="s">
        <v>886</v>
      </c>
      <c r="O665" s="224" t="s">
        <v>855</v>
      </c>
      <c r="P665" s="225" t="s">
        <v>10699</v>
      </c>
      <c r="Q665" s="224" t="s">
        <v>855</v>
      </c>
      <c r="R665" s="225" t="s">
        <v>855</v>
      </c>
      <c r="S665" s="225" t="s">
        <v>10699</v>
      </c>
      <c r="T665" s="225" t="s">
        <v>919</v>
      </c>
      <c r="U665" s="224" t="s">
        <v>846</v>
      </c>
      <c r="V665" s="224" t="s">
        <v>855</v>
      </c>
      <c r="W665" s="224" t="s">
        <v>869</v>
      </c>
      <c r="X665" s="228" t="str">
        <f>VLOOKUP(HelpMe7[[#This Row],[Technician]],Technicians[#All],3,FALSE)</f>
        <v>RAK Ceramics</v>
      </c>
      <c r="Y665" s="228" t="str">
        <f>VLOOKUP(HelpMe7[[#This Row],[Technician]],Technicians[#All],2,FALSE)</f>
        <v>SAP MM</v>
      </c>
      <c r="Z665" s="233" t="str">
        <f>IF((TEXT("Oct 28, 2024 00:00 AM","mmm dd, yyyy hh:mm") - TEXT(HelpMe7[[#This Row],[Updated Creation Date]],"mmm dd, yyyy hh:mm"))&gt;0, "Yes","No")</f>
        <v>Yes</v>
      </c>
      <c r="AA665" s="230">
        <f ca="1">IF(HelpMe7[[#This Row],[Updated Resolved Date]]="-",NOW()-TEXT(HelpMe7[[#This Row],[Updated Creation Date]],"mmm dd, yyyy hh:mm"),HelpMe7[[#This Row],[Updated Resolved Date]]-HelpMe7[[#This Row],[Updated Creation Date]])</f>
        <v>81.152657638886012</v>
      </c>
      <c r="AB665" s="231">
        <f>YEAR(TEXT(HelpMe7[[#This Row],[Updated Creation Date]],"mmm dd, yyyy hh:mm"))</f>
        <v>2024</v>
      </c>
      <c r="AC665" s="228">
        <f>WEEKNUM(TEXT(HelpMe7[[#This Row],[Updated Creation Date]],"mmm dd, yyyy hh:mm"),2)</f>
        <v>41</v>
      </c>
      <c r="AD665" s="228" t="str">
        <f>_xlfn.CONCAT(HelpMe7[[#This Row],[Year]],"-W",HelpMe7[[#This Row],[Week'#]])</f>
        <v>2024-W41</v>
      </c>
      <c r="AE665" s="228" t="str">
        <f>IFERROR(VLOOKUP(HelpMe7[[#This Row],[ID]],CGTracker[#All],11,FALSE),"No CG Status Found")</f>
        <v>No CG Status Found</v>
      </c>
      <c r="AF665" s="228">
        <f>MONTH(TEXT(HelpMe7[[#This Row],[Updated Creation Date]],"mmm dd, yyyy hh:mm"))</f>
        <v>10</v>
      </c>
      <c r="AG665" s="228" t="str">
        <f>_xlfn.CONCAT(HelpMe7[[#This Row],[Year]],"-M",HelpMe7[[#This Row],[Month]])</f>
        <v>2024-M10</v>
      </c>
      <c r="AH665" s="228" t="str">
        <f ca="1">IF(HelpMe7[[#This Row],[Age]]&lt;2,"Less than 2",IF(HelpMe7[[#This Row],[Age]]&lt;5,"From 2 to 5",IF(HelpMe7[[#This Row],[Age]]&lt;10,"From 5 to 10","More than 10")))</f>
        <v>More than 10</v>
      </c>
      <c r="AI6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45572.604861111111</v>
      </c>
      <c r="AJ6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666" spans="1:36" ht="14.45">
      <c r="A666" s="236" t="s">
        <v>10700</v>
      </c>
      <c r="B666" s="224" t="s">
        <v>117</v>
      </c>
      <c r="C666" s="224" t="s">
        <v>795</v>
      </c>
      <c r="D666" s="1" t="s">
        <v>5027</v>
      </c>
      <c r="E666" s="224" t="s">
        <v>1449</v>
      </c>
      <c r="F666" s="224" t="s">
        <v>881</v>
      </c>
      <c r="G666" s="224" t="s">
        <v>882</v>
      </c>
      <c r="H666" s="224" t="s">
        <v>403</v>
      </c>
      <c r="I666" s="227" t="s">
        <v>10701</v>
      </c>
      <c r="J666" s="225" t="s">
        <v>5044</v>
      </c>
      <c r="K666" s="224" t="s">
        <v>846</v>
      </c>
      <c r="L666" s="225" t="s">
        <v>10632</v>
      </c>
      <c r="M666" s="224" t="s">
        <v>1449</v>
      </c>
      <c r="N666" s="224" t="s">
        <v>1240</v>
      </c>
      <c r="O666" s="224" t="s">
        <v>917</v>
      </c>
      <c r="P666" s="225" t="s">
        <v>10632</v>
      </c>
      <c r="Q666" s="224" t="s">
        <v>795</v>
      </c>
      <c r="R666" s="225" t="s">
        <v>10702</v>
      </c>
      <c r="S666" s="225" t="s">
        <v>10702</v>
      </c>
      <c r="T666" s="225" t="s">
        <v>5044</v>
      </c>
      <c r="U666" s="224" t="s">
        <v>890</v>
      </c>
      <c r="V666" s="224" t="s">
        <v>855</v>
      </c>
      <c r="W666" s="224" t="s">
        <v>869</v>
      </c>
      <c r="X666" s="228" t="str">
        <f>VLOOKUP(HelpMe7[[#This Row],[Technician]],Technicians[#All],3,FALSE)</f>
        <v>RAK Ceramics</v>
      </c>
      <c r="Y666" s="228" t="str">
        <f>VLOOKUP(HelpMe7[[#This Row],[Technician]],Technicians[#All],2,FALSE)</f>
        <v>SAP Basis</v>
      </c>
      <c r="Z666" s="233" t="str">
        <f>IF((TEXT("Oct 28, 2024 00:00 AM","mmm dd, yyyy hh:mm") - TEXT(HelpMe7[[#This Row],[Updated Creation Date]],"mmm dd, yyyy hh:mm"))&gt;0, "Yes","No")</f>
        <v>Yes</v>
      </c>
      <c r="AA666" s="230">
        <f ca="1">IF(HelpMe7[[#This Row],[Updated Resolved Date]]="-",NOW()-TEXT(HelpMe7[[#This Row],[Updated Creation Date]],"mmm dd, yyyy hh:mm"),HelpMe7[[#This Row],[Updated Resolved Date]]-HelpMe7[[#This Row],[Updated Creation Date]])</f>
        <v>1.0486111111094942</v>
      </c>
      <c r="AB666" s="231">
        <f>YEAR(TEXT(HelpMe7[[#This Row],[Updated Creation Date]],"mmm dd, yyyy hh:mm"))</f>
        <v>2024</v>
      </c>
      <c r="AC666" s="228">
        <f>WEEKNUM(TEXT(HelpMe7[[#This Row],[Updated Creation Date]],"mmm dd, yyyy hh:mm"),2)</f>
        <v>41</v>
      </c>
      <c r="AD666" s="228" t="str">
        <f>_xlfn.CONCAT(HelpMe7[[#This Row],[Year]],"-W",HelpMe7[[#This Row],[Week'#]])</f>
        <v>2024-W41</v>
      </c>
      <c r="AE666" s="228" t="str">
        <f>IFERROR(VLOOKUP(HelpMe7[[#This Row],[ID]],CGTracker[#All],11,FALSE),"No CG Status Found")</f>
        <v>No CG Status Found</v>
      </c>
      <c r="AF666" s="228">
        <f>MONTH(TEXT(HelpMe7[[#This Row],[Updated Creation Date]],"mmm dd, yyyy hh:mm"))</f>
        <v>10</v>
      </c>
      <c r="AG666" s="228" t="str">
        <f>_xlfn.CONCAT(HelpMe7[[#This Row],[Year]],"-M",HelpMe7[[#This Row],[Month]])</f>
        <v>2024-M10</v>
      </c>
      <c r="AH666" s="228" t="str">
        <f ca="1">IF(HelpMe7[[#This Row],[Age]]&lt;2,"Less than 2",IF(HelpMe7[[#This Row],[Age]]&lt;5,"From 2 to 5",IF(HelpMe7[[#This Row],[Age]]&lt;10,"From 5 to 10","More than 10")))</f>
        <v>Less than 2</v>
      </c>
      <c r="AI6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45572.599305555559</v>
      </c>
      <c r="AJ6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45573.647916666669</v>
      </c>
    </row>
    <row r="667" spans="1:36" ht="14.45">
      <c r="A667" s="236" t="s">
        <v>10703</v>
      </c>
      <c r="B667" s="224" t="s">
        <v>156</v>
      </c>
      <c r="C667" s="224" t="s">
        <v>795</v>
      </c>
      <c r="D667" s="1" t="s">
        <v>5032</v>
      </c>
      <c r="E667" s="224" t="s">
        <v>5033</v>
      </c>
      <c r="F667" s="224" t="s">
        <v>742</v>
      </c>
      <c r="G667" s="224" t="s">
        <v>941</v>
      </c>
      <c r="H667" s="224" t="s">
        <v>403</v>
      </c>
      <c r="I667" s="227" t="s">
        <v>10704</v>
      </c>
      <c r="J667" s="225" t="s">
        <v>10705</v>
      </c>
      <c r="K667" s="224" t="s">
        <v>846</v>
      </c>
      <c r="L667" s="225" t="s">
        <v>10391</v>
      </c>
      <c r="M667" s="224" t="s">
        <v>933</v>
      </c>
      <c r="N667" s="224" t="s">
        <v>1004</v>
      </c>
      <c r="O667" s="224" t="s">
        <v>850</v>
      </c>
      <c r="P667" s="225" t="s">
        <v>10391</v>
      </c>
      <c r="Q667" s="224" t="s">
        <v>795</v>
      </c>
      <c r="R667" s="225" t="s">
        <v>10706</v>
      </c>
      <c r="S667" s="225" t="s">
        <v>10706</v>
      </c>
      <c r="T667" s="225" t="s">
        <v>10705</v>
      </c>
      <c r="U667" s="224" t="s">
        <v>855</v>
      </c>
      <c r="V667" s="224" t="s">
        <v>5038</v>
      </c>
      <c r="W667" s="224" t="s">
        <v>869</v>
      </c>
      <c r="X667" s="228" t="str">
        <f>VLOOKUP(HelpMe7[[#This Row],[Technician]],Technicians[#All],3,FALSE)</f>
        <v>RAK Ceramics</v>
      </c>
      <c r="Y667" s="228" t="str">
        <f>VLOOKUP(HelpMe7[[#This Row],[Technician]],Technicians[#All],2,FALSE)</f>
        <v>SAP SD</v>
      </c>
      <c r="Z667" s="230" t="str">
        <f>IF((TEXT("Oct 28, 2024 00:00 AM","mmm dd, yyyy hh:mm") - TEXT(HelpMe7[[#This Row],[Updated Creation Date]],"mmm dd, yyyy hh:mm"))&gt;0, "Yes","No")</f>
        <v>Yes</v>
      </c>
      <c r="AA667" s="230">
        <f ca="1">IF(HelpMe7[[#This Row],[Updated Resolved Date]]="-",NOW()-TEXT(HelpMe7[[#This Row],[Updated Creation Date]],"mmm dd, yyyy hh:mm"),HelpMe7[[#This Row],[Updated Resolved Date]]-HelpMe7[[#This Row],[Updated Creation Date]])</f>
        <v>22.677083333335759</v>
      </c>
      <c r="AB667" s="231">
        <f>YEAR(TEXT(HelpMe7[[#This Row],[Updated Creation Date]],"mmm dd, yyyy hh:mm"))</f>
        <v>2024</v>
      </c>
      <c r="AC667" s="228">
        <f>WEEKNUM(TEXT(HelpMe7[[#This Row],[Updated Creation Date]],"mmm dd, yyyy hh:mm"),2)</f>
        <v>41</v>
      </c>
      <c r="AD667" s="228" t="str">
        <f>_xlfn.CONCAT(HelpMe7[[#This Row],[Year]],"-W",HelpMe7[[#This Row],[Week'#]])</f>
        <v>2024-W41</v>
      </c>
      <c r="AE667" s="228" t="str">
        <f>IFERROR(VLOOKUP(HelpMe7[[#This Row],[ID]],CGTracker[#All],11,FALSE),"No CG Status Found")</f>
        <v>No CG Status Found</v>
      </c>
      <c r="AF667" s="228">
        <f>MONTH(TEXT(HelpMe7[[#This Row],[Updated Creation Date]],"mmm dd, yyyy hh:mm"))</f>
        <v>10</v>
      </c>
      <c r="AG667" s="228" t="str">
        <f>_xlfn.CONCAT(HelpMe7[[#This Row],[Year]],"-M",HelpMe7[[#This Row],[Month]])</f>
        <v>2024-M10</v>
      </c>
      <c r="AH667" s="228" t="str">
        <f ca="1">IF(HelpMe7[[#This Row],[Age]]&lt;2,"Less than 2",IF(HelpMe7[[#This Row],[Age]]&lt;5,"From 2 to 5",IF(HelpMe7[[#This Row],[Age]]&lt;10,"From 5 to 10","More than 10")))</f>
        <v>More than 10</v>
      </c>
      <c r="AI6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45572.738888888889</v>
      </c>
      <c r="AJ6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45595.415972222225</v>
      </c>
    </row>
    <row r="668" spans="1:36" ht="14.45">
      <c r="A668" s="236" t="s">
        <v>10707</v>
      </c>
      <c r="B668" s="224" t="s">
        <v>156</v>
      </c>
      <c r="C668" s="224" t="s">
        <v>892</v>
      </c>
      <c r="D668" s="1" t="s">
        <v>5039</v>
      </c>
      <c r="E668" s="224" t="s">
        <v>4106</v>
      </c>
      <c r="F668" s="224" t="s">
        <v>5000</v>
      </c>
      <c r="G668" s="224" t="s">
        <v>941</v>
      </c>
      <c r="H668" s="224" t="s">
        <v>403</v>
      </c>
      <c r="I668" s="227" t="s">
        <v>10708</v>
      </c>
      <c r="J668" s="225" t="s">
        <v>10709</v>
      </c>
      <c r="K668" s="224" t="s">
        <v>846</v>
      </c>
      <c r="L668" s="225" t="s">
        <v>10710</v>
      </c>
      <c r="M668" s="224" t="s">
        <v>933</v>
      </c>
      <c r="N668" s="224" t="s">
        <v>855</v>
      </c>
      <c r="O668" s="224" t="s">
        <v>850</v>
      </c>
      <c r="P668" s="225" t="s">
        <v>10710</v>
      </c>
      <c r="Q668" s="224" t="s">
        <v>795</v>
      </c>
      <c r="R668" s="225" t="s">
        <v>10711</v>
      </c>
      <c r="S668" s="225" t="s">
        <v>10712</v>
      </c>
      <c r="T668" s="225" t="s">
        <v>10709</v>
      </c>
      <c r="U668" s="224" t="s">
        <v>855</v>
      </c>
      <c r="V668" s="224" t="s">
        <v>855</v>
      </c>
      <c r="W668" s="224" t="s">
        <v>1544</v>
      </c>
      <c r="X668" s="228" t="str">
        <f>VLOOKUP(HelpMe7[[#This Row],[Technician]],Technicians[#All],3,FALSE)</f>
        <v>RAK Ceramics</v>
      </c>
      <c r="Y668" s="228" t="str">
        <f>VLOOKUP(HelpMe7[[#This Row],[Technician]],Technicians[#All],2,FALSE)</f>
        <v>SAP MM</v>
      </c>
      <c r="Z668" s="230" t="str">
        <f>IF((TEXT("Oct 28, 2024 00:00 AM","mmm dd, yyyy hh:mm") - TEXT(HelpMe7[[#This Row],[Updated Creation Date]],"mmm dd, yyyy hh:mm"))&gt;0, "Yes","No")</f>
        <v>Yes</v>
      </c>
      <c r="AA668" s="230">
        <f ca="1">IF(HelpMe7[[#This Row],[Updated Resolved Date]]="-",NOW()-TEXT(HelpMe7[[#This Row],[Updated Creation Date]],"mmm dd, yyyy hh:mm"),HelpMe7[[#This Row],[Updated Resolved Date]]-HelpMe7[[#This Row],[Updated Creation Date]])</f>
        <v>6.9673611111138598</v>
      </c>
      <c r="AB668" s="231">
        <f>YEAR(TEXT(HelpMe7[[#This Row],[Updated Creation Date]],"mmm dd, yyyy hh:mm"))</f>
        <v>2024</v>
      </c>
      <c r="AC668" s="228">
        <f>WEEKNUM(TEXT(HelpMe7[[#This Row],[Updated Creation Date]],"mmm dd, yyyy hh:mm"),2)</f>
        <v>41</v>
      </c>
      <c r="AD668" s="228" t="str">
        <f>_xlfn.CONCAT(HelpMe7[[#This Row],[Year]],"-W",HelpMe7[[#This Row],[Week'#]])</f>
        <v>2024-W41</v>
      </c>
      <c r="AE668" s="228" t="str">
        <f>IFERROR(VLOOKUP(HelpMe7[[#This Row],[ID]],CGTracker[#All],11,FALSE),"No CG Status Found")</f>
        <v>No CG Status Found</v>
      </c>
      <c r="AF668" s="228">
        <f>MONTH(TEXT(HelpMe7[[#This Row],[Updated Creation Date]],"mmm dd, yyyy hh:mm"))</f>
        <v>10</v>
      </c>
      <c r="AG668" s="228" t="str">
        <f>_xlfn.CONCAT(HelpMe7[[#This Row],[Year]],"-M",HelpMe7[[#This Row],[Month]])</f>
        <v>2024-M10</v>
      </c>
      <c r="AH668" s="228" t="str">
        <f ca="1">IF(HelpMe7[[#This Row],[Age]]&lt;2,"Less than 2",IF(HelpMe7[[#This Row],[Age]]&lt;5,"From 2 to 5",IF(HelpMe7[[#This Row],[Age]]&lt;10,"From 5 to 10","More than 10")))</f>
        <v>From 5 to 10</v>
      </c>
      <c r="AI6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45572.618055555555</v>
      </c>
      <c r="AJ6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45579.585416666669</v>
      </c>
    </row>
    <row r="669" spans="1:36" ht="14.45">
      <c r="A669" s="236" t="s">
        <v>10713</v>
      </c>
      <c r="B669" s="224" t="s">
        <v>156</v>
      </c>
      <c r="C669" s="224" t="s">
        <v>795</v>
      </c>
      <c r="D669" s="1" t="s">
        <v>5046</v>
      </c>
      <c r="E669" s="224" t="s">
        <v>1010</v>
      </c>
      <c r="F669" s="224" t="s">
        <v>881</v>
      </c>
      <c r="G669" s="224" t="s">
        <v>882</v>
      </c>
      <c r="H669" s="224" t="s">
        <v>403</v>
      </c>
      <c r="I669" s="227" t="s">
        <v>10714</v>
      </c>
      <c r="J669" s="225" t="s">
        <v>10715</v>
      </c>
      <c r="K669" s="224" t="s">
        <v>846</v>
      </c>
      <c r="L669" s="225" t="s">
        <v>10234</v>
      </c>
      <c r="M669" s="224" t="s">
        <v>933</v>
      </c>
      <c r="N669" s="224" t="s">
        <v>886</v>
      </c>
      <c r="O669" s="224" t="s">
        <v>850</v>
      </c>
      <c r="P669" s="225" t="s">
        <v>10234</v>
      </c>
      <c r="Q669" s="224" t="s">
        <v>795</v>
      </c>
      <c r="R669" s="225" t="s">
        <v>10716</v>
      </c>
      <c r="S669" s="225" t="s">
        <v>10716</v>
      </c>
      <c r="T669" s="225" t="s">
        <v>10715</v>
      </c>
      <c r="U669" s="224" t="s">
        <v>855</v>
      </c>
      <c r="V669" s="224" t="s">
        <v>855</v>
      </c>
      <c r="W669" s="224" t="s">
        <v>869</v>
      </c>
      <c r="X669" s="228" t="str">
        <f>VLOOKUP(HelpMe7[[#This Row],[Technician]],Technicians[#All],3,FALSE)</f>
        <v>RAK Ceramics</v>
      </c>
      <c r="Y669" s="228" t="str">
        <f>VLOOKUP(HelpMe7[[#This Row],[Technician]],Technicians[#All],2,FALSE)</f>
        <v>SAP Basis</v>
      </c>
      <c r="Z669" s="233" t="str">
        <f>IF((TEXT("Oct 28, 2024 00:00 AM","mmm dd, yyyy hh:mm") - TEXT(HelpMe7[[#This Row],[Updated Creation Date]],"mmm dd, yyyy hh:mm"))&gt;0, "Yes","No")</f>
        <v>Yes</v>
      </c>
      <c r="AA669" s="230">
        <f ca="1">IF(HelpMe7[[#This Row],[Updated Resolved Date]]="-",NOW()-TEXT(HelpMe7[[#This Row],[Updated Creation Date]],"mmm dd, yyyy hh:mm"),HelpMe7[[#This Row],[Updated Resolved Date]]-HelpMe7[[#This Row],[Updated Creation Date]])</f>
        <v>1.0430555555576575</v>
      </c>
      <c r="AB669" s="231">
        <f>YEAR(TEXT(HelpMe7[[#This Row],[Updated Creation Date]],"mmm dd, yyyy hh:mm"))</f>
        <v>2024</v>
      </c>
      <c r="AC669" s="228">
        <f>WEEKNUM(TEXT(HelpMe7[[#This Row],[Updated Creation Date]],"mmm dd, yyyy hh:mm"),2)</f>
        <v>41</v>
      </c>
      <c r="AD669" s="228" t="str">
        <f>_xlfn.CONCAT(HelpMe7[[#This Row],[Year]],"-W",HelpMe7[[#This Row],[Week'#]])</f>
        <v>2024-W41</v>
      </c>
      <c r="AE669" s="228" t="str">
        <f>IFERROR(VLOOKUP(HelpMe7[[#This Row],[ID]],CGTracker[#All],11,FALSE),"No CG Status Found")</f>
        <v>No CG Status Found</v>
      </c>
      <c r="AF669" s="228">
        <f>MONTH(TEXT(HelpMe7[[#This Row],[Updated Creation Date]],"mmm dd, yyyy hh:mm"))</f>
        <v>10</v>
      </c>
      <c r="AG669" s="228" t="str">
        <f>_xlfn.CONCAT(HelpMe7[[#This Row],[Year]],"-M",HelpMe7[[#This Row],[Month]])</f>
        <v>2024-M10</v>
      </c>
      <c r="AH669" s="228" t="str">
        <f ca="1">IF(HelpMe7[[#This Row],[Age]]&lt;2,"Less than 2",IF(HelpMe7[[#This Row],[Age]]&lt;5,"From 2 to 5",IF(HelpMe7[[#This Row],[Age]]&lt;10,"From 5 to 10","More than 10")))</f>
        <v>Less than 2</v>
      </c>
      <c r="AI6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45572.649305555555</v>
      </c>
      <c r="AJ6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45573.692361111112</v>
      </c>
    </row>
    <row r="670" spans="1:36" ht="14.45">
      <c r="A670" s="236" t="s">
        <v>10717</v>
      </c>
      <c r="B670" s="224" t="s">
        <v>156</v>
      </c>
      <c r="C670" s="224" t="s">
        <v>795</v>
      </c>
      <c r="D670" s="1" t="s">
        <v>5051</v>
      </c>
      <c r="E670" s="224" t="s">
        <v>2291</v>
      </c>
      <c r="F670" s="224" t="s">
        <v>5052</v>
      </c>
      <c r="G670" s="224" t="s">
        <v>1743</v>
      </c>
      <c r="H670" s="224" t="s">
        <v>403</v>
      </c>
      <c r="I670" s="227" t="s">
        <v>10718</v>
      </c>
      <c r="J670" s="225" t="s">
        <v>10719</v>
      </c>
      <c r="K670" s="224" t="s">
        <v>846</v>
      </c>
      <c r="L670" s="225" t="s">
        <v>10720</v>
      </c>
      <c r="M670" s="224" t="s">
        <v>933</v>
      </c>
      <c r="N670" s="224" t="s">
        <v>4977</v>
      </c>
      <c r="O670" s="224" t="s">
        <v>917</v>
      </c>
      <c r="P670" s="225" t="s">
        <v>10720</v>
      </c>
      <c r="Q670" s="224" t="s">
        <v>795</v>
      </c>
      <c r="R670" s="225" t="s">
        <v>10721</v>
      </c>
      <c r="S670" s="225" t="s">
        <v>10722</v>
      </c>
      <c r="T670" s="225" t="s">
        <v>10719</v>
      </c>
      <c r="U670" s="224" t="s">
        <v>855</v>
      </c>
      <c r="V670" s="224" t="s">
        <v>855</v>
      </c>
      <c r="W670" s="224" t="s">
        <v>869</v>
      </c>
      <c r="X670" s="228" t="str">
        <f>VLOOKUP(HelpMe7[[#This Row],[Technician]],Technicians[#All],3,FALSE)</f>
        <v>RAK Ceramics</v>
      </c>
      <c r="Y670" s="228" t="str">
        <f>VLOOKUP(HelpMe7[[#This Row],[Technician]],Technicians[#All],2,FALSE)</f>
        <v>Business Head Bangladesh</v>
      </c>
      <c r="Z670" s="233" t="str">
        <f>IF((TEXT("Oct 28, 2024 00:00 AM","mmm dd, yyyy hh:mm") - TEXT(HelpMe7[[#This Row],[Updated Creation Date]],"mmm dd, yyyy hh:mm"))&gt;0, "Yes","No")</f>
        <v>Yes</v>
      </c>
      <c r="AA670" s="230">
        <f ca="1">IF(HelpMe7[[#This Row],[Updated Resolved Date]]="-",NOW()-TEXT(HelpMe7[[#This Row],[Updated Creation Date]],"mmm dd, yyyy hh:mm"),HelpMe7[[#This Row],[Updated Resolved Date]]-HelpMe7[[#This Row],[Updated Creation Date]])</f>
        <v>5.9833333333299379</v>
      </c>
      <c r="AB670" s="231">
        <f>YEAR(TEXT(HelpMe7[[#This Row],[Updated Creation Date]],"mmm dd, yyyy hh:mm"))</f>
        <v>2024</v>
      </c>
      <c r="AC670" s="228">
        <f>WEEKNUM(TEXT(HelpMe7[[#This Row],[Updated Creation Date]],"mmm dd, yyyy hh:mm"),2)</f>
        <v>41</v>
      </c>
      <c r="AD670" s="228" t="str">
        <f>_xlfn.CONCAT(HelpMe7[[#This Row],[Year]],"-W",HelpMe7[[#This Row],[Week'#]])</f>
        <v>2024-W41</v>
      </c>
      <c r="AE670" s="228" t="str">
        <f>IFERROR(VLOOKUP(HelpMe7[[#This Row],[ID]],CGTracker[#All],11,FALSE),"No CG Status Found")</f>
        <v>No CG Status Found</v>
      </c>
      <c r="AF670" s="228">
        <f>MONTH(TEXT(HelpMe7[[#This Row],[Updated Creation Date]],"mmm dd, yyyy hh:mm"))</f>
        <v>10</v>
      </c>
      <c r="AG670" s="228" t="str">
        <f>_xlfn.CONCAT(HelpMe7[[#This Row],[Year]],"-M",HelpMe7[[#This Row],[Month]])</f>
        <v>2024-M10</v>
      </c>
      <c r="AH670" s="228" t="str">
        <f ca="1">IF(HelpMe7[[#This Row],[Age]]&lt;2,"Less than 2",IF(HelpMe7[[#This Row],[Age]]&lt;5,"From 2 to 5",IF(HelpMe7[[#This Row],[Age]]&lt;10,"From 5 to 10","More than 10")))</f>
        <v>From 5 to 10</v>
      </c>
      <c r="AI6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45573.417361111111</v>
      </c>
      <c r="AJ6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45579.400694444441</v>
      </c>
    </row>
    <row r="671" spans="1:36" ht="14.45">
      <c r="A671" s="236" t="s">
        <v>10723</v>
      </c>
      <c r="B671" s="224" t="s">
        <v>156</v>
      </c>
      <c r="C671" s="224" t="s">
        <v>892</v>
      </c>
      <c r="D671" s="1" t="s">
        <v>5059</v>
      </c>
      <c r="E671" s="224" t="s">
        <v>5060</v>
      </c>
      <c r="F671" s="224" t="s">
        <v>518</v>
      </c>
      <c r="G671" s="224" t="s">
        <v>516</v>
      </c>
      <c r="H671" s="224" t="s">
        <v>403</v>
      </c>
      <c r="I671" s="227" t="s">
        <v>10724</v>
      </c>
      <c r="J671" s="225" t="s">
        <v>10725</v>
      </c>
      <c r="K671" s="224" t="s">
        <v>846</v>
      </c>
      <c r="L671" s="225" t="s">
        <v>10726</v>
      </c>
      <c r="M671" s="224" t="s">
        <v>5060</v>
      </c>
      <c r="N671" s="224" t="s">
        <v>1906</v>
      </c>
      <c r="O671" s="224" t="s">
        <v>850</v>
      </c>
      <c r="P671" s="225" t="s">
        <v>10726</v>
      </c>
      <c r="Q671" s="224" t="s">
        <v>795</v>
      </c>
      <c r="R671" s="225" t="s">
        <v>10727</v>
      </c>
      <c r="S671" s="225" t="s">
        <v>5233</v>
      </c>
      <c r="T671" s="225" t="s">
        <v>10725</v>
      </c>
      <c r="U671" s="224" t="s">
        <v>855</v>
      </c>
      <c r="V671" s="224" t="s">
        <v>855</v>
      </c>
      <c r="W671" s="224" t="s">
        <v>869</v>
      </c>
      <c r="X671" s="228" t="str">
        <f>VLOOKUP(HelpMe7[[#This Row],[Technician]],Technicians[#All],3,FALSE)</f>
        <v>Capgemini</v>
      </c>
      <c r="Y671" s="228" t="str">
        <f>VLOOKUP(HelpMe7[[#This Row],[Technician]],Technicians[#All],2,FALSE)</f>
        <v>SAP SD</v>
      </c>
      <c r="Z671" s="233" t="str">
        <f>IF((TEXT("Oct 28, 2024 00:00 AM","mmm dd, yyyy hh:mm") - TEXT(HelpMe7[[#This Row],[Updated Creation Date]],"mmm dd, yyyy hh:mm"))&gt;0, "Yes","No")</f>
        <v>Yes</v>
      </c>
      <c r="AA671" s="230">
        <f ca="1">IF(HelpMe7[[#This Row],[Updated Resolved Date]]="-",NOW()-TEXT(HelpMe7[[#This Row],[Updated Creation Date]],"mmm dd, yyyy hh:mm"),HelpMe7[[#This Row],[Updated Resolved Date]]-HelpMe7[[#This Row],[Updated Creation Date]])</f>
        <v>44.170833333337214</v>
      </c>
      <c r="AB671" s="231">
        <f>YEAR(TEXT(HelpMe7[[#This Row],[Updated Creation Date]],"mmm dd, yyyy hh:mm"))</f>
        <v>2024</v>
      </c>
      <c r="AC671" s="228">
        <f>WEEKNUM(TEXT(HelpMe7[[#This Row],[Updated Creation Date]],"mmm dd, yyyy hh:mm"),2)</f>
        <v>41</v>
      </c>
      <c r="AD671" s="228" t="str">
        <f>_xlfn.CONCAT(HelpMe7[[#This Row],[Year]],"-W",HelpMe7[[#This Row],[Week'#]])</f>
        <v>2024-W41</v>
      </c>
      <c r="AE671" s="228" t="str">
        <f>IFERROR(VLOOKUP(HelpMe7[[#This Row],[ID]],CGTracker[#All],11,FALSE),"No CG Status Found")</f>
        <v>No CG Status Found</v>
      </c>
      <c r="AF671" s="228">
        <f>MONTH(TEXT(HelpMe7[[#This Row],[Updated Creation Date]],"mmm dd, yyyy hh:mm"))</f>
        <v>10</v>
      </c>
      <c r="AG671" s="228" t="str">
        <f>_xlfn.CONCAT(HelpMe7[[#This Row],[Year]],"-M",HelpMe7[[#This Row],[Month]])</f>
        <v>2024-M10</v>
      </c>
      <c r="AH671" s="228" t="str">
        <f ca="1">IF(HelpMe7[[#This Row],[Age]]&lt;2,"Less than 2",IF(HelpMe7[[#This Row],[Age]]&lt;5,"From 2 to 5",IF(HelpMe7[[#This Row],[Age]]&lt;10,"From 5 to 10","More than 10")))</f>
        <v>More than 10</v>
      </c>
      <c r="AI6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45573.513194444444</v>
      </c>
      <c r="AJ6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45617.684027777781</v>
      </c>
    </row>
    <row r="672" spans="1:36" ht="14.45">
      <c r="A672" s="236" t="s">
        <v>10728</v>
      </c>
      <c r="B672" s="224" t="s">
        <v>117</v>
      </c>
      <c r="C672" s="224" t="s">
        <v>892</v>
      </c>
      <c r="D672" s="1" t="s">
        <v>5067</v>
      </c>
      <c r="E672" s="224" t="s">
        <v>5068</v>
      </c>
      <c r="F672" s="224" t="s">
        <v>881</v>
      </c>
      <c r="G672" s="224" t="s">
        <v>882</v>
      </c>
      <c r="H672" s="224" t="s">
        <v>403</v>
      </c>
      <c r="I672" s="227" t="s">
        <v>10729</v>
      </c>
      <c r="J672" s="225" t="s">
        <v>10730</v>
      </c>
      <c r="K672" s="224" t="s">
        <v>846</v>
      </c>
      <c r="L672" s="225" t="s">
        <v>9861</v>
      </c>
      <c r="M672" s="224" t="s">
        <v>5068</v>
      </c>
      <c r="N672" s="224" t="s">
        <v>1240</v>
      </c>
      <c r="O672" s="224" t="s">
        <v>850</v>
      </c>
      <c r="P672" s="225" t="s">
        <v>9861</v>
      </c>
      <c r="Q672" s="224" t="s">
        <v>795</v>
      </c>
      <c r="R672" s="225" t="s">
        <v>10731</v>
      </c>
      <c r="S672" s="225" t="s">
        <v>10731</v>
      </c>
      <c r="T672" s="225" t="s">
        <v>10730</v>
      </c>
      <c r="U672" s="224" t="s">
        <v>890</v>
      </c>
      <c r="V672" s="224" t="s">
        <v>855</v>
      </c>
      <c r="W672" s="224" t="s">
        <v>869</v>
      </c>
      <c r="X672" s="228" t="str">
        <f>VLOOKUP(HelpMe7[[#This Row],[Technician]],Technicians[#All],3,FALSE)</f>
        <v>RAK Ceramics</v>
      </c>
      <c r="Y672" s="228" t="str">
        <f>VLOOKUP(HelpMe7[[#This Row],[Technician]],Technicians[#All],2,FALSE)</f>
        <v>SAP Basis</v>
      </c>
      <c r="Z672" s="233" t="str">
        <f>IF((TEXT("Oct 28, 2024 00:00 AM","mmm dd, yyyy hh:mm") - TEXT(HelpMe7[[#This Row],[Updated Creation Date]],"mmm dd, yyyy hh:mm"))&gt;0, "Yes","No")</f>
        <v>Yes</v>
      </c>
      <c r="AA672" s="230">
        <f ca="1">IF(HelpMe7[[#This Row],[Updated Resolved Date]]="-",NOW()-TEXT(HelpMe7[[#This Row],[Updated Creation Date]],"mmm dd, yyyy hh:mm"),HelpMe7[[#This Row],[Updated Resolved Date]]-HelpMe7[[#This Row],[Updated Creation Date]])</f>
        <v>3.3263888888905058</v>
      </c>
      <c r="AB672" s="231">
        <f>YEAR(TEXT(HelpMe7[[#This Row],[Updated Creation Date]],"mmm dd, yyyy hh:mm"))</f>
        <v>2024</v>
      </c>
      <c r="AC672" s="228">
        <f>WEEKNUM(TEXT(HelpMe7[[#This Row],[Updated Creation Date]],"mmm dd, yyyy hh:mm"),2)</f>
        <v>41</v>
      </c>
      <c r="AD672" s="228" t="str">
        <f>_xlfn.CONCAT(HelpMe7[[#This Row],[Year]],"-W",HelpMe7[[#This Row],[Week'#]])</f>
        <v>2024-W41</v>
      </c>
      <c r="AE672" s="228" t="str">
        <f>IFERROR(VLOOKUP(HelpMe7[[#This Row],[ID]],CGTracker[#All],11,FALSE),"No CG Status Found")</f>
        <v>No CG Status Found</v>
      </c>
      <c r="AF672" s="228">
        <f>MONTH(TEXT(HelpMe7[[#This Row],[Updated Creation Date]],"mmm dd, yyyy hh:mm"))</f>
        <v>10</v>
      </c>
      <c r="AG672" s="228" t="str">
        <f>_xlfn.CONCAT(HelpMe7[[#This Row],[Year]],"-M",HelpMe7[[#This Row],[Month]])</f>
        <v>2024-M10</v>
      </c>
      <c r="AH672" s="228" t="str">
        <f ca="1">IF(HelpMe7[[#This Row],[Age]]&lt;2,"Less than 2",IF(HelpMe7[[#This Row],[Age]]&lt;5,"From 2 to 5",IF(HelpMe7[[#This Row],[Age]]&lt;10,"From 5 to 10","More than 10")))</f>
        <v>From 2 to 5</v>
      </c>
      <c r="AI6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45573.374305555553</v>
      </c>
      <c r="AJ6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45576.700694444444</v>
      </c>
    </row>
    <row r="673" spans="1:36" ht="14.45">
      <c r="A673" s="236" t="s">
        <v>10732</v>
      </c>
      <c r="B673" s="224" t="s">
        <v>156</v>
      </c>
      <c r="C673" s="224" t="s">
        <v>795</v>
      </c>
      <c r="D673" s="1" t="s">
        <v>5073</v>
      </c>
      <c r="E673" s="224" t="s">
        <v>1506</v>
      </c>
      <c r="F673" s="224" t="s">
        <v>5000</v>
      </c>
      <c r="G673" s="224" t="s">
        <v>941</v>
      </c>
      <c r="H673" s="224" t="s">
        <v>403</v>
      </c>
      <c r="I673" s="227" t="s">
        <v>10733</v>
      </c>
      <c r="J673" s="225" t="s">
        <v>10734</v>
      </c>
      <c r="K673" s="224" t="s">
        <v>846</v>
      </c>
      <c r="L673" s="225" t="s">
        <v>10695</v>
      </c>
      <c r="M673" s="224" t="s">
        <v>1506</v>
      </c>
      <c r="N673" s="224" t="s">
        <v>1122</v>
      </c>
      <c r="O673" s="224" t="s">
        <v>850</v>
      </c>
      <c r="P673" s="225" t="s">
        <v>10695</v>
      </c>
      <c r="Q673" s="224" t="s">
        <v>795</v>
      </c>
      <c r="R673" s="225" t="s">
        <v>10735</v>
      </c>
      <c r="S673" s="225" t="s">
        <v>10735</v>
      </c>
      <c r="T673" s="225" t="s">
        <v>10734</v>
      </c>
      <c r="U673" s="224" t="s">
        <v>855</v>
      </c>
      <c r="V673" s="224" t="s">
        <v>855</v>
      </c>
      <c r="W673" s="224" t="s">
        <v>869</v>
      </c>
      <c r="X673" s="228" t="str">
        <f>VLOOKUP(HelpMe7[[#This Row],[Technician]],Technicians[#All],3,FALSE)</f>
        <v>RAK Ceramics</v>
      </c>
      <c r="Y673" s="228" t="str">
        <f>VLOOKUP(HelpMe7[[#This Row],[Technician]],Technicians[#All],2,FALSE)</f>
        <v>SAP MM</v>
      </c>
      <c r="Z673" s="233" t="str">
        <f>IF((TEXT("Oct 28, 2024 00:00 AM","mmm dd, yyyy hh:mm") - TEXT(HelpMe7[[#This Row],[Updated Creation Date]],"mmm dd, yyyy hh:mm"))&gt;0, "Yes","No")</f>
        <v>Yes</v>
      </c>
      <c r="AA673" s="230">
        <f ca="1">IF(HelpMe7[[#This Row],[Updated Resolved Date]]="-",NOW()-TEXT(HelpMe7[[#This Row],[Updated Creation Date]],"mmm dd, yyyy hh:mm"),HelpMe7[[#This Row],[Updated Resolved Date]]-HelpMe7[[#This Row],[Updated Creation Date]])</f>
        <v>7.3305555555562023</v>
      </c>
      <c r="AB673" s="231">
        <f>YEAR(TEXT(HelpMe7[[#This Row],[Updated Creation Date]],"mmm dd, yyyy hh:mm"))</f>
        <v>2024</v>
      </c>
      <c r="AC673" s="228">
        <f>WEEKNUM(TEXT(HelpMe7[[#This Row],[Updated Creation Date]],"mmm dd, yyyy hh:mm"),2)</f>
        <v>41</v>
      </c>
      <c r="AD673" s="228" t="str">
        <f>_xlfn.CONCAT(HelpMe7[[#This Row],[Year]],"-W",HelpMe7[[#This Row],[Week'#]])</f>
        <v>2024-W41</v>
      </c>
      <c r="AE673" s="228" t="str">
        <f>IFERROR(VLOOKUP(HelpMe7[[#This Row],[ID]],CGTracker[#All],11,FALSE),"No CG Status Found")</f>
        <v>No CG Status Found</v>
      </c>
      <c r="AF673" s="228">
        <f>MONTH(TEXT(HelpMe7[[#This Row],[Updated Creation Date]],"mmm dd, yyyy hh:mm"))</f>
        <v>10</v>
      </c>
      <c r="AG673" s="228" t="str">
        <f>_xlfn.CONCAT(HelpMe7[[#This Row],[Year]],"-M",HelpMe7[[#This Row],[Month]])</f>
        <v>2024-M10</v>
      </c>
      <c r="AH673" s="228" t="str">
        <f ca="1">IF(HelpMe7[[#This Row],[Age]]&lt;2,"Less than 2",IF(HelpMe7[[#This Row],[Age]]&lt;5,"From 2 to 5",IF(HelpMe7[[#This Row],[Age]]&lt;10,"From 5 to 10","More than 10")))</f>
        <v>From 5 to 10</v>
      </c>
      <c r="AI6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45573.38958333333</v>
      </c>
      <c r="AJ6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45580.720138888886</v>
      </c>
    </row>
    <row r="674" spans="1:36" ht="14.45">
      <c r="A674" s="236" t="s">
        <v>10736</v>
      </c>
      <c r="B674" s="224" t="s">
        <v>117</v>
      </c>
      <c r="C674" s="224" t="s">
        <v>795</v>
      </c>
      <c r="D674" s="1" t="s">
        <v>5078</v>
      </c>
      <c r="E674" s="224" t="s">
        <v>880</v>
      </c>
      <c r="F674" s="224" t="s">
        <v>881</v>
      </c>
      <c r="G674" s="224" t="s">
        <v>882</v>
      </c>
      <c r="H674" s="224" t="s">
        <v>403</v>
      </c>
      <c r="I674" s="227" t="s">
        <v>10737</v>
      </c>
      <c r="J674" s="225" t="s">
        <v>10738</v>
      </c>
      <c r="K674" s="224" t="s">
        <v>846</v>
      </c>
      <c r="L674" s="225" t="s">
        <v>9861</v>
      </c>
      <c r="M674" s="224" t="s">
        <v>880</v>
      </c>
      <c r="N674" s="224" t="s">
        <v>886</v>
      </c>
      <c r="O674" s="224" t="s">
        <v>850</v>
      </c>
      <c r="P674" s="225" t="s">
        <v>9861</v>
      </c>
      <c r="Q674" s="224" t="s">
        <v>795</v>
      </c>
      <c r="R674" s="225" t="s">
        <v>10739</v>
      </c>
      <c r="S674" s="225" t="s">
        <v>10739</v>
      </c>
      <c r="T674" s="225" t="s">
        <v>10738</v>
      </c>
      <c r="U674" s="224" t="s">
        <v>890</v>
      </c>
      <c r="V674" s="224" t="s">
        <v>855</v>
      </c>
      <c r="W674" s="224" t="s">
        <v>869</v>
      </c>
      <c r="X674" s="228" t="str">
        <f>VLOOKUP(HelpMe7[[#This Row],[Technician]],Technicians[#All],3,FALSE)</f>
        <v>RAK Ceramics</v>
      </c>
      <c r="Y674" s="228" t="str">
        <f>VLOOKUP(HelpMe7[[#This Row],[Technician]],Technicians[#All],2,FALSE)</f>
        <v>SAP Basis</v>
      </c>
      <c r="Z674" s="233" t="str">
        <f>IF((TEXT("Oct 28, 2024 00:00 AM","mmm dd, yyyy hh:mm") - TEXT(HelpMe7[[#This Row],[Updated Creation Date]],"mmm dd, yyyy hh:mm"))&gt;0, "Yes","No")</f>
        <v>Yes</v>
      </c>
      <c r="AA674" s="230">
        <f ca="1">IF(HelpMe7[[#This Row],[Updated Resolved Date]]="-",NOW()-TEXT(HelpMe7[[#This Row],[Updated Creation Date]],"mmm dd, yyyy hh:mm"),HelpMe7[[#This Row],[Updated Resolved Date]]-HelpMe7[[#This Row],[Updated Creation Date]])</f>
        <v>3.1125000000029104</v>
      </c>
      <c r="AB674" s="231">
        <f>YEAR(TEXT(HelpMe7[[#This Row],[Updated Creation Date]],"mmm dd, yyyy hh:mm"))</f>
        <v>2024</v>
      </c>
      <c r="AC674" s="228">
        <f>WEEKNUM(TEXT(HelpMe7[[#This Row],[Updated Creation Date]],"mmm dd, yyyy hh:mm"),2)</f>
        <v>41</v>
      </c>
      <c r="AD674" s="228" t="str">
        <f>_xlfn.CONCAT(HelpMe7[[#This Row],[Year]],"-W",HelpMe7[[#This Row],[Week'#]])</f>
        <v>2024-W41</v>
      </c>
      <c r="AE674" s="228" t="str">
        <f>IFERROR(VLOOKUP(HelpMe7[[#This Row],[ID]],CGTracker[#All],11,FALSE),"No CG Status Found")</f>
        <v>No CG Status Found</v>
      </c>
      <c r="AF674" s="228">
        <f>MONTH(TEXT(HelpMe7[[#This Row],[Updated Creation Date]],"mmm dd, yyyy hh:mm"))</f>
        <v>10</v>
      </c>
      <c r="AG674" s="228" t="str">
        <f>_xlfn.CONCAT(HelpMe7[[#This Row],[Year]],"-M",HelpMe7[[#This Row],[Month]])</f>
        <v>2024-M10</v>
      </c>
      <c r="AH674" s="228" t="str">
        <f ca="1">IF(HelpMe7[[#This Row],[Age]]&lt;2,"Less than 2",IF(HelpMe7[[#This Row],[Age]]&lt;5,"From 2 to 5",IF(HelpMe7[[#This Row],[Age]]&lt;10,"From 5 to 10","More than 10")))</f>
        <v>From 2 to 5</v>
      </c>
      <c r="AI6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45573.591666666667</v>
      </c>
      <c r="AJ6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45576.70416666667</v>
      </c>
    </row>
    <row r="675" spans="1:36" ht="14.45">
      <c r="A675" s="236" t="s">
        <v>10740</v>
      </c>
      <c r="B675" s="224" t="s">
        <v>117</v>
      </c>
      <c r="C675" s="224" t="s">
        <v>1035</v>
      </c>
      <c r="D675" s="1" t="s">
        <v>5086</v>
      </c>
      <c r="E675" s="224" t="s">
        <v>921</v>
      </c>
      <c r="F675" s="224" t="s">
        <v>881</v>
      </c>
      <c r="G675" s="224" t="s">
        <v>882</v>
      </c>
      <c r="H675" s="224" t="s">
        <v>403</v>
      </c>
      <c r="I675" s="227" t="s">
        <v>10741</v>
      </c>
      <c r="J675" s="225" t="s">
        <v>10742</v>
      </c>
      <c r="K675" s="224" t="s">
        <v>846</v>
      </c>
      <c r="L675" s="225" t="s">
        <v>9608</v>
      </c>
      <c r="M675" s="224" t="s">
        <v>921</v>
      </c>
      <c r="N675" s="224" t="s">
        <v>924</v>
      </c>
      <c r="O675" s="224" t="s">
        <v>850</v>
      </c>
      <c r="P675" s="225" t="s">
        <v>9608</v>
      </c>
      <c r="Q675" s="224" t="s">
        <v>892</v>
      </c>
      <c r="R675" s="225" t="s">
        <v>10743</v>
      </c>
      <c r="S675" s="225" t="s">
        <v>10744</v>
      </c>
      <c r="T675" s="225" t="s">
        <v>10742</v>
      </c>
      <c r="U675" s="224" t="s">
        <v>890</v>
      </c>
      <c r="V675" s="224" t="s">
        <v>855</v>
      </c>
      <c r="W675" s="224" t="s">
        <v>869</v>
      </c>
      <c r="X675" s="228" t="str">
        <f>VLOOKUP(HelpMe7[[#This Row],[Technician]],Technicians[#All],3,FALSE)</f>
        <v>RAK Ceramics</v>
      </c>
      <c r="Y675" s="228" t="str">
        <f>VLOOKUP(HelpMe7[[#This Row],[Technician]],Technicians[#All],2,FALSE)</f>
        <v>SAP Basis</v>
      </c>
      <c r="Z675" s="233" t="str">
        <f>IF((TEXT("Oct 28, 2024 00:00 AM","mmm dd, yyyy hh:mm") - TEXT(HelpMe7[[#This Row],[Updated Creation Date]],"mmm dd, yyyy hh:mm"))&gt;0, "Yes","No")</f>
        <v>Yes</v>
      </c>
      <c r="AA675" s="230">
        <f ca="1">IF(HelpMe7[[#This Row],[Updated Resolved Date]]="-",NOW()-TEXT(HelpMe7[[#This Row],[Updated Creation Date]],"mmm dd, yyyy hh:mm"),HelpMe7[[#This Row],[Updated Resolved Date]]-HelpMe7[[#This Row],[Updated Creation Date]])</f>
        <v>13.879861111105129</v>
      </c>
      <c r="AB675" s="231">
        <f>YEAR(TEXT(HelpMe7[[#This Row],[Updated Creation Date]],"mmm dd, yyyy hh:mm"))</f>
        <v>2024</v>
      </c>
      <c r="AC675" s="228">
        <f>WEEKNUM(TEXT(HelpMe7[[#This Row],[Updated Creation Date]],"mmm dd, yyyy hh:mm"),2)</f>
        <v>41</v>
      </c>
      <c r="AD675" s="228" t="str">
        <f>_xlfn.CONCAT(HelpMe7[[#This Row],[Year]],"-W",HelpMe7[[#This Row],[Week'#]])</f>
        <v>2024-W41</v>
      </c>
      <c r="AE675" s="228" t="str">
        <f>IFERROR(VLOOKUP(HelpMe7[[#This Row],[ID]],CGTracker[#All],11,FALSE),"No CG Status Found")</f>
        <v>No CG Status Found</v>
      </c>
      <c r="AF675" s="228">
        <f>MONTH(TEXT(HelpMe7[[#This Row],[Updated Creation Date]],"mmm dd, yyyy hh:mm"))</f>
        <v>10</v>
      </c>
      <c r="AG675" s="228" t="str">
        <f>_xlfn.CONCAT(HelpMe7[[#This Row],[Year]],"-M",HelpMe7[[#This Row],[Month]])</f>
        <v>2024-M10</v>
      </c>
      <c r="AH675" s="228" t="str">
        <f ca="1">IF(HelpMe7[[#This Row],[Age]]&lt;2,"Less than 2",IF(HelpMe7[[#This Row],[Age]]&lt;5,"From 2 to 5",IF(HelpMe7[[#This Row],[Age]]&lt;10,"From 5 to 10","More than 10")))</f>
        <v>More than 10</v>
      </c>
      <c r="AI6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45573.632638888892</v>
      </c>
      <c r="AJ6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45587.512499999997</v>
      </c>
    </row>
    <row r="676" spans="1:36" ht="14.45">
      <c r="A676" s="236" t="s">
        <v>10745</v>
      </c>
      <c r="B676" s="224" t="s">
        <v>156</v>
      </c>
      <c r="C676" s="224" t="s">
        <v>795</v>
      </c>
      <c r="D676" s="1" t="s">
        <v>5092</v>
      </c>
      <c r="E676" s="224" t="s">
        <v>3258</v>
      </c>
      <c r="F676" s="224" t="s">
        <v>881</v>
      </c>
      <c r="G676" s="224" t="s">
        <v>882</v>
      </c>
      <c r="H676" s="224" t="s">
        <v>403</v>
      </c>
      <c r="I676" s="227" t="s">
        <v>10746</v>
      </c>
      <c r="J676" s="225" t="s">
        <v>10747</v>
      </c>
      <c r="K676" s="224" t="s">
        <v>846</v>
      </c>
      <c r="L676" s="225" t="s">
        <v>10000</v>
      </c>
      <c r="M676" s="224" t="s">
        <v>3258</v>
      </c>
      <c r="N676" s="224" t="s">
        <v>1240</v>
      </c>
      <c r="O676" s="224" t="s">
        <v>850</v>
      </c>
      <c r="P676" s="225" t="s">
        <v>10000</v>
      </c>
      <c r="Q676" s="224" t="s">
        <v>795</v>
      </c>
      <c r="R676" s="225" t="s">
        <v>10748</v>
      </c>
      <c r="S676" s="225" t="s">
        <v>10748</v>
      </c>
      <c r="T676" s="225" t="s">
        <v>10747</v>
      </c>
      <c r="U676" s="224" t="s">
        <v>855</v>
      </c>
      <c r="V676" s="224" t="s">
        <v>855</v>
      </c>
      <c r="W676" s="224" t="s">
        <v>869</v>
      </c>
      <c r="X676" s="228" t="str">
        <f>VLOOKUP(HelpMe7[[#This Row],[Technician]],Technicians[#All],3,FALSE)</f>
        <v>RAK Ceramics</v>
      </c>
      <c r="Y676" s="228" t="str">
        <f>VLOOKUP(HelpMe7[[#This Row],[Technician]],Technicians[#All],2,FALSE)</f>
        <v>SAP Basis</v>
      </c>
      <c r="Z676" s="233" t="str">
        <f>IF((TEXT("Oct 28, 2024 00:00 AM","mmm dd, yyyy hh:mm") - TEXT(HelpMe7[[#This Row],[Updated Creation Date]],"mmm dd, yyyy hh:mm"))&gt;0, "Yes","No")</f>
        <v>Yes</v>
      </c>
      <c r="AA676" s="230">
        <f ca="1">IF(HelpMe7[[#This Row],[Updated Resolved Date]]="-",NOW()-TEXT(HelpMe7[[#This Row],[Updated Creation Date]],"mmm dd, yyyy hh:mm"),HelpMe7[[#This Row],[Updated Resolved Date]]-HelpMe7[[#This Row],[Updated Creation Date]])</f>
        <v>0.83541666666860692</v>
      </c>
      <c r="AB676" s="231">
        <f>YEAR(TEXT(HelpMe7[[#This Row],[Updated Creation Date]],"mmm dd, yyyy hh:mm"))</f>
        <v>2024</v>
      </c>
      <c r="AC676" s="228">
        <f>WEEKNUM(TEXT(HelpMe7[[#This Row],[Updated Creation Date]],"mmm dd, yyyy hh:mm"),2)</f>
        <v>41</v>
      </c>
      <c r="AD676" s="228" t="str">
        <f>_xlfn.CONCAT(HelpMe7[[#This Row],[Year]],"-W",HelpMe7[[#This Row],[Week'#]])</f>
        <v>2024-W41</v>
      </c>
      <c r="AE676" s="228" t="str">
        <f>IFERROR(VLOOKUP(HelpMe7[[#This Row],[ID]],CGTracker[#All],11,FALSE),"No CG Status Found")</f>
        <v>No CG Status Found</v>
      </c>
      <c r="AF676" s="228">
        <f>MONTH(TEXT(HelpMe7[[#This Row],[Updated Creation Date]],"mmm dd, yyyy hh:mm"))</f>
        <v>10</v>
      </c>
      <c r="AG676" s="228" t="str">
        <f>_xlfn.CONCAT(HelpMe7[[#This Row],[Year]],"-M",HelpMe7[[#This Row],[Month]])</f>
        <v>2024-M10</v>
      </c>
      <c r="AH676" s="228" t="str">
        <f ca="1">IF(HelpMe7[[#This Row],[Age]]&lt;2,"Less than 2",IF(HelpMe7[[#This Row],[Age]]&lt;5,"From 2 to 5",IF(HelpMe7[[#This Row],[Age]]&lt;10,"From 5 to 10","More than 10")))</f>
        <v>Less than 2</v>
      </c>
      <c r="AI6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45573.789583333331</v>
      </c>
      <c r="AJ6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45574.625</v>
      </c>
    </row>
    <row r="677" spans="1:36" ht="26.1">
      <c r="A677" s="236" t="s">
        <v>10749</v>
      </c>
      <c r="B677" s="224" t="s">
        <v>117</v>
      </c>
      <c r="C677" s="224" t="s">
        <v>795</v>
      </c>
      <c r="D677" s="1" t="s">
        <v>5097</v>
      </c>
      <c r="E677" s="224" t="s">
        <v>4894</v>
      </c>
      <c r="F677" s="224" t="s">
        <v>2387</v>
      </c>
      <c r="G677" s="224" t="s">
        <v>941</v>
      </c>
      <c r="H677" s="224" t="s">
        <v>746</v>
      </c>
      <c r="I677" s="227" t="s">
        <v>10750</v>
      </c>
      <c r="J677" s="225" t="s">
        <v>10751</v>
      </c>
      <c r="K677" s="224" t="s">
        <v>846</v>
      </c>
      <c r="L677" s="225" t="s">
        <v>855</v>
      </c>
      <c r="M677" s="224" t="s">
        <v>933</v>
      </c>
      <c r="N677" s="224" t="s">
        <v>924</v>
      </c>
      <c r="O677" s="224" t="s">
        <v>850</v>
      </c>
      <c r="P677" s="225" t="s">
        <v>10752</v>
      </c>
      <c r="Q677" s="224" t="s">
        <v>795</v>
      </c>
      <c r="R677" s="225" t="s">
        <v>855</v>
      </c>
      <c r="S677" s="225" t="s">
        <v>10753</v>
      </c>
      <c r="T677" s="225" t="s">
        <v>10751</v>
      </c>
      <c r="U677" s="224" t="s">
        <v>846</v>
      </c>
      <c r="V677" s="224" t="s">
        <v>855</v>
      </c>
      <c r="W677" s="224" t="s">
        <v>869</v>
      </c>
      <c r="X677" s="228" t="str">
        <f>VLOOKUP(HelpMe7[[#This Row],[Technician]],Technicians[#All],3,FALSE)</f>
        <v>Capgemini</v>
      </c>
      <c r="Y677" s="228" t="str">
        <f>VLOOKUP(HelpMe7[[#This Row],[Technician]],Technicians[#All],2,FALSE)</f>
        <v>SAP FICO</v>
      </c>
      <c r="Z677" s="233" t="str">
        <f>IF((TEXT("Oct 28, 2024 00:00 AM","mmm dd, yyyy hh:mm") - TEXT(HelpMe7[[#This Row],[Updated Creation Date]],"mmm dd, yyyy hh:mm"))&gt;0, "Yes","No")</f>
        <v>Yes</v>
      </c>
      <c r="AA677" s="230">
        <f ca="1">IF(HelpMe7[[#This Row],[Updated Resolved Date]]="-",NOW()-TEXT(HelpMe7[[#This Row],[Updated Creation Date]],"mmm dd, yyyy hh:mm"),HelpMe7[[#This Row],[Updated Resolved Date]]-HelpMe7[[#This Row],[Updated Creation Date]])</f>
        <v>79.359602083328355</v>
      </c>
      <c r="AB677" s="231">
        <f>YEAR(TEXT(HelpMe7[[#This Row],[Updated Creation Date]],"mmm dd, yyyy hh:mm"))</f>
        <v>2024</v>
      </c>
      <c r="AC677" s="228">
        <f>WEEKNUM(TEXT(HelpMe7[[#This Row],[Updated Creation Date]],"mmm dd, yyyy hh:mm"),2)</f>
        <v>41</v>
      </c>
      <c r="AD677" s="228" t="str">
        <f>_xlfn.CONCAT(HelpMe7[[#This Row],[Year]],"-W",HelpMe7[[#This Row],[Week'#]])</f>
        <v>2024-W41</v>
      </c>
      <c r="AE677" s="228" t="str">
        <f>IFERROR(VLOOKUP(HelpMe7[[#This Row],[ID]],CGTracker[#All],11,FALSE),"No CG Status Found")</f>
        <v>No CG Status Found</v>
      </c>
      <c r="AF677" s="228">
        <f>MONTH(TEXT(HelpMe7[[#This Row],[Updated Creation Date]],"mmm dd, yyyy hh:mm"))</f>
        <v>10</v>
      </c>
      <c r="AG677" s="228" t="str">
        <f>_xlfn.CONCAT(HelpMe7[[#This Row],[Year]],"-M",HelpMe7[[#This Row],[Month]])</f>
        <v>2024-M10</v>
      </c>
      <c r="AH677" s="228" t="str">
        <f ca="1">IF(HelpMe7[[#This Row],[Age]]&lt;2,"Less than 2",IF(HelpMe7[[#This Row],[Age]]&lt;5,"From 2 to 5",IF(HelpMe7[[#This Row],[Age]]&lt;10,"From 5 to 10","More than 10")))</f>
        <v>More than 10</v>
      </c>
      <c r="AI6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45574.397916666669</v>
      </c>
      <c r="AJ6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678" spans="1:36" ht="26.1">
      <c r="A678" s="236" t="s">
        <v>10754</v>
      </c>
      <c r="B678" s="224" t="s">
        <v>117</v>
      </c>
      <c r="C678" s="224" t="s">
        <v>795</v>
      </c>
      <c r="D678" s="1" t="s">
        <v>5104</v>
      </c>
      <c r="E678" s="224" t="s">
        <v>5105</v>
      </c>
      <c r="F678" s="224" t="s">
        <v>881</v>
      </c>
      <c r="G678" s="224" t="s">
        <v>882</v>
      </c>
      <c r="H678" s="224" t="s">
        <v>403</v>
      </c>
      <c r="I678" s="227" t="s">
        <v>10755</v>
      </c>
      <c r="J678" s="225" t="s">
        <v>10756</v>
      </c>
      <c r="K678" s="224" t="s">
        <v>890</v>
      </c>
      <c r="L678" s="225" t="s">
        <v>10757</v>
      </c>
      <c r="M678" s="224" t="s">
        <v>933</v>
      </c>
      <c r="N678" s="224" t="s">
        <v>5109</v>
      </c>
      <c r="O678" s="224" t="s">
        <v>850</v>
      </c>
      <c r="P678" s="225" t="s">
        <v>10757</v>
      </c>
      <c r="Q678" s="224" t="s">
        <v>795</v>
      </c>
      <c r="R678" s="225" t="s">
        <v>10758</v>
      </c>
      <c r="S678" s="225" t="s">
        <v>10759</v>
      </c>
      <c r="T678" s="225" t="s">
        <v>10756</v>
      </c>
      <c r="U678" s="224" t="s">
        <v>890</v>
      </c>
      <c r="V678" s="224" t="s">
        <v>855</v>
      </c>
      <c r="W678" s="224" t="s">
        <v>938</v>
      </c>
      <c r="X678" s="228" t="str">
        <f>VLOOKUP(HelpMe7[[#This Row],[Technician]],Technicians[#All],3,FALSE)</f>
        <v>RAK Ceramics</v>
      </c>
      <c r="Y678" s="228" t="str">
        <f>VLOOKUP(HelpMe7[[#This Row],[Technician]],Technicians[#All],2,FALSE)</f>
        <v>SAP Basis</v>
      </c>
      <c r="Z678" s="233" t="str">
        <f>IF((TEXT("Oct 28, 2024 00:00 AM","mmm dd, yyyy hh:mm") - TEXT(HelpMe7[[#This Row],[Updated Creation Date]],"mmm dd, yyyy hh:mm"))&gt;0, "Yes","No")</f>
        <v>Yes</v>
      </c>
      <c r="AA678" s="230">
        <f ca="1">IF(HelpMe7[[#This Row],[Updated Resolved Date]]="-",NOW()-TEXT(HelpMe7[[#This Row],[Updated Creation Date]],"mmm dd, yyyy hh:mm"),HelpMe7[[#This Row],[Updated Resolved Date]]-HelpMe7[[#This Row],[Updated Creation Date]])</f>
        <v>29.991666666668607</v>
      </c>
      <c r="AB678" s="231">
        <f>YEAR(TEXT(HelpMe7[[#This Row],[Updated Creation Date]],"mmm dd, yyyy hh:mm"))</f>
        <v>2024</v>
      </c>
      <c r="AC678" s="228">
        <f>WEEKNUM(TEXT(HelpMe7[[#This Row],[Updated Creation Date]],"mmm dd, yyyy hh:mm"),2)</f>
        <v>41</v>
      </c>
      <c r="AD678" s="228" t="str">
        <f>_xlfn.CONCAT(HelpMe7[[#This Row],[Year]],"-W",HelpMe7[[#This Row],[Week'#]])</f>
        <v>2024-W41</v>
      </c>
      <c r="AE678" s="228" t="str">
        <f>IFERROR(VLOOKUP(HelpMe7[[#This Row],[ID]],CGTracker[#All],11,FALSE),"No CG Status Found")</f>
        <v>No CG Status Found</v>
      </c>
      <c r="AF678" s="228">
        <f>MONTH(TEXT(HelpMe7[[#This Row],[Updated Creation Date]],"mmm dd, yyyy hh:mm"))</f>
        <v>10</v>
      </c>
      <c r="AG678" s="228" t="str">
        <f>_xlfn.CONCAT(HelpMe7[[#This Row],[Year]],"-M",HelpMe7[[#This Row],[Month]])</f>
        <v>2024-M10</v>
      </c>
      <c r="AH678" s="228" t="str">
        <f ca="1">IF(HelpMe7[[#This Row],[Age]]&lt;2,"Less than 2",IF(HelpMe7[[#This Row],[Age]]&lt;5,"From 2 to 5",IF(HelpMe7[[#This Row],[Age]]&lt;10,"From 5 to 10","More than 10")))</f>
        <v>More than 10</v>
      </c>
      <c r="AI6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45574.456944444442</v>
      </c>
      <c r="AJ6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45604.448611111111</v>
      </c>
    </row>
    <row r="679" spans="1:36" ht="14.45">
      <c r="A679" s="236" t="s">
        <v>10760</v>
      </c>
      <c r="B679" s="224" t="s">
        <v>117</v>
      </c>
      <c r="C679" s="224" t="s">
        <v>795</v>
      </c>
      <c r="D679" s="1" t="s">
        <v>5113</v>
      </c>
      <c r="E679" s="224" t="s">
        <v>2172</v>
      </c>
      <c r="F679" s="224" t="s">
        <v>881</v>
      </c>
      <c r="G679" s="224" t="s">
        <v>882</v>
      </c>
      <c r="H679" s="224" t="s">
        <v>403</v>
      </c>
      <c r="I679" s="227" t="s">
        <v>10761</v>
      </c>
      <c r="J679" s="225" t="s">
        <v>10762</v>
      </c>
      <c r="K679" s="224" t="s">
        <v>846</v>
      </c>
      <c r="L679" s="225" t="s">
        <v>10763</v>
      </c>
      <c r="M679" s="224" t="s">
        <v>933</v>
      </c>
      <c r="N679" s="224" t="s">
        <v>1666</v>
      </c>
      <c r="O679" s="224" t="s">
        <v>850</v>
      </c>
      <c r="P679" s="225" t="s">
        <v>10763</v>
      </c>
      <c r="Q679" s="224" t="s">
        <v>795</v>
      </c>
      <c r="R679" s="225" t="s">
        <v>10764</v>
      </c>
      <c r="S679" s="225" t="s">
        <v>10764</v>
      </c>
      <c r="T679" s="225" t="s">
        <v>10762</v>
      </c>
      <c r="U679" s="224" t="s">
        <v>890</v>
      </c>
      <c r="V679" s="224" t="s">
        <v>855</v>
      </c>
      <c r="W679" s="224" t="s">
        <v>869</v>
      </c>
      <c r="X679" s="228" t="str">
        <f>VLOOKUP(HelpMe7[[#This Row],[Technician]],Technicians[#All],3,FALSE)</f>
        <v>RAK Ceramics</v>
      </c>
      <c r="Y679" s="228" t="str">
        <f>VLOOKUP(HelpMe7[[#This Row],[Technician]],Technicians[#All],2,FALSE)</f>
        <v>SAP Basis</v>
      </c>
      <c r="Z679" s="233" t="str">
        <f>IF((TEXT("Oct 28, 2024 00:00 AM","mmm dd, yyyy hh:mm") - TEXT(HelpMe7[[#This Row],[Updated Creation Date]],"mmm dd, yyyy hh:mm"))&gt;0, "Yes","No")</f>
        <v>Yes</v>
      </c>
      <c r="AA679" s="230">
        <f ca="1">IF(HelpMe7[[#This Row],[Updated Resolved Date]]="-",NOW()-TEXT(HelpMe7[[#This Row],[Updated Creation Date]],"mmm dd, yyyy hh:mm"),HelpMe7[[#This Row],[Updated Resolved Date]]-HelpMe7[[#This Row],[Updated Creation Date]])</f>
        <v>50.109722222223354</v>
      </c>
      <c r="AB679" s="231">
        <f>YEAR(TEXT(HelpMe7[[#This Row],[Updated Creation Date]],"mmm dd, yyyy hh:mm"))</f>
        <v>2024</v>
      </c>
      <c r="AC679" s="228">
        <f>WEEKNUM(TEXT(HelpMe7[[#This Row],[Updated Creation Date]],"mmm dd, yyyy hh:mm"),2)</f>
        <v>41</v>
      </c>
      <c r="AD679" s="228" t="str">
        <f>_xlfn.CONCAT(HelpMe7[[#This Row],[Year]],"-W",HelpMe7[[#This Row],[Week'#]])</f>
        <v>2024-W41</v>
      </c>
      <c r="AE679" s="228" t="str">
        <f>IFERROR(VLOOKUP(HelpMe7[[#This Row],[ID]],CGTracker[#All],11,FALSE),"No CG Status Found")</f>
        <v>No CG Status Found</v>
      </c>
      <c r="AF679" s="228">
        <f>MONTH(TEXT(HelpMe7[[#This Row],[Updated Creation Date]],"mmm dd, yyyy hh:mm"))</f>
        <v>10</v>
      </c>
      <c r="AG679" s="228" t="str">
        <f>_xlfn.CONCAT(HelpMe7[[#This Row],[Year]],"-M",HelpMe7[[#This Row],[Month]])</f>
        <v>2024-M10</v>
      </c>
      <c r="AH679" s="228" t="str">
        <f ca="1">IF(HelpMe7[[#This Row],[Age]]&lt;2,"Less than 2",IF(HelpMe7[[#This Row],[Age]]&lt;5,"From 2 to 5",IF(HelpMe7[[#This Row],[Age]]&lt;10,"From 5 to 10","More than 10")))</f>
        <v>More than 10</v>
      </c>
      <c r="AI6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45574.638888888891</v>
      </c>
      <c r="AJ6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45624.748611111114</v>
      </c>
    </row>
    <row r="680" spans="1:36" ht="26.1">
      <c r="A680" s="236" t="s">
        <v>10765</v>
      </c>
      <c r="B680" s="224" t="s">
        <v>117</v>
      </c>
      <c r="C680" s="224" t="s">
        <v>795</v>
      </c>
      <c r="D680" s="1" t="s">
        <v>711</v>
      </c>
      <c r="E680" s="224" t="s">
        <v>5126</v>
      </c>
      <c r="F680" s="224" t="s">
        <v>223</v>
      </c>
      <c r="G680" s="224" t="s">
        <v>1743</v>
      </c>
      <c r="H680" s="224" t="s">
        <v>746</v>
      </c>
      <c r="I680" s="227" t="s">
        <v>10766</v>
      </c>
      <c r="J680" s="225" t="s">
        <v>10767</v>
      </c>
      <c r="K680" s="224" t="s">
        <v>846</v>
      </c>
      <c r="L680" s="225" t="s">
        <v>855</v>
      </c>
      <c r="M680" s="224" t="s">
        <v>5126</v>
      </c>
      <c r="N680" s="224" t="s">
        <v>5129</v>
      </c>
      <c r="O680" s="224" t="s">
        <v>850</v>
      </c>
      <c r="P680" s="225" t="s">
        <v>10768</v>
      </c>
      <c r="Q680" s="224" t="s">
        <v>795</v>
      </c>
      <c r="R680" s="225" t="s">
        <v>855</v>
      </c>
      <c r="S680" s="225" t="s">
        <v>10769</v>
      </c>
      <c r="T680" s="225" t="s">
        <v>10767</v>
      </c>
      <c r="U680" s="224" t="s">
        <v>846</v>
      </c>
      <c r="V680" s="224" t="s">
        <v>855</v>
      </c>
      <c r="W680" s="224" t="s">
        <v>869</v>
      </c>
      <c r="X680" s="228" t="str">
        <f>VLOOKUP(HelpMe7[[#This Row],[Technician]],Technicians[#All],3,FALSE)</f>
        <v>Capgemini</v>
      </c>
      <c r="Y680" s="228" t="str">
        <f>VLOOKUP(HelpMe7[[#This Row],[Technician]],Technicians[#All],2,FALSE)</f>
        <v>SAP HCM</v>
      </c>
      <c r="Z680" s="230" t="str">
        <f>IF((TEXT("Oct 28, 2024 00:00 AM","mmm dd, yyyy hh:mm") - TEXT(HelpMe7[[#This Row],[Updated Creation Date]],"mmm dd, yyyy hh:mm"))&gt;0, "Yes","No")</f>
        <v>Yes</v>
      </c>
      <c r="AA680" s="230">
        <f ca="1">IF(HelpMe7[[#This Row],[Updated Resolved Date]]="-",NOW()-TEXT(HelpMe7[[#This Row],[Updated Creation Date]],"mmm dd, yyyy hh:mm"),HelpMe7[[#This Row],[Updated Resolved Date]]-HelpMe7[[#This Row],[Updated Creation Date]])</f>
        <v>79.329740972221771</v>
      </c>
      <c r="AB680" s="231">
        <f>YEAR(TEXT(HelpMe7[[#This Row],[Updated Creation Date]],"mmm dd, yyyy hh:mm"))</f>
        <v>2024</v>
      </c>
      <c r="AC680" s="228">
        <f>WEEKNUM(TEXT(HelpMe7[[#This Row],[Updated Creation Date]],"mmm dd, yyyy hh:mm"),2)</f>
        <v>41</v>
      </c>
      <c r="AD680" s="228" t="str">
        <f>_xlfn.CONCAT(HelpMe7[[#This Row],[Year]],"-W",HelpMe7[[#This Row],[Week'#]])</f>
        <v>2024-W41</v>
      </c>
      <c r="AE680" s="228" t="str">
        <f>IFERROR(VLOOKUP(HelpMe7[[#This Row],[ID]],CGTracker[#All],11,FALSE),"No CG Status Found")</f>
        <v>No CG Status Found</v>
      </c>
      <c r="AF680" s="228">
        <f>MONTH(TEXT(HelpMe7[[#This Row],[Updated Creation Date]],"mmm dd, yyyy hh:mm"))</f>
        <v>10</v>
      </c>
      <c r="AG680" s="228" t="str">
        <f>_xlfn.CONCAT(HelpMe7[[#This Row],[Year]],"-M",HelpMe7[[#This Row],[Month]])</f>
        <v>2024-M10</v>
      </c>
      <c r="AH680" s="228" t="str">
        <f ca="1">IF(HelpMe7[[#This Row],[Age]]&lt;2,"Less than 2",IF(HelpMe7[[#This Row],[Age]]&lt;5,"From 2 to 5",IF(HelpMe7[[#This Row],[Age]]&lt;10,"From 5 to 10","More than 10")))</f>
        <v>More than 10</v>
      </c>
      <c r="AI6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45574.427777777775</v>
      </c>
      <c r="AJ6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681" spans="1:36" ht="26.1">
      <c r="A681" s="236" t="s">
        <v>10770</v>
      </c>
      <c r="B681" s="224" t="s">
        <v>117</v>
      </c>
      <c r="C681" s="224" t="s">
        <v>892</v>
      </c>
      <c r="D681" s="1" t="s">
        <v>5133</v>
      </c>
      <c r="E681" s="224" t="s">
        <v>5126</v>
      </c>
      <c r="F681" s="224" t="s">
        <v>603</v>
      </c>
      <c r="G681" s="224" t="s">
        <v>860</v>
      </c>
      <c r="H681" s="224" t="s">
        <v>746</v>
      </c>
      <c r="I681" s="227" t="s">
        <v>10771</v>
      </c>
      <c r="J681" s="225" t="s">
        <v>10772</v>
      </c>
      <c r="K681" s="224" t="s">
        <v>846</v>
      </c>
      <c r="L681" s="225" t="s">
        <v>855</v>
      </c>
      <c r="M681" s="224" t="s">
        <v>5126</v>
      </c>
      <c r="N681" s="224" t="s">
        <v>1041</v>
      </c>
      <c r="O681" s="224" t="s">
        <v>850</v>
      </c>
      <c r="P681" s="225" t="s">
        <v>10773</v>
      </c>
      <c r="Q681" s="224" t="s">
        <v>795</v>
      </c>
      <c r="R681" s="225" t="s">
        <v>855</v>
      </c>
      <c r="S681" s="225" t="s">
        <v>10773</v>
      </c>
      <c r="T681" s="225" t="s">
        <v>10772</v>
      </c>
      <c r="U681" s="224" t="s">
        <v>890</v>
      </c>
      <c r="V681" s="224" t="s">
        <v>855</v>
      </c>
      <c r="W681" s="224" t="s">
        <v>869</v>
      </c>
      <c r="X681" s="228" t="str">
        <f>VLOOKUP(HelpMe7[[#This Row],[Technician]],Technicians[#All],3,FALSE)</f>
        <v>RAK Ceramics</v>
      </c>
      <c r="Y681" s="228" t="str">
        <f>VLOOKUP(HelpMe7[[#This Row],[Technician]],Technicians[#All],2,FALSE)</f>
        <v>SAP ABAP</v>
      </c>
      <c r="Z681" s="233" t="str">
        <f>IF((TEXT("Oct 28, 2024 00:00 AM","mmm dd, yyyy hh:mm") - TEXT(HelpMe7[[#This Row],[Updated Creation Date]],"mmm dd, yyyy hh:mm"))&gt;0, "Yes","No")</f>
        <v>Yes</v>
      </c>
      <c r="AA681" s="230">
        <f ca="1">IF(HelpMe7[[#This Row],[Updated Resolved Date]]="-",NOW()-TEXT(HelpMe7[[#This Row],[Updated Creation Date]],"mmm dd, yyyy hh:mm"),HelpMe7[[#This Row],[Updated Resolved Date]]-HelpMe7[[#This Row],[Updated Creation Date]])</f>
        <v>79.325574305556074</v>
      </c>
      <c r="AB681" s="231">
        <f>YEAR(TEXT(HelpMe7[[#This Row],[Updated Creation Date]],"mmm dd, yyyy hh:mm"))</f>
        <v>2024</v>
      </c>
      <c r="AC681" s="228">
        <f>WEEKNUM(TEXT(HelpMe7[[#This Row],[Updated Creation Date]],"mmm dd, yyyy hh:mm"),2)</f>
        <v>41</v>
      </c>
      <c r="AD681" s="228" t="str">
        <f>_xlfn.CONCAT(HelpMe7[[#This Row],[Year]],"-W",HelpMe7[[#This Row],[Week'#]])</f>
        <v>2024-W41</v>
      </c>
      <c r="AE681" s="228" t="str">
        <f>IFERROR(VLOOKUP(HelpMe7[[#This Row],[ID]],CGTracker[#All],11,FALSE),"No CG Status Found")</f>
        <v>No CG Status Found</v>
      </c>
      <c r="AF681" s="228">
        <f>MONTH(TEXT(HelpMe7[[#This Row],[Updated Creation Date]],"mmm dd, yyyy hh:mm"))</f>
        <v>10</v>
      </c>
      <c r="AG681" s="228" t="str">
        <f>_xlfn.CONCAT(HelpMe7[[#This Row],[Year]],"-M",HelpMe7[[#This Row],[Month]])</f>
        <v>2024-M10</v>
      </c>
      <c r="AH681" s="228" t="str">
        <f ca="1">IF(HelpMe7[[#This Row],[Age]]&lt;2,"Less than 2",IF(HelpMe7[[#This Row],[Age]]&lt;5,"From 2 to 5",IF(HelpMe7[[#This Row],[Age]]&lt;10,"From 5 to 10","More than 10")))</f>
        <v>More than 10</v>
      </c>
      <c r="AI6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45574.431944444441</v>
      </c>
      <c r="AJ6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682" spans="1:36" ht="26.1">
      <c r="A682" s="236" t="s">
        <v>10774</v>
      </c>
      <c r="B682" s="224" t="s">
        <v>117</v>
      </c>
      <c r="C682" s="224" t="s">
        <v>795</v>
      </c>
      <c r="D682" s="1" t="s">
        <v>5138</v>
      </c>
      <c r="E682" s="224" t="s">
        <v>3131</v>
      </c>
      <c r="F682" s="224" t="s">
        <v>881</v>
      </c>
      <c r="G682" s="224" t="s">
        <v>882</v>
      </c>
      <c r="H682" s="224" t="s">
        <v>403</v>
      </c>
      <c r="I682" s="227" t="s">
        <v>10775</v>
      </c>
      <c r="J682" s="225" t="s">
        <v>10776</v>
      </c>
      <c r="K682" s="224" t="s">
        <v>890</v>
      </c>
      <c r="L682" s="225" t="s">
        <v>9861</v>
      </c>
      <c r="M682" s="224" t="s">
        <v>3131</v>
      </c>
      <c r="N682" s="224" t="s">
        <v>3134</v>
      </c>
      <c r="O682" s="224" t="s">
        <v>850</v>
      </c>
      <c r="P682" s="225" t="s">
        <v>10777</v>
      </c>
      <c r="Q682" s="224" t="s">
        <v>795</v>
      </c>
      <c r="R682" s="225" t="s">
        <v>10778</v>
      </c>
      <c r="S682" s="225" t="s">
        <v>10778</v>
      </c>
      <c r="T682" s="225" t="s">
        <v>10776</v>
      </c>
      <c r="U682" s="224" t="s">
        <v>890</v>
      </c>
      <c r="V682" s="224" t="s">
        <v>855</v>
      </c>
      <c r="W682" s="224" t="s">
        <v>938</v>
      </c>
      <c r="X682" s="228" t="str">
        <f>VLOOKUP(HelpMe7[[#This Row],[Technician]],Technicians[#All],3,FALSE)</f>
        <v>RAK Ceramics</v>
      </c>
      <c r="Y682" s="228" t="str">
        <f>VLOOKUP(HelpMe7[[#This Row],[Technician]],Technicians[#All],2,FALSE)</f>
        <v>SAP Basis</v>
      </c>
      <c r="Z682" s="233" t="str">
        <f>IF((TEXT("Oct 28, 2024 00:00 AM","mmm dd, yyyy hh:mm") - TEXT(HelpMe7[[#This Row],[Updated Creation Date]],"mmm dd, yyyy hh:mm"))&gt;0, "Yes","No")</f>
        <v>Yes</v>
      </c>
      <c r="AA682" s="230">
        <f ca="1">IF(HelpMe7[[#This Row],[Updated Resolved Date]]="-",NOW()-TEXT(HelpMe7[[#This Row],[Updated Creation Date]],"mmm dd, yyyy hh:mm"),HelpMe7[[#This Row],[Updated Resolved Date]]-HelpMe7[[#This Row],[Updated Creation Date]])</f>
        <v>1.0999999999985448</v>
      </c>
      <c r="AB682" s="231">
        <f>YEAR(TEXT(HelpMe7[[#This Row],[Updated Creation Date]],"mmm dd, yyyy hh:mm"))</f>
        <v>2024</v>
      </c>
      <c r="AC682" s="228">
        <f>WEEKNUM(TEXT(HelpMe7[[#This Row],[Updated Creation Date]],"mmm dd, yyyy hh:mm"),2)</f>
        <v>41</v>
      </c>
      <c r="AD682" s="228" t="str">
        <f>_xlfn.CONCAT(HelpMe7[[#This Row],[Year]],"-W",HelpMe7[[#This Row],[Week'#]])</f>
        <v>2024-W41</v>
      </c>
      <c r="AE682" s="228" t="str">
        <f>IFERROR(VLOOKUP(HelpMe7[[#This Row],[ID]],CGTracker[#All],11,FALSE),"No CG Status Found")</f>
        <v>No CG Status Found</v>
      </c>
      <c r="AF682" s="228">
        <f>MONTH(TEXT(HelpMe7[[#This Row],[Updated Creation Date]],"mmm dd, yyyy hh:mm"))</f>
        <v>10</v>
      </c>
      <c r="AG682" s="228" t="str">
        <f>_xlfn.CONCAT(HelpMe7[[#This Row],[Year]],"-M",HelpMe7[[#This Row],[Month]])</f>
        <v>2024-M10</v>
      </c>
      <c r="AH682" s="228" t="str">
        <f ca="1">IF(HelpMe7[[#This Row],[Age]]&lt;2,"Less than 2",IF(HelpMe7[[#This Row],[Age]]&lt;5,"From 2 to 5",IF(HelpMe7[[#This Row],[Age]]&lt;10,"From 5 to 10","More than 10")))</f>
        <v>Less than 2</v>
      </c>
      <c r="AI6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45575.599305555559</v>
      </c>
      <c r="AJ6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45576.699305555558</v>
      </c>
    </row>
    <row r="683" spans="1:36" ht="14.45">
      <c r="A683" s="236" t="s">
        <v>10779</v>
      </c>
      <c r="B683" s="224" t="s">
        <v>156</v>
      </c>
      <c r="C683" s="224" t="s">
        <v>795</v>
      </c>
      <c r="D683" s="1" t="s">
        <v>5144</v>
      </c>
      <c r="E683" s="224" t="s">
        <v>2305</v>
      </c>
      <c r="F683" s="224" t="s">
        <v>742</v>
      </c>
      <c r="G683" s="224" t="s">
        <v>941</v>
      </c>
      <c r="H683" s="224" t="s">
        <v>403</v>
      </c>
      <c r="I683" s="227" t="s">
        <v>5132</v>
      </c>
      <c r="J683" s="225" t="s">
        <v>10780</v>
      </c>
      <c r="K683" s="224" t="s">
        <v>846</v>
      </c>
      <c r="L683" s="225" t="s">
        <v>10686</v>
      </c>
      <c r="M683" s="224" t="s">
        <v>2305</v>
      </c>
      <c r="N683" s="224" t="s">
        <v>1170</v>
      </c>
      <c r="O683" s="224" t="s">
        <v>850</v>
      </c>
      <c r="P683" s="225" t="s">
        <v>10686</v>
      </c>
      <c r="Q683" s="224" t="s">
        <v>795</v>
      </c>
      <c r="R683" s="225" t="s">
        <v>10781</v>
      </c>
      <c r="S683" s="225" t="s">
        <v>10781</v>
      </c>
      <c r="T683" s="225" t="s">
        <v>10780</v>
      </c>
      <c r="U683" s="224" t="s">
        <v>855</v>
      </c>
      <c r="V683" s="224" t="s">
        <v>855</v>
      </c>
      <c r="W683" s="224" t="s">
        <v>869</v>
      </c>
      <c r="X683" s="228" t="str">
        <f>VLOOKUP(HelpMe7[[#This Row],[Technician]],Technicians[#All],3,FALSE)</f>
        <v>RAK Ceramics</v>
      </c>
      <c r="Y683" s="228" t="str">
        <f>VLOOKUP(HelpMe7[[#This Row],[Technician]],Technicians[#All],2,FALSE)</f>
        <v>SAP SD</v>
      </c>
      <c r="Z683" s="233" t="str">
        <f>IF((TEXT("Oct 28, 2024 00:00 AM","mmm dd, yyyy hh:mm") - TEXT(HelpMe7[[#This Row],[Updated Creation Date]],"mmm dd, yyyy hh:mm"))&gt;0, "Yes","No")</f>
        <v>Yes</v>
      </c>
      <c r="AA683" s="230">
        <f ca="1">IF(HelpMe7[[#This Row],[Updated Resolved Date]]="-",NOW()-TEXT(HelpMe7[[#This Row],[Updated Creation Date]],"mmm dd, yyyy hh:mm"),HelpMe7[[#This Row],[Updated Resolved Date]]-HelpMe7[[#This Row],[Updated Creation Date]])</f>
        <v>4.929861111108039</v>
      </c>
      <c r="AB683" s="231">
        <f>YEAR(TEXT(HelpMe7[[#This Row],[Updated Creation Date]],"mmm dd, yyyy hh:mm"))</f>
        <v>2024</v>
      </c>
      <c r="AC683" s="228">
        <f>WEEKNUM(TEXT(HelpMe7[[#This Row],[Updated Creation Date]],"mmm dd, yyyy hh:mm"),2)</f>
        <v>41</v>
      </c>
      <c r="AD683" s="228" t="str">
        <f>_xlfn.CONCAT(HelpMe7[[#This Row],[Year]],"-W",HelpMe7[[#This Row],[Week'#]])</f>
        <v>2024-W41</v>
      </c>
      <c r="AE683" s="228" t="str">
        <f>IFERROR(VLOOKUP(HelpMe7[[#This Row],[ID]],CGTracker[#All],11,FALSE),"No CG Status Found")</f>
        <v>No CG Status Found</v>
      </c>
      <c r="AF683" s="228">
        <f>MONTH(TEXT(HelpMe7[[#This Row],[Updated Creation Date]],"mmm dd, yyyy hh:mm"))</f>
        <v>10</v>
      </c>
      <c r="AG683" s="228" t="str">
        <f>_xlfn.CONCAT(HelpMe7[[#This Row],[Year]],"-M",HelpMe7[[#This Row],[Month]])</f>
        <v>2024-M10</v>
      </c>
      <c r="AH683" s="228" t="str">
        <f ca="1">IF(HelpMe7[[#This Row],[Age]]&lt;2,"Less than 2",IF(HelpMe7[[#This Row],[Age]]&lt;5,"From 2 to 5",IF(HelpMe7[[#This Row],[Age]]&lt;10,"From 5 to 10","More than 10")))</f>
        <v>From 2 to 5</v>
      </c>
      <c r="AI6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45574.573611111111</v>
      </c>
      <c r="AJ6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45579.503472222219</v>
      </c>
    </row>
    <row r="684" spans="1:36" ht="26.1">
      <c r="A684" s="236" t="s">
        <v>10782</v>
      </c>
      <c r="B684" s="224" t="s">
        <v>117</v>
      </c>
      <c r="C684" s="224" t="s">
        <v>892</v>
      </c>
      <c r="D684" s="1" t="s">
        <v>5149</v>
      </c>
      <c r="E684" s="224" t="s">
        <v>2226</v>
      </c>
      <c r="F684" s="224" t="s">
        <v>881</v>
      </c>
      <c r="G684" s="224" t="s">
        <v>882</v>
      </c>
      <c r="H684" s="224" t="s">
        <v>403</v>
      </c>
      <c r="I684" s="227" t="s">
        <v>10783</v>
      </c>
      <c r="J684" s="225" t="s">
        <v>10784</v>
      </c>
      <c r="K684" s="224" t="s">
        <v>846</v>
      </c>
      <c r="L684" s="225" t="s">
        <v>9861</v>
      </c>
      <c r="M684" s="224" t="s">
        <v>2226</v>
      </c>
      <c r="N684" s="224" t="s">
        <v>1098</v>
      </c>
      <c r="O684" s="224" t="s">
        <v>850</v>
      </c>
      <c r="P684" s="225" t="s">
        <v>9861</v>
      </c>
      <c r="Q684" s="224" t="s">
        <v>795</v>
      </c>
      <c r="R684" s="225" t="s">
        <v>10785</v>
      </c>
      <c r="S684" s="225" t="s">
        <v>10785</v>
      </c>
      <c r="T684" s="225" t="s">
        <v>10784</v>
      </c>
      <c r="U684" s="224" t="s">
        <v>890</v>
      </c>
      <c r="V684" s="224" t="s">
        <v>855</v>
      </c>
      <c r="W684" s="224" t="s">
        <v>1226</v>
      </c>
      <c r="X684" s="228" t="str">
        <f>VLOOKUP(HelpMe7[[#This Row],[Technician]],Technicians[#All],3,FALSE)</f>
        <v>RAK Ceramics</v>
      </c>
      <c r="Y684" s="228" t="str">
        <f>VLOOKUP(HelpMe7[[#This Row],[Technician]],Technicians[#All],2,FALSE)</f>
        <v>SAP Basis</v>
      </c>
      <c r="Z684" s="233" t="str">
        <f>IF((TEXT("Oct 28, 2024 00:00 AM","mmm dd, yyyy hh:mm") - TEXT(HelpMe7[[#This Row],[Updated Creation Date]],"mmm dd, yyyy hh:mm"))&gt;0, "Yes","No")</f>
        <v>Yes</v>
      </c>
      <c r="AA684" s="230">
        <f ca="1">IF(HelpMe7[[#This Row],[Updated Resolved Date]]="-",NOW()-TEXT(HelpMe7[[#This Row],[Updated Creation Date]],"mmm dd, yyyy hh:mm"),HelpMe7[[#This Row],[Updated Resolved Date]]-HelpMe7[[#This Row],[Updated Creation Date]])</f>
        <v>0.98194444444379769</v>
      </c>
      <c r="AB684" s="231">
        <f>YEAR(TEXT(HelpMe7[[#This Row],[Updated Creation Date]],"mmm dd, yyyy hh:mm"))</f>
        <v>2024</v>
      </c>
      <c r="AC684" s="228">
        <f>WEEKNUM(TEXT(HelpMe7[[#This Row],[Updated Creation Date]],"mmm dd, yyyy hh:mm"),2)</f>
        <v>41</v>
      </c>
      <c r="AD684" s="228" t="str">
        <f>_xlfn.CONCAT(HelpMe7[[#This Row],[Year]],"-W",HelpMe7[[#This Row],[Week'#]])</f>
        <v>2024-W41</v>
      </c>
      <c r="AE684" s="228" t="str">
        <f>IFERROR(VLOOKUP(HelpMe7[[#This Row],[ID]],CGTracker[#All],11,FALSE),"No CG Status Found")</f>
        <v>No CG Status Found</v>
      </c>
      <c r="AF684" s="228">
        <f>MONTH(TEXT(HelpMe7[[#This Row],[Updated Creation Date]],"mmm dd, yyyy hh:mm"))</f>
        <v>10</v>
      </c>
      <c r="AG684" s="228" t="str">
        <f>_xlfn.CONCAT(HelpMe7[[#This Row],[Year]],"-M",HelpMe7[[#This Row],[Month]])</f>
        <v>2024-M10</v>
      </c>
      <c r="AH684" s="228" t="str">
        <f ca="1">IF(HelpMe7[[#This Row],[Age]]&lt;2,"Less than 2",IF(HelpMe7[[#This Row],[Age]]&lt;5,"From 2 to 5",IF(HelpMe7[[#This Row],[Age]]&lt;10,"From 5 to 10","More than 10")))</f>
        <v>Less than 2</v>
      </c>
      <c r="AI6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45575.720138888886</v>
      </c>
      <c r="AJ6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45576.70208333333</v>
      </c>
    </row>
    <row r="685" spans="1:36" ht="26.1">
      <c r="A685" s="236" t="s">
        <v>10786</v>
      </c>
      <c r="B685" s="224" t="s">
        <v>117</v>
      </c>
      <c r="C685" s="224" t="s">
        <v>795</v>
      </c>
      <c r="D685" s="1" t="s">
        <v>5154</v>
      </c>
      <c r="E685" s="224" t="s">
        <v>1010</v>
      </c>
      <c r="F685" s="224" t="s">
        <v>881</v>
      </c>
      <c r="G685" s="224" t="s">
        <v>882</v>
      </c>
      <c r="H685" s="224" t="s">
        <v>403</v>
      </c>
      <c r="I685" s="227" t="s">
        <v>10787</v>
      </c>
      <c r="J685" s="225" t="s">
        <v>10788</v>
      </c>
      <c r="K685" s="224" t="s">
        <v>890</v>
      </c>
      <c r="L685" s="225" t="s">
        <v>10525</v>
      </c>
      <c r="M685" s="224" t="s">
        <v>933</v>
      </c>
      <c r="N685" s="224" t="s">
        <v>886</v>
      </c>
      <c r="O685" s="224" t="s">
        <v>850</v>
      </c>
      <c r="P685" s="225" t="s">
        <v>10525</v>
      </c>
      <c r="Q685" s="224" t="s">
        <v>795</v>
      </c>
      <c r="R685" s="225" t="s">
        <v>10789</v>
      </c>
      <c r="S685" s="225" t="s">
        <v>10789</v>
      </c>
      <c r="T685" s="225" t="s">
        <v>10788</v>
      </c>
      <c r="U685" s="224" t="s">
        <v>890</v>
      </c>
      <c r="V685" s="224" t="s">
        <v>855</v>
      </c>
      <c r="W685" s="224" t="s">
        <v>938</v>
      </c>
      <c r="X685" s="228" t="str">
        <f>VLOOKUP(HelpMe7[[#This Row],[Technician]],Technicians[#All],3,FALSE)</f>
        <v>RAK Ceramics</v>
      </c>
      <c r="Y685" s="228" t="str">
        <f>VLOOKUP(HelpMe7[[#This Row],[Technician]],Technicians[#All],2,FALSE)</f>
        <v>SAP Basis</v>
      </c>
      <c r="Z685" s="233" t="str">
        <f>IF((TEXT("Oct 28, 2024 00:00 AM","mmm dd, yyyy hh:mm") - TEXT(HelpMe7[[#This Row],[Updated Creation Date]],"mmm dd, yyyy hh:mm"))&gt;0, "Yes","No")</f>
        <v>Yes</v>
      </c>
      <c r="AA685" s="230">
        <f ca="1">IF(HelpMe7[[#This Row],[Updated Resolved Date]]="-",NOW()-TEXT(HelpMe7[[#This Row],[Updated Creation Date]],"mmm dd, yyyy hh:mm"),HelpMe7[[#This Row],[Updated Resolved Date]]-HelpMe7[[#This Row],[Updated Creation Date]])</f>
        <v>0.25902777777810115</v>
      </c>
      <c r="AB685" s="231">
        <f>YEAR(TEXT(HelpMe7[[#This Row],[Updated Creation Date]],"mmm dd, yyyy hh:mm"))</f>
        <v>2024</v>
      </c>
      <c r="AC685" s="228">
        <f>WEEKNUM(TEXT(HelpMe7[[#This Row],[Updated Creation Date]],"mmm dd, yyyy hh:mm"),2)</f>
        <v>41</v>
      </c>
      <c r="AD685" s="228" t="str">
        <f>_xlfn.CONCAT(HelpMe7[[#This Row],[Year]],"-W",HelpMe7[[#This Row],[Week'#]])</f>
        <v>2024-W41</v>
      </c>
      <c r="AE685" s="228" t="str">
        <f>IFERROR(VLOOKUP(HelpMe7[[#This Row],[ID]],CGTracker[#All],11,FALSE),"No CG Status Found")</f>
        <v>No CG Status Found</v>
      </c>
      <c r="AF685" s="228">
        <f>MONTH(TEXT(HelpMe7[[#This Row],[Updated Creation Date]],"mmm dd, yyyy hh:mm"))</f>
        <v>10</v>
      </c>
      <c r="AG685" s="228" t="str">
        <f>_xlfn.CONCAT(HelpMe7[[#This Row],[Year]],"-M",HelpMe7[[#This Row],[Month]])</f>
        <v>2024-M10</v>
      </c>
      <c r="AH685" s="228" t="str">
        <f ca="1">IF(HelpMe7[[#This Row],[Age]]&lt;2,"Less than 2",IF(HelpMe7[[#This Row],[Age]]&lt;5,"From 2 to 5",IF(HelpMe7[[#This Row],[Age]]&lt;10,"From 5 to 10","More than 10")))</f>
        <v>Less than 2</v>
      </c>
      <c r="AI6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45575.381249999999</v>
      </c>
      <c r="AJ6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45575.640277777777</v>
      </c>
    </row>
    <row r="686" spans="1:36" ht="26.1">
      <c r="A686" s="236" t="s">
        <v>10790</v>
      </c>
      <c r="B686" s="224" t="s">
        <v>117</v>
      </c>
      <c r="C686" s="224" t="s">
        <v>795</v>
      </c>
      <c r="D686" s="1" t="s">
        <v>5159</v>
      </c>
      <c r="E686" s="224" t="s">
        <v>5160</v>
      </c>
      <c r="F686" s="224" t="s">
        <v>881</v>
      </c>
      <c r="G686" s="224" t="s">
        <v>882</v>
      </c>
      <c r="H686" s="224" t="s">
        <v>403</v>
      </c>
      <c r="I686" s="227" t="s">
        <v>10791</v>
      </c>
      <c r="J686" s="225" t="s">
        <v>10792</v>
      </c>
      <c r="K686" s="224" t="s">
        <v>890</v>
      </c>
      <c r="L686" s="225" t="s">
        <v>9517</v>
      </c>
      <c r="M686" s="224" t="s">
        <v>933</v>
      </c>
      <c r="N686" s="224" t="s">
        <v>1122</v>
      </c>
      <c r="O686" s="224" t="s">
        <v>850</v>
      </c>
      <c r="P686" s="225" t="s">
        <v>9517</v>
      </c>
      <c r="Q686" s="224" t="s">
        <v>795</v>
      </c>
      <c r="R686" s="225" t="s">
        <v>10793</v>
      </c>
      <c r="S686" s="225" t="s">
        <v>10793</v>
      </c>
      <c r="T686" s="225" t="s">
        <v>10792</v>
      </c>
      <c r="U686" s="224" t="s">
        <v>890</v>
      </c>
      <c r="V686" s="224" t="s">
        <v>855</v>
      </c>
      <c r="W686" s="224" t="s">
        <v>938</v>
      </c>
      <c r="X686" s="228" t="str">
        <f>VLOOKUP(HelpMe7[[#This Row],[Technician]],Technicians[#All],3,FALSE)</f>
        <v>RAK Ceramics</v>
      </c>
      <c r="Y686" s="228" t="str">
        <f>VLOOKUP(HelpMe7[[#This Row],[Technician]],Technicians[#All],2,FALSE)</f>
        <v>SAP Basis</v>
      </c>
      <c r="Z686" s="230" t="str">
        <f>IF((TEXT("Oct 28, 2024 00:00 AM","mmm dd, yyyy hh:mm") - TEXT(HelpMe7[[#This Row],[Updated Creation Date]],"mmm dd, yyyy hh:mm"))&gt;0, "Yes","No")</f>
        <v>Yes</v>
      </c>
      <c r="AA686" s="230">
        <f ca="1">IF(HelpMe7[[#This Row],[Updated Resolved Date]]="-",NOW()-TEXT(HelpMe7[[#This Row],[Updated Creation Date]],"mmm dd, yyyy hh:mm"),HelpMe7[[#This Row],[Updated Resolved Date]]-HelpMe7[[#This Row],[Updated Creation Date]])</f>
        <v>5.2291666666642413</v>
      </c>
      <c r="AB686" s="231">
        <f>YEAR(TEXT(HelpMe7[[#This Row],[Updated Creation Date]],"mmm dd, yyyy hh:mm"))</f>
        <v>2024</v>
      </c>
      <c r="AC686" s="228">
        <f>WEEKNUM(TEXT(HelpMe7[[#This Row],[Updated Creation Date]],"mmm dd, yyyy hh:mm"),2)</f>
        <v>41</v>
      </c>
      <c r="AD686" s="228" t="str">
        <f>_xlfn.CONCAT(HelpMe7[[#This Row],[Year]],"-W",HelpMe7[[#This Row],[Week'#]])</f>
        <v>2024-W41</v>
      </c>
      <c r="AE686" s="228" t="str">
        <f>IFERROR(VLOOKUP(HelpMe7[[#This Row],[ID]],CGTracker[#All],11,FALSE),"No CG Status Found")</f>
        <v>No CG Status Found</v>
      </c>
      <c r="AF686" s="228">
        <f>MONTH(TEXT(HelpMe7[[#This Row],[Updated Creation Date]],"mmm dd, yyyy hh:mm"))</f>
        <v>10</v>
      </c>
      <c r="AG686" s="228" t="str">
        <f>_xlfn.CONCAT(HelpMe7[[#This Row],[Year]],"-M",HelpMe7[[#This Row],[Month]])</f>
        <v>2024-M10</v>
      </c>
      <c r="AH686" s="228" t="str">
        <f ca="1">IF(HelpMe7[[#This Row],[Age]]&lt;2,"Less than 2",IF(HelpMe7[[#This Row],[Age]]&lt;5,"From 2 to 5",IF(HelpMe7[[#This Row],[Age]]&lt;10,"From 5 to 10","More than 10")))</f>
        <v>From 5 to 10</v>
      </c>
      <c r="AI6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45575.404861111114</v>
      </c>
      <c r="AJ6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45580.634027777778</v>
      </c>
    </row>
    <row r="687" spans="1:36" ht="14.45">
      <c r="A687" s="236" t="s">
        <v>10794</v>
      </c>
      <c r="B687" s="224" t="s">
        <v>117</v>
      </c>
      <c r="C687" s="224" t="s">
        <v>795</v>
      </c>
      <c r="D687" s="1" t="s">
        <v>5165</v>
      </c>
      <c r="E687" s="224" t="s">
        <v>1705</v>
      </c>
      <c r="F687" s="224" t="s">
        <v>881</v>
      </c>
      <c r="G687" s="224" t="s">
        <v>882</v>
      </c>
      <c r="H687" s="224" t="s">
        <v>403</v>
      </c>
      <c r="I687" s="227" t="s">
        <v>10795</v>
      </c>
      <c r="J687" s="225" t="s">
        <v>10796</v>
      </c>
      <c r="K687" s="224" t="s">
        <v>846</v>
      </c>
      <c r="L687" s="225" t="s">
        <v>9861</v>
      </c>
      <c r="M687" s="224" t="s">
        <v>933</v>
      </c>
      <c r="N687" s="224" t="s">
        <v>886</v>
      </c>
      <c r="O687" s="224" t="s">
        <v>850</v>
      </c>
      <c r="P687" s="225" t="s">
        <v>9861</v>
      </c>
      <c r="Q687" s="224" t="s">
        <v>795</v>
      </c>
      <c r="R687" s="225" t="s">
        <v>10797</v>
      </c>
      <c r="S687" s="225" t="s">
        <v>10797</v>
      </c>
      <c r="T687" s="225" t="s">
        <v>10796</v>
      </c>
      <c r="U687" s="224" t="s">
        <v>890</v>
      </c>
      <c r="V687" s="224" t="s">
        <v>855</v>
      </c>
      <c r="W687" s="224" t="s">
        <v>869</v>
      </c>
      <c r="X687" s="228" t="str">
        <f>VLOOKUP(HelpMe7[[#This Row],[Technician]],Technicians[#All],3,FALSE)</f>
        <v>RAK Ceramics</v>
      </c>
      <c r="Y687" s="228" t="str">
        <f>VLOOKUP(HelpMe7[[#This Row],[Technician]],Technicians[#All],2,FALSE)</f>
        <v>SAP Basis</v>
      </c>
      <c r="Z687" s="233" t="str">
        <f>IF((TEXT("Oct 28, 2024 00:00 AM","mmm dd, yyyy hh:mm") - TEXT(HelpMe7[[#This Row],[Updated Creation Date]],"mmm dd, yyyy hh:mm"))&gt;0, "Yes","No")</f>
        <v>Yes</v>
      </c>
      <c r="AA687" s="230">
        <f ca="1">IF(HelpMe7[[#This Row],[Updated Resolved Date]]="-",NOW()-TEXT(HelpMe7[[#This Row],[Updated Creation Date]],"mmm dd, yyyy hh:mm"),HelpMe7[[#This Row],[Updated Resolved Date]]-HelpMe7[[#This Row],[Updated Creation Date]])</f>
        <v>1.0597222222204437</v>
      </c>
      <c r="AB687" s="231">
        <f>YEAR(TEXT(HelpMe7[[#This Row],[Updated Creation Date]],"mmm dd, yyyy hh:mm"))</f>
        <v>2024</v>
      </c>
      <c r="AC687" s="228">
        <f>WEEKNUM(TEXT(HelpMe7[[#This Row],[Updated Creation Date]],"mmm dd, yyyy hh:mm"),2)</f>
        <v>41</v>
      </c>
      <c r="AD687" s="228" t="str">
        <f>_xlfn.CONCAT(HelpMe7[[#This Row],[Year]],"-W",HelpMe7[[#This Row],[Week'#]])</f>
        <v>2024-W41</v>
      </c>
      <c r="AE687" s="228" t="str">
        <f>IFERROR(VLOOKUP(HelpMe7[[#This Row],[ID]],CGTracker[#All],11,FALSE),"No CG Status Found")</f>
        <v>No CG Status Found</v>
      </c>
      <c r="AF687" s="228">
        <f>MONTH(TEXT(HelpMe7[[#This Row],[Updated Creation Date]],"mmm dd, yyyy hh:mm"))</f>
        <v>10</v>
      </c>
      <c r="AG687" s="228" t="str">
        <f>_xlfn.CONCAT(HelpMe7[[#This Row],[Year]],"-M",HelpMe7[[#This Row],[Month]])</f>
        <v>2024-M10</v>
      </c>
      <c r="AH687" s="228" t="str">
        <f ca="1">IF(HelpMe7[[#This Row],[Age]]&lt;2,"Less than 2",IF(HelpMe7[[#This Row],[Age]]&lt;5,"From 2 to 5",IF(HelpMe7[[#This Row],[Age]]&lt;10,"From 5 to 10","More than 10")))</f>
        <v>Less than 2</v>
      </c>
      <c r="AI6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45575.638888888891</v>
      </c>
      <c r="AJ6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45576.698611111111</v>
      </c>
    </row>
    <row r="688" spans="1:36" ht="26.1">
      <c r="A688" s="236" t="s">
        <v>10798</v>
      </c>
      <c r="B688" s="224" t="s">
        <v>117</v>
      </c>
      <c r="C688" s="224" t="s">
        <v>795</v>
      </c>
      <c r="D688" s="1" t="s">
        <v>5170</v>
      </c>
      <c r="E688" s="224" t="s">
        <v>5171</v>
      </c>
      <c r="F688" s="224" t="s">
        <v>881</v>
      </c>
      <c r="G688" s="224" t="s">
        <v>882</v>
      </c>
      <c r="H688" s="224" t="s">
        <v>403</v>
      </c>
      <c r="I688" s="227" t="s">
        <v>10799</v>
      </c>
      <c r="J688" s="225" t="s">
        <v>10800</v>
      </c>
      <c r="K688" s="224" t="s">
        <v>890</v>
      </c>
      <c r="L688" s="225" t="s">
        <v>10309</v>
      </c>
      <c r="M688" s="224" t="s">
        <v>933</v>
      </c>
      <c r="N688" s="224" t="s">
        <v>1516</v>
      </c>
      <c r="O688" s="224" t="s">
        <v>850</v>
      </c>
      <c r="P688" s="225" t="s">
        <v>10309</v>
      </c>
      <c r="Q688" s="224" t="s">
        <v>795</v>
      </c>
      <c r="R688" s="225" t="s">
        <v>10801</v>
      </c>
      <c r="S688" s="225" t="s">
        <v>10801</v>
      </c>
      <c r="T688" s="225" t="s">
        <v>10800</v>
      </c>
      <c r="U688" s="224" t="s">
        <v>890</v>
      </c>
      <c r="V688" s="224" t="s">
        <v>5176</v>
      </c>
      <c r="W688" s="224" t="s">
        <v>938</v>
      </c>
      <c r="X688" s="228" t="str">
        <f>VLOOKUP(HelpMe7[[#This Row],[Technician]],Technicians[#All],3,FALSE)</f>
        <v>RAK Ceramics</v>
      </c>
      <c r="Y688" s="228" t="str">
        <f>VLOOKUP(HelpMe7[[#This Row],[Technician]],Technicians[#All],2,FALSE)</f>
        <v>SAP Basis</v>
      </c>
      <c r="Z688" s="233" t="str">
        <f>IF((TEXT("Oct 28, 2024 00:00 AM","mmm dd, yyyy hh:mm") - TEXT(HelpMe7[[#This Row],[Updated Creation Date]],"mmm dd, yyyy hh:mm"))&gt;0, "Yes","No")</f>
        <v>Yes</v>
      </c>
      <c r="AA688" s="230">
        <f ca="1">IF(HelpMe7[[#This Row],[Updated Resolved Date]]="-",NOW()-TEXT(HelpMe7[[#This Row],[Updated Creation Date]],"mmm dd, yyyy hh:mm"),HelpMe7[[#This Row],[Updated Resolved Date]]-HelpMe7[[#This Row],[Updated Creation Date]])</f>
        <v>7.8993055555547471</v>
      </c>
      <c r="AB688" s="231">
        <f>YEAR(TEXT(HelpMe7[[#This Row],[Updated Creation Date]],"mmm dd, yyyy hh:mm"))</f>
        <v>2024</v>
      </c>
      <c r="AC688" s="228">
        <f>WEEKNUM(TEXT(HelpMe7[[#This Row],[Updated Creation Date]],"mmm dd, yyyy hh:mm"),2)</f>
        <v>41</v>
      </c>
      <c r="AD688" s="228" t="str">
        <f>_xlfn.CONCAT(HelpMe7[[#This Row],[Year]],"-W",HelpMe7[[#This Row],[Week'#]])</f>
        <v>2024-W41</v>
      </c>
      <c r="AE688" s="228" t="str">
        <f>IFERROR(VLOOKUP(HelpMe7[[#This Row],[ID]],CGTracker[#All],11,FALSE),"No CG Status Found")</f>
        <v>No CG Status Found</v>
      </c>
      <c r="AF688" s="228">
        <f>MONTH(TEXT(HelpMe7[[#This Row],[Updated Creation Date]],"mmm dd, yyyy hh:mm"))</f>
        <v>10</v>
      </c>
      <c r="AG688" s="228" t="str">
        <f>_xlfn.CONCAT(HelpMe7[[#This Row],[Year]],"-M",HelpMe7[[#This Row],[Month]])</f>
        <v>2024-M10</v>
      </c>
      <c r="AH688" s="228" t="str">
        <f ca="1">IF(HelpMe7[[#This Row],[Age]]&lt;2,"Less than 2",IF(HelpMe7[[#This Row],[Age]]&lt;5,"From 2 to 5",IF(HelpMe7[[#This Row],[Age]]&lt;10,"From 5 to 10","More than 10")))</f>
        <v>From 5 to 10</v>
      </c>
      <c r="AI6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45575.718055555553</v>
      </c>
      <c r="AJ6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45583.617361111108</v>
      </c>
    </row>
    <row r="689" spans="1:36" ht="14.45">
      <c r="A689" s="236" t="s">
        <v>10802</v>
      </c>
      <c r="B689" s="224" t="s">
        <v>117</v>
      </c>
      <c r="C689" s="224" t="s">
        <v>795</v>
      </c>
      <c r="D689" s="1" t="s">
        <v>5177</v>
      </c>
      <c r="E689" s="224" t="s">
        <v>1094</v>
      </c>
      <c r="F689" s="224" t="s">
        <v>881</v>
      </c>
      <c r="G689" s="224" t="s">
        <v>882</v>
      </c>
      <c r="H689" s="224" t="s">
        <v>403</v>
      </c>
      <c r="I689" s="227" t="s">
        <v>10776</v>
      </c>
      <c r="J689" s="225" t="s">
        <v>10803</v>
      </c>
      <c r="K689" s="224" t="s">
        <v>846</v>
      </c>
      <c r="L689" s="225" t="s">
        <v>10804</v>
      </c>
      <c r="M689" s="224" t="s">
        <v>1094</v>
      </c>
      <c r="N689" s="224" t="s">
        <v>1098</v>
      </c>
      <c r="O689" s="224" t="s">
        <v>850</v>
      </c>
      <c r="P689" s="225" t="s">
        <v>10804</v>
      </c>
      <c r="Q689" s="224" t="s">
        <v>795</v>
      </c>
      <c r="R689" s="225" t="s">
        <v>10805</v>
      </c>
      <c r="S689" s="225" t="s">
        <v>10806</v>
      </c>
      <c r="T689" s="225" t="s">
        <v>10803</v>
      </c>
      <c r="U689" s="224" t="s">
        <v>890</v>
      </c>
      <c r="V689" s="224" t="s">
        <v>855</v>
      </c>
      <c r="W689" s="224" t="s">
        <v>869</v>
      </c>
      <c r="X689" s="228" t="str">
        <f>VLOOKUP(HelpMe7[[#This Row],[Technician]],Technicians[#All],3,FALSE)</f>
        <v>RAK Ceramics</v>
      </c>
      <c r="Y689" s="228" t="str">
        <f>VLOOKUP(HelpMe7[[#This Row],[Technician]],Technicians[#All],2,FALSE)</f>
        <v>SAP Basis</v>
      </c>
      <c r="Z689" s="233" t="str">
        <f>IF((TEXT("Oct 28, 2024 00:00 AM","mmm dd, yyyy hh:mm") - TEXT(HelpMe7[[#This Row],[Updated Creation Date]],"mmm dd, yyyy hh:mm"))&gt;0, "Yes","No")</f>
        <v>Yes</v>
      </c>
      <c r="AA689" s="230">
        <f ca="1">IF(HelpMe7[[#This Row],[Updated Resolved Date]]="-",NOW()-TEXT(HelpMe7[[#This Row],[Updated Creation Date]],"mmm dd, yyyy hh:mm"),HelpMe7[[#This Row],[Updated Resolved Date]]-HelpMe7[[#This Row],[Updated Creation Date]])</f>
        <v>34.027083333334303</v>
      </c>
      <c r="AB689" s="231">
        <f>YEAR(TEXT(HelpMe7[[#This Row],[Updated Creation Date]],"mmm dd, yyyy hh:mm"))</f>
        <v>2024</v>
      </c>
      <c r="AC689" s="228">
        <f>WEEKNUM(TEXT(HelpMe7[[#This Row],[Updated Creation Date]],"mmm dd, yyyy hh:mm"),2)</f>
        <v>41</v>
      </c>
      <c r="AD689" s="228" t="str">
        <f>_xlfn.CONCAT(HelpMe7[[#This Row],[Year]],"-W",HelpMe7[[#This Row],[Week'#]])</f>
        <v>2024-W41</v>
      </c>
      <c r="AE689" s="228" t="str">
        <f>IFERROR(VLOOKUP(HelpMe7[[#This Row],[ID]],CGTracker[#All],11,FALSE),"No CG Status Found")</f>
        <v>No CG Status Found</v>
      </c>
      <c r="AF689" s="228">
        <f>MONTH(TEXT(HelpMe7[[#This Row],[Updated Creation Date]],"mmm dd, yyyy hh:mm"))</f>
        <v>10</v>
      </c>
      <c r="AG689" s="228" t="str">
        <f>_xlfn.CONCAT(HelpMe7[[#This Row],[Year]],"-M",HelpMe7[[#This Row],[Month]])</f>
        <v>2024-M10</v>
      </c>
      <c r="AH689" s="228" t="str">
        <f ca="1">IF(HelpMe7[[#This Row],[Age]]&lt;2,"Less than 2",IF(HelpMe7[[#This Row],[Age]]&lt;5,"From 2 to 5",IF(HelpMe7[[#This Row],[Age]]&lt;10,"From 5 to 10","More than 10")))</f>
        <v>More than 10</v>
      </c>
      <c r="AI6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45575.682638888888</v>
      </c>
      <c r="AJ6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45609.709722222222</v>
      </c>
    </row>
    <row r="690" spans="1:36" ht="26.1">
      <c r="A690" s="236" t="s">
        <v>10807</v>
      </c>
      <c r="B690" s="224" t="s">
        <v>156</v>
      </c>
      <c r="C690" s="224" t="s">
        <v>892</v>
      </c>
      <c r="D690" s="1" t="s">
        <v>5183</v>
      </c>
      <c r="E690" s="224" t="s">
        <v>1499</v>
      </c>
      <c r="F690" s="224" t="s">
        <v>1054</v>
      </c>
      <c r="G690" s="224" t="s">
        <v>1055</v>
      </c>
      <c r="H690" s="224" t="s">
        <v>403</v>
      </c>
      <c r="I690" s="227" t="s">
        <v>10808</v>
      </c>
      <c r="J690" s="225" t="s">
        <v>10809</v>
      </c>
      <c r="K690" s="224" t="s">
        <v>846</v>
      </c>
      <c r="L690" s="225" t="s">
        <v>10810</v>
      </c>
      <c r="M690" s="224" t="s">
        <v>1499</v>
      </c>
      <c r="N690" s="224" t="s">
        <v>5187</v>
      </c>
      <c r="O690" s="224" t="s">
        <v>850</v>
      </c>
      <c r="P690" s="225" t="s">
        <v>10810</v>
      </c>
      <c r="Q690" s="224" t="s">
        <v>795</v>
      </c>
      <c r="R690" s="225" t="s">
        <v>10811</v>
      </c>
      <c r="S690" s="225" t="s">
        <v>10735</v>
      </c>
      <c r="T690" s="225" t="s">
        <v>10809</v>
      </c>
      <c r="U690" s="224" t="s">
        <v>855</v>
      </c>
      <c r="V690" s="224" t="s">
        <v>855</v>
      </c>
      <c r="W690" s="224" t="s">
        <v>869</v>
      </c>
      <c r="X690" s="228" t="str">
        <f>VLOOKUP(HelpMe7[[#This Row],[Technician]],Technicians[#All],3,FALSE)</f>
        <v>RAK Ceramics</v>
      </c>
      <c r="Y690" s="228" t="str">
        <f>VLOOKUP(HelpMe7[[#This Row],[Technician]],Technicians[#All],2,FALSE)</f>
        <v>SAP PP</v>
      </c>
      <c r="Z690" s="230" t="str">
        <f>IF((TEXT("Oct 28, 2024 00:00 AM","mmm dd, yyyy hh:mm") - TEXT(HelpMe7[[#This Row],[Updated Creation Date]],"mmm dd, yyyy hh:mm"))&gt;0, "Yes","No")</f>
        <v>Yes</v>
      </c>
      <c r="AA690" s="230">
        <f ca="1">IF(HelpMe7[[#This Row],[Updated Resolved Date]]="-",NOW()-TEXT(HelpMe7[[#This Row],[Updated Creation Date]],"mmm dd, yyyy hh:mm"),HelpMe7[[#This Row],[Updated Resolved Date]]-HelpMe7[[#This Row],[Updated Creation Date]])</f>
        <v>27.330555555556202</v>
      </c>
      <c r="AB690" s="231">
        <f>YEAR(TEXT(HelpMe7[[#This Row],[Updated Creation Date]],"mmm dd, yyyy hh:mm"))</f>
        <v>2024</v>
      </c>
      <c r="AC690" s="228">
        <f>WEEKNUM(TEXT(HelpMe7[[#This Row],[Updated Creation Date]],"mmm dd, yyyy hh:mm"),2)</f>
        <v>41</v>
      </c>
      <c r="AD690" s="228" t="str">
        <f>_xlfn.CONCAT(HelpMe7[[#This Row],[Year]],"-W",HelpMe7[[#This Row],[Week'#]])</f>
        <v>2024-W41</v>
      </c>
      <c r="AE690" s="228" t="str">
        <f>IFERROR(VLOOKUP(HelpMe7[[#This Row],[ID]],CGTracker[#All],11,FALSE),"No CG Status Found")</f>
        <v>No CG Status Found</v>
      </c>
      <c r="AF690" s="228">
        <f>MONTH(TEXT(HelpMe7[[#This Row],[Updated Creation Date]],"mmm dd, yyyy hh:mm"))</f>
        <v>10</v>
      </c>
      <c r="AG690" s="228" t="str">
        <f>_xlfn.CONCAT(HelpMe7[[#This Row],[Year]],"-M",HelpMe7[[#This Row],[Month]])</f>
        <v>2024-M10</v>
      </c>
      <c r="AH690" s="228" t="str">
        <f ca="1">IF(HelpMe7[[#This Row],[Age]]&lt;2,"Less than 2",IF(HelpMe7[[#This Row],[Age]]&lt;5,"From 2 to 5",IF(HelpMe7[[#This Row],[Age]]&lt;10,"From 5 to 10","More than 10")))</f>
        <v>More than 10</v>
      </c>
      <c r="AI6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45575.367361111108</v>
      </c>
      <c r="AJ6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45602.697916666664</v>
      </c>
    </row>
    <row r="691" spans="1:36" ht="14.45">
      <c r="A691" s="236" t="s">
        <v>10812</v>
      </c>
      <c r="B691" s="224" t="s">
        <v>117</v>
      </c>
      <c r="C691" s="224" t="s">
        <v>892</v>
      </c>
      <c r="D691" s="1" t="s">
        <v>5190</v>
      </c>
      <c r="E691" s="224" t="s">
        <v>1086</v>
      </c>
      <c r="F691" s="224" t="s">
        <v>881</v>
      </c>
      <c r="G691" s="224" t="s">
        <v>882</v>
      </c>
      <c r="H691" s="224" t="s">
        <v>403</v>
      </c>
      <c r="I691" s="227" t="s">
        <v>10813</v>
      </c>
      <c r="J691" s="225" t="s">
        <v>10814</v>
      </c>
      <c r="K691" s="224" t="s">
        <v>846</v>
      </c>
      <c r="L691" s="225" t="s">
        <v>9720</v>
      </c>
      <c r="M691" s="224" t="s">
        <v>1086</v>
      </c>
      <c r="N691" s="224" t="s">
        <v>1004</v>
      </c>
      <c r="O691" s="224" t="s">
        <v>850</v>
      </c>
      <c r="P691" s="225" t="s">
        <v>9720</v>
      </c>
      <c r="Q691" s="224" t="s">
        <v>795</v>
      </c>
      <c r="R691" s="225" t="s">
        <v>10815</v>
      </c>
      <c r="S691" s="225" t="s">
        <v>10815</v>
      </c>
      <c r="T691" s="225" t="s">
        <v>10814</v>
      </c>
      <c r="U691" s="224" t="s">
        <v>890</v>
      </c>
      <c r="V691" s="224" t="s">
        <v>855</v>
      </c>
      <c r="W691" s="224" t="s">
        <v>869</v>
      </c>
      <c r="X691" s="228" t="str">
        <f>VLOOKUP(HelpMe7[[#This Row],[Technician]],Technicians[#All],3,FALSE)</f>
        <v>RAK Ceramics</v>
      </c>
      <c r="Y691" s="228" t="str">
        <f>VLOOKUP(HelpMe7[[#This Row],[Technician]],Technicians[#All],2,FALSE)</f>
        <v>SAP Basis</v>
      </c>
      <c r="Z691" s="233" t="str">
        <f>IF((TEXT("Oct 28, 2024 00:00 AM","mmm dd, yyyy hh:mm") - TEXT(HelpMe7[[#This Row],[Updated Creation Date]],"mmm dd, yyyy hh:mm"))&gt;0, "Yes","No")</f>
        <v>Yes</v>
      </c>
      <c r="AA691" s="230">
        <f ca="1">IF(HelpMe7[[#This Row],[Updated Resolved Date]]="-",NOW()-TEXT(HelpMe7[[#This Row],[Updated Creation Date]],"mmm dd, yyyy hh:mm"),HelpMe7[[#This Row],[Updated Resolved Date]]-HelpMe7[[#This Row],[Updated Creation Date]])</f>
        <v>4.8472222222189885</v>
      </c>
      <c r="AB691" s="231">
        <f>YEAR(TEXT(HelpMe7[[#This Row],[Updated Creation Date]],"mmm dd, yyyy hh:mm"))</f>
        <v>2024</v>
      </c>
      <c r="AC691" s="228">
        <f>WEEKNUM(TEXT(HelpMe7[[#This Row],[Updated Creation Date]],"mmm dd, yyyy hh:mm"),2)</f>
        <v>41</v>
      </c>
      <c r="AD691" s="228" t="str">
        <f>_xlfn.CONCAT(HelpMe7[[#This Row],[Year]],"-W",HelpMe7[[#This Row],[Week'#]])</f>
        <v>2024-W41</v>
      </c>
      <c r="AE691" s="228" t="str">
        <f>IFERROR(VLOOKUP(HelpMe7[[#This Row],[ID]],CGTracker[#All],11,FALSE),"No CG Status Found")</f>
        <v>No CG Status Found</v>
      </c>
      <c r="AF691" s="228">
        <f>MONTH(TEXT(HelpMe7[[#This Row],[Updated Creation Date]],"mmm dd, yyyy hh:mm"))</f>
        <v>10</v>
      </c>
      <c r="AG691" s="228" t="str">
        <f>_xlfn.CONCAT(HelpMe7[[#This Row],[Year]],"-M",HelpMe7[[#This Row],[Month]])</f>
        <v>2024-M10</v>
      </c>
      <c r="AH691" s="228" t="str">
        <f ca="1">IF(HelpMe7[[#This Row],[Age]]&lt;2,"Less than 2",IF(HelpMe7[[#This Row],[Age]]&lt;5,"From 2 to 5",IF(HelpMe7[[#This Row],[Age]]&lt;10,"From 5 to 10","More than 10")))</f>
        <v>From 2 to 5</v>
      </c>
      <c r="AI6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45575.761805555558</v>
      </c>
      <c r="AJ6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45580.609027777777</v>
      </c>
    </row>
    <row r="692" spans="1:36" ht="26.1">
      <c r="A692" s="236" t="s">
        <v>10816</v>
      </c>
      <c r="B692" s="224" t="s">
        <v>117</v>
      </c>
      <c r="C692" s="224" t="s">
        <v>795</v>
      </c>
      <c r="D692" s="1" t="s">
        <v>5195</v>
      </c>
      <c r="E692" s="224" t="s">
        <v>4310</v>
      </c>
      <c r="F692" s="224" t="s">
        <v>881</v>
      </c>
      <c r="G692" s="224" t="s">
        <v>882</v>
      </c>
      <c r="H692" s="224" t="s">
        <v>403</v>
      </c>
      <c r="I692" s="227" t="s">
        <v>10817</v>
      </c>
      <c r="J692" s="225" t="s">
        <v>10818</v>
      </c>
      <c r="K692" s="224" t="s">
        <v>890</v>
      </c>
      <c r="L692" s="225" t="s">
        <v>9720</v>
      </c>
      <c r="M692" s="224" t="s">
        <v>933</v>
      </c>
      <c r="N692" s="224" t="s">
        <v>945</v>
      </c>
      <c r="O692" s="224" t="s">
        <v>850</v>
      </c>
      <c r="P692" s="225" t="s">
        <v>10819</v>
      </c>
      <c r="Q692" s="224" t="s">
        <v>795</v>
      </c>
      <c r="R692" s="225" t="s">
        <v>10820</v>
      </c>
      <c r="S692" s="225" t="s">
        <v>10820</v>
      </c>
      <c r="T692" s="225" t="s">
        <v>10818</v>
      </c>
      <c r="U692" s="224" t="s">
        <v>890</v>
      </c>
      <c r="V692" s="224" t="s">
        <v>855</v>
      </c>
      <c r="W692" s="224" t="s">
        <v>938</v>
      </c>
      <c r="X692" s="228" t="str">
        <f>VLOOKUP(HelpMe7[[#This Row],[Technician]],Technicians[#All],3,FALSE)</f>
        <v>RAK Ceramics</v>
      </c>
      <c r="Y692" s="228" t="str">
        <f>VLOOKUP(HelpMe7[[#This Row],[Technician]],Technicians[#All],2,FALSE)</f>
        <v>SAP Basis</v>
      </c>
      <c r="Z692" s="230" t="str">
        <f>IF((TEXT("Oct 28, 2024 00:00 AM","mmm dd, yyyy hh:mm") - TEXT(HelpMe7[[#This Row],[Updated Creation Date]],"mmm dd, yyyy hh:mm"))&gt;0, "Yes","No")</f>
        <v>Yes</v>
      </c>
      <c r="AA692" s="230">
        <f ca="1">IF(HelpMe7[[#This Row],[Updated Resolved Date]]="-",NOW()-TEXT(HelpMe7[[#This Row],[Updated Creation Date]],"mmm dd, yyyy hh:mm"),HelpMe7[[#This Row],[Updated Resolved Date]]-HelpMe7[[#This Row],[Updated Creation Date]])</f>
        <v>4.1888888888861402</v>
      </c>
      <c r="AB692" s="231">
        <f>YEAR(TEXT(HelpMe7[[#This Row],[Updated Creation Date]],"mmm dd, yyyy hh:mm"))</f>
        <v>2024</v>
      </c>
      <c r="AC692" s="228">
        <f>WEEKNUM(TEXT(HelpMe7[[#This Row],[Updated Creation Date]],"mmm dd, yyyy hh:mm"),2)</f>
        <v>41</v>
      </c>
      <c r="AD692" s="228" t="str">
        <f>_xlfn.CONCAT(HelpMe7[[#This Row],[Year]],"-W",HelpMe7[[#This Row],[Week'#]])</f>
        <v>2024-W41</v>
      </c>
      <c r="AE692" s="228" t="str">
        <f>IFERROR(VLOOKUP(HelpMe7[[#This Row],[ID]],CGTracker[#All],11,FALSE),"No CG Status Found")</f>
        <v>No CG Status Found</v>
      </c>
      <c r="AF692" s="228">
        <f>MONTH(TEXT(HelpMe7[[#This Row],[Updated Creation Date]],"mmm dd, yyyy hh:mm"))</f>
        <v>10</v>
      </c>
      <c r="AG692" s="228" t="str">
        <f>_xlfn.CONCAT(HelpMe7[[#This Row],[Year]],"-M",HelpMe7[[#This Row],[Month]])</f>
        <v>2024-M10</v>
      </c>
      <c r="AH692" s="228" t="str">
        <f ca="1">IF(HelpMe7[[#This Row],[Age]]&lt;2,"Less than 2",IF(HelpMe7[[#This Row],[Age]]&lt;5,"From 2 to 5",IF(HelpMe7[[#This Row],[Age]]&lt;10,"From 5 to 10","More than 10")))</f>
        <v>From 2 to 5</v>
      </c>
      <c r="AI6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45576.42291666667</v>
      </c>
      <c r="AJ6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45580.611805555556</v>
      </c>
    </row>
    <row r="693" spans="1:36" ht="14.45">
      <c r="A693" s="236" t="s">
        <v>10821</v>
      </c>
      <c r="B693" s="224" t="s">
        <v>117</v>
      </c>
      <c r="C693" s="224" t="s">
        <v>795</v>
      </c>
      <c r="D693" s="1" t="s">
        <v>5201</v>
      </c>
      <c r="E693" s="224" t="s">
        <v>5202</v>
      </c>
      <c r="F693" s="224" t="s">
        <v>881</v>
      </c>
      <c r="G693" s="224" t="s">
        <v>882</v>
      </c>
      <c r="H693" s="224" t="s">
        <v>403</v>
      </c>
      <c r="I693" s="227" t="s">
        <v>10822</v>
      </c>
      <c r="J693" s="225" t="s">
        <v>10823</v>
      </c>
      <c r="K693" s="224" t="s">
        <v>846</v>
      </c>
      <c r="L693" s="225" t="s">
        <v>9720</v>
      </c>
      <c r="M693" s="224" t="s">
        <v>933</v>
      </c>
      <c r="N693" s="224" t="s">
        <v>1446</v>
      </c>
      <c r="O693" s="224" t="s">
        <v>850</v>
      </c>
      <c r="P693" s="225" t="s">
        <v>9720</v>
      </c>
      <c r="Q693" s="224" t="s">
        <v>795</v>
      </c>
      <c r="R693" s="225" t="s">
        <v>10824</v>
      </c>
      <c r="S693" s="225" t="s">
        <v>10824</v>
      </c>
      <c r="T693" s="225" t="s">
        <v>10823</v>
      </c>
      <c r="U693" s="224" t="s">
        <v>890</v>
      </c>
      <c r="V693" s="224" t="s">
        <v>855</v>
      </c>
      <c r="W693" s="224" t="s">
        <v>869</v>
      </c>
      <c r="X693" s="228" t="str">
        <f>VLOOKUP(HelpMe7[[#This Row],[Technician]],Technicians[#All],3,FALSE)</f>
        <v>RAK Ceramics</v>
      </c>
      <c r="Y693" s="228" t="str">
        <f>VLOOKUP(HelpMe7[[#This Row],[Technician]],Technicians[#All],2,FALSE)</f>
        <v>SAP Basis</v>
      </c>
      <c r="Z693" s="233" t="str">
        <f>IF((TEXT("Oct 28, 2024 00:00 AM","mmm dd, yyyy hh:mm") - TEXT(HelpMe7[[#This Row],[Updated Creation Date]],"mmm dd, yyyy hh:mm"))&gt;0, "Yes","No")</f>
        <v>Yes</v>
      </c>
      <c r="AA693" s="230">
        <f ca="1">IF(HelpMe7[[#This Row],[Updated Resolved Date]]="-",NOW()-TEXT(HelpMe7[[#This Row],[Updated Creation Date]],"mmm dd, yyyy hh:mm"),HelpMe7[[#This Row],[Updated Resolved Date]]-HelpMe7[[#This Row],[Updated Creation Date]])</f>
        <v>1.2638888888905058</v>
      </c>
      <c r="AB693" s="231">
        <f>YEAR(TEXT(HelpMe7[[#This Row],[Updated Creation Date]],"mmm dd, yyyy hh:mm"))</f>
        <v>2024</v>
      </c>
      <c r="AC693" s="228">
        <f>WEEKNUM(TEXT(HelpMe7[[#This Row],[Updated Creation Date]],"mmm dd, yyyy hh:mm"),2)</f>
        <v>42</v>
      </c>
      <c r="AD693" s="228" t="str">
        <f>_xlfn.CONCAT(HelpMe7[[#This Row],[Year]],"-W",HelpMe7[[#This Row],[Week'#]])</f>
        <v>2024-W42</v>
      </c>
      <c r="AE693" s="228" t="str">
        <f>IFERROR(VLOOKUP(HelpMe7[[#This Row],[ID]],CGTracker[#All],11,FALSE),"No CG Status Found")</f>
        <v>No CG Status Found</v>
      </c>
      <c r="AF693" s="228">
        <f>MONTH(TEXT(HelpMe7[[#This Row],[Updated Creation Date]],"mmm dd, yyyy hh:mm"))</f>
        <v>10</v>
      </c>
      <c r="AG693" s="228" t="str">
        <f>_xlfn.CONCAT(HelpMe7[[#This Row],[Year]],"-M",HelpMe7[[#This Row],[Month]])</f>
        <v>2024-M10</v>
      </c>
      <c r="AH693" s="228" t="str">
        <f ca="1">IF(HelpMe7[[#This Row],[Age]]&lt;2,"Less than 2",IF(HelpMe7[[#This Row],[Age]]&lt;5,"From 2 to 5",IF(HelpMe7[[#This Row],[Age]]&lt;10,"From 5 to 10","More than 10")))</f>
        <v>Less than 2</v>
      </c>
      <c r="AI6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45579.352777777778</v>
      </c>
      <c r="AJ6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45580.616666666669</v>
      </c>
    </row>
    <row r="694" spans="1:36" ht="26.1">
      <c r="A694" s="236" t="s">
        <v>10825</v>
      </c>
      <c r="B694" s="224" t="s">
        <v>156</v>
      </c>
      <c r="C694" s="224" t="s">
        <v>892</v>
      </c>
      <c r="D694" s="1" t="s">
        <v>175</v>
      </c>
      <c r="E694" s="224" t="s">
        <v>2527</v>
      </c>
      <c r="F694" s="224" t="s">
        <v>2387</v>
      </c>
      <c r="G694" s="224" t="s">
        <v>1011</v>
      </c>
      <c r="H694" s="224" t="s">
        <v>746</v>
      </c>
      <c r="I694" s="227" t="s">
        <v>10826</v>
      </c>
      <c r="J694" s="225" t="s">
        <v>10827</v>
      </c>
      <c r="K694" s="224" t="s">
        <v>846</v>
      </c>
      <c r="L694" s="225" t="s">
        <v>855</v>
      </c>
      <c r="M694" s="224" t="s">
        <v>933</v>
      </c>
      <c r="N694" s="224" t="s">
        <v>924</v>
      </c>
      <c r="O694" s="224" t="s">
        <v>917</v>
      </c>
      <c r="P694" s="225" t="s">
        <v>10828</v>
      </c>
      <c r="Q694" s="224" t="s">
        <v>892</v>
      </c>
      <c r="R694" s="225" t="s">
        <v>855</v>
      </c>
      <c r="S694" s="225" t="s">
        <v>10829</v>
      </c>
      <c r="T694" s="225" t="s">
        <v>10827</v>
      </c>
      <c r="U694" s="224" t="s">
        <v>855</v>
      </c>
      <c r="V694" s="224" t="s">
        <v>5212</v>
      </c>
      <c r="W694" s="224" t="s">
        <v>869</v>
      </c>
      <c r="X694" s="228" t="str">
        <f>VLOOKUP(HelpMe7[[#This Row],[Technician]],Technicians[#All],3,FALSE)</f>
        <v>Capgemini</v>
      </c>
      <c r="Y694" s="228" t="str">
        <f>VLOOKUP(HelpMe7[[#This Row],[Technician]],Technicians[#All],2,FALSE)</f>
        <v>SAP FICO</v>
      </c>
      <c r="Z694" s="233" t="str">
        <f>IF((TEXT("Oct 28, 2024 00:00 AM","mmm dd, yyyy hh:mm") - TEXT(HelpMe7[[#This Row],[Updated Creation Date]],"mmm dd, yyyy hh:mm"))&gt;0, "Yes","No")</f>
        <v>Yes</v>
      </c>
      <c r="AA694" s="230">
        <f ca="1">IF(HelpMe7[[#This Row],[Updated Resolved Date]]="-",NOW()-TEXT(HelpMe7[[#This Row],[Updated Creation Date]],"mmm dd, yyyy hh:mm"),HelpMe7[[#This Row],[Updated Resolved Date]]-HelpMe7[[#This Row],[Updated Creation Date]])</f>
        <v>74.339463194439304</v>
      </c>
      <c r="AB694" s="231">
        <f>YEAR(TEXT(HelpMe7[[#This Row],[Updated Creation Date]],"mmm dd, yyyy hh:mm"))</f>
        <v>2024</v>
      </c>
      <c r="AC694" s="228">
        <f>WEEKNUM(TEXT(HelpMe7[[#This Row],[Updated Creation Date]],"mmm dd, yyyy hh:mm"),2)</f>
        <v>42</v>
      </c>
      <c r="AD694" s="228" t="str">
        <f>_xlfn.CONCAT(HelpMe7[[#This Row],[Year]],"-W",HelpMe7[[#This Row],[Week'#]])</f>
        <v>2024-W42</v>
      </c>
      <c r="AE694" s="228" t="str">
        <f>IFERROR(VLOOKUP(HelpMe7[[#This Row],[ID]],CGTracker[#All],11,FALSE),"No CG Status Found")</f>
        <v>No CG Status Found</v>
      </c>
      <c r="AF694" s="228">
        <f>MONTH(TEXT(HelpMe7[[#This Row],[Updated Creation Date]],"mmm dd, yyyy hh:mm"))</f>
        <v>10</v>
      </c>
      <c r="AG694" s="228" t="str">
        <f>_xlfn.CONCAT(HelpMe7[[#This Row],[Year]],"-M",HelpMe7[[#This Row],[Month]])</f>
        <v>2024-M10</v>
      </c>
      <c r="AH694" s="228" t="str">
        <f ca="1">IF(HelpMe7[[#This Row],[Age]]&lt;2,"Less than 2",IF(HelpMe7[[#This Row],[Age]]&lt;5,"From 2 to 5",IF(HelpMe7[[#This Row],[Age]]&lt;10,"From 5 to 10","More than 10")))</f>
        <v>More than 10</v>
      </c>
      <c r="AI6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45579.418055555558</v>
      </c>
      <c r="AJ6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695" spans="1:36" ht="14.45">
      <c r="A695" s="236" t="s">
        <v>10830</v>
      </c>
      <c r="B695" s="224" t="s">
        <v>117</v>
      </c>
      <c r="C695" s="224" t="s">
        <v>795</v>
      </c>
      <c r="D695" s="1" t="s">
        <v>5213</v>
      </c>
      <c r="E695" s="224" t="s">
        <v>5214</v>
      </c>
      <c r="F695" s="224" t="s">
        <v>881</v>
      </c>
      <c r="G695" s="224" t="s">
        <v>882</v>
      </c>
      <c r="H695" s="224" t="s">
        <v>403</v>
      </c>
      <c r="I695" s="227" t="s">
        <v>10831</v>
      </c>
      <c r="J695" s="225" t="s">
        <v>10832</v>
      </c>
      <c r="K695" s="224" t="s">
        <v>846</v>
      </c>
      <c r="L695" s="225" t="s">
        <v>10671</v>
      </c>
      <c r="M695" s="224" t="s">
        <v>933</v>
      </c>
      <c r="N695" s="224" t="s">
        <v>899</v>
      </c>
      <c r="O695" s="224" t="s">
        <v>850</v>
      </c>
      <c r="P695" s="225" t="s">
        <v>10671</v>
      </c>
      <c r="Q695" s="224" t="s">
        <v>795</v>
      </c>
      <c r="R695" s="225" t="s">
        <v>4517</v>
      </c>
      <c r="S695" s="225" t="s">
        <v>10833</v>
      </c>
      <c r="T695" s="225" t="s">
        <v>10832</v>
      </c>
      <c r="U695" s="224" t="s">
        <v>890</v>
      </c>
      <c r="V695" s="224" t="s">
        <v>855</v>
      </c>
      <c r="W695" s="224" t="s">
        <v>869</v>
      </c>
      <c r="X695" s="228" t="str">
        <f>VLOOKUP(HelpMe7[[#This Row],[Technician]],Technicians[#All],3,FALSE)</f>
        <v>RAK Ceramics</v>
      </c>
      <c r="Y695" s="228" t="str">
        <f>VLOOKUP(HelpMe7[[#This Row],[Technician]],Technicians[#All],2,FALSE)</f>
        <v>SAP Basis</v>
      </c>
      <c r="Z695" s="233" t="str">
        <f>IF((TEXT("Oct 28, 2024 00:00 AM","mmm dd, yyyy hh:mm") - TEXT(HelpMe7[[#This Row],[Updated Creation Date]],"mmm dd, yyyy hh:mm"))&gt;0, "Yes","No")</f>
        <v>Yes</v>
      </c>
      <c r="AA695" s="230">
        <f ca="1">IF(HelpMe7[[#This Row],[Updated Resolved Date]]="-",NOW()-TEXT(HelpMe7[[#This Row],[Updated Creation Date]],"mmm dd, yyyy hh:mm"),HelpMe7[[#This Row],[Updated Resolved Date]]-HelpMe7[[#This Row],[Updated Creation Date]])</f>
        <v>7.265277777776646</v>
      </c>
      <c r="AB695" s="231">
        <f>YEAR(TEXT(HelpMe7[[#This Row],[Updated Creation Date]],"mmm dd, yyyy hh:mm"))</f>
        <v>2024</v>
      </c>
      <c r="AC695" s="228">
        <f>WEEKNUM(TEXT(HelpMe7[[#This Row],[Updated Creation Date]],"mmm dd, yyyy hh:mm"),2)</f>
        <v>42</v>
      </c>
      <c r="AD695" s="228" t="str">
        <f>_xlfn.CONCAT(HelpMe7[[#This Row],[Year]],"-W",HelpMe7[[#This Row],[Week'#]])</f>
        <v>2024-W42</v>
      </c>
      <c r="AE695" s="228" t="str">
        <f>IFERROR(VLOOKUP(HelpMe7[[#This Row],[ID]],CGTracker[#All],11,FALSE),"No CG Status Found")</f>
        <v>No CG Status Found</v>
      </c>
      <c r="AF695" s="228">
        <f>MONTH(TEXT(HelpMe7[[#This Row],[Updated Creation Date]],"mmm dd, yyyy hh:mm"))</f>
        <v>10</v>
      </c>
      <c r="AG695" s="228" t="str">
        <f>_xlfn.CONCAT(HelpMe7[[#This Row],[Year]],"-M",HelpMe7[[#This Row],[Month]])</f>
        <v>2024-M10</v>
      </c>
      <c r="AH695" s="228" t="str">
        <f ca="1">IF(HelpMe7[[#This Row],[Age]]&lt;2,"Less than 2",IF(HelpMe7[[#This Row],[Age]]&lt;5,"From 2 to 5",IF(HelpMe7[[#This Row],[Age]]&lt;10,"From 5 to 10","More than 10")))</f>
        <v>From 5 to 10</v>
      </c>
      <c r="AI6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45579.431250000001</v>
      </c>
      <c r="AJ6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45586.696527777778</v>
      </c>
    </row>
    <row r="696" spans="1:36" ht="26.1">
      <c r="A696" s="236" t="s">
        <v>10834</v>
      </c>
      <c r="B696" s="224" t="s">
        <v>117</v>
      </c>
      <c r="C696" s="224" t="s">
        <v>795</v>
      </c>
      <c r="D696" s="1" t="s">
        <v>5220</v>
      </c>
      <c r="E696" s="224" t="s">
        <v>1094</v>
      </c>
      <c r="F696" s="224" t="s">
        <v>881</v>
      </c>
      <c r="G696" s="224" t="s">
        <v>882</v>
      </c>
      <c r="H696" s="224" t="s">
        <v>403</v>
      </c>
      <c r="I696" s="227" t="s">
        <v>10835</v>
      </c>
      <c r="J696" s="225" t="s">
        <v>10836</v>
      </c>
      <c r="K696" s="224" t="s">
        <v>890</v>
      </c>
      <c r="L696" s="225" t="s">
        <v>9517</v>
      </c>
      <c r="M696" s="224" t="s">
        <v>1094</v>
      </c>
      <c r="N696" s="224" t="s">
        <v>1098</v>
      </c>
      <c r="O696" s="224" t="s">
        <v>850</v>
      </c>
      <c r="P696" s="225" t="s">
        <v>10837</v>
      </c>
      <c r="Q696" s="224" t="s">
        <v>795</v>
      </c>
      <c r="R696" s="225" t="s">
        <v>10838</v>
      </c>
      <c r="S696" s="225" t="s">
        <v>10838</v>
      </c>
      <c r="T696" s="225" t="s">
        <v>10836</v>
      </c>
      <c r="U696" s="224" t="s">
        <v>890</v>
      </c>
      <c r="V696" s="224" t="s">
        <v>855</v>
      </c>
      <c r="W696" s="224" t="s">
        <v>938</v>
      </c>
      <c r="X696" s="228" t="str">
        <f>VLOOKUP(HelpMe7[[#This Row],[Technician]],Technicians[#All],3,FALSE)</f>
        <v>RAK Ceramics</v>
      </c>
      <c r="Y696" s="228" t="str">
        <f>VLOOKUP(HelpMe7[[#This Row],[Technician]],Technicians[#All],2,FALSE)</f>
        <v>SAP Basis</v>
      </c>
      <c r="Z696" s="233" t="str">
        <f>IF((TEXT("Oct 28, 2024 00:00 AM","mmm dd, yyyy hh:mm") - TEXT(HelpMe7[[#This Row],[Updated Creation Date]],"mmm dd, yyyy hh:mm"))&gt;0, "Yes","No")</f>
        <v>Yes</v>
      </c>
      <c r="AA696" s="230">
        <f ca="1">IF(HelpMe7[[#This Row],[Updated Resolved Date]]="-",NOW()-TEXT(HelpMe7[[#This Row],[Updated Creation Date]],"mmm dd, yyyy hh:mm"),HelpMe7[[#This Row],[Updated Resolved Date]]-HelpMe7[[#This Row],[Updated Creation Date]])</f>
        <v>3.8965277777751908</v>
      </c>
      <c r="AB696" s="231">
        <f>YEAR(TEXT(HelpMe7[[#This Row],[Updated Creation Date]],"mmm dd, yyyy hh:mm"))</f>
        <v>2024</v>
      </c>
      <c r="AC696" s="228">
        <f>WEEKNUM(TEXT(HelpMe7[[#This Row],[Updated Creation Date]],"mmm dd, yyyy hh:mm"),2)</f>
        <v>41</v>
      </c>
      <c r="AD696" s="228" t="str">
        <f>_xlfn.CONCAT(HelpMe7[[#This Row],[Year]],"-W",HelpMe7[[#This Row],[Week'#]])</f>
        <v>2024-W41</v>
      </c>
      <c r="AE696" s="228" t="str">
        <f>IFERROR(VLOOKUP(HelpMe7[[#This Row],[ID]],CGTracker[#All],11,FALSE),"No CG Status Found")</f>
        <v>No CG Status Found</v>
      </c>
      <c r="AF696" s="228">
        <f>MONTH(TEXT(HelpMe7[[#This Row],[Updated Creation Date]],"mmm dd, yyyy hh:mm"))</f>
        <v>10</v>
      </c>
      <c r="AG696" s="228" t="str">
        <f>_xlfn.CONCAT(HelpMe7[[#This Row],[Year]],"-M",HelpMe7[[#This Row],[Month]])</f>
        <v>2024-M10</v>
      </c>
      <c r="AH696" s="228" t="str">
        <f ca="1">IF(HelpMe7[[#This Row],[Age]]&lt;2,"Less than 2",IF(HelpMe7[[#This Row],[Age]]&lt;5,"From 2 to 5",IF(HelpMe7[[#This Row],[Age]]&lt;10,"From 5 to 10","More than 10")))</f>
        <v>From 2 to 5</v>
      </c>
      <c r="AI6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45576.736805555556</v>
      </c>
      <c r="AJ6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45580.633333333331</v>
      </c>
    </row>
    <row r="697" spans="1:36" ht="14.45">
      <c r="A697" s="236" t="s">
        <v>10839</v>
      </c>
      <c r="B697" s="224" t="s">
        <v>156</v>
      </c>
      <c r="C697" s="224" t="s">
        <v>892</v>
      </c>
      <c r="D697" s="1" t="s">
        <v>5226</v>
      </c>
      <c r="E697" s="224" t="s">
        <v>921</v>
      </c>
      <c r="F697" s="224" t="s">
        <v>2387</v>
      </c>
      <c r="G697" s="224" t="s">
        <v>1011</v>
      </c>
      <c r="H697" s="224" t="s">
        <v>40</v>
      </c>
      <c r="I697" s="227" t="s">
        <v>10840</v>
      </c>
      <c r="J697" s="225" t="s">
        <v>10841</v>
      </c>
      <c r="K697" s="224" t="s">
        <v>846</v>
      </c>
      <c r="L697" s="225" t="s">
        <v>855</v>
      </c>
      <c r="M697" s="224" t="s">
        <v>921</v>
      </c>
      <c r="N697" s="224" t="s">
        <v>924</v>
      </c>
      <c r="O697" s="224" t="s">
        <v>917</v>
      </c>
      <c r="P697" s="225" t="s">
        <v>10842</v>
      </c>
      <c r="Q697" s="224" t="s">
        <v>892</v>
      </c>
      <c r="R697" s="225" t="s">
        <v>10842</v>
      </c>
      <c r="S697" s="225" t="s">
        <v>10803</v>
      </c>
      <c r="T697" s="225" t="s">
        <v>10841</v>
      </c>
      <c r="U697" s="224" t="s">
        <v>855</v>
      </c>
      <c r="V697" s="224" t="s">
        <v>855</v>
      </c>
      <c r="W697" s="224" t="s">
        <v>869</v>
      </c>
      <c r="X697" s="228" t="str">
        <f>VLOOKUP(HelpMe7[[#This Row],[Technician]],Technicians[#All],3,FALSE)</f>
        <v>Capgemini</v>
      </c>
      <c r="Y697" s="228" t="str">
        <f>VLOOKUP(HelpMe7[[#This Row],[Technician]],Technicians[#All],2,FALSE)</f>
        <v>SAP FICO</v>
      </c>
      <c r="Z697" s="233" t="str">
        <f>IF((TEXT("Oct 28, 2024 00:00 AM","mmm dd, yyyy hh:mm") - TEXT(HelpMe7[[#This Row],[Updated Creation Date]],"mmm dd, yyyy hh:mm"))&gt;0, "Yes","No")</f>
        <v>Yes</v>
      </c>
      <c r="AA697" s="230">
        <f ca="1">IF(HelpMe7[[#This Row],[Updated Resolved Date]]="-",NOW()-TEXT(HelpMe7[[#This Row],[Updated Creation Date]],"mmm dd, yyyy hh:mm"),HelpMe7[[#This Row],[Updated Resolved Date]]-HelpMe7[[#This Row],[Updated Creation Date]])</f>
        <v>63.280555555553292</v>
      </c>
      <c r="AB697" s="231">
        <f>YEAR(TEXT(HelpMe7[[#This Row],[Updated Creation Date]],"mmm dd, yyyy hh:mm"))</f>
        <v>2024</v>
      </c>
      <c r="AC697" s="228">
        <f>WEEKNUM(TEXT(HelpMe7[[#This Row],[Updated Creation Date]],"mmm dd, yyyy hh:mm"),2)</f>
        <v>41</v>
      </c>
      <c r="AD697" s="228" t="str">
        <f>_xlfn.CONCAT(HelpMe7[[#This Row],[Year]],"-W",HelpMe7[[#This Row],[Week'#]])</f>
        <v>2024-W41</v>
      </c>
      <c r="AE697" s="228" t="str">
        <f>IFERROR(VLOOKUP(HelpMe7[[#This Row],[ID]],CGTracker[#All],11,FALSE),"No CG Status Found")</f>
        <v>No CG Status Found</v>
      </c>
      <c r="AF697" s="228">
        <f>MONTH(TEXT(HelpMe7[[#This Row],[Updated Creation Date]],"mmm dd, yyyy hh:mm"))</f>
        <v>10</v>
      </c>
      <c r="AG697" s="228" t="str">
        <f>_xlfn.CONCAT(HelpMe7[[#This Row],[Year]],"-M",HelpMe7[[#This Row],[Month]])</f>
        <v>2024-M10</v>
      </c>
      <c r="AH697" s="228" t="str">
        <f ca="1">IF(HelpMe7[[#This Row],[Age]]&lt;2,"Less than 2",IF(HelpMe7[[#This Row],[Age]]&lt;5,"From 2 to 5",IF(HelpMe7[[#This Row],[Age]]&lt;10,"From 5 to 10","More than 10")))</f>
        <v>More than 10</v>
      </c>
      <c r="AI6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45576.388888888891</v>
      </c>
      <c r="AJ6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45639.669444444444</v>
      </c>
    </row>
    <row r="698" spans="1:36" ht="14.45">
      <c r="A698" s="236" t="s">
        <v>10843</v>
      </c>
      <c r="B698" s="224" t="s">
        <v>117</v>
      </c>
      <c r="C698" s="224" t="s">
        <v>1035</v>
      </c>
      <c r="D698" s="1" t="s">
        <v>5232</v>
      </c>
      <c r="E698" s="224" t="s">
        <v>3097</v>
      </c>
      <c r="F698" s="224" t="s">
        <v>881</v>
      </c>
      <c r="G698" s="224" t="s">
        <v>882</v>
      </c>
      <c r="H698" s="224" t="s">
        <v>403</v>
      </c>
      <c r="I698" s="227" t="s">
        <v>10844</v>
      </c>
      <c r="J698" s="225" t="s">
        <v>10845</v>
      </c>
      <c r="K698" s="224" t="s">
        <v>846</v>
      </c>
      <c r="L698" s="225" t="s">
        <v>9720</v>
      </c>
      <c r="M698" s="224" t="s">
        <v>3097</v>
      </c>
      <c r="N698" s="224" t="s">
        <v>2793</v>
      </c>
      <c r="O698" s="224" t="s">
        <v>850</v>
      </c>
      <c r="P698" s="225" t="s">
        <v>9720</v>
      </c>
      <c r="Q698" s="224" t="s">
        <v>892</v>
      </c>
      <c r="R698" s="225" t="s">
        <v>10846</v>
      </c>
      <c r="S698" s="225" t="s">
        <v>10846</v>
      </c>
      <c r="T698" s="225" t="s">
        <v>10845</v>
      </c>
      <c r="U698" s="224" t="s">
        <v>890</v>
      </c>
      <c r="V698" s="224" t="s">
        <v>855</v>
      </c>
      <c r="W698" s="224" t="s">
        <v>869</v>
      </c>
      <c r="X698" s="228" t="str">
        <f>VLOOKUP(HelpMe7[[#This Row],[Technician]],Technicians[#All],3,FALSE)</f>
        <v>RAK Ceramics</v>
      </c>
      <c r="Y698" s="228" t="str">
        <f>VLOOKUP(HelpMe7[[#This Row],[Technician]],Technicians[#All],2,FALSE)</f>
        <v>SAP Basis</v>
      </c>
      <c r="Z698" s="233" t="str">
        <f>IF((TEXT("Oct 28, 2024 00:00 AM","mmm dd, yyyy hh:mm") - TEXT(HelpMe7[[#This Row],[Updated Creation Date]],"mmm dd, yyyy hh:mm"))&gt;0, "Yes","No")</f>
        <v>Yes</v>
      </c>
      <c r="AA698" s="230">
        <f ca="1">IF(HelpMe7[[#This Row],[Updated Resolved Date]]="-",NOW()-TEXT(HelpMe7[[#This Row],[Updated Creation Date]],"mmm dd, yyyy hh:mm"),HelpMe7[[#This Row],[Updated Resolved Date]]-HelpMe7[[#This Row],[Updated Creation Date]])</f>
        <v>1.1826388888875954</v>
      </c>
      <c r="AB698" s="231">
        <f>YEAR(TEXT(HelpMe7[[#This Row],[Updated Creation Date]],"mmm dd, yyyy hh:mm"))</f>
        <v>2024</v>
      </c>
      <c r="AC698" s="228">
        <f>WEEKNUM(TEXT(HelpMe7[[#This Row],[Updated Creation Date]],"mmm dd, yyyy hh:mm"),2)</f>
        <v>42</v>
      </c>
      <c r="AD698" s="228" t="str">
        <f>_xlfn.CONCAT(HelpMe7[[#This Row],[Year]],"-W",HelpMe7[[#This Row],[Week'#]])</f>
        <v>2024-W42</v>
      </c>
      <c r="AE698" s="228" t="str">
        <f>IFERROR(VLOOKUP(HelpMe7[[#This Row],[ID]],CGTracker[#All],11,FALSE),"No CG Status Found")</f>
        <v>No CG Status Found</v>
      </c>
      <c r="AF698" s="228">
        <f>MONTH(TEXT(HelpMe7[[#This Row],[Updated Creation Date]],"mmm dd, yyyy hh:mm"))</f>
        <v>10</v>
      </c>
      <c r="AG698" s="228" t="str">
        <f>_xlfn.CONCAT(HelpMe7[[#This Row],[Year]],"-M",HelpMe7[[#This Row],[Month]])</f>
        <v>2024-M10</v>
      </c>
      <c r="AH698" s="228" t="str">
        <f ca="1">IF(HelpMe7[[#This Row],[Age]]&lt;2,"Less than 2",IF(HelpMe7[[#This Row],[Age]]&lt;5,"From 2 to 5",IF(HelpMe7[[#This Row],[Age]]&lt;10,"From 5 to 10","More than 10")))</f>
        <v>Less than 2</v>
      </c>
      <c r="AI6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45579.442361111112</v>
      </c>
      <c r="AJ6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45580.625</v>
      </c>
    </row>
    <row r="699" spans="1:36" ht="14.45">
      <c r="A699" s="236" t="s">
        <v>10847</v>
      </c>
      <c r="B699" s="224" t="s">
        <v>117</v>
      </c>
      <c r="C699" s="224" t="s">
        <v>892</v>
      </c>
      <c r="D699" s="1" t="s">
        <v>5237</v>
      </c>
      <c r="E699" s="224" t="s">
        <v>2825</v>
      </c>
      <c r="F699" s="224" t="s">
        <v>881</v>
      </c>
      <c r="G699" s="224" t="s">
        <v>882</v>
      </c>
      <c r="H699" s="224" t="s">
        <v>403</v>
      </c>
      <c r="I699" s="227" t="s">
        <v>10848</v>
      </c>
      <c r="J699" s="225" t="s">
        <v>10849</v>
      </c>
      <c r="K699" s="224" t="s">
        <v>846</v>
      </c>
      <c r="L699" s="225" t="s">
        <v>10850</v>
      </c>
      <c r="M699" s="224" t="s">
        <v>2825</v>
      </c>
      <c r="N699" s="224" t="s">
        <v>1240</v>
      </c>
      <c r="O699" s="224" t="s">
        <v>850</v>
      </c>
      <c r="P699" s="225" t="s">
        <v>10850</v>
      </c>
      <c r="Q699" s="224" t="s">
        <v>795</v>
      </c>
      <c r="R699" s="225" t="s">
        <v>5452</v>
      </c>
      <c r="S699" s="225" t="s">
        <v>5452</v>
      </c>
      <c r="T699" s="225" t="s">
        <v>10849</v>
      </c>
      <c r="U699" s="224" t="s">
        <v>890</v>
      </c>
      <c r="V699" s="224" t="s">
        <v>855</v>
      </c>
      <c r="W699" s="224" t="s">
        <v>869</v>
      </c>
      <c r="X699" s="228" t="str">
        <f>VLOOKUP(HelpMe7[[#This Row],[Technician]],Technicians[#All],3,FALSE)</f>
        <v>RAK Ceramics</v>
      </c>
      <c r="Y699" s="228" t="str">
        <f>VLOOKUP(HelpMe7[[#This Row],[Technician]],Technicians[#All],2,FALSE)</f>
        <v>SAP Basis</v>
      </c>
      <c r="Z699" s="233" t="str">
        <f>IF((TEXT("Oct 28, 2024 00:00 AM","mmm dd, yyyy hh:mm") - TEXT(HelpMe7[[#This Row],[Updated Creation Date]],"mmm dd, yyyy hh:mm"))&gt;0, "Yes","No")</f>
        <v>Yes</v>
      </c>
      <c r="AA699" s="230">
        <f ca="1">IF(HelpMe7[[#This Row],[Updated Resolved Date]]="-",NOW()-TEXT(HelpMe7[[#This Row],[Updated Creation Date]],"mmm dd, yyyy hh:mm"),HelpMe7[[#This Row],[Updated Resolved Date]]-HelpMe7[[#This Row],[Updated Creation Date]])</f>
        <v>7.2777777777810115</v>
      </c>
      <c r="AB699" s="231">
        <f>YEAR(TEXT(HelpMe7[[#This Row],[Updated Creation Date]],"mmm dd, yyyy hh:mm"))</f>
        <v>2024</v>
      </c>
      <c r="AC699" s="228">
        <f>WEEKNUM(TEXT(HelpMe7[[#This Row],[Updated Creation Date]],"mmm dd, yyyy hh:mm"),2)</f>
        <v>42</v>
      </c>
      <c r="AD699" s="228" t="str">
        <f>_xlfn.CONCAT(HelpMe7[[#This Row],[Year]],"-W",HelpMe7[[#This Row],[Week'#]])</f>
        <v>2024-W42</v>
      </c>
      <c r="AE699" s="228" t="str">
        <f>IFERROR(VLOOKUP(HelpMe7[[#This Row],[ID]],CGTracker[#All],11,FALSE),"No CG Status Found")</f>
        <v>No CG Status Found</v>
      </c>
      <c r="AF699" s="228">
        <f>MONTH(TEXT(HelpMe7[[#This Row],[Updated Creation Date]],"mmm dd, yyyy hh:mm"))</f>
        <v>10</v>
      </c>
      <c r="AG699" s="228" t="str">
        <f>_xlfn.CONCAT(HelpMe7[[#This Row],[Year]],"-M",HelpMe7[[#This Row],[Month]])</f>
        <v>2024-M10</v>
      </c>
      <c r="AH699" s="228" t="str">
        <f ca="1">IF(HelpMe7[[#This Row],[Age]]&lt;2,"Less than 2",IF(HelpMe7[[#This Row],[Age]]&lt;5,"From 2 to 5",IF(HelpMe7[[#This Row],[Age]]&lt;10,"From 5 to 10","More than 10")))</f>
        <v>From 5 to 10</v>
      </c>
      <c r="AI6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45580.401388888888</v>
      </c>
      <c r="AJ6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45587.679166666669</v>
      </c>
    </row>
    <row r="700" spans="1:36" ht="26.1">
      <c r="A700" s="236" t="s">
        <v>10851</v>
      </c>
      <c r="B700" s="224" t="s">
        <v>117</v>
      </c>
      <c r="C700" s="224" t="s">
        <v>795</v>
      </c>
      <c r="D700" s="1" t="s">
        <v>5243</v>
      </c>
      <c r="E700" s="224" t="s">
        <v>2252</v>
      </c>
      <c r="F700" s="224" t="s">
        <v>881</v>
      </c>
      <c r="G700" s="224" t="s">
        <v>882</v>
      </c>
      <c r="H700" s="224" t="s">
        <v>403</v>
      </c>
      <c r="I700" s="227" t="s">
        <v>10784</v>
      </c>
      <c r="J700" s="225" t="s">
        <v>10852</v>
      </c>
      <c r="K700" s="224" t="s">
        <v>890</v>
      </c>
      <c r="L700" s="225" t="s">
        <v>9720</v>
      </c>
      <c r="M700" s="224" t="s">
        <v>2252</v>
      </c>
      <c r="N700" s="224" t="s">
        <v>1240</v>
      </c>
      <c r="O700" s="224" t="s">
        <v>850</v>
      </c>
      <c r="P700" s="225" t="s">
        <v>10853</v>
      </c>
      <c r="Q700" s="224" t="s">
        <v>795</v>
      </c>
      <c r="R700" s="225" t="s">
        <v>10854</v>
      </c>
      <c r="S700" s="225" t="s">
        <v>10854</v>
      </c>
      <c r="T700" s="225" t="s">
        <v>10852</v>
      </c>
      <c r="U700" s="224" t="s">
        <v>890</v>
      </c>
      <c r="V700" s="224" t="s">
        <v>855</v>
      </c>
      <c r="W700" s="224" t="s">
        <v>938</v>
      </c>
      <c r="X700" s="228" t="str">
        <f>VLOOKUP(HelpMe7[[#This Row],[Technician]],Technicians[#All],3,FALSE)</f>
        <v>RAK Ceramics</v>
      </c>
      <c r="Y700" s="228" t="str">
        <f>VLOOKUP(HelpMe7[[#This Row],[Technician]],Technicians[#All],2,FALSE)</f>
        <v>SAP Basis</v>
      </c>
      <c r="Z700" s="233" t="str">
        <f>IF((TEXT("Oct 28, 2024 00:00 AM","mmm dd, yyyy hh:mm") - TEXT(HelpMe7[[#This Row],[Updated Creation Date]],"mmm dd, yyyy hh:mm"))&gt;0, "Yes","No")</f>
        <v>Yes</v>
      </c>
      <c r="AA700" s="230">
        <f ca="1">IF(HelpMe7[[#This Row],[Updated Resolved Date]]="-",NOW()-TEXT(HelpMe7[[#This Row],[Updated Creation Date]],"mmm dd, yyyy hh:mm"),HelpMe7[[#This Row],[Updated Resolved Date]]-HelpMe7[[#This Row],[Updated Creation Date]])</f>
        <v>4.1972222222248092</v>
      </c>
      <c r="AB700" s="231">
        <f>YEAR(TEXT(HelpMe7[[#This Row],[Updated Creation Date]],"mmm dd, yyyy hh:mm"))</f>
        <v>2024</v>
      </c>
      <c r="AC700" s="228">
        <f>WEEKNUM(TEXT(HelpMe7[[#This Row],[Updated Creation Date]],"mmm dd, yyyy hh:mm"),2)</f>
        <v>41</v>
      </c>
      <c r="AD700" s="228" t="str">
        <f>_xlfn.CONCAT(HelpMe7[[#This Row],[Year]],"-W",HelpMe7[[#This Row],[Week'#]])</f>
        <v>2024-W41</v>
      </c>
      <c r="AE700" s="228" t="str">
        <f>IFERROR(VLOOKUP(HelpMe7[[#This Row],[ID]],CGTracker[#All],11,FALSE),"No CG Status Found")</f>
        <v>No CG Status Found</v>
      </c>
      <c r="AF700" s="228">
        <f>MONTH(TEXT(HelpMe7[[#This Row],[Updated Creation Date]],"mmm dd, yyyy hh:mm"))</f>
        <v>10</v>
      </c>
      <c r="AG700" s="228" t="str">
        <f>_xlfn.CONCAT(HelpMe7[[#This Row],[Year]],"-M",HelpMe7[[#This Row],[Month]])</f>
        <v>2024-M10</v>
      </c>
      <c r="AH700" s="228" t="str">
        <f ca="1">IF(HelpMe7[[#This Row],[Age]]&lt;2,"Less than 2",IF(HelpMe7[[#This Row],[Age]]&lt;5,"From 2 to 5",IF(HelpMe7[[#This Row],[Age]]&lt;10,"From 5 to 10","More than 10")))</f>
        <v>From 2 to 5</v>
      </c>
      <c r="AI7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45576.428472222222</v>
      </c>
      <c r="AJ7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45580.625694444447</v>
      </c>
    </row>
    <row r="701" spans="1:36" ht="14.45">
      <c r="A701" s="236" t="s">
        <v>10855</v>
      </c>
      <c r="B701" s="224" t="s">
        <v>117</v>
      </c>
      <c r="C701" s="224" t="s">
        <v>795</v>
      </c>
      <c r="D701" s="1" t="s">
        <v>5248</v>
      </c>
      <c r="E701" s="224" t="s">
        <v>880</v>
      </c>
      <c r="F701" s="224" t="s">
        <v>881</v>
      </c>
      <c r="G701" s="224" t="s">
        <v>882</v>
      </c>
      <c r="H701" s="224" t="s">
        <v>403</v>
      </c>
      <c r="I701" s="227" t="s">
        <v>4938</v>
      </c>
      <c r="J701" s="225" t="s">
        <v>10856</v>
      </c>
      <c r="K701" s="224" t="s">
        <v>846</v>
      </c>
      <c r="L701" s="225" t="s">
        <v>9720</v>
      </c>
      <c r="M701" s="224" t="s">
        <v>880</v>
      </c>
      <c r="N701" s="224" t="s">
        <v>886</v>
      </c>
      <c r="O701" s="224" t="s">
        <v>850</v>
      </c>
      <c r="P701" s="225" t="s">
        <v>10857</v>
      </c>
      <c r="Q701" s="224" t="s">
        <v>795</v>
      </c>
      <c r="R701" s="225" t="s">
        <v>10858</v>
      </c>
      <c r="S701" s="225" t="s">
        <v>10858</v>
      </c>
      <c r="T701" s="225" t="s">
        <v>10856</v>
      </c>
      <c r="U701" s="224" t="s">
        <v>890</v>
      </c>
      <c r="V701" s="224" t="s">
        <v>855</v>
      </c>
      <c r="W701" s="224" t="s">
        <v>869</v>
      </c>
      <c r="X701" s="228" t="str">
        <f>VLOOKUP(HelpMe7[[#This Row],[Technician]],Technicians[#All],3,FALSE)</f>
        <v>RAK Ceramics</v>
      </c>
      <c r="Y701" s="228" t="str">
        <f>VLOOKUP(HelpMe7[[#This Row],[Technician]],Technicians[#All],2,FALSE)</f>
        <v>SAP Basis</v>
      </c>
      <c r="Z701" s="233" t="str">
        <f>IF((TEXT("Oct 28, 2024 00:00 AM","mmm dd, yyyy hh:mm") - TEXT(HelpMe7[[#This Row],[Updated Creation Date]],"mmm dd, yyyy hh:mm"))&gt;0, "Yes","No")</f>
        <v>Yes</v>
      </c>
      <c r="AA701" s="230">
        <f ca="1">IF(HelpMe7[[#This Row],[Updated Resolved Date]]="-",NOW()-TEXT(HelpMe7[[#This Row],[Updated Creation Date]],"mmm dd, yyyy hh:mm"),HelpMe7[[#This Row],[Updated Resolved Date]]-HelpMe7[[#This Row],[Updated Creation Date]])</f>
        <v>4.0743055555576575</v>
      </c>
      <c r="AB701" s="231">
        <f>YEAR(TEXT(HelpMe7[[#This Row],[Updated Creation Date]],"mmm dd, yyyy hh:mm"))</f>
        <v>2024</v>
      </c>
      <c r="AC701" s="228">
        <f>WEEKNUM(TEXT(HelpMe7[[#This Row],[Updated Creation Date]],"mmm dd, yyyy hh:mm"),2)</f>
        <v>41</v>
      </c>
      <c r="AD701" s="228" t="str">
        <f>_xlfn.CONCAT(HelpMe7[[#This Row],[Year]],"-W",HelpMe7[[#This Row],[Week'#]])</f>
        <v>2024-W41</v>
      </c>
      <c r="AE701" s="228" t="str">
        <f>IFERROR(VLOOKUP(HelpMe7[[#This Row],[ID]],CGTracker[#All],11,FALSE),"No CG Status Found")</f>
        <v>No CG Status Found</v>
      </c>
      <c r="AF701" s="228">
        <f>MONTH(TEXT(HelpMe7[[#This Row],[Updated Creation Date]],"mmm dd, yyyy hh:mm"))</f>
        <v>10</v>
      </c>
      <c r="AG701" s="228" t="str">
        <f>_xlfn.CONCAT(HelpMe7[[#This Row],[Year]],"-M",HelpMe7[[#This Row],[Month]])</f>
        <v>2024-M10</v>
      </c>
      <c r="AH701" s="228" t="str">
        <f ca="1">IF(HelpMe7[[#This Row],[Age]]&lt;2,"Less than 2",IF(HelpMe7[[#This Row],[Age]]&lt;5,"From 2 to 5",IF(HelpMe7[[#This Row],[Age]]&lt;10,"From 5 to 10","More than 10")))</f>
        <v>From 2 to 5</v>
      </c>
      <c r="AI7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45576.532638888886</v>
      </c>
      <c r="AJ7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45580.606944444444</v>
      </c>
    </row>
    <row r="702" spans="1:36" ht="14.45">
      <c r="A702" s="236" t="s">
        <v>10859</v>
      </c>
      <c r="B702" s="224" t="s">
        <v>156</v>
      </c>
      <c r="C702" s="224" t="s">
        <v>795</v>
      </c>
      <c r="D702" s="1" t="s">
        <v>5254</v>
      </c>
      <c r="E702" s="224" t="s">
        <v>3963</v>
      </c>
      <c r="F702" s="224" t="s">
        <v>518</v>
      </c>
      <c r="G702" s="224" t="s">
        <v>516</v>
      </c>
      <c r="H702" s="224" t="s">
        <v>268</v>
      </c>
      <c r="I702" s="227" t="s">
        <v>10711</v>
      </c>
      <c r="J702" s="225" t="s">
        <v>10860</v>
      </c>
      <c r="K702" s="224" t="s">
        <v>846</v>
      </c>
      <c r="L702" s="225" t="s">
        <v>855</v>
      </c>
      <c r="M702" s="224" t="s">
        <v>3963</v>
      </c>
      <c r="N702" s="224" t="s">
        <v>924</v>
      </c>
      <c r="O702" s="224" t="s">
        <v>850</v>
      </c>
      <c r="P702" s="225" t="s">
        <v>10861</v>
      </c>
      <c r="Q702" s="224" t="s">
        <v>795</v>
      </c>
      <c r="R702" s="225" t="s">
        <v>855</v>
      </c>
      <c r="S702" s="225" t="s">
        <v>8796</v>
      </c>
      <c r="T702" s="225" t="s">
        <v>10860</v>
      </c>
      <c r="U702" s="224" t="s">
        <v>855</v>
      </c>
      <c r="V702" s="224" t="s">
        <v>855</v>
      </c>
      <c r="W702" s="224" t="s">
        <v>869</v>
      </c>
      <c r="X702" s="228" t="str">
        <f>VLOOKUP(HelpMe7[[#This Row],[Technician]],Technicians[#All],3,FALSE)</f>
        <v>Capgemini</v>
      </c>
      <c r="Y702" s="228" t="str">
        <f>VLOOKUP(HelpMe7[[#This Row],[Technician]],Technicians[#All],2,FALSE)</f>
        <v>SAP SD</v>
      </c>
      <c r="Z702" s="233" t="str">
        <f>IF((TEXT("Oct 28, 2024 00:00 AM","mmm dd, yyyy hh:mm") - TEXT(HelpMe7[[#This Row],[Updated Creation Date]],"mmm dd, yyyy hh:mm"))&gt;0, "Yes","No")</f>
        <v>Yes</v>
      </c>
      <c r="AA702" s="230">
        <f ca="1">IF(HelpMe7[[#This Row],[Updated Resolved Date]]="-",NOW()-TEXT(HelpMe7[[#This Row],[Updated Creation Date]],"mmm dd, yyyy hh:mm"),HelpMe7[[#This Row],[Updated Resolved Date]]-HelpMe7[[#This Row],[Updated Creation Date]])</f>
        <v>74.172102083328355</v>
      </c>
      <c r="AB702" s="231">
        <f>YEAR(TEXT(HelpMe7[[#This Row],[Updated Creation Date]],"mmm dd, yyyy hh:mm"))</f>
        <v>2024</v>
      </c>
      <c r="AC702" s="228">
        <f>WEEKNUM(TEXT(HelpMe7[[#This Row],[Updated Creation Date]],"mmm dd, yyyy hh:mm"),2)</f>
        <v>42</v>
      </c>
      <c r="AD702" s="228" t="str">
        <f>_xlfn.CONCAT(HelpMe7[[#This Row],[Year]],"-W",HelpMe7[[#This Row],[Week'#]])</f>
        <v>2024-W42</v>
      </c>
      <c r="AE702" s="228" t="str">
        <f>IFERROR(VLOOKUP(HelpMe7[[#This Row],[ID]],CGTracker[#All],11,FALSE),"No CG Status Found")</f>
        <v>No CG Status Found</v>
      </c>
      <c r="AF702" s="228">
        <f>MONTH(TEXT(HelpMe7[[#This Row],[Updated Creation Date]],"mmm dd, yyyy hh:mm"))</f>
        <v>10</v>
      </c>
      <c r="AG702" s="228" t="str">
        <f>_xlfn.CONCAT(HelpMe7[[#This Row],[Year]],"-M",HelpMe7[[#This Row],[Month]])</f>
        <v>2024-M10</v>
      </c>
      <c r="AH702" s="228" t="str">
        <f ca="1">IF(HelpMe7[[#This Row],[Age]]&lt;2,"Less than 2",IF(HelpMe7[[#This Row],[Age]]&lt;5,"From 2 to 5",IF(HelpMe7[[#This Row],[Age]]&lt;10,"From 5 to 10","More than 10")))</f>
        <v>More than 10</v>
      </c>
      <c r="AI7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45579.585416666669</v>
      </c>
      <c r="AJ7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03" spans="1:36" ht="26.1">
      <c r="A703" s="236" t="s">
        <v>10862</v>
      </c>
      <c r="B703" s="224" t="s">
        <v>117</v>
      </c>
      <c r="C703" s="224" t="s">
        <v>795</v>
      </c>
      <c r="D703" s="1" t="s">
        <v>5258</v>
      </c>
      <c r="E703" s="224" t="s">
        <v>5259</v>
      </c>
      <c r="F703" s="224" t="s">
        <v>881</v>
      </c>
      <c r="G703" s="224" t="s">
        <v>882</v>
      </c>
      <c r="H703" s="224" t="s">
        <v>403</v>
      </c>
      <c r="I703" s="227" t="s">
        <v>10863</v>
      </c>
      <c r="J703" s="225" t="s">
        <v>10864</v>
      </c>
      <c r="K703" s="224" t="s">
        <v>890</v>
      </c>
      <c r="L703" s="225" t="s">
        <v>10865</v>
      </c>
      <c r="M703" s="224" t="s">
        <v>1705</v>
      </c>
      <c r="N703" s="224" t="s">
        <v>924</v>
      </c>
      <c r="O703" s="224" t="s">
        <v>850</v>
      </c>
      <c r="P703" s="225" t="s">
        <v>10866</v>
      </c>
      <c r="Q703" s="224" t="s">
        <v>795</v>
      </c>
      <c r="R703" s="225" t="s">
        <v>10867</v>
      </c>
      <c r="S703" s="225" t="s">
        <v>10867</v>
      </c>
      <c r="T703" s="225" t="s">
        <v>10864</v>
      </c>
      <c r="U703" s="224" t="s">
        <v>890</v>
      </c>
      <c r="V703" s="224" t="s">
        <v>855</v>
      </c>
      <c r="W703" s="224" t="s">
        <v>938</v>
      </c>
      <c r="X703" s="228" t="str">
        <f>VLOOKUP(HelpMe7[[#This Row],[Technician]],Technicians[#All],3,FALSE)</f>
        <v>RAK Ceramics</v>
      </c>
      <c r="Y703" s="228" t="str">
        <f>VLOOKUP(HelpMe7[[#This Row],[Technician]],Technicians[#All],2,FALSE)</f>
        <v>SAP Basis</v>
      </c>
      <c r="Z703" s="230" t="str">
        <f>IF((TEXT("Oct 28, 2024 00:00 AM","mmm dd, yyyy hh:mm") - TEXT(HelpMe7[[#This Row],[Updated Creation Date]],"mmm dd, yyyy hh:mm"))&gt;0, "Yes","No")</f>
        <v>Yes</v>
      </c>
      <c r="AA703" s="230">
        <f ca="1">IF(HelpMe7[[#This Row],[Updated Resolved Date]]="-",NOW()-TEXT(HelpMe7[[#This Row],[Updated Creation Date]],"mmm dd, yyyy hh:mm"),HelpMe7[[#This Row],[Updated Resolved Date]]-HelpMe7[[#This Row],[Updated Creation Date]])</f>
        <v>1.757638888891961</v>
      </c>
      <c r="AB703" s="231">
        <f>YEAR(TEXT(HelpMe7[[#This Row],[Updated Creation Date]],"mmm dd, yyyy hh:mm"))</f>
        <v>2024</v>
      </c>
      <c r="AC703" s="228">
        <f>WEEKNUM(TEXT(HelpMe7[[#This Row],[Updated Creation Date]],"mmm dd, yyyy hh:mm"),2)</f>
        <v>42</v>
      </c>
      <c r="AD703" s="228" t="str">
        <f>_xlfn.CONCAT(HelpMe7[[#This Row],[Year]],"-W",HelpMe7[[#This Row],[Week'#]])</f>
        <v>2024-W42</v>
      </c>
      <c r="AE703" s="228" t="str">
        <f>IFERROR(VLOOKUP(HelpMe7[[#This Row],[ID]],CGTracker[#All],11,FALSE),"No CG Status Found")</f>
        <v>No CG Status Found</v>
      </c>
      <c r="AF703" s="228">
        <f>MONTH(TEXT(HelpMe7[[#This Row],[Updated Creation Date]],"mmm dd, yyyy hh:mm"))</f>
        <v>10</v>
      </c>
      <c r="AG703" s="228" t="str">
        <f>_xlfn.CONCAT(HelpMe7[[#This Row],[Year]],"-M",HelpMe7[[#This Row],[Month]])</f>
        <v>2024-M10</v>
      </c>
      <c r="AH703" s="228" t="str">
        <f ca="1">IF(HelpMe7[[#This Row],[Age]]&lt;2,"Less than 2",IF(HelpMe7[[#This Row],[Age]]&lt;5,"From 2 to 5",IF(HelpMe7[[#This Row],[Age]]&lt;10,"From 5 to 10","More than 10")))</f>
        <v>Less than 2</v>
      </c>
      <c r="AI7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45579.666666666664</v>
      </c>
      <c r="AJ7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45581.424305555556</v>
      </c>
    </row>
    <row r="704" spans="1:36" ht="26.1">
      <c r="A704" s="236" t="s">
        <v>10868</v>
      </c>
      <c r="B704" s="224" t="s">
        <v>156</v>
      </c>
      <c r="C704" s="224" t="s">
        <v>795</v>
      </c>
      <c r="D704" s="1" t="s">
        <v>361</v>
      </c>
      <c r="E704" s="224" t="s">
        <v>4106</v>
      </c>
      <c r="F704" s="224" t="s">
        <v>603</v>
      </c>
      <c r="G704" s="224" t="s">
        <v>860</v>
      </c>
      <c r="H704" s="224" t="s">
        <v>403</v>
      </c>
      <c r="I704" s="227" t="s">
        <v>10869</v>
      </c>
      <c r="J704" s="225" t="s">
        <v>10870</v>
      </c>
      <c r="K704" s="224" t="s">
        <v>846</v>
      </c>
      <c r="L704" s="225" t="s">
        <v>10871</v>
      </c>
      <c r="M704" s="224" t="s">
        <v>933</v>
      </c>
      <c r="N704" s="224" t="s">
        <v>4110</v>
      </c>
      <c r="O704" s="224" t="s">
        <v>850</v>
      </c>
      <c r="P704" s="225" t="s">
        <v>10871</v>
      </c>
      <c r="Q704" s="224" t="s">
        <v>795</v>
      </c>
      <c r="R704" s="225" t="s">
        <v>6270</v>
      </c>
      <c r="S704" s="225" t="s">
        <v>10845</v>
      </c>
      <c r="T704" s="225" t="s">
        <v>10870</v>
      </c>
      <c r="U704" s="224" t="s">
        <v>855</v>
      </c>
      <c r="V704" s="224" t="s">
        <v>855</v>
      </c>
      <c r="W704" s="224" t="s">
        <v>1544</v>
      </c>
      <c r="X704" s="228" t="str">
        <f>VLOOKUP(HelpMe7[[#This Row],[Technician]],Technicians[#All],3,FALSE)</f>
        <v>RAK Ceramics</v>
      </c>
      <c r="Y704" s="228" t="str">
        <f>VLOOKUP(HelpMe7[[#This Row],[Technician]],Technicians[#All],2,FALSE)</f>
        <v>SAP ABAP</v>
      </c>
      <c r="Z704" s="233" t="str">
        <f>IF((TEXT("Oct 28, 2024 00:00 AM","mmm dd, yyyy hh:mm") - TEXT(HelpMe7[[#This Row],[Updated Creation Date]],"mmm dd, yyyy hh:mm"))&gt;0, "Yes","No")</f>
        <v>Yes</v>
      </c>
      <c r="AA704" s="230">
        <f ca="1">IF(HelpMe7[[#This Row],[Updated Resolved Date]]="-",NOW()-TEXT(HelpMe7[[#This Row],[Updated Creation Date]],"mmm dd, yyyy hh:mm"),HelpMe7[[#This Row],[Updated Resolved Date]]-HelpMe7[[#This Row],[Updated Creation Date]])</f>
        <v>30.054861111115315</v>
      </c>
      <c r="AB704" s="231">
        <f>YEAR(TEXT(HelpMe7[[#This Row],[Updated Creation Date]],"mmm dd, yyyy hh:mm"))</f>
        <v>2024</v>
      </c>
      <c r="AC704" s="228">
        <f>WEEKNUM(TEXT(HelpMe7[[#This Row],[Updated Creation Date]],"mmm dd, yyyy hh:mm"),2)</f>
        <v>42</v>
      </c>
      <c r="AD704" s="228" t="str">
        <f>_xlfn.CONCAT(HelpMe7[[#This Row],[Year]],"-W",HelpMe7[[#This Row],[Week'#]])</f>
        <v>2024-W42</v>
      </c>
      <c r="AE704" s="228" t="str">
        <f>IFERROR(VLOOKUP(HelpMe7[[#This Row],[ID]],CGTracker[#All],11,FALSE),"No CG Status Found")</f>
        <v>No CG Status Found</v>
      </c>
      <c r="AF704" s="228">
        <f>MONTH(TEXT(HelpMe7[[#This Row],[Updated Creation Date]],"mmm dd, yyyy hh:mm"))</f>
        <v>10</v>
      </c>
      <c r="AG704" s="228" t="str">
        <f>_xlfn.CONCAT(HelpMe7[[#This Row],[Year]],"-M",HelpMe7[[#This Row],[Month]])</f>
        <v>2024-M10</v>
      </c>
      <c r="AH704" s="228" t="str">
        <f ca="1">IF(HelpMe7[[#This Row],[Age]]&lt;2,"Less than 2",IF(HelpMe7[[#This Row],[Age]]&lt;5,"From 2 to 5",IF(HelpMe7[[#This Row],[Age]]&lt;10,"From 5 to 10","More than 10")))</f>
        <v>More than 10</v>
      </c>
      <c r="AI7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45579.474999999999</v>
      </c>
      <c r="AJ7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45609.529861111114</v>
      </c>
    </row>
    <row r="705" spans="1:36" ht="14.45">
      <c r="A705" s="236" t="s">
        <v>10872</v>
      </c>
      <c r="B705" s="224" t="s">
        <v>156</v>
      </c>
      <c r="C705" s="224" t="s">
        <v>795</v>
      </c>
      <c r="D705" s="1" t="s">
        <v>184</v>
      </c>
      <c r="E705" s="224" t="s">
        <v>921</v>
      </c>
      <c r="F705" s="224" t="s">
        <v>2387</v>
      </c>
      <c r="G705" s="224" t="s">
        <v>1011</v>
      </c>
      <c r="H705" s="224" t="s">
        <v>403</v>
      </c>
      <c r="I705" s="227" t="s">
        <v>10873</v>
      </c>
      <c r="J705" s="225" t="s">
        <v>10874</v>
      </c>
      <c r="K705" s="224" t="s">
        <v>846</v>
      </c>
      <c r="L705" s="225" t="s">
        <v>10875</v>
      </c>
      <c r="M705" s="224" t="s">
        <v>933</v>
      </c>
      <c r="N705" s="224" t="s">
        <v>924</v>
      </c>
      <c r="O705" s="224" t="s">
        <v>917</v>
      </c>
      <c r="P705" s="225" t="s">
        <v>10875</v>
      </c>
      <c r="Q705" s="224" t="s">
        <v>795</v>
      </c>
      <c r="R705" s="225" t="s">
        <v>10876</v>
      </c>
      <c r="S705" s="225" t="s">
        <v>10877</v>
      </c>
      <c r="T705" s="225" t="s">
        <v>10874</v>
      </c>
      <c r="U705" s="224" t="s">
        <v>855</v>
      </c>
      <c r="V705" s="224" t="s">
        <v>855</v>
      </c>
      <c r="W705" s="224" t="s">
        <v>869</v>
      </c>
      <c r="X705" s="228" t="str">
        <f>VLOOKUP(HelpMe7[[#This Row],[Technician]],Technicians[#All],3,FALSE)</f>
        <v>Capgemini</v>
      </c>
      <c r="Y705" s="228" t="str">
        <f>VLOOKUP(HelpMe7[[#This Row],[Technician]],Technicians[#All],2,FALSE)</f>
        <v>SAP FICO</v>
      </c>
      <c r="Z705" s="233" t="str">
        <f>IF((TEXT("Oct 28, 2024 00:00 AM","mmm dd, yyyy hh:mm") - TEXT(HelpMe7[[#This Row],[Updated Creation Date]],"mmm dd, yyyy hh:mm"))&gt;0, "Yes","No")</f>
        <v>Yes</v>
      </c>
      <c r="AA705" s="230">
        <f ca="1">IF(HelpMe7[[#This Row],[Updated Resolved Date]]="-",NOW()-TEXT(HelpMe7[[#This Row],[Updated Creation Date]],"mmm dd, yyyy hh:mm"),HelpMe7[[#This Row],[Updated Resolved Date]]-HelpMe7[[#This Row],[Updated Creation Date]])</f>
        <v>50.764583333337214</v>
      </c>
      <c r="AB705" s="231">
        <f>YEAR(TEXT(HelpMe7[[#This Row],[Updated Creation Date]],"mmm dd, yyyy hh:mm"))</f>
        <v>2024</v>
      </c>
      <c r="AC705" s="228">
        <f>WEEKNUM(TEXT(HelpMe7[[#This Row],[Updated Creation Date]],"mmm dd, yyyy hh:mm"),2)</f>
        <v>42</v>
      </c>
      <c r="AD705" s="228" t="str">
        <f>_xlfn.CONCAT(HelpMe7[[#This Row],[Year]],"-W",HelpMe7[[#This Row],[Week'#]])</f>
        <v>2024-W42</v>
      </c>
      <c r="AE705" s="228" t="str">
        <f>IFERROR(VLOOKUP(HelpMe7[[#This Row],[ID]],CGTracker[#All],11,FALSE),"No CG Status Found")</f>
        <v>No CG Status Found</v>
      </c>
      <c r="AF705" s="228">
        <f>MONTH(TEXT(HelpMe7[[#This Row],[Updated Creation Date]],"mmm dd, yyyy hh:mm"))</f>
        <v>10</v>
      </c>
      <c r="AG705" s="228" t="str">
        <f>_xlfn.CONCAT(HelpMe7[[#This Row],[Year]],"-M",HelpMe7[[#This Row],[Month]])</f>
        <v>2024-M10</v>
      </c>
      <c r="AH705" s="228" t="str">
        <f ca="1">IF(HelpMe7[[#This Row],[Age]]&lt;2,"Less than 2",IF(HelpMe7[[#This Row],[Age]]&lt;5,"From 2 to 5",IF(HelpMe7[[#This Row],[Age]]&lt;10,"From 5 to 10","More than 10")))</f>
        <v>More than 10</v>
      </c>
      <c r="AI7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45579.722916666666</v>
      </c>
      <c r="AJ7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45630.487500000003</v>
      </c>
    </row>
    <row r="706" spans="1:36" ht="14.45">
      <c r="A706" s="236" t="s">
        <v>10878</v>
      </c>
      <c r="B706" s="224" t="s">
        <v>156</v>
      </c>
      <c r="C706" s="224" t="s">
        <v>795</v>
      </c>
      <c r="D706" s="1" t="s">
        <v>5276</v>
      </c>
      <c r="E706" s="224" t="s">
        <v>4033</v>
      </c>
      <c r="F706" s="224" t="s">
        <v>881</v>
      </c>
      <c r="G706" s="224" t="s">
        <v>882</v>
      </c>
      <c r="H706" s="224" t="s">
        <v>403</v>
      </c>
      <c r="I706" s="227" t="s">
        <v>10879</v>
      </c>
      <c r="J706" s="225" t="s">
        <v>10815</v>
      </c>
      <c r="K706" s="224" t="s">
        <v>846</v>
      </c>
      <c r="L706" s="225" t="s">
        <v>9517</v>
      </c>
      <c r="M706" s="224" t="s">
        <v>933</v>
      </c>
      <c r="N706" s="224" t="s">
        <v>3134</v>
      </c>
      <c r="O706" s="224" t="s">
        <v>850</v>
      </c>
      <c r="P706" s="225" t="s">
        <v>9517</v>
      </c>
      <c r="Q706" s="224" t="s">
        <v>795</v>
      </c>
      <c r="R706" s="225" t="s">
        <v>10880</v>
      </c>
      <c r="S706" s="225" t="s">
        <v>10880</v>
      </c>
      <c r="T706" s="225" t="s">
        <v>10815</v>
      </c>
      <c r="U706" s="224" t="s">
        <v>855</v>
      </c>
      <c r="V706" s="224" t="s">
        <v>855</v>
      </c>
      <c r="W706" s="224" t="s">
        <v>869</v>
      </c>
      <c r="X706" s="228" t="str">
        <f>VLOOKUP(HelpMe7[[#This Row],[Technician]],Technicians[#All],3,FALSE)</f>
        <v>RAK Ceramics</v>
      </c>
      <c r="Y706" s="228" t="str">
        <f>VLOOKUP(HelpMe7[[#This Row],[Technician]],Technicians[#All],2,FALSE)</f>
        <v>SAP Basis</v>
      </c>
      <c r="Z706" s="230" t="str">
        <f>IF((TEXT("Oct 28, 2024 00:00 AM","mmm dd, yyyy hh:mm") - TEXT(HelpMe7[[#This Row],[Updated Creation Date]],"mmm dd, yyyy hh:mm"))&gt;0, "Yes","No")</f>
        <v>Yes</v>
      </c>
      <c r="AA706" s="230">
        <f ca="1">IF(HelpMe7[[#This Row],[Updated Resolved Date]]="-",NOW()-TEXT(HelpMe7[[#This Row],[Updated Creation Date]],"mmm dd, yyyy hh:mm"),HelpMe7[[#This Row],[Updated Resolved Date]]-HelpMe7[[#This Row],[Updated Creation Date]])</f>
        <v>0.11319444444961846</v>
      </c>
      <c r="AB706" s="231">
        <f>YEAR(TEXT(HelpMe7[[#This Row],[Updated Creation Date]],"mmm dd, yyyy hh:mm"))</f>
        <v>2024</v>
      </c>
      <c r="AC706" s="228">
        <f>WEEKNUM(TEXT(HelpMe7[[#This Row],[Updated Creation Date]],"mmm dd, yyyy hh:mm"),2)</f>
        <v>42</v>
      </c>
      <c r="AD706" s="228" t="str">
        <f>_xlfn.CONCAT(HelpMe7[[#This Row],[Year]],"-W",HelpMe7[[#This Row],[Week'#]])</f>
        <v>2024-W42</v>
      </c>
      <c r="AE706" s="228" t="str">
        <f>IFERROR(VLOOKUP(HelpMe7[[#This Row],[ID]],CGTracker[#All],11,FALSE),"No CG Status Found")</f>
        <v>No CG Status Found</v>
      </c>
      <c r="AF706" s="228">
        <f>MONTH(TEXT(HelpMe7[[#This Row],[Updated Creation Date]],"mmm dd, yyyy hh:mm"))</f>
        <v>10</v>
      </c>
      <c r="AG706" s="228" t="str">
        <f>_xlfn.CONCAT(HelpMe7[[#This Row],[Year]],"-M",HelpMe7[[#This Row],[Month]])</f>
        <v>2024-M10</v>
      </c>
      <c r="AH706" s="228" t="str">
        <f ca="1">IF(HelpMe7[[#This Row],[Age]]&lt;2,"Less than 2",IF(HelpMe7[[#This Row],[Age]]&lt;5,"From 2 to 5",IF(HelpMe7[[#This Row],[Age]]&lt;10,"From 5 to 10","More than 10")))</f>
        <v>Less than 2</v>
      </c>
      <c r="AI7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45580.525694444441</v>
      </c>
      <c r="AJ7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45580.638888888891</v>
      </c>
    </row>
    <row r="707" spans="1:36" ht="26.1">
      <c r="A707" s="236" t="s">
        <v>10881</v>
      </c>
      <c r="B707" s="224" t="s">
        <v>156</v>
      </c>
      <c r="C707" s="224" t="s">
        <v>892</v>
      </c>
      <c r="D707" s="1" t="s">
        <v>5280</v>
      </c>
      <c r="E707" s="224" t="s">
        <v>4722</v>
      </c>
      <c r="F707" s="224" t="s">
        <v>881</v>
      </c>
      <c r="G707" s="224" t="s">
        <v>882</v>
      </c>
      <c r="H707" s="224" t="s">
        <v>403</v>
      </c>
      <c r="I707" s="227" t="s">
        <v>10882</v>
      </c>
      <c r="J707" s="225" t="s">
        <v>10883</v>
      </c>
      <c r="K707" s="224" t="s">
        <v>890</v>
      </c>
      <c r="L707" s="225" t="s">
        <v>10695</v>
      </c>
      <c r="M707" s="224" t="s">
        <v>4722</v>
      </c>
      <c r="N707" s="224" t="s">
        <v>945</v>
      </c>
      <c r="O707" s="224" t="s">
        <v>850</v>
      </c>
      <c r="P707" s="225" t="s">
        <v>10884</v>
      </c>
      <c r="Q707" s="224" t="s">
        <v>795</v>
      </c>
      <c r="R707" s="225" t="s">
        <v>10885</v>
      </c>
      <c r="S707" s="225" t="s">
        <v>10885</v>
      </c>
      <c r="T707" s="225" t="s">
        <v>10883</v>
      </c>
      <c r="U707" s="224" t="s">
        <v>855</v>
      </c>
      <c r="V707" s="224" t="s">
        <v>855</v>
      </c>
      <c r="W707" s="224" t="s">
        <v>938</v>
      </c>
      <c r="X707" s="228" t="str">
        <f>VLOOKUP(HelpMe7[[#This Row],[Technician]],Technicians[#All],3,FALSE)</f>
        <v>RAK Ceramics</v>
      </c>
      <c r="Y707" s="228" t="str">
        <f>VLOOKUP(HelpMe7[[#This Row],[Technician]],Technicians[#All],2,FALSE)</f>
        <v>SAP Basis</v>
      </c>
      <c r="Z707" s="233" t="str">
        <f>IF((TEXT("Oct 28, 2024 00:00 AM","mmm dd, yyyy hh:mm") - TEXT(HelpMe7[[#This Row],[Updated Creation Date]],"mmm dd, yyyy hh:mm"))&gt;0, "Yes","No")</f>
        <v>Yes</v>
      </c>
      <c r="AA707" s="230">
        <f ca="1">IF(HelpMe7[[#This Row],[Updated Resolved Date]]="-",NOW()-TEXT(HelpMe7[[#This Row],[Updated Creation Date]],"mmm dd, yyyy hh:mm"),HelpMe7[[#This Row],[Updated Resolved Date]]-HelpMe7[[#This Row],[Updated Creation Date]])</f>
        <v>9.7916666672972497E-2</v>
      </c>
      <c r="AB707" s="231">
        <f>YEAR(TEXT(HelpMe7[[#This Row],[Updated Creation Date]],"mmm dd, yyyy hh:mm"))</f>
        <v>2024</v>
      </c>
      <c r="AC707" s="228">
        <f>WEEKNUM(TEXT(HelpMe7[[#This Row],[Updated Creation Date]],"mmm dd, yyyy hh:mm"),2)</f>
        <v>42</v>
      </c>
      <c r="AD707" s="228" t="str">
        <f>_xlfn.CONCAT(HelpMe7[[#This Row],[Year]],"-W",HelpMe7[[#This Row],[Week'#]])</f>
        <v>2024-W42</v>
      </c>
      <c r="AE707" s="228" t="str">
        <f>IFERROR(VLOOKUP(HelpMe7[[#This Row],[ID]],CGTracker[#All],11,FALSE),"No CG Status Found")</f>
        <v>No CG Status Found</v>
      </c>
      <c r="AF707" s="228">
        <f>MONTH(TEXT(HelpMe7[[#This Row],[Updated Creation Date]],"mmm dd, yyyy hh:mm"))</f>
        <v>10</v>
      </c>
      <c r="AG707" s="228" t="str">
        <f>_xlfn.CONCAT(HelpMe7[[#This Row],[Year]],"-M",HelpMe7[[#This Row],[Month]])</f>
        <v>2024-M10</v>
      </c>
      <c r="AH707" s="228" t="str">
        <f ca="1">IF(HelpMe7[[#This Row],[Age]]&lt;2,"Less than 2",IF(HelpMe7[[#This Row],[Age]]&lt;5,"From 2 to 5",IF(HelpMe7[[#This Row],[Age]]&lt;10,"From 5 to 10","More than 10")))</f>
        <v>Less than 2</v>
      </c>
      <c r="AI7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45580.63958333333</v>
      </c>
      <c r="AJ7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45580.737500000003</v>
      </c>
    </row>
    <row r="708" spans="1:36" ht="14.45">
      <c r="A708" s="236" t="s">
        <v>10886</v>
      </c>
      <c r="B708" s="224" t="s">
        <v>117</v>
      </c>
      <c r="C708" s="224" t="s">
        <v>795</v>
      </c>
      <c r="D708" s="1" t="s">
        <v>5286</v>
      </c>
      <c r="E708" s="224" t="s">
        <v>880</v>
      </c>
      <c r="F708" s="224" t="s">
        <v>881</v>
      </c>
      <c r="G708" s="224" t="s">
        <v>882</v>
      </c>
      <c r="H708" s="224" t="s">
        <v>403</v>
      </c>
      <c r="I708" s="227" t="s">
        <v>10887</v>
      </c>
      <c r="J708" s="225" t="s">
        <v>10888</v>
      </c>
      <c r="K708" s="224" t="s">
        <v>846</v>
      </c>
      <c r="L708" s="225" t="s">
        <v>10865</v>
      </c>
      <c r="M708" s="224" t="s">
        <v>880</v>
      </c>
      <c r="N708" s="224" t="s">
        <v>886</v>
      </c>
      <c r="O708" s="224" t="s">
        <v>850</v>
      </c>
      <c r="P708" s="225" t="s">
        <v>10889</v>
      </c>
      <c r="Q708" s="224" t="s">
        <v>795</v>
      </c>
      <c r="R708" s="225" t="s">
        <v>10890</v>
      </c>
      <c r="S708" s="225" t="s">
        <v>10890</v>
      </c>
      <c r="T708" s="225" t="s">
        <v>10888</v>
      </c>
      <c r="U708" s="224" t="s">
        <v>890</v>
      </c>
      <c r="V708" s="224" t="s">
        <v>855</v>
      </c>
      <c r="W708" s="224" t="s">
        <v>869</v>
      </c>
      <c r="X708" s="228" t="str">
        <f>VLOOKUP(HelpMe7[[#This Row],[Technician]],Technicians[#All],3,FALSE)</f>
        <v>RAK Ceramics</v>
      </c>
      <c r="Y708" s="228" t="str">
        <f>VLOOKUP(HelpMe7[[#This Row],[Technician]],Technicians[#All],2,FALSE)</f>
        <v>SAP Basis</v>
      </c>
      <c r="Z708" s="233" t="str">
        <f>IF((TEXT("Oct 28, 2024 00:00 AM","mmm dd, yyyy hh:mm") - TEXT(HelpMe7[[#This Row],[Updated Creation Date]],"mmm dd, yyyy hh:mm"))&gt;0, "Yes","No")</f>
        <v>Yes</v>
      </c>
      <c r="AA708" s="230">
        <f ca="1">IF(HelpMe7[[#This Row],[Updated Resolved Date]]="-",NOW()-TEXT(HelpMe7[[#This Row],[Updated Creation Date]],"mmm dd, yyyy hh:mm"),HelpMe7[[#This Row],[Updated Resolved Date]]-HelpMe7[[#This Row],[Updated Creation Date]])</f>
        <v>0.94999999999708962</v>
      </c>
      <c r="AB708" s="231">
        <f>YEAR(TEXT(HelpMe7[[#This Row],[Updated Creation Date]],"mmm dd, yyyy hh:mm"))</f>
        <v>2024</v>
      </c>
      <c r="AC708" s="228">
        <f>WEEKNUM(TEXT(HelpMe7[[#This Row],[Updated Creation Date]],"mmm dd, yyyy hh:mm"),2)</f>
        <v>42</v>
      </c>
      <c r="AD708" s="228" t="str">
        <f>_xlfn.CONCAT(HelpMe7[[#This Row],[Year]],"-W",HelpMe7[[#This Row],[Week'#]])</f>
        <v>2024-W42</v>
      </c>
      <c r="AE708" s="228" t="str">
        <f>IFERROR(VLOOKUP(HelpMe7[[#This Row],[ID]],CGTracker[#All],11,FALSE),"No CG Status Found")</f>
        <v>No CG Status Found</v>
      </c>
      <c r="AF708" s="228">
        <f>MONTH(TEXT(HelpMe7[[#This Row],[Updated Creation Date]],"mmm dd, yyyy hh:mm"))</f>
        <v>10</v>
      </c>
      <c r="AG708" s="228" t="str">
        <f>_xlfn.CONCAT(HelpMe7[[#This Row],[Year]],"-M",HelpMe7[[#This Row],[Month]])</f>
        <v>2024-M10</v>
      </c>
      <c r="AH708" s="228" t="str">
        <f ca="1">IF(HelpMe7[[#This Row],[Age]]&lt;2,"Less than 2",IF(HelpMe7[[#This Row],[Age]]&lt;5,"From 2 to 5",IF(HelpMe7[[#This Row],[Age]]&lt;10,"From 5 to 10","More than 10")))</f>
        <v>Less than 2</v>
      </c>
      <c r="AI7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45580.473611111112</v>
      </c>
      <c r="AJ7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45581.423611111109</v>
      </c>
    </row>
    <row r="709" spans="1:36" ht="14.45">
      <c r="A709" s="236" t="s">
        <v>10891</v>
      </c>
      <c r="B709" s="224" t="s">
        <v>117</v>
      </c>
      <c r="C709" s="224" t="s">
        <v>795</v>
      </c>
      <c r="D709" s="1" t="s">
        <v>5292</v>
      </c>
      <c r="E709" s="224" t="s">
        <v>880</v>
      </c>
      <c r="F709" s="224" t="s">
        <v>881</v>
      </c>
      <c r="G709" s="224" t="s">
        <v>882</v>
      </c>
      <c r="H709" s="224" t="s">
        <v>403</v>
      </c>
      <c r="I709" s="227" t="s">
        <v>10892</v>
      </c>
      <c r="J709" s="225" t="s">
        <v>10893</v>
      </c>
      <c r="K709" s="224" t="s">
        <v>846</v>
      </c>
      <c r="L709" s="225" t="s">
        <v>10865</v>
      </c>
      <c r="M709" s="224" t="s">
        <v>880</v>
      </c>
      <c r="N709" s="224" t="s">
        <v>886</v>
      </c>
      <c r="O709" s="224" t="s">
        <v>850</v>
      </c>
      <c r="P709" s="225" t="s">
        <v>10894</v>
      </c>
      <c r="Q709" s="224" t="s">
        <v>795</v>
      </c>
      <c r="R709" s="225" t="s">
        <v>10895</v>
      </c>
      <c r="S709" s="225" t="s">
        <v>10895</v>
      </c>
      <c r="T709" s="225" t="s">
        <v>10893</v>
      </c>
      <c r="U709" s="224" t="s">
        <v>890</v>
      </c>
      <c r="V709" s="224" t="s">
        <v>855</v>
      </c>
      <c r="W709" s="224" t="s">
        <v>869</v>
      </c>
      <c r="X709" s="228" t="str">
        <f>VLOOKUP(HelpMe7[[#This Row],[Technician]],Technicians[#All],3,FALSE)</f>
        <v>RAK Ceramics</v>
      </c>
      <c r="Y709" s="228" t="str">
        <f>VLOOKUP(HelpMe7[[#This Row],[Technician]],Technicians[#All],2,FALSE)</f>
        <v>SAP Basis</v>
      </c>
      <c r="Z709" s="233" t="str">
        <f>IF((TEXT("Oct 28, 2024 00:00 AM","mmm dd, yyyy hh:mm") - TEXT(HelpMe7[[#This Row],[Updated Creation Date]],"mmm dd, yyyy hh:mm"))&gt;0, "Yes","No")</f>
        <v>Yes</v>
      </c>
      <c r="AA709" s="230">
        <f ca="1">IF(HelpMe7[[#This Row],[Updated Resolved Date]]="-",NOW()-TEXT(HelpMe7[[#This Row],[Updated Creation Date]],"mmm dd, yyyy hh:mm"),HelpMe7[[#This Row],[Updated Resolved Date]]-HelpMe7[[#This Row],[Updated Creation Date]])</f>
        <v>0.93888888888614019</v>
      </c>
      <c r="AB709" s="231">
        <f>YEAR(TEXT(HelpMe7[[#This Row],[Updated Creation Date]],"mmm dd, yyyy hh:mm"))</f>
        <v>2024</v>
      </c>
      <c r="AC709" s="228">
        <f>WEEKNUM(TEXT(HelpMe7[[#This Row],[Updated Creation Date]],"mmm dd, yyyy hh:mm"),2)</f>
        <v>42</v>
      </c>
      <c r="AD709" s="228" t="str">
        <f>_xlfn.CONCAT(HelpMe7[[#This Row],[Year]],"-W",HelpMe7[[#This Row],[Week'#]])</f>
        <v>2024-W42</v>
      </c>
      <c r="AE709" s="228" t="str">
        <f>IFERROR(VLOOKUP(HelpMe7[[#This Row],[ID]],CGTracker[#All],11,FALSE),"No CG Status Found")</f>
        <v>No CG Status Found</v>
      </c>
      <c r="AF709" s="228">
        <f>MONTH(TEXT(HelpMe7[[#This Row],[Updated Creation Date]],"mmm dd, yyyy hh:mm"))</f>
        <v>10</v>
      </c>
      <c r="AG709" s="228" t="str">
        <f>_xlfn.CONCAT(HelpMe7[[#This Row],[Year]],"-M",HelpMe7[[#This Row],[Month]])</f>
        <v>2024-M10</v>
      </c>
      <c r="AH709" s="228" t="str">
        <f ca="1">IF(HelpMe7[[#This Row],[Age]]&lt;2,"Less than 2",IF(HelpMe7[[#This Row],[Age]]&lt;5,"From 2 to 5",IF(HelpMe7[[#This Row],[Age]]&lt;10,"From 5 to 10","More than 10")))</f>
        <v>Less than 2</v>
      </c>
      <c r="AI7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45580.482638888891</v>
      </c>
      <c r="AJ7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45581.421527777777</v>
      </c>
    </row>
    <row r="710" spans="1:36" ht="26.1">
      <c r="A710" s="236" t="s">
        <v>10896</v>
      </c>
      <c r="B710" s="224" t="s">
        <v>156</v>
      </c>
      <c r="C710" s="224" t="s">
        <v>795</v>
      </c>
      <c r="D710" s="1" t="s">
        <v>5298</v>
      </c>
      <c r="E710" s="224" t="s">
        <v>5299</v>
      </c>
      <c r="F710" s="224" t="s">
        <v>881</v>
      </c>
      <c r="G710" s="224" t="s">
        <v>882</v>
      </c>
      <c r="H710" s="224" t="s">
        <v>403</v>
      </c>
      <c r="I710" s="227" t="s">
        <v>10897</v>
      </c>
      <c r="J710" s="225" t="s">
        <v>5131</v>
      </c>
      <c r="K710" s="224" t="s">
        <v>890</v>
      </c>
      <c r="L710" s="225" t="s">
        <v>10898</v>
      </c>
      <c r="M710" s="224" t="s">
        <v>933</v>
      </c>
      <c r="N710" s="224" t="s">
        <v>5303</v>
      </c>
      <c r="O710" s="224" t="s">
        <v>850</v>
      </c>
      <c r="P710" s="225" t="s">
        <v>10898</v>
      </c>
      <c r="Q710" s="224" t="s">
        <v>795</v>
      </c>
      <c r="R710" s="225" t="s">
        <v>10899</v>
      </c>
      <c r="S710" s="225" t="s">
        <v>10899</v>
      </c>
      <c r="T710" s="225" t="s">
        <v>5131</v>
      </c>
      <c r="U710" s="224" t="s">
        <v>855</v>
      </c>
      <c r="V710" s="224" t="s">
        <v>855</v>
      </c>
      <c r="W710" s="224" t="s">
        <v>938</v>
      </c>
      <c r="X710" s="228" t="str">
        <f>VLOOKUP(HelpMe7[[#This Row],[Technician]],Technicians[#All],3,FALSE)</f>
        <v>RAK Ceramics</v>
      </c>
      <c r="Y710" s="228" t="str">
        <f>VLOOKUP(HelpMe7[[#This Row],[Technician]],Technicians[#All],2,FALSE)</f>
        <v>SAP Basis</v>
      </c>
      <c r="Z710" s="233" t="str">
        <f>IF((TEXT("Oct 28, 2024 00:00 AM","mmm dd, yyyy hh:mm") - TEXT(HelpMe7[[#This Row],[Updated Creation Date]],"mmm dd, yyyy hh:mm"))&gt;0, "Yes","No")</f>
        <v>Yes</v>
      </c>
      <c r="AA710" s="230">
        <f ca="1">IF(HelpMe7[[#This Row],[Updated Resolved Date]]="-",NOW()-TEXT(HelpMe7[[#This Row],[Updated Creation Date]],"mmm dd, yyyy hh:mm"),HelpMe7[[#This Row],[Updated Resolved Date]]-HelpMe7[[#This Row],[Updated Creation Date]])</f>
        <v>1.2173611111065838</v>
      </c>
      <c r="AB710" s="231">
        <f>YEAR(TEXT(HelpMe7[[#This Row],[Updated Creation Date]],"mmm dd, yyyy hh:mm"))</f>
        <v>2024</v>
      </c>
      <c r="AC710" s="228">
        <f>WEEKNUM(TEXT(HelpMe7[[#This Row],[Updated Creation Date]],"mmm dd, yyyy hh:mm"),2)</f>
        <v>42</v>
      </c>
      <c r="AD710" s="228" t="str">
        <f>_xlfn.CONCAT(HelpMe7[[#This Row],[Year]],"-W",HelpMe7[[#This Row],[Week'#]])</f>
        <v>2024-W42</v>
      </c>
      <c r="AE710" s="228" t="str">
        <f>IFERROR(VLOOKUP(HelpMe7[[#This Row],[ID]],CGTracker[#All],11,FALSE),"No CG Status Found")</f>
        <v>No CG Status Found</v>
      </c>
      <c r="AF710" s="228">
        <f>MONTH(TEXT(HelpMe7[[#This Row],[Updated Creation Date]],"mmm dd, yyyy hh:mm"))</f>
        <v>10</v>
      </c>
      <c r="AG710" s="228" t="str">
        <f>_xlfn.CONCAT(HelpMe7[[#This Row],[Year]],"-M",HelpMe7[[#This Row],[Month]])</f>
        <v>2024-M10</v>
      </c>
      <c r="AH710" s="228" t="str">
        <f ca="1">IF(HelpMe7[[#This Row],[Age]]&lt;2,"Less than 2",IF(HelpMe7[[#This Row],[Age]]&lt;5,"From 2 to 5",IF(HelpMe7[[#This Row],[Age]]&lt;10,"From 5 to 10","More than 10")))</f>
        <v>Less than 2</v>
      </c>
      <c r="AI7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45581.404861111114</v>
      </c>
      <c r="AJ7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45582.62222222222</v>
      </c>
    </row>
    <row r="711" spans="1:36" ht="14.45">
      <c r="A711" s="236" t="s">
        <v>10900</v>
      </c>
      <c r="B711" s="224" t="s">
        <v>156</v>
      </c>
      <c r="C711" s="224" t="s">
        <v>795</v>
      </c>
      <c r="D711" s="1" t="s">
        <v>5310</v>
      </c>
      <c r="E711" s="224" t="s">
        <v>5311</v>
      </c>
      <c r="F711" s="224" t="s">
        <v>881</v>
      </c>
      <c r="G711" s="224" t="s">
        <v>882</v>
      </c>
      <c r="H711" s="224" t="s">
        <v>403</v>
      </c>
      <c r="I711" s="227" t="s">
        <v>10901</v>
      </c>
      <c r="J711" s="225" t="s">
        <v>10902</v>
      </c>
      <c r="K711" s="224" t="s">
        <v>846</v>
      </c>
      <c r="L711" s="225" t="s">
        <v>10903</v>
      </c>
      <c r="M711" s="224" t="s">
        <v>933</v>
      </c>
      <c r="N711" s="224" t="s">
        <v>934</v>
      </c>
      <c r="O711" s="224" t="s">
        <v>850</v>
      </c>
      <c r="P711" s="225" t="s">
        <v>10903</v>
      </c>
      <c r="Q711" s="224" t="s">
        <v>795</v>
      </c>
      <c r="R711" s="225" t="s">
        <v>10904</v>
      </c>
      <c r="S711" s="225" t="s">
        <v>10904</v>
      </c>
      <c r="T711" s="225" t="s">
        <v>10902</v>
      </c>
      <c r="U711" s="224" t="s">
        <v>855</v>
      </c>
      <c r="V711" s="224" t="s">
        <v>855</v>
      </c>
      <c r="W711" s="224" t="s">
        <v>869</v>
      </c>
      <c r="X711" s="228" t="str">
        <f>VLOOKUP(HelpMe7[[#This Row],[Technician]],Technicians[#All],3,FALSE)</f>
        <v>RAK Ceramics</v>
      </c>
      <c r="Y711" s="228" t="str">
        <f>VLOOKUP(HelpMe7[[#This Row],[Technician]],Technicians[#All],2,FALSE)</f>
        <v>SAP Basis</v>
      </c>
      <c r="Z711" s="233" t="str">
        <f>IF((TEXT("Oct 28, 2024 00:00 AM","mmm dd, yyyy hh:mm") - TEXT(HelpMe7[[#This Row],[Updated Creation Date]],"mmm dd, yyyy hh:mm"))&gt;0, "Yes","No")</f>
        <v>Yes</v>
      </c>
      <c r="AA711" s="230">
        <f ca="1">IF(HelpMe7[[#This Row],[Updated Resolved Date]]="-",NOW()-TEXT(HelpMe7[[#This Row],[Updated Creation Date]],"mmm dd, yyyy hh:mm"),HelpMe7[[#This Row],[Updated Resolved Date]]-HelpMe7[[#This Row],[Updated Creation Date]])</f>
        <v>0.13055555555911269</v>
      </c>
      <c r="AB711" s="231">
        <f>YEAR(TEXT(HelpMe7[[#This Row],[Updated Creation Date]],"mmm dd, yyyy hh:mm"))</f>
        <v>2024</v>
      </c>
      <c r="AC711" s="228">
        <f>WEEKNUM(TEXT(HelpMe7[[#This Row],[Updated Creation Date]],"mmm dd, yyyy hh:mm"),2)</f>
        <v>42</v>
      </c>
      <c r="AD711" s="228" t="str">
        <f>_xlfn.CONCAT(HelpMe7[[#This Row],[Year]],"-W",HelpMe7[[#This Row],[Week'#]])</f>
        <v>2024-W42</v>
      </c>
      <c r="AE711" s="228" t="str">
        <f>IFERROR(VLOOKUP(HelpMe7[[#This Row],[ID]],CGTracker[#All],11,FALSE),"No CG Status Found")</f>
        <v>No CG Status Found</v>
      </c>
      <c r="AF711" s="228">
        <f>MONTH(TEXT(HelpMe7[[#This Row],[Updated Creation Date]],"mmm dd, yyyy hh:mm"))</f>
        <v>10</v>
      </c>
      <c r="AG711" s="228" t="str">
        <f>_xlfn.CONCAT(HelpMe7[[#This Row],[Year]],"-M",HelpMe7[[#This Row],[Month]])</f>
        <v>2024-M10</v>
      </c>
      <c r="AH711" s="228" t="str">
        <f ca="1">IF(HelpMe7[[#This Row],[Age]]&lt;2,"Less than 2",IF(HelpMe7[[#This Row],[Age]]&lt;5,"From 2 to 5",IF(HelpMe7[[#This Row],[Age]]&lt;10,"From 5 to 10","More than 10")))</f>
        <v>Less than 2</v>
      </c>
      <c r="AI7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45581.459027777775</v>
      </c>
      <c r="AJ7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45581.589583333334</v>
      </c>
    </row>
    <row r="712" spans="1:36" ht="26.1">
      <c r="A712" s="236" t="s">
        <v>10905</v>
      </c>
      <c r="B712" s="224" t="s">
        <v>117</v>
      </c>
      <c r="C712" s="224" t="s">
        <v>795</v>
      </c>
      <c r="D712" s="1" t="s">
        <v>5317</v>
      </c>
      <c r="E712" s="224" t="s">
        <v>5318</v>
      </c>
      <c r="F712" s="224" t="s">
        <v>881</v>
      </c>
      <c r="G712" s="224" t="s">
        <v>882</v>
      </c>
      <c r="H712" s="224" t="s">
        <v>403</v>
      </c>
      <c r="I712" s="227" t="s">
        <v>10906</v>
      </c>
      <c r="J712" s="225" t="s">
        <v>10907</v>
      </c>
      <c r="K712" s="224" t="s">
        <v>890</v>
      </c>
      <c r="L712" s="225" t="s">
        <v>8732</v>
      </c>
      <c r="M712" s="224" t="s">
        <v>933</v>
      </c>
      <c r="N712" s="224" t="s">
        <v>1188</v>
      </c>
      <c r="O712" s="224" t="s">
        <v>850</v>
      </c>
      <c r="P712" s="225" t="s">
        <v>10908</v>
      </c>
      <c r="Q712" s="224" t="s">
        <v>795</v>
      </c>
      <c r="R712" s="225" t="s">
        <v>10909</v>
      </c>
      <c r="S712" s="225" t="s">
        <v>10909</v>
      </c>
      <c r="T712" s="225" t="s">
        <v>10907</v>
      </c>
      <c r="U712" s="224" t="s">
        <v>890</v>
      </c>
      <c r="V712" s="224" t="s">
        <v>855</v>
      </c>
      <c r="W712" s="224" t="s">
        <v>938</v>
      </c>
      <c r="X712" s="228" t="str">
        <f>VLOOKUP(HelpMe7[[#This Row],[Technician]],Technicians[#All],3,FALSE)</f>
        <v>RAK Ceramics</v>
      </c>
      <c r="Y712" s="228" t="str">
        <f>VLOOKUP(HelpMe7[[#This Row],[Technician]],Technicians[#All],2,FALSE)</f>
        <v>SAP Basis</v>
      </c>
      <c r="Z712" s="233" t="str">
        <f>IF((TEXT("Oct 28, 2024 00:00 AM","mmm dd, yyyy hh:mm") - TEXT(HelpMe7[[#This Row],[Updated Creation Date]],"mmm dd, yyyy hh:mm"))&gt;0, "Yes","No")</f>
        <v>Yes</v>
      </c>
      <c r="AA712" s="230">
        <f ca="1">IF(HelpMe7[[#This Row],[Updated Resolved Date]]="-",NOW()-TEXT(HelpMe7[[#This Row],[Updated Creation Date]],"mmm dd, yyyy hh:mm"),HelpMe7[[#This Row],[Updated Resolved Date]]-HelpMe7[[#This Row],[Updated Creation Date]])</f>
        <v>1.2673611111094942</v>
      </c>
      <c r="AB712" s="231">
        <f>YEAR(TEXT(HelpMe7[[#This Row],[Updated Creation Date]],"mmm dd, yyyy hh:mm"))</f>
        <v>2024</v>
      </c>
      <c r="AC712" s="228">
        <f>WEEKNUM(TEXT(HelpMe7[[#This Row],[Updated Creation Date]],"mmm dd, yyyy hh:mm"),2)</f>
        <v>42</v>
      </c>
      <c r="AD712" s="228" t="str">
        <f>_xlfn.CONCAT(HelpMe7[[#This Row],[Year]],"-W",HelpMe7[[#This Row],[Week'#]])</f>
        <v>2024-W42</v>
      </c>
      <c r="AE712" s="228" t="str">
        <f>IFERROR(VLOOKUP(HelpMe7[[#This Row],[ID]],CGTracker[#All],11,FALSE),"No CG Status Found")</f>
        <v>No CG Status Found</v>
      </c>
      <c r="AF712" s="228">
        <f>MONTH(TEXT(HelpMe7[[#This Row],[Updated Creation Date]],"mmm dd, yyyy hh:mm"))</f>
        <v>10</v>
      </c>
      <c r="AG712" s="228" t="str">
        <f>_xlfn.CONCAT(HelpMe7[[#This Row],[Year]],"-M",HelpMe7[[#This Row],[Month]])</f>
        <v>2024-M10</v>
      </c>
      <c r="AH712" s="228" t="str">
        <f ca="1">IF(HelpMe7[[#This Row],[Age]]&lt;2,"Less than 2",IF(HelpMe7[[#This Row],[Age]]&lt;5,"From 2 to 5",IF(HelpMe7[[#This Row],[Age]]&lt;10,"From 5 to 10","More than 10")))</f>
        <v>Less than 2</v>
      </c>
      <c r="AI7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45581.463888888888</v>
      </c>
      <c r="AJ7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45582.731249999997</v>
      </c>
    </row>
    <row r="713" spans="1:36" ht="14.45">
      <c r="A713" s="236" t="s">
        <v>10910</v>
      </c>
      <c r="B713" s="224" t="s">
        <v>117</v>
      </c>
      <c r="C713" s="224" t="s">
        <v>795</v>
      </c>
      <c r="D713" s="1" t="s">
        <v>5324</v>
      </c>
      <c r="E713" s="224" t="s">
        <v>5259</v>
      </c>
      <c r="F713" s="224" t="s">
        <v>881</v>
      </c>
      <c r="G713" s="224" t="s">
        <v>882</v>
      </c>
      <c r="H713" s="224" t="s">
        <v>403</v>
      </c>
      <c r="I713" s="227" t="s">
        <v>5333</v>
      </c>
      <c r="J713" s="225" t="s">
        <v>10911</v>
      </c>
      <c r="K713" s="224" t="s">
        <v>846</v>
      </c>
      <c r="L713" s="225" t="s">
        <v>9312</v>
      </c>
      <c r="M713" s="224" t="s">
        <v>933</v>
      </c>
      <c r="N713" s="224" t="s">
        <v>924</v>
      </c>
      <c r="O713" s="224" t="s">
        <v>850</v>
      </c>
      <c r="P713" s="225" t="s">
        <v>9312</v>
      </c>
      <c r="Q713" s="224" t="s">
        <v>795</v>
      </c>
      <c r="R713" s="225" t="s">
        <v>10912</v>
      </c>
      <c r="S713" s="225" t="s">
        <v>10912</v>
      </c>
      <c r="T713" s="225" t="s">
        <v>10911</v>
      </c>
      <c r="U713" s="224" t="s">
        <v>890</v>
      </c>
      <c r="V713" s="224" t="s">
        <v>855</v>
      </c>
      <c r="W713" s="224" t="s">
        <v>869</v>
      </c>
      <c r="X713" s="228" t="str">
        <f>VLOOKUP(HelpMe7[[#This Row],[Technician]],Technicians[#All],3,FALSE)</f>
        <v>RAK Ceramics</v>
      </c>
      <c r="Y713" s="228" t="str">
        <f>VLOOKUP(HelpMe7[[#This Row],[Technician]],Technicians[#All],2,FALSE)</f>
        <v>SAP Basis</v>
      </c>
      <c r="Z713" s="233" t="str">
        <f>IF((TEXT("Oct 28, 2024 00:00 AM","mmm dd, yyyy hh:mm") - TEXT(HelpMe7[[#This Row],[Updated Creation Date]],"mmm dd, yyyy hh:mm"))&gt;0, "Yes","No")</f>
        <v>Yes</v>
      </c>
      <c r="AA713" s="230">
        <f ca="1">IF(HelpMe7[[#This Row],[Updated Resolved Date]]="-",NOW()-TEXT(HelpMe7[[#This Row],[Updated Creation Date]],"mmm dd, yyyy hh:mm"),HelpMe7[[#This Row],[Updated Resolved Date]]-HelpMe7[[#This Row],[Updated Creation Date]])</f>
        <v>6.1826388888948713</v>
      </c>
      <c r="AB713" s="231">
        <f>YEAR(TEXT(HelpMe7[[#This Row],[Updated Creation Date]],"mmm dd, yyyy hh:mm"))</f>
        <v>2024</v>
      </c>
      <c r="AC713" s="228">
        <f>WEEKNUM(TEXT(HelpMe7[[#This Row],[Updated Creation Date]],"mmm dd, yyyy hh:mm"),2)</f>
        <v>42</v>
      </c>
      <c r="AD713" s="228" t="str">
        <f>_xlfn.CONCAT(HelpMe7[[#This Row],[Year]],"-W",HelpMe7[[#This Row],[Week'#]])</f>
        <v>2024-W42</v>
      </c>
      <c r="AE713" s="228" t="str">
        <f>IFERROR(VLOOKUP(HelpMe7[[#This Row],[ID]],CGTracker[#All],11,FALSE),"No CG Status Found")</f>
        <v>No CG Status Found</v>
      </c>
      <c r="AF713" s="228">
        <f>MONTH(TEXT(HelpMe7[[#This Row],[Updated Creation Date]],"mmm dd, yyyy hh:mm"))</f>
        <v>10</v>
      </c>
      <c r="AG713" s="228" t="str">
        <f>_xlfn.CONCAT(HelpMe7[[#This Row],[Year]],"-M",HelpMe7[[#This Row],[Month]])</f>
        <v>2024-M10</v>
      </c>
      <c r="AH713" s="228" t="str">
        <f ca="1">IF(HelpMe7[[#This Row],[Age]]&lt;2,"Less than 2",IF(HelpMe7[[#This Row],[Age]]&lt;5,"From 2 to 5",IF(HelpMe7[[#This Row],[Age]]&lt;10,"From 5 to 10","More than 10")))</f>
        <v>From 5 to 10</v>
      </c>
      <c r="AI7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45581.479166666664</v>
      </c>
      <c r="AJ7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45587.661805555559</v>
      </c>
    </row>
    <row r="714" spans="1:36" ht="26.1">
      <c r="A714" s="236" t="s">
        <v>10913</v>
      </c>
      <c r="B714" s="224" t="s">
        <v>117</v>
      </c>
      <c r="C714" s="224" t="s">
        <v>1035</v>
      </c>
      <c r="D714" s="1" t="s">
        <v>5329</v>
      </c>
      <c r="E714" s="224" t="s">
        <v>2226</v>
      </c>
      <c r="F714" s="224" t="s">
        <v>881</v>
      </c>
      <c r="G714" s="224" t="s">
        <v>882</v>
      </c>
      <c r="H714" s="224" t="s">
        <v>403</v>
      </c>
      <c r="I714" s="227" t="s">
        <v>10914</v>
      </c>
      <c r="J714" s="225" t="s">
        <v>10915</v>
      </c>
      <c r="K714" s="224" t="s">
        <v>890</v>
      </c>
      <c r="L714" s="225" t="s">
        <v>10757</v>
      </c>
      <c r="M714" s="224" t="s">
        <v>2226</v>
      </c>
      <c r="N714" s="224" t="s">
        <v>1098</v>
      </c>
      <c r="O714" s="224" t="s">
        <v>850</v>
      </c>
      <c r="P714" s="225" t="s">
        <v>10757</v>
      </c>
      <c r="Q714" s="224" t="s">
        <v>892</v>
      </c>
      <c r="R714" s="225" t="s">
        <v>10916</v>
      </c>
      <c r="S714" s="225" t="s">
        <v>10916</v>
      </c>
      <c r="T714" s="225" t="s">
        <v>10915</v>
      </c>
      <c r="U714" s="224" t="s">
        <v>890</v>
      </c>
      <c r="V714" s="224" t="s">
        <v>855</v>
      </c>
      <c r="W714" s="224" t="s">
        <v>938</v>
      </c>
      <c r="X714" s="228" t="str">
        <f>VLOOKUP(HelpMe7[[#This Row],[Technician]],Technicians[#All],3,FALSE)</f>
        <v>RAK Ceramics</v>
      </c>
      <c r="Y714" s="228" t="str">
        <f>VLOOKUP(HelpMe7[[#This Row],[Technician]],Technicians[#All],2,FALSE)</f>
        <v>SAP Basis</v>
      </c>
      <c r="Z714" s="233" t="str">
        <f>IF((TEXT("Oct 28, 2024 00:00 AM","mmm dd, yyyy hh:mm") - TEXT(HelpMe7[[#This Row],[Updated Creation Date]],"mmm dd, yyyy hh:mm"))&gt;0, "Yes","No")</f>
        <v>Yes</v>
      </c>
      <c r="AA714" s="230">
        <f ca="1">IF(HelpMe7[[#This Row],[Updated Resolved Date]]="-",NOW()-TEXT(HelpMe7[[#This Row],[Updated Creation Date]],"mmm dd, yyyy hh:mm"),HelpMe7[[#This Row],[Updated Resolved Date]]-HelpMe7[[#This Row],[Updated Creation Date]])</f>
        <v>23.69999999999709</v>
      </c>
      <c r="AB714" s="231">
        <f>YEAR(TEXT(HelpMe7[[#This Row],[Updated Creation Date]],"mmm dd, yyyy hh:mm"))</f>
        <v>2024</v>
      </c>
      <c r="AC714" s="228">
        <f>WEEKNUM(TEXT(HelpMe7[[#This Row],[Updated Creation Date]],"mmm dd, yyyy hh:mm"),2)</f>
        <v>42</v>
      </c>
      <c r="AD714" s="228" t="str">
        <f>_xlfn.CONCAT(HelpMe7[[#This Row],[Year]],"-W",HelpMe7[[#This Row],[Week'#]])</f>
        <v>2024-W42</v>
      </c>
      <c r="AE714" s="228" t="str">
        <f>IFERROR(VLOOKUP(HelpMe7[[#This Row],[ID]],CGTracker[#All],11,FALSE),"No CG Status Found")</f>
        <v>No CG Status Found</v>
      </c>
      <c r="AF714" s="228">
        <f>MONTH(TEXT(HelpMe7[[#This Row],[Updated Creation Date]],"mmm dd, yyyy hh:mm"))</f>
        <v>10</v>
      </c>
      <c r="AG714" s="228" t="str">
        <f>_xlfn.CONCAT(HelpMe7[[#This Row],[Year]],"-M",HelpMe7[[#This Row],[Month]])</f>
        <v>2024-M10</v>
      </c>
      <c r="AH714" s="228" t="str">
        <f ca="1">IF(HelpMe7[[#This Row],[Age]]&lt;2,"Less than 2",IF(HelpMe7[[#This Row],[Age]]&lt;5,"From 2 to 5",IF(HelpMe7[[#This Row],[Age]]&lt;10,"From 5 to 10","More than 10")))</f>
        <v>More than 10</v>
      </c>
      <c r="AI7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45580.75</v>
      </c>
      <c r="AJ7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45604.45</v>
      </c>
    </row>
    <row r="715" spans="1:36" ht="14.45">
      <c r="A715" s="236" t="s">
        <v>10917</v>
      </c>
      <c r="B715" s="224" t="s">
        <v>117</v>
      </c>
      <c r="C715" s="224" t="s">
        <v>892</v>
      </c>
      <c r="D715" s="1" t="s">
        <v>5334</v>
      </c>
      <c r="E715" s="224" t="s">
        <v>2351</v>
      </c>
      <c r="F715" s="224" t="s">
        <v>742</v>
      </c>
      <c r="G715" s="224" t="s">
        <v>895</v>
      </c>
      <c r="H715" s="224" t="s">
        <v>268</v>
      </c>
      <c r="I715" s="227" t="s">
        <v>5323</v>
      </c>
      <c r="J715" s="225" t="s">
        <v>10918</v>
      </c>
      <c r="K715" s="224" t="s">
        <v>846</v>
      </c>
      <c r="L715" s="225" t="s">
        <v>855</v>
      </c>
      <c r="M715" s="224" t="s">
        <v>2351</v>
      </c>
      <c r="N715" s="224" t="s">
        <v>1170</v>
      </c>
      <c r="O715" s="224" t="s">
        <v>850</v>
      </c>
      <c r="P715" s="225" t="s">
        <v>1763</v>
      </c>
      <c r="Q715" s="224" t="s">
        <v>795</v>
      </c>
      <c r="R715" s="225" t="s">
        <v>855</v>
      </c>
      <c r="S715" s="225" t="s">
        <v>855</v>
      </c>
      <c r="T715" s="225" t="s">
        <v>10918</v>
      </c>
      <c r="U715" s="224" t="s">
        <v>846</v>
      </c>
      <c r="V715" s="224" t="s">
        <v>855</v>
      </c>
      <c r="W715" s="224" t="s">
        <v>857</v>
      </c>
      <c r="X715" s="228" t="str">
        <f>VLOOKUP(HelpMe7[[#This Row],[Technician]],Technicians[#All],3,FALSE)</f>
        <v>RAK Ceramics</v>
      </c>
      <c r="Y715" s="228" t="str">
        <f>VLOOKUP(HelpMe7[[#This Row],[Technician]],Technicians[#All],2,FALSE)</f>
        <v>SAP SD</v>
      </c>
      <c r="Z715" s="233" t="str">
        <f>IF((TEXT("Oct 28, 2024 00:00 AM","mmm dd, yyyy hh:mm") - TEXT(HelpMe7[[#This Row],[Updated Creation Date]],"mmm dd, yyyy hh:mm"))&gt;0, "Yes","No")</f>
        <v>Yes</v>
      </c>
      <c r="AA715" s="230">
        <f ca="1">IF(HelpMe7[[#This Row],[Updated Resolved Date]]="-",NOW()-TEXT(HelpMe7[[#This Row],[Updated Creation Date]],"mmm dd, yyyy hh:mm"),HelpMe7[[#This Row],[Updated Resolved Date]]-HelpMe7[[#This Row],[Updated Creation Date]])</f>
        <v>72.147796527773608</v>
      </c>
      <c r="AB715" s="231">
        <f>YEAR(TEXT(HelpMe7[[#This Row],[Updated Creation Date]],"mmm dd, yyyy hh:mm"))</f>
        <v>2024</v>
      </c>
      <c r="AC715" s="228">
        <f>WEEKNUM(TEXT(HelpMe7[[#This Row],[Updated Creation Date]],"mmm dd, yyyy hh:mm"),2)</f>
        <v>42</v>
      </c>
      <c r="AD715" s="228" t="str">
        <f>_xlfn.CONCAT(HelpMe7[[#This Row],[Year]],"-W",HelpMe7[[#This Row],[Week'#]])</f>
        <v>2024-W42</v>
      </c>
      <c r="AE715" s="228" t="str">
        <f>IFERROR(VLOOKUP(HelpMe7[[#This Row],[ID]],CGTracker[#All],11,FALSE),"No CG Status Found")</f>
        <v>No CG Status Found</v>
      </c>
      <c r="AF715" s="228">
        <f>MONTH(TEXT(HelpMe7[[#This Row],[Updated Creation Date]],"mmm dd, yyyy hh:mm"))</f>
        <v>10</v>
      </c>
      <c r="AG715" s="228" t="str">
        <f>_xlfn.CONCAT(HelpMe7[[#This Row],[Year]],"-M",HelpMe7[[#This Row],[Month]])</f>
        <v>2024-M10</v>
      </c>
      <c r="AH715" s="228" t="str">
        <f ca="1">IF(HelpMe7[[#This Row],[Age]]&lt;2,"Less than 2",IF(HelpMe7[[#This Row],[Age]]&lt;5,"From 2 to 5",IF(HelpMe7[[#This Row],[Age]]&lt;10,"From 5 to 10","More than 10")))</f>
        <v>More than 10</v>
      </c>
      <c r="AI7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45581.609722222223</v>
      </c>
      <c r="AJ7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16" spans="1:36" ht="14.45">
      <c r="A716" s="236" t="s">
        <v>10919</v>
      </c>
      <c r="B716" s="224" t="s">
        <v>117</v>
      </c>
      <c r="C716" s="224" t="s">
        <v>795</v>
      </c>
      <c r="D716" s="1" t="s">
        <v>5339</v>
      </c>
      <c r="E716" s="224" t="s">
        <v>880</v>
      </c>
      <c r="F716" s="224" t="s">
        <v>881</v>
      </c>
      <c r="G716" s="224" t="s">
        <v>882</v>
      </c>
      <c r="H716" s="224" t="s">
        <v>403</v>
      </c>
      <c r="I716" s="227" t="s">
        <v>10920</v>
      </c>
      <c r="J716" s="225" t="s">
        <v>10921</v>
      </c>
      <c r="K716" s="224" t="s">
        <v>846</v>
      </c>
      <c r="L716" s="225" t="s">
        <v>8732</v>
      </c>
      <c r="M716" s="224" t="s">
        <v>880</v>
      </c>
      <c r="N716" s="224" t="s">
        <v>886</v>
      </c>
      <c r="O716" s="224" t="s">
        <v>850</v>
      </c>
      <c r="P716" s="225" t="s">
        <v>10922</v>
      </c>
      <c r="Q716" s="224" t="s">
        <v>795</v>
      </c>
      <c r="R716" s="225" t="s">
        <v>10923</v>
      </c>
      <c r="S716" s="225" t="s">
        <v>10923</v>
      </c>
      <c r="T716" s="225" t="s">
        <v>10921</v>
      </c>
      <c r="U716" s="224" t="s">
        <v>890</v>
      </c>
      <c r="V716" s="224" t="s">
        <v>855</v>
      </c>
      <c r="W716" s="224" t="s">
        <v>869</v>
      </c>
      <c r="X716" s="228" t="str">
        <f>VLOOKUP(HelpMe7[[#This Row],[Technician]],Technicians[#All],3,FALSE)</f>
        <v>RAK Ceramics</v>
      </c>
      <c r="Y716" s="228" t="str">
        <f>VLOOKUP(HelpMe7[[#This Row],[Technician]],Technicians[#All],2,FALSE)</f>
        <v>SAP Basis</v>
      </c>
      <c r="Z716" s="230" t="str">
        <f>IF((TEXT("Oct 28, 2024 00:00 AM","mmm dd, yyyy hh:mm") - TEXT(HelpMe7[[#This Row],[Updated Creation Date]],"mmm dd, yyyy hh:mm"))&gt;0, "Yes","No")</f>
        <v>Yes</v>
      </c>
      <c r="AA716" s="230">
        <f ca="1">IF(HelpMe7[[#This Row],[Updated Resolved Date]]="-",NOW()-TEXT(HelpMe7[[#This Row],[Updated Creation Date]],"mmm dd, yyyy hh:mm"),HelpMe7[[#This Row],[Updated Resolved Date]]-HelpMe7[[#This Row],[Updated Creation Date]])</f>
        <v>1.1034722222248092</v>
      </c>
      <c r="AB716" s="231">
        <f>YEAR(TEXT(HelpMe7[[#This Row],[Updated Creation Date]],"mmm dd, yyyy hh:mm"))</f>
        <v>2024</v>
      </c>
      <c r="AC716" s="228">
        <f>WEEKNUM(TEXT(HelpMe7[[#This Row],[Updated Creation Date]],"mmm dd, yyyy hh:mm"),2)</f>
        <v>42</v>
      </c>
      <c r="AD716" s="228" t="str">
        <f>_xlfn.CONCAT(HelpMe7[[#This Row],[Year]],"-W",HelpMe7[[#This Row],[Week'#]])</f>
        <v>2024-W42</v>
      </c>
      <c r="AE716" s="228" t="str">
        <f>IFERROR(VLOOKUP(HelpMe7[[#This Row],[ID]],CGTracker[#All],11,FALSE),"No CG Status Found")</f>
        <v>No CG Status Found</v>
      </c>
      <c r="AF716" s="228">
        <f>MONTH(TEXT(HelpMe7[[#This Row],[Updated Creation Date]],"mmm dd, yyyy hh:mm"))</f>
        <v>10</v>
      </c>
      <c r="AG716" s="228" t="str">
        <f>_xlfn.CONCAT(HelpMe7[[#This Row],[Year]],"-M",HelpMe7[[#This Row],[Month]])</f>
        <v>2024-M10</v>
      </c>
      <c r="AH716" s="228" t="str">
        <f ca="1">IF(HelpMe7[[#This Row],[Age]]&lt;2,"Less than 2",IF(HelpMe7[[#This Row],[Age]]&lt;5,"From 2 to 5",IF(HelpMe7[[#This Row],[Age]]&lt;10,"From 5 to 10","More than 10")))</f>
        <v>Less than 2</v>
      </c>
      <c r="AI7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45581.626388888886</v>
      </c>
      <c r="AJ7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45582.729861111111</v>
      </c>
    </row>
    <row r="717" spans="1:36" ht="14.45">
      <c r="A717" s="236" t="s">
        <v>10924</v>
      </c>
      <c r="B717" s="224" t="s">
        <v>117</v>
      </c>
      <c r="C717" s="224" t="s">
        <v>795</v>
      </c>
      <c r="D717" s="1" t="s">
        <v>5345</v>
      </c>
      <c r="E717" s="224" t="s">
        <v>880</v>
      </c>
      <c r="F717" s="224" t="s">
        <v>881</v>
      </c>
      <c r="G717" s="224" t="s">
        <v>882</v>
      </c>
      <c r="H717" s="224" t="s">
        <v>403</v>
      </c>
      <c r="I717" s="227" t="s">
        <v>10925</v>
      </c>
      <c r="J717" s="225" t="s">
        <v>10926</v>
      </c>
      <c r="K717" s="224" t="s">
        <v>846</v>
      </c>
      <c r="L717" s="225" t="s">
        <v>10309</v>
      </c>
      <c r="M717" s="224" t="s">
        <v>880</v>
      </c>
      <c r="N717" s="224" t="s">
        <v>886</v>
      </c>
      <c r="O717" s="224" t="s">
        <v>850</v>
      </c>
      <c r="P717" s="225" t="s">
        <v>10927</v>
      </c>
      <c r="Q717" s="224" t="s">
        <v>795</v>
      </c>
      <c r="R717" s="225" t="s">
        <v>10928</v>
      </c>
      <c r="S717" s="225" t="s">
        <v>10928</v>
      </c>
      <c r="T717" s="225" t="s">
        <v>10926</v>
      </c>
      <c r="U717" s="224" t="s">
        <v>890</v>
      </c>
      <c r="V717" s="224" t="s">
        <v>855</v>
      </c>
      <c r="W717" s="224" t="s">
        <v>869</v>
      </c>
      <c r="X717" s="228" t="str">
        <f>VLOOKUP(HelpMe7[[#This Row],[Technician]],Technicians[#All],3,FALSE)</f>
        <v>RAK Ceramics</v>
      </c>
      <c r="Y717" s="228" t="str">
        <f>VLOOKUP(HelpMe7[[#This Row],[Technician]],Technicians[#All],2,FALSE)</f>
        <v>SAP Basis</v>
      </c>
      <c r="Z717" s="233" t="str">
        <f>IF((TEXT("Oct 28, 2024 00:00 AM","mmm dd, yyyy hh:mm") - TEXT(HelpMe7[[#This Row],[Updated Creation Date]],"mmm dd, yyyy hh:mm"))&gt;0, "Yes","No")</f>
        <v>Yes</v>
      </c>
      <c r="AA717" s="230">
        <f ca="1">IF(HelpMe7[[#This Row],[Updated Resolved Date]]="-",NOW()-TEXT(HelpMe7[[#This Row],[Updated Creation Date]],"mmm dd, yyyy hh:mm"),HelpMe7[[#This Row],[Updated Resolved Date]]-HelpMe7[[#This Row],[Updated Creation Date]])</f>
        <v>0.97777777777810115</v>
      </c>
      <c r="AB717" s="231">
        <f>YEAR(TEXT(HelpMe7[[#This Row],[Updated Creation Date]],"mmm dd, yyyy hh:mm"))</f>
        <v>2024</v>
      </c>
      <c r="AC717" s="228">
        <f>WEEKNUM(TEXT(HelpMe7[[#This Row],[Updated Creation Date]],"mmm dd, yyyy hh:mm"),2)</f>
        <v>42</v>
      </c>
      <c r="AD717" s="228" t="str">
        <f>_xlfn.CONCAT(HelpMe7[[#This Row],[Year]],"-W",HelpMe7[[#This Row],[Week'#]])</f>
        <v>2024-W42</v>
      </c>
      <c r="AE717" s="228" t="str">
        <f>IFERROR(VLOOKUP(HelpMe7[[#This Row],[ID]],CGTracker[#All],11,FALSE),"No CG Status Found")</f>
        <v>No CG Status Found</v>
      </c>
      <c r="AF717" s="228">
        <f>MONTH(TEXT(HelpMe7[[#This Row],[Updated Creation Date]],"mmm dd, yyyy hh:mm"))</f>
        <v>10</v>
      </c>
      <c r="AG717" s="228" t="str">
        <f>_xlfn.CONCAT(HelpMe7[[#This Row],[Year]],"-M",HelpMe7[[#This Row],[Month]])</f>
        <v>2024-M10</v>
      </c>
      <c r="AH717" s="228" t="str">
        <f ca="1">IF(HelpMe7[[#This Row],[Age]]&lt;2,"Less than 2",IF(HelpMe7[[#This Row],[Age]]&lt;5,"From 2 to 5",IF(HelpMe7[[#This Row],[Age]]&lt;10,"From 5 to 10","More than 10")))</f>
        <v>Less than 2</v>
      </c>
      <c r="AI7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45582.643055555556</v>
      </c>
      <c r="AJ7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45583.620833333334</v>
      </c>
    </row>
    <row r="718" spans="1:36" ht="14.45">
      <c r="A718" s="236" t="s">
        <v>10929</v>
      </c>
      <c r="B718" s="224" t="s">
        <v>117</v>
      </c>
      <c r="C718" s="224" t="s">
        <v>795</v>
      </c>
      <c r="D718" s="1" t="s">
        <v>5351</v>
      </c>
      <c r="E718" s="224" t="s">
        <v>1046</v>
      </c>
      <c r="F718" s="224" t="s">
        <v>881</v>
      </c>
      <c r="G718" s="224" t="s">
        <v>882</v>
      </c>
      <c r="H718" s="224" t="s">
        <v>403</v>
      </c>
      <c r="I718" s="227" t="s">
        <v>10930</v>
      </c>
      <c r="J718" s="225" t="s">
        <v>10931</v>
      </c>
      <c r="K718" s="224" t="s">
        <v>846</v>
      </c>
      <c r="L718" s="225" t="s">
        <v>10932</v>
      </c>
      <c r="M718" s="224" t="s">
        <v>1046</v>
      </c>
      <c r="N718" s="224" t="s">
        <v>863</v>
      </c>
      <c r="O718" s="224" t="s">
        <v>850</v>
      </c>
      <c r="P718" s="225" t="s">
        <v>10932</v>
      </c>
      <c r="Q718" s="224" t="s">
        <v>795</v>
      </c>
      <c r="R718" s="225" t="s">
        <v>10933</v>
      </c>
      <c r="S718" s="225" t="s">
        <v>10934</v>
      </c>
      <c r="T718" s="225" t="s">
        <v>10931</v>
      </c>
      <c r="U718" s="224" t="s">
        <v>890</v>
      </c>
      <c r="V718" s="224" t="s">
        <v>855</v>
      </c>
      <c r="W718" s="224" t="s">
        <v>869</v>
      </c>
      <c r="X718" s="228" t="str">
        <f>VLOOKUP(HelpMe7[[#This Row],[Technician]],Technicians[#All],3,FALSE)</f>
        <v>RAK Ceramics</v>
      </c>
      <c r="Y718" s="228" t="str">
        <f>VLOOKUP(HelpMe7[[#This Row],[Technician]],Technicians[#All],2,FALSE)</f>
        <v>SAP Basis</v>
      </c>
      <c r="Z718" s="233" t="str">
        <f>IF((TEXT("Oct 28, 2024 00:00 AM","mmm dd, yyyy hh:mm") - TEXT(HelpMe7[[#This Row],[Updated Creation Date]],"mmm dd, yyyy hh:mm"))&gt;0, "Yes","No")</f>
        <v>Yes</v>
      </c>
      <c r="AA718" s="230">
        <f ca="1">IF(HelpMe7[[#This Row],[Updated Resolved Date]]="-",NOW()-TEXT(HelpMe7[[#This Row],[Updated Creation Date]],"mmm dd, yyyy hh:mm"),HelpMe7[[#This Row],[Updated Resolved Date]]-HelpMe7[[#This Row],[Updated Creation Date]])</f>
        <v>3.1500000000014552</v>
      </c>
      <c r="AB718" s="231">
        <f>YEAR(TEXT(HelpMe7[[#This Row],[Updated Creation Date]],"mmm dd, yyyy hh:mm"))</f>
        <v>2024</v>
      </c>
      <c r="AC718" s="228">
        <f>WEEKNUM(TEXT(HelpMe7[[#This Row],[Updated Creation Date]],"mmm dd, yyyy hh:mm"),2)</f>
        <v>42</v>
      </c>
      <c r="AD718" s="228" t="str">
        <f>_xlfn.CONCAT(HelpMe7[[#This Row],[Year]],"-W",HelpMe7[[#This Row],[Week'#]])</f>
        <v>2024-W42</v>
      </c>
      <c r="AE718" s="228" t="str">
        <f>IFERROR(VLOOKUP(HelpMe7[[#This Row],[ID]],CGTracker[#All],11,FALSE),"No CG Status Found")</f>
        <v>No CG Status Found</v>
      </c>
      <c r="AF718" s="228">
        <f>MONTH(TEXT(HelpMe7[[#This Row],[Updated Creation Date]],"mmm dd, yyyy hh:mm"))</f>
        <v>10</v>
      </c>
      <c r="AG718" s="228" t="str">
        <f>_xlfn.CONCAT(HelpMe7[[#This Row],[Year]],"-M",HelpMe7[[#This Row],[Month]])</f>
        <v>2024-M10</v>
      </c>
      <c r="AH718" s="228" t="str">
        <f ca="1">IF(HelpMe7[[#This Row],[Age]]&lt;2,"Less than 2",IF(HelpMe7[[#This Row],[Age]]&lt;5,"From 2 to 5",IF(HelpMe7[[#This Row],[Age]]&lt;10,"From 5 to 10","More than 10")))</f>
        <v>From 2 to 5</v>
      </c>
      <c r="AI7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45583.466666666667</v>
      </c>
      <c r="AJ7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45586.616666666669</v>
      </c>
    </row>
    <row r="719" spans="1:36" ht="26.1">
      <c r="A719" s="236" t="s">
        <v>10935</v>
      </c>
      <c r="B719" s="224" t="s">
        <v>156</v>
      </c>
      <c r="C719" s="224" t="s">
        <v>795</v>
      </c>
      <c r="D719" s="1" t="s">
        <v>5358</v>
      </c>
      <c r="E719" s="224" t="s">
        <v>5359</v>
      </c>
      <c r="F719" s="224" t="s">
        <v>742</v>
      </c>
      <c r="G719" s="224" t="s">
        <v>516</v>
      </c>
      <c r="H719" s="224" t="s">
        <v>403</v>
      </c>
      <c r="I719" s="227" t="s">
        <v>10936</v>
      </c>
      <c r="J719" s="225" t="s">
        <v>10937</v>
      </c>
      <c r="K719" s="224" t="s">
        <v>846</v>
      </c>
      <c r="L719" s="225" t="s">
        <v>10391</v>
      </c>
      <c r="M719" s="224" t="s">
        <v>933</v>
      </c>
      <c r="N719" s="224" t="s">
        <v>5362</v>
      </c>
      <c r="O719" s="224" t="s">
        <v>850</v>
      </c>
      <c r="P719" s="225" t="s">
        <v>10391</v>
      </c>
      <c r="Q719" s="224" t="s">
        <v>795</v>
      </c>
      <c r="R719" s="225" t="s">
        <v>10894</v>
      </c>
      <c r="S719" s="225" t="s">
        <v>10938</v>
      </c>
      <c r="T719" s="225" t="s">
        <v>10937</v>
      </c>
      <c r="U719" s="224" t="s">
        <v>855</v>
      </c>
      <c r="V719" s="224" t="s">
        <v>855</v>
      </c>
      <c r="W719" s="224" t="s">
        <v>869</v>
      </c>
      <c r="X719" s="228" t="str">
        <f>VLOOKUP(HelpMe7[[#This Row],[Technician]],Technicians[#All],3,FALSE)</f>
        <v>RAK Ceramics</v>
      </c>
      <c r="Y719" s="228" t="str">
        <f>VLOOKUP(HelpMe7[[#This Row],[Technician]],Technicians[#All],2,FALSE)</f>
        <v>SAP SD</v>
      </c>
      <c r="Z719" s="233" t="str">
        <f>IF((TEXT("Oct 28, 2024 00:00 AM","mmm dd, yyyy hh:mm") - TEXT(HelpMe7[[#This Row],[Updated Creation Date]],"mmm dd, yyyy hh:mm"))&gt;0, "Yes","No")</f>
        <v>Yes</v>
      </c>
      <c r="AA719" s="230">
        <f ca="1">IF(HelpMe7[[#This Row],[Updated Resolved Date]]="-",NOW()-TEXT(HelpMe7[[#This Row],[Updated Creation Date]],"mmm dd, yyyy hh:mm"),HelpMe7[[#This Row],[Updated Resolved Date]]-HelpMe7[[#This Row],[Updated Creation Date]])</f>
        <v>12.947916666664241</v>
      </c>
      <c r="AB719" s="231">
        <f>YEAR(TEXT(HelpMe7[[#This Row],[Updated Creation Date]],"mmm dd, yyyy hh:mm"))</f>
        <v>2024</v>
      </c>
      <c r="AC719" s="228">
        <f>WEEKNUM(TEXT(HelpMe7[[#This Row],[Updated Creation Date]],"mmm dd, yyyy hh:mm"),2)</f>
        <v>42</v>
      </c>
      <c r="AD719" s="228" t="str">
        <f>_xlfn.CONCAT(HelpMe7[[#This Row],[Year]],"-W",HelpMe7[[#This Row],[Week'#]])</f>
        <v>2024-W42</v>
      </c>
      <c r="AE719" s="228" t="str">
        <f>IFERROR(VLOOKUP(HelpMe7[[#This Row],[ID]],CGTracker[#All],11,FALSE),"No CG Status Found")</f>
        <v>No CG Status Found</v>
      </c>
      <c r="AF719" s="228">
        <f>MONTH(TEXT(HelpMe7[[#This Row],[Updated Creation Date]],"mmm dd, yyyy hh:mm"))</f>
        <v>10</v>
      </c>
      <c r="AG719" s="228" t="str">
        <f>_xlfn.CONCAT(HelpMe7[[#This Row],[Year]],"-M",HelpMe7[[#This Row],[Month]])</f>
        <v>2024-M10</v>
      </c>
      <c r="AH719" s="228" t="str">
        <f ca="1">IF(HelpMe7[[#This Row],[Age]]&lt;2,"Less than 2",IF(HelpMe7[[#This Row],[Age]]&lt;5,"From 2 to 5",IF(HelpMe7[[#This Row],[Age]]&lt;10,"From 5 to 10","More than 10")))</f>
        <v>More than 10</v>
      </c>
      <c r="AI7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45582.469444444447</v>
      </c>
      <c r="AJ7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45595.417361111111</v>
      </c>
    </row>
    <row r="720" spans="1:36" ht="26.1">
      <c r="A720" s="236" t="s">
        <v>10939</v>
      </c>
      <c r="B720" s="224" t="s">
        <v>156</v>
      </c>
      <c r="C720" s="224" t="s">
        <v>795</v>
      </c>
      <c r="D720" s="1" t="s">
        <v>5365</v>
      </c>
      <c r="E720" s="224" t="s">
        <v>5366</v>
      </c>
      <c r="F720" s="224" t="s">
        <v>603</v>
      </c>
      <c r="G720" s="224" t="s">
        <v>860</v>
      </c>
      <c r="H720" s="224" t="s">
        <v>403</v>
      </c>
      <c r="I720" s="227" t="s">
        <v>10940</v>
      </c>
      <c r="J720" s="225" t="s">
        <v>10941</v>
      </c>
      <c r="K720" s="224" t="s">
        <v>846</v>
      </c>
      <c r="L720" s="225" t="s">
        <v>10942</v>
      </c>
      <c r="M720" s="224" t="s">
        <v>933</v>
      </c>
      <c r="N720" s="224" t="s">
        <v>1156</v>
      </c>
      <c r="O720" s="224" t="s">
        <v>850</v>
      </c>
      <c r="P720" s="225" t="s">
        <v>10942</v>
      </c>
      <c r="Q720" s="224" t="s">
        <v>795</v>
      </c>
      <c r="R720" s="225" t="s">
        <v>10943</v>
      </c>
      <c r="S720" s="225" t="s">
        <v>10944</v>
      </c>
      <c r="T720" s="225" t="s">
        <v>10941</v>
      </c>
      <c r="U720" s="224" t="s">
        <v>855</v>
      </c>
      <c r="V720" s="224" t="s">
        <v>855</v>
      </c>
      <c r="W720" s="224" t="s">
        <v>869</v>
      </c>
      <c r="X720" s="228" t="str">
        <f>VLOOKUP(HelpMe7[[#This Row],[Technician]],Technicians[#All],3,FALSE)</f>
        <v>RAK Ceramics</v>
      </c>
      <c r="Y720" s="228" t="str">
        <f>VLOOKUP(HelpMe7[[#This Row],[Technician]],Technicians[#All],2,FALSE)</f>
        <v>SAP ABAP</v>
      </c>
      <c r="Z720" s="233" t="str">
        <f>IF((TEXT("Oct 28, 2024 00:00 AM","mmm dd, yyyy hh:mm") - TEXT(HelpMe7[[#This Row],[Updated Creation Date]],"mmm dd, yyyy hh:mm"))&gt;0, "Yes","No")</f>
        <v>Yes</v>
      </c>
      <c r="AA720" s="230">
        <f ca="1">IF(HelpMe7[[#This Row],[Updated Resolved Date]]="-",NOW()-TEXT(HelpMe7[[#This Row],[Updated Creation Date]],"mmm dd, yyyy hh:mm"),HelpMe7[[#This Row],[Updated Resolved Date]]-HelpMe7[[#This Row],[Updated Creation Date]])</f>
        <v>1.0715277777781012</v>
      </c>
      <c r="AB720" s="231">
        <f>YEAR(TEXT(HelpMe7[[#This Row],[Updated Creation Date]],"mmm dd, yyyy hh:mm"))</f>
        <v>2024</v>
      </c>
      <c r="AC720" s="228">
        <f>WEEKNUM(TEXT(HelpMe7[[#This Row],[Updated Creation Date]],"mmm dd, yyyy hh:mm"),2)</f>
        <v>42</v>
      </c>
      <c r="AD720" s="228" t="str">
        <f>_xlfn.CONCAT(HelpMe7[[#This Row],[Year]],"-W",HelpMe7[[#This Row],[Week'#]])</f>
        <v>2024-W42</v>
      </c>
      <c r="AE720" s="228" t="str">
        <f>IFERROR(VLOOKUP(HelpMe7[[#This Row],[ID]],CGTracker[#All],11,FALSE),"No CG Status Found")</f>
        <v>No CG Status Found</v>
      </c>
      <c r="AF720" s="228">
        <f>MONTH(TEXT(HelpMe7[[#This Row],[Updated Creation Date]],"mmm dd, yyyy hh:mm"))</f>
        <v>10</v>
      </c>
      <c r="AG720" s="228" t="str">
        <f>_xlfn.CONCAT(HelpMe7[[#This Row],[Year]],"-M",HelpMe7[[#This Row],[Month]])</f>
        <v>2024-M10</v>
      </c>
      <c r="AH720" s="228" t="str">
        <f ca="1">IF(HelpMe7[[#This Row],[Age]]&lt;2,"Less than 2",IF(HelpMe7[[#This Row],[Age]]&lt;5,"From 2 to 5",IF(HelpMe7[[#This Row],[Age]]&lt;10,"From 5 to 10","More than 10")))</f>
        <v>Less than 2</v>
      </c>
      <c r="AI7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45582.597222222219</v>
      </c>
      <c r="AJ7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45583.668749999997</v>
      </c>
    </row>
    <row r="721" spans="1:36" ht="14.45">
      <c r="A721" s="236" t="s">
        <v>10945</v>
      </c>
      <c r="B721" s="224" t="s">
        <v>156</v>
      </c>
      <c r="C721" s="224" t="s">
        <v>795</v>
      </c>
      <c r="D721" s="1" t="s">
        <v>5373</v>
      </c>
      <c r="E721" s="224" t="s">
        <v>5374</v>
      </c>
      <c r="F721" s="224" t="s">
        <v>881</v>
      </c>
      <c r="G721" s="224" t="s">
        <v>882</v>
      </c>
      <c r="H721" s="224" t="s">
        <v>403</v>
      </c>
      <c r="I721" s="227" t="s">
        <v>10946</v>
      </c>
      <c r="J721" s="225" t="s">
        <v>10947</v>
      </c>
      <c r="K721" s="224" t="s">
        <v>846</v>
      </c>
      <c r="L721" s="225" t="s">
        <v>5217</v>
      </c>
      <c r="M721" s="224" t="s">
        <v>933</v>
      </c>
      <c r="N721" s="224" t="s">
        <v>1004</v>
      </c>
      <c r="O721" s="224" t="s">
        <v>850</v>
      </c>
      <c r="P721" s="225" t="s">
        <v>5217</v>
      </c>
      <c r="Q721" s="224" t="s">
        <v>795</v>
      </c>
      <c r="R721" s="225" t="s">
        <v>10948</v>
      </c>
      <c r="S721" s="225" t="s">
        <v>10949</v>
      </c>
      <c r="T721" s="225" t="s">
        <v>10947</v>
      </c>
      <c r="U721" s="224" t="s">
        <v>855</v>
      </c>
      <c r="V721" s="224" t="s">
        <v>855</v>
      </c>
      <c r="W721" s="224" t="s">
        <v>869</v>
      </c>
      <c r="X721" s="228" t="str">
        <f>VLOOKUP(HelpMe7[[#This Row],[Technician]],Technicians[#All],3,FALSE)</f>
        <v>RAK Ceramics</v>
      </c>
      <c r="Y721" s="228" t="str">
        <f>VLOOKUP(HelpMe7[[#This Row],[Technician]],Technicians[#All],2,FALSE)</f>
        <v>SAP Basis</v>
      </c>
      <c r="Z721" s="230" t="str">
        <f>IF((TEXT("Oct 28, 2024 00:00 AM","mmm dd, yyyy hh:mm") - TEXT(HelpMe7[[#This Row],[Updated Creation Date]],"mmm dd, yyyy hh:mm"))&gt;0, "Yes","No")</f>
        <v>Yes</v>
      </c>
      <c r="AA721" s="230">
        <f ca="1">IF(HelpMe7[[#This Row],[Updated Resolved Date]]="-",NOW()-TEXT(HelpMe7[[#This Row],[Updated Creation Date]],"mmm dd, yyyy hh:mm"),HelpMe7[[#This Row],[Updated Resolved Date]]-HelpMe7[[#This Row],[Updated Creation Date]])</f>
        <v>0.99652777778101154</v>
      </c>
      <c r="AB721" s="231">
        <f>YEAR(TEXT(HelpMe7[[#This Row],[Updated Creation Date]],"mmm dd, yyyy hh:mm"))</f>
        <v>2024</v>
      </c>
      <c r="AC721" s="228">
        <f>WEEKNUM(TEXT(HelpMe7[[#This Row],[Updated Creation Date]],"mmm dd, yyyy hh:mm"),2)</f>
        <v>42</v>
      </c>
      <c r="AD721" s="228" t="str">
        <f>_xlfn.CONCAT(HelpMe7[[#This Row],[Year]],"-W",HelpMe7[[#This Row],[Week'#]])</f>
        <v>2024-W42</v>
      </c>
      <c r="AE721" s="228" t="str">
        <f>IFERROR(VLOOKUP(HelpMe7[[#This Row],[ID]],CGTracker[#All],11,FALSE),"No CG Status Found")</f>
        <v>No CG Status Found</v>
      </c>
      <c r="AF721" s="228">
        <f>MONTH(TEXT(HelpMe7[[#This Row],[Updated Creation Date]],"mmm dd, yyyy hh:mm"))</f>
        <v>10</v>
      </c>
      <c r="AG721" s="228" t="str">
        <f>_xlfn.CONCAT(HelpMe7[[#This Row],[Year]],"-M",HelpMe7[[#This Row],[Month]])</f>
        <v>2024-M10</v>
      </c>
      <c r="AH721" s="228" t="str">
        <f ca="1">IF(HelpMe7[[#This Row],[Age]]&lt;2,"Less than 2",IF(HelpMe7[[#This Row],[Age]]&lt;5,"From 2 to 5",IF(HelpMe7[[#This Row],[Age]]&lt;10,"From 5 to 10","More than 10")))</f>
        <v>Less than 2</v>
      </c>
      <c r="AI7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45582.738888888889</v>
      </c>
      <c r="AJ7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45583.73541666667</v>
      </c>
    </row>
    <row r="722" spans="1:36" ht="26.1">
      <c r="A722" s="236" t="s">
        <v>10950</v>
      </c>
      <c r="B722" s="224" t="s">
        <v>117</v>
      </c>
      <c r="C722" s="224" t="s">
        <v>795</v>
      </c>
      <c r="D722" s="1" t="s">
        <v>5380</v>
      </c>
      <c r="E722" s="224" t="s">
        <v>5381</v>
      </c>
      <c r="F722" s="224" t="s">
        <v>881</v>
      </c>
      <c r="G722" s="224" t="s">
        <v>882</v>
      </c>
      <c r="H722" s="224" t="s">
        <v>403</v>
      </c>
      <c r="I722" s="227" t="s">
        <v>10951</v>
      </c>
      <c r="J722" s="225" t="s">
        <v>10952</v>
      </c>
      <c r="K722" s="224" t="s">
        <v>890</v>
      </c>
      <c r="L722" s="225" t="s">
        <v>10850</v>
      </c>
      <c r="M722" s="224" t="s">
        <v>5381</v>
      </c>
      <c r="N722" s="224" t="s">
        <v>863</v>
      </c>
      <c r="O722" s="224" t="s">
        <v>850</v>
      </c>
      <c r="P722" s="225" t="s">
        <v>10953</v>
      </c>
      <c r="Q722" s="224" t="s">
        <v>795</v>
      </c>
      <c r="R722" s="225" t="s">
        <v>10954</v>
      </c>
      <c r="S722" s="225" t="s">
        <v>10955</v>
      </c>
      <c r="T722" s="225" t="s">
        <v>10952</v>
      </c>
      <c r="U722" s="224" t="s">
        <v>890</v>
      </c>
      <c r="V722" s="224" t="s">
        <v>855</v>
      </c>
      <c r="W722" s="224" t="s">
        <v>938</v>
      </c>
      <c r="X722" s="228" t="str">
        <f>VLOOKUP(HelpMe7[[#This Row],[Technician]],Technicians[#All],3,FALSE)</f>
        <v>RAK Ceramics</v>
      </c>
      <c r="Y722" s="228" t="str">
        <f>VLOOKUP(HelpMe7[[#This Row],[Technician]],Technicians[#All],2,FALSE)</f>
        <v>SAP Basis</v>
      </c>
      <c r="Z722" s="233" t="str">
        <f>IF((TEXT("Oct 28, 2024 00:00 AM","mmm dd, yyyy hh:mm") - TEXT(HelpMe7[[#This Row],[Updated Creation Date]],"mmm dd, yyyy hh:mm"))&gt;0, "Yes","No")</f>
        <v>Yes</v>
      </c>
      <c r="AA722" s="230">
        <f ca="1">IF(HelpMe7[[#This Row],[Updated Resolved Date]]="-",NOW()-TEXT(HelpMe7[[#This Row],[Updated Creation Date]],"mmm dd, yyyy hh:mm"),HelpMe7[[#This Row],[Updated Resolved Date]]-HelpMe7[[#This Row],[Updated Creation Date]])</f>
        <v>4.1583333333328483</v>
      </c>
      <c r="AB722" s="231">
        <f>YEAR(TEXT(HelpMe7[[#This Row],[Updated Creation Date]],"mmm dd, yyyy hh:mm"))</f>
        <v>2024</v>
      </c>
      <c r="AC722" s="228">
        <f>WEEKNUM(TEXT(HelpMe7[[#This Row],[Updated Creation Date]],"mmm dd, yyyy hh:mm"),2)</f>
        <v>42</v>
      </c>
      <c r="AD722" s="228" t="str">
        <f>_xlfn.CONCAT(HelpMe7[[#This Row],[Year]],"-W",HelpMe7[[#This Row],[Week'#]])</f>
        <v>2024-W42</v>
      </c>
      <c r="AE722" s="228" t="str">
        <f>IFERROR(VLOOKUP(HelpMe7[[#This Row],[ID]],CGTracker[#All],11,FALSE),"No CG Status Found")</f>
        <v>No CG Status Found</v>
      </c>
      <c r="AF722" s="228">
        <f>MONTH(TEXT(HelpMe7[[#This Row],[Updated Creation Date]],"mmm dd, yyyy hh:mm"))</f>
        <v>10</v>
      </c>
      <c r="AG722" s="228" t="str">
        <f>_xlfn.CONCAT(HelpMe7[[#This Row],[Year]],"-M",HelpMe7[[#This Row],[Month]])</f>
        <v>2024-M10</v>
      </c>
      <c r="AH722" s="228" t="str">
        <f ca="1">IF(HelpMe7[[#This Row],[Age]]&lt;2,"Less than 2",IF(HelpMe7[[#This Row],[Age]]&lt;5,"From 2 to 5",IF(HelpMe7[[#This Row],[Age]]&lt;10,"From 5 to 10","More than 10")))</f>
        <v>From 2 to 5</v>
      </c>
      <c r="AI7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45583.522222222222</v>
      </c>
      <c r="AJ7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45587.680555555555</v>
      </c>
    </row>
    <row r="723" spans="1:36" ht="14.45">
      <c r="A723" s="236" t="s">
        <v>10956</v>
      </c>
      <c r="B723" s="224" t="s">
        <v>117</v>
      </c>
      <c r="C723" s="224" t="s">
        <v>795</v>
      </c>
      <c r="D723" s="1" t="s">
        <v>5388</v>
      </c>
      <c r="E723" s="224" t="s">
        <v>5381</v>
      </c>
      <c r="F723" s="224" t="s">
        <v>881</v>
      </c>
      <c r="G723" s="224" t="s">
        <v>882</v>
      </c>
      <c r="H723" s="224" t="s">
        <v>403</v>
      </c>
      <c r="I723" s="227" t="s">
        <v>10957</v>
      </c>
      <c r="J723" s="225" t="s">
        <v>10628</v>
      </c>
      <c r="K723" s="224" t="s">
        <v>846</v>
      </c>
      <c r="L723" s="225" t="s">
        <v>9312</v>
      </c>
      <c r="M723" s="224" t="s">
        <v>5381</v>
      </c>
      <c r="N723" s="224" t="s">
        <v>863</v>
      </c>
      <c r="O723" s="224" t="s">
        <v>850</v>
      </c>
      <c r="P723" s="225" t="s">
        <v>9312</v>
      </c>
      <c r="Q723" s="224" t="s">
        <v>795</v>
      </c>
      <c r="R723" s="225" t="s">
        <v>5409</v>
      </c>
      <c r="S723" s="225" t="s">
        <v>5409</v>
      </c>
      <c r="T723" s="225" t="s">
        <v>10628</v>
      </c>
      <c r="U723" s="224" t="s">
        <v>890</v>
      </c>
      <c r="V723" s="224" t="s">
        <v>855</v>
      </c>
      <c r="W723" s="224" t="s">
        <v>869</v>
      </c>
      <c r="X723" s="228" t="str">
        <f>VLOOKUP(HelpMe7[[#This Row],[Technician]],Technicians[#All],3,FALSE)</f>
        <v>RAK Ceramics</v>
      </c>
      <c r="Y723" s="228" t="str">
        <f>VLOOKUP(HelpMe7[[#This Row],[Technician]],Technicians[#All],2,FALSE)</f>
        <v>SAP Basis</v>
      </c>
      <c r="Z723" s="233" t="str">
        <f>IF((TEXT("Oct 28, 2024 00:00 AM","mmm dd, yyyy hh:mm") - TEXT(HelpMe7[[#This Row],[Updated Creation Date]],"mmm dd, yyyy hh:mm"))&gt;0, "Yes","No")</f>
        <v>Yes</v>
      </c>
      <c r="AA723" s="230">
        <f ca="1">IF(HelpMe7[[#This Row],[Updated Resolved Date]]="-",NOW()-TEXT(HelpMe7[[#This Row],[Updated Creation Date]],"mmm dd, yyyy hh:mm"),HelpMe7[[#This Row],[Updated Resolved Date]]-HelpMe7[[#This Row],[Updated Creation Date]])</f>
        <v>4.0604166666671517</v>
      </c>
      <c r="AB723" s="231">
        <f>YEAR(TEXT(HelpMe7[[#This Row],[Updated Creation Date]],"mmm dd, yyyy hh:mm"))</f>
        <v>2024</v>
      </c>
      <c r="AC723" s="228">
        <f>WEEKNUM(TEXT(HelpMe7[[#This Row],[Updated Creation Date]],"mmm dd, yyyy hh:mm"),2)</f>
        <v>42</v>
      </c>
      <c r="AD723" s="228" t="str">
        <f>_xlfn.CONCAT(HelpMe7[[#This Row],[Year]],"-W",HelpMe7[[#This Row],[Week'#]])</f>
        <v>2024-W42</v>
      </c>
      <c r="AE723" s="228" t="str">
        <f>IFERROR(VLOOKUP(HelpMe7[[#This Row],[ID]],CGTracker[#All],11,FALSE),"No CG Status Found")</f>
        <v>No CG Status Found</v>
      </c>
      <c r="AF723" s="228">
        <f>MONTH(TEXT(HelpMe7[[#This Row],[Updated Creation Date]],"mmm dd, yyyy hh:mm"))</f>
        <v>10</v>
      </c>
      <c r="AG723" s="228" t="str">
        <f>_xlfn.CONCAT(HelpMe7[[#This Row],[Year]],"-M",HelpMe7[[#This Row],[Month]])</f>
        <v>2024-M10</v>
      </c>
      <c r="AH723" s="228" t="str">
        <f ca="1">IF(HelpMe7[[#This Row],[Age]]&lt;2,"Less than 2",IF(HelpMe7[[#This Row],[Age]]&lt;5,"From 2 to 5",IF(HelpMe7[[#This Row],[Age]]&lt;10,"From 5 to 10","More than 10")))</f>
        <v>From 2 to 5</v>
      </c>
      <c r="AI7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45583.612500000003</v>
      </c>
      <c r="AJ7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45587.67291666667</v>
      </c>
    </row>
    <row r="724" spans="1:36" ht="14.45">
      <c r="A724" s="236" t="s">
        <v>10958</v>
      </c>
      <c r="B724" s="224" t="s">
        <v>156</v>
      </c>
      <c r="C724" s="224" t="s">
        <v>795</v>
      </c>
      <c r="D724" s="1" t="s">
        <v>5391</v>
      </c>
      <c r="E724" s="224" t="s">
        <v>4056</v>
      </c>
      <c r="F724" s="224" t="s">
        <v>742</v>
      </c>
      <c r="G724" s="224" t="s">
        <v>516</v>
      </c>
      <c r="H724" s="224" t="s">
        <v>131</v>
      </c>
      <c r="I724" s="227" t="s">
        <v>5413</v>
      </c>
      <c r="J724" s="225" t="s">
        <v>10959</v>
      </c>
      <c r="K724" s="224" t="s">
        <v>846</v>
      </c>
      <c r="L724" s="225" t="s">
        <v>855</v>
      </c>
      <c r="M724" s="224" t="s">
        <v>4056</v>
      </c>
      <c r="N724" s="224" t="s">
        <v>1156</v>
      </c>
      <c r="O724" s="224" t="s">
        <v>850</v>
      </c>
      <c r="P724" s="225" t="s">
        <v>10960</v>
      </c>
      <c r="Q724" s="224" t="s">
        <v>795</v>
      </c>
      <c r="R724" s="225" t="s">
        <v>855</v>
      </c>
      <c r="S724" s="225" t="s">
        <v>10961</v>
      </c>
      <c r="T724" s="225" t="s">
        <v>10959</v>
      </c>
      <c r="U724" s="224" t="s">
        <v>855</v>
      </c>
      <c r="V724" s="224" t="s">
        <v>855</v>
      </c>
      <c r="W724" s="224" t="s">
        <v>1544</v>
      </c>
      <c r="X724" s="228" t="str">
        <f>VLOOKUP(HelpMe7[[#This Row],[Technician]],Technicians[#All],3,FALSE)</f>
        <v>RAK Ceramics</v>
      </c>
      <c r="Y724" s="228" t="str">
        <f>VLOOKUP(HelpMe7[[#This Row],[Technician]],Technicians[#All],2,FALSE)</f>
        <v>SAP SD</v>
      </c>
      <c r="Z724" s="233" t="str">
        <f>IF((TEXT("Oct 28, 2024 00:00 AM","mmm dd, yyyy hh:mm") - TEXT(HelpMe7[[#This Row],[Updated Creation Date]],"mmm dd, yyyy hh:mm"))&gt;0, "Yes","No")</f>
        <v>Yes</v>
      </c>
      <c r="AA724" s="230">
        <f ca="1">IF(HelpMe7[[#This Row],[Updated Resolved Date]]="-",NOW()-TEXT(HelpMe7[[#This Row],[Updated Creation Date]],"mmm dd, yyyy hh:mm"),HelpMe7[[#This Row],[Updated Resolved Date]]-HelpMe7[[#This Row],[Updated Creation Date]])</f>
        <v>67.069324305550253</v>
      </c>
      <c r="AB724" s="231">
        <f>YEAR(TEXT(HelpMe7[[#This Row],[Updated Creation Date]],"mmm dd, yyyy hh:mm"))</f>
        <v>2024</v>
      </c>
      <c r="AC724" s="228">
        <f>WEEKNUM(TEXT(HelpMe7[[#This Row],[Updated Creation Date]],"mmm dd, yyyy hh:mm"),2)</f>
        <v>43</v>
      </c>
      <c r="AD724" s="228" t="str">
        <f>_xlfn.CONCAT(HelpMe7[[#This Row],[Year]],"-W",HelpMe7[[#This Row],[Week'#]])</f>
        <v>2024-W43</v>
      </c>
      <c r="AE724" s="228" t="str">
        <f>IFERROR(VLOOKUP(HelpMe7[[#This Row],[ID]],CGTracker[#All],11,FALSE),"No CG Status Found")</f>
        <v>No CG Status Found</v>
      </c>
      <c r="AF724" s="228">
        <f>MONTH(TEXT(HelpMe7[[#This Row],[Updated Creation Date]],"mmm dd, yyyy hh:mm"))</f>
        <v>10</v>
      </c>
      <c r="AG724" s="228" t="str">
        <f>_xlfn.CONCAT(HelpMe7[[#This Row],[Year]],"-M",HelpMe7[[#This Row],[Month]])</f>
        <v>2024-M10</v>
      </c>
      <c r="AH724" s="228" t="str">
        <f ca="1">IF(HelpMe7[[#This Row],[Age]]&lt;2,"Less than 2",IF(HelpMe7[[#This Row],[Age]]&lt;5,"From 2 to 5",IF(HelpMe7[[#This Row],[Age]]&lt;10,"From 5 to 10","More than 10")))</f>
        <v>More than 10</v>
      </c>
      <c r="AI7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45586.688194444447</v>
      </c>
      <c r="AJ7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25" spans="1:36" ht="26.1">
      <c r="A725" s="236" t="s">
        <v>10962</v>
      </c>
      <c r="B725" s="224" t="s">
        <v>117</v>
      </c>
      <c r="C725" s="224" t="s">
        <v>892</v>
      </c>
      <c r="D725" s="1" t="s">
        <v>5397</v>
      </c>
      <c r="E725" s="224" t="s">
        <v>1308</v>
      </c>
      <c r="F725" s="224" t="s">
        <v>881</v>
      </c>
      <c r="G725" s="224" t="s">
        <v>882</v>
      </c>
      <c r="H725" s="224" t="s">
        <v>403</v>
      </c>
      <c r="I725" s="227" t="s">
        <v>10899</v>
      </c>
      <c r="J725" s="225" t="s">
        <v>5346</v>
      </c>
      <c r="K725" s="224" t="s">
        <v>890</v>
      </c>
      <c r="L725" s="225" t="s">
        <v>8732</v>
      </c>
      <c r="M725" s="224" t="s">
        <v>1308</v>
      </c>
      <c r="N725" s="224" t="s">
        <v>924</v>
      </c>
      <c r="O725" s="224" t="s">
        <v>850</v>
      </c>
      <c r="P725" s="225" t="s">
        <v>8732</v>
      </c>
      <c r="Q725" s="224" t="s">
        <v>795</v>
      </c>
      <c r="R725" s="225" t="s">
        <v>10963</v>
      </c>
      <c r="S725" s="225" t="s">
        <v>10963</v>
      </c>
      <c r="T725" s="225" t="s">
        <v>5346</v>
      </c>
      <c r="U725" s="224" t="s">
        <v>890</v>
      </c>
      <c r="V725" s="224" t="s">
        <v>855</v>
      </c>
      <c r="W725" s="224" t="s">
        <v>938</v>
      </c>
      <c r="X725" s="228" t="str">
        <f>VLOOKUP(HelpMe7[[#This Row],[Technician]],Technicians[#All],3,FALSE)</f>
        <v>RAK Ceramics</v>
      </c>
      <c r="Y725" s="228" t="str">
        <f>VLOOKUP(HelpMe7[[#This Row],[Technician]],Technicians[#All],2,FALSE)</f>
        <v>SAP Basis</v>
      </c>
      <c r="Z725" s="233" t="str">
        <f>IF((TEXT("Oct 28, 2024 00:00 AM","mmm dd, yyyy hh:mm") - TEXT(HelpMe7[[#This Row],[Updated Creation Date]],"mmm dd, yyyy hh:mm"))&gt;0, "Yes","No")</f>
        <v>Yes</v>
      </c>
      <c r="AA725" s="230">
        <f ca="1">IF(HelpMe7[[#This Row],[Updated Resolved Date]]="-",NOW()-TEXT(HelpMe7[[#This Row],[Updated Creation Date]],"mmm dd, yyyy hh:mm"),HelpMe7[[#This Row],[Updated Resolved Date]]-HelpMe7[[#This Row],[Updated Creation Date]])</f>
        <v>0.1055555555576575</v>
      </c>
      <c r="AB725" s="231">
        <f>YEAR(TEXT(HelpMe7[[#This Row],[Updated Creation Date]],"mmm dd, yyyy hh:mm"))</f>
        <v>2024</v>
      </c>
      <c r="AC725" s="228">
        <f>WEEKNUM(TEXT(HelpMe7[[#This Row],[Updated Creation Date]],"mmm dd, yyyy hh:mm"),2)</f>
        <v>42</v>
      </c>
      <c r="AD725" s="228" t="str">
        <f>_xlfn.CONCAT(HelpMe7[[#This Row],[Year]],"-W",HelpMe7[[#This Row],[Week'#]])</f>
        <v>2024-W42</v>
      </c>
      <c r="AE725" s="228" t="str">
        <f>IFERROR(VLOOKUP(HelpMe7[[#This Row],[ID]],CGTracker[#All],11,FALSE),"No CG Status Found")</f>
        <v>No CG Status Found</v>
      </c>
      <c r="AF725" s="228">
        <f>MONTH(TEXT(HelpMe7[[#This Row],[Updated Creation Date]],"mmm dd, yyyy hh:mm"))</f>
        <v>10</v>
      </c>
      <c r="AG725" s="228" t="str">
        <f>_xlfn.CONCAT(HelpMe7[[#This Row],[Year]],"-M",HelpMe7[[#This Row],[Month]])</f>
        <v>2024-M10</v>
      </c>
      <c r="AH725" s="228" t="str">
        <f ca="1">IF(HelpMe7[[#This Row],[Age]]&lt;2,"Less than 2",IF(HelpMe7[[#This Row],[Age]]&lt;5,"From 2 to 5",IF(HelpMe7[[#This Row],[Age]]&lt;10,"From 5 to 10","More than 10")))</f>
        <v>Less than 2</v>
      </c>
      <c r="AI7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45582.62222222222</v>
      </c>
      <c r="AJ7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45582.727777777778</v>
      </c>
    </row>
    <row r="726" spans="1:36" ht="14.45">
      <c r="A726" s="236" t="s">
        <v>10964</v>
      </c>
      <c r="B726" s="224" t="s">
        <v>156</v>
      </c>
      <c r="C726" s="224" t="s">
        <v>795</v>
      </c>
      <c r="D726" s="1" t="s">
        <v>5401</v>
      </c>
      <c r="E726" s="224" t="s">
        <v>1761</v>
      </c>
      <c r="F726" s="224" t="s">
        <v>881</v>
      </c>
      <c r="G726" s="224" t="s">
        <v>882</v>
      </c>
      <c r="H726" s="224" t="s">
        <v>403</v>
      </c>
      <c r="I726" s="227" t="s">
        <v>10965</v>
      </c>
      <c r="J726" s="225" t="s">
        <v>10966</v>
      </c>
      <c r="K726" s="224" t="s">
        <v>846</v>
      </c>
      <c r="L726" s="225" t="s">
        <v>10671</v>
      </c>
      <c r="M726" s="224" t="s">
        <v>1761</v>
      </c>
      <c r="N726" s="224" t="s">
        <v>924</v>
      </c>
      <c r="O726" s="224" t="s">
        <v>850</v>
      </c>
      <c r="P726" s="225" t="s">
        <v>10671</v>
      </c>
      <c r="Q726" s="224" t="s">
        <v>795</v>
      </c>
      <c r="R726" s="225" t="s">
        <v>10967</v>
      </c>
      <c r="S726" s="225" t="s">
        <v>10967</v>
      </c>
      <c r="T726" s="225" t="s">
        <v>10966</v>
      </c>
      <c r="U726" s="224" t="s">
        <v>855</v>
      </c>
      <c r="V726" s="224" t="s">
        <v>855</v>
      </c>
      <c r="W726" s="224" t="s">
        <v>869</v>
      </c>
      <c r="X726" s="228" t="str">
        <f>VLOOKUP(HelpMe7[[#This Row],[Technician]],Technicians[#All],3,FALSE)</f>
        <v>RAK Ceramics</v>
      </c>
      <c r="Y726" s="228" t="str">
        <f>VLOOKUP(HelpMe7[[#This Row],[Technician]],Technicians[#All],2,FALSE)</f>
        <v>SAP Basis</v>
      </c>
      <c r="Z726" s="233" t="str">
        <f>IF((TEXT("Oct 28, 2024 00:00 AM","mmm dd, yyyy hh:mm") - TEXT(HelpMe7[[#This Row],[Updated Creation Date]],"mmm dd, yyyy hh:mm"))&gt;0, "Yes","No")</f>
        <v>Yes</v>
      </c>
      <c r="AA726" s="230">
        <f ca="1">IF(HelpMe7[[#This Row],[Updated Resolved Date]]="-",NOW()-TEXT(HelpMe7[[#This Row],[Updated Creation Date]],"mmm dd, yyyy hh:mm"),HelpMe7[[#This Row],[Updated Resolved Date]]-HelpMe7[[#This Row],[Updated Creation Date]])</f>
        <v>0.28541666666569654</v>
      </c>
      <c r="AB726" s="231">
        <f>YEAR(TEXT(HelpMe7[[#This Row],[Updated Creation Date]],"mmm dd, yyyy hh:mm"))</f>
        <v>2024</v>
      </c>
      <c r="AC726" s="228">
        <f>WEEKNUM(TEXT(HelpMe7[[#This Row],[Updated Creation Date]],"mmm dd, yyyy hh:mm"),2)</f>
        <v>43</v>
      </c>
      <c r="AD726" s="228" t="str">
        <f>_xlfn.CONCAT(HelpMe7[[#This Row],[Year]],"-W",HelpMe7[[#This Row],[Week'#]])</f>
        <v>2024-W43</v>
      </c>
      <c r="AE726" s="228" t="str">
        <f>IFERROR(VLOOKUP(HelpMe7[[#This Row],[ID]],CGTracker[#All],11,FALSE),"No CG Status Found")</f>
        <v>No CG Status Found</v>
      </c>
      <c r="AF726" s="228">
        <f>MONTH(TEXT(HelpMe7[[#This Row],[Updated Creation Date]],"mmm dd, yyyy hh:mm"))</f>
        <v>10</v>
      </c>
      <c r="AG726" s="228" t="str">
        <f>_xlfn.CONCAT(HelpMe7[[#This Row],[Year]],"-M",HelpMe7[[#This Row],[Month]])</f>
        <v>2024-M10</v>
      </c>
      <c r="AH726" s="228" t="str">
        <f ca="1">IF(HelpMe7[[#This Row],[Age]]&lt;2,"Less than 2",IF(HelpMe7[[#This Row],[Age]]&lt;5,"From 2 to 5",IF(HelpMe7[[#This Row],[Age]]&lt;10,"From 5 to 10","More than 10")))</f>
        <v>Less than 2</v>
      </c>
      <c r="AI7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45586.405555555553</v>
      </c>
      <c r="AJ7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45586.690972222219</v>
      </c>
    </row>
    <row r="727" spans="1:36" ht="14.45">
      <c r="A727" s="236" t="s">
        <v>10968</v>
      </c>
      <c r="B727" s="224" t="s">
        <v>117</v>
      </c>
      <c r="C727" s="224" t="s">
        <v>1035</v>
      </c>
      <c r="D727" s="1" t="s">
        <v>5406</v>
      </c>
      <c r="E727" s="224" t="s">
        <v>5407</v>
      </c>
      <c r="F727" s="224" t="s">
        <v>2413</v>
      </c>
      <c r="G727" s="224" t="s">
        <v>882</v>
      </c>
      <c r="H727" s="224" t="s">
        <v>403</v>
      </c>
      <c r="I727" s="227" t="s">
        <v>10969</v>
      </c>
      <c r="J727" s="225" t="s">
        <v>10970</v>
      </c>
      <c r="K727" s="224" t="s">
        <v>846</v>
      </c>
      <c r="L727" s="225" t="s">
        <v>10971</v>
      </c>
      <c r="M727" s="224" t="s">
        <v>5407</v>
      </c>
      <c r="N727" s="224" t="s">
        <v>924</v>
      </c>
      <c r="O727" s="224" t="s">
        <v>850</v>
      </c>
      <c r="P727" s="225" t="s">
        <v>10971</v>
      </c>
      <c r="Q727" s="224" t="s">
        <v>892</v>
      </c>
      <c r="R727" s="225" t="s">
        <v>10972</v>
      </c>
      <c r="S727" s="225" t="s">
        <v>10972</v>
      </c>
      <c r="T727" s="225" t="s">
        <v>10970</v>
      </c>
      <c r="U727" s="224" t="s">
        <v>890</v>
      </c>
      <c r="V727" s="224" t="s">
        <v>855</v>
      </c>
      <c r="W727" s="224" t="s">
        <v>869</v>
      </c>
      <c r="X727" s="228" t="str">
        <f>VLOOKUP(HelpMe7[[#This Row],[Technician]],Technicians[#All],3,FALSE)</f>
        <v>RAK Ceramics</v>
      </c>
      <c r="Y727" s="228" t="str">
        <f>VLOOKUP(HelpMe7[[#This Row],[Technician]],Technicians[#All],2,FALSE)</f>
        <v>SAP Basis</v>
      </c>
      <c r="Z727" s="233" t="str">
        <f>IF((TEXT("Oct 28, 2024 00:00 AM","mmm dd, yyyy hh:mm") - TEXT(HelpMe7[[#This Row],[Updated Creation Date]],"mmm dd, yyyy hh:mm"))&gt;0, "Yes","No")</f>
        <v>Yes</v>
      </c>
      <c r="AA727" s="230">
        <f ca="1">IF(HelpMe7[[#This Row],[Updated Resolved Date]]="-",NOW()-TEXT(HelpMe7[[#This Row],[Updated Creation Date]],"mmm dd, yyyy hh:mm"),HelpMe7[[#This Row],[Updated Resolved Date]]-HelpMe7[[#This Row],[Updated Creation Date]])</f>
        <v>0.97916666667151731</v>
      </c>
      <c r="AB727" s="231">
        <f>YEAR(TEXT(HelpMe7[[#This Row],[Updated Creation Date]],"mmm dd, yyyy hh:mm"))</f>
        <v>2024</v>
      </c>
      <c r="AC727" s="228">
        <f>WEEKNUM(TEXT(HelpMe7[[#This Row],[Updated Creation Date]],"mmm dd, yyyy hh:mm"),2)</f>
        <v>43</v>
      </c>
      <c r="AD727" s="228" t="str">
        <f>_xlfn.CONCAT(HelpMe7[[#This Row],[Year]],"-W",HelpMe7[[#This Row],[Week'#]])</f>
        <v>2024-W43</v>
      </c>
      <c r="AE727" s="228" t="str">
        <f>IFERROR(VLOOKUP(HelpMe7[[#This Row],[ID]],CGTracker[#All],11,FALSE),"No CG Status Found")</f>
        <v>No CG Status Found</v>
      </c>
      <c r="AF727" s="228">
        <f>MONTH(TEXT(HelpMe7[[#This Row],[Updated Creation Date]],"mmm dd, yyyy hh:mm"))</f>
        <v>10</v>
      </c>
      <c r="AG727" s="228" t="str">
        <f>_xlfn.CONCAT(HelpMe7[[#This Row],[Year]],"-M",HelpMe7[[#This Row],[Month]])</f>
        <v>2024-M10</v>
      </c>
      <c r="AH727" s="228" t="str">
        <f ca="1">IF(HelpMe7[[#This Row],[Age]]&lt;2,"Less than 2",IF(HelpMe7[[#This Row],[Age]]&lt;5,"From 2 to 5",IF(HelpMe7[[#This Row],[Age]]&lt;10,"From 5 to 10","More than 10")))</f>
        <v>Less than 2</v>
      </c>
      <c r="AI7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45586.631249999999</v>
      </c>
      <c r="AJ7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45587.61041666667</v>
      </c>
    </row>
    <row r="728" spans="1:36" ht="14.45">
      <c r="A728" s="236" t="s">
        <v>10973</v>
      </c>
      <c r="B728" s="224" t="s">
        <v>156</v>
      </c>
      <c r="C728" s="224" t="s">
        <v>795</v>
      </c>
      <c r="D728" s="1" t="s">
        <v>5412</v>
      </c>
      <c r="E728" s="224" t="s">
        <v>3963</v>
      </c>
      <c r="F728" s="224" t="s">
        <v>742</v>
      </c>
      <c r="G728" s="224" t="s">
        <v>941</v>
      </c>
      <c r="H728" s="224" t="s">
        <v>403</v>
      </c>
      <c r="I728" s="227" t="s">
        <v>10974</v>
      </c>
      <c r="J728" s="225" t="s">
        <v>10975</v>
      </c>
      <c r="K728" s="224" t="s">
        <v>846</v>
      </c>
      <c r="L728" s="225" t="s">
        <v>10971</v>
      </c>
      <c r="M728" s="224" t="s">
        <v>3963</v>
      </c>
      <c r="N728" s="224" t="s">
        <v>924</v>
      </c>
      <c r="O728" s="224" t="s">
        <v>850</v>
      </c>
      <c r="P728" s="225" t="s">
        <v>10971</v>
      </c>
      <c r="Q728" s="224" t="s">
        <v>795</v>
      </c>
      <c r="R728" s="225" t="s">
        <v>10976</v>
      </c>
      <c r="S728" s="225" t="s">
        <v>10976</v>
      </c>
      <c r="T728" s="225" t="s">
        <v>10975</v>
      </c>
      <c r="U728" s="224" t="s">
        <v>855</v>
      </c>
      <c r="V728" s="224" t="s">
        <v>855</v>
      </c>
      <c r="W728" s="224" t="s">
        <v>869</v>
      </c>
      <c r="X728" s="228" t="str">
        <f>VLOOKUP(HelpMe7[[#This Row],[Technician]],Technicians[#All],3,FALSE)</f>
        <v>RAK Ceramics</v>
      </c>
      <c r="Y728" s="228" t="str">
        <f>VLOOKUP(HelpMe7[[#This Row],[Technician]],Technicians[#All],2,FALSE)</f>
        <v>SAP SD</v>
      </c>
      <c r="Z728" s="233" t="str">
        <f>IF((TEXT("Oct 28, 2024 00:00 AM","mmm dd, yyyy hh:mm") - TEXT(HelpMe7[[#This Row],[Updated Creation Date]],"mmm dd, yyyy hh:mm"))&gt;0, "Yes","No")</f>
        <v>Yes</v>
      </c>
      <c r="AA728" s="230">
        <f ca="1">IF(HelpMe7[[#This Row],[Updated Resolved Date]]="-",NOW()-TEXT(HelpMe7[[#This Row],[Updated Creation Date]],"mmm dd, yyyy hh:mm"),HelpMe7[[#This Row],[Updated Resolved Date]]-HelpMe7[[#This Row],[Updated Creation Date]])</f>
        <v>0.99027777777519077</v>
      </c>
      <c r="AB728" s="231">
        <f>YEAR(TEXT(HelpMe7[[#This Row],[Updated Creation Date]],"mmm dd, yyyy hh:mm"))</f>
        <v>2024</v>
      </c>
      <c r="AC728" s="228">
        <f>WEEKNUM(TEXT(HelpMe7[[#This Row],[Updated Creation Date]],"mmm dd, yyyy hh:mm"),2)</f>
        <v>43</v>
      </c>
      <c r="AD728" s="228" t="str">
        <f>_xlfn.CONCAT(HelpMe7[[#This Row],[Year]],"-W",HelpMe7[[#This Row],[Week'#]])</f>
        <v>2024-W43</v>
      </c>
      <c r="AE728" s="228" t="str">
        <f>IFERROR(VLOOKUP(HelpMe7[[#This Row],[ID]],CGTracker[#All],11,FALSE),"No CG Status Found")</f>
        <v>No CG Status Found</v>
      </c>
      <c r="AF728" s="228">
        <f>MONTH(TEXT(HelpMe7[[#This Row],[Updated Creation Date]],"mmm dd, yyyy hh:mm"))</f>
        <v>10</v>
      </c>
      <c r="AG728" s="228" t="str">
        <f>_xlfn.CONCAT(HelpMe7[[#This Row],[Year]],"-M",HelpMe7[[#This Row],[Month]])</f>
        <v>2024-M10</v>
      </c>
      <c r="AH728" s="228" t="str">
        <f ca="1">IF(HelpMe7[[#This Row],[Age]]&lt;2,"Less than 2",IF(HelpMe7[[#This Row],[Age]]&lt;5,"From 2 to 5",IF(HelpMe7[[#This Row],[Age]]&lt;10,"From 5 to 10","More than 10")))</f>
        <v>Less than 2</v>
      </c>
      <c r="AI7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45586.625694444447</v>
      </c>
      <c r="AJ7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45587.615972222222</v>
      </c>
    </row>
    <row r="729" spans="1:36" ht="26.1">
      <c r="A729" s="236" t="s">
        <v>10977</v>
      </c>
      <c r="B729" s="224" t="s">
        <v>117</v>
      </c>
      <c r="C729" s="224" t="s">
        <v>1035</v>
      </c>
      <c r="D729" s="1" t="s">
        <v>5417</v>
      </c>
      <c r="E729" s="224" t="s">
        <v>1877</v>
      </c>
      <c r="F729" s="224" t="s">
        <v>881</v>
      </c>
      <c r="G729" s="224" t="s">
        <v>882</v>
      </c>
      <c r="H729" s="224" t="s">
        <v>403</v>
      </c>
      <c r="I729" s="227" t="s">
        <v>10978</v>
      </c>
      <c r="J729" s="225" t="s">
        <v>10979</v>
      </c>
      <c r="K729" s="224" t="s">
        <v>890</v>
      </c>
      <c r="L729" s="225" t="s">
        <v>9312</v>
      </c>
      <c r="M729" s="224" t="s">
        <v>1877</v>
      </c>
      <c r="N729" s="224" t="s">
        <v>1666</v>
      </c>
      <c r="O729" s="224" t="s">
        <v>850</v>
      </c>
      <c r="P729" s="225" t="s">
        <v>10837</v>
      </c>
      <c r="Q729" s="224" t="s">
        <v>892</v>
      </c>
      <c r="R729" s="225" t="s">
        <v>10980</v>
      </c>
      <c r="S729" s="225" t="s">
        <v>10981</v>
      </c>
      <c r="T729" s="225" t="s">
        <v>10979</v>
      </c>
      <c r="U729" s="224" t="s">
        <v>890</v>
      </c>
      <c r="V729" s="224" t="s">
        <v>855</v>
      </c>
      <c r="W729" s="224" t="s">
        <v>938</v>
      </c>
      <c r="X729" s="228" t="str">
        <f>VLOOKUP(HelpMe7[[#This Row],[Technician]],Technicians[#All],3,FALSE)</f>
        <v>RAK Ceramics</v>
      </c>
      <c r="Y729" s="228" t="str">
        <f>VLOOKUP(HelpMe7[[#This Row],[Technician]],Technicians[#All],2,FALSE)</f>
        <v>SAP Basis</v>
      </c>
      <c r="Z729" s="233" t="str">
        <f>IF((TEXT("Oct 28, 2024 00:00 AM","mmm dd, yyyy hh:mm") - TEXT(HelpMe7[[#This Row],[Updated Creation Date]],"mmm dd, yyyy hh:mm"))&gt;0, "Yes","No")</f>
        <v>Yes</v>
      </c>
      <c r="AA729" s="230">
        <f ca="1">IF(HelpMe7[[#This Row],[Updated Resolved Date]]="-",NOW()-TEXT(HelpMe7[[#This Row],[Updated Creation Date]],"mmm dd, yyyy hh:mm"),HelpMe7[[#This Row],[Updated Resolved Date]]-HelpMe7[[#This Row],[Updated Creation Date]])</f>
        <v>0.27013888888905058</v>
      </c>
      <c r="AB729" s="231">
        <f>YEAR(TEXT(HelpMe7[[#This Row],[Updated Creation Date]],"mmm dd, yyyy hh:mm"))</f>
        <v>2024</v>
      </c>
      <c r="AC729" s="228">
        <f>WEEKNUM(TEXT(HelpMe7[[#This Row],[Updated Creation Date]],"mmm dd, yyyy hh:mm"),2)</f>
        <v>43</v>
      </c>
      <c r="AD729" s="228" t="str">
        <f>_xlfn.CONCAT(HelpMe7[[#This Row],[Year]],"-W",HelpMe7[[#This Row],[Week'#]])</f>
        <v>2024-W43</v>
      </c>
      <c r="AE729" s="228" t="str">
        <f>IFERROR(VLOOKUP(HelpMe7[[#This Row],[ID]],CGTracker[#All],11,FALSE),"No CG Status Found")</f>
        <v>No CG Status Found</v>
      </c>
      <c r="AF729" s="228">
        <f>MONTH(TEXT(HelpMe7[[#This Row],[Updated Creation Date]],"mmm dd, yyyy hh:mm"))</f>
        <v>10</v>
      </c>
      <c r="AG729" s="228" t="str">
        <f>_xlfn.CONCAT(HelpMe7[[#This Row],[Year]],"-M",HelpMe7[[#This Row],[Month]])</f>
        <v>2024-M10</v>
      </c>
      <c r="AH729" s="228" t="str">
        <f ca="1">IF(HelpMe7[[#This Row],[Age]]&lt;2,"Less than 2",IF(HelpMe7[[#This Row],[Age]]&lt;5,"From 2 to 5",IF(HelpMe7[[#This Row],[Age]]&lt;10,"From 5 to 10","More than 10")))</f>
        <v>Less than 2</v>
      </c>
      <c r="AI7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45587.396527777775</v>
      </c>
      <c r="AJ7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45587.666666666664</v>
      </c>
    </row>
    <row r="730" spans="1:36" ht="26.1">
      <c r="A730" s="236" t="s">
        <v>10982</v>
      </c>
      <c r="B730" s="224" t="s">
        <v>117</v>
      </c>
      <c r="C730" s="224" t="s">
        <v>1035</v>
      </c>
      <c r="D730" s="1" t="s">
        <v>5423</v>
      </c>
      <c r="E730" s="224" t="s">
        <v>1168</v>
      </c>
      <c r="F730" s="224" t="s">
        <v>603</v>
      </c>
      <c r="G730" s="224" t="s">
        <v>860</v>
      </c>
      <c r="H730" s="224" t="s">
        <v>268</v>
      </c>
      <c r="I730" s="227" t="s">
        <v>10983</v>
      </c>
      <c r="J730" s="225" t="s">
        <v>10984</v>
      </c>
      <c r="K730" s="224" t="s">
        <v>846</v>
      </c>
      <c r="L730" s="225" t="s">
        <v>855</v>
      </c>
      <c r="M730" s="224" t="s">
        <v>1168</v>
      </c>
      <c r="N730" s="224" t="s">
        <v>1170</v>
      </c>
      <c r="O730" s="224" t="s">
        <v>917</v>
      </c>
      <c r="P730" s="225" t="s">
        <v>10985</v>
      </c>
      <c r="Q730" s="224" t="s">
        <v>892</v>
      </c>
      <c r="R730" s="225" t="s">
        <v>855</v>
      </c>
      <c r="S730" s="225" t="s">
        <v>10984</v>
      </c>
      <c r="T730" s="225" t="s">
        <v>10984</v>
      </c>
      <c r="U730" s="224" t="s">
        <v>846</v>
      </c>
      <c r="V730" s="224" t="s">
        <v>855</v>
      </c>
      <c r="W730" s="224" t="s">
        <v>869</v>
      </c>
      <c r="X730" s="228" t="str">
        <f>VLOOKUP(HelpMe7[[#This Row],[Technician]],Technicians[#All],3,FALSE)</f>
        <v>RAK Ceramics</v>
      </c>
      <c r="Y730" s="228" t="str">
        <f>VLOOKUP(HelpMe7[[#This Row],[Technician]],Technicians[#All],2,FALSE)</f>
        <v>SAP ABAP</v>
      </c>
      <c r="Z730" s="233" t="str">
        <f>IF((TEXT("Oct 28, 2024 00:00 AM","mmm dd, yyyy hh:mm") - TEXT(HelpMe7[[#This Row],[Updated Creation Date]],"mmm dd, yyyy hh:mm"))&gt;0, "Yes","No")</f>
        <v>Yes</v>
      </c>
      <c r="AA730" s="230">
        <f ca="1">IF(HelpMe7[[#This Row],[Updated Resolved Date]]="-",NOW()-TEXT(HelpMe7[[#This Row],[Updated Creation Date]],"mmm dd, yyyy hh:mm"),HelpMe7[[#This Row],[Updated Resolved Date]]-HelpMe7[[#This Row],[Updated Creation Date]])</f>
        <v>71.267935416661203</v>
      </c>
      <c r="AB730" s="231">
        <f>YEAR(TEXT(HelpMe7[[#This Row],[Updated Creation Date]],"mmm dd, yyyy hh:mm"))</f>
        <v>2024</v>
      </c>
      <c r="AC730" s="228">
        <f>WEEKNUM(TEXT(HelpMe7[[#This Row],[Updated Creation Date]],"mmm dd, yyyy hh:mm"),2)</f>
        <v>42</v>
      </c>
      <c r="AD730" s="228" t="str">
        <f>_xlfn.CONCAT(HelpMe7[[#This Row],[Year]],"-W",HelpMe7[[#This Row],[Week'#]])</f>
        <v>2024-W42</v>
      </c>
      <c r="AE730" s="228" t="str">
        <f>IFERROR(VLOOKUP(HelpMe7[[#This Row],[ID]],CGTracker[#All],11,FALSE),"No CG Status Found")</f>
        <v>No CG Status Found</v>
      </c>
      <c r="AF730" s="228">
        <f>MONTH(TEXT(HelpMe7[[#This Row],[Updated Creation Date]],"mmm dd, yyyy hh:mm"))</f>
        <v>10</v>
      </c>
      <c r="AG730" s="228" t="str">
        <f>_xlfn.CONCAT(HelpMe7[[#This Row],[Year]],"-M",HelpMe7[[#This Row],[Month]])</f>
        <v>2024-M10</v>
      </c>
      <c r="AH730" s="228" t="str">
        <f ca="1">IF(HelpMe7[[#This Row],[Age]]&lt;2,"Less than 2",IF(HelpMe7[[#This Row],[Age]]&lt;5,"From 2 to 5",IF(HelpMe7[[#This Row],[Age]]&lt;10,"From 5 to 10","More than 10")))</f>
        <v>More than 10</v>
      </c>
      <c r="AI7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45582.489583333336</v>
      </c>
      <c r="AJ7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31" spans="1:36" ht="14.45">
      <c r="A731" s="236" t="s">
        <v>10986</v>
      </c>
      <c r="B731" s="224" t="s">
        <v>156</v>
      </c>
      <c r="C731" s="224" t="s">
        <v>795</v>
      </c>
      <c r="D731" s="1" t="s">
        <v>5428</v>
      </c>
      <c r="E731" s="224" t="s">
        <v>1506</v>
      </c>
      <c r="F731" s="224" t="s">
        <v>742</v>
      </c>
      <c r="G731" s="224" t="s">
        <v>941</v>
      </c>
      <c r="H731" s="224" t="s">
        <v>403</v>
      </c>
      <c r="I731" s="227" t="s">
        <v>10987</v>
      </c>
      <c r="J731" s="225" t="s">
        <v>10988</v>
      </c>
      <c r="K731" s="224" t="s">
        <v>846</v>
      </c>
      <c r="L731" s="225" t="s">
        <v>10989</v>
      </c>
      <c r="M731" s="224" t="s">
        <v>1506</v>
      </c>
      <c r="N731" s="224" t="s">
        <v>1122</v>
      </c>
      <c r="O731" s="224" t="s">
        <v>850</v>
      </c>
      <c r="P731" s="225" t="s">
        <v>10989</v>
      </c>
      <c r="Q731" s="224" t="s">
        <v>795</v>
      </c>
      <c r="R731" s="225" t="s">
        <v>10990</v>
      </c>
      <c r="S731" s="225" t="s">
        <v>10991</v>
      </c>
      <c r="T731" s="225" t="s">
        <v>10988</v>
      </c>
      <c r="U731" s="224" t="s">
        <v>855</v>
      </c>
      <c r="V731" s="224" t="s">
        <v>855</v>
      </c>
      <c r="W731" s="224" t="s">
        <v>869</v>
      </c>
      <c r="X731" s="228" t="str">
        <f>VLOOKUP(HelpMe7[[#This Row],[Technician]],Technicians[#All],3,FALSE)</f>
        <v>RAK Ceramics</v>
      </c>
      <c r="Y731" s="228" t="str">
        <f>VLOOKUP(HelpMe7[[#This Row],[Technician]],Technicians[#All],2,FALSE)</f>
        <v>SAP SD</v>
      </c>
      <c r="Z731" s="230" t="str">
        <f>IF((TEXT("Oct 28, 2024 00:00 AM","mmm dd, yyyy hh:mm") - TEXT(HelpMe7[[#This Row],[Updated Creation Date]],"mmm dd, yyyy hh:mm"))&gt;0, "Yes","No")</f>
        <v>Yes</v>
      </c>
      <c r="AA731" s="230">
        <f ca="1">IF(HelpMe7[[#This Row],[Updated Resolved Date]]="-",NOW()-TEXT(HelpMe7[[#This Row],[Updated Creation Date]],"mmm dd, yyyy hh:mm"),HelpMe7[[#This Row],[Updated Resolved Date]]-HelpMe7[[#This Row],[Updated Creation Date]])</f>
        <v>0.87569444444670808</v>
      </c>
      <c r="AB731" s="231">
        <f>YEAR(TEXT(HelpMe7[[#This Row],[Updated Creation Date]],"mmm dd, yyyy hh:mm"))</f>
        <v>2024</v>
      </c>
      <c r="AC731" s="228">
        <f>WEEKNUM(TEXT(HelpMe7[[#This Row],[Updated Creation Date]],"mmm dd, yyyy hh:mm"),2)</f>
        <v>42</v>
      </c>
      <c r="AD731" s="228" t="str">
        <f>_xlfn.CONCAT(HelpMe7[[#This Row],[Year]],"-W",HelpMe7[[#This Row],[Week'#]])</f>
        <v>2024-W42</v>
      </c>
      <c r="AE731" s="228" t="str">
        <f>IFERROR(VLOOKUP(HelpMe7[[#This Row],[ID]],CGTracker[#All],11,FALSE),"No CG Status Found")</f>
        <v>No CG Status Found</v>
      </c>
      <c r="AF731" s="228">
        <f>MONTH(TEXT(HelpMe7[[#This Row],[Updated Creation Date]],"mmm dd, yyyy hh:mm"))</f>
        <v>10</v>
      </c>
      <c r="AG731" s="228" t="str">
        <f>_xlfn.CONCAT(HelpMe7[[#This Row],[Year]],"-M",HelpMe7[[#This Row],[Month]])</f>
        <v>2024-M10</v>
      </c>
      <c r="AH731" s="228" t="str">
        <f ca="1">IF(HelpMe7[[#This Row],[Age]]&lt;2,"Less than 2",IF(HelpMe7[[#This Row],[Age]]&lt;5,"From 2 to 5",IF(HelpMe7[[#This Row],[Age]]&lt;10,"From 5 to 10","More than 10")))</f>
        <v>Less than 2</v>
      </c>
      <c r="AI7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45582.543749999997</v>
      </c>
      <c r="AJ7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45583.419444444444</v>
      </c>
    </row>
    <row r="732" spans="1:36" ht="26.1">
      <c r="A732" s="236" t="s">
        <v>10992</v>
      </c>
      <c r="B732" s="224" t="s">
        <v>117</v>
      </c>
      <c r="C732" s="224" t="s">
        <v>1035</v>
      </c>
      <c r="D732" s="1" t="s">
        <v>5435</v>
      </c>
      <c r="E732" s="224" t="s">
        <v>1761</v>
      </c>
      <c r="F732" s="224" t="s">
        <v>881</v>
      </c>
      <c r="G732" s="224" t="s">
        <v>882</v>
      </c>
      <c r="H732" s="224" t="s">
        <v>403</v>
      </c>
      <c r="I732" s="227" t="s">
        <v>10993</v>
      </c>
      <c r="J732" s="225" t="s">
        <v>10994</v>
      </c>
      <c r="K732" s="224" t="s">
        <v>890</v>
      </c>
      <c r="L732" s="225" t="s">
        <v>9850</v>
      </c>
      <c r="M732" s="224" t="s">
        <v>1761</v>
      </c>
      <c r="N732" s="224" t="s">
        <v>924</v>
      </c>
      <c r="O732" s="224" t="s">
        <v>850</v>
      </c>
      <c r="P732" s="225" t="s">
        <v>9850</v>
      </c>
      <c r="Q732" s="224" t="s">
        <v>892</v>
      </c>
      <c r="R732" s="225" t="s">
        <v>10995</v>
      </c>
      <c r="S732" s="225" t="s">
        <v>10996</v>
      </c>
      <c r="T732" s="225" t="s">
        <v>10994</v>
      </c>
      <c r="U732" s="224" t="s">
        <v>890</v>
      </c>
      <c r="V732" s="224" t="s">
        <v>855</v>
      </c>
      <c r="W732" s="224" t="s">
        <v>938</v>
      </c>
      <c r="X732" s="228" t="str">
        <f>VLOOKUP(HelpMe7[[#This Row],[Technician]],Technicians[#All],3,FALSE)</f>
        <v>RAK Ceramics</v>
      </c>
      <c r="Y732" s="228" t="str">
        <f>VLOOKUP(HelpMe7[[#This Row],[Technician]],Technicians[#All],2,FALSE)</f>
        <v>SAP Basis</v>
      </c>
      <c r="Z732" s="233" t="str">
        <f>IF((TEXT("Oct 28, 2024 00:00 AM","mmm dd, yyyy hh:mm") - TEXT(HelpMe7[[#This Row],[Updated Creation Date]],"mmm dd, yyyy hh:mm"))&gt;0, "Yes","No")</f>
        <v>Yes</v>
      </c>
      <c r="AA732" s="230">
        <f ca="1">IF(HelpMe7[[#This Row],[Updated Resolved Date]]="-",NOW()-TEXT(HelpMe7[[#This Row],[Updated Creation Date]],"mmm dd, yyyy hh:mm"),HelpMe7[[#This Row],[Updated Resolved Date]]-HelpMe7[[#This Row],[Updated Creation Date]])</f>
        <v>13.171527777776646</v>
      </c>
      <c r="AB732" s="231">
        <f>YEAR(TEXT(HelpMe7[[#This Row],[Updated Creation Date]],"mmm dd, yyyy hh:mm"))</f>
        <v>2024</v>
      </c>
      <c r="AC732" s="228">
        <f>WEEKNUM(TEXT(HelpMe7[[#This Row],[Updated Creation Date]],"mmm dd, yyyy hh:mm"),2)</f>
        <v>43</v>
      </c>
      <c r="AD732" s="228" t="str">
        <f>_xlfn.CONCAT(HelpMe7[[#This Row],[Year]],"-W",HelpMe7[[#This Row],[Week'#]])</f>
        <v>2024-W43</v>
      </c>
      <c r="AE732" s="228" t="str">
        <f>IFERROR(VLOOKUP(HelpMe7[[#This Row],[ID]],CGTracker[#All],11,FALSE),"No CG Status Found")</f>
        <v>No CG Status Found</v>
      </c>
      <c r="AF732" s="228">
        <f>MONTH(TEXT(HelpMe7[[#This Row],[Updated Creation Date]],"mmm dd, yyyy hh:mm"))</f>
        <v>10</v>
      </c>
      <c r="AG732" s="228" t="str">
        <f>_xlfn.CONCAT(HelpMe7[[#This Row],[Year]],"-M",HelpMe7[[#This Row],[Month]])</f>
        <v>2024-M10</v>
      </c>
      <c r="AH732" s="228" t="str">
        <f ca="1">IF(HelpMe7[[#This Row],[Age]]&lt;2,"Less than 2",IF(HelpMe7[[#This Row],[Age]]&lt;5,"From 2 to 5",IF(HelpMe7[[#This Row],[Age]]&lt;10,"From 5 to 10","More than 10")))</f>
        <v>More than 10</v>
      </c>
      <c r="AI7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45587.555555555555</v>
      </c>
      <c r="AJ7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45600.727083333331</v>
      </c>
    </row>
    <row r="733" spans="1:36" ht="14.45">
      <c r="A733" s="236" t="s">
        <v>10997</v>
      </c>
      <c r="B733" s="224" t="s">
        <v>156</v>
      </c>
      <c r="C733" s="224" t="s">
        <v>892</v>
      </c>
      <c r="D733" s="1" t="s">
        <v>5441</v>
      </c>
      <c r="E733" s="224" t="s">
        <v>5442</v>
      </c>
      <c r="F733" s="224" t="s">
        <v>2413</v>
      </c>
      <c r="G733" s="224" t="s">
        <v>882</v>
      </c>
      <c r="H733" s="224" t="s">
        <v>403</v>
      </c>
      <c r="I733" s="227" t="s">
        <v>10998</v>
      </c>
      <c r="J733" s="225" t="s">
        <v>10999</v>
      </c>
      <c r="K733" s="224" t="s">
        <v>846</v>
      </c>
      <c r="L733" s="225" t="s">
        <v>8462</v>
      </c>
      <c r="M733" s="224" t="s">
        <v>5442</v>
      </c>
      <c r="N733" s="224" t="s">
        <v>5445</v>
      </c>
      <c r="O733" s="224" t="s">
        <v>850</v>
      </c>
      <c r="P733" s="225" t="s">
        <v>8462</v>
      </c>
      <c r="Q733" s="224" t="s">
        <v>795</v>
      </c>
      <c r="R733" s="225" t="s">
        <v>11000</v>
      </c>
      <c r="S733" s="225" t="s">
        <v>11000</v>
      </c>
      <c r="T733" s="225" t="s">
        <v>10999</v>
      </c>
      <c r="U733" s="224" t="s">
        <v>855</v>
      </c>
      <c r="V733" s="224" t="s">
        <v>855</v>
      </c>
      <c r="W733" s="224" t="s">
        <v>869</v>
      </c>
      <c r="X733" s="228" t="str">
        <f>VLOOKUP(HelpMe7[[#This Row],[Technician]],Technicians[#All],3,FALSE)</f>
        <v>RAK Ceramics</v>
      </c>
      <c r="Y733" s="228" t="str">
        <f>VLOOKUP(HelpMe7[[#This Row],[Technician]],Technicians[#All],2,FALSE)</f>
        <v>SAP Basis</v>
      </c>
      <c r="Z733" s="233" t="str">
        <f>IF((TEXT("Oct 28, 2024 00:00 AM","mmm dd, yyyy hh:mm") - TEXT(HelpMe7[[#This Row],[Updated Creation Date]],"mmm dd, yyyy hh:mm"))&gt;0, "Yes","No")</f>
        <v>Yes</v>
      </c>
      <c r="AA733" s="230">
        <f ca="1">IF(HelpMe7[[#This Row],[Updated Resolved Date]]="-",NOW()-TEXT(HelpMe7[[#This Row],[Updated Creation Date]],"mmm dd, yyyy hh:mm"),HelpMe7[[#This Row],[Updated Resolved Date]]-HelpMe7[[#This Row],[Updated Creation Date]])</f>
        <v>1.0416666664241347E-2</v>
      </c>
      <c r="AB733" s="231">
        <f>YEAR(TEXT(HelpMe7[[#This Row],[Updated Creation Date]],"mmm dd, yyyy hh:mm"))</f>
        <v>2024</v>
      </c>
      <c r="AC733" s="228">
        <f>WEEKNUM(TEXT(HelpMe7[[#This Row],[Updated Creation Date]],"mmm dd, yyyy hh:mm"),2)</f>
        <v>43</v>
      </c>
      <c r="AD733" s="228" t="str">
        <f>_xlfn.CONCAT(HelpMe7[[#This Row],[Year]],"-W",HelpMe7[[#This Row],[Week'#]])</f>
        <v>2024-W43</v>
      </c>
      <c r="AE733" s="228" t="str">
        <f>IFERROR(VLOOKUP(HelpMe7[[#This Row],[ID]],CGTracker[#All],11,FALSE),"No CG Status Found")</f>
        <v>No CG Status Found</v>
      </c>
      <c r="AF733" s="228">
        <f>MONTH(TEXT(HelpMe7[[#This Row],[Updated Creation Date]],"mmm dd, yyyy hh:mm"))</f>
        <v>10</v>
      </c>
      <c r="AG733" s="228" t="str">
        <f>_xlfn.CONCAT(HelpMe7[[#This Row],[Year]],"-M",HelpMe7[[#This Row],[Month]])</f>
        <v>2024-M10</v>
      </c>
      <c r="AH733" s="228" t="str">
        <f ca="1">IF(HelpMe7[[#This Row],[Age]]&lt;2,"Less than 2",IF(HelpMe7[[#This Row],[Age]]&lt;5,"From 2 to 5",IF(HelpMe7[[#This Row],[Age]]&lt;10,"From 5 to 10","More than 10")))</f>
        <v>Less than 2</v>
      </c>
      <c r="AI7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45586.473611111112</v>
      </c>
      <c r="AJ7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45586.484027777777</v>
      </c>
    </row>
    <row r="734" spans="1:36" ht="26.1">
      <c r="A734" s="236" t="s">
        <v>11001</v>
      </c>
      <c r="B734" s="224" t="s">
        <v>117</v>
      </c>
      <c r="C734" s="224" t="s">
        <v>795</v>
      </c>
      <c r="D734" s="1" t="s">
        <v>5448</v>
      </c>
      <c r="E734" s="224" t="s">
        <v>3992</v>
      </c>
      <c r="F734" s="224" t="s">
        <v>2413</v>
      </c>
      <c r="G734" s="224" t="s">
        <v>882</v>
      </c>
      <c r="H734" s="224" t="s">
        <v>403</v>
      </c>
      <c r="I734" s="227" t="s">
        <v>11002</v>
      </c>
      <c r="J734" s="225" t="s">
        <v>11003</v>
      </c>
      <c r="K734" s="224" t="s">
        <v>890</v>
      </c>
      <c r="L734" s="225" t="s">
        <v>10971</v>
      </c>
      <c r="M734" s="224" t="s">
        <v>3992</v>
      </c>
      <c r="N734" s="224" t="s">
        <v>924</v>
      </c>
      <c r="O734" s="224" t="s">
        <v>850</v>
      </c>
      <c r="P734" s="225" t="s">
        <v>11004</v>
      </c>
      <c r="Q734" s="224" t="s">
        <v>795</v>
      </c>
      <c r="R734" s="225" t="s">
        <v>11005</v>
      </c>
      <c r="S734" s="225" t="s">
        <v>11005</v>
      </c>
      <c r="T734" s="225" t="s">
        <v>11003</v>
      </c>
      <c r="U734" s="224" t="s">
        <v>890</v>
      </c>
      <c r="V734" s="224" t="s">
        <v>855</v>
      </c>
      <c r="W734" s="224" t="s">
        <v>938</v>
      </c>
      <c r="X734" s="228" t="str">
        <f>VLOOKUP(HelpMe7[[#This Row],[Technician]],Technicians[#All],3,FALSE)</f>
        <v>RAK Ceramics</v>
      </c>
      <c r="Y734" s="228" t="str">
        <f>VLOOKUP(HelpMe7[[#This Row],[Technician]],Technicians[#All],2,FALSE)</f>
        <v>SAP Basis</v>
      </c>
      <c r="Z734" s="233" t="str">
        <f>IF((TEXT("Oct 28, 2024 00:00 AM","mmm dd, yyyy hh:mm") - TEXT(HelpMe7[[#This Row],[Updated Creation Date]],"mmm dd, yyyy hh:mm"))&gt;0, "Yes","No")</f>
        <v>Yes</v>
      </c>
      <c r="AA734" s="230">
        <f ca="1">IF(HelpMe7[[#This Row],[Updated Resolved Date]]="-",NOW()-TEXT(HelpMe7[[#This Row],[Updated Creation Date]],"mmm dd, yyyy hh:mm"),HelpMe7[[#This Row],[Updated Resolved Date]]-HelpMe7[[#This Row],[Updated Creation Date]])</f>
        <v>0.13402777777810115</v>
      </c>
      <c r="AB734" s="231">
        <f>YEAR(TEXT(HelpMe7[[#This Row],[Updated Creation Date]],"mmm dd, yyyy hh:mm"))</f>
        <v>2024</v>
      </c>
      <c r="AC734" s="228">
        <f>WEEKNUM(TEXT(HelpMe7[[#This Row],[Updated Creation Date]],"mmm dd, yyyy hh:mm"),2)</f>
        <v>43</v>
      </c>
      <c r="AD734" s="228" t="str">
        <f>_xlfn.CONCAT(HelpMe7[[#This Row],[Year]],"-W",HelpMe7[[#This Row],[Week'#]])</f>
        <v>2024-W43</v>
      </c>
      <c r="AE734" s="228" t="str">
        <f>IFERROR(VLOOKUP(HelpMe7[[#This Row],[ID]],CGTracker[#All],11,FALSE),"No CG Status Found")</f>
        <v>No CG Status Found</v>
      </c>
      <c r="AF734" s="228">
        <f>MONTH(TEXT(HelpMe7[[#This Row],[Updated Creation Date]],"mmm dd, yyyy hh:mm"))</f>
        <v>10</v>
      </c>
      <c r="AG734" s="228" t="str">
        <f>_xlfn.CONCAT(HelpMe7[[#This Row],[Year]],"-M",HelpMe7[[#This Row],[Month]])</f>
        <v>2024-M10</v>
      </c>
      <c r="AH734" s="228" t="str">
        <f ca="1">IF(HelpMe7[[#This Row],[Age]]&lt;2,"Less than 2",IF(HelpMe7[[#This Row],[Age]]&lt;5,"From 2 to 5",IF(HelpMe7[[#This Row],[Age]]&lt;10,"From 5 to 10","More than 10")))</f>
        <v>Less than 2</v>
      </c>
      <c r="AI7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45587.482638888891</v>
      </c>
      <c r="AJ7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45587.616666666669</v>
      </c>
    </row>
    <row r="735" spans="1:36" ht="14.45">
      <c r="A735" s="236" t="s">
        <v>11006</v>
      </c>
      <c r="B735" s="224" t="s">
        <v>156</v>
      </c>
      <c r="C735" s="224" t="s">
        <v>795</v>
      </c>
      <c r="D735" s="1" t="s">
        <v>5454</v>
      </c>
      <c r="E735" s="224" t="s">
        <v>1046</v>
      </c>
      <c r="F735" s="224" t="s">
        <v>742</v>
      </c>
      <c r="G735" s="224" t="s">
        <v>516</v>
      </c>
      <c r="H735" s="224" t="s">
        <v>131</v>
      </c>
      <c r="I735" s="227" t="s">
        <v>11007</v>
      </c>
      <c r="J735" s="225" t="s">
        <v>11008</v>
      </c>
      <c r="K735" s="224" t="s">
        <v>846</v>
      </c>
      <c r="L735" s="225" t="s">
        <v>855</v>
      </c>
      <c r="M735" s="224" t="s">
        <v>1046</v>
      </c>
      <c r="N735" s="224" t="s">
        <v>1156</v>
      </c>
      <c r="O735" s="224" t="s">
        <v>850</v>
      </c>
      <c r="P735" s="225" t="s">
        <v>11009</v>
      </c>
      <c r="Q735" s="224" t="s">
        <v>795</v>
      </c>
      <c r="R735" s="225" t="s">
        <v>855</v>
      </c>
      <c r="S735" s="225" t="s">
        <v>11010</v>
      </c>
      <c r="T735" s="225" t="s">
        <v>11008</v>
      </c>
      <c r="U735" s="224" t="s">
        <v>855</v>
      </c>
      <c r="V735" s="224" t="s">
        <v>855</v>
      </c>
      <c r="W735" s="224" t="s">
        <v>869</v>
      </c>
      <c r="X735" s="228" t="str">
        <f>VLOOKUP(HelpMe7[[#This Row],[Technician]],Technicians[#All],3,FALSE)</f>
        <v>RAK Ceramics</v>
      </c>
      <c r="Y735" s="228" t="str">
        <f>VLOOKUP(HelpMe7[[#This Row],[Technician]],Technicians[#All],2,FALSE)</f>
        <v>SAP SD</v>
      </c>
      <c r="Z735" s="233" t="str">
        <f>IF((TEXT("Oct 28, 2024 00:00 AM","mmm dd, yyyy hh:mm") - TEXT(HelpMe7[[#This Row],[Updated Creation Date]],"mmm dd, yyyy hh:mm"))&gt;0, "Yes","No")</f>
        <v>Yes</v>
      </c>
      <c r="AA735" s="230">
        <f ca="1">IF(HelpMe7[[#This Row],[Updated Resolved Date]]="-",NOW()-TEXT(HelpMe7[[#This Row],[Updated Creation Date]],"mmm dd, yyyy hh:mm"),HelpMe7[[#This Row],[Updated Resolved Date]]-HelpMe7[[#This Row],[Updated Creation Date]])</f>
        <v>66.267935416661203</v>
      </c>
      <c r="AB735" s="231">
        <f>YEAR(TEXT(HelpMe7[[#This Row],[Updated Creation Date]],"mmm dd, yyyy hh:mm"))</f>
        <v>2024</v>
      </c>
      <c r="AC735" s="228">
        <f>WEEKNUM(TEXT(HelpMe7[[#This Row],[Updated Creation Date]],"mmm dd, yyyy hh:mm"),2)</f>
        <v>43</v>
      </c>
      <c r="AD735" s="228" t="str">
        <f>_xlfn.CONCAT(HelpMe7[[#This Row],[Year]],"-W",HelpMe7[[#This Row],[Week'#]])</f>
        <v>2024-W43</v>
      </c>
      <c r="AE735" s="228" t="str">
        <f>IFERROR(VLOOKUP(HelpMe7[[#This Row],[ID]],CGTracker[#All],11,FALSE),"No CG Status Found")</f>
        <v>No CG Status Found</v>
      </c>
      <c r="AF735" s="228">
        <f>MONTH(TEXT(HelpMe7[[#This Row],[Updated Creation Date]],"mmm dd, yyyy hh:mm"))</f>
        <v>10</v>
      </c>
      <c r="AG735" s="228" t="str">
        <f>_xlfn.CONCAT(HelpMe7[[#This Row],[Year]],"-M",HelpMe7[[#This Row],[Month]])</f>
        <v>2024-M10</v>
      </c>
      <c r="AH735" s="228" t="str">
        <f ca="1">IF(HelpMe7[[#This Row],[Age]]&lt;2,"Less than 2",IF(HelpMe7[[#This Row],[Age]]&lt;5,"From 2 to 5",IF(HelpMe7[[#This Row],[Age]]&lt;10,"From 5 to 10","More than 10")))</f>
        <v>More than 10</v>
      </c>
      <c r="AI7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45587.489583333336</v>
      </c>
      <c r="AJ7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36" spans="1:36" ht="14.45">
      <c r="A736" s="236" t="s">
        <v>11011</v>
      </c>
      <c r="B736" s="224" t="s">
        <v>156</v>
      </c>
      <c r="C736" s="224" t="s">
        <v>892</v>
      </c>
      <c r="D736" s="1" t="s">
        <v>5460</v>
      </c>
      <c r="E736" s="224" t="s">
        <v>1506</v>
      </c>
      <c r="F736" s="224" t="s">
        <v>5000</v>
      </c>
      <c r="G736" s="224" t="s">
        <v>941</v>
      </c>
      <c r="H736" s="224" t="s">
        <v>403</v>
      </c>
      <c r="I736" s="227" t="s">
        <v>11012</v>
      </c>
      <c r="J736" s="225" t="s">
        <v>11013</v>
      </c>
      <c r="K736" s="224" t="s">
        <v>846</v>
      </c>
      <c r="L736" s="225" t="s">
        <v>10850</v>
      </c>
      <c r="M736" s="224" t="s">
        <v>1506</v>
      </c>
      <c r="N736" s="224" t="s">
        <v>1122</v>
      </c>
      <c r="O736" s="224" t="s">
        <v>917</v>
      </c>
      <c r="P736" s="225" t="s">
        <v>10850</v>
      </c>
      <c r="Q736" s="224" t="s">
        <v>892</v>
      </c>
      <c r="R736" s="225" t="s">
        <v>11014</v>
      </c>
      <c r="S736" s="225" t="s">
        <v>11015</v>
      </c>
      <c r="T736" s="225" t="s">
        <v>11013</v>
      </c>
      <c r="U736" s="224" t="s">
        <v>855</v>
      </c>
      <c r="V736" s="224" t="s">
        <v>855</v>
      </c>
      <c r="W736" s="224" t="s">
        <v>869</v>
      </c>
      <c r="X736" s="228" t="str">
        <f>VLOOKUP(HelpMe7[[#This Row],[Technician]],Technicians[#All],3,FALSE)</f>
        <v>RAK Ceramics</v>
      </c>
      <c r="Y736" s="228" t="str">
        <f>VLOOKUP(HelpMe7[[#This Row],[Technician]],Technicians[#All],2,FALSE)</f>
        <v>SAP MM</v>
      </c>
      <c r="Z736" s="230" t="str">
        <f>IF((TEXT("Oct 28, 2024 00:00 AM","mmm dd, yyyy hh:mm") - TEXT(HelpMe7[[#This Row],[Updated Creation Date]],"mmm dd, yyyy hh:mm"))&gt;0, "Yes","No")</f>
        <v>Yes</v>
      </c>
      <c r="AA736" s="230">
        <f ca="1">IF(HelpMe7[[#This Row],[Updated Resolved Date]]="-",NOW()-TEXT(HelpMe7[[#This Row],[Updated Creation Date]],"mmm dd, yyyy hh:mm"),HelpMe7[[#This Row],[Updated Resolved Date]]-HelpMe7[[#This Row],[Updated Creation Date]])</f>
        <v>4.0402777777781012</v>
      </c>
      <c r="AB736" s="231">
        <f>YEAR(TEXT(HelpMe7[[#This Row],[Updated Creation Date]],"mmm dd, yyyy hh:mm"))</f>
        <v>2024</v>
      </c>
      <c r="AC736" s="228">
        <f>WEEKNUM(TEXT(HelpMe7[[#This Row],[Updated Creation Date]],"mmm dd, yyyy hh:mm"),2)</f>
        <v>42</v>
      </c>
      <c r="AD736" s="228" t="str">
        <f>_xlfn.CONCAT(HelpMe7[[#This Row],[Year]],"-W",HelpMe7[[#This Row],[Week'#]])</f>
        <v>2024-W42</v>
      </c>
      <c r="AE736" s="228" t="str">
        <f>IFERROR(VLOOKUP(HelpMe7[[#This Row],[ID]],CGTracker[#All],11,FALSE),"No CG Status Found")</f>
        <v>No CG Status Found</v>
      </c>
      <c r="AF736" s="228">
        <f>MONTH(TEXT(HelpMe7[[#This Row],[Updated Creation Date]],"mmm dd, yyyy hh:mm"))</f>
        <v>10</v>
      </c>
      <c r="AG736" s="228" t="str">
        <f>_xlfn.CONCAT(HelpMe7[[#This Row],[Year]],"-M",HelpMe7[[#This Row],[Month]])</f>
        <v>2024-M10</v>
      </c>
      <c r="AH736" s="228" t="str">
        <f ca="1">IF(HelpMe7[[#This Row],[Age]]&lt;2,"Less than 2",IF(HelpMe7[[#This Row],[Age]]&lt;5,"From 2 to 5",IF(HelpMe7[[#This Row],[Age]]&lt;10,"From 5 to 10","More than 10")))</f>
        <v>From 2 to 5</v>
      </c>
      <c r="AI7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45583.655555555553</v>
      </c>
      <c r="AJ7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45587.695833333331</v>
      </c>
    </row>
    <row r="737" spans="1:36" ht="26.1">
      <c r="A737" s="236" t="s">
        <v>11016</v>
      </c>
      <c r="B737" s="224" t="s">
        <v>156</v>
      </c>
      <c r="C737" s="224" t="s">
        <v>795</v>
      </c>
      <c r="D737" s="1" t="s">
        <v>114</v>
      </c>
      <c r="E737" s="224" t="s">
        <v>1185</v>
      </c>
      <c r="F737" s="224" t="s">
        <v>518</v>
      </c>
      <c r="G737" s="224" t="s">
        <v>516</v>
      </c>
      <c r="H737" s="224" t="s">
        <v>746</v>
      </c>
      <c r="I737" s="227" t="s">
        <v>11017</v>
      </c>
      <c r="J737" s="225" t="s">
        <v>11018</v>
      </c>
      <c r="K737" s="224" t="s">
        <v>846</v>
      </c>
      <c r="L737" s="225" t="s">
        <v>855</v>
      </c>
      <c r="M737" s="224" t="s">
        <v>933</v>
      </c>
      <c r="N737" s="224" t="s">
        <v>1188</v>
      </c>
      <c r="O737" s="224" t="s">
        <v>850</v>
      </c>
      <c r="P737" s="225" t="s">
        <v>11019</v>
      </c>
      <c r="Q737" s="224" t="s">
        <v>795</v>
      </c>
      <c r="R737" s="225" t="s">
        <v>855</v>
      </c>
      <c r="S737" s="225" t="s">
        <v>10828</v>
      </c>
      <c r="T737" s="225" t="s">
        <v>11018</v>
      </c>
      <c r="U737" s="224" t="s">
        <v>855</v>
      </c>
      <c r="V737" s="224" t="s">
        <v>855</v>
      </c>
      <c r="W737" s="224" t="s">
        <v>869</v>
      </c>
      <c r="X737" s="228" t="str">
        <f>VLOOKUP(HelpMe7[[#This Row],[Technician]],Technicians[#All],3,FALSE)</f>
        <v>Capgemini</v>
      </c>
      <c r="Y737" s="228" t="str">
        <f>VLOOKUP(HelpMe7[[#This Row],[Technician]],Technicians[#All],2,FALSE)</f>
        <v>SAP SD</v>
      </c>
      <c r="Z737" s="233" t="str">
        <f>IF((TEXT("Oct 28, 2024 00:00 AM","mmm dd, yyyy hh:mm") - TEXT(HelpMe7[[#This Row],[Updated Creation Date]],"mmm dd, yyyy hh:mm"))&gt;0, "Yes","No")</f>
        <v>Yes</v>
      </c>
      <c r="AA737" s="230">
        <f ca="1">IF(HelpMe7[[#This Row],[Updated Resolved Date]]="-",NOW()-TEXT(HelpMe7[[#This Row],[Updated Creation Date]],"mmm dd, yyyy hh:mm"),HelpMe7[[#This Row],[Updated Resolved Date]]-HelpMe7[[#This Row],[Updated Creation Date]])</f>
        <v>67.007518749996962</v>
      </c>
      <c r="AB737" s="231">
        <f>YEAR(TEXT(HelpMe7[[#This Row],[Updated Creation Date]],"mmm dd, yyyy hh:mm"))</f>
        <v>2024</v>
      </c>
      <c r="AC737" s="228">
        <f>WEEKNUM(TEXT(HelpMe7[[#This Row],[Updated Creation Date]],"mmm dd, yyyy hh:mm"),2)</f>
        <v>43</v>
      </c>
      <c r="AD737" s="228" t="str">
        <f>_xlfn.CONCAT(HelpMe7[[#This Row],[Year]],"-W",HelpMe7[[#This Row],[Week'#]])</f>
        <v>2024-W43</v>
      </c>
      <c r="AE737" s="228" t="str">
        <f>IFERROR(VLOOKUP(HelpMe7[[#This Row],[ID]],CGTracker[#All],11,FALSE),"No CG Status Found")</f>
        <v>No CG Status Found</v>
      </c>
      <c r="AF737" s="228">
        <f>MONTH(TEXT(HelpMe7[[#This Row],[Updated Creation Date]],"mmm dd, yyyy hh:mm"))</f>
        <v>10</v>
      </c>
      <c r="AG737" s="228" t="str">
        <f>_xlfn.CONCAT(HelpMe7[[#This Row],[Year]],"-M",HelpMe7[[#This Row],[Month]])</f>
        <v>2024-M10</v>
      </c>
      <c r="AH737" s="228" t="str">
        <f ca="1">IF(HelpMe7[[#This Row],[Age]]&lt;2,"Less than 2",IF(HelpMe7[[#This Row],[Age]]&lt;5,"From 2 to 5",IF(HelpMe7[[#This Row],[Age]]&lt;10,"From 5 to 10","More than 10")))</f>
        <v>More than 10</v>
      </c>
      <c r="AI7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45586.75</v>
      </c>
      <c r="AJ7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38" spans="1:36" ht="14.45">
      <c r="A738" s="236" t="s">
        <v>11020</v>
      </c>
      <c r="B738" s="224" t="s">
        <v>156</v>
      </c>
      <c r="C738" s="224" t="s">
        <v>795</v>
      </c>
      <c r="D738" s="1" t="s">
        <v>5471</v>
      </c>
      <c r="E738" s="224" t="s">
        <v>3919</v>
      </c>
      <c r="F738" s="224" t="s">
        <v>1821</v>
      </c>
      <c r="G738" s="224" t="s">
        <v>1822</v>
      </c>
      <c r="H738" s="224" t="s">
        <v>403</v>
      </c>
      <c r="I738" s="227" t="s">
        <v>11021</v>
      </c>
      <c r="J738" s="225" t="s">
        <v>11022</v>
      </c>
      <c r="K738" s="224" t="s">
        <v>846</v>
      </c>
      <c r="L738" s="225" t="s">
        <v>11023</v>
      </c>
      <c r="M738" s="224" t="s">
        <v>933</v>
      </c>
      <c r="N738" s="224" t="s">
        <v>1004</v>
      </c>
      <c r="O738" s="224" t="s">
        <v>850</v>
      </c>
      <c r="P738" s="225" t="s">
        <v>11023</v>
      </c>
      <c r="Q738" s="224" t="s">
        <v>795</v>
      </c>
      <c r="R738" s="225" t="s">
        <v>11024</v>
      </c>
      <c r="S738" s="225" t="s">
        <v>11024</v>
      </c>
      <c r="T738" s="225" t="s">
        <v>11022</v>
      </c>
      <c r="U738" s="224" t="s">
        <v>855</v>
      </c>
      <c r="V738" s="224" t="s">
        <v>855</v>
      </c>
      <c r="W738" s="224" t="s">
        <v>1829</v>
      </c>
      <c r="X738" s="228" t="str">
        <f>VLOOKUP(HelpMe7[[#This Row],[Technician]],Technicians[#All],3,FALSE)</f>
        <v>RAK Ceramics</v>
      </c>
      <c r="Y738" s="228" t="str">
        <f>VLOOKUP(HelpMe7[[#This Row],[Technician]],Technicians[#All],2,FALSE)</f>
        <v>SharePoint</v>
      </c>
      <c r="Z738" s="233" t="str">
        <f>IF((TEXT("Oct 28, 2024 00:00 AM","mmm dd, yyyy hh:mm") - TEXT(HelpMe7[[#This Row],[Updated Creation Date]],"mmm dd, yyyy hh:mm"))&gt;0, "Yes","No")</f>
        <v>Yes</v>
      </c>
      <c r="AA738" s="230">
        <f ca="1">IF(HelpMe7[[#This Row],[Updated Resolved Date]]="-",NOW()-TEXT(HelpMe7[[#This Row],[Updated Creation Date]],"mmm dd, yyyy hh:mm"),HelpMe7[[#This Row],[Updated Resolved Date]]-HelpMe7[[#This Row],[Updated Creation Date]])</f>
        <v>3.5416666665696539E-2</v>
      </c>
      <c r="AB738" s="231">
        <f>YEAR(TEXT(HelpMe7[[#This Row],[Updated Creation Date]],"mmm dd, yyyy hh:mm"))</f>
        <v>2024</v>
      </c>
      <c r="AC738" s="228">
        <f>WEEKNUM(TEXT(HelpMe7[[#This Row],[Updated Creation Date]],"mmm dd, yyyy hh:mm"),2)</f>
        <v>43</v>
      </c>
      <c r="AD738" s="228" t="str">
        <f>_xlfn.CONCAT(HelpMe7[[#This Row],[Year]],"-W",HelpMe7[[#This Row],[Week'#]])</f>
        <v>2024-W43</v>
      </c>
      <c r="AE738" s="228" t="str">
        <f>IFERROR(VLOOKUP(HelpMe7[[#This Row],[ID]],CGTracker[#All],11,FALSE),"No CG Status Found")</f>
        <v>No CG Status Found</v>
      </c>
      <c r="AF738" s="228">
        <f>MONTH(TEXT(HelpMe7[[#This Row],[Updated Creation Date]],"mmm dd, yyyy hh:mm"))</f>
        <v>10</v>
      </c>
      <c r="AG738" s="228" t="str">
        <f>_xlfn.CONCAT(HelpMe7[[#This Row],[Year]],"-M",HelpMe7[[#This Row],[Month]])</f>
        <v>2024-M10</v>
      </c>
      <c r="AH738" s="228" t="str">
        <f ca="1">IF(HelpMe7[[#This Row],[Age]]&lt;2,"Less than 2",IF(HelpMe7[[#This Row],[Age]]&lt;5,"From 2 to 5",IF(HelpMe7[[#This Row],[Age]]&lt;10,"From 5 to 10","More than 10")))</f>
        <v>Less than 2</v>
      </c>
      <c r="AI7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45587.425694444442</v>
      </c>
      <c r="AJ7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45587.461111111108</v>
      </c>
    </row>
    <row r="739" spans="1:36" ht="14.45">
      <c r="A739" s="236" t="s">
        <v>11025</v>
      </c>
      <c r="B739" s="224" t="s">
        <v>117</v>
      </c>
      <c r="C739" s="224" t="s">
        <v>795</v>
      </c>
      <c r="D739" s="1" t="s">
        <v>5477</v>
      </c>
      <c r="E739" s="224" t="s">
        <v>1712</v>
      </c>
      <c r="F739" s="224" t="s">
        <v>881</v>
      </c>
      <c r="G739" s="224" t="s">
        <v>882</v>
      </c>
      <c r="H739" s="224" t="s">
        <v>403</v>
      </c>
      <c r="I739" s="227" t="s">
        <v>11026</v>
      </c>
      <c r="J739" s="225" t="s">
        <v>11027</v>
      </c>
      <c r="K739" s="224" t="s">
        <v>846</v>
      </c>
      <c r="L739" s="225" t="s">
        <v>10614</v>
      </c>
      <c r="M739" s="224" t="s">
        <v>933</v>
      </c>
      <c r="N739" s="224" t="s">
        <v>874</v>
      </c>
      <c r="O739" s="224" t="s">
        <v>850</v>
      </c>
      <c r="P739" s="225" t="s">
        <v>10614</v>
      </c>
      <c r="Q739" s="224" t="s">
        <v>795</v>
      </c>
      <c r="R739" s="225" t="s">
        <v>8713</v>
      </c>
      <c r="S739" s="225" t="s">
        <v>8713</v>
      </c>
      <c r="T739" s="225" t="s">
        <v>11027</v>
      </c>
      <c r="U739" s="224" t="s">
        <v>890</v>
      </c>
      <c r="V739" s="224" t="s">
        <v>855</v>
      </c>
      <c r="W739" s="224" t="s">
        <v>869</v>
      </c>
      <c r="X739" s="228" t="str">
        <f>VLOOKUP(HelpMe7[[#This Row],[Technician]],Technicians[#All],3,FALSE)</f>
        <v>RAK Ceramics</v>
      </c>
      <c r="Y739" s="228" t="str">
        <f>VLOOKUP(HelpMe7[[#This Row],[Technician]],Technicians[#All],2,FALSE)</f>
        <v>SAP Basis</v>
      </c>
      <c r="Z739" s="233" t="str">
        <f>IF((TEXT("Oct 28, 2024 00:00 AM","mmm dd, yyyy hh:mm") - TEXT(HelpMe7[[#This Row],[Updated Creation Date]],"mmm dd, yyyy hh:mm"))&gt;0, "Yes","No")</f>
        <v>Yes</v>
      </c>
      <c r="AA739" s="230">
        <f ca="1">IF(HelpMe7[[#This Row],[Updated Resolved Date]]="-",NOW()-TEXT(HelpMe7[[#This Row],[Updated Creation Date]],"mmm dd, yyyy hh:mm"),HelpMe7[[#This Row],[Updated Resolved Date]]-HelpMe7[[#This Row],[Updated Creation Date]])</f>
        <v>1.1590277777795563</v>
      </c>
      <c r="AB739" s="231">
        <f>YEAR(TEXT(HelpMe7[[#This Row],[Updated Creation Date]],"mmm dd, yyyy hh:mm"))</f>
        <v>2024</v>
      </c>
      <c r="AC739" s="228">
        <f>WEEKNUM(TEXT(HelpMe7[[#This Row],[Updated Creation Date]],"mmm dd, yyyy hh:mm"),2)</f>
        <v>43</v>
      </c>
      <c r="AD739" s="228" t="str">
        <f>_xlfn.CONCAT(HelpMe7[[#This Row],[Year]],"-W",HelpMe7[[#This Row],[Week'#]])</f>
        <v>2024-W43</v>
      </c>
      <c r="AE739" s="228" t="str">
        <f>IFERROR(VLOOKUP(HelpMe7[[#This Row],[ID]],CGTracker[#All],11,FALSE),"No CG Status Found")</f>
        <v>No CG Status Found</v>
      </c>
      <c r="AF739" s="228">
        <f>MONTH(TEXT(HelpMe7[[#This Row],[Updated Creation Date]],"mmm dd, yyyy hh:mm"))</f>
        <v>10</v>
      </c>
      <c r="AG739" s="228" t="str">
        <f>_xlfn.CONCAT(HelpMe7[[#This Row],[Year]],"-M",HelpMe7[[#This Row],[Month]])</f>
        <v>2024-M10</v>
      </c>
      <c r="AH739" s="228" t="str">
        <f ca="1">IF(HelpMe7[[#This Row],[Age]]&lt;2,"Less than 2",IF(HelpMe7[[#This Row],[Age]]&lt;5,"From 2 to 5",IF(HelpMe7[[#This Row],[Age]]&lt;10,"From 5 to 10","More than 10")))</f>
        <v>Less than 2</v>
      </c>
      <c r="AI7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45587.440972222219</v>
      </c>
      <c r="AJ7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v>
      </c>
    </row>
    <row r="740" spans="1:36" ht="26.1">
      <c r="A740" s="236" t="s">
        <v>11028</v>
      </c>
      <c r="B740" s="224" t="s">
        <v>117</v>
      </c>
      <c r="C740" s="224" t="s">
        <v>795</v>
      </c>
      <c r="D740" s="1" t="s">
        <v>683</v>
      </c>
      <c r="E740" s="224" t="s">
        <v>5481</v>
      </c>
      <c r="F740" s="224" t="s">
        <v>518</v>
      </c>
      <c r="G740" s="224" t="s">
        <v>516</v>
      </c>
      <c r="H740" s="224" t="s">
        <v>268</v>
      </c>
      <c r="I740" s="227" t="s">
        <v>11029</v>
      </c>
      <c r="J740" s="225" t="s">
        <v>919</v>
      </c>
      <c r="K740" s="224" t="s">
        <v>846</v>
      </c>
      <c r="L740" s="225" t="s">
        <v>855</v>
      </c>
      <c r="M740" s="224" t="s">
        <v>933</v>
      </c>
      <c r="N740" s="224" t="s">
        <v>934</v>
      </c>
      <c r="O740" s="224" t="s">
        <v>855</v>
      </c>
      <c r="P740" s="225" t="s">
        <v>11030</v>
      </c>
      <c r="Q740" s="224" t="s">
        <v>855</v>
      </c>
      <c r="R740" s="225" t="s">
        <v>855</v>
      </c>
      <c r="S740" s="225" t="s">
        <v>11031</v>
      </c>
      <c r="T740" s="225" t="s">
        <v>919</v>
      </c>
      <c r="U740" s="224" t="s">
        <v>846</v>
      </c>
      <c r="V740" s="224" t="s">
        <v>855</v>
      </c>
      <c r="W740" s="224" t="s">
        <v>857</v>
      </c>
      <c r="X740" s="228" t="str">
        <f>VLOOKUP(HelpMe7[[#This Row],[Technician]],Technicians[#All],3,FALSE)</f>
        <v>Capgemini</v>
      </c>
      <c r="Y740" s="228" t="str">
        <f>VLOOKUP(HelpMe7[[#This Row],[Technician]],Technicians[#All],2,FALSE)</f>
        <v>SAP SD</v>
      </c>
      <c r="Z740" s="233" t="str">
        <f>IF((TEXT("Oct 28, 2024 00:00 AM","mmm dd, yyyy hh:mm") - TEXT(HelpMe7[[#This Row],[Updated Creation Date]],"mmm dd, yyyy hh:mm"))&gt;0, "Yes","No")</f>
        <v>Yes</v>
      </c>
      <c r="AA740" s="230">
        <f ca="1">IF(HelpMe7[[#This Row],[Updated Resolved Date]]="-",NOW()-TEXT(HelpMe7[[#This Row],[Updated Creation Date]],"mmm dd, yyyy hh:mm"),HelpMe7[[#This Row],[Updated Resolved Date]]-HelpMe7[[#This Row],[Updated Creation Date]])</f>
        <v>66.290157638883102</v>
      </c>
      <c r="AB740" s="231">
        <f>YEAR(TEXT(HelpMe7[[#This Row],[Updated Creation Date]],"mmm dd, yyyy hh:mm"))</f>
        <v>2024</v>
      </c>
      <c r="AC740" s="228">
        <f>WEEKNUM(TEXT(HelpMe7[[#This Row],[Updated Creation Date]],"mmm dd, yyyy hh:mm"),2)</f>
        <v>43</v>
      </c>
      <c r="AD740" s="228" t="str">
        <f>_xlfn.CONCAT(HelpMe7[[#This Row],[Year]],"-W",HelpMe7[[#This Row],[Week'#]])</f>
        <v>2024-W43</v>
      </c>
      <c r="AE740" s="228" t="str">
        <f>IFERROR(VLOOKUP(HelpMe7[[#This Row],[ID]],CGTracker[#All],11,FALSE),"No CG Status Found")</f>
        <v>No CG Status Found</v>
      </c>
      <c r="AF740" s="228">
        <f>MONTH(TEXT(HelpMe7[[#This Row],[Updated Creation Date]],"mmm dd, yyyy hh:mm"))</f>
        <v>10</v>
      </c>
      <c r="AG740" s="228" t="str">
        <f>_xlfn.CONCAT(HelpMe7[[#This Row],[Year]],"-M",HelpMe7[[#This Row],[Month]])</f>
        <v>2024-M10</v>
      </c>
      <c r="AH740" s="228" t="str">
        <f ca="1">IF(HelpMe7[[#This Row],[Age]]&lt;2,"Less than 2",IF(HelpMe7[[#This Row],[Age]]&lt;5,"From 2 to 5",IF(HelpMe7[[#This Row],[Age]]&lt;10,"From 5 to 10","More than 10")))</f>
        <v>More than 10</v>
      </c>
      <c r="AI7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45587.467361111114</v>
      </c>
      <c r="AJ7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41" spans="1:36" ht="26.1">
      <c r="A741" s="236" t="s">
        <v>11032</v>
      </c>
      <c r="B741" s="224" t="s">
        <v>156</v>
      </c>
      <c r="C741" s="224" t="s">
        <v>795</v>
      </c>
      <c r="D741" s="1" t="s">
        <v>5485</v>
      </c>
      <c r="E741" s="224" t="s">
        <v>5486</v>
      </c>
      <c r="F741" s="224" t="s">
        <v>3586</v>
      </c>
      <c r="G741" s="224" t="s">
        <v>1055</v>
      </c>
      <c r="H741" s="224" t="s">
        <v>403</v>
      </c>
      <c r="I741" s="227" t="s">
        <v>11033</v>
      </c>
      <c r="J741" s="225" t="s">
        <v>11034</v>
      </c>
      <c r="K741" s="224" t="s">
        <v>846</v>
      </c>
      <c r="L741" s="225" t="s">
        <v>11035</v>
      </c>
      <c r="M741" s="224" t="s">
        <v>933</v>
      </c>
      <c r="N741" s="224" t="s">
        <v>3010</v>
      </c>
      <c r="O741" s="224" t="s">
        <v>850</v>
      </c>
      <c r="P741" s="225" t="s">
        <v>11035</v>
      </c>
      <c r="Q741" s="224" t="s">
        <v>795</v>
      </c>
      <c r="R741" s="225" t="s">
        <v>11036</v>
      </c>
      <c r="S741" s="225" t="s">
        <v>11037</v>
      </c>
      <c r="T741" s="225" t="s">
        <v>11034</v>
      </c>
      <c r="U741" s="224" t="s">
        <v>855</v>
      </c>
      <c r="V741" s="224" t="s">
        <v>5493</v>
      </c>
      <c r="W741" s="224" t="s">
        <v>869</v>
      </c>
      <c r="X741" s="228" t="str">
        <f>VLOOKUP(HelpMe7[[#This Row],[Technician]],Technicians[#All],3,FALSE)</f>
        <v>Capgemini</v>
      </c>
      <c r="Y741" s="228" t="str">
        <f>VLOOKUP(HelpMe7[[#This Row],[Technician]],Technicians[#All],2,FALSE)</f>
        <v>SAP PP</v>
      </c>
      <c r="Z741" s="233" t="str">
        <f>IF((TEXT("Oct 28, 2024 00:00 AM","mmm dd, yyyy hh:mm") - TEXT(HelpMe7[[#This Row],[Updated Creation Date]],"mmm dd, yyyy hh:mm"))&gt;0, "Yes","No")</f>
        <v>Yes</v>
      </c>
      <c r="AA741" s="230">
        <f ca="1">IF(HelpMe7[[#This Row],[Updated Resolved Date]]="-",NOW()-TEXT(HelpMe7[[#This Row],[Updated Creation Date]],"mmm dd, yyyy hh:mm"),HelpMe7[[#This Row],[Updated Resolved Date]]-HelpMe7[[#This Row],[Updated Creation Date]])</f>
        <v>46.244444444448163</v>
      </c>
      <c r="AB741" s="231">
        <f>YEAR(TEXT(HelpMe7[[#This Row],[Updated Creation Date]],"mmm dd, yyyy hh:mm"))</f>
        <v>2024</v>
      </c>
      <c r="AC741" s="228">
        <f>WEEKNUM(TEXT(HelpMe7[[#This Row],[Updated Creation Date]],"mmm dd, yyyy hh:mm"),2)</f>
        <v>42</v>
      </c>
      <c r="AD741" s="228" t="str">
        <f>_xlfn.CONCAT(HelpMe7[[#This Row],[Year]],"-W",HelpMe7[[#This Row],[Week'#]])</f>
        <v>2024-W42</v>
      </c>
      <c r="AE741" s="228" t="str">
        <f>IFERROR(VLOOKUP(HelpMe7[[#This Row],[ID]],CGTracker[#All],11,FALSE),"No CG Status Found")</f>
        <v>No CG Status Found</v>
      </c>
      <c r="AF741" s="228">
        <f>MONTH(TEXT(HelpMe7[[#This Row],[Updated Creation Date]],"mmm dd, yyyy hh:mm"))</f>
        <v>10</v>
      </c>
      <c r="AG741" s="228" t="str">
        <f>_xlfn.CONCAT(HelpMe7[[#This Row],[Year]],"-M",HelpMe7[[#This Row],[Month]])</f>
        <v>2024-M10</v>
      </c>
      <c r="AH741" s="228" t="str">
        <f ca="1">IF(HelpMe7[[#This Row],[Age]]&lt;2,"Less than 2",IF(HelpMe7[[#This Row],[Age]]&lt;5,"From 2 to 5",IF(HelpMe7[[#This Row],[Age]]&lt;10,"From 5 to 10","More than 10")))</f>
        <v>More than 10</v>
      </c>
      <c r="AI7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45585.327777777777</v>
      </c>
      <c r="AJ7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45631.572222222225</v>
      </c>
    </row>
    <row r="742" spans="1:36" ht="14.45">
      <c r="A742" s="236" t="s">
        <v>11038</v>
      </c>
      <c r="B742" s="224" t="s">
        <v>156</v>
      </c>
      <c r="C742" s="224" t="s">
        <v>795</v>
      </c>
      <c r="D742" s="1" t="s">
        <v>5494</v>
      </c>
      <c r="E742" s="224" t="s">
        <v>5366</v>
      </c>
      <c r="F742" s="224" t="s">
        <v>742</v>
      </c>
      <c r="G742" s="224" t="s">
        <v>941</v>
      </c>
      <c r="H742" s="224" t="s">
        <v>403</v>
      </c>
      <c r="I742" s="227" t="s">
        <v>11039</v>
      </c>
      <c r="J742" s="225" t="s">
        <v>11040</v>
      </c>
      <c r="K742" s="224" t="s">
        <v>846</v>
      </c>
      <c r="L742" s="225" t="s">
        <v>11041</v>
      </c>
      <c r="M742" s="224" t="s">
        <v>933</v>
      </c>
      <c r="N742" s="224" t="s">
        <v>1156</v>
      </c>
      <c r="O742" s="224" t="s">
        <v>850</v>
      </c>
      <c r="P742" s="225" t="s">
        <v>11041</v>
      </c>
      <c r="Q742" s="224" t="s">
        <v>795</v>
      </c>
      <c r="R742" s="225" t="s">
        <v>11042</v>
      </c>
      <c r="S742" s="225" t="s">
        <v>11043</v>
      </c>
      <c r="T742" s="225" t="s">
        <v>11040</v>
      </c>
      <c r="U742" s="224" t="s">
        <v>855</v>
      </c>
      <c r="V742" s="224" t="s">
        <v>855</v>
      </c>
      <c r="W742" s="224" t="s">
        <v>869</v>
      </c>
      <c r="X742" s="228" t="str">
        <f>VLOOKUP(HelpMe7[[#This Row],[Technician]],Technicians[#All],3,FALSE)</f>
        <v>RAK Ceramics</v>
      </c>
      <c r="Y742" s="228" t="str">
        <f>VLOOKUP(HelpMe7[[#This Row],[Technician]],Technicians[#All],2,FALSE)</f>
        <v>SAP SD</v>
      </c>
      <c r="Z742" s="230" t="str">
        <f>IF((TEXT("Oct 28, 2024 00:00 AM","mmm dd, yyyy hh:mm") - TEXT(HelpMe7[[#This Row],[Updated Creation Date]],"mmm dd, yyyy hh:mm"))&gt;0, "Yes","No")</f>
        <v>Yes</v>
      </c>
      <c r="AA742" s="230">
        <f ca="1">IF(HelpMe7[[#This Row],[Updated Resolved Date]]="-",NOW()-TEXT(HelpMe7[[#This Row],[Updated Creation Date]],"mmm dd, yyyy hh:mm"),HelpMe7[[#This Row],[Updated Resolved Date]]-HelpMe7[[#This Row],[Updated Creation Date]])</f>
        <v>4.1902777777795563</v>
      </c>
      <c r="AB742" s="231">
        <f>YEAR(TEXT(HelpMe7[[#This Row],[Updated Creation Date]],"mmm dd, yyyy hh:mm"))</f>
        <v>2024</v>
      </c>
      <c r="AC742" s="228">
        <f>WEEKNUM(TEXT(HelpMe7[[#This Row],[Updated Creation Date]],"mmm dd, yyyy hh:mm"),2)</f>
        <v>42</v>
      </c>
      <c r="AD742" s="228" t="str">
        <f>_xlfn.CONCAT(HelpMe7[[#This Row],[Year]],"-W",HelpMe7[[#This Row],[Week'#]])</f>
        <v>2024-W42</v>
      </c>
      <c r="AE742" s="228" t="str">
        <f>IFERROR(VLOOKUP(HelpMe7[[#This Row],[ID]],CGTracker[#All],11,FALSE),"No CG Status Found")</f>
        <v>No CG Status Found</v>
      </c>
      <c r="AF742" s="228">
        <f>MONTH(TEXT(HelpMe7[[#This Row],[Updated Creation Date]],"mmm dd, yyyy hh:mm"))</f>
        <v>10</v>
      </c>
      <c r="AG742" s="228" t="str">
        <f>_xlfn.CONCAT(HelpMe7[[#This Row],[Year]],"-M",HelpMe7[[#This Row],[Month]])</f>
        <v>2024-M10</v>
      </c>
      <c r="AH742" s="228" t="str">
        <f ca="1">IF(HelpMe7[[#This Row],[Age]]&lt;2,"Less than 2",IF(HelpMe7[[#This Row],[Age]]&lt;5,"From 2 to 5",IF(HelpMe7[[#This Row],[Age]]&lt;10,"From 5 to 10","More than 10")))</f>
        <v>From 2 to 5</v>
      </c>
      <c r="AI7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45585.556944444441</v>
      </c>
      <c r="AJ7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45589.74722222222</v>
      </c>
    </row>
    <row r="743" spans="1:36" ht="26.1">
      <c r="A743" s="236" t="s">
        <v>11044</v>
      </c>
      <c r="B743" s="224" t="s">
        <v>117</v>
      </c>
      <c r="C743" s="224" t="s">
        <v>795</v>
      </c>
      <c r="D743" s="1" t="s">
        <v>5501</v>
      </c>
      <c r="E743" s="224" t="s">
        <v>5502</v>
      </c>
      <c r="F743" s="224" t="s">
        <v>881</v>
      </c>
      <c r="G743" s="224" t="s">
        <v>882</v>
      </c>
      <c r="H743" s="224" t="s">
        <v>403</v>
      </c>
      <c r="I743" s="227" t="s">
        <v>11045</v>
      </c>
      <c r="J743" s="225" t="s">
        <v>11046</v>
      </c>
      <c r="K743" s="224" t="s">
        <v>890</v>
      </c>
      <c r="L743" s="225" t="s">
        <v>11047</v>
      </c>
      <c r="M743" s="224" t="s">
        <v>5502</v>
      </c>
      <c r="N743" s="224" t="s">
        <v>2139</v>
      </c>
      <c r="O743" s="224" t="s">
        <v>850</v>
      </c>
      <c r="P743" s="225" t="s">
        <v>10777</v>
      </c>
      <c r="Q743" s="224" t="s">
        <v>795</v>
      </c>
      <c r="R743" s="225" t="s">
        <v>11048</v>
      </c>
      <c r="S743" s="225" t="s">
        <v>11048</v>
      </c>
      <c r="T743" s="225" t="s">
        <v>11046</v>
      </c>
      <c r="U743" s="224" t="s">
        <v>890</v>
      </c>
      <c r="V743" s="224" t="s">
        <v>855</v>
      </c>
      <c r="W743" s="224" t="s">
        <v>938</v>
      </c>
      <c r="X743" s="228" t="str">
        <f>VLOOKUP(HelpMe7[[#This Row],[Technician]],Technicians[#All],3,FALSE)</f>
        <v>RAK Ceramics</v>
      </c>
      <c r="Y743" s="228" t="str">
        <f>VLOOKUP(HelpMe7[[#This Row],[Technician]],Technicians[#All],2,FALSE)</f>
        <v>SAP Basis</v>
      </c>
      <c r="Z743" s="233" t="str">
        <f>IF((TEXT("Oct 28, 2024 00:00 AM","mmm dd, yyyy hh:mm") - TEXT(HelpMe7[[#This Row],[Updated Creation Date]],"mmm dd, yyyy hh:mm"))&gt;0, "Yes","No")</f>
        <v>Yes</v>
      </c>
      <c r="AA743" s="230">
        <f ca="1">IF(HelpMe7[[#This Row],[Updated Resolved Date]]="-",NOW()-TEXT(HelpMe7[[#This Row],[Updated Creation Date]],"mmm dd, yyyy hh:mm"),HelpMe7[[#This Row],[Updated Resolved Date]]-HelpMe7[[#This Row],[Updated Creation Date]])</f>
        <v>8.7173611111065838</v>
      </c>
      <c r="AB743" s="231">
        <f>YEAR(TEXT(HelpMe7[[#This Row],[Updated Creation Date]],"mmm dd, yyyy hh:mm"))</f>
        <v>2024</v>
      </c>
      <c r="AC743" s="228">
        <f>WEEKNUM(TEXT(HelpMe7[[#This Row],[Updated Creation Date]],"mmm dd, yyyy hh:mm"),2)</f>
        <v>43</v>
      </c>
      <c r="AD743" s="228" t="str">
        <f>_xlfn.CONCAT(HelpMe7[[#This Row],[Year]],"-W",HelpMe7[[#This Row],[Week'#]])</f>
        <v>2024-W43</v>
      </c>
      <c r="AE743" s="228" t="str">
        <f>IFERROR(VLOOKUP(HelpMe7[[#This Row],[ID]],CGTracker[#All],11,FALSE),"No CG Status Found")</f>
        <v>No CG Status Found</v>
      </c>
      <c r="AF743" s="228">
        <f>MONTH(TEXT(HelpMe7[[#This Row],[Updated Creation Date]],"mmm dd, yyyy hh:mm"))</f>
        <v>10</v>
      </c>
      <c r="AG743" s="228" t="str">
        <f>_xlfn.CONCAT(HelpMe7[[#This Row],[Year]],"-M",HelpMe7[[#This Row],[Month]])</f>
        <v>2024-M10</v>
      </c>
      <c r="AH743" s="228" t="str">
        <f ca="1">IF(HelpMe7[[#This Row],[Age]]&lt;2,"Less than 2",IF(HelpMe7[[#This Row],[Age]]&lt;5,"From 2 to 5",IF(HelpMe7[[#This Row],[Age]]&lt;10,"From 5 to 10","More than 10")))</f>
        <v>From 5 to 10</v>
      </c>
      <c r="AI7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45586.719444444447</v>
      </c>
      <c r="AJ7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45595.436805555553</v>
      </c>
    </row>
    <row r="744" spans="1:36" ht="14.45">
      <c r="A744" s="236" t="s">
        <v>11049</v>
      </c>
      <c r="B744" s="224" t="s">
        <v>117</v>
      </c>
      <c r="C744" s="224" t="s">
        <v>795</v>
      </c>
      <c r="D744" s="1" t="s">
        <v>5508</v>
      </c>
      <c r="E744" s="224" t="s">
        <v>1094</v>
      </c>
      <c r="F744" s="224" t="s">
        <v>881</v>
      </c>
      <c r="G744" s="224" t="s">
        <v>882</v>
      </c>
      <c r="H744" s="224" t="s">
        <v>403</v>
      </c>
      <c r="I744" s="227" t="s">
        <v>5416</v>
      </c>
      <c r="J744" s="225" t="s">
        <v>11018</v>
      </c>
      <c r="K744" s="224" t="s">
        <v>846</v>
      </c>
      <c r="L744" s="225" t="s">
        <v>9312</v>
      </c>
      <c r="M744" s="224" t="s">
        <v>1094</v>
      </c>
      <c r="N744" s="224" t="s">
        <v>1098</v>
      </c>
      <c r="O744" s="224" t="s">
        <v>850</v>
      </c>
      <c r="P744" s="225" t="s">
        <v>9312</v>
      </c>
      <c r="Q744" s="224" t="s">
        <v>795</v>
      </c>
      <c r="R744" s="225" t="s">
        <v>11050</v>
      </c>
      <c r="S744" s="225" t="s">
        <v>11050</v>
      </c>
      <c r="T744" s="225" t="s">
        <v>11018</v>
      </c>
      <c r="U744" s="224" t="s">
        <v>890</v>
      </c>
      <c r="V744" s="224" t="s">
        <v>855</v>
      </c>
      <c r="W744" s="224" t="s">
        <v>869</v>
      </c>
      <c r="X744" s="228" t="str">
        <f>VLOOKUP(HelpMe7[[#This Row],[Technician]],Technicians[#All],3,FALSE)</f>
        <v>RAK Ceramics</v>
      </c>
      <c r="Y744" s="228" t="str">
        <f>VLOOKUP(HelpMe7[[#This Row],[Technician]],Technicians[#All],2,FALSE)</f>
        <v>SAP Basis</v>
      </c>
      <c r="Z744" s="233" t="str">
        <f>IF((TEXT("Oct 28, 2024 00:00 AM","mmm dd, yyyy hh:mm") - TEXT(HelpMe7[[#This Row],[Updated Creation Date]],"mmm dd, yyyy hh:mm"))&gt;0, "Yes","No")</f>
        <v>Yes</v>
      </c>
      <c r="AA744" s="230">
        <f ca="1">IF(HelpMe7[[#This Row],[Updated Resolved Date]]="-",NOW()-TEXT(HelpMe7[[#This Row],[Updated Creation Date]],"mmm dd, yyyy hh:mm"),HelpMe7[[#This Row],[Updated Resolved Date]]-HelpMe7[[#This Row],[Updated Creation Date]])</f>
        <v>0.90277777778101154</v>
      </c>
      <c r="AB744" s="231">
        <f>YEAR(TEXT(HelpMe7[[#This Row],[Updated Creation Date]],"mmm dd, yyyy hh:mm"))</f>
        <v>2024</v>
      </c>
      <c r="AC744" s="228">
        <f>WEEKNUM(TEXT(HelpMe7[[#This Row],[Updated Creation Date]],"mmm dd, yyyy hh:mm"),2)</f>
        <v>43</v>
      </c>
      <c r="AD744" s="228" t="str">
        <f>_xlfn.CONCAT(HelpMe7[[#This Row],[Year]],"-W",HelpMe7[[#This Row],[Week'#]])</f>
        <v>2024-W43</v>
      </c>
      <c r="AE744" s="228" t="str">
        <f>IFERROR(VLOOKUP(HelpMe7[[#This Row],[ID]],CGTracker[#All],11,FALSE),"No CG Status Found")</f>
        <v>No CG Status Found</v>
      </c>
      <c r="AF744" s="228">
        <f>MONTH(TEXT(HelpMe7[[#This Row],[Updated Creation Date]],"mmm dd, yyyy hh:mm"))</f>
        <v>10</v>
      </c>
      <c r="AG744" s="228" t="str">
        <f>_xlfn.CONCAT(HelpMe7[[#This Row],[Year]],"-M",HelpMe7[[#This Row],[Month]])</f>
        <v>2024-M10</v>
      </c>
      <c r="AH744" s="228" t="str">
        <f ca="1">IF(HelpMe7[[#This Row],[Age]]&lt;2,"Less than 2",IF(HelpMe7[[#This Row],[Age]]&lt;5,"From 2 to 5",IF(HelpMe7[[#This Row],[Age]]&lt;10,"From 5 to 10","More than 10")))</f>
        <v>Less than 2</v>
      </c>
      <c r="AI7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45586.771527777775</v>
      </c>
      <c r="AJ7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45587.674305555556</v>
      </c>
    </row>
    <row r="745" spans="1:36" ht="14.45">
      <c r="A745" s="236" t="s">
        <v>11051</v>
      </c>
      <c r="B745" s="224" t="s">
        <v>156</v>
      </c>
      <c r="C745" s="224" t="s">
        <v>795</v>
      </c>
      <c r="D745" s="1" t="s">
        <v>5511</v>
      </c>
      <c r="E745" s="224" t="s">
        <v>5366</v>
      </c>
      <c r="F745" s="224" t="s">
        <v>881</v>
      </c>
      <c r="G745" s="224" t="s">
        <v>882</v>
      </c>
      <c r="H745" s="224" t="s">
        <v>403</v>
      </c>
      <c r="I745" s="227" t="s">
        <v>11052</v>
      </c>
      <c r="J745" s="225" t="s">
        <v>10998</v>
      </c>
      <c r="K745" s="224" t="s">
        <v>846</v>
      </c>
      <c r="L745" s="225" t="s">
        <v>10391</v>
      </c>
      <c r="M745" s="224" t="s">
        <v>933</v>
      </c>
      <c r="N745" s="224" t="s">
        <v>1156</v>
      </c>
      <c r="O745" s="224" t="s">
        <v>917</v>
      </c>
      <c r="P745" s="225" t="s">
        <v>10391</v>
      </c>
      <c r="Q745" s="224" t="s">
        <v>795</v>
      </c>
      <c r="R745" s="225" t="s">
        <v>11053</v>
      </c>
      <c r="S745" s="225" t="s">
        <v>11053</v>
      </c>
      <c r="T745" s="225" t="s">
        <v>10998</v>
      </c>
      <c r="U745" s="224" t="s">
        <v>855</v>
      </c>
      <c r="V745" s="224" t="s">
        <v>855</v>
      </c>
      <c r="W745" s="224" t="s">
        <v>869</v>
      </c>
      <c r="X745" s="228" t="str">
        <f>VLOOKUP(HelpMe7[[#This Row],[Technician]],Technicians[#All],3,FALSE)</f>
        <v>RAK Ceramics</v>
      </c>
      <c r="Y745" s="228" t="str">
        <f>VLOOKUP(HelpMe7[[#This Row],[Technician]],Technicians[#All],2,FALSE)</f>
        <v>SAP Basis</v>
      </c>
      <c r="Z745" s="230" t="str">
        <f>IF((TEXT("Oct 28, 2024 00:00 AM","mmm dd, yyyy hh:mm") - TEXT(HelpMe7[[#This Row],[Updated Creation Date]],"mmm dd, yyyy hh:mm"))&gt;0, "Yes","No")</f>
        <v>Yes</v>
      </c>
      <c r="AA745" s="230">
        <f ca="1">IF(HelpMe7[[#This Row],[Updated Resolved Date]]="-",NOW()-TEXT(HelpMe7[[#This Row],[Updated Creation Date]],"mmm dd, yyyy hh:mm"),HelpMe7[[#This Row],[Updated Resolved Date]]-HelpMe7[[#This Row],[Updated Creation Date]])</f>
        <v>9.0333333333328483</v>
      </c>
      <c r="AB745" s="231">
        <f>YEAR(TEXT(HelpMe7[[#This Row],[Updated Creation Date]],"mmm dd, yyyy hh:mm"))</f>
        <v>2024</v>
      </c>
      <c r="AC745" s="228">
        <f>WEEKNUM(TEXT(HelpMe7[[#This Row],[Updated Creation Date]],"mmm dd, yyyy hh:mm"),2)</f>
        <v>43</v>
      </c>
      <c r="AD745" s="228" t="str">
        <f>_xlfn.CONCAT(HelpMe7[[#This Row],[Year]],"-W",HelpMe7[[#This Row],[Week'#]])</f>
        <v>2024-W43</v>
      </c>
      <c r="AE745" s="228" t="str">
        <f>IFERROR(VLOOKUP(HelpMe7[[#This Row],[ID]],CGTracker[#All],11,FALSE),"No CG Status Found")</f>
        <v>No CG Status Found</v>
      </c>
      <c r="AF745" s="228">
        <f>MONTH(TEXT(HelpMe7[[#This Row],[Updated Creation Date]],"mmm dd, yyyy hh:mm"))</f>
        <v>10</v>
      </c>
      <c r="AG745" s="228" t="str">
        <f>_xlfn.CONCAT(HelpMe7[[#This Row],[Year]],"-M",HelpMe7[[#This Row],[Month]])</f>
        <v>2024-M10</v>
      </c>
      <c r="AH745" s="228" t="str">
        <f ca="1">IF(HelpMe7[[#This Row],[Age]]&lt;2,"Less than 2",IF(HelpMe7[[#This Row],[Age]]&lt;5,"From 2 to 5",IF(HelpMe7[[#This Row],[Age]]&lt;10,"From 5 to 10","More than 10")))</f>
        <v>From 5 to 10</v>
      </c>
      <c r="AI7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45586.390277777777</v>
      </c>
      <c r="AJ7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45595.423611111109</v>
      </c>
    </row>
    <row r="746" spans="1:36" ht="14.45">
      <c r="A746" s="236" t="s">
        <v>11054</v>
      </c>
      <c r="B746" s="224" t="s">
        <v>117</v>
      </c>
      <c r="C746" s="224" t="s">
        <v>795</v>
      </c>
      <c r="D746" s="1" t="s">
        <v>5515</v>
      </c>
      <c r="E746" s="224" t="s">
        <v>5516</v>
      </c>
      <c r="F746" s="224" t="s">
        <v>881</v>
      </c>
      <c r="G746" s="224" t="s">
        <v>882</v>
      </c>
      <c r="H746" s="224" t="s">
        <v>403</v>
      </c>
      <c r="I746" s="227" t="s">
        <v>11052</v>
      </c>
      <c r="J746" s="225" t="s">
        <v>10998</v>
      </c>
      <c r="K746" s="224" t="s">
        <v>846</v>
      </c>
      <c r="L746" s="225" t="s">
        <v>10614</v>
      </c>
      <c r="M746" s="224" t="s">
        <v>933</v>
      </c>
      <c r="N746" s="224" t="s">
        <v>924</v>
      </c>
      <c r="O746" s="224" t="s">
        <v>850</v>
      </c>
      <c r="P746" s="225" t="s">
        <v>10614</v>
      </c>
      <c r="Q746" s="224" t="s">
        <v>795</v>
      </c>
      <c r="R746" s="225" t="s">
        <v>11055</v>
      </c>
      <c r="S746" s="225" t="s">
        <v>11055</v>
      </c>
      <c r="T746" s="225" t="s">
        <v>10998</v>
      </c>
      <c r="U746" s="224" t="s">
        <v>890</v>
      </c>
      <c r="V746" s="224" t="s">
        <v>855</v>
      </c>
      <c r="W746" s="224" t="s">
        <v>869</v>
      </c>
      <c r="X746" s="228" t="str">
        <f>VLOOKUP(HelpMe7[[#This Row],[Technician]],Technicians[#All],3,FALSE)</f>
        <v>RAK Ceramics</v>
      </c>
      <c r="Y746" s="228" t="str">
        <f>VLOOKUP(HelpMe7[[#This Row],[Technician]],Technicians[#All],2,FALSE)</f>
        <v>SAP Basis</v>
      </c>
      <c r="Z746" s="233" t="str">
        <f>IF((TEXT("Oct 28, 2024 00:00 AM","mmm dd, yyyy hh:mm") - TEXT(HelpMe7[[#This Row],[Updated Creation Date]],"mmm dd, yyyy hh:mm"))&gt;0, "Yes","No")</f>
        <v>Yes</v>
      </c>
      <c r="AA746" s="230">
        <f ca="1">IF(HelpMe7[[#This Row],[Updated Resolved Date]]="-",NOW()-TEXT(HelpMe7[[#This Row],[Updated Creation Date]],"mmm dd, yyyy hh:mm"),HelpMe7[[#This Row],[Updated Resolved Date]]-HelpMe7[[#This Row],[Updated Creation Date]])</f>
        <v>2.2152777777810115</v>
      </c>
      <c r="AB746" s="231">
        <f>YEAR(TEXT(HelpMe7[[#This Row],[Updated Creation Date]],"mmm dd, yyyy hh:mm"))</f>
        <v>2024</v>
      </c>
      <c r="AC746" s="228">
        <f>WEEKNUM(TEXT(HelpMe7[[#This Row],[Updated Creation Date]],"mmm dd, yyyy hh:mm"),2)</f>
        <v>43</v>
      </c>
      <c r="AD746" s="228" t="str">
        <f>_xlfn.CONCAT(HelpMe7[[#This Row],[Year]],"-W",HelpMe7[[#This Row],[Week'#]])</f>
        <v>2024-W43</v>
      </c>
      <c r="AE746" s="228" t="str">
        <f>IFERROR(VLOOKUP(HelpMe7[[#This Row],[ID]],CGTracker[#All],11,FALSE),"No CG Status Found")</f>
        <v>No CG Status Found</v>
      </c>
      <c r="AF746" s="228">
        <f>MONTH(TEXT(HelpMe7[[#This Row],[Updated Creation Date]],"mmm dd, yyyy hh:mm"))</f>
        <v>10</v>
      </c>
      <c r="AG746" s="228" t="str">
        <f>_xlfn.CONCAT(HelpMe7[[#This Row],[Year]],"-M",HelpMe7[[#This Row],[Month]])</f>
        <v>2024-M10</v>
      </c>
      <c r="AH746" s="228" t="str">
        <f ca="1">IF(HelpMe7[[#This Row],[Age]]&lt;2,"Less than 2",IF(HelpMe7[[#This Row],[Age]]&lt;5,"From 2 to 5",IF(HelpMe7[[#This Row],[Age]]&lt;10,"From 5 to 10","More than 10")))</f>
        <v>From 2 to 5</v>
      </c>
      <c r="AI7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45586.390277777777</v>
      </c>
      <c r="AJ7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45588.605555555558</v>
      </c>
    </row>
    <row r="747" spans="1:36" ht="26.1">
      <c r="A747" s="236" t="s">
        <v>11056</v>
      </c>
      <c r="B747" s="224" t="s">
        <v>156</v>
      </c>
      <c r="C747" s="224" t="s">
        <v>892</v>
      </c>
      <c r="D747" s="1" t="s">
        <v>5518</v>
      </c>
      <c r="E747" s="224" t="s">
        <v>1168</v>
      </c>
      <c r="F747" s="224" t="s">
        <v>518</v>
      </c>
      <c r="G747" s="224" t="s">
        <v>516</v>
      </c>
      <c r="H747" s="224" t="s">
        <v>746</v>
      </c>
      <c r="I747" s="227" t="s">
        <v>11057</v>
      </c>
      <c r="J747" s="225" t="s">
        <v>11058</v>
      </c>
      <c r="K747" s="224" t="s">
        <v>846</v>
      </c>
      <c r="L747" s="225" t="s">
        <v>855</v>
      </c>
      <c r="M747" s="224" t="s">
        <v>933</v>
      </c>
      <c r="N747" s="224" t="s">
        <v>4881</v>
      </c>
      <c r="O747" s="224" t="s">
        <v>917</v>
      </c>
      <c r="P747" s="225" t="s">
        <v>11059</v>
      </c>
      <c r="Q747" s="224" t="s">
        <v>892</v>
      </c>
      <c r="R747" s="225" t="s">
        <v>855</v>
      </c>
      <c r="S747" s="225" t="s">
        <v>11060</v>
      </c>
      <c r="T747" s="225" t="s">
        <v>11058</v>
      </c>
      <c r="U747" s="224" t="s">
        <v>855</v>
      </c>
      <c r="V747" s="224" t="s">
        <v>5524</v>
      </c>
      <c r="W747" s="224" t="s">
        <v>857</v>
      </c>
      <c r="X747" s="228" t="str">
        <f>VLOOKUP(HelpMe7[[#This Row],[Technician]],Technicians[#All],3,FALSE)</f>
        <v>Capgemini</v>
      </c>
      <c r="Y747" s="228" t="str">
        <f>VLOOKUP(HelpMe7[[#This Row],[Technician]],Technicians[#All],2,FALSE)</f>
        <v>SAP SD</v>
      </c>
      <c r="Z747" s="233" t="str">
        <f>IF((TEXT("Oct 28, 2024 00:00 AM","mmm dd, yyyy hh:mm") - TEXT(HelpMe7[[#This Row],[Updated Creation Date]],"mmm dd, yyyy hh:mm"))&gt;0, "Yes","No")</f>
        <v>Yes</v>
      </c>
      <c r="AA747" s="230">
        <f ca="1">IF(HelpMe7[[#This Row],[Updated Resolved Date]]="-",NOW()-TEXT(HelpMe7[[#This Row],[Updated Creation Date]],"mmm dd, yyyy hh:mm"),HelpMe7[[#This Row],[Updated Resolved Date]]-HelpMe7[[#This Row],[Updated Creation Date]])</f>
        <v>67.342935416665568</v>
      </c>
      <c r="AB747" s="231">
        <f>YEAR(TEXT(HelpMe7[[#This Row],[Updated Creation Date]],"mmm dd, yyyy hh:mm"))</f>
        <v>2024</v>
      </c>
      <c r="AC747" s="228">
        <f>WEEKNUM(TEXT(HelpMe7[[#This Row],[Updated Creation Date]],"mmm dd, yyyy hh:mm"),2)</f>
        <v>43</v>
      </c>
      <c r="AD747" s="228" t="str">
        <f>_xlfn.CONCAT(HelpMe7[[#This Row],[Year]],"-W",HelpMe7[[#This Row],[Week'#]])</f>
        <v>2024-W43</v>
      </c>
      <c r="AE747" s="228" t="str">
        <f>IFERROR(VLOOKUP(HelpMe7[[#This Row],[ID]],CGTracker[#All],11,FALSE),"No CG Status Found")</f>
        <v>No CG Status Found</v>
      </c>
      <c r="AF747" s="228">
        <f>MONTH(TEXT(HelpMe7[[#This Row],[Updated Creation Date]],"mmm dd, yyyy hh:mm"))</f>
        <v>10</v>
      </c>
      <c r="AG747" s="228" t="str">
        <f>_xlfn.CONCAT(HelpMe7[[#This Row],[Year]],"-M",HelpMe7[[#This Row],[Month]])</f>
        <v>2024-M10</v>
      </c>
      <c r="AH747" s="228" t="str">
        <f ca="1">IF(HelpMe7[[#This Row],[Age]]&lt;2,"Less than 2",IF(HelpMe7[[#This Row],[Age]]&lt;5,"From 2 to 5",IF(HelpMe7[[#This Row],[Age]]&lt;10,"From 5 to 10","More than 10")))</f>
        <v>More than 10</v>
      </c>
      <c r="AI7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45586.414583333331</v>
      </c>
      <c r="AJ7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48" spans="1:36" ht="14.45">
      <c r="A748" s="236" t="s">
        <v>11061</v>
      </c>
      <c r="B748" s="224" t="s">
        <v>156</v>
      </c>
      <c r="C748" s="224" t="s">
        <v>795</v>
      </c>
      <c r="D748" s="1" t="s">
        <v>5525</v>
      </c>
      <c r="E748" s="224" t="s">
        <v>4106</v>
      </c>
      <c r="F748" s="224" t="s">
        <v>742</v>
      </c>
      <c r="G748" s="224" t="s">
        <v>941</v>
      </c>
      <c r="H748" s="224" t="s">
        <v>403</v>
      </c>
      <c r="I748" s="227" t="s">
        <v>11062</v>
      </c>
      <c r="J748" s="225" t="s">
        <v>11063</v>
      </c>
      <c r="K748" s="224" t="s">
        <v>846</v>
      </c>
      <c r="L748" s="225" t="s">
        <v>10391</v>
      </c>
      <c r="M748" s="224" t="s">
        <v>933</v>
      </c>
      <c r="N748" s="224" t="s">
        <v>4110</v>
      </c>
      <c r="O748" s="224" t="s">
        <v>850</v>
      </c>
      <c r="P748" s="225" t="s">
        <v>10391</v>
      </c>
      <c r="Q748" s="224" t="s">
        <v>795</v>
      </c>
      <c r="R748" s="225" t="s">
        <v>11064</v>
      </c>
      <c r="S748" s="225" t="s">
        <v>11065</v>
      </c>
      <c r="T748" s="225" t="s">
        <v>11063</v>
      </c>
      <c r="U748" s="224" t="s">
        <v>855</v>
      </c>
      <c r="V748" s="224" t="s">
        <v>855</v>
      </c>
      <c r="W748" s="224" t="s">
        <v>869</v>
      </c>
      <c r="X748" s="228" t="str">
        <f>VLOOKUP(HelpMe7[[#This Row],[Technician]],Technicians[#All],3,FALSE)</f>
        <v>RAK Ceramics</v>
      </c>
      <c r="Y748" s="228" t="str">
        <f>VLOOKUP(HelpMe7[[#This Row],[Technician]],Technicians[#All],2,FALSE)</f>
        <v>SAP SD</v>
      </c>
      <c r="Z748" s="230" t="str">
        <f>IF((TEXT("Oct 28, 2024 00:00 AM","mmm dd, yyyy hh:mm") - TEXT(HelpMe7[[#This Row],[Updated Creation Date]],"mmm dd, yyyy hh:mm"))&gt;0, "Yes","No")</f>
        <v>Yes</v>
      </c>
      <c r="AA748" s="230">
        <f ca="1">IF(HelpMe7[[#This Row],[Updated Resolved Date]]="-",NOW()-TEXT(HelpMe7[[#This Row],[Updated Creation Date]],"mmm dd, yyyy hh:mm"),HelpMe7[[#This Row],[Updated Resolved Date]]-HelpMe7[[#This Row],[Updated Creation Date]])</f>
        <v>8.9645833333343035</v>
      </c>
      <c r="AB748" s="231">
        <f>YEAR(TEXT(HelpMe7[[#This Row],[Updated Creation Date]],"mmm dd, yyyy hh:mm"))</f>
        <v>2024</v>
      </c>
      <c r="AC748" s="228">
        <f>WEEKNUM(TEXT(HelpMe7[[#This Row],[Updated Creation Date]],"mmm dd, yyyy hh:mm"),2)</f>
        <v>43</v>
      </c>
      <c r="AD748" s="228" t="str">
        <f>_xlfn.CONCAT(HelpMe7[[#This Row],[Year]],"-W",HelpMe7[[#This Row],[Week'#]])</f>
        <v>2024-W43</v>
      </c>
      <c r="AE748" s="228" t="str">
        <f>IFERROR(VLOOKUP(HelpMe7[[#This Row],[ID]],CGTracker[#All],11,FALSE),"No CG Status Found")</f>
        <v>No CG Status Found</v>
      </c>
      <c r="AF748" s="228">
        <f>MONTH(TEXT(HelpMe7[[#This Row],[Updated Creation Date]],"mmm dd, yyyy hh:mm"))</f>
        <v>10</v>
      </c>
      <c r="AG748" s="228" t="str">
        <f>_xlfn.CONCAT(HelpMe7[[#This Row],[Year]],"-M",HelpMe7[[#This Row],[Month]])</f>
        <v>2024-M10</v>
      </c>
      <c r="AH748" s="228" t="str">
        <f ca="1">IF(HelpMe7[[#This Row],[Age]]&lt;2,"Less than 2",IF(HelpMe7[[#This Row],[Age]]&lt;5,"From 2 to 5",IF(HelpMe7[[#This Row],[Age]]&lt;10,"From 5 to 10","More than 10")))</f>
        <v>From 5 to 10</v>
      </c>
      <c r="AI7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45586.462500000001</v>
      </c>
      <c r="AJ7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45595.427083333336</v>
      </c>
    </row>
    <row r="749" spans="1:36" ht="26.1">
      <c r="A749" s="236" t="s">
        <v>11066</v>
      </c>
      <c r="B749" s="224" t="s">
        <v>117</v>
      </c>
      <c r="C749" s="224" t="s">
        <v>795</v>
      </c>
      <c r="D749" s="1" t="s">
        <v>5531</v>
      </c>
      <c r="E749" s="224" t="s">
        <v>1020</v>
      </c>
      <c r="F749" s="224" t="s">
        <v>881</v>
      </c>
      <c r="G749" s="224" t="s">
        <v>882</v>
      </c>
      <c r="H749" s="224" t="s">
        <v>403</v>
      </c>
      <c r="I749" s="227" t="s">
        <v>11067</v>
      </c>
      <c r="J749" s="225" t="s">
        <v>11068</v>
      </c>
      <c r="K749" s="224" t="s">
        <v>890</v>
      </c>
      <c r="L749" s="225" t="s">
        <v>11069</v>
      </c>
      <c r="M749" s="224" t="s">
        <v>933</v>
      </c>
      <c r="N749" s="224" t="s">
        <v>1024</v>
      </c>
      <c r="O749" s="224" t="s">
        <v>850</v>
      </c>
      <c r="P749" s="225" t="s">
        <v>11069</v>
      </c>
      <c r="Q749" s="224" t="s">
        <v>795</v>
      </c>
      <c r="R749" s="225" t="s">
        <v>11070</v>
      </c>
      <c r="S749" s="225" t="s">
        <v>11071</v>
      </c>
      <c r="T749" s="225" t="s">
        <v>11068</v>
      </c>
      <c r="U749" s="224" t="s">
        <v>890</v>
      </c>
      <c r="V749" s="224" t="s">
        <v>855</v>
      </c>
      <c r="W749" s="224" t="s">
        <v>938</v>
      </c>
      <c r="X749" s="228" t="str">
        <f>VLOOKUP(HelpMe7[[#This Row],[Technician]],Technicians[#All],3,FALSE)</f>
        <v>RAK Ceramics</v>
      </c>
      <c r="Y749" s="228" t="str">
        <f>VLOOKUP(HelpMe7[[#This Row],[Technician]],Technicians[#All],2,FALSE)</f>
        <v>SAP Basis</v>
      </c>
      <c r="Z749" s="233" t="str">
        <f>IF((TEXT("Oct 28, 2024 00:00 AM","mmm dd, yyyy hh:mm") - TEXT(HelpMe7[[#This Row],[Updated Creation Date]],"mmm dd, yyyy hh:mm"))&gt;0, "Yes","No")</f>
        <v>Yes</v>
      </c>
      <c r="AA749" s="230">
        <f ca="1">IF(HelpMe7[[#This Row],[Updated Resolved Date]]="-",NOW()-TEXT(HelpMe7[[#This Row],[Updated Creation Date]],"mmm dd, yyyy hh:mm"),HelpMe7[[#This Row],[Updated Resolved Date]]-HelpMe7[[#This Row],[Updated Creation Date]])</f>
        <v>18.460416666668607</v>
      </c>
      <c r="AB749" s="231">
        <f>YEAR(TEXT(HelpMe7[[#This Row],[Updated Creation Date]],"mmm dd, yyyy hh:mm"))</f>
        <v>2024</v>
      </c>
      <c r="AC749" s="228">
        <f>WEEKNUM(TEXT(HelpMe7[[#This Row],[Updated Creation Date]],"mmm dd, yyyy hh:mm"),2)</f>
        <v>43</v>
      </c>
      <c r="AD749" s="228" t="str">
        <f>_xlfn.CONCAT(HelpMe7[[#This Row],[Year]],"-W",HelpMe7[[#This Row],[Week'#]])</f>
        <v>2024-W43</v>
      </c>
      <c r="AE749" s="228" t="str">
        <f>IFERROR(VLOOKUP(HelpMe7[[#This Row],[ID]],CGTracker[#All],11,FALSE),"No CG Status Found")</f>
        <v>No CG Status Found</v>
      </c>
      <c r="AF749" s="228">
        <f>MONTH(TEXT(HelpMe7[[#This Row],[Updated Creation Date]],"mmm dd, yyyy hh:mm"))</f>
        <v>10</v>
      </c>
      <c r="AG749" s="228" t="str">
        <f>_xlfn.CONCAT(HelpMe7[[#This Row],[Year]],"-M",HelpMe7[[#This Row],[Month]])</f>
        <v>2024-M10</v>
      </c>
      <c r="AH749" s="228" t="str">
        <f ca="1">IF(HelpMe7[[#This Row],[Age]]&lt;2,"Less than 2",IF(HelpMe7[[#This Row],[Age]]&lt;5,"From 2 to 5",IF(HelpMe7[[#This Row],[Age]]&lt;10,"From 5 to 10","More than 10")))</f>
        <v>More than 10</v>
      </c>
      <c r="AI7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45586.643055555556</v>
      </c>
      <c r="AJ7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45605.103472222225</v>
      </c>
    </row>
    <row r="750" spans="1:36" ht="14.45">
      <c r="A750" s="236" t="s">
        <v>11072</v>
      </c>
      <c r="B750" s="224" t="s">
        <v>156</v>
      </c>
      <c r="C750" s="224" t="s">
        <v>1035</v>
      </c>
      <c r="D750" s="1" t="s">
        <v>5537</v>
      </c>
      <c r="E750" s="224" t="s">
        <v>880</v>
      </c>
      <c r="F750" s="224" t="s">
        <v>742</v>
      </c>
      <c r="G750" s="224" t="s">
        <v>895</v>
      </c>
      <c r="H750" s="224" t="s">
        <v>403</v>
      </c>
      <c r="I750" s="227" t="s">
        <v>11073</v>
      </c>
      <c r="J750" s="225" t="s">
        <v>11074</v>
      </c>
      <c r="K750" s="224" t="s">
        <v>846</v>
      </c>
      <c r="L750" s="225" t="s">
        <v>11075</v>
      </c>
      <c r="M750" s="224" t="s">
        <v>880</v>
      </c>
      <c r="N750" s="224" t="s">
        <v>886</v>
      </c>
      <c r="O750" s="224" t="s">
        <v>917</v>
      </c>
      <c r="P750" s="225" t="s">
        <v>11075</v>
      </c>
      <c r="Q750" s="224" t="s">
        <v>892</v>
      </c>
      <c r="R750" s="225" t="s">
        <v>11076</v>
      </c>
      <c r="S750" s="225" t="s">
        <v>11077</v>
      </c>
      <c r="T750" s="225" t="s">
        <v>11074</v>
      </c>
      <c r="U750" s="224" t="s">
        <v>855</v>
      </c>
      <c r="V750" s="224" t="s">
        <v>5544</v>
      </c>
      <c r="W750" s="224" t="s">
        <v>869</v>
      </c>
      <c r="X750" s="228" t="str">
        <f>VLOOKUP(HelpMe7[[#This Row],[Technician]],Technicians[#All],3,FALSE)</f>
        <v>RAK Ceramics</v>
      </c>
      <c r="Y750" s="228" t="str">
        <f>VLOOKUP(HelpMe7[[#This Row],[Technician]],Technicians[#All],2,FALSE)</f>
        <v>SAP SD</v>
      </c>
      <c r="Z750" s="233" t="str">
        <f>IF((TEXT("Oct 28, 2024 00:00 AM","mmm dd, yyyy hh:mm") - TEXT(HelpMe7[[#This Row],[Updated Creation Date]],"mmm dd, yyyy hh:mm"))&gt;0, "Yes","No")</f>
        <v>Yes</v>
      </c>
      <c r="AA750" s="230">
        <f ca="1">IF(HelpMe7[[#This Row],[Updated Resolved Date]]="-",NOW()-TEXT(HelpMe7[[#This Row],[Updated Creation Date]],"mmm dd, yyyy hh:mm"),HelpMe7[[#This Row],[Updated Resolved Date]]-HelpMe7[[#This Row],[Updated Creation Date]])</f>
        <v>8.0125000000043656</v>
      </c>
      <c r="AB750" s="231">
        <f>YEAR(TEXT(HelpMe7[[#This Row],[Updated Creation Date]],"mmm dd, yyyy hh:mm"))</f>
        <v>2024</v>
      </c>
      <c r="AC750" s="228">
        <f>WEEKNUM(TEXT(HelpMe7[[#This Row],[Updated Creation Date]],"mmm dd, yyyy hh:mm"),2)</f>
        <v>43</v>
      </c>
      <c r="AD750" s="228" t="str">
        <f>_xlfn.CONCAT(HelpMe7[[#This Row],[Year]],"-W",HelpMe7[[#This Row],[Week'#]])</f>
        <v>2024-W43</v>
      </c>
      <c r="AE750" s="228" t="str">
        <f>IFERROR(VLOOKUP(HelpMe7[[#This Row],[ID]],CGTracker[#All],11,FALSE),"No CG Status Found")</f>
        <v>No CG Status Found</v>
      </c>
      <c r="AF750" s="228">
        <f>MONTH(TEXT(HelpMe7[[#This Row],[Updated Creation Date]],"mmm dd, yyyy hh:mm"))</f>
        <v>10</v>
      </c>
      <c r="AG750" s="228" t="str">
        <f>_xlfn.CONCAT(HelpMe7[[#This Row],[Year]],"-M",HelpMe7[[#This Row],[Month]])</f>
        <v>2024-M10</v>
      </c>
      <c r="AH750" s="228" t="str">
        <f ca="1">IF(HelpMe7[[#This Row],[Age]]&lt;2,"Less than 2",IF(HelpMe7[[#This Row],[Age]]&lt;5,"From 2 to 5",IF(HelpMe7[[#This Row],[Age]]&lt;10,"From 5 to 10","More than 10")))</f>
        <v>From 5 to 10</v>
      </c>
      <c r="AI7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45586.463194444441</v>
      </c>
      <c r="AJ7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45594.475694444445</v>
      </c>
    </row>
    <row r="751" spans="1:36" ht="26.1">
      <c r="A751" s="236" t="s">
        <v>11078</v>
      </c>
      <c r="B751" s="224" t="s">
        <v>156</v>
      </c>
      <c r="C751" s="224" t="s">
        <v>1035</v>
      </c>
      <c r="D751" s="1" t="s">
        <v>5545</v>
      </c>
      <c r="E751" s="224" t="s">
        <v>4056</v>
      </c>
      <c r="F751" s="224" t="s">
        <v>603</v>
      </c>
      <c r="G751" s="224" t="s">
        <v>860</v>
      </c>
      <c r="H751" s="224" t="s">
        <v>403</v>
      </c>
      <c r="I751" s="227" t="s">
        <v>11079</v>
      </c>
      <c r="J751" s="225" t="s">
        <v>11080</v>
      </c>
      <c r="K751" s="224" t="s">
        <v>846</v>
      </c>
      <c r="L751" s="225" t="s">
        <v>8748</v>
      </c>
      <c r="M751" s="224" t="s">
        <v>4056</v>
      </c>
      <c r="N751" s="224" t="s">
        <v>1156</v>
      </c>
      <c r="O751" s="224" t="s">
        <v>917</v>
      </c>
      <c r="P751" s="225" t="s">
        <v>8748</v>
      </c>
      <c r="Q751" s="224" t="s">
        <v>892</v>
      </c>
      <c r="R751" s="225" t="s">
        <v>11081</v>
      </c>
      <c r="S751" s="225" t="s">
        <v>11082</v>
      </c>
      <c r="T751" s="225" t="s">
        <v>11080</v>
      </c>
      <c r="U751" s="224" t="s">
        <v>855</v>
      </c>
      <c r="V751" s="224" t="s">
        <v>855</v>
      </c>
      <c r="W751" s="224" t="s">
        <v>1544</v>
      </c>
      <c r="X751" s="228" t="str">
        <f>VLOOKUP(HelpMe7[[#This Row],[Technician]],Technicians[#All],3,FALSE)</f>
        <v>RAK Ceramics</v>
      </c>
      <c r="Y751" s="228" t="str">
        <f>VLOOKUP(HelpMe7[[#This Row],[Technician]],Technicians[#All],2,FALSE)</f>
        <v>SAP ABAP</v>
      </c>
      <c r="Z751" s="233" t="str">
        <f>IF((TEXT("Oct 28, 2024 00:00 AM","mmm dd, yyyy hh:mm") - TEXT(HelpMe7[[#This Row],[Updated Creation Date]],"mmm dd, yyyy hh:mm"))&gt;0, "Yes","No")</f>
        <v>Yes</v>
      </c>
      <c r="AA751" s="230">
        <f ca="1">IF(HelpMe7[[#This Row],[Updated Resolved Date]]="-",NOW()-TEXT(HelpMe7[[#This Row],[Updated Creation Date]],"mmm dd, yyyy hh:mm"),HelpMe7[[#This Row],[Updated Resolved Date]]-HelpMe7[[#This Row],[Updated Creation Date]])</f>
        <v>7.9222222222160781</v>
      </c>
      <c r="AB751" s="231">
        <f>YEAR(TEXT(HelpMe7[[#This Row],[Updated Creation Date]],"mmm dd, yyyy hh:mm"))</f>
        <v>2024</v>
      </c>
      <c r="AC751" s="228">
        <f>WEEKNUM(TEXT(HelpMe7[[#This Row],[Updated Creation Date]],"mmm dd, yyyy hh:mm"),2)</f>
        <v>43</v>
      </c>
      <c r="AD751" s="228" t="str">
        <f>_xlfn.CONCAT(HelpMe7[[#This Row],[Year]],"-W",HelpMe7[[#This Row],[Week'#]])</f>
        <v>2024-W43</v>
      </c>
      <c r="AE751" s="228" t="str">
        <f>IFERROR(VLOOKUP(HelpMe7[[#This Row],[ID]],CGTracker[#All],11,FALSE),"No CG Status Found")</f>
        <v>No CG Status Found</v>
      </c>
      <c r="AF751" s="228">
        <f>MONTH(TEXT(HelpMe7[[#This Row],[Updated Creation Date]],"mmm dd, yyyy hh:mm"))</f>
        <v>10</v>
      </c>
      <c r="AG751" s="228" t="str">
        <f>_xlfn.CONCAT(HelpMe7[[#This Row],[Year]],"-M",HelpMe7[[#This Row],[Month]])</f>
        <v>2024-M10</v>
      </c>
      <c r="AH751" s="228" t="str">
        <f ca="1">IF(HelpMe7[[#This Row],[Age]]&lt;2,"Less than 2",IF(HelpMe7[[#This Row],[Age]]&lt;5,"From 2 to 5",IF(HelpMe7[[#This Row],[Age]]&lt;10,"From 5 to 10","More than 10")))</f>
        <v>From 5 to 10</v>
      </c>
      <c r="AI7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45586.748611111114</v>
      </c>
      <c r="AJ7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45594.67083333333</v>
      </c>
    </row>
    <row r="752" spans="1:36" ht="26.1">
      <c r="A752" s="236" t="s">
        <v>11083</v>
      </c>
      <c r="B752" s="224" t="s">
        <v>117</v>
      </c>
      <c r="C752" s="224" t="s">
        <v>841</v>
      </c>
      <c r="D752" s="1" t="s">
        <v>5551</v>
      </c>
      <c r="E752" s="224" t="s">
        <v>5552</v>
      </c>
      <c r="F752" s="224" t="s">
        <v>881</v>
      </c>
      <c r="G752" s="224" t="s">
        <v>882</v>
      </c>
      <c r="H752" s="224" t="s">
        <v>403</v>
      </c>
      <c r="I752" s="227" t="s">
        <v>11084</v>
      </c>
      <c r="J752" s="225" t="s">
        <v>11085</v>
      </c>
      <c r="K752" s="224" t="s">
        <v>890</v>
      </c>
      <c r="L752" s="225" t="s">
        <v>10614</v>
      </c>
      <c r="M752" s="224" t="s">
        <v>933</v>
      </c>
      <c r="N752" s="224" t="s">
        <v>934</v>
      </c>
      <c r="O752" s="224" t="s">
        <v>850</v>
      </c>
      <c r="P752" s="225" t="s">
        <v>10614</v>
      </c>
      <c r="Q752" s="224" t="s">
        <v>841</v>
      </c>
      <c r="R752" s="225" t="s">
        <v>5571</v>
      </c>
      <c r="S752" s="225" t="s">
        <v>5571</v>
      </c>
      <c r="T752" s="225" t="s">
        <v>11085</v>
      </c>
      <c r="U752" s="224" t="s">
        <v>890</v>
      </c>
      <c r="V752" s="224" t="s">
        <v>855</v>
      </c>
      <c r="W752" s="224" t="s">
        <v>938</v>
      </c>
      <c r="X752" s="228" t="str">
        <f>VLOOKUP(HelpMe7[[#This Row],[Technician]],Technicians[#All],3,FALSE)</f>
        <v>RAK Ceramics</v>
      </c>
      <c r="Y752" s="228" t="str">
        <f>VLOOKUP(HelpMe7[[#This Row],[Technician]],Technicians[#All],2,FALSE)</f>
        <v>SAP Basis</v>
      </c>
      <c r="Z752" s="233" t="str">
        <f>IF((TEXT("Oct 28, 2024 00:00 AM","mmm dd, yyyy hh:mm") - TEXT(HelpMe7[[#This Row],[Updated Creation Date]],"mmm dd, yyyy hh:mm"))&gt;0, "Yes","No")</f>
        <v>Yes</v>
      </c>
      <c r="AA752" s="230">
        <f ca="1">IF(HelpMe7[[#This Row],[Updated Resolved Date]]="-",NOW()-TEXT(HelpMe7[[#This Row],[Updated Creation Date]],"mmm dd, yyyy hh:mm"),HelpMe7[[#This Row],[Updated Resolved Date]]-HelpMe7[[#This Row],[Updated Creation Date]])</f>
        <v>0.89097222222335404</v>
      </c>
      <c r="AB752" s="231">
        <f>YEAR(TEXT(HelpMe7[[#This Row],[Updated Creation Date]],"mmm dd, yyyy hh:mm"))</f>
        <v>2024</v>
      </c>
      <c r="AC752" s="228">
        <f>WEEKNUM(TEXT(HelpMe7[[#This Row],[Updated Creation Date]],"mmm dd, yyyy hh:mm"),2)</f>
        <v>43</v>
      </c>
      <c r="AD752" s="228" t="str">
        <f>_xlfn.CONCAT(HelpMe7[[#This Row],[Year]],"-W",HelpMe7[[#This Row],[Week'#]])</f>
        <v>2024-W43</v>
      </c>
      <c r="AE752" s="228" t="str">
        <f>IFERROR(VLOOKUP(HelpMe7[[#This Row],[ID]],CGTracker[#All],11,FALSE),"No CG Status Found")</f>
        <v>No CG Status Found</v>
      </c>
      <c r="AF752" s="228">
        <f>MONTH(TEXT(HelpMe7[[#This Row],[Updated Creation Date]],"mmm dd, yyyy hh:mm"))</f>
        <v>10</v>
      </c>
      <c r="AG752" s="228" t="str">
        <f>_xlfn.CONCAT(HelpMe7[[#This Row],[Year]],"-M",HelpMe7[[#This Row],[Month]])</f>
        <v>2024-M10</v>
      </c>
      <c r="AH752" s="228" t="str">
        <f ca="1">IF(HelpMe7[[#This Row],[Age]]&lt;2,"Less than 2",IF(HelpMe7[[#This Row],[Age]]&lt;5,"From 2 to 5",IF(HelpMe7[[#This Row],[Age]]&lt;10,"From 5 to 10","More than 10")))</f>
        <v>Less than 2</v>
      </c>
      <c r="AI7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45587.712500000001</v>
      </c>
      <c r="AJ7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45588.603472222225</v>
      </c>
    </row>
    <row r="753" spans="1:36" ht="26.1">
      <c r="A753" s="236" t="s">
        <v>11086</v>
      </c>
      <c r="B753" s="224" t="s">
        <v>117</v>
      </c>
      <c r="C753" s="224" t="s">
        <v>795</v>
      </c>
      <c r="D753" s="1" t="s">
        <v>5557</v>
      </c>
      <c r="E753" s="224" t="s">
        <v>5558</v>
      </c>
      <c r="F753" s="224" t="s">
        <v>881</v>
      </c>
      <c r="G753" s="224" t="s">
        <v>882</v>
      </c>
      <c r="H753" s="224" t="s">
        <v>403</v>
      </c>
      <c r="I753" s="227" t="s">
        <v>11087</v>
      </c>
      <c r="J753" s="225" t="s">
        <v>11088</v>
      </c>
      <c r="K753" s="224" t="s">
        <v>890</v>
      </c>
      <c r="L753" s="225" t="s">
        <v>9312</v>
      </c>
      <c r="M753" s="224" t="s">
        <v>5558</v>
      </c>
      <c r="N753" s="224" t="s">
        <v>1906</v>
      </c>
      <c r="O753" s="224" t="s">
        <v>850</v>
      </c>
      <c r="P753" s="225" t="s">
        <v>9312</v>
      </c>
      <c r="Q753" s="224" t="s">
        <v>795</v>
      </c>
      <c r="R753" s="225" t="s">
        <v>11089</v>
      </c>
      <c r="S753" s="225" t="s">
        <v>11089</v>
      </c>
      <c r="T753" s="225" t="s">
        <v>11088</v>
      </c>
      <c r="U753" s="224" t="s">
        <v>890</v>
      </c>
      <c r="V753" s="224" t="s">
        <v>855</v>
      </c>
      <c r="W753" s="224" t="s">
        <v>938</v>
      </c>
      <c r="X753" s="228" t="str">
        <f>VLOOKUP(HelpMe7[[#This Row],[Technician]],Technicians[#All],3,FALSE)</f>
        <v>RAK Ceramics</v>
      </c>
      <c r="Y753" s="228" t="str">
        <f>VLOOKUP(HelpMe7[[#This Row],[Technician]],Technicians[#All],2,FALSE)</f>
        <v>SAP Basis</v>
      </c>
      <c r="Z753" s="233" t="str">
        <f>IF((TEXT("Oct 28, 2024 00:00 AM","mmm dd, yyyy hh:mm") - TEXT(HelpMe7[[#This Row],[Updated Creation Date]],"mmm dd, yyyy hh:mm"))&gt;0, "Yes","No")</f>
        <v>Yes</v>
      </c>
      <c r="AA753" s="230">
        <f ca="1">IF(HelpMe7[[#This Row],[Updated Resolved Date]]="-",NOW()-TEXT(HelpMe7[[#This Row],[Updated Creation Date]],"mmm dd, yyyy hh:mm"),HelpMe7[[#This Row],[Updated Resolved Date]]-HelpMe7[[#This Row],[Updated Creation Date]])</f>
        <v>2.4305555554747116E-2</v>
      </c>
      <c r="AB753" s="231">
        <f>YEAR(TEXT(HelpMe7[[#This Row],[Updated Creation Date]],"mmm dd, yyyy hh:mm"))</f>
        <v>2024</v>
      </c>
      <c r="AC753" s="228">
        <f>WEEKNUM(TEXT(HelpMe7[[#This Row],[Updated Creation Date]],"mmm dd, yyyy hh:mm"),2)</f>
        <v>43</v>
      </c>
      <c r="AD753" s="228" t="str">
        <f>_xlfn.CONCAT(HelpMe7[[#This Row],[Year]],"-W",HelpMe7[[#This Row],[Week'#]])</f>
        <v>2024-W43</v>
      </c>
      <c r="AE753" s="228" t="str">
        <f>IFERROR(VLOOKUP(HelpMe7[[#This Row],[ID]],CGTracker[#All],11,FALSE),"No CG Status Found")</f>
        <v>No CG Status Found</v>
      </c>
      <c r="AF753" s="228">
        <f>MONTH(TEXT(HelpMe7[[#This Row],[Updated Creation Date]],"mmm dd, yyyy hh:mm"))</f>
        <v>10</v>
      </c>
      <c r="AG753" s="228" t="str">
        <f>_xlfn.CONCAT(HelpMe7[[#This Row],[Year]],"-M",HelpMe7[[#This Row],[Month]])</f>
        <v>2024-M10</v>
      </c>
      <c r="AH753" s="228" t="str">
        <f ca="1">IF(HelpMe7[[#This Row],[Age]]&lt;2,"Less than 2",IF(HelpMe7[[#This Row],[Age]]&lt;5,"From 2 to 5",IF(HelpMe7[[#This Row],[Age]]&lt;10,"From 5 to 10","More than 10")))</f>
        <v>Less than 2</v>
      </c>
      <c r="AI7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45587.651388888888</v>
      </c>
      <c r="AJ7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45587.675694444442</v>
      </c>
    </row>
    <row r="754" spans="1:36" ht="26.1">
      <c r="A754" s="236" t="s">
        <v>11090</v>
      </c>
      <c r="B754" s="224" t="s">
        <v>117</v>
      </c>
      <c r="C754" s="224" t="s">
        <v>841</v>
      </c>
      <c r="D754" s="1" t="s">
        <v>5563</v>
      </c>
      <c r="E754" s="224" t="s">
        <v>5564</v>
      </c>
      <c r="F754" s="224" t="s">
        <v>881</v>
      </c>
      <c r="G754" s="224" t="s">
        <v>882</v>
      </c>
      <c r="H754" s="224" t="s">
        <v>403</v>
      </c>
      <c r="I754" s="227" t="s">
        <v>11091</v>
      </c>
      <c r="J754" s="225" t="s">
        <v>11092</v>
      </c>
      <c r="K754" s="224" t="s">
        <v>890</v>
      </c>
      <c r="L754" s="225" t="s">
        <v>10614</v>
      </c>
      <c r="M754" s="224" t="s">
        <v>933</v>
      </c>
      <c r="N754" s="224" t="s">
        <v>924</v>
      </c>
      <c r="O754" s="224" t="s">
        <v>850</v>
      </c>
      <c r="P754" s="225" t="s">
        <v>10614</v>
      </c>
      <c r="Q754" s="224" t="s">
        <v>841</v>
      </c>
      <c r="R754" s="225" t="s">
        <v>11093</v>
      </c>
      <c r="S754" s="225" t="s">
        <v>11093</v>
      </c>
      <c r="T754" s="225" t="s">
        <v>11092</v>
      </c>
      <c r="U754" s="224" t="s">
        <v>890</v>
      </c>
      <c r="V754" s="224" t="s">
        <v>855</v>
      </c>
      <c r="W754" s="224" t="s">
        <v>938</v>
      </c>
      <c r="X754" s="228" t="str">
        <f>VLOOKUP(HelpMe7[[#This Row],[Technician]],Technicians[#All],3,FALSE)</f>
        <v>RAK Ceramics</v>
      </c>
      <c r="Y754" s="228" t="str">
        <f>VLOOKUP(HelpMe7[[#This Row],[Technician]],Technicians[#All],2,FALSE)</f>
        <v>SAP Basis</v>
      </c>
      <c r="Z754" s="233" t="str">
        <f>IF((TEXT("Oct 28, 2024 00:00 AM","mmm dd, yyyy hh:mm") - TEXT(HelpMe7[[#This Row],[Updated Creation Date]],"mmm dd, yyyy hh:mm"))&gt;0, "Yes","No")</f>
        <v>Yes</v>
      </c>
      <c r="AA754" s="230">
        <f ca="1">IF(HelpMe7[[#This Row],[Updated Resolved Date]]="-",NOW()-TEXT(HelpMe7[[#This Row],[Updated Creation Date]],"mmm dd, yyyy hh:mm"),HelpMe7[[#This Row],[Updated Resolved Date]]-HelpMe7[[#This Row],[Updated Creation Date]])</f>
        <v>0.20069444445107365</v>
      </c>
      <c r="AB754" s="231">
        <f>YEAR(TEXT(HelpMe7[[#This Row],[Updated Creation Date]],"mmm dd, yyyy hh:mm"))</f>
        <v>2024</v>
      </c>
      <c r="AC754" s="228">
        <f>WEEKNUM(TEXT(HelpMe7[[#This Row],[Updated Creation Date]],"mmm dd, yyyy hh:mm"),2)</f>
        <v>43</v>
      </c>
      <c r="AD754" s="228" t="str">
        <f>_xlfn.CONCAT(HelpMe7[[#This Row],[Year]],"-W",HelpMe7[[#This Row],[Week'#]])</f>
        <v>2024-W43</v>
      </c>
      <c r="AE754" s="228" t="str">
        <f>IFERROR(VLOOKUP(HelpMe7[[#This Row],[ID]],CGTracker[#All],11,FALSE),"No CG Status Found")</f>
        <v>No CG Status Found</v>
      </c>
      <c r="AF754" s="228">
        <f>MONTH(TEXT(HelpMe7[[#This Row],[Updated Creation Date]],"mmm dd, yyyy hh:mm"))</f>
        <v>10</v>
      </c>
      <c r="AG754" s="228" t="str">
        <f>_xlfn.CONCAT(HelpMe7[[#This Row],[Year]],"-M",HelpMe7[[#This Row],[Month]])</f>
        <v>2024-M10</v>
      </c>
      <c r="AH754" s="228" t="str">
        <f ca="1">IF(HelpMe7[[#This Row],[Age]]&lt;2,"Less than 2",IF(HelpMe7[[#This Row],[Age]]&lt;5,"From 2 to 5",IF(HelpMe7[[#This Row],[Age]]&lt;10,"From 5 to 10","More than 10")))</f>
        <v>Less than 2</v>
      </c>
      <c r="AI7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45588.400694444441</v>
      </c>
      <c r="AJ7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45588.601388888892</v>
      </c>
    </row>
    <row r="755" spans="1:36" ht="14.45">
      <c r="A755" s="236" t="s">
        <v>11094</v>
      </c>
      <c r="B755" s="224" t="s">
        <v>156</v>
      </c>
      <c r="C755" s="224" t="s">
        <v>795</v>
      </c>
      <c r="D755" s="1" t="s">
        <v>5569</v>
      </c>
      <c r="E755" s="224" t="s">
        <v>5570</v>
      </c>
      <c r="F755" s="224" t="s">
        <v>881</v>
      </c>
      <c r="G755" s="224" t="s">
        <v>882</v>
      </c>
      <c r="H755" s="224" t="s">
        <v>403</v>
      </c>
      <c r="I755" s="227" t="s">
        <v>11095</v>
      </c>
      <c r="J755" s="225" t="s">
        <v>11096</v>
      </c>
      <c r="K755" s="224" t="s">
        <v>846</v>
      </c>
      <c r="L755" s="225" t="s">
        <v>10614</v>
      </c>
      <c r="M755" s="224" t="s">
        <v>933</v>
      </c>
      <c r="N755" s="224" t="s">
        <v>1843</v>
      </c>
      <c r="O755" s="224" t="s">
        <v>850</v>
      </c>
      <c r="P755" s="225" t="s">
        <v>10614</v>
      </c>
      <c r="Q755" s="224" t="s">
        <v>795</v>
      </c>
      <c r="R755" s="225" t="s">
        <v>11097</v>
      </c>
      <c r="S755" s="225" t="s">
        <v>11097</v>
      </c>
      <c r="T755" s="225" t="s">
        <v>11096</v>
      </c>
      <c r="U755" s="224" t="s">
        <v>855</v>
      </c>
      <c r="V755" s="224" t="s">
        <v>855</v>
      </c>
      <c r="W755" s="224" t="s">
        <v>869</v>
      </c>
      <c r="X755" s="228" t="str">
        <f>VLOOKUP(HelpMe7[[#This Row],[Technician]],Technicians[#All],3,FALSE)</f>
        <v>RAK Ceramics</v>
      </c>
      <c r="Y755" s="228" t="str">
        <f>VLOOKUP(HelpMe7[[#This Row],[Technician]],Technicians[#All],2,FALSE)</f>
        <v>SAP Basis</v>
      </c>
      <c r="Z755" s="233" t="str">
        <f>IF((TEXT("Oct 28, 2024 00:00 AM","mmm dd, yyyy hh:mm") - TEXT(HelpMe7[[#This Row],[Updated Creation Date]],"mmm dd, yyyy hh:mm"))&gt;0, "Yes","No")</f>
        <v>Yes</v>
      </c>
      <c r="AA755" s="230">
        <f ca="1">IF(HelpMe7[[#This Row],[Updated Resolved Date]]="-",NOW()-TEXT(HelpMe7[[#This Row],[Updated Creation Date]],"mmm dd, yyyy hh:mm"),HelpMe7[[#This Row],[Updated Resolved Date]]-HelpMe7[[#This Row],[Updated Creation Date]])</f>
        <v>6.8749999998544808E-2</v>
      </c>
      <c r="AB755" s="231">
        <f>YEAR(TEXT(HelpMe7[[#This Row],[Updated Creation Date]],"mmm dd, yyyy hh:mm"))</f>
        <v>2024</v>
      </c>
      <c r="AC755" s="228">
        <f>WEEKNUM(TEXT(HelpMe7[[#This Row],[Updated Creation Date]],"mmm dd, yyyy hh:mm"),2)</f>
        <v>43</v>
      </c>
      <c r="AD755" s="228" t="str">
        <f>_xlfn.CONCAT(HelpMe7[[#This Row],[Year]],"-W",HelpMe7[[#This Row],[Week'#]])</f>
        <v>2024-W43</v>
      </c>
      <c r="AE755" s="228" t="str">
        <f>IFERROR(VLOOKUP(HelpMe7[[#This Row],[ID]],CGTracker[#All],11,FALSE),"No CG Status Found")</f>
        <v>No CG Status Found</v>
      </c>
      <c r="AF755" s="228">
        <f>MONTH(TEXT(HelpMe7[[#This Row],[Updated Creation Date]],"mmm dd, yyyy hh:mm"))</f>
        <v>10</v>
      </c>
      <c r="AG755" s="228" t="str">
        <f>_xlfn.CONCAT(HelpMe7[[#This Row],[Year]],"-M",HelpMe7[[#This Row],[Month]])</f>
        <v>2024-M10</v>
      </c>
      <c r="AH755" s="228" t="str">
        <f ca="1">IF(HelpMe7[[#This Row],[Age]]&lt;2,"Less than 2",IF(HelpMe7[[#This Row],[Age]]&lt;5,"From 2 to 5",IF(HelpMe7[[#This Row],[Age]]&lt;10,"From 5 to 10","More than 10")))</f>
        <v>Less than 2</v>
      </c>
      <c r="AI7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45588.540972222225</v>
      </c>
      <c r="AJ7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45588.609722222223</v>
      </c>
    </row>
    <row r="756" spans="1:36" ht="14.45">
      <c r="A756" s="236" t="s">
        <v>11098</v>
      </c>
      <c r="B756" s="224" t="s">
        <v>117</v>
      </c>
      <c r="C756" s="224" t="s">
        <v>1035</v>
      </c>
      <c r="D756" s="1" t="s">
        <v>5575</v>
      </c>
      <c r="E756" s="224" t="s">
        <v>2351</v>
      </c>
      <c r="F756" s="224" t="s">
        <v>518</v>
      </c>
      <c r="G756" s="224" t="s">
        <v>516</v>
      </c>
      <c r="H756" s="224" t="s">
        <v>403</v>
      </c>
      <c r="I756" s="227" t="s">
        <v>10615</v>
      </c>
      <c r="J756" s="225" t="s">
        <v>11099</v>
      </c>
      <c r="K756" s="224" t="s">
        <v>846</v>
      </c>
      <c r="L756" s="225" t="s">
        <v>11100</v>
      </c>
      <c r="M756" s="224" t="s">
        <v>2351</v>
      </c>
      <c r="N756" s="224" t="s">
        <v>2900</v>
      </c>
      <c r="O756" s="224" t="s">
        <v>917</v>
      </c>
      <c r="P756" s="225" t="s">
        <v>11100</v>
      </c>
      <c r="Q756" s="224" t="s">
        <v>892</v>
      </c>
      <c r="R756" s="225" t="s">
        <v>11101</v>
      </c>
      <c r="S756" s="225" t="s">
        <v>11101</v>
      </c>
      <c r="T756" s="225" t="s">
        <v>11099</v>
      </c>
      <c r="U756" s="224" t="s">
        <v>846</v>
      </c>
      <c r="V756" s="224" t="s">
        <v>5580</v>
      </c>
      <c r="W756" s="224" t="s">
        <v>869</v>
      </c>
      <c r="X756" s="228" t="str">
        <f>VLOOKUP(HelpMe7[[#This Row],[Technician]],Technicians[#All],3,FALSE)</f>
        <v>Capgemini</v>
      </c>
      <c r="Y756" s="228" t="str">
        <f>VLOOKUP(HelpMe7[[#This Row],[Technician]],Technicians[#All],2,FALSE)</f>
        <v>SAP SD</v>
      </c>
      <c r="Z756" s="233" t="str">
        <f>IF((TEXT("Oct 28, 2024 00:00 AM","mmm dd, yyyy hh:mm") - TEXT(HelpMe7[[#This Row],[Updated Creation Date]],"mmm dd, yyyy hh:mm"))&gt;0, "Yes","No")</f>
        <v>Yes</v>
      </c>
      <c r="AA756" s="230">
        <f ca="1">IF(HelpMe7[[#This Row],[Updated Resolved Date]]="-",NOW()-TEXT(HelpMe7[[#This Row],[Updated Creation Date]],"mmm dd, yyyy hh:mm"),HelpMe7[[#This Row],[Updated Resolved Date]]-HelpMe7[[#This Row],[Updated Creation Date]])</f>
        <v>27.120833333334303</v>
      </c>
      <c r="AB756" s="231">
        <f>YEAR(TEXT(HelpMe7[[#This Row],[Updated Creation Date]],"mmm dd, yyyy hh:mm"))</f>
        <v>2024</v>
      </c>
      <c r="AC756" s="228">
        <f>WEEKNUM(TEXT(HelpMe7[[#This Row],[Updated Creation Date]],"mmm dd, yyyy hh:mm"),2)</f>
        <v>43</v>
      </c>
      <c r="AD756" s="228" t="str">
        <f>_xlfn.CONCAT(HelpMe7[[#This Row],[Year]],"-W",HelpMe7[[#This Row],[Week'#]])</f>
        <v>2024-W43</v>
      </c>
      <c r="AE756" s="228" t="str">
        <f>IFERROR(VLOOKUP(HelpMe7[[#This Row],[ID]],CGTracker[#All],11,FALSE),"No CG Status Found")</f>
        <v>No CG Status Found</v>
      </c>
      <c r="AF756" s="228">
        <f>MONTH(TEXT(HelpMe7[[#This Row],[Updated Creation Date]],"mmm dd, yyyy hh:mm"))</f>
        <v>10</v>
      </c>
      <c r="AG756" s="228" t="str">
        <f>_xlfn.CONCAT(HelpMe7[[#This Row],[Year]],"-M",HelpMe7[[#This Row],[Month]])</f>
        <v>2024-M10</v>
      </c>
      <c r="AH756" s="228" t="str">
        <f ca="1">IF(HelpMe7[[#This Row],[Age]]&lt;2,"Less than 2",IF(HelpMe7[[#This Row],[Age]]&lt;5,"From 2 to 5",IF(HelpMe7[[#This Row],[Age]]&lt;10,"From 5 to 10","More than 10")))</f>
        <v>More than 10</v>
      </c>
      <c r="AI7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45588.600694444445</v>
      </c>
      <c r="AJ7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45615.72152777778</v>
      </c>
    </row>
    <row r="757" spans="1:36" ht="14.45">
      <c r="A757" s="236" t="s">
        <v>11102</v>
      </c>
      <c r="B757" s="224" t="s">
        <v>117</v>
      </c>
      <c r="C757" s="224" t="s">
        <v>795</v>
      </c>
      <c r="D757" s="1" t="s">
        <v>5581</v>
      </c>
      <c r="E757" s="224" t="s">
        <v>5582</v>
      </c>
      <c r="F757" s="224" t="s">
        <v>855</v>
      </c>
      <c r="G757" s="224" t="s">
        <v>895</v>
      </c>
      <c r="H757" s="224" t="s">
        <v>131</v>
      </c>
      <c r="I757" s="227" t="s">
        <v>11103</v>
      </c>
      <c r="J757" s="225" t="s">
        <v>11104</v>
      </c>
      <c r="K757" s="224" t="s">
        <v>846</v>
      </c>
      <c r="L757" s="225" t="s">
        <v>855</v>
      </c>
      <c r="M757" s="224" t="s">
        <v>933</v>
      </c>
      <c r="N757" s="224" t="s">
        <v>874</v>
      </c>
      <c r="O757" s="224" t="s">
        <v>850</v>
      </c>
      <c r="P757" s="225" t="s">
        <v>11105</v>
      </c>
      <c r="Q757" s="224" t="s">
        <v>795</v>
      </c>
      <c r="R757" s="225" t="s">
        <v>855</v>
      </c>
      <c r="S757" s="225" t="s">
        <v>11106</v>
      </c>
      <c r="T757" s="225" t="s">
        <v>11104</v>
      </c>
      <c r="U757" s="224" t="s">
        <v>846</v>
      </c>
      <c r="V757" s="224" t="s">
        <v>855</v>
      </c>
      <c r="W757" s="224" t="s">
        <v>869</v>
      </c>
      <c r="X757" s="228" t="str">
        <f>VLOOKUP(HelpMe7[[#This Row],[Technician]],Technicians[#All],3,FALSE)</f>
        <v>Unkown</v>
      </c>
      <c r="Y757" s="228" t="str">
        <f>VLOOKUP(HelpMe7[[#This Row],[Technician]],Technicians[#All],2,FALSE)</f>
        <v>Unkown</v>
      </c>
      <c r="Z757" s="233" t="str">
        <f>IF((TEXT("Oct 28, 2024 00:00 AM","mmm dd, yyyy hh:mm") - TEXT(HelpMe7[[#This Row],[Updated Creation Date]],"mmm dd, yyyy hh:mm"))&gt;0, "Yes","No")</f>
        <v>Yes</v>
      </c>
      <c r="AA757" s="230">
        <f ca="1">IF(HelpMe7[[#This Row],[Updated Resolved Date]]="-",NOW()-TEXT(HelpMe7[[#This Row],[Updated Creation Date]],"mmm dd, yyyy hh:mm"),HelpMe7[[#This Row],[Updated Resolved Date]]-HelpMe7[[#This Row],[Updated Creation Date]])</f>
        <v>64.411685416664113</v>
      </c>
      <c r="AB757" s="231">
        <f>YEAR(TEXT(HelpMe7[[#This Row],[Updated Creation Date]],"mmm dd, yyyy hh:mm"))</f>
        <v>2024</v>
      </c>
      <c r="AC757" s="228">
        <f>WEEKNUM(TEXT(HelpMe7[[#This Row],[Updated Creation Date]],"mmm dd, yyyy hh:mm"),2)</f>
        <v>43</v>
      </c>
      <c r="AD757" s="228" t="str">
        <f>_xlfn.CONCAT(HelpMe7[[#This Row],[Year]],"-W",HelpMe7[[#This Row],[Week'#]])</f>
        <v>2024-W43</v>
      </c>
      <c r="AE757" s="228" t="str">
        <f>IFERROR(VLOOKUP(HelpMe7[[#This Row],[ID]],CGTracker[#All],11,FALSE),"No CG Status Found")</f>
        <v>No CG Status Found</v>
      </c>
      <c r="AF757" s="228">
        <f>MONTH(TEXT(HelpMe7[[#This Row],[Updated Creation Date]],"mmm dd, yyyy hh:mm"))</f>
        <v>10</v>
      </c>
      <c r="AG757" s="228" t="str">
        <f>_xlfn.CONCAT(HelpMe7[[#This Row],[Year]],"-M",HelpMe7[[#This Row],[Month]])</f>
        <v>2024-M10</v>
      </c>
      <c r="AH757" s="228" t="str">
        <f ca="1">IF(HelpMe7[[#This Row],[Age]]&lt;2,"Less than 2",IF(HelpMe7[[#This Row],[Age]]&lt;5,"From 2 to 5",IF(HelpMe7[[#This Row],[Age]]&lt;10,"From 5 to 10","More than 10")))</f>
        <v>More than 10</v>
      </c>
      <c r="AI7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45589.345833333333</v>
      </c>
      <c r="AJ7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58" spans="1:36" ht="14.45">
      <c r="A758" s="236" t="s">
        <v>11107</v>
      </c>
      <c r="B758" s="224" t="s">
        <v>156</v>
      </c>
      <c r="C758" s="224" t="s">
        <v>795</v>
      </c>
      <c r="D758" s="1" t="s">
        <v>5588</v>
      </c>
      <c r="E758" s="224" t="s">
        <v>1176</v>
      </c>
      <c r="F758" s="224" t="s">
        <v>881</v>
      </c>
      <c r="G758" s="224" t="s">
        <v>882</v>
      </c>
      <c r="H758" s="224" t="s">
        <v>403</v>
      </c>
      <c r="I758" s="227" t="s">
        <v>11108</v>
      </c>
      <c r="J758" s="225" t="s">
        <v>11109</v>
      </c>
      <c r="K758" s="224" t="s">
        <v>846</v>
      </c>
      <c r="L758" s="225" t="s">
        <v>11110</v>
      </c>
      <c r="M758" s="224" t="s">
        <v>933</v>
      </c>
      <c r="N758" s="224" t="s">
        <v>1811</v>
      </c>
      <c r="O758" s="224" t="s">
        <v>850</v>
      </c>
      <c r="P758" s="225" t="s">
        <v>11110</v>
      </c>
      <c r="Q758" s="224" t="s">
        <v>795</v>
      </c>
      <c r="R758" s="225" t="s">
        <v>11111</v>
      </c>
      <c r="S758" s="225" t="s">
        <v>11111</v>
      </c>
      <c r="T758" s="225" t="s">
        <v>11109</v>
      </c>
      <c r="U758" s="224" t="s">
        <v>855</v>
      </c>
      <c r="V758" s="224" t="s">
        <v>855</v>
      </c>
      <c r="W758" s="224" t="s">
        <v>869</v>
      </c>
      <c r="X758" s="228" t="str">
        <f>VLOOKUP(HelpMe7[[#This Row],[Technician]],Technicians[#All],3,FALSE)</f>
        <v>RAK Ceramics</v>
      </c>
      <c r="Y758" s="228" t="str">
        <f>VLOOKUP(HelpMe7[[#This Row],[Technician]],Technicians[#All],2,FALSE)</f>
        <v>SAP Basis</v>
      </c>
      <c r="Z758" s="230" t="str">
        <f>IF((TEXT("Oct 28, 2024 00:00 AM","mmm dd, yyyy hh:mm") - TEXT(HelpMe7[[#This Row],[Updated Creation Date]],"mmm dd, yyyy hh:mm"))&gt;0, "Yes","No")</f>
        <v>Yes</v>
      </c>
      <c r="AA758" s="230">
        <f ca="1">IF(HelpMe7[[#This Row],[Updated Resolved Date]]="-",NOW()-TEXT(HelpMe7[[#This Row],[Updated Creation Date]],"mmm dd, yyyy hh:mm"),HelpMe7[[#This Row],[Updated Resolved Date]]-HelpMe7[[#This Row],[Updated Creation Date]])</f>
        <v>0.84999999999854481</v>
      </c>
      <c r="AB758" s="231">
        <f>YEAR(TEXT(HelpMe7[[#This Row],[Updated Creation Date]],"mmm dd, yyyy hh:mm"))</f>
        <v>2024</v>
      </c>
      <c r="AC758" s="228">
        <f>WEEKNUM(TEXT(HelpMe7[[#This Row],[Updated Creation Date]],"mmm dd, yyyy hh:mm"),2)</f>
        <v>43</v>
      </c>
      <c r="AD758" s="228" t="str">
        <f>_xlfn.CONCAT(HelpMe7[[#This Row],[Year]],"-W",HelpMe7[[#This Row],[Week'#]])</f>
        <v>2024-W43</v>
      </c>
      <c r="AE758" s="228" t="str">
        <f>IFERROR(VLOOKUP(HelpMe7[[#This Row],[ID]],CGTracker[#All],11,FALSE),"No CG Status Found")</f>
        <v>No CG Status Found</v>
      </c>
      <c r="AF758" s="228">
        <f>MONTH(TEXT(HelpMe7[[#This Row],[Updated Creation Date]],"mmm dd, yyyy hh:mm"))</f>
        <v>10</v>
      </c>
      <c r="AG758" s="228" t="str">
        <f>_xlfn.CONCAT(HelpMe7[[#This Row],[Year]],"-M",HelpMe7[[#This Row],[Month]])</f>
        <v>2024-M10</v>
      </c>
      <c r="AH758" s="228" t="str">
        <f ca="1">IF(HelpMe7[[#This Row],[Age]]&lt;2,"Less than 2",IF(HelpMe7[[#This Row],[Age]]&lt;5,"From 2 to 5",IF(HelpMe7[[#This Row],[Age]]&lt;10,"From 5 to 10","More than 10")))</f>
        <v>Less than 2</v>
      </c>
      <c r="AI7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45589.561111111114</v>
      </c>
      <c r="AJ7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45590.411111111112</v>
      </c>
    </row>
    <row r="759" spans="1:36" ht="14.45">
      <c r="A759" s="236" t="s">
        <v>11112</v>
      </c>
      <c r="B759" s="224" t="s">
        <v>117</v>
      </c>
      <c r="C759" s="224" t="s">
        <v>795</v>
      </c>
      <c r="D759" s="1" t="s">
        <v>5594</v>
      </c>
      <c r="E759" s="224" t="s">
        <v>2172</v>
      </c>
      <c r="F759" s="224" t="s">
        <v>881</v>
      </c>
      <c r="G759" s="224" t="s">
        <v>882</v>
      </c>
      <c r="H759" s="224" t="s">
        <v>403</v>
      </c>
      <c r="I759" s="227" t="s">
        <v>11113</v>
      </c>
      <c r="J759" s="225" t="s">
        <v>11042</v>
      </c>
      <c r="K759" s="224" t="s">
        <v>846</v>
      </c>
      <c r="L759" s="225" t="s">
        <v>11114</v>
      </c>
      <c r="M759" s="224" t="s">
        <v>933</v>
      </c>
      <c r="N759" s="224" t="s">
        <v>1666</v>
      </c>
      <c r="O759" s="224" t="s">
        <v>850</v>
      </c>
      <c r="P759" s="225" t="s">
        <v>11114</v>
      </c>
      <c r="Q759" s="224" t="s">
        <v>795</v>
      </c>
      <c r="R759" s="225" t="s">
        <v>11115</v>
      </c>
      <c r="S759" s="225" t="s">
        <v>11115</v>
      </c>
      <c r="T759" s="225" t="s">
        <v>11042</v>
      </c>
      <c r="U759" s="224" t="s">
        <v>890</v>
      </c>
      <c r="V759" s="224" t="s">
        <v>855</v>
      </c>
      <c r="W759" s="224" t="s">
        <v>869</v>
      </c>
      <c r="X759" s="228" t="str">
        <f>VLOOKUP(HelpMe7[[#This Row],[Technician]],Technicians[#All],3,FALSE)</f>
        <v>RAK Ceramics</v>
      </c>
      <c r="Y759" s="228" t="str">
        <f>VLOOKUP(HelpMe7[[#This Row],[Technician]],Technicians[#All],2,FALSE)</f>
        <v>SAP Basis</v>
      </c>
      <c r="Z759" s="233" t="str">
        <f>IF((TEXT("Oct 28, 2024 00:00 AM","mmm dd, yyyy hh:mm") - TEXT(HelpMe7[[#This Row],[Updated Creation Date]],"mmm dd, yyyy hh:mm"))&gt;0, "Yes","No")</f>
        <v>Yes</v>
      </c>
      <c r="AA759" s="230">
        <f ca="1">IF(HelpMe7[[#This Row],[Updated Resolved Date]]="-",NOW()-TEXT(HelpMe7[[#This Row],[Updated Creation Date]],"mmm dd, yyyy hh:mm"),HelpMe7[[#This Row],[Updated Resolved Date]]-HelpMe7[[#This Row],[Updated Creation Date]])</f>
        <v>35.852777777778101</v>
      </c>
      <c r="AB759" s="231">
        <f>YEAR(TEXT(HelpMe7[[#This Row],[Updated Creation Date]],"mmm dd, yyyy hh:mm"))</f>
        <v>2024</v>
      </c>
      <c r="AC759" s="228">
        <f>WEEKNUM(TEXT(HelpMe7[[#This Row],[Updated Creation Date]],"mmm dd, yyyy hh:mm"),2)</f>
        <v>43</v>
      </c>
      <c r="AD759" s="228" t="str">
        <f>_xlfn.CONCAT(HelpMe7[[#This Row],[Year]],"-W",HelpMe7[[#This Row],[Week'#]])</f>
        <v>2024-W43</v>
      </c>
      <c r="AE759" s="228" t="str">
        <f>IFERROR(VLOOKUP(HelpMe7[[#This Row],[ID]],CGTracker[#All],11,FALSE),"No CG Status Found")</f>
        <v>No CG Status Found</v>
      </c>
      <c r="AF759" s="228">
        <f>MONTH(TEXT(HelpMe7[[#This Row],[Updated Creation Date]],"mmm dd, yyyy hh:mm"))</f>
        <v>10</v>
      </c>
      <c r="AG759" s="228" t="str">
        <f>_xlfn.CONCAT(HelpMe7[[#This Row],[Year]],"-M",HelpMe7[[#This Row],[Month]])</f>
        <v>2024-M10</v>
      </c>
      <c r="AH759" s="228" t="str">
        <f ca="1">IF(HelpMe7[[#This Row],[Age]]&lt;2,"Less than 2",IF(HelpMe7[[#This Row],[Age]]&lt;5,"From 2 to 5",IF(HelpMe7[[#This Row],[Age]]&lt;10,"From 5 to 10","More than 10")))</f>
        <v>More than 10</v>
      </c>
      <c r="AI7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45589.663888888892</v>
      </c>
      <c r="AJ7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45625.51666666667</v>
      </c>
    </row>
    <row r="760" spans="1:36" ht="26.1">
      <c r="A760" s="236" t="s">
        <v>11116</v>
      </c>
      <c r="B760" s="224" t="s">
        <v>156</v>
      </c>
      <c r="C760" s="224" t="s">
        <v>892</v>
      </c>
      <c r="D760" s="1" t="s">
        <v>5599</v>
      </c>
      <c r="E760" s="224" t="s">
        <v>5600</v>
      </c>
      <c r="F760" s="224" t="s">
        <v>881</v>
      </c>
      <c r="G760" s="224" t="s">
        <v>882</v>
      </c>
      <c r="H760" s="224" t="s">
        <v>403</v>
      </c>
      <c r="I760" s="227" t="s">
        <v>11117</v>
      </c>
      <c r="J760" s="225" t="s">
        <v>11118</v>
      </c>
      <c r="K760" s="224" t="s">
        <v>846</v>
      </c>
      <c r="L760" s="225" t="s">
        <v>10391</v>
      </c>
      <c r="M760" s="224" t="s">
        <v>933</v>
      </c>
      <c r="N760" s="224" t="s">
        <v>5603</v>
      </c>
      <c r="O760" s="224" t="s">
        <v>1015</v>
      </c>
      <c r="P760" s="225" t="s">
        <v>10391</v>
      </c>
      <c r="Q760" s="224" t="s">
        <v>892</v>
      </c>
      <c r="R760" s="225" t="s">
        <v>11119</v>
      </c>
      <c r="S760" s="225" t="s">
        <v>11119</v>
      </c>
      <c r="T760" s="225" t="s">
        <v>11118</v>
      </c>
      <c r="U760" s="224" t="s">
        <v>855</v>
      </c>
      <c r="V760" s="224" t="s">
        <v>855</v>
      </c>
      <c r="W760" s="224" t="s">
        <v>1837</v>
      </c>
      <c r="X760" s="228" t="str">
        <f>VLOOKUP(HelpMe7[[#This Row],[Technician]],Technicians[#All],3,FALSE)</f>
        <v>RAK Ceramics</v>
      </c>
      <c r="Y760" s="228" t="str">
        <f>VLOOKUP(HelpMe7[[#This Row],[Technician]],Technicians[#All],2,FALSE)</f>
        <v>SAP Basis</v>
      </c>
      <c r="Z760" s="233" t="str">
        <f>IF((TEXT("Oct 28, 2024 00:00 AM","mmm dd, yyyy hh:mm") - TEXT(HelpMe7[[#This Row],[Updated Creation Date]],"mmm dd, yyyy hh:mm"))&gt;0, "Yes","No")</f>
        <v>Yes</v>
      </c>
      <c r="AA760" s="230">
        <f ca="1">IF(HelpMe7[[#This Row],[Updated Resolved Date]]="-",NOW()-TEXT(HelpMe7[[#This Row],[Updated Creation Date]],"mmm dd, yyyy hh:mm"),HelpMe7[[#This Row],[Updated Resolved Date]]-HelpMe7[[#This Row],[Updated Creation Date]])</f>
        <v>5.6944444444452529</v>
      </c>
      <c r="AB760" s="231">
        <f>YEAR(TEXT(HelpMe7[[#This Row],[Updated Creation Date]],"mmm dd, yyyy hh:mm"))</f>
        <v>2024</v>
      </c>
      <c r="AC760" s="228">
        <f>WEEKNUM(TEXT(HelpMe7[[#This Row],[Updated Creation Date]],"mmm dd, yyyy hh:mm"),2)</f>
        <v>43</v>
      </c>
      <c r="AD760" s="228" t="str">
        <f>_xlfn.CONCAT(HelpMe7[[#This Row],[Year]],"-W",HelpMe7[[#This Row],[Week'#]])</f>
        <v>2024-W43</v>
      </c>
      <c r="AE760" s="228" t="str">
        <f>IFERROR(VLOOKUP(HelpMe7[[#This Row],[ID]],CGTracker[#All],11,FALSE),"No CG Status Found")</f>
        <v>No CG Status Found</v>
      </c>
      <c r="AF760" s="228">
        <f>MONTH(TEXT(HelpMe7[[#This Row],[Updated Creation Date]],"mmm dd, yyyy hh:mm"))</f>
        <v>10</v>
      </c>
      <c r="AG760" s="228" t="str">
        <f>_xlfn.CONCAT(HelpMe7[[#This Row],[Year]],"-M",HelpMe7[[#This Row],[Month]])</f>
        <v>2024-M10</v>
      </c>
      <c r="AH760" s="228" t="str">
        <f ca="1">IF(HelpMe7[[#This Row],[Age]]&lt;2,"Less than 2",IF(HelpMe7[[#This Row],[Age]]&lt;5,"From 2 to 5",IF(HelpMe7[[#This Row],[Age]]&lt;10,"From 5 to 10","More than 10")))</f>
        <v>From 5 to 10</v>
      </c>
      <c r="AI7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45589.719444444447</v>
      </c>
      <c r="AJ7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45595.413888888892</v>
      </c>
    </row>
    <row r="761" spans="1:36" ht="26.1">
      <c r="A761" s="236" t="s">
        <v>11120</v>
      </c>
      <c r="B761" s="224" t="s">
        <v>156</v>
      </c>
      <c r="C761" s="224" t="s">
        <v>892</v>
      </c>
      <c r="D761" s="1" t="s">
        <v>5607</v>
      </c>
      <c r="E761" s="224" t="s">
        <v>5608</v>
      </c>
      <c r="F761" s="224" t="s">
        <v>603</v>
      </c>
      <c r="G761" s="224" t="s">
        <v>860</v>
      </c>
      <c r="H761" s="224" t="s">
        <v>403</v>
      </c>
      <c r="I761" s="227" t="s">
        <v>11121</v>
      </c>
      <c r="J761" s="225" t="s">
        <v>11122</v>
      </c>
      <c r="K761" s="224" t="s">
        <v>846</v>
      </c>
      <c r="L761" s="225" t="s">
        <v>8748</v>
      </c>
      <c r="M761" s="224" t="s">
        <v>603</v>
      </c>
      <c r="N761" s="224" t="s">
        <v>1156</v>
      </c>
      <c r="O761" s="224" t="s">
        <v>917</v>
      </c>
      <c r="P761" s="225" t="s">
        <v>8748</v>
      </c>
      <c r="Q761" s="224" t="s">
        <v>892</v>
      </c>
      <c r="R761" s="225" t="s">
        <v>11123</v>
      </c>
      <c r="S761" s="225" t="s">
        <v>11124</v>
      </c>
      <c r="T761" s="225" t="s">
        <v>11122</v>
      </c>
      <c r="U761" s="224" t="s">
        <v>855</v>
      </c>
      <c r="V761" s="224" t="s">
        <v>5614</v>
      </c>
      <c r="W761" s="224" t="s">
        <v>1544</v>
      </c>
      <c r="X761" s="228" t="str">
        <f>VLOOKUP(HelpMe7[[#This Row],[Technician]],Technicians[#All],3,FALSE)</f>
        <v>RAK Ceramics</v>
      </c>
      <c r="Y761" s="228" t="str">
        <f>VLOOKUP(HelpMe7[[#This Row],[Technician]],Technicians[#All],2,FALSE)</f>
        <v>SAP ABAP</v>
      </c>
      <c r="Z761" s="230" t="str">
        <f>IF((TEXT("Oct 28, 2024 00:00 AM","mmm dd, yyyy hh:mm") - TEXT(HelpMe7[[#This Row],[Updated Creation Date]],"mmm dd, yyyy hh:mm"))&gt;0, "Yes","No")</f>
        <v>Yes</v>
      </c>
      <c r="AA761" s="230">
        <f ca="1">IF(HelpMe7[[#This Row],[Updated Resolved Date]]="-",NOW()-TEXT(HelpMe7[[#This Row],[Updated Creation Date]],"mmm dd, yyyy hh:mm"),HelpMe7[[#This Row],[Updated Resolved Date]]-HelpMe7[[#This Row],[Updated Creation Date]])</f>
        <v>5.9854166666700621</v>
      </c>
      <c r="AB761" s="231">
        <f>YEAR(TEXT(HelpMe7[[#This Row],[Updated Creation Date]],"mmm dd, yyyy hh:mm"))</f>
        <v>2024</v>
      </c>
      <c r="AC761" s="228">
        <f>WEEKNUM(TEXT(HelpMe7[[#This Row],[Updated Creation Date]],"mmm dd, yyyy hh:mm"),2)</f>
        <v>43</v>
      </c>
      <c r="AD761" s="228" t="str">
        <f>_xlfn.CONCAT(HelpMe7[[#This Row],[Year]],"-W",HelpMe7[[#This Row],[Week'#]])</f>
        <v>2024-W43</v>
      </c>
      <c r="AE761" s="228" t="str">
        <f>IFERROR(VLOOKUP(HelpMe7[[#This Row],[ID]],CGTracker[#All],11,FALSE),"No CG Status Found")</f>
        <v>No CG Status Found</v>
      </c>
      <c r="AF761" s="228">
        <f>MONTH(TEXT(HelpMe7[[#This Row],[Updated Creation Date]],"mmm dd, yyyy hh:mm"))</f>
        <v>10</v>
      </c>
      <c r="AG761" s="228" t="str">
        <f>_xlfn.CONCAT(HelpMe7[[#This Row],[Year]],"-M",HelpMe7[[#This Row],[Month]])</f>
        <v>2024-M10</v>
      </c>
      <c r="AH761" s="228" t="str">
        <f ca="1">IF(HelpMe7[[#This Row],[Age]]&lt;2,"Less than 2",IF(HelpMe7[[#This Row],[Age]]&lt;5,"From 2 to 5",IF(HelpMe7[[#This Row],[Age]]&lt;10,"From 5 to 10","More than 10")))</f>
        <v>From 5 to 10</v>
      </c>
      <c r="AI7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45588.68472222222</v>
      </c>
      <c r="AJ7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45594.670138888891</v>
      </c>
    </row>
    <row r="762" spans="1:36" ht="14.45">
      <c r="A762" s="236" t="s">
        <v>11125</v>
      </c>
      <c r="B762" s="224" t="s">
        <v>156</v>
      </c>
      <c r="C762" s="224" t="s">
        <v>892</v>
      </c>
      <c r="D762" s="1" t="s">
        <v>5615</v>
      </c>
      <c r="E762" s="224" t="s">
        <v>5616</v>
      </c>
      <c r="F762" s="224" t="s">
        <v>603</v>
      </c>
      <c r="G762" s="224" t="s">
        <v>895</v>
      </c>
      <c r="H762" s="224" t="s">
        <v>403</v>
      </c>
      <c r="I762" s="227" t="s">
        <v>11126</v>
      </c>
      <c r="J762" s="225" t="s">
        <v>11127</v>
      </c>
      <c r="K762" s="224" t="s">
        <v>846</v>
      </c>
      <c r="L762" s="225" t="s">
        <v>8748</v>
      </c>
      <c r="M762" s="224" t="s">
        <v>603</v>
      </c>
      <c r="N762" s="224" t="s">
        <v>1156</v>
      </c>
      <c r="O762" s="224" t="s">
        <v>917</v>
      </c>
      <c r="P762" s="225" t="s">
        <v>8748</v>
      </c>
      <c r="Q762" s="224" t="s">
        <v>892</v>
      </c>
      <c r="R762" s="225" t="s">
        <v>11123</v>
      </c>
      <c r="S762" s="225" t="s">
        <v>11128</v>
      </c>
      <c r="T762" s="225" t="s">
        <v>11127</v>
      </c>
      <c r="U762" s="224" t="s">
        <v>855</v>
      </c>
      <c r="V762" s="224" t="s">
        <v>5621</v>
      </c>
      <c r="W762" s="224" t="s">
        <v>1544</v>
      </c>
      <c r="X762" s="228" t="str">
        <f>VLOOKUP(HelpMe7[[#This Row],[Technician]],Technicians[#All],3,FALSE)</f>
        <v>RAK Ceramics</v>
      </c>
      <c r="Y762" s="228" t="str">
        <f>VLOOKUP(HelpMe7[[#This Row],[Technician]],Technicians[#All],2,FALSE)</f>
        <v>SAP ABAP</v>
      </c>
      <c r="Z762" s="233" t="str">
        <f>IF((TEXT("Oct 28, 2024 00:00 AM","mmm dd, yyyy hh:mm") - TEXT(HelpMe7[[#This Row],[Updated Creation Date]],"mmm dd, yyyy hh:mm"))&gt;0, "Yes","No")</f>
        <v>Yes</v>
      </c>
      <c r="AA762" s="230">
        <f ca="1">IF(HelpMe7[[#This Row],[Updated Resolved Date]]="-",NOW()-TEXT(HelpMe7[[#This Row],[Updated Creation Date]],"mmm dd, yyyy hh:mm"),HelpMe7[[#This Row],[Updated Resolved Date]]-HelpMe7[[#This Row],[Updated Creation Date]])</f>
        <v>5.1541666666671517</v>
      </c>
      <c r="AB762" s="231">
        <f>YEAR(TEXT(HelpMe7[[#This Row],[Updated Creation Date]],"mmm dd, yyyy hh:mm"))</f>
        <v>2024</v>
      </c>
      <c r="AC762" s="228">
        <f>WEEKNUM(TEXT(HelpMe7[[#This Row],[Updated Creation Date]],"mmm dd, yyyy hh:mm"),2)</f>
        <v>43</v>
      </c>
      <c r="AD762" s="228" t="str">
        <f>_xlfn.CONCAT(HelpMe7[[#This Row],[Year]],"-W",HelpMe7[[#This Row],[Week'#]])</f>
        <v>2024-W43</v>
      </c>
      <c r="AE762" s="228" t="str">
        <f>IFERROR(VLOOKUP(HelpMe7[[#This Row],[ID]],CGTracker[#All],11,FALSE),"No CG Status Found")</f>
        <v>No CG Status Found</v>
      </c>
      <c r="AF762" s="228">
        <f>MONTH(TEXT(HelpMe7[[#This Row],[Updated Creation Date]],"mmm dd, yyyy hh:mm"))</f>
        <v>10</v>
      </c>
      <c r="AG762" s="228" t="str">
        <f>_xlfn.CONCAT(HelpMe7[[#This Row],[Year]],"-M",HelpMe7[[#This Row],[Month]])</f>
        <v>2024-M10</v>
      </c>
      <c r="AH762" s="228" t="str">
        <f ca="1">IF(HelpMe7[[#This Row],[Age]]&lt;2,"Less than 2",IF(HelpMe7[[#This Row],[Age]]&lt;5,"From 2 to 5",IF(HelpMe7[[#This Row],[Age]]&lt;10,"From 5 to 10","More than 10")))</f>
        <v>From 5 to 10</v>
      </c>
      <c r="AI7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45589.515972222223</v>
      </c>
      <c r="AJ7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45594.670138888891</v>
      </c>
    </row>
    <row r="763" spans="1:36" ht="14.45">
      <c r="A763" s="236" t="s">
        <v>11129</v>
      </c>
      <c r="B763" s="224" t="s">
        <v>117</v>
      </c>
      <c r="C763" s="224" t="s">
        <v>1035</v>
      </c>
      <c r="D763" s="1" t="s">
        <v>5622</v>
      </c>
      <c r="E763" s="224" t="s">
        <v>5202</v>
      </c>
      <c r="F763" s="224" t="s">
        <v>2413</v>
      </c>
      <c r="G763" s="224" t="s">
        <v>882</v>
      </c>
      <c r="H763" s="224" t="s">
        <v>403</v>
      </c>
      <c r="I763" s="227" t="s">
        <v>11130</v>
      </c>
      <c r="J763" s="225" t="s">
        <v>11131</v>
      </c>
      <c r="K763" s="224" t="s">
        <v>846</v>
      </c>
      <c r="L763" s="225" t="s">
        <v>11132</v>
      </c>
      <c r="M763" s="224" t="s">
        <v>5202</v>
      </c>
      <c r="N763" s="224" t="s">
        <v>1446</v>
      </c>
      <c r="O763" s="224" t="s">
        <v>850</v>
      </c>
      <c r="P763" s="225" t="s">
        <v>11132</v>
      </c>
      <c r="Q763" s="224" t="s">
        <v>892</v>
      </c>
      <c r="R763" s="225" t="s">
        <v>11133</v>
      </c>
      <c r="S763" s="225" t="s">
        <v>11134</v>
      </c>
      <c r="T763" s="225" t="s">
        <v>11131</v>
      </c>
      <c r="U763" s="224" t="s">
        <v>890</v>
      </c>
      <c r="V763" s="224" t="s">
        <v>855</v>
      </c>
      <c r="W763" s="224" t="s">
        <v>869</v>
      </c>
      <c r="X763" s="228" t="str">
        <f>VLOOKUP(HelpMe7[[#This Row],[Technician]],Technicians[#All],3,FALSE)</f>
        <v>RAK Ceramics</v>
      </c>
      <c r="Y763" s="228" t="str">
        <f>VLOOKUP(HelpMe7[[#This Row],[Technician]],Technicians[#All],2,FALSE)</f>
        <v>SAP Basis</v>
      </c>
      <c r="Z763" s="230" t="str">
        <f>IF((TEXT("Oct 28, 2024 00:00 AM","mmm dd, yyyy hh:mm") - TEXT(HelpMe7[[#This Row],[Updated Creation Date]],"mmm dd, yyyy hh:mm"))&gt;0, "Yes","No")</f>
        <v>Yes</v>
      </c>
      <c r="AA763" s="230">
        <f ca="1">IF(HelpMe7[[#This Row],[Updated Resolved Date]]="-",NOW()-TEXT(HelpMe7[[#This Row],[Updated Creation Date]],"mmm dd, yyyy hh:mm"),HelpMe7[[#This Row],[Updated Resolved Date]]-HelpMe7[[#This Row],[Updated Creation Date]])</f>
        <v>5.9083333333328483</v>
      </c>
      <c r="AB763" s="231">
        <f>YEAR(TEXT(HelpMe7[[#This Row],[Updated Creation Date]],"mmm dd, yyyy hh:mm"))</f>
        <v>2024</v>
      </c>
      <c r="AC763" s="228">
        <f>WEEKNUM(TEXT(HelpMe7[[#This Row],[Updated Creation Date]],"mmm dd, yyyy hh:mm"),2)</f>
        <v>43</v>
      </c>
      <c r="AD763" s="228" t="str">
        <f>_xlfn.CONCAT(HelpMe7[[#This Row],[Year]],"-W",HelpMe7[[#This Row],[Week'#]])</f>
        <v>2024-W43</v>
      </c>
      <c r="AE763" s="228" t="str">
        <f>IFERROR(VLOOKUP(HelpMe7[[#This Row],[ID]],CGTracker[#All],11,FALSE),"No CG Status Found")</f>
        <v>No CG Status Found</v>
      </c>
      <c r="AF763" s="228">
        <f>MONTH(TEXT(HelpMe7[[#This Row],[Updated Creation Date]],"mmm dd, yyyy hh:mm"))</f>
        <v>10</v>
      </c>
      <c r="AG763" s="228" t="str">
        <f>_xlfn.CONCAT(HelpMe7[[#This Row],[Year]],"-M",HelpMe7[[#This Row],[Month]])</f>
        <v>2024-M10</v>
      </c>
      <c r="AH763" s="228" t="str">
        <f ca="1">IF(HelpMe7[[#This Row],[Age]]&lt;2,"Less than 2",IF(HelpMe7[[#This Row],[Age]]&lt;5,"From 2 to 5",IF(HelpMe7[[#This Row],[Age]]&lt;10,"From 5 to 10","More than 10")))</f>
        <v>From 5 to 10</v>
      </c>
      <c r="AI7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45588.705555555556</v>
      </c>
      <c r="AJ7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45594.613888888889</v>
      </c>
    </row>
    <row r="764" spans="1:36" ht="26.1">
      <c r="A764" s="236" t="s">
        <v>11135</v>
      </c>
      <c r="B764" s="224" t="s">
        <v>117</v>
      </c>
      <c r="C764" s="224" t="s">
        <v>795</v>
      </c>
      <c r="D764" s="1" t="s">
        <v>5629</v>
      </c>
      <c r="E764" s="224" t="s">
        <v>5630</v>
      </c>
      <c r="F764" s="224" t="s">
        <v>881</v>
      </c>
      <c r="G764" s="224" t="s">
        <v>882</v>
      </c>
      <c r="H764" s="224" t="s">
        <v>403</v>
      </c>
      <c r="I764" s="227" t="s">
        <v>7953</v>
      </c>
      <c r="J764" s="225" t="s">
        <v>11136</v>
      </c>
      <c r="K764" s="224" t="s">
        <v>890</v>
      </c>
      <c r="L764" s="225" t="s">
        <v>9850</v>
      </c>
      <c r="M764" s="224" t="s">
        <v>5630</v>
      </c>
      <c r="N764" s="224" t="s">
        <v>1156</v>
      </c>
      <c r="O764" s="224" t="s">
        <v>850</v>
      </c>
      <c r="P764" s="225" t="s">
        <v>9850</v>
      </c>
      <c r="Q764" s="224" t="s">
        <v>795</v>
      </c>
      <c r="R764" s="225" t="s">
        <v>11137</v>
      </c>
      <c r="S764" s="225" t="s">
        <v>11138</v>
      </c>
      <c r="T764" s="225" t="s">
        <v>11136</v>
      </c>
      <c r="U764" s="224" t="s">
        <v>890</v>
      </c>
      <c r="V764" s="224" t="s">
        <v>855</v>
      </c>
      <c r="W764" s="224" t="s">
        <v>938</v>
      </c>
      <c r="X764" s="228" t="str">
        <f>VLOOKUP(HelpMe7[[#This Row],[Technician]],Technicians[#All],3,FALSE)</f>
        <v>RAK Ceramics</v>
      </c>
      <c r="Y764" s="228" t="str">
        <f>VLOOKUP(HelpMe7[[#This Row],[Technician]],Technicians[#All],2,FALSE)</f>
        <v>SAP Basis</v>
      </c>
      <c r="Z764" s="233" t="str">
        <f>IF((TEXT("Oct 28, 2024 00:00 AM","mmm dd, yyyy hh:mm") - TEXT(HelpMe7[[#This Row],[Updated Creation Date]],"mmm dd, yyyy hh:mm"))&gt;0, "Yes","No")</f>
        <v>Yes</v>
      </c>
      <c r="AA764" s="230">
        <f ca="1">IF(HelpMe7[[#This Row],[Updated Resolved Date]]="-",NOW()-TEXT(HelpMe7[[#This Row],[Updated Creation Date]],"mmm dd, yyyy hh:mm"),HelpMe7[[#This Row],[Updated Resolved Date]]-HelpMe7[[#This Row],[Updated Creation Date]])</f>
        <v>11.00277777777228</v>
      </c>
      <c r="AB764" s="231">
        <f>YEAR(TEXT(HelpMe7[[#This Row],[Updated Creation Date]],"mmm dd, yyyy hh:mm"))</f>
        <v>2024</v>
      </c>
      <c r="AC764" s="228">
        <f>WEEKNUM(TEXT(HelpMe7[[#This Row],[Updated Creation Date]],"mmm dd, yyyy hh:mm"),2)</f>
        <v>43</v>
      </c>
      <c r="AD764" s="228" t="str">
        <f>_xlfn.CONCAT(HelpMe7[[#This Row],[Year]],"-W",HelpMe7[[#This Row],[Week'#]])</f>
        <v>2024-W43</v>
      </c>
      <c r="AE764" s="228" t="str">
        <f>IFERROR(VLOOKUP(HelpMe7[[#This Row],[ID]],CGTracker[#All],11,FALSE),"No CG Status Found")</f>
        <v>No CG Status Found</v>
      </c>
      <c r="AF764" s="228">
        <f>MONTH(TEXT(HelpMe7[[#This Row],[Updated Creation Date]],"mmm dd, yyyy hh:mm"))</f>
        <v>10</v>
      </c>
      <c r="AG764" s="228" t="str">
        <f>_xlfn.CONCAT(HelpMe7[[#This Row],[Year]],"-M",HelpMe7[[#This Row],[Month]])</f>
        <v>2024-M10</v>
      </c>
      <c r="AH764" s="228" t="str">
        <f ca="1">IF(HelpMe7[[#This Row],[Age]]&lt;2,"Less than 2",IF(HelpMe7[[#This Row],[Age]]&lt;5,"From 2 to 5",IF(HelpMe7[[#This Row],[Age]]&lt;10,"From 5 to 10","More than 10")))</f>
        <v>More than 10</v>
      </c>
      <c r="AI7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45589.728472222225</v>
      </c>
      <c r="AJ7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45600.731249999997</v>
      </c>
    </row>
    <row r="765" spans="1:36" ht="26.1">
      <c r="A765" s="236" t="s">
        <v>11139</v>
      </c>
      <c r="B765" s="224" t="s">
        <v>117</v>
      </c>
      <c r="C765" s="224" t="s">
        <v>1035</v>
      </c>
      <c r="D765" s="1" t="s">
        <v>5635</v>
      </c>
      <c r="E765" s="224" t="s">
        <v>5636</v>
      </c>
      <c r="F765" s="224" t="s">
        <v>881</v>
      </c>
      <c r="G765" s="224" t="s">
        <v>882</v>
      </c>
      <c r="H765" s="224" t="s">
        <v>403</v>
      </c>
      <c r="I765" s="227" t="s">
        <v>11140</v>
      </c>
      <c r="J765" s="225" t="s">
        <v>11141</v>
      </c>
      <c r="K765" s="224" t="s">
        <v>890</v>
      </c>
      <c r="L765" s="225" t="s">
        <v>11142</v>
      </c>
      <c r="M765" s="224" t="s">
        <v>5636</v>
      </c>
      <c r="N765" s="224" t="s">
        <v>3706</v>
      </c>
      <c r="O765" s="224" t="s">
        <v>850</v>
      </c>
      <c r="P765" s="225" t="s">
        <v>11143</v>
      </c>
      <c r="Q765" s="224" t="s">
        <v>892</v>
      </c>
      <c r="R765" s="225" t="s">
        <v>11144</v>
      </c>
      <c r="S765" s="225" t="s">
        <v>11144</v>
      </c>
      <c r="T765" s="225" t="s">
        <v>11141</v>
      </c>
      <c r="U765" s="224" t="s">
        <v>890</v>
      </c>
      <c r="V765" s="224" t="s">
        <v>855</v>
      </c>
      <c r="W765" s="224" t="s">
        <v>938</v>
      </c>
      <c r="X765" s="228" t="str">
        <f>VLOOKUP(HelpMe7[[#This Row],[Technician]],Technicians[#All],3,FALSE)</f>
        <v>RAK Ceramics</v>
      </c>
      <c r="Y765" s="228" t="str">
        <f>VLOOKUP(HelpMe7[[#This Row],[Technician]],Technicians[#All],2,FALSE)</f>
        <v>SAP Basis</v>
      </c>
      <c r="Z765" s="233" t="str">
        <f>IF((TEXT("Oct 28, 2024 00:00 AM","mmm dd, yyyy hh:mm") - TEXT(HelpMe7[[#This Row],[Updated Creation Date]],"mmm dd, yyyy hh:mm"))&gt;0, "Yes","No")</f>
        <v>Yes</v>
      </c>
      <c r="AA765" s="230">
        <f ca="1">IF(HelpMe7[[#This Row],[Updated Resolved Date]]="-",NOW()-TEXT(HelpMe7[[#This Row],[Updated Creation Date]],"mmm dd, yyyy hh:mm"),HelpMe7[[#This Row],[Updated Resolved Date]]-HelpMe7[[#This Row],[Updated Creation Date]])</f>
        <v>4.1597222222189885</v>
      </c>
      <c r="AB765" s="231">
        <f>YEAR(TEXT(HelpMe7[[#This Row],[Updated Creation Date]],"mmm dd, yyyy hh:mm"))</f>
        <v>2024</v>
      </c>
      <c r="AC765" s="228">
        <f>WEEKNUM(TEXT(HelpMe7[[#This Row],[Updated Creation Date]],"mmm dd, yyyy hh:mm"),2)</f>
        <v>43</v>
      </c>
      <c r="AD765" s="228" t="str">
        <f>_xlfn.CONCAT(HelpMe7[[#This Row],[Year]],"-W",HelpMe7[[#This Row],[Week'#]])</f>
        <v>2024-W43</v>
      </c>
      <c r="AE765" s="228" t="str">
        <f>IFERROR(VLOOKUP(HelpMe7[[#This Row],[ID]],CGTracker[#All],11,FALSE),"No CG Status Found")</f>
        <v>No CG Status Found</v>
      </c>
      <c r="AF765" s="228">
        <f>MONTH(TEXT(HelpMe7[[#This Row],[Updated Creation Date]],"mmm dd, yyyy hh:mm"))</f>
        <v>10</v>
      </c>
      <c r="AG765" s="228" t="str">
        <f>_xlfn.CONCAT(HelpMe7[[#This Row],[Year]],"-M",HelpMe7[[#This Row],[Month]])</f>
        <v>2024-M10</v>
      </c>
      <c r="AH765" s="228" t="str">
        <f ca="1">IF(HelpMe7[[#This Row],[Age]]&lt;2,"Less than 2",IF(HelpMe7[[#This Row],[Age]]&lt;5,"From 2 to 5",IF(HelpMe7[[#This Row],[Age]]&lt;10,"From 5 to 10","More than 10")))</f>
        <v>From 2 to 5</v>
      </c>
      <c r="AI7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v>
      </c>
      <c r="AJ7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45593.659722222219</v>
      </c>
    </row>
    <row r="766" spans="1:36" ht="26.1">
      <c r="A766" s="236" t="s">
        <v>11145</v>
      </c>
      <c r="B766" s="224" t="s">
        <v>117</v>
      </c>
      <c r="C766" s="224" t="s">
        <v>892</v>
      </c>
      <c r="D766" s="1" t="s">
        <v>5643</v>
      </c>
      <c r="E766" s="224" t="s">
        <v>5644</v>
      </c>
      <c r="F766" s="224" t="s">
        <v>881</v>
      </c>
      <c r="G766" s="224" t="s">
        <v>882</v>
      </c>
      <c r="H766" s="224" t="s">
        <v>403</v>
      </c>
      <c r="I766" s="227" t="s">
        <v>11146</v>
      </c>
      <c r="J766" s="225" t="s">
        <v>5688</v>
      </c>
      <c r="K766" s="224" t="s">
        <v>890</v>
      </c>
      <c r="L766" s="225" t="s">
        <v>10804</v>
      </c>
      <c r="M766" s="224" t="s">
        <v>5644</v>
      </c>
      <c r="N766" s="224" t="s">
        <v>874</v>
      </c>
      <c r="O766" s="224" t="s">
        <v>850</v>
      </c>
      <c r="P766" s="225" t="s">
        <v>10804</v>
      </c>
      <c r="Q766" s="224" t="s">
        <v>795</v>
      </c>
      <c r="R766" s="225" t="s">
        <v>11147</v>
      </c>
      <c r="S766" s="225" t="s">
        <v>11147</v>
      </c>
      <c r="T766" s="225" t="s">
        <v>5688</v>
      </c>
      <c r="U766" s="224" t="s">
        <v>890</v>
      </c>
      <c r="V766" s="224" t="s">
        <v>855</v>
      </c>
      <c r="W766" s="224" t="s">
        <v>938</v>
      </c>
      <c r="X766" s="228" t="str">
        <f>VLOOKUP(HelpMe7[[#This Row],[Technician]],Technicians[#All],3,FALSE)</f>
        <v>RAK Ceramics</v>
      </c>
      <c r="Y766" s="228" t="str">
        <f>VLOOKUP(HelpMe7[[#This Row],[Technician]],Technicians[#All],2,FALSE)</f>
        <v>SAP Basis</v>
      </c>
      <c r="Z766" s="233" t="str">
        <f>IF((TEXT("Oct 28, 2024 00:00 AM","mmm dd, yyyy hh:mm") - TEXT(HelpMe7[[#This Row],[Updated Creation Date]],"mmm dd, yyyy hh:mm"))&gt;0, "Yes","No")</f>
        <v>Yes</v>
      </c>
      <c r="AA766" s="230">
        <f ca="1">IF(HelpMe7[[#This Row],[Updated Resolved Date]]="-",NOW()-TEXT(HelpMe7[[#This Row],[Updated Creation Date]],"mmm dd, yyyy hh:mm"),HelpMe7[[#This Row],[Updated Resolved Date]]-HelpMe7[[#This Row],[Updated Creation Date]])</f>
        <v>19.993055555554747</v>
      </c>
      <c r="AB766" s="231">
        <f>YEAR(TEXT(HelpMe7[[#This Row],[Updated Creation Date]],"mmm dd, yyyy hh:mm"))</f>
        <v>2024</v>
      </c>
      <c r="AC766" s="228">
        <f>WEEKNUM(TEXT(HelpMe7[[#This Row],[Updated Creation Date]],"mmm dd, yyyy hh:mm"),2)</f>
        <v>43</v>
      </c>
      <c r="AD766" s="228" t="str">
        <f>_xlfn.CONCAT(HelpMe7[[#This Row],[Year]],"-W",HelpMe7[[#This Row],[Week'#]])</f>
        <v>2024-W43</v>
      </c>
      <c r="AE766" s="228" t="str">
        <f>IFERROR(VLOOKUP(HelpMe7[[#This Row],[ID]],CGTracker[#All],11,FALSE),"No CG Status Found")</f>
        <v>No CG Status Found</v>
      </c>
      <c r="AF766" s="228">
        <f>MONTH(TEXT(HelpMe7[[#This Row],[Updated Creation Date]],"mmm dd, yyyy hh:mm"))</f>
        <v>10</v>
      </c>
      <c r="AG766" s="228" t="str">
        <f>_xlfn.CONCAT(HelpMe7[[#This Row],[Year]],"-M",HelpMe7[[#This Row],[Month]])</f>
        <v>2024-M10</v>
      </c>
      <c r="AH766" s="228" t="str">
        <f ca="1">IF(HelpMe7[[#This Row],[Age]]&lt;2,"Less than 2",IF(HelpMe7[[#This Row],[Age]]&lt;5,"From 2 to 5",IF(HelpMe7[[#This Row],[Age]]&lt;10,"From 5 to 10","More than 10")))</f>
        <v>More than 10</v>
      </c>
      <c r="AI7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45589.712500000001</v>
      </c>
      <c r="AJ7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45609.705555555556</v>
      </c>
    </row>
    <row r="767" spans="1:36" ht="14.45">
      <c r="A767" s="236" t="s">
        <v>11148</v>
      </c>
      <c r="B767" s="224" t="s">
        <v>156</v>
      </c>
      <c r="C767" s="224" t="s">
        <v>795</v>
      </c>
      <c r="D767" s="1" t="s">
        <v>5649</v>
      </c>
      <c r="E767" s="224" t="s">
        <v>1046</v>
      </c>
      <c r="F767" s="224" t="s">
        <v>742</v>
      </c>
      <c r="G767" s="224" t="s">
        <v>941</v>
      </c>
      <c r="H767" s="224" t="s">
        <v>131</v>
      </c>
      <c r="I767" s="227" t="s">
        <v>11149</v>
      </c>
      <c r="J767" s="225" t="s">
        <v>11150</v>
      </c>
      <c r="K767" s="224" t="s">
        <v>846</v>
      </c>
      <c r="L767" s="225" t="s">
        <v>855</v>
      </c>
      <c r="M767" s="224" t="s">
        <v>1046</v>
      </c>
      <c r="N767" s="224" t="s">
        <v>863</v>
      </c>
      <c r="O767" s="224" t="s">
        <v>850</v>
      </c>
      <c r="P767" s="225" t="s">
        <v>11151</v>
      </c>
      <c r="Q767" s="224" t="s">
        <v>795</v>
      </c>
      <c r="R767" s="225" t="s">
        <v>855</v>
      </c>
      <c r="S767" s="225" t="s">
        <v>11152</v>
      </c>
      <c r="T767" s="225" t="s">
        <v>11150</v>
      </c>
      <c r="U767" s="224" t="s">
        <v>855</v>
      </c>
      <c r="V767" s="224" t="s">
        <v>855</v>
      </c>
      <c r="W767" s="224" t="s">
        <v>869</v>
      </c>
      <c r="X767" s="228" t="str">
        <f>VLOOKUP(HelpMe7[[#This Row],[Technician]],Technicians[#All],3,FALSE)</f>
        <v>RAK Ceramics</v>
      </c>
      <c r="Y767" s="228" t="str">
        <f>VLOOKUP(HelpMe7[[#This Row],[Technician]],Technicians[#All],2,FALSE)</f>
        <v>SAP SD</v>
      </c>
      <c r="Z767" s="233" t="str">
        <f>IF((TEXT("Oct 28, 2024 00:00 AM","mmm dd, yyyy hh:mm") - TEXT(HelpMe7[[#This Row],[Updated Creation Date]],"mmm dd, yyyy hh:mm"))&gt;0, "Yes","No")</f>
        <v>Yes</v>
      </c>
      <c r="AA767" s="230">
        <f ca="1">IF(HelpMe7[[#This Row],[Updated Resolved Date]]="-",NOW()-TEXT(HelpMe7[[#This Row],[Updated Creation Date]],"mmm dd, yyyy hh:mm"),HelpMe7[[#This Row],[Updated Resolved Date]]-HelpMe7[[#This Row],[Updated Creation Date]])</f>
        <v>64.324185416662658</v>
      </c>
      <c r="AB767" s="231">
        <f>YEAR(TEXT(HelpMe7[[#This Row],[Updated Creation Date]],"mmm dd, yyyy hh:mm"))</f>
        <v>2024</v>
      </c>
      <c r="AC767" s="228">
        <f>WEEKNUM(TEXT(HelpMe7[[#This Row],[Updated Creation Date]],"mmm dd, yyyy hh:mm"),2)</f>
        <v>43</v>
      </c>
      <c r="AD767" s="228" t="str">
        <f>_xlfn.CONCAT(HelpMe7[[#This Row],[Year]],"-W",HelpMe7[[#This Row],[Week'#]])</f>
        <v>2024-W43</v>
      </c>
      <c r="AE767" s="228" t="str">
        <f>IFERROR(VLOOKUP(HelpMe7[[#This Row],[ID]],CGTracker[#All],11,FALSE),"No CG Status Found")</f>
        <v>No CG Status Found</v>
      </c>
      <c r="AF767" s="228">
        <f>MONTH(TEXT(HelpMe7[[#This Row],[Updated Creation Date]],"mmm dd, yyyy hh:mm"))</f>
        <v>10</v>
      </c>
      <c r="AG767" s="228" t="str">
        <f>_xlfn.CONCAT(HelpMe7[[#This Row],[Year]],"-M",HelpMe7[[#This Row],[Month]])</f>
        <v>2024-M10</v>
      </c>
      <c r="AH767" s="228" t="str">
        <f ca="1">IF(HelpMe7[[#This Row],[Age]]&lt;2,"Less than 2",IF(HelpMe7[[#This Row],[Age]]&lt;5,"From 2 to 5",IF(HelpMe7[[#This Row],[Age]]&lt;10,"From 5 to 10","More than 10")))</f>
        <v>More than 10</v>
      </c>
      <c r="AI7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45589.433333333334</v>
      </c>
      <c r="AJ7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68" spans="1:36" ht="26.1">
      <c r="A768" s="236" t="s">
        <v>11153</v>
      </c>
      <c r="B768" s="224" t="s">
        <v>156</v>
      </c>
      <c r="C768" s="224" t="s">
        <v>892</v>
      </c>
      <c r="D768" s="1" t="s">
        <v>5655</v>
      </c>
      <c r="E768" s="224" t="s">
        <v>880</v>
      </c>
      <c r="F768" s="224" t="s">
        <v>518</v>
      </c>
      <c r="G768" s="224" t="s">
        <v>516</v>
      </c>
      <c r="H768" s="224" t="s">
        <v>403</v>
      </c>
      <c r="I768" s="227" t="s">
        <v>11154</v>
      </c>
      <c r="J768" s="225" t="s">
        <v>11155</v>
      </c>
      <c r="K768" s="224" t="s">
        <v>846</v>
      </c>
      <c r="L768" s="225" t="s">
        <v>9396</v>
      </c>
      <c r="M768" s="224" t="s">
        <v>880</v>
      </c>
      <c r="N768" s="224" t="s">
        <v>886</v>
      </c>
      <c r="O768" s="224" t="s">
        <v>1015</v>
      </c>
      <c r="P768" s="225" t="s">
        <v>9396</v>
      </c>
      <c r="Q768" s="224" t="s">
        <v>892</v>
      </c>
      <c r="R768" s="225" t="s">
        <v>11156</v>
      </c>
      <c r="S768" s="225" t="s">
        <v>11157</v>
      </c>
      <c r="T768" s="225" t="s">
        <v>11155</v>
      </c>
      <c r="U768" s="224" t="s">
        <v>855</v>
      </c>
      <c r="V768" s="224" t="s">
        <v>5661</v>
      </c>
      <c r="W768" s="224" t="s">
        <v>869</v>
      </c>
      <c r="X768" s="228" t="str">
        <f>VLOOKUP(HelpMe7[[#This Row],[Technician]],Technicians[#All],3,FALSE)</f>
        <v>Capgemini</v>
      </c>
      <c r="Y768" s="228" t="str">
        <f>VLOOKUP(HelpMe7[[#This Row],[Technician]],Technicians[#All],2,FALSE)</f>
        <v>SAP SD</v>
      </c>
      <c r="Z768" s="233" t="str">
        <f>IF((TEXT("Oct 28, 2024 00:00 AM","mmm dd, yyyy hh:mm") - TEXT(HelpMe7[[#This Row],[Updated Creation Date]],"mmm dd, yyyy hh:mm"))&gt;0, "Yes","No")</f>
        <v>Yes</v>
      </c>
      <c r="AA768" s="230">
        <f ca="1">IF(HelpMe7[[#This Row],[Updated Resolved Date]]="-",NOW()-TEXT(HelpMe7[[#This Row],[Updated Creation Date]],"mmm dd, yyyy hh:mm"),HelpMe7[[#This Row],[Updated Resolved Date]]-HelpMe7[[#This Row],[Updated Creation Date]])</f>
        <v>20.831944444442343</v>
      </c>
      <c r="AB768" s="231">
        <f>YEAR(TEXT(HelpMe7[[#This Row],[Updated Creation Date]],"mmm dd, yyyy hh:mm"))</f>
        <v>2024</v>
      </c>
      <c r="AC768" s="228">
        <f>WEEKNUM(TEXT(HelpMe7[[#This Row],[Updated Creation Date]],"mmm dd, yyyy hh:mm"),2)</f>
        <v>43</v>
      </c>
      <c r="AD768" s="228" t="str">
        <f>_xlfn.CONCAT(HelpMe7[[#This Row],[Year]],"-W",HelpMe7[[#This Row],[Week'#]])</f>
        <v>2024-W43</v>
      </c>
      <c r="AE768" s="228" t="str">
        <f>IFERROR(VLOOKUP(HelpMe7[[#This Row],[ID]],CGTracker[#All],11,FALSE),"No CG Status Found")</f>
        <v>No CG Status Found</v>
      </c>
      <c r="AF768" s="228">
        <f>MONTH(TEXT(HelpMe7[[#This Row],[Updated Creation Date]],"mmm dd, yyyy hh:mm"))</f>
        <v>10</v>
      </c>
      <c r="AG768" s="228" t="str">
        <f>_xlfn.CONCAT(HelpMe7[[#This Row],[Year]],"-M",HelpMe7[[#This Row],[Month]])</f>
        <v>2024-M10</v>
      </c>
      <c r="AH768" s="228" t="str">
        <f ca="1">IF(HelpMe7[[#This Row],[Age]]&lt;2,"Less than 2",IF(HelpMe7[[#This Row],[Age]]&lt;5,"From 2 to 5",IF(HelpMe7[[#This Row],[Age]]&lt;10,"From 5 to 10","More than 10")))</f>
        <v>More than 10</v>
      </c>
      <c r="AI7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45589.683333333334</v>
      </c>
      <c r="AJ7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45610.515277777777</v>
      </c>
    </row>
    <row r="769" spans="1:36" ht="26.1">
      <c r="A769" s="236" t="s">
        <v>11158</v>
      </c>
      <c r="B769" s="224" t="s">
        <v>156</v>
      </c>
      <c r="C769" s="224" t="s">
        <v>892</v>
      </c>
      <c r="D769" s="1" t="s">
        <v>5662</v>
      </c>
      <c r="E769" s="224" t="s">
        <v>1168</v>
      </c>
      <c r="F769" s="224" t="s">
        <v>603</v>
      </c>
      <c r="G769" s="224" t="s">
        <v>860</v>
      </c>
      <c r="H769" s="224" t="s">
        <v>403</v>
      </c>
      <c r="I769" s="227" t="s">
        <v>11140</v>
      </c>
      <c r="J769" s="225" t="s">
        <v>11159</v>
      </c>
      <c r="K769" s="224" t="s">
        <v>846</v>
      </c>
      <c r="L769" s="225" t="s">
        <v>8748</v>
      </c>
      <c r="M769" s="224" t="s">
        <v>1168</v>
      </c>
      <c r="N769" s="224" t="s">
        <v>1170</v>
      </c>
      <c r="O769" s="224" t="s">
        <v>850</v>
      </c>
      <c r="P769" s="225" t="s">
        <v>8748</v>
      </c>
      <c r="Q769" s="224" t="s">
        <v>795</v>
      </c>
      <c r="R769" s="225" t="s">
        <v>11160</v>
      </c>
      <c r="S769" s="225" t="s">
        <v>11161</v>
      </c>
      <c r="T769" s="225" t="s">
        <v>11159</v>
      </c>
      <c r="U769" s="224" t="s">
        <v>855</v>
      </c>
      <c r="V769" s="224" t="s">
        <v>5667</v>
      </c>
      <c r="W769" s="224" t="s">
        <v>869</v>
      </c>
      <c r="X769" s="228" t="str">
        <f>VLOOKUP(HelpMe7[[#This Row],[Technician]],Technicians[#All],3,FALSE)</f>
        <v>RAK Ceramics</v>
      </c>
      <c r="Y769" s="228" t="str">
        <f>VLOOKUP(HelpMe7[[#This Row],[Technician]],Technicians[#All],2,FALSE)</f>
        <v>SAP ABAP</v>
      </c>
      <c r="Z769" s="233" t="str">
        <f>IF((TEXT("Oct 28, 2024 00:00 AM","mmm dd, yyyy hh:mm") - TEXT(HelpMe7[[#This Row],[Updated Creation Date]],"mmm dd, yyyy hh:mm"))&gt;0, "Yes","No")</f>
        <v>Yes</v>
      </c>
      <c r="AA769" s="230">
        <f ca="1">IF(HelpMe7[[#This Row],[Updated Resolved Date]]="-",NOW()-TEXT(HelpMe7[[#This Row],[Updated Creation Date]],"mmm dd, yyyy hh:mm"),HelpMe7[[#This Row],[Updated Resolved Date]]-HelpMe7[[#This Row],[Updated Creation Date]])</f>
        <v>5.1673611111109494</v>
      </c>
      <c r="AB769" s="231">
        <f>YEAR(TEXT(HelpMe7[[#This Row],[Updated Creation Date]],"mmm dd, yyyy hh:mm"))</f>
        <v>2024</v>
      </c>
      <c r="AC769" s="228">
        <f>WEEKNUM(TEXT(HelpMe7[[#This Row],[Updated Creation Date]],"mmm dd, yyyy hh:mm"),2)</f>
        <v>43</v>
      </c>
      <c r="AD769" s="228" t="str">
        <f>_xlfn.CONCAT(HelpMe7[[#This Row],[Year]],"-W",HelpMe7[[#This Row],[Week'#]])</f>
        <v>2024-W43</v>
      </c>
      <c r="AE769" s="228" t="str">
        <f>IFERROR(VLOOKUP(HelpMe7[[#This Row],[ID]],CGTracker[#All],11,FALSE),"No CG Status Found")</f>
        <v>No CG Status Found</v>
      </c>
      <c r="AF769" s="228">
        <f>MONTH(TEXT(HelpMe7[[#This Row],[Updated Creation Date]],"mmm dd, yyyy hh:mm"))</f>
        <v>10</v>
      </c>
      <c r="AG769" s="228" t="str">
        <f>_xlfn.CONCAT(HelpMe7[[#This Row],[Year]],"-M",HelpMe7[[#This Row],[Month]])</f>
        <v>2024-M10</v>
      </c>
      <c r="AH769" s="228" t="str">
        <f ca="1">IF(HelpMe7[[#This Row],[Age]]&lt;2,"Less than 2",IF(HelpMe7[[#This Row],[Age]]&lt;5,"From 2 to 5",IF(HelpMe7[[#This Row],[Age]]&lt;10,"From 5 to 10","More than 10")))</f>
        <v>From 5 to 10</v>
      </c>
      <c r="AI7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v>
      </c>
      <c r="AJ7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45594.667361111111</v>
      </c>
    </row>
    <row r="770" spans="1:36" ht="26.1">
      <c r="A770" s="236" t="s">
        <v>11162</v>
      </c>
      <c r="B770" s="224" t="s">
        <v>117</v>
      </c>
      <c r="C770" s="224" t="s">
        <v>795</v>
      </c>
      <c r="D770" s="1" t="s">
        <v>5668</v>
      </c>
      <c r="E770" s="224" t="s">
        <v>3283</v>
      </c>
      <c r="F770" s="224" t="s">
        <v>1054</v>
      </c>
      <c r="G770" s="224" t="s">
        <v>1055</v>
      </c>
      <c r="H770" s="224" t="s">
        <v>268</v>
      </c>
      <c r="I770" s="227" t="s">
        <v>11163</v>
      </c>
      <c r="J770" s="225" t="s">
        <v>11164</v>
      </c>
      <c r="K770" s="224" t="s">
        <v>846</v>
      </c>
      <c r="L770" s="225" t="s">
        <v>855</v>
      </c>
      <c r="M770" s="224" t="s">
        <v>2448</v>
      </c>
      <c r="N770" s="224" t="s">
        <v>1240</v>
      </c>
      <c r="O770" s="224" t="s">
        <v>850</v>
      </c>
      <c r="P770" s="225" t="s">
        <v>11165</v>
      </c>
      <c r="Q770" s="224" t="s">
        <v>795</v>
      </c>
      <c r="R770" s="225" t="s">
        <v>855</v>
      </c>
      <c r="S770" s="225" t="s">
        <v>855</v>
      </c>
      <c r="T770" s="225" t="s">
        <v>11164</v>
      </c>
      <c r="U770" s="224" t="s">
        <v>846</v>
      </c>
      <c r="V770" s="224" t="s">
        <v>5673</v>
      </c>
      <c r="W770" s="224" t="s">
        <v>869</v>
      </c>
      <c r="X770" s="228" t="str">
        <f>VLOOKUP(HelpMe7[[#This Row],[Technician]],Technicians[#All],3,FALSE)</f>
        <v>RAK Ceramics</v>
      </c>
      <c r="Y770" s="228" t="str">
        <f>VLOOKUP(HelpMe7[[#This Row],[Technician]],Technicians[#All],2,FALSE)</f>
        <v>SAP PP</v>
      </c>
      <c r="Z770" s="233" t="str">
        <f>IF((TEXT("Oct 28, 2024 00:00 AM","mmm dd, yyyy hh:mm") - TEXT(HelpMe7[[#This Row],[Updated Creation Date]],"mmm dd, yyyy hh:mm"))&gt;0, "Yes","No")</f>
        <v>Yes</v>
      </c>
      <c r="AA770" s="230">
        <f ca="1">IF(HelpMe7[[#This Row],[Updated Resolved Date]]="-",NOW()-TEXT(HelpMe7[[#This Row],[Updated Creation Date]],"mmm dd, yyyy hh:mm"),HelpMe7[[#This Row],[Updated Resolved Date]]-HelpMe7[[#This Row],[Updated Creation Date]])</f>
        <v>63.049879861107911</v>
      </c>
      <c r="AB770" s="231">
        <f>YEAR(TEXT(HelpMe7[[#This Row],[Updated Creation Date]],"mmm dd, yyyy hh:mm"))</f>
        <v>2024</v>
      </c>
      <c r="AC770" s="228">
        <f>WEEKNUM(TEXT(HelpMe7[[#This Row],[Updated Creation Date]],"mmm dd, yyyy hh:mm"),2)</f>
        <v>43</v>
      </c>
      <c r="AD770" s="228" t="str">
        <f>_xlfn.CONCAT(HelpMe7[[#This Row],[Year]],"-W",HelpMe7[[#This Row],[Week'#]])</f>
        <v>2024-W43</v>
      </c>
      <c r="AE770" s="228" t="str">
        <f>IFERROR(VLOOKUP(HelpMe7[[#This Row],[ID]],CGTracker[#All],11,FALSE),"No CG Status Found")</f>
        <v>No CG Status Found</v>
      </c>
      <c r="AF770" s="228">
        <f>MONTH(TEXT(HelpMe7[[#This Row],[Updated Creation Date]],"mmm dd, yyyy hh:mm"))</f>
        <v>10</v>
      </c>
      <c r="AG770" s="228" t="str">
        <f>_xlfn.CONCAT(HelpMe7[[#This Row],[Year]],"-M",HelpMe7[[#This Row],[Month]])</f>
        <v>2024-M10</v>
      </c>
      <c r="AH770" s="228" t="str">
        <f ca="1">IF(HelpMe7[[#This Row],[Age]]&lt;2,"Less than 2",IF(HelpMe7[[#This Row],[Age]]&lt;5,"From 2 to 5",IF(HelpMe7[[#This Row],[Age]]&lt;10,"From 5 to 10","More than 10")))</f>
        <v>More than 10</v>
      </c>
      <c r="AI7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45590.707638888889</v>
      </c>
      <c r="AJ7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71" spans="1:36" ht="14.45">
      <c r="A771" s="236" t="s">
        <v>11166</v>
      </c>
      <c r="B771" s="224" t="s">
        <v>117</v>
      </c>
      <c r="C771" s="224" t="s">
        <v>1035</v>
      </c>
      <c r="D771" s="1" t="s">
        <v>5674</v>
      </c>
      <c r="E771" s="224" t="s">
        <v>4964</v>
      </c>
      <c r="F771" s="224" t="s">
        <v>881</v>
      </c>
      <c r="G771" s="224" t="s">
        <v>882</v>
      </c>
      <c r="H771" s="224" t="s">
        <v>403</v>
      </c>
      <c r="I771" s="227" t="s">
        <v>11167</v>
      </c>
      <c r="J771" s="225" t="s">
        <v>11168</v>
      </c>
      <c r="K771" s="224" t="s">
        <v>846</v>
      </c>
      <c r="L771" s="225" t="s">
        <v>11047</v>
      </c>
      <c r="M771" s="224" t="s">
        <v>4964</v>
      </c>
      <c r="N771" s="224" t="s">
        <v>899</v>
      </c>
      <c r="O771" s="224" t="s">
        <v>850</v>
      </c>
      <c r="P771" s="225" t="s">
        <v>11047</v>
      </c>
      <c r="Q771" s="224" t="s">
        <v>892</v>
      </c>
      <c r="R771" s="225" t="s">
        <v>11169</v>
      </c>
      <c r="S771" s="225" t="s">
        <v>11169</v>
      </c>
      <c r="T771" s="225" t="s">
        <v>11168</v>
      </c>
      <c r="U771" s="224" t="s">
        <v>890</v>
      </c>
      <c r="V771" s="224" t="s">
        <v>855</v>
      </c>
      <c r="W771" s="224" t="s">
        <v>869</v>
      </c>
      <c r="X771" s="228" t="str">
        <f>VLOOKUP(HelpMe7[[#This Row],[Technician]],Technicians[#All],3,FALSE)</f>
        <v>RAK Ceramics</v>
      </c>
      <c r="Y771" s="228" t="str">
        <f>VLOOKUP(HelpMe7[[#This Row],[Technician]],Technicians[#All],2,FALSE)</f>
        <v>SAP Basis</v>
      </c>
      <c r="Z771" s="233" t="str">
        <f>IF((TEXT("Oct 28, 2024 00:00 AM","mmm dd, yyyy hh:mm") - TEXT(HelpMe7[[#This Row],[Updated Creation Date]],"mmm dd, yyyy hh:mm"))&gt;0, "Yes","No")</f>
        <v>No</v>
      </c>
      <c r="AA771" s="230">
        <f ca="1">IF(HelpMe7[[#This Row],[Updated Resolved Date]]="-",NOW()-TEXT(HelpMe7[[#This Row],[Updated Creation Date]],"mmm dd, yyyy hh:mm"),HelpMe7[[#This Row],[Updated Resolved Date]]-HelpMe7[[#This Row],[Updated Creation Date]])</f>
        <v>2.046527777776646</v>
      </c>
      <c r="AB771" s="231">
        <f>YEAR(TEXT(HelpMe7[[#This Row],[Updated Creation Date]],"mmm dd, yyyy hh:mm"))</f>
        <v>2024</v>
      </c>
      <c r="AC771" s="228">
        <f>WEEKNUM(TEXT(HelpMe7[[#This Row],[Updated Creation Date]],"mmm dd, yyyy hh:mm"),2)</f>
        <v>44</v>
      </c>
      <c r="AD771" s="228" t="str">
        <f>_xlfn.CONCAT(HelpMe7[[#This Row],[Year]],"-W",HelpMe7[[#This Row],[Week'#]])</f>
        <v>2024-W44</v>
      </c>
      <c r="AE771" s="228" t="str">
        <f>IFERROR(VLOOKUP(HelpMe7[[#This Row],[ID]],CGTracker[#All],11,FALSE),"No CG Status Found")</f>
        <v>No CG Status Found</v>
      </c>
      <c r="AF771" s="228">
        <f>MONTH(TEXT(HelpMe7[[#This Row],[Updated Creation Date]],"mmm dd, yyyy hh:mm"))</f>
        <v>10</v>
      </c>
      <c r="AG771" s="228" t="str">
        <f>_xlfn.CONCAT(HelpMe7[[#This Row],[Year]],"-M",HelpMe7[[#This Row],[Month]])</f>
        <v>2024-M10</v>
      </c>
      <c r="AH771" s="228" t="str">
        <f ca="1">IF(HelpMe7[[#This Row],[Age]]&lt;2,"Less than 2",IF(HelpMe7[[#This Row],[Age]]&lt;5,"From 2 to 5",IF(HelpMe7[[#This Row],[Age]]&lt;10,"From 5 to 10","More than 10")))</f>
        <v>From 2 to 5</v>
      </c>
      <c r="AI7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45593.386111111111</v>
      </c>
      <c r="AJ7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45595.432638888888</v>
      </c>
    </row>
    <row r="772" spans="1:36" ht="14.45">
      <c r="A772" s="236" t="s">
        <v>11170</v>
      </c>
      <c r="B772" s="224" t="s">
        <v>156</v>
      </c>
      <c r="C772" s="224" t="s">
        <v>892</v>
      </c>
      <c r="D772" s="1" t="s">
        <v>5679</v>
      </c>
      <c r="E772" s="224" t="s">
        <v>5680</v>
      </c>
      <c r="F772" s="224" t="s">
        <v>603</v>
      </c>
      <c r="G772" s="224" t="s">
        <v>895</v>
      </c>
      <c r="H772" s="224" t="s">
        <v>403</v>
      </c>
      <c r="I772" s="227" t="s">
        <v>11171</v>
      </c>
      <c r="J772" s="225" t="s">
        <v>11172</v>
      </c>
      <c r="K772" s="224" t="s">
        <v>846</v>
      </c>
      <c r="L772" s="225" t="s">
        <v>11173</v>
      </c>
      <c r="M772" s="224" t="s">
        <v>603</v>
      </c>
      <c r="N772" s="224" t="s">
        <v>1098</v>
      </c>
      <c r="O772" s="224" t="s">
        <v>917</v>
      </c>
      <c r="P772" s="225" t="s">
        <v>11174</v>
      </c>
      <c r="Q772" s="224" t="s">
        <v>892</v>
      </c>
      <c r="R772" s="225" t="s">
        <v>11175</v>
      </c>
      <c r="S772" s="225" t="s">
        <v>11175</v>
      </c>
      <c r="T772" s="225" t="s">
        <v>11172</v>
      </c>
      <c r="U772" s="224" t="s">
        <v>855</v>
      </c>
      <c r="V772" s="224" t="s">
        <v>855</v>
      </c>
      <c r="W772" s="224" t="s">
        <v>869</v>
      </c>
      <c r="X772" s="228" t="str">
        <f>VLOOKUP(HelpMe7[[#This Row],[Technician]],Technicians[#All],3,FALSE)</f>
        <v>RAK Ceramics</v>
      </c>
      <c r="Y772" s="228" t="str">
        <f>VLOOKUP(HelpMe7[[#This Row],[Technician]],Technicians[#All],2,FALSE)</f>
        <v>SAP ABAP</v>
      </c>
      <c r="Z772" s="233" t="str">
        <f>IF((TEXT("Oct 28, 2024 00:00 AM","mmm dd, yyyy hh:mm") - TEXT(HelpMe7[[#This Row],[Updated Creation Date]],"mmm dd, yyyy hh:mm"))&gt;0, "Yes","No")</f>
        <v>Yes</v>
      </c>
      <c r="AA772" s="230">
        <f ca="1">IF(HelpMe7[[#This Row],[Updated Resolved Date]]="-",NOW()-TEXT(HelpMe7[[#This Row],[Updated Creation Date]],"mmm dd, yyyy hh:mm"),HelpMe7[[#This Row],[Updated Resolved Date]]-HelpMe7[[#This Row],[Updated Creation Date]])</f>
        <v>3.8090277777810115</v>
      </c>
      <c r="AB772" s="231">
        <f>YEAR(TEXT(HelpMe7[[#This Row],[Updated Creation Date]],"mmm dd, yyyy hh:mm"))</f>
        <v>2024</v>
      </c>
      <c r="AC772" s="228">
        <f>WEEKNUM(TEXT(HelpMe7[[#This Row],[Updated Creation Date]],"mmm dd, yyyy hh:mm"),2)</f>
        <v>43</v>
      </c>
      <c r="AD772" s="228" t="str">
        <f>_xlfn.CONCAT(HelpMe7[[#This Row],[Year]],"-W",HelpMe7[[#This Row],[Week'#]])</f>
        <v>2024-W43</v>
      </c>
      <c r="AE772" s="228" t="str">
        <f>IFERROR(VLOOKUP(HelpMe7[[#This Row],[ID]],CGTracker[#All],11,FALSE),"No CG Status Found")</f>
        <v>No CG Status Found</v>
      </c>
      <c r="AF772" s="228">
        <f>MONTH(TEXT(HelpMe7[[#This Row],[Updated Creation Date]],"mmm dd, yyyy hh:mm"))</f>
        <v>10</v>
      </c>
      <c r="AG772" s="228" t="str">
        <f>_xlfn.CONCAT(HelpMe7[[#This Row],[Year]],"-M",HelpMe7[[#This Row],[Month]])</f>
        <v>2024-M10</v>
      </c>
      <c r="AH772" s="228" t="str">
        <f ca="1">IF(HelpMe7[[#This Row],[Age]]&lt;2,"Less than 2",IF(HelpMe7[[#This Row],[Age]]&lt;5,"From 2 to 5",IF(HelpMe7[[#This Row],[Age]]&lt;10,"From 5 to 10","More than 10")))</f>
        <v>From 2 to 5</v>
      </c>
      <c r="AI7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45590.626388888886</v>
      </c>
      <c r="AJ7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45594.435416666667</v>
      </c>
    </row>
    <row r="773" spans="1:36" ht="26.1">
      <c r="A773" s="236" t="s">
        <v>11176</v>
      </c>
      <c r="B773" s="224" t="s">
        <v>156</v>
      </c>
      <c r="C773" s="224" t="s">
        <v>892</v>
      </c>
      <c r="D773" s="1" t="s">
        <v>5687</v>
      </c>
      <c r="E773" s="224" t="s">
        <v>1885</v>
      </c>
      <c r="F773" s="224" t="s">
        <v>518</v>
      </c>
      <c r="G773" s="224" t="s">
        <v>516</v>
      </c>
      <c r="H773" s="224" t="s">
        <v>746</v>
      </c>
      <c r="I773" s="227" t="s">
        <v>11177</v>
      </c>
      <c r="J773" s="225" t="s">
        <v>11178</v>
      </c>
      <c r="K773" s="224" t="s">
        <v>846</v>
      </c>
      <c r="L773" s="225" t="s">
        <v>855</v>
      </c>
      <c r="M773" s="224" t="s">
        <v>1885</v>
      </c>
      <c r="N773" s="224" t="s">
        <v>863</v>
      </c>
      <c r="O773" s="224" t="s">
        <v>917</v>
      </c>
      <c r="P773" s="225" t="s">
        <v>11179</v>
      </c>
      <c r="Q773" s="224" t="s">
        <v>892</v>
      </c>
      <c r="R773" s="225" t="s">
        <v>855</v>
      </c>
      <c r="S773" s="225" t="s">
        <v>11180</v>
      </c>
      <c r="T773" s="225" t="s">
        <v>11178</v>
      </c>
      <c r="U773" s="224" t="s">
        <v>855</v>
      </c>
      <c r="V773" s="224" t="s">
        <v>5693</v>
      </c>
      <c r="W773" s="224" t="s">
        <v>869</v>
      </c>
      <c r="X773" s="228" t="str">
        <f>VLOOKUP(HelpMe7[[#This Row],[Technician]],Technicians[#All],3,FALSE)</f>
        <v>Capgemini</v>
      </c>
      <c r="Y773" s="228" t="str">
        <f>VLOOKUP(HelpMe7[[#This Row],[Technician]],Technicians[#All],2,FALSE)</f>
        <v>SAP SD</v>
      </c>
      <c r="Z773" s="233" t="str">
        <f>IF((TEXT("Oct 28, 2024 00:00 AM","mmm dd, yyyy hh:mm") - TEXT(HelpMe7[[#This Row],[Updated Creation Date]],"mmm dd, yyyy hh:mm"))&gt;0, "Yes","No")</f>
        <v>Yes</v>
      </c>
      <c r="AA773" s="230">
        <f ca="1">IF(HelpMe7[[#This Row],[Updated Resolved Date]]="-",NOW()-TEXT(HelpMe7[[#This Row],[Updated Creation Date]],"mmm dd, yyyy hh:mm"),HelpMe7[[#This Row],[Updated Resolved Date]]-HelpMe7[[#This Row],[Updated Creation Date]])</f>
        <v>63.378352083331265</v>
      </c>
      <c r="AB773" s="231">
        <f>YEAR(TEXT(HelpMe7[[#This Row],[Updated Creation Date]],"mmm dd, yyyy hh:mm"))</f>
        <v>2024</v>
      </c>
      <c r="AC773" s="228">
        <f>WEEKNUM(TEXT(HelpMe7[[#This Row],[Updated Creation Date]],"mmm dd, yyyy hh:mm"),2)</f>
        <v>43</v>
      </c>
      <c r="AD773" s="228" t="str">
        <f>_xlfn.CONCAT(HelpMe7[[#This Row],[Year]],"-W",HelpMe7[[#This Row],[Week'#]])</f>
        <v>2024-W43</v>
      </c>
      <c r="AE773" s="228" t="str">
        <f>IFERROR(VLOOKUP(HelpMe7[[#This Row],[ID]],CGTracker[#All],11,FALSE),"No CG Status Found")</f>
        <v>No CG Status Found</v>
      </c>
      <c r="AF773" s="228">
        <f>MONTH(TEXT(HelpMe7[[#This Row],[Updated Creation Date]],"mmm dd, yyyy hh:mm"))</f>
        <v>10</v>
      </c>
      <c r="AG773" s="228" t="str">
        <f>_xlfn.CONCAT(HelpMe7[[#This Row],[Year]],"-M",HelpMe7[[#This Row],[Month]])</f>
        <v>2024-M10</v>
      </c>
      <c r="AH773" s="228" t="str">
        <f ca="1">IF(HelpMe7[[#This Row],[Age]]&lt;2,"Less than 2",IF(HelpMe7[[#This Row],[Age]]&lt;5,"From 2 to 5",IF(HelpMe7[[#This Row],[Age]]&lt;10,"From 5 to 10","More than 10")))</f>
        <v>More than 10</v>
      </c>
      <c r="AI7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45590.379166666666</v>
      </c>
      <c r="AJ7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74" spans="1:36" ht="26.1">
      <c r="A774" s="236" t="s">
        <v>11181</v>
      </c>
      <c r="B774" s="224" t="s">
        <v>156</v>
      </c>
      <c r="C774" s="224" t="s">
        <v>892</v>
      </c>
      <c r="D774" s="1" t="s">
        <v>5694</v>
      </c>
      <c r="E774" s="224" t="s">
        <v>5695</v>
      </c>
      <c r="F774" s="224" t="s">
        <v>1010</v>
      </c>
      <c r="G774" s="224" t="s">
        <v>1055</v>
      </c>
      <c r="H774" s="224" t="s">
        <v>403</v>
      </c>
      <c r="I774" s="227" t="s">
        <v>11182</v>
      </c>
      <c r="J774" s="225" t="s">
        <v>11183</v>
      </c>
      <c r="K774" s="224" t="s">
        <v>846</v>
      </c>
      <c r="L774" s="225" t="s">
        <v>11184</v>
      </c>
      <c r="M774" s="224" t="s">
        <v>5695</v>
      </c>
      <c r="N774" s="224" t="s">
        <v>5699</v>
      </c>
      <c r="O774" s="224" t="s">
        <v>850</v>
      </c>
      <c r="P774" s="225" t="s">
        <v>11184</v>
      </c>
      <c r="Q774" s="224" t="s">
        <v>795</v>
      </c>
      <c r="R774" s="225" t="s">
        <v>11185</v>
      </c>
      <c r="S774" s="225" t="s">
        <v>11186</v>
      </c>
      <c r="T774" s="225" t="s">
        <v>11183</v>
      </c>
      <c r="U774" s="224" t="s">
        <v>855</v>
      </c>
      <c r="V774" s="224" t="s">
        <v>855</v>
      </c>
      <c r="W774" s="224" t="s">
        <v>869</v>
      </c>
      <c r="X774" s="228" t="str">
        <f>VLOOKUP(HelpMe7[[#This Row],[Technician]],Technicians[#All],3,FALSE)</f>
        <v>RAK Ceramics</v>
      </c>
      <c r="Y774" s="228" t="str">
        <f>VLOOKUP(HelpMe7[[#This Row],[Technician]],Technicians[#All],2,FALSE)</f>
        <v>Business Head India</v>
      </c>
      <c r="Z774" s="233" t="str">
        <f>IF((TEXT("Oct 28, 2024 00:00 AM","mmm dd, yyyy hh:mm") - TEXT(HelpMe7[[#This Row],[Updated Creation Date]],"mmm dd, yyyy hh:mm"))&gt;0, "Yes","No")</f>
        <v>No</v>
      </c>
      <c r="AA774" s="230">
        <f ca="1">IF(HelpMe7[[#This Row],[Updated Resolved Date]]="-",NOW()-TEXT(HelpMe7[[#This Row],[Updated Creation Date]],"mmm dd, yyyy hh:mm"),HelpMe7[[#This Row],[Updated Resolved Date]]-HelpMe7[[#This Row],[Updated Creation Date]])</f>
        <v>7.3187499999985448</v>
      </c>
      <c r="AB774" s="231">
        <f>YEAR(TEXT(HelpMe7[[#This Row],[Updated Creation Date]],"mmm dd, yyyy hh:mm"))</f>
        <v>2024</v>
      </c>
      <c r="AC774" s="228">
        <f>WEEKNUM(TEXT(HelpMe7[[#This Row],[Updated Creation Date]],"mmm dd, yyyy hh:mm"),2)</f>
        <v>44</v>
      </c>
      <c r="AD774" s="228" t="str">
        <f>_xlfn.CONCAT(HelpMe7[[#This Row],[Year]],"-W",HelpMe7[[#This Row],[Week'#]])</f>
        <v>2024-W44</v>
      </c>
      <c r="AE774" s="228" t="str">
        <f>IFERROR(VLOOKUP(HelpMe7[[#This Row],[ID]],CGTracker[#All],11,FALSE),"No CG Status Found")</f>
        <v>No CG Status Found</v>
      </c>
      <c r="AF774" s="228">
        <f>MONTH(TEXT(HelpMe7[[#This Row],[Updated Creation Date]],"mmm dd, yyyy hh:mm"))</f>
        <v>10</v>
      </c>
      <c r="AG774" s="228" t="str">
        <f>_xlfn.CONCAT(HelpMe7[[#This Row],[Year]],"-M",HelpMe7[[#This Row],[Month]])</f>
        <v>2024-M10</v>
      </c>
      <c r="AH774" s="228" t="str">
        <f ca="1">IF(HelpMe7[[#This Row],[Age]]&lt;2,"Less than 2",IF(HelpMe7[[#This Row],[Age]]&lt;5,"From 2 to 5",IF(HelpMe7[[#This Row],[Age]]&lt;10,"From 5 to 10","More than 10")))</f>
        <v>From 5 to 10</v>
      </c>
      <c r="AI7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45594.395138888889</v>
      </c>
      <c r="AJ7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45601.713888888888</v>
      </c>
    </row>
    <row r="775" spans="1:36" ht="26.1">
      <c r="A775" s="236" t="s">
        <v>11187</v>
      </c>
      <c r="B775" s="224" t="s">
        <v>156</v>
      </c>
      <c r="C775" s="224" t="s">
        <v>1035</v>
      </c>
      <c r="D775" s="1" t="s">
        <v>5703</v>
      </c>
      <c r="E775" s="224" t="s">
        <v>5630</v>
      </c>
      <c r="F775" s="224" t="s">
        <v>881</v>
      </c>
      <c r="G775" s="224" t="s">
        <v>882</v>
      </c>
      <c r="H775" s="224" t="s">
        <v>403</v>
      </c>
      <c r="I775" s="227" t="s">
        <v>11188</v>
      </c>
      <c r="J775" s="225" t="s">
        <v>11189</v>
      </c>
      <c r="K775" s="224" t="s">
        <v>890</v>
      </c>
      <c r="L775" s="225" t="s">
        <v>10391</v>
      </c>
      <c r="M775" s="224" t="s">
        <v>5630</v>
      </c>
      <c r="N775" s="224" t="s">
        <v>1156</v>
      </c>
      <c r="O775" s="224" t="s">
        <v>850</v>
      </c>
      <c r="P775" s="225" t="s">
        <v>10391</v>
      </c>
      <c r="Q775" s="224" t="s">
        <v>892</v>
      </c>
      <c r="R775" s="225" t="s">
        <v>10894</v>
      </c>
      <c r="S775" s="225" t="s">
        <v>11190</v>
      </c>
      <c r="T775" s="225" t="s">
        <v>11189</v>
      </c>
      <c r="U775" s="224" t="s">
        <v>855</v>
      </c>
      <c r="V775" s="224" t="s">
        <v>855</v>
      </c>
      <c r="W775" s="224" t="s">
        <v>938</v>
      </c>
      <c r="X775" s="228" t="str">
        <f>VLOOKUP(HelpMe7[[#This Row],[Technician]],Technicians[#All],3,FALSE)</f>
        <v>RAK Ceramics</v>
      </c>
      <c r="Y775" s="228" t="str">
        <f>VLOOKUP(HelpMe7[[#This Row],[Technician]],Technicians[#All],2,FALSE)</f>
        <v>SAP Basis</v>
      </c>
      <c r="Z775" s="233" t="str">
        <f>IF((TEXT("Oct 28, 2024 00:00 AM","mmm dd, yyyy hh:mm") - TEXT(HelpMe7[[#This Row],[Updated Creation Date]],"mmm dd, yyyy hh:mm"))&gt;0, "Yes","No")</f>
        <v>No</v>
      </c>
      <c r="AA775" s="230">
        <f ca="1">IF(HelpMe7[[#This Row],[Updated Resolved Date]]="-",NOW()-TEXT(HelpMe7[[#This Row],[Updated Creation Date]],"mmm dd, yyyy hh:mm"),HelpMe7[[#This Row],[Updated Resolved Date]]-HelpMe7[[#This Row],[Updated Creation Date]])</f>
        <v>0.70138888889050577</v>
      </c>
      <c r="AB775" s="231">
        <f>YEAR(TEXT(HelpMe7[[#This Row],[Updated Creation Date]],"mmm dd, yyyy hh:mm"))</f>
        <v>2024</v>
      </c>
      <c r="AC775" s="228">
        <f>WEEKNUM(TEXT(HelpMe7[[#This Row],[Updated Creation Date]],"mmm dd, yyyy hh:mm"),2)</f>
        <v>44</v>
      </c>
      <c r="AD775" s="228" t="str">
        <f>_xlfn.CONCAT(HelpMe7[[#This Row],[Year]],"-W",HelpMe7[[#This Row],[Week'#]])</f>
        <v>2024-W44</v>
      </c>
      <c r="AE775" s="228" t="str">
        <f>IFERROR(VLOOKUP(HelpMe7[[#This Row],[ID]],CGTracker[#All],11,FALSE),"No CG Status Found")</f>
        <v>No CG Status Found</v>
      </c>
      <c r="AF775" s="228">
        <f>MONTH(TEXT(HelpMe7[[#This Row],[Updated Creation Date]],"mmm dd, yyyy hh:mm"))</f>
        <v>10</v>
      </c>
      <c r="AG775" s="228" t="str">
        <f>_xlfn.CONCAT(HelpMe7[[#This Row],[Year]],"-M",HelpMe7[[#This Row],[Month]])</f>
        <v>2024-M10</v>
      </c>
      <c r="AH775" s="228" t="str">
        <f ca="1">IF(HelpMe7[[#This Row],[Age]]&lt;2,"Less than 2",IF(HelpMe7[[#This Row],[Age]]&lt;5,"From 2 to 5",IF(HelpMe7[[#This Row],[Age]]&lt;10,"From 5 to 10","More than 10")))</f>
        <v>Less than 2</v>
      </c>
      <c r="AI7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45594.71597222222</v>
      </c>
      <c r="AJ7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45595.417361111111</v>
      </c>
    </row>
    <row r="776" spans="1:36" ht="14.45">
      <c r="A776" s="236" t="s">
        <v>11191</v>
      </c>
      <c r="B776" s="224" t="s">
        <v>117</v>
      </c>
      <c r="C776" s="224" t="s">
        <v>892</v>
      </c>
      <c r="D776" s="1" t="s">
        <v>5708</v>
      </c>
      <c r="E776" s="224" t="s">
        <v>1442</v>
      </c>
      <c r="F776" s="224" t="s">
        <v>881</v>
      </c>
      <c r="G776" s="224" t="s">
        <v>882</v>
      </c>
      <c r="H776" s="224" t="s">
        <v>403</v>
      </c>
      <c r="I776" s="227" t="s">
        <v>10304</v>
      </c>
      <c r="J776" s="225" t="s">
        <v>11192</v>
      </c>
      <c r="K776" s="224" t="s">
        <v>846</v>
      </c>
      <c r="L776" s="225" t="s">
        <v>11193</v>
      </c>
      <c r="M776" s="224" t="s">
        <v>1442</v>
      </c>
      <c r="N776" s="224" t="s">
        <v>1446</v>
      </c>
      <c r="O776" s="224" t="s">
        <v>850</v>
      </c>
      <c r="P776" s="225" t="s">
        <v>11193</v>
      </c>
      <c r="Q776" s="224" t="s">
        <v>795</v>
      </c>
      <c r="R776" s="225" t="s">
        <v>11194</v>
      </c>
      <c r="S776" s="225" t="s">
        <v>11194</v>
      </c>
      <c r="T776" s="225" t="s">
        <v>11192</v>
      </c>
      <c r="U776" s="224" t="s">
        <v>846</v>
      </c>
      <c r="V776" s="224" t="s">
        <v>855</v>
      </c>
      <c r="W776" s="224" t="s">
        <v>869</v>
      </c>
      <c r="X776" s="228" t="str">
        <f>VLOOKUP(HelpMe7[[#This Row],[Technician]],Technicians[#All],3,FALSE)</f>
        <v>RAK Ceramics</v>
      </c>
      <c r="Y776" s="228" t="str">
        <f>VLOOKUP(HelpMe7[[#This Row],[Technician]],Technicians[#All],2,FALSE)</f>
        <v>SAP Basis</v>
      </c>
      <c r="Z776" s="230" t="str">
        <f>IF((TEXT("Oct 28, 2024 00:00 AM","mmm dd, yyyy hh:mm") - TEXT(HelpMe7[[#This Row],[Updated Creation Date]],"mmm dd, yyyy hh:mm"))&gt;0, "Yes","No")</f>
        <v>No</v>
      </c>
      <c r="AA776" s="230">
        <f ca="1">IF(HelpMe7[[#This Row],[Updated Resolved Date]]="-",NOW()-TEXT(HelpMe7[[#This Row],[Updated Creation Date]],"mmm dd, yyyy hh:mm"),HelpMe7[[#This Row],[Updated Resolved Date]]-HelpMe7[[#This Row],[Updated Creation Date]])</f>
        <v>7.0874999999941792</v>
      </c>
      <c r="AB776" s="231">
        <f>YEAR(TEXT(HelpMe7[[#This Row],[Updated Creation Date]],"mmm dd, yyyy hh:mm"))</f>
        <v>2024</v>
      </c>
      <c r="AC776" s="228">
        <f>WEEKNUM(TEXT(HelpMe7[[#This Row],[Updated Creation Date]],"mmm dd, yyyy hh:mm"),2)</f>
        <v>44</v>
      </c>
      <c r="AD776" s="228" t="str">
        <f>_xlfn.CONCAT(HelpMe7[[#This Row],[Year]],"-W",HelpMe7[[#This Row],[Week'#]])</f>
        <v>2024-W44</v>
      </c>
      <c r="AE776" s="228" t="str">
        <f>IFERROR(VLOOKUP(HelpMe7[[#This Row],[ID]],CGTracker[#All],11,FALSE),"No CG Status Found")</f>
        <v>No CG Status Found</v>
      </c>
      <c r="AF776" s="228">
        <f>MONTH(TEXT(HelpMe7[[#This Row],[Updated Creation Date]],"mmm dd, yyyy hh:mm"))</f>
        <v>10</v>
      </c>
      <c r="AG776" s="228" t="str">
        <f>_xlfn.CONCAT(HelpMe7[[#This Row],[Year]],"-M",HelpMe7[[#This Row],[Month]])</f>
        <v>2024-M10</v>
      </c>
      <c r="AH776" s="228" t="str">
        <f ca="1">IF(HelpMe7[[#This Row],[Age]]&lt;2,"Less than 2",IF(HelpMe7[[#This Row],[Age]]&lt;5,"From 2 to 5",IF(HelpMe7[[#This Row],[Age]]&lt;10,"From 5 to 10","More than 10")))</f>
        <v>From 5 to 10</v>
      </c>
      <c r="AI7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45594.529861111114</v>
      </c>
      <c r="AJ7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45601.617361111108</v>
      </c>
    </row>
    <row r="777" spans="1:36" ht="26.1">
      <c r="A777" s="236" t="s">
        <v>11195</v>
      </c>
      <c r="B777" s="224" t="s">
        <v>117</v>
      </c>
      <c r="C777" s="224" t="s">
        <v>1035</v>
      </c>
      <c r="D777" s="1" t="s">
        <v>5713</v>
      </c>
      <c r="E777" s="224" t="s">
        <v>4469</v>
      </c>
      <c r="F777" s="224" t="s">
        <v>881</v>
      </c>
      <c r="G777" s="224" t="s">
        <v>882</v>
      </c>
      <c r="H777" s="224" t="s">
        <v>403</v>
      </c>
      <c r="I777" s="227" t="s">
        <v>11196</v>
      </c>
      <c r="J777" s="225" t="s">
        <v>11197</v>
      </c>
      <c r="K777" s="224" t="s">
        <v>890</v>
      </c>
      <c r="L777" s="225" t="s">
        <v>8274</v>
      </c>
      <c r="M777" s="224" t="s">
        <v>4469</v>
      </c>
      <c r="N777" s="224" t="s">
        <v>1156</v>
      </c>
      <c r="O777" s="224" t="s">
        <v>850</v>
      </c>
      <c r="P777" s="225" t="s">
        <v>8274</v>
      </c>
      <c r="Q777" s="224" t="s">
        <v>892</v>
      </c>
      <c r="R777" s="225" t="s">
        <v>11198</v>
      </c>
      <c r="S777" s="225" t="s">
        <v>11198</v>
      </c>
      <c r="T777" s="225" t="s">
        <v>11197</v>
      </c>
      <c r="U777" s="224" t="s">
        <v>890</v>
      </c>
      <c r="V777" s="224" t="s">
        <v>855</v>
      </c>
      <c r="W777" s="224" t="s">
        <v>938</v>
      </c>
      <c r="X777" s="228" t="str">
        <f>VLOOKUP(HelpMe7[[#This Row],[Technician]],Technicians[#All],3,FALSE)</f>
        <v>RAK Ceramics</v>
      </c>
      <c r="Y777" s="228" t="str">
        <f>VLOOKUP(HelpMe7[[#This Row],[Technician]],Technicians[#All],2,FALSE)</f>
        <v>SAP Basis</v>
      </c>
      <c r="Z777" s="233" t="str">
        <f>IF((TEXT("Oct 28, 2024 00:00 AM","mmm dd, yyyy hh:mm") - TEXT(HelpMe7[[#This Row],[Updated Creation Date]],"mmm dd, yyyy hh:mm"))&gt;0, "Yes","No")</f>
        <v>No</v>
      </c>
      <c r="AA777" s="230">
        <f ca="1">IF(HelpMe7[[#This Row],[Updated Resolved Date]]="-",NOW()-TEXT(HelpMe7[[#This Row],[Updated Creation Date]],"mmm dd, yyyy hh:mm"),HelpMe7[[#This Row],[Updated Resolved Date]]-HelpMe7[[#This Row],[Updated Creation Date]])</f>
        <v>4.0645833333328483</v>
      </c>
      <c r="AB777" s="231">
        <f>YEAR(TEXT(HelpMe7[[#This Row],[Updated Creation Date]],"mmm dd, yyyy hh:mm"))</f>
        <v>2024</v>
      </c>
      <c r="AC777" s="228">
        <f>WEEKNUM(TEXT(HelpMe7[[#This Row],[Updated Creation Date]],"mmm dd, yyyy hh:mm"),2)</f>
        <v>44</v>
      </c>
      <c r="AD777" s="228" t="str">
        <f>_xlfn.CONCAT(HelpMe7[[#This Row],[Year]],"-W",HelpMe7[[#This Row],[Week'#]])</f>
        <v>2024-W44</v>
      </c>
      <c r="AE777" s="228" t="str">
        <f>IFERROR(VLOOKUP(HelpMe7[[#This Row],[ID]],CGTracker[#All],11,FALSE),"No CG Status Found")</f>
        <v>No CG Status Found</v>
      </c>
      <c r="AF777" s="228">
        <f>MONTH(TEXT(HelpMe7[[#This Row],[Updated Creation Date]],"mmm dd, yyyy hh:mm"))</f>
        <v>10</v>
      </c>
      <c r="AG777" s="228" t="str">
        <f>_xlfn.CONCAT(HelpMe7[[#This Row],[Year]],"-M",HelpMe7[[#This Row],[Month]])</f>
        <v>2024-M10</v>
      </c>
      <c r="AH777" s="228" t="str">
        <f ca="1">IF(HelpMe7[[#This Row],[Age]]&lt;2,"Less than 2",IF(HelpMe7[[#This Row],[Age]]&lt;5,"From 2 to 5",IF(HelpMe7[[#This Row],[Age]]&lt;10,"From 5 to 10","More than 10")))</f>
        <v>From 2 to 5</v>
      </c>
      <c r="AI7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45593.644444444442</v>
      </c>
      <c r="AJ7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45597.709027777775</v>
      </c>
    </row>
    <row r="778" spans="1:36" ht="26.1">
      <c r="A778" s="236" t="s">
        <v>11199</v>
      </c>
      <c r="B778" s="224" t="s">
        <v>156</v>
      </c>
      <c r="C778" s="224" t="s">
        <v>795</v>
      </c>
      <c r="D778" s="1" t="s">
        <v>5718</v>
      </c>
      <c r="E778" s="224" t="s">
        <v>1877</v>
      </c>
      <c r="F778" s="224" t="s">
        <v>5719</v>
      </c>
      <c r="G778" s="224" t="s">
        <v>860</v>
      </c>
      <c r="H778" s="224" t="s">
        <v>403</v>
      </c>
      <c r="I778" s="227" t="s">
        <v>11200</v>
      </c>
      <c r="J778" s="225" t="s">
        <v>11201</v>
      </c>
      <c r="K778" s="224" t="s">
        <v>846</v>
      </c>
      <c r="L778" s="225" t="s">
        <v>11202</v>
      </c>
      <c r="M778" s="224" t="s">
        <v>1877</v>
      </c>
      <c r="N778" s="224" t="s">
        <v>1666</v>
      </c>
      <c r="O778" s="224" t="s">
        <v>850</v>
      </c>
      <c r="P778" s="225" t="s">
        <v>11202</v>
      </c>
      <c r="Q778" s="224" t="s">
        <v>795</v>
      </c>
      <c r="R778" s="225" t="s">
        <v>11203</v>
      </c>
      <c r="S778" s="225" t="s">
        <v>11204</v>
      </c>
      <c r="T778" s="225" t="s">
        <v>11201</v>
      </c>
      <c r="U778" s="224" t="s">
        <v>855</v>
      </c>
      <c r="V778" s="224" t="s">
        <v>855</v>
      </c>
      <c r="W778" s="224" t="s">
        <v>2514</v>
      </c>
      <c r="X778" s="228" t="str">
        <f>VLOOKUP(HelpMe7[[#This Row],[Technician]],Technicians[#All],3,FALSE)</f>
        <v>RAK Ceramics</v>
      </c>
      <c r="Y778" s="228" t="str">
        <f>VLOOKUP(HelpMe7[[#This Row],[Technician]],Technicians[#All],2,FALSE)</f>
        <v>Sarfraz Khan</v>
      </c>
      <c r="Z778" s="233" t="str">
        <f>IF((TEXT("Oct 28, 2024 00:00 AM","mmm dd, yyyy hh:mm") - TEXT(HelpMe7[[#This Row],[Updated Creation Date]],"mmm dd, yyyy hh:mm"))&gt;0, "Yes","No")</f>
        <v>Yes</v>
      </c>
      <c r="AA778" s="230">
        <f ca="1">IF(HelpMe7[[#This Row],[Updated Resolved Date]]="-",NOW()-TEXT(HelpMe7[[#This Row],[Updated Creation Date]],"mmm dd, yyyy hh:mm"),HelpMe7[[#This Row],[Updated Resolved Date]]-HelpMe7[[#This Row],[Updated Creation Date]])</f>
        <v>33.225000000005821</v>
      </c>
      <c r="AB778" s="231">
        <f>YEAR(TEXT(HelpMe7[[#This Row],[Updated Creation Date]],"mmm dd, yyyy hh:mm"))</f>
        <v>2024</v>
      </c>
      <c r="AC778" s="228">
        <f>WEEKNUM(TEXT(HelpMe7[[#This Row],[Updated Creation Date]],"mmm dd, yyyy hh:mm"),2)</f>
        <v>43</v>
      </c>
      <c r="AD778" s="228" t="str">
        <f>_xlfn.CONCAT(HelpMe7[[#This Row],[Year]],"-W",HelpMe7[[#This Row],[Week'#]])</f>
        <v>2024-W43</v>
      </c>
      <c r="AE778" s="228" t="str">
        <f>IFERROR(VLOOKUP(HelpMe7[[#This Row],[ID]],CGTracker[#All],11,FALSE),"No CG Status Found")</f>
        <v>No CG Status Found</v>
      </c>
      <c r="AF778" s="228">
        <f>MONTH(TEXT(HelpMe7[[#This Row],[Updated Creation Date]],"mmm dd, yyyy hh:mm"))</f>
        <v>10</v>
      </c>
      <c r="AG778" s="228" t="str">
        <f>_xlfn.CONCAT(HelpMe7[[#This Row],[Year]],"-M",HelpMe7[[#This Row],[Month]])</f>
        <v>2024-M10</v>
      </c>
      <c r="AH778" s="228" t="str">
        <f ca="1">IF(HelpMe7[[#This Row],[Age]]&lt;2,"Less than 2",IF(HelpMe7[[#This Row],[Age]]&lt;5,"From 2 to 5",IF(HelpMe7[[#This Row],[Age]]&lt;10,"From 5 to 10","More than 10")))</f>
        <v>More than 10</v>
      </c>
      <c r="AI7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45590.503472222219</v>
      </c>
      <c r="AJ7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45623.728472222225</v>
      </c>
    </row>
    <row r="779" spans="1:36" ht="14.45">
      <c r="A779" s="236" t="s">
        <v>11205</v>
      </c>
      <c r="B779" s="224" t="s">
        <v>156</v>
      </c>
      <c r="C779" s="224" t="s">
        <v>795</v>
      </c>
      <c r="D779" s="1" t="s">
        <v>211</v>
      </c>
      <c r="E779" s="224" t="s">
        <v>1506</v>
      </c>
      <c r="F779" s="224" t="s">
        <v>2232</v>
      </c>
      <c r="G779" s="224" t="s">
        <v>941</v>
      </c>
      <c r="H779" s="224" t="s">
        <v>403</v>
      </c>
      <c r="I779" s="227" t="s">
        <v>11206</v>
      </c>
      <c r="J779" s="225" t="s">
        <v>11207</v>
      </c>
      <c r="K779" s="224" t="s">
        <v>846</v>
      </c>
      <c r="L779" s="225" t="s">
        <v>11208</v>
      </c>
      <c r="M779" s="224" t="s">
        <v>1506</v>
      </c>
      <c r="N779" s="224" t="s">
        <v>1122</v>
      </c>
      <c r="O779" s="224" t="s">
        <v>850</v>
      </c>
      <c r="P779" s="225" t="s">
        <v>11208</v>
      </c>
      <c r="Q779" s="224" t="s">
        <v>795</v>
      </c>
      <c r="R779" s="225" t="s">
        <v>11209</v>
      </c>
      <c r="S779" s="225" t="s">
        <v>11209</v>
      </c>
      <c r="T779" s="225" t="s">
        <v>11207</v>
      </c>
      <c r="U779" s="224" t="s">
        <v>855</v>
      </c>
      <c r="V779" s="224" t="s">
        <v>855</v>
      </c>
      <c r="W779" s="224" t="s">
        <v>869</v>
      </c>
      <c r="X779" s="228" t="str">
        <f>VLOOKUP(HelpMe7[[#This Row],[Technician]],Technicians[#All],3,FALSE)</f>
        <v>Capgemini</v>
      </c>
      <c r="Y779" s="228" t="str">
        <f>VLOOKUP(HelpMe7[[#This Row],[Technician]],Technicians[#All],2,FALSE)</f>
        <v>SAP MM</v>
      </c>
      <c r="Z779" s="233" t="str">
        <f>IF((TEXT("Oct 28, 2024 00:00 AM","mmm dd, yyyy hh:mm") - TEXT(HelpMe7[[#This Row],[Updated Creation Date]],"mmm dd, yyyy hh:mm"))&gt;0, "Yes","No")</f>
        <v>No</v>
      </c>
      <c r="AA779" s="230">
        <f ca="1">IF(HelpMe7[[#This Row],[Updated Resolved Date]]="-",NOW()-TEXT(HelpMe7[[#This Row],[Updated Creation Date]],"mmm dd, yyyy hh:mm"),HelpMe7[[#This Row],[Updated Resolved Date]]-HelpMe7[[#This Row],[Updated Creation Date]])</f>
        <v>36.98750000000291</v>
      </c>
      <c r="AB779" s="231">
        <f>YEAR(TEXT(HelpMe7[[#This Row],[Updated Creation Date]],"mmm dd, yyyy hh:mm"))</f>
        <v>2024</v>
      </c>
      <c r="AC779" s="228">
        <f>WEEKNUM(TEXT(HelpMe7[[#This Row],[Updated Creation Date]],"mmm dd, yyyy hh:mm"),2)</f>
        <v>44</v>
      </c>
      <c r="AD779" s="228" t="str">
        <f>_xlfn.CONCAT(HelpMe7[[#This Row],[Year]],"-W",HelpMe7[[#This Row],[Week'#]])</f>
        <v>2024-W44</v>
      </c>
      <c r="AE779" s="228" t="str">
        <f>IFERROR(VLOOKUP(HelpMe7[[#This Row],[ID]],CGTracker[#All],11,FALSE),"No CG Status Found")</f>
        <v>No CG Status Found</v>
      </c>
      <c r="AF779" s="228">
        <f>MONTH(TEXT(HelpMe7[[#This Row],[Updated Creation Date]],"mmm dd, yyyy hh:mm"))</f>
        <v>10</v>
      </c>
      <c r="AG779" s="228" t="str">
        <f>_xlfn.CONCAT(HelpMe7[[#This Row],[Year]],"-M",HelpMe7[[#This Row],[Month]])</f>
        <v>2024-M10</v>
      </c>
      <c r="AH779" s="228" t="str">
        <f ca="1">IF(HelpMe7[[#This Row],[Age]]&lt;2,"Less than 2",IF(HelpMe7[[#This Row],[Age]]&lt;5,"From 2 to 5",IF(HelpMe7[[#This Row],[Age]]&lt;10,"From 5 to 10","More than 10")))</f>
        <v>More than 10</v>
      </c>
      <c r="AI7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45593.486805555556</v>
      </c>
      <c r="AJ7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45630.474305555559</v>
      </c>
    </row>
    <row r="780" spans="1:36" ht="14.45">
      <c r="A780" s="236" t="s">
        <v>11210</v>
      </c>
      <c r="B780" s="224" t="s">
        <v>156</v>
      </c>
      <c r="C780" s="224" t="s">
        <v>892</v>
      </c>
      <c r="D780" s="1" t="s">
        <v>5731</v>
      </c>
      <c r="E780" s="224" t="s">
        <v>5732</v>
      </c>
      <c r="F780" s="224" t="s">
        <v>881</v>
      </c>
      <c r="G780" s="224" t="s">
        <v>882</v>
      </c>
      <c r="H780" s="224" t="s">
        <v>403</v>
      </c>
      <c r="I780" s="227" t="s">
        <v>11211</v>
      </c>
      <c r="J780" s="225" t="s">
        <v>11212</v>
      </c>
      <c r="K780" s="224" t="s">
        <v>846</v>
      </c>
      <c r="L780" s="225" t="s">
        <v>10391</v>
      </c>
      <c r="M780" s="224" t="s">
        <v>5732</v>
      </c>
      <c r="N780" s="224" t="s">
        <v>3010</v>
      </c>
      <c r="O780" s="224" t="s">
        <v>850</v>
      </c>
      <c r="P780" s="225" t="s">
        <v>10391</v>
      </c>
      <c r="Q780" s="224" t="s">
        <v>795</v>
      </c>
      <c r="R780" s="225" t="s">
        <v>11213</v>
      </c>
      <c r="S780" s="225" t="s">
        <v>11214</v>
      </c>
      <c r="T780" s="225" t="s">
        <v>11212</v>
      </c>
      <c r="U780" s="224" t="s">
        <v>855</v>
      </c>
      <c r="V780" s="224" t="s">
        <v>855</v>
      </c>
      <c r="W780" s="224" t="s">
        <v>869</v>
      </c>
      <c r="X780" s="228" t="str">
        <f>VLOOKUP(HelpMe7[[#This Row],[Technician]],Technicians[#All],3,FALSE)</f>
        <v>RAK Ceramics</v>
      </c>
      <c r="Y780" s="228" t="str">
        <f>VLOOKUP(HelpMe7[[#This Row],[Technician]],Technicians[#All],2,FALSE)</f>
        <v>SAP Basis</v>
      </c>
      <c r="Z780" s="233" t="str">
        <f>IF((TEXT("Oct 28, 2024 00:00 AM","mmm dd, yyyy hh:mm") - TEXT(HelpMe7[[#This Row],[Updated Creation Date]],"mmm dd, yyyy hh:mm"))&gt;0, "Yes","No")</f>
        <v>No</v>
      </c>
      <c r="AA780" s="230">
        <f ca="1">IF(HelpMe7[[#This Row],[Updated Resolved Date]]="-",NOW()-TEXT(HelpMe7[[#This Row],[Updated Creation Date]],"mmm dd, yyyy hh:mm"),HelpMe7[[#This Row],[Updated Resolved Date]]-HelpMe7[[#This Row],[Updated Creation Date]])</f>
        <v>1.7874999999985448</v>
      </c>
      <c r="AB780" s="231">
        <f>YEAR(TEXT(HelpMe7[[#This Row],[Updated Creation Date]],"mmm dd, yyyy hh:mm"))</f>
        <v>2024</v>
      </c>
      <c r="AC780" s="228">
        <f>WEEKNUM(TEXT(HelpMe7[[#This Row],[Updated Creation Date]],"mmm dd, yyyy hh:mm"),2)</f>
        <v>44</v>
      </c>
      <c r="AD780" s="228" t="str">
        <f>_xlfn.CONCAT(HelpMe7[[#This Row],[Year]],"-W",HelpMe7[[#This Row],[Week'#]])</f>
        <v>2024-W44</v>
      </c>
      <c r="AE780" s="228" t="str">
        <f>IFERROR(VLOOKUP(HelpMe7[[#This Row],[ID]],CGTracker[#All],11,FALSE),"No CG Status Found")</f>
        <v>No CG Status Found</v>
      </c>
      <c r="AF780" s="228">
        <f>MONTH(TEXT(HelpMe7[[#This Row],[Updated Creation Date]],"mmm dd, yyyy hh:mm"))</f>
        <v>10</v>
      </c>
      <c r="AG780" s="228" t="str">
        <f>_xlfn.CONCAT(HelpMe7[[#This Row],[Year]],"-M",HelpMe7[[#This Row],[Month]])</f>
        <v>2024-M10</v>
      </c>
      <c r="AH780" s="228" t="str">
        <f ca="1">IF(HelpMe7[[#This Row],[Age]]&lt;2,"Less than 2",IF(HelpMe7[[#This Row],[Age]]&lt;5,"From 2 to 5",IF(HelpMe7[[#This Row],[Age]]&lt;10,"From 5 to 10","More than 10")))</f>
        <v>Less than 2</v>
      </c>
      <c r="AI7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45593.627083333333</v>
      </c>
      <c r="AJ7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45595.414583333331</v>
      </c>
    </row>
    <row r="781" spans="1:36" ht="26.1">
      <c r="A781" s="236" t="s">
        <v>11215</v>
      </c>
      <c r="B781" s="224" t="s">
        <v>117</v>
      </c>
      <c r="C781" s="224" t="s">
        <v>795</v>
      </c>
      <c r="D781" s="1" t="s">
        <v>5737</v>
      </c>
      <c r="E781" s="224" t="s">
        <v>1308</v>
      </c>
      <c r="F781" s="224" t="s">
        <v>881</v>
      </c>
      <c r="G781" s="224" t="s">
        <v>882</v>
      </c>
      <c r="H781" s="224" t="s">
        <v>403</v>
      </c>
      <c r="I781" s="227" t="s">
        <v>11216</v>
      </c>
      <c r="J781" s="225" t="s">
        <v>8809</v>
      </c>
      <c r="K781" s="224" t="s">
        <v>890</v>
      </c>
      <c r="L781" s="225" t="s">
        <v>10391</v>
      </c>
      <c r="M781" s="224" t="s">
        <v>1010</v>
      </c>
      <c r="N781" s="224" t="s">
        <v>924</v>
      </c>
      <c r="O781" s="224" t="s">
        <v>850</v>
      </c>
      <c r="P781" s="225" t="s">
        <v>11217</v>
      </c>
      <c r="Q781" s="224" t="s">
        <v>795</v>
      </c>
      <c r="R781" s="225" t="s">
        <v>11218</v>
      </c>
      <c r="S781" s="225" t="s">
        <v>11218</v>
      </c>
      <c r="T781" s="225" t="s">
        <v>8809</v>
      </c>
      <c r="U781" s="224" t="s">
        <v>890</v>
      </c>
      <c r="V781" s="224" t="s">
        <v>855</v>
      </c>
      <c r="W781" s="224" t="s">
        <v>938</v>
      </c>
      <c r="X781" s="228" t="str">
        <f>VLOOKUP(HelpMe7[[#This Row],[Technician]],Technicians[#All],3,FALSE)</f>
        <v>RAK Ceramics</v>
      </c>
      <c r="Y781" s="228" t="str">
        <f>VLOOKUP(HelpMe7[[#This Row],[Technician]],Technicians[#All],2,FALSE)</f>
        <v>SAP Basis</v>
      </c>
      <c r="Z781" s="233" t="str">
        <f>IF((TEXT("Oct 28, 2024 00:00 AM","mmm dd, yyyy hh:mm") - TEXT(HelpMe7[[#This Row],[Updated Creation Date]],"mmm dd, yyyy hh:mm"))&gt;0, "Yes","No")</f>
        <v>No</v>
      </c>
      <c r="AA781" s="230">
        <f ca="1">IF(HelpMe7[[#This Row],[Updated Resolved Date]]="-",NOW()-TEXT(HelpMe7[[#This Row],[Updated Creation Date]],"mmm dd, yyyy hh:mm"),HelpMe7[[#This Row],[Updated Resolved Date]]-HelpMe7[[#This Row],[Updated Creation Date]])</f>
        <v>1.0923611111138598</v>
      </c>
      <c r="AB781" s="231">
        <f>YEAR(TEXT(HelpMe7[[#This Row],[Updated Creation Date]],"mmm dd, yyyy hh:mm"))</f>
        <v>2024</v>
      </c>
      <c r="AC781" s="228">
        <f>WEEKNUM(TEXT(HelpMe7[[#This Row],[Updated Creation Date]],"mmm dd, yyyy hh:mm"),2)</f>
        <v>44</v>
      </c>
      <c r="AD781" s="228" t="str">
        <f>_xlfn.CONCAT(HelpMe7[[#This Row],[Year]],"-W",HelpMe7[[#This Row],[Week'#]])</f>
        <v>2024-W44</v>
      </c>
      <c r="AE781" s="228" t="str">
        <f>IFERROR(VLOOKUP(HelpMe7[[#This Row],[ID]],CGTracker[#All],11,FALSE),"No CG Status Found")</f>
        <v>No CG Status Found</v>
      </c>
      <c r="AF781" s="228">
        <f>MONTH(TEXT(HelpMe7[[#This Row],[Updated Creation Date]],"mmm dd, yyyy hh:mm"))</f>
        <v>10</v>
      </c>
      <c r="AG781" s="228" t="str">
        <f>_xlfn.CONCAT(HelpMe7[[#This Row],[Year]],"-M",HelpMe7[[#This Row],[Month]])</f>
        <v>2024-M10</v>
      </c>
      <c r="AH781" s="228" t="str">
        <f ca="1">IF(HelpMe7[[#This Row],[Age]]&lt;2,"Less than 2",IF(HelpMe7[[#This Row],[Age]]&lt;5,"From 2 to 5",IF(HelpMe7[[#This Row],[Age]]&lt;10,"From 5 to 10","More than 10")))</f>
        <v>Less than 2</v>
      </c>
      <c r="AI7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45594.330555555556</v>
      </c>
      <c r="AJ7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45595.42291666667</v>
      </c>
    </row>
    <row r="782" spans="1:36" ht="14.45">
      <c r="A782" s="236" t="s">
        <v>11219</v>
      </c>
      <c r="B782" s="224" t="s">
        <v>117</v>
      </c>
      <c r="C782" s="224" t="s">
        <v>892</v>
      </c>
      <c r="D782" s="1" t="s">
        <v>5742</v>
      </c>
      <c r="E782" s="224" t="s">
        <v>2825</v>
      </c>
      <c r="F782" s="224" t="s">
        <v>881</v>
      </c>
      <c r="G782" s="224" t="s">
        <v>882</v>
      </c>
      <c r="H782" s="224" t="s">
        <v>403</v>
      </c>
      <c r="I782" s="227" t="s">
        <v>11220</v>
      </c>
      <c r="J782" s="225" t="s">
        <v>11221</v>
      </c>
      <c r="K782" s="224" t="s">
        <v>846</v>
      </c>
      <c r="L782" s="225" t="s">
        <v>10391</v>
      </c>
      <c r="M782" s="224" t="s">
        <v>2825</v>
      </c>
      <c r="N782" s="224" t="s">
        <v>1240</v>
      </c>
      <c r="O782" s="224" t="s">
        <v>850</v>
      </c>
      <c r="P782" s="225" t="s">
        <v>10391</v>
      </c>
      <c r="Q782" s="224" t="s">
        <v>795</v>
      </c>
      <c r="R782" s="225" t="s">
        <v>11222</v>
      </c>
      <c r="S782" s="225" t="s">
        <v>11222</v>
      </c>
      <c r="T782" s="225" t="s">
        <v>11221</v>
      </c>
      <c r="U782" s="224" t="s">
        <v>890</v>
      </c>
      <c r="V782" s="224" t="s">
        <v>855</v>
      </c>
      <c r="W782" s="224" t="s">
        <v>869</v>
      </c>
      <c r="X782" s="228" t="str">
        <f>VLOOKUP(HelpMe7[[#This Row],[Technician]],Technicians[#All],3,FALSE)</f>
        <v>RAK Ceramics</v>
      </c>
      <c r="Y782" s="228" t="str">
        <f>VLOOKUP(HelpMe7[[#This Row],[Technician]],Technicians[#All],2,FALSE)</f>
        <v>SAP Basis</v>
      </c>
      <c r="Z782" s="233" t="str">
        <f>IF((TEXT("Oct 28, 2024 00:00 AM","mmm dd, yyyy hh:mm") - TEXT(HelpMe7[[#This Row],[Updated Creation Date]],"mmm dd, yyyy hh:mm"))&gt;0, "Yes","No")</f>
        <v>No</v>
      </c>
      <c r="AA782" s="230">
        <f ca="1">IF(HelpMe7[[#This Row],[Updated Resolved Date]]="-",NOW()-TEXT(HelpMe7[[#This Row],[Updated Creation Date]],"mmm dd, yyyy hh:mm"),HelpMe7[[#This Row],[Updated Resolved Date]]-HelpMe7[[#This Row],[Updated Creation Date]])</f>
        <v>1.7131944444481633</v>
      </c>
      <c r="AB782" s="231">
        <f>YEAR(TEXT(HelpMe7[[#This Row],[Updated Creation Date]],"mmm dd, yyyy hh:mm"))</f>
        <v>2024</v>
      </c>
      <c r="AC782" s="228">
        <f>WEEKNUM(TEXT(HelpMe7[[#This Row],[Updated Creation Date]],"mmm dd, yyyy hh:mm"),2)</f>
        <v>44</v>
      </c>
      <c r="AD782" s="228" t="str">
        <f>_xlfn.CONCAT(HelpMe7[[#This Row],[Year]],"-W",HelpMe7[[#This Row],[Week'#]])</f>
        <v>2024-W44</v>
      </c>
      <c r="AE782" s="228" t="str">
        <f>IFERROR(VLOOKUP(HelpMe7[[#This Row],[ID]],CGTracker[#All],11,FALSE),"No CG Status Found")</f>
        <v>No CG Status Found</v>
      </c>
      <c r="AF782" s="228">
        <f>MONTH(TEXT(HelpMe7[[#This Row],[Updated Creation Date]],"mmm dd, yyyy hh:mm"))</f>
        <v>10</v>
      </c>
      <c r="AG782" s="228" t="str">
        <f>_xlfn.CONCAT(HelpMe7[[#This Row],[Year]],"-M",HelpMe7[[#This Row],[Month]])</f>
        <v>2024-M10</v>
      </c>
      <c r="AH782" s="228" t="str">
        <f ca="1">IF(HelpMe7[[#This Row],[Age]]&lt;2,"Less than 2",IF(HelpMe7[[#This Row],[Age]]&lt;5,"From 2 to 5",IF(HelpMe7[[#This Row],[Age]]&lt;10,"From 5 to 10","More than 10")))</f>
        <v>Less than 2</v>
      </c>
      <c r="AI7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45593.71597222222</v>
      </c>
      <c r="AJ7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45595.429166666669</v>
      </c>
    </row>
    <row r="783" spans="1:36" ht="26.1">
      <c r="A783" s="236" t="s">
        <v>11223</v>
      </c>
      <c r="B783" s="224" t="s">
        <v>117</v>
      </c>
      <c r="C783" s="224" t="s">
        <v>795</v>
      </c>
      <c r="D783" s="1" t="s">
        <v>5747</v>
      </c>
      <c r="E783" s="224" t="s">
        <v>3978</v>
      </c>
      <c r="F783" s="224" t="s">
        <v>881</v>
      </c>
      <c r="G783" s="224" t="s">
        <v>882</v>
      </c>
      <c r="H783" s="224" t="s">
        <v>403</v>
      </c>
      <c r="I783" s="227" t="s">
        <v>11224</v>
      </c>
      <c r="J783" s="225" t="s">
        <v>11225</v>
      </c>
      <c r="K783" s="224" t="s">
        <v>890</v>
      </c>
      <c r="L783" s="225" t="s">
        <v>10676</v>
      </c>
      <c r="M783" s="224" t="s">
        <v>933</v>
      </c>
      <c r="N783" s="224" t="s">
        <v>1024</v>
      </c>
      <c r="O783" s="224" t="s">
        <v>850</v>
      </c>
      <c r="P783" s="225" t="s">
        <v>10676</v>
      </c>
      <c r="Q783" s="224" t="s">
        <v>795</v>
      </c>
      <c r="R783" s="225" t="s">
        <v>11226</v>
      </c>
      <c r="S783" s="225" t="s">
        <v>11227</v>
      </c>
      <c r="T783" s="225" t="s">
        <v>11225</v>
      </c>
      <c r="U783" s="224" t="s">
        <v>890</v>
      </c>
      <c r="V783" s="224" t="s">
        <v>855</v>
      </c>
      <c r="W783" s="224" t="s">
        <v>938</v>
      </c>
      <c r="X783" s="228" t="str">
        <f>VLOOKUP(HelpMe7[[#This Row],[Technician]],Technicians[#All],3,FALSE)</f>
        <v>RAK Ceramics</v>
      </c>
      <c r="Y783" s="228" t="str">
        <f>VLOOKUP(HelpMe7[[#This Row],[Technician]],Technicians[#All],2,FALSE)</f>
        <v>SAP Basis</v>
      </c>
      <c r="Z783" s="233" t="str">
        <f>IF((TEXT("Oct 28, 2024 00:00 AM","mmm dd, yyyy hh:mm") - TEXT(HelpMe7[[#This Row],[Updated Creation Date]],"mmm dd, yyyy hh:mm"))&gt;0, "Yes","No")</f>
        <v>Yes</v>
      </c>
      <c r="AA783" s="230">
        <f ca="1">IF(HelpMe7[[#This Row],[Updated Resolved Date]]="-",NOW()-TEXT(HelpMe7[[#This Row],[Updated Creation Date]],"mmm dd, yyyy hh:mm"),HelpMe7[[#This Row],[Updated Resolved Date]]-HelpMe7[[#This Row],[Updated Creation Date]])</f>
        <v>9.2166666666671517</v>
      </c>
      <c r="AB783" s="231">
        <f>YEAR(TEXT(HelpMe7[[#This Row],[Updated Creation Date]],"mmm dd, yyyy hh:mm"))</f>
        <v>2024</v>
      </c>
      <c r="AC783" s="228">
        <f>WEEKNUM(TEXT(HelpMe7[[#This Row],[Updated Creation Date]],"mmm dd, yyyy hh:mm"),2)</f>
        <v>43</v>
      </c>
      <c r="AD783" s="228" t="str">
        <f>_xlfn.CONCAT(HelpMe7[[#This Row],[Year]],"-W",HelpMe7[[#This Row],[Week'#]])</f>
        <v>2024-W43</v>
      </c>
      <c r="AE783" s="228" t="str">
        <f>IFERROR(VLOOKUP(HelpMe7[[#This Row],[ID]],CGTracker[#All],11,FALSE),"No CG Status Found")</f>
        <v>No CG Status Found</v>
      </c>
      <c r="AF783" s="228">
        <f>MONTH(TEXT(HelpMe7[[#This Row],[Updated Creation Date]],"mmm dd, yyyy hh:mm"))</f>
        <v>10</v>
      </c>
      <c r="AG783" s="228" t="str">
        <f>_xlfn.CONCAT(HelpMe7[[#This Row],[Year]],"-M",HelpMe7[[#This Row],[Month]])</f>
        <v>2024-M10</v>
      </c>
      <c r="AH783" s="228" t="str">
        <f ca="1">IF(HelpMe7[[#This Row],[Age]]&lt;2,"Less than 2",IF(HelpMe7[[#This Row],[Age]]&lt;5,"From 2 to 5",IF(HelpMe7[[#This Row],[Age]]&lt;10,"From 5 to 10","More than 10")))</f>
        <v>From 5 to 10</v>
      </c>
      <c r="AI7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45591.500694444447</v>
      </c>
      <c r="AJ7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45600.717361111114</v>
      </c>
    </row>
    <row r="784" spans="1:36" ht="26.1">
      <c r="A784" s="236" t="s">
        <v>11228</v>
      </c>
      <c r="B784" s="224" t="s">
        <v>117</v>
      </c>
      <c r="C784" s="224" t="s">
        <v>795</v>
      </c>
      <c r="D784" s="1" t="s">
        <v>5753</v>
      </c>
      <c r="E784" s="224" t="s">
        <v>5486</v>
      </c>
      <c r="F784" s="224" t="s">
        <v>3586</v>
      </c>
      <c r="G784" s="224" t="s">
        <v>1055</v>
      </c>
      <c r="H784" s="224" t="s">
        <v>268</v>
      </c>
      <c r="I784" s="227" t="s">
        <v>11229</v>
      </c>
      <c r="J784" s="225" t="s">
        <v>11230</v>
      </c>
      <c r="K784" s="224" t="s">
        <v>846</v>
      </c>
      <c r="L784" s="225" t="s">
        <v>855</v>
      </c>
      <c r="M784" s="224" t="s">
        <v>933</v>
      </c>
      <c r="N784" s="224" t="s">
        <v>5756</v>
      </c>
      <c r="O784" s="224" t="s">
        <v>850</v>
      </c>
      <c r="P784" s="225" t="s">
        <v>11231</v>
      </c>
      <c r="Q784" s="224" t="s">
        <v>795</v>
      </c>
      <c r="R784" s="225" t="s">
        <v>855</v>
      </c>
      <c r="S784" s="225" t="s">
        <v>11232</v>
      </c>
      <c r="T784" s="225" t="s">
        <v>11230</v>
      </c>
      <c r="U784" s="224" t="s">
        <v>846</v>
      </c>
      <c r="V784" s="224" t="s">
        <v>855</v>
      </c>
      <c r="W784" s="224" t="s">
        <v>869</v>
      </c>
      <c r="X784" s="228" t="str">
        <f>VLOOKUP(HelpMe7[[#This Row],[Technician]],Technicians[#All],3,FALSE)</f>
        <v>Capgemini</v>
      </c>
      <c r="Y784" s="228" t="str">
        <f>VLOOKUP(HelpMe7[[#This Row],[Technician]],Technicians[#All],2,FALSE)</f>
        <v>SAP PP</v>
      </c>
      <c r="Z784" s="233" t="str">
        <f>IF((TEXT("Oct 28, 2024 00:00 AM","mmm dd, yyyy hh:mm") - TEXT(HelpMe7[[#This Row],[Updated Creation Date]],"mmm dd, yyyy hh:mm"))&gt;0, "Yes","No")</f>
        <v>Yes</v>
      </c>
      <c r="AA784" s="230">
        <f ca="1">IF(HelpMe7[[#This Row],[Updated Resolved Date]]="-",NOW()-TEXT(HelpMe7[[#This Row],[Updated Creation Date]],"mmm dd, yyyy hh:mm"),HelpMe7[[#This Row],[Updated Resolved Date]]-HelpMe7[[#This Row],[Updated Creation Date]])</f>
        <v>61.270018749994051</v>
      </c>
      <c r="AB784" s="231">
        <f>YEAR(TEXT(HelpMe7[[#This Row],[Updated Creation Date]],"mmm dd, yyyy hh:mm"))</f>
        <v>2024</v>
      </c>
      <c r="AC784" s="228">
        <f>WEEKNUM(TEXT(HelpMe7[[#This Row],[Updated Creation Date]],"mmm dd, yyyy hh:mm"),2)</f>
        <v>43</v>
      </c>
      <c r="AD784" s="228" t="str">
        <f>_xlfn.CONCAT(HelpMe7[[#This Row],[Year]],"-W",HelpMe7[[#This Row],[Week'#]])</f>
        <v>2024-W43</v>
      </c>
      <c r="AE784" s="228" t="str">
        <f>IFERROR(VLOOKUP(HelpMe7[[#This Row],[ID]],CGTracker[#All],11,FALSE),"No CG Status Found")</f>
        <v>No CG Status Found</v>
      </c>
      <c r="AF784" s="228">
        <f>MONTH(TEXT(HelpMe7[[#This Row],[Updated Creation Date]],"mmm dd, yyyy hh:mm"))</f>
        <v>10</v>
      </c>
      <c r="AG784" s="228" t="str">
        <f>_xlfn.CONCAT(HelpMe7[[#This Row],[Year]],"-M",HelpMe7[[#This Row],[Month]])</f>
        <v>2024-M10</v>
      </c>
      <c r="AH784" s="228" t="str">
        <f ca="1">IF(HelpMe7[[#This Row],[Age]]&lt;2,"Less than 2",IF(HelpMe7[[#This Row],[Age]]&lt;5,"From 2 to 5",IF(HelpMe7[[#This Row],[Age]]&lt;10,"From 5 to 10","More than 10")))</f>
        <v>More than 10</v>
      </c>
      <c r="AI7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45592.487500000003</v>
      </c>
      <c r="AJ7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85" spans="1:36" ht="26.1">
      <c r="A785" s="236" t="s">
        <v>11233</v>
      </c>
      <c r="B785" s="224" t="s">
        <v>117</v>
      </c>
      <c r="C785" s="224" t="s">
        <v>841</v>
      </c>
      <c r="D785" s="1" t="s">
        <v>5760</v>
      </c>
      <c r="E785" s="224" t="s">
        <v>5761</v>
      </c>
      <c r="F785" s="224" t="s">
        <v>881</v>
      </c>
      <c r="G785" s="224" t="s">
        <v>882</v>
      </c>
      <c r="H785" s="224" t="s">
        <v>403</v>
      </c>
      <c r="I785" s="227" t="s">
        <v>11234</v>
      </c>
      <c r="J785" s="225" t="s">
        <v>919</v>
      </c>
      <c r="K785" s="224" t="s">
        <v>890</v>
      </c>
      <c r="L785" s="225" t="s">
        <v>11235</v>
      </c>
      <c r="M785" s="224" t="s">
        <v>5765</v>
      </c>
      <c r="N785" s="224" t="s">
        <v>899</v>
      </c>
      <c r="O785" s="224" t="s">
        <v>850</v>
      </c>
      <c r="P785" s="225" t="s">
        <v>11217</v>
      </c>
      <c r="Q785" s="224" t="s">
        <v>841</v>
      </c>
      <c r="R785" s="225" t="s">
        <v>5771</v>
      </c>
      <c r="S785" s="225" t="s">
        <v>5771</v>
      </c>
      <c r="T785" s="225" t="s">
        <v>919</v>
      </c>
      <c r="U785" s="224" t="s">
        <v>890</v>
      </c>
      <c r="V785" s="224" t="s">
        <v>855</v>
      </c>
      <c r="W785" s="224" t="s">
        <v>938</v>
      </c>
      <c r="X785" s="228" t="str">
        <f>VLOOKUP(HelpMe7[[#This Row],[Technician]],Technicians[#All],3,FALSE)</f>
        <v>RAK Ceramics</v>
      </c>
      <c r="Y785" s="228" t="str">
        <f>VLOOKUP(HelpMe7[[#This Row],[Technician]],Technicians[#All],2,FALSE)</f>
        <v>SAP Basis</v>
      </c>
      <c r="Z785" s="233" t="str">
        <f>IF((TEXT("Oct 28, 2024 00:00 AM","mmm dd, yyyy hh:mm") - TEXT(HelpMe7[[#This Row],[Updated Creation Date]],"mmm dd, yyyy hh:mm"))&gt;0, "Yes","No")</f>
        <v>No</v>
      </c>
      <c r="AA785" s="230">
        <f ca="1">IF(HelpMe7[[#This Row],[Updated Resolved Date]]="-",NOW()-TEXT(HelpMe7[[#This Row],[Updated Creation Date]],"mmm dd, yyyy hh:mm"),HelpMe7[[#This Row],[Updated Resolved Date]]-HelpMe7[[#This Row],[Updated Creation Date]])</f>
        <v>0.12708333333284827</v>
      </c>
      <c r="AB785" s="231">
        <f>YEAR(TEXT(HelpMe7[[#This Row],[Updated Creation Date]],"mmm dd, yyyy hh:mm"))</f>
        <v>2024</v>
      </c>
      <c r="AC785" s="228">
        <f>WEEKNUM(TEXT(HelpMe7[[#This Row],[Updated Creation Date]],"mmm dd, yyyy hh:mm"),2)</f>
        <v>44</v>
      </c>
      <c r="AD785" s="228" t="str">
        <f>_xlfn.CONCAT(HelpMe7[[#This Row],[Year]],"-W",HelpMe7[[#This Row],[Week'#]])</f>
        <v>2024-W44</v>
      </c>
      <c r="AE785" s="228" t="str">
        <f>IFERROR(VLOOKUP(HelpMe7[[#This Row],[ID]],CGTracker[#All],11,FALSE),"No CG Status Found")</f>
        <v>No CG Status Found</v>
      </c>
      <c r="AF785" s="228">
        <f>MONTH(TEXT(HelpMe7[[#This Row],[Updated Creation Date]],"mmm dd, yyyy hh:mm"))</f>
        <v>10</v>
      </c>
      <c r="AG785" s="228" t="str">
        <f>_xlfn.CONCAT(HelpMe7[[#This Row],[Year]],"-M",HelpMe7[[#This Row],[Month]])</f>
        <v>2024-M10</v>
      </c>
      <c r="AH785" s="228" t="str">
        <f ca="1">IF(HelpMe7[[#This Row],[Age]]&lt;2,"Less than 2",IF(HelpMe7[[#This Row],[Age]]&lt;5,"From 2 to 5",IF(HelpMe7[[#This Row],[Age]]&lt;10,"From 5 to 10","More than 10")))</f>
        <v>Less than 2</v>
      </c>
      <c r="AI7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45593.530555555553</v>
      </c>
      <c r="AJ7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45593.657638888886</v>
      </c>
    </row>
    <row r="786" spans="1:36" ht="14.45">
      <c r="A786" s="236" t="s">
        <v>11236</v>
      </c>
      <c r="B786" s="224" t="s">
        <v>117</v>
      </c>
      <c r="C786" s="224" t="s">
        <v>795</v>
      </c>
      <c r="D786" s="1" t="s">
        <v>5767</v>
      </c>
      <c r="E786" s="224" t="s">
        <v>880</v>
      </c>
      <c r="F786" s="224" t="s">
        <v>881</v>
      </c>
      <c r="G786" s="224" t="s">
        <v>882</v>
      </c>
      <c r="H786" s="224" t="s">
        <v>403</v>
      </c>
      <c r="I786" s="227" t="s">
        <v>11237</v>
      </c>
      <c r="J786" s="225" t="s">
        <v>5773</v>
      </c>
      <c r="K786" s="224" t="s">
        <v>846</v>
      </c>
      <c r="L786" s="225" t="s">
        <v>11142</v>
      </c>
      <c r="M786" s="224" t="s">
        <v>880</v>
      </c>
      <c r="N786" s="224" t="s">
        <v>886</v>
      </c>
      <c r="O786" s="224" t="s">
        <v>850</v>
      </c>
      <c r="P786" s="225" t="s">
        <v>11142</v>
      </c>
      <c r="Q786" s="224" t="s">
        <v>795</v>
      </c>
      <c r="R786" s="225" t="s">
        <v>11238</v>
      </c>
      <c r="S786" s="225" t="s">
        <v>11238</v>
      </c>
      <c r="T786" s="225" t="s">
        <v>5773</v>
      </c>
      <c r="U786" s="224" t="s">
        <v>890</v>
      </c>
      <c r="V786" s="224" t="s">
        <v>855</v>
      </c>
      <c r="W786" s="224" t="s">
        <v>869</v>
      </c>
      <c r="X786" s="228" t="str">
        <f>VLOOKUP(HelpMe7[[#This Row],[Technician]],Technicians[#All],3,FALSE)</f>
        <v>RAK Ceramics</v>
      </c>
      <c r="Y786" s="228" t="str">
        <f>VLOOKUP(HelpMe7[[#This Row],[Technician]],Technicians[#All],2,FALSE)</f>
        <v>SAP Basis</v>
      </c>
      <c r="Z786" s="233" t="str">
        <f>IF((TEXT("Oct 28, 2024 00:00 AM","mmm dd, yyyy hh:mm") - TEXT(HelpMe7[[#This Row],[Updated Creation Date]],"mmm dd, yyyy hh:mm"))&gt;0, "Yes","No")</f>
        <v>No</v>
      </c>
      <c r="AA786" s="230">
        <f ca="1">IF(HelpMe7[[#This Row],[Updated Resolved Date]]="-",NOW()-TEXT(HelpMe7[[#This Row],[Updated Creation Date]],"mmm dd, yyyy hh:mm"),HelpMe7[[#This Row],[Updated Resolved Date]]-HelpMe7[[#This Row],[Updated Creation Date]])</f>
        <v>0.13819444444379769</v>
      </c>
      <c r="AB786" s="231">
        <f>YEAR(TEXT(HelpMe7[[#This Row],[Updated Creation Date]],"mmm dd, yyyy hh:mm"))</f>
        <v>2024</v>
      </c>
      <c r="AC786" s="228">
        <f>WEEKNUM(TEXT(HelpMe7[[#This Row],[Updated Creation Date]],"mmm dd, yyyy hh:mm"),2)</f>
        <v>44</v>
      </c>
      <c r="AD786" s="228" t="str">
        <f>_xlfn.CONCAT(HelpMe7[[#This Row],[Year]],"-W",HelpMe7[[#This Row],[Week'#]])</f>
        <v>2024-W44</v>
      </c>
      <c r="AE786" s="228" t="str">
        <f>IFERROR(VLOOKUP(HelpMe7[[#This Row],[ID]],CGTracker[#All],11,FALSE),"No CG Status Found")</f>
        <v>No CG Status Found</v>
      </c>
      <c r="AF786" s="228">
        <f>MONTH(TEXT(HelpMe7[[#This Row],[Updated Creation Date]],"mmm dd, yyyy hh:mm"))</f>
        <v>10</v>
      </c>
      <c r="AG786" s="228" t="str">
        <f>_xlfn.CONCAT(HelpMe7[[#This Row],[Year]],"-M",HelpMe7[[#This Row],[Month]])</f>
        <v>2024-M10</v>
      </c>
      <c r="AH786" s="228" t="str">
        <f ca="1">IF(HelpMe7[[#This Row],[Age]]&lt;2,"Less than 2",IF(HelpMe7[[#This Row],[Age]]&lt;5,"From 2 to 5",IF(HelpMe7[[#This Row],[Age]]&lt;10,"From 5 to 10","More than 10")))</f>
        <v>Less than 2</v>
      </c>
      <c r="AI7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45593.511805555558</v>
      </c>
      <c r="AJ7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v>
      </c>
    </row>
    <row r="787" spans="1:36" ht="14.45">
      <c r="A787" s="236" t="s">
        <v>11239</v>
      </c>
      <c r="B787" s="224" t="s">
        <v>117</v>
      </c>
      <c r="C787" s="224" t="s">
        <v>795</v>
      </c>
      <c r="D787" s="1" t="s">
        <v>5772</v>
      </c>
      <c r="E787" s="224" t="s">
        <v>880</v>
      </c>
      <c r="F787" s="224" t="s">
        <v>881</v>
      </c>
      <c r="G787" s="224" t="s">
        <v>882</v>
      </c>
      <c r="H787" s="224" t="s">
        <v>403</v>
      </c>
      <c r="I787" s="227" t="s">
        <v>11240</v>
      </c>
      <c r="J787" s="225" t="s">
        <v>11241</v>
      </c>
      <c r="K787" s="224" t="s">
        <v>846</v>
      </c>
      <c r="L787" s="225" t="s">
        <v>11142</v>
      </c>
      <c r="M787" s="224" t="s">
        <v>880</v>
      </c>
      <c r="N787" s="224" t="s">
        <v>886</v>
      </c>
      <c r="O787" s="224" t="s">
        <v>850</v>
      </c>
      <c r="P787" s="225" t="s">
        <v>11142</v>
      </c>
      <c r="Q787" s="224" t="s">
        <v>795</v>
      </c>
      <c r="R787" s="225" t="s">
        <v>11242</v>
      </c>
      <c r="S787" s="225" t="s">
        <v>11242</v>
      </c>
      <c r="T787" s="225" t="s">
        <v>11241</v>
      </c>
      <c r="U787" s="224" t="s">
        <v>890</v>
      </c>
      <c r="V787" s="224" t="s">
        <v>855</v>
      </c>
      <c r="W787" s="224" t="s">
        <v>869</v>
      </c>
      <c r="X787" s="228" t="str">
        <f>VLOOKUP(HelpMe7[[#This Row],[Technician]],Technicians[#All],3,FALSE)</f>
        <v>RAK Ceramics</v>
      </c>
      <c r="Y787" s="228" t="str">
        <f>VLOOKUP(HelpMe7[[#This Row],[Technician]],Technicians[#All],2,FALSE)</f>
        <v>SAP Basis</v>
      </c>
      <c r="Z787" s="230" t="str">
        <f>IF((TEXT("Oct 28, 2024 00:00 AM","mmm dd, yyyy hh:mm") - TEXT(HelpMe7[[#This Row],[Updated Creation Date]],"mmm dd, yyyy hh:mm"))&gt;0, "Yes","No")</f>
        <v>No</v>
      </c>
      <c r="AA787" s="230">
        <f ca="1">IF(HelpMe7[[#This Row],[Updated Resolved Date]]="-",NOW()-TEXT(HelpMe7[[#This Row],[Updated Creation Date]],"mmm dd, yyyy hh:mm"),HelpMe7[[#This Row],[Updated Resolved Date]]-HelpMe7[[#This Row],[Updated Creation Date]])</f>
        <v>0.11319444444961846</v>
      </c>
      <c r="AB787" s="231">
        <f>YEAR(TEXT(HelpMe7[[#This Row],[Updated Creation Date]],"mmm dd, yyyy hh:mm"))</f>
        <v>2024</v>
      </c>
      <c r="AC787" s="228">
        <f>WEEKNUM(TEXT(HelpMe7[[#This Row],[Updated Creation Date]],"mmm dd, yyyy hh:mm"),2)</f>
        <v>44</v>
      </c>
      <c r="AD787" s="228" t="str">
        <f>_xlfn.CONCAT(HelpMe7[[#This Row],[Year]],"-W",HelpMe7[[#This Row],[Week'#]])</f>
        <v>2024-W44</v>
      </c>
      <c r="AE787" s="228" t="str">
        <f>IFERROR(VLOOKUP(HelpMe7[[#This Row],[ID]],CGTracker[#All],11,FALSE),"No CG Status Found")</f>
        <v>No CG Status Found</v>
      </c>
      <c r="AF787" s="228">
        <f>MONTH(TEXT(HelpMe7[[#This Row],[Updated Creation Date]],"mmm dd, yyyy hh:mm"))</f>
        <v>10</v>
      </c>
      <c r="AG787" s="228" t="str">
        <f>_xlfn.CONCAT(HelpMe7[[#This Row],[Year]],"-M",HelpMe7[[#This Row],[Month]])</f>
        <v>2024-M10</v>
      </c>
      <c r="AH787" s="228" t="str">
        <f ca="1">IF(HelpMe7[[#This Row],[Age]]&lt;2,"Less than 2",IF(HelpMe7[[#This Row],[Age]]&lt;5,"From 2 to 5",IF(HelpMe7[[#This Row],[Age]]&lt;10,"From 5 to 10","More than 10")))</f>
        <v>Less than 2</v>
      </c>
      <c r="AI7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45593.532638888886</v>
      </c>
      <c r="AJ7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45593.645833333336</v>
      </c>
    </row>
    <row r="788" spans="1:36" ht="14.45">
      <c r="A788" s="236" t="s">
        <v>11243</v>
      </c>
      <c r="B788" s="224" t="s">
        <v>117</v>
      </c>
      <c r="C788" s="224" t="s">
        <v>795</v>
      </c>
      <c r="D788" s="1" t="s">
        <v>5777</v>
      </c>
      <c r="E788" s="224" t="s">
        <v>5761</v>
      </c>
      <c r="F788" s="224" t="s">
        <v>881</v>
      </c>
      <c r="G788" s="224" t="s">
        <v>882</v>
      </c>
      <c r="H788" s="224" t="s">
        <v>403</v>
      </c>
      <c r="I788" s="227" t="s">
        <v>11244</v>
      </c>
      <c r="J788" s="225" t="s">
        <v>11245</v>
      </c>
      <c r="K788" s="224" t="s">
        <v>846</v>
      </c>
      <c r="L788" s="225" t="s">
        <v>11246</v>
      </c>
      <c r="M788" s="224" t="s">
        <v>933</v>
      </c>
      <c r="N788" s="224" t="s">
        <v>899</v>
      </c>
      <c r="O788" s="224" t="s">
        <v>850</v>
      </c>
      <c r="P788" s="225" t="s">
        <v>11246</v>
      </c>
      <c r="Q788" s="224" t="s">
        <v>795</v>
      </c>
      <c r="R788" s="225" t="s">
        <v>11247</v>
      </c>
      <c r="S788" s="225" t="s">
        <v>11247</v>
      </c>
      <c r="T788" s="225" t="s">
        <v>11245</v>
      </c>
      <c r="U788" s="224" t="s">
        <v>890</v>
      </c>
      <c r="V788" s="224" t="s">
        <v>855</v>
      </c>
      <c r="W788" s="224" t="s">
        <v>869</v>
      </c>
      <c r="X788" s="228" t="str">
        <f>VLOOKUP(HelpMe7[[#This Row],[Technician]],Technicians[#All],3,FALSE)</f>
        <v>RAK Ceramics</v>
      </c>
      <c r="Y788" s="228" t="str">
        <f>VLOOKUP(HelpMe7[[#This Row],[Technician]],Technicians[#All],2,FALSE)</f>
        <v>SAP Basis</v>
      </c>
      <c r="Z788" s="233" t="str">
        <f>IF((TEXT("Oct 28, 2024 00:00 AM","mmm dd, yyyy hh:mm") - TEXT(HelpMe7[[#This Row],[Updated Creation Date]],"mmm dd, yyyy hh:mm"))&gt;0, "Yes","No")</f>
        <v>No</v>
      </c>
      <c r="AA788" s="230">
        <f ca="1">IF(HelpMe7[[#This Row],[Updated Resolved Date]]="-",NOW()-TEXT(HelpMe7[[#This Row],[Updated Creation Date]],"mmm dd, yyyy hh:mm"),HelpMe7[[#This Row],[Updated Resolved Date]]-HelpMe7[[#This Row],[Updated Creation Date]])</f>
        <v>0.77708333333430346</v>
      </c>
      <c r="AB788" s="231">
        <f>YEAR(TEXT(HelpMe7[[#This Row],[Updated Creation Date]],"mmm dd, yyyy hh:mm"))</f>
        <v>2024</v>
      </c>
      <c r="AC788" s="228">
        <f>WEEKNUM(TEXT(HelpMe7[[#This Row],[Updated Creation Date]],"mmm dd, yyyy hh:mm"),2)</f>
        <v>44</v>
      </c>
      <c r="AD788" s="228" t="str">
        <f>_xlfn.CONCAT(HelpMe7[[#This Row],[Year]],"-W",HelpMe7[[#This Row],[Week'#]])</f>
        <v>2024-W44</v>
      </c>
      <c r="AE788" s="228" t="str">
        <f>IFERROR(VLOOKUP(HelpMe7[[#This Row],[ID]],CGTracker[#All],11,FALSE),"No CG Status Found")</f>
        <v>No CG Status Found</v>
      </c>
      <c r="AF788" s="228">
        <f>MONTH(TEXT(HelpMe7[[#This Row],[Updated Creation Date]],"mmm dd, yyyy hh:mm"))</f>
        <v>10</v>
      </c>
      <c r="AG788" s="228" t="str">
        <f>_xlfn.CONCAT(HelpMe7[[#This Row],[Year]],"-M",HelpMe7[[#This Row],[Month]])</f>
        <v>2024-M10</v>
      </c>
      <c r="AH788" s="228" t="str">
        <f ca="1">IF(HelpMe7[[#This Row],[Age]]&lt;2,"Less than 2",IF(HelpMe7[[#This Row],[Age]]&lt;5,"From 2 to 5",IF(HelpMe7[[#This Row],[Age]]&lt;10,"From 5 to 10","More than 10")))</f>
        <v>Less than 2</v>
      </c>
      <c r="AI7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45593.640972222223</v>
      </c>
      <c r="AJ7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45594.418055555558</v>
      </c>
    </row>
    <row r="789" spans="1:36" ht="26.1">
      <c r="A789" s="236" t="s">
        <v>11248</v>
      </c>
      <c r="B789" s="224" t="s">
        <v>117</v>
      </c>
      <c r="C789" s="224" t="s">
        <v>795</v>
      </c>
      <c r="D789" s="1" t="s">
        <v>5783</v>
      </c>
      <c r="E789" s="224" t="s">
        <v>5784</v>
      </c>
      <c r="F789" s="224" t="s">
        <v>881</v>
      </c>
      <c r="G789" s="224" t="s">
        <v>882</v>
      </c>
      <c r="H789" s="224" t="s">
        <v>403</v>
      </c>
      <c r="I789" s="227" t="s">
        <v>11249</v>
      </c>
      <c r="J789" s="225" t="s">
        <v>11250</v>
      </c>
      <c r="K789" s="224" t="s">
        <v>890</v>
      </c>
      <c r="L789" s="225" t="s">
        <v>9850</v>
      </c>
      <c r="M789" s="224" t="s">
        <v>933</v>
      </c>
      <c r="N789" s="224" t="s">
        <v>945</v>
      </c>
      <c r="O789" s="224" t="s">
        <v>850</v>
      </c>
      <c r="P789" s="225" t="s">
        <v>9850</v>
      </c>
      <c r="Q789" s="224" t="s">
        <v>795</v>
      </c>
      <c r="R789" s="225" t="s">
        <v>11251</v>
      </c>
      <c r="S789" s="225" t="s">
        <v>11252</v>
      </c>
      <c r="T789" s="225" t="s">
        <v>11250</v>
      </c>
      <c r="U789" s="224" t="s">
        <v>890</v>
      </c>
      <c r="V789" s="224" t="s">
        <v>855</v>
      </c>
      <c r="W789" s="224" t="s">
        <v>938</v>
      </c>
      <c r="X789" s="228" t="str">
        <f>VLOOKUP(HelpMe7[[#This Row],[Technician]],Technicians[#All],3,FALSE)</f>
        <v>RAK Ceramics</v>
      </c>
      <c r="Y789" s="228" t="str">
        <f>VLOOKUP(HelpMe7[[#This Row],[Technician]],Technicians[#All],2,FALSE)</f>
        <v>SAP Basis</v>
      </c>
      <c r="Z789" s="233" t="str">
        <f>IF((TEXT("Oct 28, 2024 00:00 AM","mmm dd, yyyy hh:mm") - TEXT(HelpMe7[[#This Row],[Updated Creation Date]],"mmm dd, yyyy hh:mm"))&gt;0, "Yes","No")</f>
        <v>No</v>
      </c>
      <c r="AA789" s="230">
        <f ca="1">IF(HelpMe7[[#This Row],[Updated Resolved Date]]="-",NOW()-TEXT(HelpMe7[[#This Row],[Updated Creation Date]],"mmm dd, yyyy hh:mm"),HelpMe7[[#This Row],[Updated Resolved Date]]-HelpMe7[[#This Row],[Updated Creation Date]])</f>
        <v>7.0041666666656965</v>
      </c>
      <c r="AB789" s="231">
        <f>YEAR(TEXT(HelpMe7[[#This Row],[Updated Creation Date]],"mmm dd, yyyy hh:mm"))</f>
        <v>2024</v>
      </c>
      <c r="AC789" s="228">
        <f>WEEKNUM(TEXT(HelpMe7[[#This Row],[Updated Creation Date]],"mmm dd, yyyy hh:mm"),2)</f>
        <v>44</v>
      </c>
      <c r="AD789" s="228" t="str">
        <f>_xlfn.CONCAT(HelpMe7[[#This Row],[Year]],"-W",HelpMe7[[#This Row],[Week'#]])</f>
        <v>2024-W44</v>
      </c>
      <c r="AE789" s="228" t="str">
        <f>IFERROR(VLOOKUP(HelpMe7[[#This Row],[ID]],CGTracker[#All],11,FALSE),"No CG Status Found")</f>
        <v>No CG Status Found</v>
      </c>
      <c r="AF789" s="228">
        <f>MONTH(TEXT(HelpMe7[[#This Row],[Updated Creation Date]],"mmm dd, yyyy hh:mm"))</f>
        <v>10</v>
      </c>
      <c r="AG789" s="228" t="str">
        <f>_xlfn.CONCAT(HelpMe7[[#This Row],[Year]],"-M",HelpMe7[[#This Row],[Month]])</f>
        <v>2024-M10</v>
      </c>
      <c r="AH789" s="228" t="str">
        <f ca="1">IF(HelpMe7[[#This Row],[Age]]&lt;2,"Less than 2",IF(HelpMe7[[#This Row],[Age]]&lt;5,"From 2 to 5",IF(HelpMe7[[#This Row],[Age]]&lt;10,"From 5 to 10","More than 10")))</f>
        <v>From 5 to 10</v>
      </c>
      <c r="AI7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45593.727777777778</v>
      </c>
      <c r="AJ7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45600.731944444444</v>
      </c>
    </row>
    <row r="790" spans="1:36" ht="26.1">
      <c r="A790" s="236" t="s">
        <v>11253</v>
      </c>
      <c r="B790" s="224" t="s">
        <v>117</v>
      </c>
      <c r="C790" s="224" t="s">
        <v>892</v>
      </c>
      <c r="D790" s="1" t="s">
        <v>5790</v>
      </c>
      <c r="E790" s="224" t="s">
        <v>5791</v>
      </c>
      <c r="F790" s="224" t="s">
        <v>881</v>
      </c>
      <c r="G790" s="224" t="s">
        <v>882</v>
      </c>
      <c r="H790" s="224" t="s">
        <v>403</v>
      </c>
      <c r="I790" s="227" t="s">
        <v>11254</v>
      </c>
      <c r="J790" s="225" t="s">
        <v>11255</v>
      </c>
      <c r="K790" s="224" t="s">
        <v>890</v>
      </c>
      <c r="L790" s="225" t="s">
        <v>8274</v>
      </c>
      <c r="M790" s="224" t="s">
        <v>5791</v>
      </c>
      <c r="N790" s="224" t="s">
        <v>1082</v>
      </c>
      <c r="O790" s="224" t="s">
        <v>850</v>
      </c>
      <c r="P790" s="225" t="s">
        <v>8274</v>
      </c>
      <c r="Q790" s="224" t="s">
        <v>795</v>
      </c>
      <c r="R790" s="225" t="s">
        <v>11256</v>
      </c>
      <c r="S790" s="225" t="s">
        <v>11256</v>
      </c>
      <c r="T790" s="225" t="s">
        <v>11255</v>
      </c>
      <c r="U790" s="224" t="s">
        <v>890</v>
      </c>
      <c r="V790" s="224" t="s">
        <v>855</v>
      </c>
      <c r="W790" s="224" t="s">
        <v>938</v>
      </c>
      <c r="X790" s="228" t="str">
        <f>VLOOKUP(HelpMe7[[#This Row],[Technician]],Technicians[#All],3,FALSE)</f>
        <v>RAK Ceramics</v>
      </c>
      <c r="Y790" s="228" t="str">
        <f>VLOOKUP(HelpMe7[[#This Row],[Technician]],Technicians[#All],2,FALSE)</f>
        <v>SAP Basis</v>
      </c>
      <c r="Z790" s="233" t="str">
        <f>IF((TEXT("Oct 28, 2024 00:00 AM","mmm dd, yyyy hh:mm") - TEXT(HelpMe7[[#This Row],[Updated Creation Date]],"mmm dd, yyyy hh:mm"))&gt;0, "Yes","No")</f>
        <v>No</v>
      </c>
      <c r="AA790" s="230">
        <f ca="1">IF(HelpMe7[[#This Row],[Updated Resolved Date]]="-",NOW()-TEXT(HelpMe7[[#This Row],[Updated Creation Date]],"mmm dd, yyyy hh:mm"),HelpMe7[[#This Row],[Updated Resolved Date]]-HelpMe7[[#This Row],[Updated Creation Date]])</f>
        <v>3.2562499999985448</v>
      </c>
      <c r="AB790" s="231">
        <f>YEAR(TEXT(HelpMe7[[#This Row],[Updated Creation Date]],"mmm dd, yyyy hh:mm"))</f>
        <v>2024</v>
      </c>
      <c r="AC790" s="228">
        <f>WEEKNUM(TEXT(HelpMe7[[#This Row],[Updated Creation Date]],"mmm dd, yyyy hh:mm"),2)</f>
        <v>44</v>
      </c>
      <c r="AD790" s="228" t="str">
        <f>_xlfn.CONCAT(HelpMe7[[#This Row],[Year]],"-W",HelpMe7[[#This Row],[Week'#]])</f>
        <v>2024-W44</v>
      </c>
      <c r="AE790" s="228" t="str">
        <f>IFERROR(VLOOKUP(HelpMe7[[#This Row],[ID]],CGTracker[#All],11,FALSE),"No CG Status Found")</f>
        <v>No CG Status Found</v>
      </c>
      <c r="AF790" s="228">
        <f>MONTH(TEXT(HelpMe7[[#This Row],[Updated Creation Date]],"mmm dd, yyyy hh:mm"))</f>
        <v>10</v>
      </c>
      <c r="AG790" s="228" t="str">
        <f>_xlfn.CONCAT(HelpMe7[[#This Row],[Year]],"-M",HelpMe7[[#This Row],[Month]])</f>
        <v>2024-M10</v>
      </c>
      <c r="AH790" s="228" t="str">
        <f ca="1">IF(HelpMe7[[#This Row],[Age]]&lt;2,"Less than 2",IF(HelpMe7[[#This Row],[Age]]&lt;5,"From 2 to 5",IF(HelpMe7[[#This Row],[Age]]&lt;10,"From 5 to 10","More than 10")))</f>
        <v>From 2 to 5</v>
      </c>
      <c r="AI7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45594.451388888891</v>
      </c>
      <c r="AJ7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45597.707638888889</v>
      </c>
    </row>
    <row r="791" spans="1:36" ht="26.1">
      <c r="A791" s="236" t="s">
        <v>11257</v>
      </c>
      <c r="B791" s="224" t="s">
        <v>117</v>
      </c>
      <c r="C791" s="224" t="s">
        <v>795</v>
      </c>
      <c r="D791" s="1" t="s">
        <v>5796</v>
      </c>
      <c r="E791" s="224" t="s">
        <v>5797</v>
      </c>
      <c r="F791" s="224" t="s">
        <v>223</v>
      </c>
      <c r="G791" s="224" t="s">
        <v>1743</v>
      </c>
      <c r="H791" s="224" t="s">
        <v>268</v>
      </c>
      <c r="I791" s="227" t="s">
        <v>11258</v>
      </c>
      <c r="J791" s="225" t="s">
        <v>919</v>
      </c>
      <c r="K791" s="224" t="s">
        <v>846</v>
      </c>
      <c r="L791" s="225" t="s">
        <v>855</v>
      </c>
      <c r="M791" s="224" t="s">
        <v>933</v>
      </c>
      <c r="N791" s="224" t="s">
        <v>924</v>
      </c>
      <c r="O791" s="224" t="s">
        <v>855</v>
      </c>
      <c r="P791" s="225" t="s">
        <v>11259</v>
      </c>
      <c r="Q791" s="224" t="s">
        <v>855</v>
      </c>
      <c r="R791" s="225" t="s">
        <v>855</v>
      </c>
      <c r="S791" s="225" t="s">
        <v>855</v>
      </c>
      <c r="T791" s="225" t="s">
        <v>919</v>
      </c>
      <c r="U791" s="224" t="s">
        <v>846</v>
      </c>
      <c r="V791" s="224" t="s">
        <v>855</v>
      </c>
      <c r="W791" s="224" t="s">
        <v>869</v>
      </c>
      <c r="X791" s="228" t="str">
        <f>VLOOKUP(HelpMe7[[#This Row],[Technician]],Technicians[#All],3,FALSE)</f>
        <v>Capgemini</v>
      </c>
      <c r="Y791" s="228" t="str">
        <f>VLOOKUP(HelpMe7[[#This Row],[Technician]],Technicians[#All],2,FALSE)</f>
        <v>SAP HCM</v>
      </c>
      <c r="Z791" s="233" t="str">
        <f>IF((TEXT("Oct 28, 2024 00:00 AM","mmm dd, yyyy hh:mm") - TEXT(HelpMe7[[#This Row],[Updated Creation Date]],"mmm dd, yyyy hh:mm"))&gt;0, "Yes","No")</f>
        <v>No</v>
      </c>
      <c r="AA791" s="230">
        <f ca="1">IF(HelpMe7[[#This Row],[Updated Resolved Date]]="-",NOW()-TEXT(HelpMe7[[#This Row],[Updated Creation Date]],"mmm dd, yyyy hh:mm"),HelpMe7[[#This Row],[Updated Resolved Date]]-HelpMe7[[#This Row],[Updated Creation Date]])</f>
        <v>59.069324305550253</v>
      </c>
      <c r="AB791" s="231">
        <f>YEAR(TEXT(HelpMe7[[#This Row],[Updated Creation Date]],"mmm dd, yyyy hh:mm"))</f>
        <v>2024</v>
      </c>
      <c r="AC791" s="228">
        <f>WEEKNUM(TEXT(HelpMe7[[#This Row],[Updated Creation Date]],"mmm dd, yyyy hh:mm"),2)</f>
        <v>44</v>
      </c>
      <c r="AD791" s="228" t="str">
        <f>_xlfn.CONCAT(HelpMe7[[#This Row],[Year]],"-W",HelpMe7[[#This Row],[Week'#]])</f>
        <v>2024-W44</v>
      </c>
      <c r="AE791" s="228" t="str">
        <f>IFERROR(VLOOKUP(HelpMe7[[#This Row],[ID]],CGTracker[#All],11,FALSE),"No CG Status Found")</f>
        <v>No CG Status Found</v>
      </c>
      <c r="AF791" s="228">
        <f>MONTH(TEXT(HelpMe7[[#This Row],[Updated Creation Date]],"mmm dd, yyyy hh:mm"))</f>
        <v>10</v>
      </c>
      <c r="AG791" s="228" t="str">
        <f>_xlfn.CONCAT(HelpMe7[[#This Row],[Year]],"-M",HelpMe7[[#This Row],[Month]])</f>
        <v>2024-M10</v>
      </c>
      <c r="AH791" s="228" t="str">
        <f ca="1">IF(HelpMe7[[#This Row],[Age]]&lt;2,"Less than 2",IF(HelpMe7[[#This Row],[Age]]&lt;5,"From 2 to 5",IF(HelpMe7[[#This Row],[Age]]&lt;10,"From 5 to 10","More than 10")))</f>
        <v>More than 10</v>
      </c>
      <c r="AI7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45594.688194444447</v>
      </c>
      <c r="AJ7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92" spans="1:36" ht="14.45">
      <c r="A792" s="236" t="s">
        <v>11260</v>
      </c>
      <c r="B792" s="224" t="s">
        <v>156</v>
      </c>
      <c r="C792" s="224" t="s">
        <v>1035</v>
      </c>
      <c r="D792" s="1" t="s">
        <v>5800</v>
      </c>
      <c r="E792" s="224" t="s">
        <v>3006</v>
      </c>
      <c r="F792" s="224" t="s">
        <v>881</v>
      </c>
      <c r="G792" s="224" t="s">
        <v>882</v>
      </c>
      <c r="H792" s="224" t="s">
        <v>131</v>
      </c>
      <c r="I792" s="227" t="s">
        <v>11261</v>
      </c>
      <c r="J792" s="225" t="s">
        <v>11262</v>
      </c>
      <c r="K792" s="224" t="s">
        <v>846</v>
      </c>
      <c r="L792" s="225" t="s">
        <v>855</v>
      </c>
      <c r="M792" s="224" t="s">
        <v>3006</v>
      </c>
      <c r="N792" s="224" t="s">
        <v>3010</v>
      </c>
      <c r="O792" s="224" t="s">
        <v>850</v>
      </c>
      <c r="P792" s="225" t="s">
        <v>11263</v>
      </c>
      <c r="Q792" s="224" t="s">
        <v>892</v>
      </c>
      <c r="R792" s="225" t="s">
        <v>855</v>
      </c>
      <c r="S792" s="225" t="s">
        <v>11119</v>
      </c>
      <c r="T792" s="225" t="s">
        <v>11262</v>
      </c>
      <c r="U792" s="224" t="s">
        <v>855</v>
      </c>
      <c r="V792" s="224" t="s">
        <v>855</v>
      </c>
      <c r="W792" s="224" t="s">
        <v>869</v>
      </c>
      <c r="X792" s="228" t="str">
        <f>VLOOKUP(HelpMe7[[#This Row],[Technician]],Technicians[#All],3,FALSE)</f>
        <v>RAK Ceramics</v>
      </c>
      <c r="Y792" s="228" t="str">
        <f>VLOOKUP(HelpMe7[[#This Row],[Technician]],Technicians[#All],2,FALSE)</f>
        <v>SAP Basis</v>
      </c>
      <c r="Z792" s="230" t="str">
        <f>IF((TEXT("Oct 28, 2024 00:00 AM","mmm dd, yyyy hh:mm") - TEXT(HelpMe7[[#This Row],[Updated Creation Date]],"mmm dd, yyyy hh:mm"))&gt;0, "Yes","No")</f>
        <v>No</v>
      </c>
      <c r="AA792" s="230">
        <f ca="1">IF(HelpMe7[[#This Row],[Updated Resolved Date]]="-",NOW()-TEXT(HelpMe7[[#This Row],[Updated Creation Date]],"mmm dd, yyyy hh:mm"),HelpMe7[[#This Row],[Updated Resolved Date]]-HelpMe7[[#This Row],[Updated Creation Date]])</f>
        <v>59.049185416661203</v>
      </c>
      <c r="AB792" s="231">
        <f>YEAR(TEXT(HelpMe7[[#This Row],[Updated Creation Date]],"mmm dd, yyyy hh:mm"))</f>
        <v>2024</v>
      </c>
      <c r="AC792" s="228">
        <f>WEEKNUM(TEXT(HelpMe7[[#This Row],[Updated Creation Date]],"mmm dd, yyyy hh:mm"),2)</f>
        <v>44</v>
      </c>
      <c r="AD792" s="228" t="str">
        <f>_xlfn.CONCAT(HelpMe7[[#This Row],[Year]],"-W",HelpMe7[[#This Row],[Week'#]])</f>
        <v>2024-W44</v>
      </c>
      <c r="AE792" s="228" t="str">
        <f>IFERROR(VLOOKUP(HelpMe7[[#This Row],[ID]],CGTracker[#All],11,FALSE),"No CG Status Found")</f>
        <v>No CG Status Found</v>
      </c>
      <c r="AF792" s="228">
        <f>MONTH(TEXT(HelpMe7[[#This Row],[Updated Creation Date]],"mmm dd, yyyy hh:mm"))</f>
        <v>10</v>
      </c>
      <c r="AG792" s="228" t="str">
        <f>_xlfn.CONCAT(HelpMe7[[#This Row],[Year]],"-M",HelpMe7[[#This Row],[Month]])</f>
        <v>2024-M10</v>
      </c>
      <c r="AH792" s="228" t="str">
        <f ca="1">IF(HelpMe7[[#This Row],[Age]]&lt;2,"Less than 2",IF(HelpMe7[[#This Row],[Age]]&lt;5,"From 2 to 5",IF(HelpMe7[[#This Row],[Age]]&lt;10,"From 5 to 10","More than 10")))</f>
        <v>More than 10</v>
      </c>
      <c r="AI7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45594.708333333336</v>
      </c>
      <c r="AJ7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93" spans="1:36" ht="26.1">
      <c r="A793" s="236" t="s">
        <v>11264</v>
      </c>
      <c r="B793" s="224" t="s">
        <v>117</v>
      </c>
      <c r="C793" s="224" t="s">
        <v>795</v>
      </c>
      <c r="D793" s="1" t="s">
        <v>5805</v>
      </c>
      <c r="E793" s="224" t="s">
        <v>5806</v>
      </c>
      <c r="F793" s="224" t="s">
        <v>881</v>
      </c>
      <c r="G793" s="224" t="s">
        <v>882</v>
      </c>
      <c r="H793" s="224" t="s">
        <v>403</v>
      </c>
      <c r="I793" s="227" t="s">
        <v>11265</v>
      </c>
      <c r="J793" s="225" t="s">
        <v>11266</v>
      </c>
      <c r="K793" s="224" t="s">
        <v>890</v>
      </c>
      <c r="L793" s="225" t="s">
        <v>11047</v>
      </c>
      <c r="M793" s="224" t="s">
        <v>933</v>
      </c>
      <c r="N793" s="224" t="s">
        <v>1004</v>
      </c>
      <c r="O793" s="224" t="s">
        <v>850</v>
      </c>
      <c r="P793" s="225" t="s">
        <v>11047</v>
      </c>
      <c r="Q793" s="224" t="s">
        <v>795</v>
      </c>
      <c r="R793" s="225" t="s">
        <v>11267</v>
      </c>
      <c r="S793" s="225" t="s">
        <v>11267</v>
      </c>
      <c r="T793" s="225" t="s">
        <v>11266</v>
      </c>
      <c r="U793" s="224" t="s">
        <v>890</v>
      </c>
      <c r="V793" s="224" t="s">
        <v>855</v>
      </c>
      <c r="W793" s="224" t="s">
        <v>938</v>
      </c>
      <c r="X793" s="228" t="str">
        <f>VLOOKUP(HelpMe7[[#This Row],[Technician]],Technicians[#All],3,FALSE)</f>
        <v>RAK Ceramics</v>
      </c>
      <c r="Y793" s="228" t="str">
        <f>VLOOKUP(HelpMe7[[#This Row],[Technician]],Technicians[#All],2,FALSE)</f>
        <v>SAP Basis</v>
      </c>
      <c r="Z793" s="230" t="str">
        <f>IF((TEXT("Oct 28, 2024 00:00 AM","mmm dd, yyyy hh:mm") - TEXT(HelpMe7[[#This Row],[Updated Creation Date]],"mmm dd, yyyy hh:mm"))&gt;0, "Yes","No")</f>
        <v>No</v>
      </c>
      <c r="AA793" s="230">
        <f ca="1">IF(HelpMe7[[#This Row],[Updated Resolved Date]]="-",NOW()-TEXT(HelpMe7[[#This Row],[Updated Creation Date]],"mmm dd, yyyy hh:mm"),HelpMe7[[#This Row],[Updated Resolved Date]]-HelpMe7[[#This Row],[Updated Creation Date]])</f>
        <v>1.2500000004365575E-2</v>
      </c>
      <c r="AB793" s="231">
        <f>YEAR(TEXT(HelpMe7[[#This Row],[Updated Creation Date]],"mmm dd, yyyy hh:mm"))</f>
        <v>2024</v>
      </c>
      <c r="AC793" s="228">
        <f>WEEKNUM(TEXT(HelpMe7[[#This Row],[Updated Creation Date]],"mmm dd, yyyy hh:mm"),2)</f>
        <v>44</v>
      </c>
      <c r="AD793" s="228" t="str">
        <f>_xlfn.CONCAT(HelpMe7[[#This Row],[Year]],"-W",HelpMe7[[#This Row],[Week'#]])</f>
        <v>2024-W44</v>
      </c>
      <c r="AE793" s="228" t="str">
        <f>IFERROR(VLOOKUP(HelpMe7[[#This Row],[ID]],CGTracker[#All],11,FALSE),"No CG Status Found")</f>
        <v>No CG Status Found</v>
      </c>
      <c r="AF793" s="228">
        <f>MONTH(TEXT(HelpMe7[[#This Row],[Updated Creation Date]],"mmm dd, yyyy hh:mm"))</f>
        <v>10</v>
      </c>
      <c r="AG793" s="228" t="str">
        <f>_xlfn.CONCAT(HelpMe7[[#This Row],[Year]],"-M",HelpMe7[[#This Row],[Month]])</f>
        <v>2024-M10</v>
      </c>
      <c r="AH793" s="228" t="str">
        <f ca="1">IF(HelpMe7[[#This Row],[Age]]&lt;2,"Less than 2",IF(HelpMe7[[#This Row],[Age]]&lt;5,"From 2 to 5",IF(HelpMe7[[#This Row],[Age]]&lt;10,"From 5 to 10","More than 10")))</f>
        <v>Less than 2</v>
      </c>
      <c r="AI7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45595.421527777777</v>
      </c>
      <c r="AJ7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45595.434027777781</v>
      </c>
    </row>
    <row r="794" spans="1:36" ht="14.45">
      <c r="A794" s="236" t="s">
        <v>11268</v>
      </c>
      <c r="B794" s="224" t="s">
        <v>156</v>
      </c>
      <c r="C794" s="224" t="s">
        <v>795</v>
      </c>
      <c r="D794" s="1" t="s">
        <v>5811</v>
      </c>
      <c r="E794" s="224" t="s">
        <v>5812</v>
      </c>
      <c r="F794" s="224" t="s">
        <v>742</v>
      </c>
      <c r="G794" s="224" t="s">
        <v>516</v>
      </c>
      <c r="H794" s="224" t="s">
        <v>131</v>
      </c>
      <c r="I794" s="227" t="s">
        <v>11269</v>
      </c>
      <c r="J794" s="225" t="s">
        <v>11270</v>
      </c>
      <c r="K794" s="224" t="s">
        <v>846</v>
      </c>
      <c r="L794" s="225" t="s">
        <v>855</v>
      </c>
      <c r="M794" s="224" t="s">
        <v>933</v>
      </c>
      <c r="N794" s="224" t="s">
        <v>863</v>
      </c>
      <c r="O794" s="224" t="s">
        <v>917</v>
      </c>
      <c r="P794" s="225" t="s">
        <v>11271</v>
      </c>
      <c r="Q794" s="224" t="s">
        <v>795</v>
      </c>
      <c r="R794" s="225" t="s">
        <v>855</v>
      </c>
      <c r="S794" s="225" t="s">
        <v>855</v>
      </c>
      <c r="T794" s="225" t="s">
        <v>11270</v>
      </c>
      <c r="U794" s="224" t="s">
        <v>855</v>
      </c>
      <c r="V794" s="224" t="s">
        <v>855</v>
      </c>
      <c r="W794" s="224" t="s">
        <v>869</v>
      </c>
      <c r="X794" s="228" t="str">
        <f>VLOOKUP(HelpMe7[[#This Row],[Technician]],Technicians[#All],3,FALSE)</f>
        <v>RAK Ceramics</v>
      </c>
      <c r="Y794" s="228" t="str">
        <f>VLOOKUP(HelpMe7[[#This Row],[Technician]],Technicians[#All],2,FALSE)</f>
        <v>SAP SD</v>
      </c>
      <c r="Z794" s="233" t="str">
        <f>IF((TEXT("Oct 28, 2024 00:00 AM","mmm dd, yyyy hh:mm") - TEXT(HelpMe7[[#This Row],[Updated Creation Date]],"mmm dd, yyyy hh:mm"))&gt;0, "Yes","No")</f>
        <v>No</v>
      </c>
      <c r="AA794" s="230">
        <f ca="1">IF(HelpMe7[[#This Row],[Updated Resolved Date]]="-",NOW()-TEXT(HelpMe7[[#This Row],[Updated Creation Date]],"mmm dd, yyyy hh:mm"),HelpMe7[[#This Row],[Updated Resolved Date]]-HelpMe7[[#This Row],[Updated Creation Date]])</f>
        <v>58.261685416662658</v>
      </c>
      <c r="AB794" s="231">
        <f>YEAR(TEXT(HelpMe7[[#This Row],[Updated Creation Date]],"mmm dd, yyyy hh:mm"))</f>
        <v>2024</v>
      </c>
      <c r="AC794" s="228">
        <f>WEEKNUM(TEXT(HelpMe7[[#This Row],[Updated Creation Date]],"mmm dd, yyyy hh:mm"),2)</f>
        <v>44</v>
      </c>
      <c r="AD794" s="228" t="str">
        <f>_xlfn.CONCAT(HelpMe7[[#This Row],[Year]],"-W",HelpMe7[[#This Row],[Week'#]])</f>
        <v>2024-W44</v>
      </c>
      <c r="AE794" s="228" t="str">
        <f>IFERROR(VLOOKUP(HelpMe7[[#This Row],[ID]],CGTracker[#All],11,FALSE),"No CG Status Found")</f>
        <v>No CG Status Found</v>
      </c>
      <c r="AF794" s="228">
        <f>MONTH(TEXT(HelpMe7[[#This Row],[Updated Creation Date]],"mmm dd, yyyy hh:mm"))</f>
        <v>10</v>
      </c>
      <c r="AG794" s="228" t="str">
        <f>_xlfn.CONCAT(HelpMe7[[#This Row],[Year]],"-M",HelpMe7[[#This Row],[Month]])</f>
        <v>2024-M10</v>
      </c>
      <c r="AH794" s="228" t="str">
        <f ca="1">IF(HelpMe7[[#This Row],[Age]]&lt;2,"Less than 2",IF(HelpMe7[[#This Row],[Age]]&lt;5,"From 2 to 5",IF(HelpMe7[[#This Row],[Age]]&lt;10,"From 5 to 10","More than 10")))</f>
        <v>More than 10</v>
      </c>
      <c r="AI7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45595.495833333334</v>
      </c>
      <c r="AJ7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795" spans="1:36" ht="14.45">
      <c r="A795" s="236" t="s">
        <v>11272</v>
      </c>
      <c r="B795" s="224" t="s">
        <v>156</v>
      </c>
      <c r="C795" s="224" t="s">
        <v>795</v>
      </c>
      <c r="D795" s="1" t="s">
        <v>5817</v>
      </c>
      <c r="E795" s="224" t="s">
        <v>2959</v>
      </c>
      <c r="F795" s="224" t="s">
        <v>518</v>
      </c>
      <c r="G795" s="224" t="s">
        <v>516</v>
      </c>
      <c r="H795" s="224" t="s">
        <v>403</v>
      </c>
      <c r="I795" s="227" t="s">
        <v>11273</v>
      </c>
      <c r="J795" s="225" t="s">
        <v>5624</v>
      </c>
      <c r="K795" s="224" t="s">
        <v>846</v>
      </c>
      <c r="L795" s="225" t="s">
        <v>10757</v>
      </c>
      <c r="M795" s="224" t="s">
        <v>933</v>
      </c>
      <c r="N795" s="224" t="s">
        <v>863</v>
      </c>
      <c r="O795" s="224" t="s">
        <v>850</v>
      </c>
      <c r="P795" s="225" t="s">
        <v>10757</v>
      </c>
      <c r="Q795" s="224" t="s">
        <v>795</v>
      </c>
      <c r="R795" s="225" t="s">
        <v>11274</v>
      </c>
      <c r="S795" s="225" t="s">
        <v>11275</v>
      </c>
      <c r="T795" s="225" t="s">
        <v>5624</v>
      </c>
      <c r="U795" s="224" t="s">
        <v>855</v>
      </c>
      <c r="V795" s="224" t="s">
        <v>855</v>
      </c>
      <c r="W795" s="224" t="s">
        <v>869</v>
      </c>
      <c r="X795" s="228" t="str">
        <f>VLOOKUP(HelpMe7[[#This Row],[Technician]],Technicians[#All],3,FALSE)</f>
        <v>Capgemini</v>
      </c>
      <c r="Y795" s="228" t="str">
        <f>VLOOKUP(HelpMe7[[#This Row],[Technician]],Technicians[#All],2,FALSE)</f>
        <v>SAP SD</v>
      </c>
      <c r="Z795" s="233" t="str">
        <f>IF((TEXT("Oct 28, 2024 00:00 AM","mmm dd, yyyy hh:mm") - TEXT(HelpMe7[[#This Row],[Updated Creation Date]],"mmm dd, yyyy hh:mm"))&gt;0, "Yes","No")</f>
        <v>No</v>
      </c>
      <c r="AA795" s="230">
        <f ca="1">IF(HelpMe7[[#This Row],[Updated Resolved Date]]="-",NOW()-TEXT(HelpMe7[[#This Row],[Updated Creation Date]],"mmm dd, yyyy hh:mm"),HelpMe7[[#This Row],[Updated Resolved Date]]-HelpMe7[[#This Row],[Updated Creation Date]])</f>
        <v>8.9291666666686069</v>
      </c>
      <c r="AB795" s="231">
        <f>YEAR(TEXT(HelpMe7[[#This Row],[Updated Creation Date]],"mmm dd, yyyy hh:mm"))</f>
        <v>2024</v>
      </c>
      <c r="AC795" s="228">
        <f>WEEKNUM(TEXT(HelpMe7[[#This Row],[Updated Creation Date]],"mmm dd, yyyy hh:mm"),2)</f>
        <v>44</v>
      </c>
      <c r="AD795" s="228" t="str">
        <f>_xlfn.CONCAT(HelpMe7[[#This Row],[Year]],"-W",HelpMe7[[#This Row],[Week'#]])</f>
        <v>2024-W44</v>
      </c>
      <c r="AE795" s="228" t="str">
        <f>IFERROR(VLOOKUP(HelpMe7[[#This Row],[ID]],CGTracker[#All],11,FALSE),"No CG Status Found")</f>
        <v>No CG Status Found</v>
      </c>
      <c r="AF795" s="228">
        <f>MONTH(TEXT(HelpMe7[[#This Row],[Updated Creation Date]],"mmm dd, yyyy hh:mm"))</f>
        <v>10</v>
      </c>
      <c r="AG795" s="228" t="str">
        <f>_xlfn.CONCAT(HelpMe7[[#This Row],[Year]],"-M",HelpMe7[[#This Row],[Month]])</f>
        <v>2024-M10</v>
      </c>
      <c r="AH795" s="228" t="str">
        <f ca="1">IF(HelpMe7[[#This Row],[Age]]&lt;2,"Less than 2",IF(HelpMe7[[#This Row],[Age]]&lt;5,"From 2 to 5",IF(HelpMe7[[#This Row],[Age]]&lt;10,"From 5 to 10","More than 10")))</f>
        <v>From 5 to 10</v>
      </c>
      <c r="AI7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45595.520138888889</v>
      </c>
      <c r="AJ7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45604.449305555558</v>
      </c>
    </row>
    <row r="796" spans="1:36" ht="14.45">
      <c r="A796" s="236" t="s">
        <v>11276</v>
      </c>
      <c r="B796" s="224" t="s">
        <v>156</v>
      </c>
      <c r="C796" s="224" t="s">
        <v>1035</v>
      </c>
      <c r="D796" s="1" t="s">
        <v>5823</v>
      </c>
      <c r="E796" s="224" t="s">
        <v>2860</v>
      </c>
      <c r="F796" s="224" t="s">
        <v>881</v>
      </c>
      <c r="G796" s="224" t="s">
        <v>882</v>
      </c>
      <c r="H796" s="224" t="s">
        <v>403</v>
      </c>
      <c r="I796" s="227" t="s">
        <v>11277</v>
      </c>
      <c r="J796" s="225" t="s">
        <v>11278</v>
      </c>
      <c r="K796" s="224" t="s">
        <v>846</v>
      </c>
      <c r="L796" s="225" t="s">
        <v>11047</v>
      </c>
      <c r="M796" s="224" t="s">
        <v>2860</v>
      </c>
      <c r="N796" s="224" t="s">
        <v>1004</v>
      </c>
      <c r="O796" s="224" t="s">
        <v>850</v>
      </c>
      <c r="P796" s="225" t="s">
        <v>11047</v>
      </c>
      <c r="Q796" s="224" t="s">
        <v>892</v>
      </c>
      <c r="R796" s="225" t="s">
        <v>11048</v>
      </c>
      <c r="S796" s="225" t="s">
        <v>11048</v>
      </c>
      <c r="T796" s="225" t="s">
        <v>11278</v>
      </c>
      <c r="U796" s="224" t="s">
        <v>855</v>
      </c>
      <c r="V796" s="224" t="s">
        <v>855</v>
      </c>
      <c r="W796" s="224" t="s">
        <v>857</v>
      </c>
      <c r="X796" s="228" t="str">
        <f>VLOOKUP(HelpMe7[[#This Row],[Technician]],Technicians[#All],3,FALSE)</f>
        <v>RAK Ceramics</v>
      </c>
      <c r="Y796" s="228" t="str">
        <f>VLOOKUP(HelpMe7[[#This Row],[Technician]],Technicians[#All],2,FALSE)</f>
        <v>SAP Basis</v>
      </c>
      <c r="Z796" s="233" t="str">
        <f>IF((TEXT("Oct 28, 2024 00:00 AM","mmm dd, yyyy hh:mm") - TEXT(HelpMe7[[#This Row],[Updated Creation Date]],"mmm dd, yyyy hh:mm"))&gt;0, "Yes","No")</f>
        <v>No</v>
      </c>
      <c r="AA796" s="230">
        <f ca="1">IF(HelpMe7[[#This Row],[Updated Resolved Date]]="-",NOW()-TEXT(HelpMe7[[#This Row],[Updated Creation Date]],"mmm dd, yyyy hh:mm"),HelpMe7[[#This Row],[Updated Resolved Date]]-HelpMe7[[#This Row],[Updated Creation Date]])</f>
        <v>1.8055555556202307E-2</v>
      </c>
      <c r="AB796" s="231">
        <f>YEAR(TEXT(HelpMe7[[#This Row],[Updated Creation Date]],"mmm dd, yyyy hh:mm"))</f>
        <v>2024</v>
      </c>
      <c r="AC796" s="228">
        <f>WEEKNUM(TEXT(HelpMe7[[#This Row],[Updated Creation Date]],"mmm dd, yyyy hh:mm"),2)</f>
        <v>44</v>
      </c>
      <c r="AD796" s="228" t="str">
        <f>_xlfn.CONCAT(HelpMe7[[#This Row],[Year]],"-W",HelpMe7[[#This Row],[Week'#]])</f>
        <v>2024-W44</v>
      </c>
      <c r="AE796" s="228" t="str">
        <f>IFERROR(VLOOKUP(HelpMe7[[#This Row],[ID]],CGTracker[#All],11,FALSE),"No CG Status Found")</f>
        <v>No CG Status Found</v>
      </c>
      <c r="AF796" s="228">
        <f>MONTH(TEXT(HelpMe7[[#This Row],[Updated Creation Date]],"mmm dd, yyyy hh:mm"))</f>
        <v>10</v>
      </c>
      <c r="AG796" s="228" t="str">
        <f>_xlfn.CONCAT(HelpMe7[[#This Row],[Year]],"-M",HelpMe7[[#This Row],[Month]])</f>
        <v>2024-M10</v>
      </c>
      <c r="AH796" s="228" t="str">
        <f ca="1">IF(HelpMe7[[#This Row],[Age]]&lt;2,"Less than 2",IF(HelpMe7[[#This Row],[Age]]&lt;5,"From 2 to 5",IF(HelpMe7[[#This Row],[Age]]&lt;10,"From 5 to 10","More than 10")))</f>
        <v>Less than 2</v>
      </c>
      <c r="AI7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45595.418749999997</v>
      </c>
      <c r="AJ7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45595.436805555553</v>
      </c>
    </row>
    <row r="797" spans="1:36" ht="26.1">
      <c r="A797" s="236" t="s">
        <v>11279</v>
      </c>
      <c r="B797" s="224" t="s">
        <v>117</v>
      </c>
      <c r="C797" s="224" t="s">
        <v>795</v>
      </c>
      <c r="D797" s="1" t="s">
        <v>5827</v>
      </c>
      <c r="E797" s="224" t="s">
        <v>5828</v>
      </c>
      <c r="F797" s="224" t="s">
        <v>881</v>
      </c>
      <c r="G797" s="224" t="s">
        <v>882</v>
      </c>
      <c r="H797" s="224" t="s">
        <v>403</v>
      </c>
      <c r="I797" s="227" t="s">
        <v>11280</v>
      </c>
      <c r="J797" s="225" t="s">
        <v>11281</v>
      </c>
      <c r="K797" s="224" t="s">
        <v>890</v>
      </c>
      <c r="L797" s="225" t="s">
        <v>11282</v>
      </c>
      <c r="M797" s="224" t="s">
        <v>5828</v>
      </c>
      <c r="N797" s="224" t="s">
        <v>1240</v>
      </c>
      <c r="O797" s="224" t="s">
        <v>850</v>
      </c>
      <c r="P797" s="225" t="s">
        <v>11282</v>
      </c>
      <c r="Q797" s="224" t="s">
        <v>795</v>
      </c>
      <c r="R797" s="225" t="s">
        <v>11283</v>
      </c>
      <c r="S797" s="225" t="s">
        <v>11283</v>
      </c>
      <c r="T797" s="225" t="s">
        <v>11281</v>
      </c>
      <c r="U797" s="224" t="s">
        <v>890</v>
      </c>
      <c r="V797" s="224" t="s">
        <v>855</v>
      </c>
      <c r="W797" s="224" t="s">
        <v>938</v>
      </c>
      <c r="X797" s="228" t="str">
        <f>VLOOKUP(HelpMe7[[#This Row],[Technician]],Technicians[#All],3,FALSE)</f>
        <v>RAK Ceramics</v>
      </c>
      <c r="Y797" s="228" t="str">
        <f>VLOOKUP(HelpMe7[[#This Row],[Technician]],Technicians[#All],2,FALSE)</f>
        <v>SAP Basis</v>
      </c>
      <c r="Z797" s="230" t="str">
        <f>IF((TEXT("Oct 28, 2024 00:00 AM","mmm dd, yyyy hh:mm") - TEXT(HelpMe7[[#This Row],[Updated Creation Date]],"mmm dd, yyyy hh:mm"))&gt;0, "Yes","No")</f>
        <v>No</v>
      </c>
      <c r="AA797" s="230">
        <f ca="1">IF(HelpMe7[[#This Row],[Updated Resolved Date]]="-",NOW()-TEXT(HelpMe7[[#This Row],[Updated Creation Date]],"mmm dd, yyyy hh:mm"),HelpMe7[[#This Row],[Updated Resolved Date]]-HelpMe7[[#This Row],[Updated Creation Date]])</f>
        <v>6.9284722222218988</v>
      </c>
      <c r="AB797" s="231">
        <f>YEAR(TEXT(HelpMe7[[#This Row],[Updated Creation Date]],"mmm dd, yyyy hh:mm"))</f>
        <v>2024</v>
      </c>
      <c r="AC797" s="228">
        <f>WEEKNUM(TEXT(HelpMe7[[#This Row],[Updated Creation Date]],"mmm dd, yyyy hh:mm"),2)</f>
        <v>44</v>
      </c>
      <c r="AD797" s="228" t="str">
        <f>_xlfn.CONCAT(HelpMe7[[#This Row],[Year]],"-W",HelpMe7[[#This Row],[Week'#]])</f>
        <v>2024-W44</v>
      </c>
      <c r="AE797" s="228" t="str">
        <f>IFERROR(VLOOKUP(HelpMe7[[#This Row],[ID]],CGTracker[#All],11,FALSE),"No CG Status Found")</f>
        <v>No CG Status Found</v>
      </c>
      <c r="AF797" s="228">
        <f>MONTH(TEXT(HelpMe7[[#This Row],[Updated Creation Date]],"mmm dd, yyyy hh:mm"))</f>
        <v>10</v>
      </c>
      <c r="AG797" s="228" t="str">
        <f>_xlfn.CONCAT(HelpMe7[[#This Row],[Year]],"-M",HelpMe7[[#This Row],[Month]])</f>
        <v>2024-M10</v>
      </c>
      <c r="AH797" s="228" t="str">
        <f ca="1">IF(HelpMe7[[#This Row],[Age]]&lt;2,"Less than 2",IF(HelpMe7[[#This Row],[Age]]&lt;5,"From 2 to 5",IF(HelpMe7[[#This Row],[Age]]&lt;10,"From 5 to 10","More than 10")))</f>
        <v>From 5 to 10</v>
      </c>
      <c r="AI7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45595.493055555555</v>
      </c>
      <c r="AJ7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45602.421527777777</v>
      </c>
    </row>
    <row r="798" spans="1:36" ht="14.45">
      <c r="A798" s="236" t="s">
        <v>11284</v>
      </c>
      <c r="B798" s="224" t="s">
        <v>156</v>
      </c>
      <c r="C798" s="224" t="s">
        <v>795</v>
      </c>
      <c r="D798" s="1" t="s">
        <v>5834</v>
      </c>
      <c r="E798" s="224" t="s">
        <v>1377</v>
      </c>
      <c r="F798" s="224" t="s">
        <v>881</v>
      </c>
      <c r="G798" s="224" t="s">
        <v>882</v>
      </c>
      <c r="H798" s="224" t="s">
        <v>403</v>
      </c>
      <c r="I798" s="227" t="s">
        <v>11285</v>
      </c>
      <c r="J798" s="225" t="s">
        <v>11286</v>
      </c>
      <c r="K798" s="224" t="s">
        <v>846</v>
      </c>
      <c r="L798" s="225" t="s">
        <v>11287</v>
      </c>
      <c r="M798" s="224" t="s">
        <v>933</v>
      </c>
      <c r="N798" s="224" t="s">
        <v>1381</v>
      </c>
      <c r="O798" s="224" t="s">
        <v>850</v>
      </c>
      <c r="P798" s="225" t="s">
        <v>11287</v>
      </c>
      <c r="Q798" s="224" t="s">
        <v>795</v>
      </c>
      <c r="R798" s="225" t="s">
        <v>11288</v>
      </c>
      <c r="S798" s="225" t="s">
        <v>11288</v>
      </c>
      <c r="T798" s="225" t="s">
        <v>11286</v>
      </c>
      <c r="U798" s="224" t="s">
        <v>855</v>
      </c>
      <c r="V798" s="224" t="s">
        <v>855</v>
      </c>
      <c r="W798" s="224" t="s">
        <v>869</v>
      </c>
      <c r="X798" s="228" t="str">
        <f>VLOOKUP(HelpMe7[[#This Row],[Technician]],Technicians[#All],3,FALSE)</f>
        <v>RAK Ceramics</v>
      </c>
      <c r="Y798" s="228" t="str">
        <f>VLOOKUP(HelpMe7[[#This Row],[Technician]],Technicians[#All],2,FALSE)</f>
        <v>SAP Basis</v>
      </c>
      <c r="Z798" s="233" t="str">
        <f>IF((TEXT("Oct 28, 2024 00:00 AM","mmm dd, yyyy hh:mm") - TEXT(HelpMe7[[#This Row],[Updated Creation Date]],"mmm dd, yyyy hh:mm"))&gt;0, "Yes","No")</f>
        <v>No</v>
      </c>
      <c r="AA798" s="230">
        <f ca="1">IF(HelpMe7[[#This Row],[Updated Resolved Date]]="-",NOW()-TEXT(HelpMe7[[#This Row],[Updated Creation Date]],"mmm dd, yyyy hh:mm"),HelpMe7[[#This Row],[Updated Resolved Date]]-HelpMe7[[#This Row],[Updated Creation Date]])</f>
        <v>1.0506944444496185</v>
      </c>
      <c r="AB798" s="231">
        <f>YEAR(TEXT(HelpMe7[[#This Row],[Updated Creation Date]],"mmm dd, yyyy hh:mm"))</f>
        <v>2024</v>
      </c>
      <c r="AC798" s="228">
        <f>WEEKNUM(TEXT(HelpMe7[[#This Row],[Updated Creation Date]],"mmm dd, yyyy hh:mm"),2)</f>
        <v>44</v>
      </c>
      <c r="AD798" s="228" t="str">
        <f>_xlfn.CONCAT(HelpMe7[[#This Row],[Year]],"-W",HelpMe7[[#This Row],[Week'#]])</f>
        <v>2024-W44</v>
      </c>
      <c r="AE798" s="228" t="str">
        <f>IFERROR(VLOOKUP(HelpMe7[[#This Row],[ID]],CGTracker[#All],11,FALSE),"No CG Status Found")</f>
        <v>No CG Status Found</v>
      </c>
      <c r="AF798" s="228">
        <f>MONTH(TEXT(HelpMe7[[#This Row],[Updated Creation Date]],"mmm dd, yyyy hh:mm"))</f>
        <v>10</v>
      </c>
      <c r="AG798" s="228" t="str">
        <f>_xlfn.CONCAT(HelpMe7[[#This Row],[Year]],"-M",HelpMe7[[#This Row],[Month]])</f>
        <v>2024-M10</v>
      </c>
      <c r="AH798" s="228" t="str">
        <f ca="1">IF(HelpMe7[[#This Row],[Age]]&lt;2,"Less than 2",IF(HelpMe7[[#This Row],[Age]]&lt;5,"From 2 to 5",IF(HelpMe7[[#This Row],[Age]]&lt;10,"From 5 to 10","More than 10")))</f>
        <v>Less than 2</v>
      </c>
      <c r="AI7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45595.675694444442</v>
      </c>
      <c r="AJ7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45596.726388888892</v>
      </c>
    </row>
    <row r="799" spans="1:36" ht="26.1">
      <c r="A799" s="236" t="s">
        <v>11289</v>
      </c>
      <c r="B799" s="224" t="s">
        <v>117</v>
      </c>
      <c r="C799" s="224" t="s">
        <v>841</v>
      </c>
      <c r="D799" s="1" t="s">
        <v>5840</v>
      </c>
      <c r="E799" s="224" t="s">
        <v>2291</v>
      </c>
      <c r="F799" s="224" t="s">
        <v>881</v>
      </c>
      <c r="G799" s="224" t="s">
        <v>882</v>
      </c>
      <c r="H799" s="224" t="s">
        <v>403</v>
      </c>
      <c r="I799" s="227" t="s">
        <v>11290</v>
      </c>
      <c r="J799" s="225" t="s">
        <v>11291</v>
      </c>
      <c r="K799" s="224" t="s">
        <v>890</v>
      </c>
      <c r="L799" s="225" t="s">
        <v>11287</v>
      </c>
      <c r="M799" s="224" t="s">
        <v>933</v>
      </c>
      <c r="N799" s="224" t="s">
        <v>4977</v>
      </c>
      <c r="O799" s="224" t="s">
        <v>850</v>
      </c>
      <c r="P799" s="225" t="s">
        <v>11292</v>
      </c>
      <c r="Q799" s="224" t="s">
        <v>841</v>
      </c>
      <c r="R799" s="225" t="s">
        <v>11293</v>
      </c>
      <c r="S799" s="225" t="s">
        <v>11293</v>
      </c>
      <c r="T799" s="225" t="s">
        <v>11291</v>
      </c>
      <c r="U799" s="224" t="s">
        <v>890</v>
      </c>
      <c r="V799" s="224" t="s">
        <v>855</v>
      </c>
      <c r="W799" s="224" t="s">
        <v>938</v>
      </c>
      <c r="X799" s="228" t="str">
        <f>VLOOKUP(HelpMe7[[#This Row],[Technician]],Technicians[#All],3,FALSE)</f>
        <v>RAK Ceramics</v>
      </c>
      <c r="Y799" s="228" t="str">
        <f>VLOOKUP(HelpMe7[[#This Row],[Technician]],Technicians[#All],2,FALSE)</f>
        <v>SAP Basis</v>
      </c>
      <c r="Z799" s="233" t="str">
        <f>IF((TEXT("Oct 28, 2024 00:00 AM","mmm dd, yyyy hh:mm") - TEXT(HelpMe7[[#This Row],[Updated Creation Date]],"mmm dd, yyyy hh:mm"))&gt;0, "Yes","No")</f>
        <v>No</v>
      </c>
      <c r="AA799" s="230">
        <f ca="1">IF(HelpMe7[[#This Row],[Updated Resolved Date]]="-",NOW()-TEXT(HelpMe7[[#This Row],[Updated Creation Date]],"mmm dd, yyyy hh:mm"),HelpMe7[[#This Row],[Updated Resolved Date]]-HelpMe7[[#This Row],[Updated Creation Date]])</f>
        <v>0.31597222221898846</v>
      </c>
      <c r="AB799" s="231">
        <f>YEAR(TEXT(HelpMe7[[#This Row],[Updated Creation Date]],"mmm dd, yyyy hh:mm"))</f>
        <v>2024</v>
      </c>
      <c r="AC799" s="228">
        <f>WEEKNUM(TEXT(HelpMe7[[#This Row],[Updated Creation Date]],"mmm dd, yyyy hh:mm"),2)</f>
        <v>44</v>
      </c>
      <c r="AD799" s="228" t="str">
        <f>_xlfn.CONCAT(HelpMe7[[#This Row],[Year]],"-W",HelpMe7[[#This Row],[Week'#]])</f>
        <v>2024-W44</v>
      </c>
      <c r="AE799" s="228" t="str">
        <f>IFERROR(VLOOKUP(HelpMe7[[#This Row],[ID]],CGTracker[#All],11,FALSE),"No CG Status Found")</f>
        <v>No CG Status Found</v>
      </c>
      <c r="AF799" s="228">
        <f>MONTH(TEXT(HelpMe7[[#This Row],[Updated Creation Date]],"mmm dd, yyyy hh:mm"))</f>
        <v>10</v>
      </c>
      <c r="AG799" s="228" t="str">
        <f>_xlfn.CONCAT(HelpMe7[[#This Row],[Year]],"-M",HelpMe7[[#This Row],[Month]])</f>
        <v>2024-M10</v>
      </c>
      <c r="AH799" s="228" t="str">
        <f ca="1">IF(HelpMe7[[#This Row],[Age]]&lt;2,"Less than 2",IF(HelpMe7[[#This Row],[Age]]&lt;5,"From 2 to 5",IF(HelpMe7[[#This Row],[Age]]&lt;10,"From 5 to 10","More than 10")))</f>
        <v>Less than 2</v>
      </c>
      <c r="AI7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45596.424305555556</v>
      </c>
      <c r="AJ7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45596.740277777775</v>
      </c>
    </row>
    <row r="800" spans="1:36" ht="26.1">
      <c r="A800" s="236" t="s">
        <v>11294</v>
      </c>
      <c r="B800" s="224" t="s">
        <v>156</v>
      </c>
      <c r="C800" s="224" t="s">
        <v>795</v>
      </c>
      <c r="D800" s="1" t="s">
        <v>355</v>
      </c>
      <c r="E800" s="224" t="s">
        <v>1046</v>
      </c>
      <c r="F800" s="224" t="s">
        <v>4550</v>
      </c>
      <c r="G800" s="224" t="s">
        <v>516</v>
      </c>
      <c r="H800" s="224" t="s">
        <v>403</v>
      </c>
      <c r="I800" s="227" t="s">
        <v>11295</v>
      </c>
      <c r="J800" s="225" t="s">
        <v>11296</v>
      </c>
      <c r="K800" s="224" t="s">
        <v>846</v>
      </c>
      <c r="L800" s="225" t="s">
        <v>11297</v>
      </c>
      <c r="M800" s="224" t="s">
        <v>933</v>
      </c>
      <c r="N800" s="224" t="s">
        <v>863</v>
      </c>
      <c r="O800" s="224" t="s">
        <v>850</v>
      </c>
      <c r="P800" s="225" t="s">
        <v>11297</v>
      </c>
      <c r="Q800" s="224" t="s">
        <v>795</v>
      </c>
      <c r="R800" s="225" t="s">
        <v>5915</v>
      </c>
      <c r="S800" s="225" t="s">
        <v>11298</v>
      </c>
      <c r="T800" s="225" t="s">
        <v>11296</v>
      </c>
      <c r="U800" s="224" t="s">
        <v>855</v>
      </c>
      <c r="V800" s="224" t="s">
        <v>5852</v>
      </c>
      <c r="W800" s="224" t="s">
        <v>869</v>
      </c>
      <c r="X800" s="228" t="str">
        <f>VLOOKUP(HelpMe7[[#This Row],[Technician]],Technicians[#All],3,FALSE)</f>
        <v>Capgemini</v>
      </c>
      <c r="Y800" s="228" t="str">
        <f>VLOOKUP(HelpMe7[[#This Row],[Technician]],Technicians[#All],2,FALSE)</f>
        <v>Management</v>
      </c>
      <c r="Z800" s="233" t="str">
        <f>IF((TEXT("Oct 28, 2024 00:00 AM","mmm dd, yyyy hh:mm") - TEXT(HelpMe7[[#This Row],[Updated Creation Date]],"mmm dd, yyyy hh:mm"))&gt;0, "Yes","No")</f>
        <v>No</v>
      </c>
      <c r="AA800" s="230">
        <f ca="1">IF(HelpMe7[[#This Row],[Updated Resolved Date]]="-",NOW()-TEXT(HelpMe7[[#This Row],[Updated Creation Date]],"mmm dd, yyyy hh:mm"),HelpMe7[[#This Row],[Updated Resolved Date]]-HelpMe7[[#This Row],[Updated Creation Date]])</f>
        <v>3.1118055555562023</v>
      </c>
      <c r="AB800" s="231">
        <f>YEAR(TEXT(HelpMe7[[#This Row],[Updated Creation Date]],"mmm dd, yyyy hh:mm"))</f>
        <v>2024</v>
      </c>
      <c r="AC800" s="228">
        <f>WEEKNUM(TEXT(HelpMe7[[#This Row],[Updated Creation Date]],"mmm dd, yyyy hh:mm"),2)</f>
        <v>44</v>
      </c>
      <c r="AD800" s="228" t="str">
        <f>_xlfn.CONCAT(HelpMe7[[#This Row],[Year]],"-W",HelpMe7[[#This Row],[Week'#]])</f>
        <v>2024-W44</v>
      </c>
      <c r="AE800" s="228" t="str">
        <f>IFERROR(VLOOKUP(HelpMe7[[#This Row],[ID]],CGTracker[#All],11,FALSE),"No CG Status Found")</f>
        <v>No CG Status Found</v>
      </c>
      <c r="AF800" s="228">
        <f>MONTH(TEXT(HelpMe7[[#This Row],[Updated Creation Date]],"mmm dd, yyyy hh:mm"))</f>
        <v>11</v>
      </c>
      <c r="AG800" s="228" t="str">
        <f>_xlfn.CONCAT(HelpMe7[[#This Row],[Year]],"-M",HelpMe7[[#This Row],[Month]])</f>
        <v>2024-M11</v>
      </c>
      <c r="AH800" s="228" t="str">
        <f ca="1">IF(HelpMe7[[#This Row],[Age]]&lt;2,"Less than 2",IF(HelpMe7[[#This Row],[Age]]&lt;5,"From 2 to 5",IF(HelpMe7[[#This Row],[Age]]&lt;10,"From 5 to 10","More than 10")))</f>
        <v>From 2 to 5</v>
      </c>
      <c r="AI8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45597.386805555558</v>
      </c>
      <c r="AJ8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45600.498611111114</v>
      </c>
    </row>
    <row r="801" spans="1:36" ht="26.1">
      <c r="A801" s="236" t="s">
        <v>11299</v>
      </c>
      <c r="B801" s="224" t="s">
        <v>117</v>
      </c>
      <c r="C801" s="224" t="s">
        <v>1035</v>
      </c>
      <c r="D801" s="1" t="s">
        <v>5853</v>
      </c>
      <c r="E801" s="224" t="s">
        <v>4469</v>
      </c>
      <c r="F801" s="224" t="s">
        <v>881</v>
      </c>
      <c r="G801" s="224" t="s">
        <v>882</v>
      </c>
      <c r="H801" s="224" t="s">
        <v>403</v>
      </c>
      <c r="I801" s="227" t="s">
        <v>11300</v>
      </c>
      <c r="J801" s="225" t="s">
        <v>11301</v>
      </c>
      <c r="K801" s="224" t="s">
        <v>890</v>
      </c>
      <c r="L801" s="225" t="s">
        <v>10804</v>
      </c>
      <c r="M801" s="224" t="s">
        <v>4469</v>
      </c>
      <c r="N801" s="224" t="s">
        <v>1156</v>
      </c>
      <c r="O801" s="224" t="s">
        <v>850</v>
      </c>
      <c r="P801" s="225" t="s">
        <v>10804</v>
      </c>
      <c r="Q801" s="224" t="s">
        <v>892</v>
      </c>
      <c r="R801" s="225" t="s">
        <v>11302</v>
      </c>
      <c r="S801" s="225" t="s">
        <v>11303</v>
      </c>
      <c r="T801" s="225" t="s">
        <v>11301</v>
      </c>
      <c r="U801" s="224" t="s">
        <v>890</v>
      </c>
      <c r="V801" s="224" t="s">
        <v>855</v>
      </c>
      <c r="W801" s="224" t="s">
        <v>938</v>
      </c>
      <c r="X801" s="228" t="str">
        <f>VLOOKUP(HelpMe7[[#This Row],[Technician]],Technicians[#All],3,FALSE)</f>
        <v>RAK Ceramics</v>
      </c>
      <c r="Y801" s="228" t="str">
        <f>VLOOKUP(HelpMe7[[#This Row],[Technician]],Technicians[#All],2,FALSE)</f>
        <v>SAP Basis</v>
      </c>
      <c r="Z801" s="233" t="str">
        <f>IF((TEXT("Oct 28, 2024 00:00 AM","mmm dd, yyyy hh:mm") - TEXT(HelpMe7[[#This Row],[Updated Creation Date]],"mmm dd, yyyy hh:mm"))&gt;0, "Yes","No")</f>
        <v>No</v>
      </c>
      <c r="AA801" s="230">
        <f ca="1">IF(HelpMe7[[#This Row],[Updated Resolved Date]]="-",NOW()-TEXT(HelpMe7[[#This Row],[Updated Creation Date]],"mmm dd, yyyy hh:mm"),HelpMe7[[#This Row],[Updated Resolved Date]]-HelpMe7[[#This Row],[Updated Creation Date]])</f>
        <v>12.295138888890506</v>
      </c>
      <c r="AB801" s="231">
        <f>YEAR(TEXT(HelpMe7[[#This Row],[Updated Creation Date]],"mmm dd, yyyy hh:mm"))</f>
        <v>2024</v>
      </c>
      <c r="AC801" s="228">
        <f>WEEKNUM(TEXT(HelpMe7[[#This Row],[Updated Creation Date]],"mmm dd, yyyy hh:mm"),2)</f>
        <v>44</v>
      </c>
      <c r="AD801" s="228" t="str">
        <f>_xlfn.CONCAT(HelpMe7[[#This Row],[Year]],"-W",HelpMe7[[#This Row],[Week'#]])</f>
        <v>2024-W44</v>
      </c>
      <c r="AE801" s="228" t="str">
        <f>IFERROR(VLOOKUP(HelpMe7[[#This Row],[ID]],CGTracker[#All],11,FALSE),"No CG Status Found")</f>
        <v>No CG Status Found</v>
      </c>
      <c r="AF801" s="228">
        <f>MONTH(TEXT(HelpMe7[[#This Row],[Updated Creation Date]],"mmm dd, yyyy hh:mm"))</f>
        <v>11</v>
      </c>
      <c r="AG801" s="228" t="str">
        <f>_xlfn.CONCAT(HelpMe7[[#This Row],[Year]],"-M",HelpMe7[[#This Row],[Month]])</f>
        <v>2024-M11</v>
      </c>
      <c r="AH801" s="228" t="str">
        <f ca="1">IF(HelpMe7[[#This Row],[Age]]&lt;2,"Less than 2",IF(HelpMe7[[#This Row],[Age]]&lt;5,"From 2 to 5",IF(HelpMe7[[#This Row],[Age]]&lt;10,"From 5 to 10","More than 10")))</f>
        <v>More than 10</v>
      </c>
      <c r="AI8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45597.427777777775</v>
      </c>
      <c r="AJ8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45609.722916666666</v>
      </c>
    </row>
    <row r="802" spans="1:36" ht="26.1">
      <c r="A802" s="236" t="s">
        <v>11304</v>
      </c>
      <c r="B802" s="224" t="s">
        <v>117</v>
      </c>
      <c r="C802" s="224" t="s">
        <v>892</v>
      </c>
      <c r="D802" s="1" t="s">
        <v>5859</v>
      </c>
      <c r="E802" s="224" t="s">
        <v>3131</v>
      </c>
      <c r="F802" s="224" t="s">
        <v>881</v>
      </c>
      <c r="G802" s="224" t="s">
        <v>882</v>
      </c>
      <c r="H802" s="224" t="s">
        <v>403</v>
      </c>
      <c r="I802" s="227" t="s">
        <v>11305</v>
      </c>
      <c r="J802" s="225" t="s">
        <v>11306</v>
      </c>
      <c r="K802" s="224" t="s">
        <v>890</v>
      </c>
      <c r="L802" s="225" t="s">
        <v>11287</v>
      </c>
      <c r="M802" s="224" t="s">
        <v>3131</v>
      </c>
      <c r="N802" s="224" t="s">
        <v>3134</v>
      </c>
      <c r="O802" s="224" t="s">
        <v>850</v>
      </c>
      <c r="P802" s="225" t="s">
        <v>11287</v>
      </c>
      <c r="Q802" s="224" t="s">
        <v>795</v>
      </c>
      <c r="R802" s="225" t="s">
        <v>11307</v>
      </c>
      <c r="S802" s="225" t="s">
        <v>11307</v>
      </c>
      <c r="T802" s="225" t="s">
        <v>11306</v>
      </c>
      <c r="U802" s="224" t="s">
        <v>890</v>
      </c>
      <c r="V802" s="224" t="s">
        <v>855</v>
      </c>
      <c r="W802" s="224" t="s">
        <v>938</v>
      </c>
      <c r="X802" s="228" t="str">
        <f>VLOOKUP(HelpMe7[[#This Row],[Technician]],Technicians[#All],3,FALSE)</f>
        <v>RAK Ceramics</v>
      </c>
      <c r="Y802" s="228" t="str">
        <f>VLOOKUP(HelpMe7[[#This Row],[Technician]],Technicians[#All],2,FALSE)</f>
        <v>SAP Basis</v>
      </c>
      <c r="Z802" s="230" t="str">
        <f>IF((TEXT("Oct 28, 2024 00:00 AM","mmm dd, yyyy hh:mm") - TEXT(HelpMe7[[#This Row],[Updated Creation Date]],"mmm dd, yyyy hh:mm"))&gt;0, "Yes","No")</f>
        <v>No</v>
      </c>
      <c r="AA802" s="230">
        <f ca="1">IF(HelpMe7[[#This Row],[Updated Resolved Date]]="-",NOW()-TEXT(HelpMe7[[#This Row],[Updated Creation Date]],"mmm dd, yyyy hh:mm"),HelpMe7[[#This Row],[Updated Resolved Date]]-HelpMe7[[#This Row],[Updated Creation Date]])</f>
        <v>0.99652777778101154</v>
      </c>
      <c r="AB802" s="231">
        <f>YEAR(TEXT(HelpMe7[[#This Row],[Updated Creation Date]],"mmm dd, yyyy hh:mm"))</f>
        <v>2024</v>
      </c>
      <c r="AC802" s="228">
        <f>WEEKNUM(TEXT(HelpMe7[[#This Row],[Updated Creation Date]],"mmm dd, yyyy hh:mm"),2)</f>
        <v>44</v>
      </c>
      <c r="AD802" s="228" t="str">
        <f>_xlfn.CONCAT(HelpMe7[[#This Row],[Year]],"-W",HelpMe7[[#This Row],[Week'#]])</f>
        <v>2024-W44</v>
      </c>
      <c r="AE802" s="228" t="str">
        <f>IFERROR(VLOOKUP(HelpMe7[[#This Row],[ID]],CGTracker[#All],11,FALSE),"No CG Status Found")</f>
        <v>No CG Status Found</v>
      </c>
      <c r="AF802" s="228">
        <f>MONTH(TEXT(HelpMe7[[#This Row],[Updated Creation Date]],"mmm dd, yyyy hh:mm"))</f>
        <v>10</v>
      </c>
      <c r="AG802" s="228" t="str">
        <f>_xlfn.CONCAT(HelpMe7[[#This Row],[Year]],"-M",HelpMe7[[#This Row],[Month]])</f>
        <v>2024-M10</v>
      </c>
      <c r="AH802" s="228" t="str">
        <f ca="1">IF(HelpMe7[[#This Row],[Age]]&lt;2,"Less than 2",IF(HelpMe7[[#This Row],[Age]]&lt;5,"From 2 to 5",IF(HelpMe7[[#This Row],[Age]]&lt;10,"From 5 to 10","More than 10")))</f>
        <v>Less than 2</v>
      </c>
      <c r="AI8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45595.727777777778</v>
      </c>
      <c r="AJ8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45596.724305555559</v>
      </c>
    </row>
    <row r="803" spans="1:36" ht="26.1">
      <c r="A803" s="236" t="s">
        <v>11308</v>
      </c>
      <c r="B803" s="224" t="s">
        <v>117</v>
      </c>
      <c r="C803" s="224" t="s">
        <v>892</v>
      </c>
      <c r="D803" s="1" t="s">
        <v>5864</v>
      </c>
      <c r="E803" s="224" t="s">
        <v>3131</v>
      </c>
      <c r="F803" s="224" t="s">
        <v>881</v>
      </c>
      <c r="G803" s="224" t="s">
        <v>882</v>
      </c>
      <c r="H803" s="224" t="s">
        <v>403</v>
      </c>
      <c r="I803" s="227" t="s">
        <v>11309</v>
      </c>
      <c r="J803" s="225" t="s">
        <v>11310</v>
      </c>
      <c r="K803" s="224" t="s">
        <v>890</v>
      </c>
      <c r="L803" s="225" t="s">
        <v>11287</v>
      </c>
      <c r="M803" s="224" t="s">
        <v>3131</v>
      </c>
      <c r="N803" s="224" t="s">
        <v>3134</v>
      </c>
      <c r="O803" s="224" t="s">
        <v>850</v>
      </c>
      <c r="P803" s="225" t="s">
        <v>11287</v>
      </c>
      <c r="Q803" s="224" t="s">
        <v>795</v>
      </c>
      <c r="R803" s="225" t="s">
        <v>11311</v>
      </c>
      <c r="S803" s="225" t="s">
        <v>11311</v>
      </c>
      <c r="T803" s="225" t="s">
        <v>11310</v>
      </c>
      <c r="U803" s="224" t="s">
        <v>890</v>
      </c>
      <c r="V803" s="224" t="s">
        <v>855</v>
      </c>
      <c r="W803" s="224" t="s">
        <v>938</v>
      </c>
      <c r="X803" s="228" t="str">
        <f>VLOOKUP(HelpMe7[[#This Row],[Technician]],Technicians[#All],3,FALSE)</f>
        <v>RAK Ceramics</v>
      </c>
      <c r="Y803" s="228" t="str">
        <f>VLOOKUP(HelpMe7[[#This Row],[Technician]],Technicians[#All],2,FALSE)</f>
        <v>SAP Basis</v>
      </c>
      <c r="Z803" s="230" t="str">
        <f>IF((TEXT("Oct 28, 2024 00:00 AM","mmm dd, yyyy hh:mm") - TEXT(HelpMe7[[#This Row],[Updated Creation Date]],"mmm dd, yyyy hh:mm"))&gt;0, "Yes","No")</f>
        <v>No</v>
      </c>
      <c r="AA803" s="230">
        <f ca="1">IF(HelpMe7[[#This Row],[Updated Resolved Date]]="-",NOW()-TEXT(HelpMe7[[#This Row],[Updated Creation Date]],"mmm dd, yyyy hh:mm"),HelpMe7[[#This Row],[Updated Resolved Date]]-HelpMe7[[#This Row],[Updated Creation Date]])</f>
        <v>0.99305555555474712</v>
      </c>
      <c r="AB803" s="231">
        <f>YEAR(TEXT(HelpMe7[[#This Row],[Updated Creation Date]],"mmm dd, yyyy hh:mm"))</f>
        <v>2024</v>
      </c>
      <c r="AC803" s="228">
        <f>WEEKNUM(TEXT(HelpMe7[[#This Row],[Updated Creation Date]],"mmm dd, yyyy hh:mm"),2)</f>
        <v>44</v>
      </c>
      <c r="AD803" s="228" t="str">
        <f>_xlfn.CONCAT(HelpMe7[[#This Row],[Year]],"-W",HelpMe7[[#This Row],[Week'#]])</f>
        <v>2024-W44</v>
      </c>
      <c r="AE803" s="228" t="str">
        <f>IFERROR(VLOOKUP(HelpMe7[[#This Row],[ID]],CGTracker[#All],11,FALSE),"No CG Status Found")</f>
        <v>No CG Status Found</v>
      </c>
      <c r="AF803" s="228">
        <f>MONTH(TEXT(HelpMe7[[#This Row],[Updated Creation Date]],"mmm dd, yyyy hh:mm"))</f>
        <v>10</v>
      </c>
      <c r="AG803" s="228" t="str">
        <f>_xlfn.CONCAT(HelpMe7[[#This Row],[Year]],"-M",HelpMe7[[#This Row],[Month]])</f>
        <v>2024-M10</v>
      </c>
      <c r="AH803" s="228" t="str">
        <f ca="1">IF(HelpMe7[[#This Row],[Age]]&lt;2,"Less than 2",IF(HelpMe7[[#This Row],[Age]]&lt;5,"From 2 to 5",IF(HelpMe7[[#This Row],[Age]]&lt;10,"From 5 to 10","More than 10")))</f>
        <v>Less than 2</v>
      </c>
      <c r="AI8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45595.731944444444</v>
      </c>
      <c r="AJ8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45596.724999999999</v>
      </c>
    </row>
    <row r="804" spans="1:36" ht="14.45">
      <c r="A804" s="236" t="s">
        <v>11312</v>
      </c>
      <c r="B804" s="224" t="s">
        <v>117</v>
      </c>
      <c r="C804" s="224" t="s">
        <v>892</v>
      </c>
      <c r="D804" s="1" t="s">
        <v>5869</v>
      </c>
      <c r="E804" s="224" t="s">
        <v>4894</v>
      </c>
      <c r="F804" s="224" t="s">
        <v>518</v>
      </c>
      <c r="G804" s="224" t="s">
        <v>516</v>
      </c>
      <c r="H804" s="224" t="s">
        <v>403</v>
      </c>
      <c r="I804" s="227" t="s">
        <v>11313</v>
      </c>
      <c r="J804" s="225" t="s">
        <v>11314</v>
      </c>
      <c r="K804" s="224" t="s">
        <v>846</v>
      </c>
      <c r="L804" s="225" t="s">
        <v>11315</v>
      </c>
      <c r="M804" s="224" t="s">
        <v>1010</v>
      </c>
      <c r="N804" s="224" t="s">
        <v>924</v>
      </c>
      <c r="O804" s="224" t="s">
        <v>917</v>
      </c>
      <c r="P804" s="225" t="s">
        <v>11315</v>
      </c>
      <c r="Q804" s="224" t="s">
        <v>892</v>
      </c>
      <c r="R804" s="225" t="s">
        <v>11316</v>
      </c>
      <c r="S804" s="225" t="s">
        <v>11316</v>
      </c>
      <c r="T804" s="225" t="s">
        <v>11314</v>
      </c>
      <c r="U804" s="224" t="s">
        <v>846</v>
      </c>
      <c r="V804" s="224" t="s">
        <v>5875</v>
      </c>
      <c r="W804" s="224" t="s">
        <v>869</v>
      </c>
      <c r="X804" s="228" t="str">
        <f>VLOOKUP(HelpMe7[[#This Row],[Technician]],Technicians[#All],3,FALSE)</f>
        <v>Capgemini</v>
      </c>
      <c r="Y804" s="228" t="str">
        <f>VLOOKUP(HelpMe7[[#This Row],[Technician]],Technicians[#All],2,FALSE)</f>
        <v>SAP SD</v>
      </c>
      <c r="Z804" s="233" t="str">
        <f>IF((TEXT("Oct 28, 2024 00:00 AM","mmm dd, yyyy hh:mm") - TEXT(HelpMe7[[#This Row],[Updated Creation Date]],"mmm dd, yyyy hh:mm"))&gt;0, "Yes","No")</f>
        <v>No</v>
      </c>
      <c r="AA804" s="230">
        <f ca="1">IF(HelpMe7[[#This Row],[Updated Resolved Date]]="-",NOW()-TEXT(HelpMe7[[#This Row],[Updated Creation Date]],"mmm dd, yyyy hh:mm"),HelpMe7[[#This Row],[Updated Resolved Date]]-HelpMe7[[#This Row],[Updated Creation Date]])</f>
        <v>25.615277777775191</v>
      </c>
      <c r="AB804" s="231">
        <f>YEAR(TEXT(HelpMe7[[#This Row],[Updated Creation Date]],"mmm dd, yyyy hh:mm"))</f>
        <v>2024</v>
      </c>
      <c r="AC804" s="228">
        <f>WEEKNUM(TEXT(HelpMe7[[#This Row],[Updated Creation Date]],"mmm dd, yyyy hh:mm"),2)</f>
        <v>44</v>
      </c>
      <c r="AD804" s="228" t="str">
        <f>_xlfn.CONCAT(HelpMe7[[#This Row],[Year]],"-W",HelpMe7[[#This Row],[Week'#]])</f>
        <v>2024-W44</v>
      </c>
      <c r="AE804" s="228" t="str">
        <f>IFERROR(VLOOKUP(HelpMe7[[#This Row],[ID]],CGTracker[#All],11,FALSE),"No CG Status Found")</f>
        <v>No CG Status Found</v>
      </c>
      <c r="AF804" s="228">
        <f>MONTH(TEXT(HelpMe7[[#This Row],[Updated Creation Date]],"mmm dd, yyyy hh:mm"))</f>
        <v>10</v>
      </c>
      <c r="AG804" s="228" t="str">
        <f>_xlfn.CONCAT(HelpMe7[[#This Row],[Year]],"-M",HelpMe7[[#This Row],[Month]])</f>
        <v>2024-M10</v>
      </c>
      <c r="AH804" s="228" t="str">
        <f ca="1">IF(HelpMe7[[#This Row],[Age]]&lt;2,"Less than 2",IF(HelpMe7[[#This Row],[Age]]&lt;5,"From 2 to 5",IF(HelpMe7[[#This Row],[Age]]&lt;10,"From 5 to 10","More than 10")))</f>
        <v>More than 10</v>
      </c>
      <c r="AI8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45595.768750000003</v>
      </c>
      <c r="AJ8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45621.384027777778</v>
      </c>
    </row>
    <row r="805" spans="1:36" ht="26.1">
      <c r="A805" s="236" t="s">
        <v>11317</v>
      </c>
      <c r="B805" s="224" t="s">
        <v>156</v>
      </c>
      <c r="C805" s="224" t="s">
        <v>892</v>
      </c>
      <c r="D805" s="1" t="s">
        <v>5876</v>
      </c>
      <c r="E805" s="224" t="s">
        <v>5877</v>
      </c>
      <c r="F805" s="224" t="s">
        <v>881</v>
      </c>
      <c r="G805" s="224" t="s">
        <v>882</v>
      </c>
      <c r="H805" s="224" t="s">
        <v>403</v>
      </c>
      <c r="I805" s="227" t="s">
        <v>11318</v>
      </c>
      <c r="J805" s="225" t="s">
        <v>11319</v>
      </c>
      <c r="K805" s="224" t="s">
        <v>890</v>
      </c>
      <c r="L805" s="225" t="s">
        <v>11320</v>
      </c>
      <c r="M805" s="224" t="s">
        <v>5877</v>
      </c>
      <c r="N805" s="224" t="s">
        <v>1240</v>
      </c>
      <c r="O805" s="224" t="s">
        <v>850</v>
      </c>
      <c r="P805" s="225" t="s">
        <v>11320</v>
      </c>
      <c r="Q805" s="224" t="s">
        <v>795</v>
      </c>
      <c r="R805" s="225" t="s">
        <v>11321</v>
      </c>
      <c r="S805" s="225" t="s">
        <v>11321</v>
      </c>
      <c r="T805" s="225" t="s">
        <v>11319</v>
      </c>
      <c r="U805" s="224" t="s">
        <v>855</v>
      </c>
      <c r="V805" s="224" t="s">
        <v>855</v>
      </c>
      <c r="W805" s="224" t="s">
        <v>938</v>
      </c>
      <c r="X805" s="228" t="str">
        <f>VLOOKUP(HelpMe7[[#This Row],[Technician]],Technicians[#All],3,FALSE)</f>
        <v>RAK Ceramics</v>
      </c>
      <c r="Y805" s="228" t="str">
        <f>VLOOKUP(HelpMe7[[#This Row],[Technician]],Technicians[#All],2,FALSE)</f>
        <v>SAP Basis</v>
      </c>
      <c r="Z805" s="233" t="str">
        <f>IF((TEXT("Oct 28, 2024 00:00 AM","mmm dd, yyyy hh:mm") - TEXT(HelpMe7[[#This Row],[Updated Creation Date]],"mmm dd, yyyy hh:mm"))&gt;0, "Yes","No")</f>
        <v>No</v>
      </c>
      <c r="AA805" s="230">
        <f ca="1">IF(HelpMe7[[#This Row],[Updated Resolved Date]]="-",NOW()-TEXT(HelpMe7[[#This Row],[Updated Creation Date]],"mmm dd, yyyy hh:mm"),HelpMe7[[#This Row],[Updated Resolved Date]]-HelpMe7[[#This Row],[Updated Creation Date]])</f>
        <v>9.0277777781011537E-2</v>
      </c>
      <c r="AB805" s="231">
        <f>YEAR(TEXT(HelpMe7[[#This Row],[Updated Creation Date]],"mmm dd, yyyy hh:mm"))</f>
        <v>2024</v>
      </c>
      <c r="AC805" s="228">
        <f>WEEKNUM(TEXT(HelpMe7[[#This Row],[Updated Creation Date]],"mmm dd, yyyy hh:mm"),2)</f>
        <v>44</v>
      </c>
      <c r="AD805" s="228" t="str">
        <f>_xlfn.CONCAT(HelpMe7[[#This Row],[Year]],"-W",HelpMe7[[#This Row],[Week'#]])</f>
        <v>2024-W44</v>
      </c>
      <c r="AE805" s="228" t="str">
        <f>IFERROR(VLOOKUP(HelpMe7[[#This Row],[ID]],CGTracker[#All],11,FALSE),"No CG Status Found")</f>
        <v>No CG Status Found</v>
      </c>
      <c r="AF805" s="228">
        <f>MONTH(TEXT(HelpMe7[[#This Row],[Updated Creation Date]],"mmm dd, yyyy hh:mm"))</f>
        <v>11</v>
      </c>
      <c r="AG805" s="228" t="str">
        <f>_xlfn.CONCAT(HelpMe7[[#This Row],[Year]],"-M",HelpMe7[[#This Row],[Month]])</f>
        <v>2024-M11</v>
      </c>
      <c r="AH805" s="228" t="str">
        <f ca="1">IF(HelpMe7[[#This Row],[Age]]&lt;2,"Less than 2",IF(HelpMe7[[#This Row],[Age]]&lt;5,"From 2 to 5",IF(HelpMe7[[#This Row],[Age]]&lt;10,"From 5 to 10","More than 10")))</f>
        <v>Less than 2</v>
      </c>
      <c r="AI8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45597.431944444441</v>
      </c>
      <c r="AJ8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45597.522222222222</v>
      </c>
    </row>
    <row r="806" spans="1:36" ht="14.45">
      <c r="A806" s="236" t="s">
        <v>11322</v>
      </c>
      <c r="B806" s="224" t="s">
        <v>117</v>
      </c>
      <c r="C806" s="224" t="s">
        <v>795</v>
      </c>
      <c r="D806" s="1" t="s">
        <v>305</v>
      </c>
      <c r="E806" s="224" t="s">
        <v>2061</v>
      </c>
      <c r="F806" s="224" t="s">
        <v>2232</v>
      </c>
      <c r="G806" s="224" t="s">
        <v>941</v>
      </c>
      <c r="H806" s="224" t="s">
        <v>268</v>
      </c>
      <c r="I806" s="227" t="s">
        <v>11323</v>
      </c>
      <c r="J806" s="225" t="s">
        <v>11324</v>
      </c>
      <c r="K806" s="224" t="s">
        <v>846</v>
      </c>
      <c r="L806" s="225" t="s">
        <v>855</v>
      </c>
      <c r="M806" s="224" t="s">
        <v>2061</v>
      </c>
      <c r="N806" s="224" t="s">
        <v>924</v>
      </c>
      <c r="O806" s="224" t="s">
        <v>850</v>
      </c>
      <c r="P806" s="225" t="s">
        <v>10819</v>
      </c>
      <c r="Q806" s="224" t="s">
        <v>795</v>
      </c>
      <c r="R806" s="225" t="s">
        <v>855</v>
      </c>
      <c r="S806" s="225" t="s">
        <v>855</v>
      </c>
      <c r="T806" s="225" t="s">
        <v>11324</v>
      </c>
      <c r="U806" s="224" t="s">
        <v>846</v>
      </c>
      <c r="V806" s="224" t="s">
        <v>5887</v>
      </c>
      <c r="W806" s="224" t="s">
        <v>869</v>
      </c>
      <c r="X806" s="228" t="str">
        <f>VLOOKUP(HelpMe7[[#This Row],[Technician]],Technicians[#All],3,FALSE)</f>
        <v>Capgemini</v>
      </c>
      <c r="Y806" s="228" t="str">
        <f>VLOOKUP(HelpMe7[[#This Row],[Technician]],Technicians[#All],2,FALSE)</f>
        <v>SAP MM</v>
      </c>
      <c r="Z806" s="233" t="str">
        <f>IF((TEXT("Oct 28, 2024 00:00 AM","mmm dd, yyyy hh:mm") - TEXT(HelpMe7[[#This Row],[Updated Creation Date]],"mmm dd, yyyy hh:mm"))&gt;0, "Yes","No")</f>
        <v>No</v>
      </c>
      <c r="AA806" s="230">
        <f ca="1">IF(HelpMe7[[#This Row],[Updated Resolved Date]]="-",NOW()-TEXT(HelpMe7[[#This Row],[Updated Creation Date]],"mmm dd, yyyy hh:mm"),HelpMe7[[#This Row],[Updated Resolved Date]]-HelpMe7[[#This Row],[Updated Creation Date]])</f>
        <v>56.147102083326899</v>
      </c>
      <c r="AB806" s="231">
        <f>YEAR(TEXT(HelpMe7[[#This Row],[Updated Creation Date]],"mmm dd, yyyy hh:mm"))</f>
        <v>2024</v>
      </c>
      <c r="AC806" s="228">
        <f>WEEKNUM(TEXT(HelpMe7[[#This Row],[Updated Creation Date]],"mmm dd, yyyy hh:mm"),2)</f>
        <v>44</v>
      </c>
      <c r="AD806" s="228" t="str">
        <f>_xlfn.CONCAT(HelpMe7[[#This Row],[Year]],"-W",HelpMe7[[#This Row],[Week'#]])</f>
        <v>2024-W44</v>
      </c>
      <c r="AE806" s="228" t="str">
        <f>IFERROR(VLOOKUP(HelpMe7[[#This Row],[ID]],CGTracker[#All],11,FALSE),"No CG Status Found")</f>
        <v>No CG Status Found</v>
      </c>
      <c r="AF806" s="228">
        <f>MONTH(TEXT(HelpMe7[[#This Row],[Updated Creation Date]],"mmm dd, yyyy hh:mm"))</f>
        <v>11</v>
      </c>
      <c r="AG806" s="228" t="str">
        <f>_xlfn.CONCAT(HelpMe7[[#This Row],[Year]],"-M",HelpMe7[[#This Row],[Month]])</f>
        <v>2024-M11</v>
      </c>
      <c r="AH806" s="228" t="str">
        <f ca="1">IF(HelpMe7[[#This Row],[Age]]&lt;2,"Less than 2",IF(HelpMe7[[#This Row],[Age]]&lt;5,"From 2 to 5",IF(HelpMe7[[#This Row],[Age]]&lt;10,"From 5 to 10","More than 10")))</f>
        <v>More than 10</v>
      </c>
      <c r="AI8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45597.61041666667</v>
      </c>
      <c r="AJ8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07" spans="1:36" ht="14.45">
      <c r="A807" s="236" t="s">
        <v>11325</v>
      </c>
      <c r="B807" s="224" t="s">
        <v>117</v>
      </c>
      <c r="C807" s="224" t="s">
        <v>795</v>
      </c>
      <c r="D807" s="1" t="s">
        <v>5888</v>
      </c>
      <c r="E807" s="224" t="s">
        <v>1670</v>
      </c>
      <c r="F807" s="224" t="s">
        <v>881</v>
      </c>
      <c r="G807" s="224" t="s">
        <v>882</v>
      </c>
      <c r="H807" s="224" t="s">
        <v>403</v>
      </c>
      <c r="I807" s="227" t="s">
        <v>11256</v>
      </c>
      <c r="J807" s="225" t="s">
        <v>11326</v>
      </c>
      <c r="K807" s="224" t="s">
        <v>846</v>
      </c>
      <c r="L807" s="225" t="s">
        <v>10676</v>
      </c>
      <c r="M807" s="224" t="s">
        <v>1670</v>
      </c>
      <c r="N807" s="224" t="s">
        <v>5890</v>
      </c>
      <c r="O807" s="224" t="s">
        <v>850</v>
      </c>
      <c r="P807" s="225" t="s">
        <v>10676</v>
      </c>
      <c r="Q807" s="224" t="s">
        <v>795</v>
      </c>
      <c r="R807" s="225" t="s">
        <v>9242</v>
      </c>
      <c r="S807" s="225" t="s">
        <v>9242</v>
      </c>
      <c r="T807" s="225" t="s">
        <v>11326</v>
      </c>
      <c r="U807" s="224" t="s">
        <v>890</v>
      </c>
      <c r="V807" s="224" t="s">
        <v>855</v>
      </c>
      <c r="W807" s="224" t="s">
        <v>869</v>
      </c>
      <c r="X807" s="228" t="str">
        <f>VLOOKUP(HelpMe7[[#This Row],[Technician]],Technicians[#All],3,FALSE)</f>
        <v>RAK Ceramics</v>
      </c>
      <c r="Y807" s="228" t="str">
        <f>VLOOKUP(HelpMe7[[#This Row],[Technician]],Technicians[#All],2,FALSE)</f>
        <v>SAP Basis</v>
      </c>
      <c r="Z807" s="233" t="str">
        <f>IF((TEXT("Oct 28, 2024 00:00 AM","mmm dd, yyyy hh:mm") - TEXT(HelpMe7[[#This Row],[Updated Creation Date]],"mmm dd, yyyy hh:mm"))&gt;0, "Yes","No")</f>
        <v>No</v>
      </c>
      <c r="AA807" s="230">
        <f ca="1">IF(HelpMe7[[#This Row],[Updated Resolved Date]]="-",NOW()-TEXT(HelpMe7[[#This Row],[Updated Creation Date]],"mmm dd, yyyy hh:mm"),HelpMe7[[#This Row],[Updated Resolved Date]]-HelpMe7[[#This Row],[Updated Creation Date]])</f>
        <v>3.0111111111109494</v>
      </c>
      <c r="AB807" s="231">
        <f>YEAR(TEXT(HelpMe7[[#This Row],[Updated Creation Date]],"mmm dd, yyyy hh:mm"))</f>
        <v>2024</v>
      </c>
      <c r="AC807" s="228">
        <f>WEEKNUM(TEXT(HelpMe7[[#This Row],[Updated Creation Date]],"mmm dd, yyyy hh:mm"),2)</f>
        <v>44</v>
      </c>
      <c r="AD807" s="228" t="str">
        <f>_xlfn.CONCAT(HelpMe7[[#This Row],[Year]],"-W",HelpMe7[[#This Row],[Week'#]])</f>
        <v>2024-W44</v>
      </c>
      <c r="AE807" s="228" t="str">
        <f>IFERROR(VLOOKUP(HelpMe7[[#This Row],[ID]],CGTracker[#All],11,FALSE),"No CG Status Found")</f>
        <v>No CG Status Found</v>
      </c>
      <c r="AF807" s="228">
        <f>MONTH(TEXT(HelpMe7[[#This Row],[Updated Creation Date]],"mmm dd, yyyy hh:mm"))</f>
        <v>11</v>
      </c>
      <c r="AG807" s="228" t="str">
        <f>_xlfn.CONCAT(HelpMe7[[#This Row],[Year]],"-M",HelpMe7[[#This Row],[Month]])</f>
        <v>2024-M11</v>
      </c>
      <c r="AH807" s="228" t="str">
        <f ca="1">IF(HelpMe7[[#This Row],[Age]]&lt;2,"Less than 2",IF(HelpMe7[[#This Row],[Age]]&lt;5,"From 2 to 5",IF(HelpMe7[[#This Row],[Age]]&lt;10,"From 5 to 10","More than 10")))</f>
        <v>From 2 to 5</v>
      </c>
      <c r="AI8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45597.707638888889</v>
      </c>
      <c r="AJ8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45600.71875</v>
      </c>
    </row>
    <row r="808" spans="1:36" ht="26.1">
      <c r="A808" s="236" t="s">
        <v>11327</v>
      </c>
      <c r="B808" s="224" t="s">
        <v>156</v>
      </c>
      <c r="C808" s="224" t="s">
        <v>841</v>
      </c>
      <c r="D808" s="1" t="s">
        <v>139</v>
      </c>
      <c r="E808" s="224" t="s">
        <v>2172</v>
      </c>
      <c r="F808" s="224" t="s">
        <v>518</v>
      </c>
      <c r="G808" s="224" t="s">
        <v>516</v>
      </c>
      <c r="H808" s="224" t="s">
        <v>746</v>
      </c>
      <c r="I808" s="227" t="s">
        <v>11328</v>
      </c>
      <c r="J808" s="225" t="s">
        <v>11329</v>
      </c>
      <c r="K808" s="224" t="s">
        <v>846</v>
      </c>
      <c r="L808" s="225" t="s">
        <v>855</v>
      </c>
      <c r="M808" s="224" t="s">
        <v>5894</v>
      </c>
      <c r="N808" s="224" t="s">
        <v>1666</v>
      </c>
      <c r="O808" s="224" t="s">
        <v>850</v>
      </c>
      <c r="P808" s="225" t="s">
        <v>11330</v>
      </c>
      <c r="Q808" s="224" t="s">
        <v>841</v>
      </c>
      <c r="R808" s="225" t="s">
        <v>855</v>
      </c>
      <c r="S808" s="225" t="s">
        <v>11330</v>
      </c>
      <c r="T808" s="225" t="s">
        <v>11329</v>
      </c>
      <c r="U808" s="224" t="s">
        <v>855</v>
      </c>
      <c r="V808" s="224" t="s">
        <v>855</v>
      </c>
      <c r="W808" s="224" t="s">
        <v>869</v>
      </c>
      <c r="X808" s="228" t="str">
        <f>VLOOKUP(HelpMe7[[#This Row],[Technician]],Technicians[#All],3,FALSE)</f>
        <v>Capgemini</v>
      </c>
      <c r="Y808" s="228" t="str">
        <f>VLOOKUP(HelpMe7[[#This Row],[Technician]],Technicians[#All],2,FALSE)</f>
        <v>SAP SD</v>
      </c>
      <c r="Z808" s="233" t="str">
        <f>IF((TEXT("Oct 28, 2024 00:00 AM","mmm dd, yyyy hh:mm") - TEXT(HelpMe7[[#This Row],[Updated Creation Date]],"mmm dd, yyyy hh:mm"))&gt;0, "Yes","No")</f>
        <v>No</v>
      </c>
      <c r="AA808" s="230">
        <f ca="1">IF(HelpMe7[[#This Row],[Updated Resolved Date]]="-",NOW()-TEXT(HelpMe7[[#This Row],[Updated Creation Date]],"mmm dd, yyyy hh:mm"),HelpMe7[[#This Row],[Updated Resolved Date]]-HelpMe7[[#This Row],[Updated Creation Date]])</f>
        <v>56.144324305554619</v>
      </c>
      <c r="AB808" s="231">
        <f>YEAR(TEXT(HelpMe7[[#This Row],[Updated Creation Date]],"mmm dd, yyyy hh:mm"))</f>
        <v>2024</v>
      </c>
      <c r="AC808" s="228">
        <f>WEEKNUM(TEXT(HelpMe7[[#This Row],[Updated Creation Date]],"mmm dd, yyyy hh:mm"),2)</f>
        <v>44</v>
      </c>
      <c r="AD808" s="228" t="str">
        <f>_xlfn.CONCAT(HelpMe7[[#This Row],[Year]],"-W",HelpMe7[[#This Row],[Week'#]])</f>
        <v>2024-W44</v>
      </c>
      <c r="AE808" s="228" t="str">
        <f>IFERROR(VLOOKUP(HelpMe7[[#This Row],[ID]],CGTracker[#All],11,FALSE),"No CG Status Found")</f>
        <v>No CG Status Found</v>
      </c>
      <c r="AF808" s="228">
        <f>MONTH(TEXT(HelpMe7[[#This Row],[Updated Creation Date]],"mmm dd, yyyy hh:mm"))</f>
        <v>11</v>
      </c>
      <c r="AG808" s="228" t="str">
        <f>_xlfn.CONCAT(HelpMe7[[#This Row],[Year]],"-M",HelpMe7[[#This Row],[Month]])</f>
        <v>2024-M11</v>
      </c>
      <c r="AH808" s="228" t="str">
        <f ca="1">IF(HelpMe7[[#This Row],[Age]]&lt;2,"Less than 2",IF(HelpMe7[[#This Row],[Age]]&lt;5,"From 2 to 5",IF(HelpMe7[[#This Row],[Age]]&lt;10,"From 5 to 10","More than 10")))</f>
        <v>More than 10</v>
      </c>
      <c r="AI8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45597.613194444442</v>
      </c>
      <c r="AJ8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09" spans="1:36" ht="26.1">
      <c r="A809" s="236" t="s">
        <v>11331</v>
      </c>
      <c r="B809" s="224" t="s">
        <v>156</v>
      </c>
      <c r="C809" s="224" t="s">
        <v>841</v>
      </c>
      <c r="D809" s="1" t="s">
        <v>5898</v>
      </c>
      <c r="E809" s="224" t="s">
        <v>3131</v>
      </c>
      <c r="F809" s="224" t="s">
        <v>881</v>
      </c>
      <c r="G809" s="224" t="s">
        <v>882</v>
      </c>
      <c r="H809" s="224" t="s">
        <v>403</v>
      </c>
      <c r="I809" s="227" t="s">
        <v>5883</v>
      </c>
      <c r="J809" s="225" t="s">
        <v>8868</v>
      </c>
      <c r="K809" s="224" t="s">
        <v>890</v>
      </c>
      <c r="L809" s="225" t="s">
        <v>11332</v>
      </c>
      <c r="M809" s="224" t="s">
        <v>933</v>
      </c>
      <c r="N809" s="224" t="s">
        <v>3134</v>
      </c>
      <c r="O809" s="224" t="s">
        <v>850</v>
      </c>
      <c r="P809" s="225" t="s">
        <v>11332</v>
      </c>
      <c r="Q809" s="224" t="s">
        <v>841</v>
      </c>
      <c r="R809" s="225" t="s">
        <v>11333</v>
      </c>
      <c r="S809" s="225" t="s">
        <v>8448</v>
      </c>
      <c r="T809" s="225" t="s">
        <v>8868</v>
      </c>
      <c r="U809" s="224" t="s">
        <v>855</v>
      </c>
      <c r="V809" s="224" t="s">
        <v>855</v>
      </c>
      <c r="W809" s="224" t="s">
        <v>938</v>
      </c>
      <c r="X809" s="228" t="str">
        <f>VLOOKUP(HelpMe7[[#This Row],[Technician]],Technicians[#All],3,FALSE)</f>
        <v>RAK Ceramics</v>
      </c>
      <c r="Y809" s="228" t="str">
        <f>VLOOKUP(HelpMe7[[#This Row],[Technician]],Technicians[#All],2,FALSE)</f>
        <v>SAP Basis</v>
      </c>
      <c r="Z809" s="233" t="str">
        <f>IF((TEXT("Oct 28, 2024 00:00 AM","mmm dd, yyyy hh:mm") - TEXT(HelpMe7[[#This Row],[Updated Creation Date]],"mmm dd, yyyy hh:mm"))&gt;0, "Yes","No")</f>
        <v>No</v>
      </c>
      <c r="AA809" s="230">
        <f ca="1">IF(HelpMe7[[#This Row],[Updated Resolved Date]]="-",NOW()-TEXT(HelpMe7[[#This Row],[Updated Creation Date]],"mmm dd, yyyy hh:mm"),HelpMe7[[#This Row],[Updated Resolved Date]]-HelpMe7[[#This Row],[Updated Creation Date]])</f>
        <v>16.978472222217533</v>
      </c>
      <c r="AB809" s="231">
        <f>YEAR(TEXT(HelpMe7[[#This Row],[Updated Creation Date]],"mmm dd, yyyy hh:mm"))</f>
        <v>2024</v>
      </c>
      <c r="AC809" s="228">
        <f>WEEKNUM(TEXT(HelpMe7[[#This Row],[Updated Creation Date]],"mmm dd, yyyy hh:mm"),2)</f>
        <v>44</v>
      </c>
      <c r="AD809" s="228" t="str">
        <f>_xlfn.CONCAT(HelpMe7[[#This Row],[Year]],"-W",HelpMe7[[#This Row],[Week'#]])</f>
        <v>2024-W44</v>
      </c>
      <c r="AE809" s="228" t="str">
        <f>IFERROR(VLOOKUP(HelpMe7[[#This Row],[ID]],CGTracker[#All],11,FALSE),"No CG Status Found")</f>
        <v>No CG Status Found</v>
      </c>
      <c r="AF809" s="228">
        <f>MONTH(TEXT(HelpMe7[[#This Row],[Updated Creation Date]],"mmm dd, yyyy hh:mm"))</f>
        <v>11</v>
      </c>
      <c r="AG809" s="228" t="str">
        <f>_xlfn.CONCAT(HelpMe7[[#This Row],[Year]],"-M",HelpMe7[[#This Row],[Month]])</f>
        <v>2024-M11</v>
      </c>
      <c r="AH809" s="228" t="str">
        <f ca="1">IF(HelpMe7[[#This Row],[Age]]&lt;2,"Less than 2",IF(HelpMe7[[#This Row],[Age]]&lt;5,"From 2 to 5",IF(HelpMe7[[#This Row],[Age]]&lt;10,"From 5 to 10","More than 10")))</f>
        <v>More than 10</v>
      </c>
      <c r="AI8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45597.67291666667</v>
      </c>
      <c r="AJ8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45614.651388888888</v>
      </c>
    </row>
    <row r="810" spans="1:36" ht="14.45">
      <c r="A810" s="236" t="s">
        <v>11334</v>
      </c>
      <c r="B810" s="224" t="s">
        <v>156</v>
      </c>
      <c r="C810" s="224" t="s">
        <v>795</v>
      </c>
      <c r="D810" s="1" t="s">
        <v>5903</v>
      </c>
      <c r="E810" s="224" t="s">
        <v>3006</v>
      </c>
      <c r="F810" s="224" t="s">
        <v>3586</v>
      </c>
      <c r="G810" s="224" t="s">
        <v>941</v>
      </c>
      <c r="H810" s="224" t="s">
        <v>403</v>
      </c>
      <c r="I810" s="227" t="s">
        <v>11335</v>
      </c>
      <c r="J810" s="225" t="s">
        <v>11336</v>
      </c>
      <c r="K810" s="224" t="s">
        <v>846</v>
      </c>
      <c r="L810" s="225" t="s">
        <v>11337</v>
      </c>
      <c r="M810" s="224" t="s">
        <v>3006</v>
      </c>
      <c r="N810" s="224" t="s">
        <v>5907</v>
      </c>
      <c r="O810" s="224" t="s">
        <v>850</v>
      </c>
      <c r="P810" s="225" t="s">
        <v>11338</v>
      </c>
      <c r="Q810" s="224" t="s">
        <v>795</v>
      </c>
      <c r="R810" s="225" t="s">
        <v>11339</v>
      </c>
      <c r="S810" s="225" t="s">
        <v>11339</v>
      </c>
      <c r="T810" s="225" t="s">
        <v>11336</v>
      </c>
      <c r="U810" s="224" t="s">
        <v>855</v>
      </c>
      <c r="V810" s="224" t="s">
        <v>855</v>
      </c>
      <c r="W810" s="224" t="s">
        <v>869</v>
      </c>
      <c r="X810" s="228" t="str">
        <f>VLOOKUP(HelpMe7[[#This Row],[Technician]],Technicians[#All],3,FALSE)</f>
        <v>Capgemini</v>
      </c>
      <c r="Y810" s="228" t="str">
        <f>VLOOKUP(HelpMe7[[#This Row],[Technician]],Technicians[#All],2,FALSE)</f>
        <v>SAP PP</v>
      </c>
      <c r="Z810" s="233" t="str">
        <f>IF((TEXT("Oct 28, 2024 00:00 AM","mmm dd, yyyy hh:mm") - TEXT(HelpMe7[[#This Row],[Updated Creation Date]],"mmm dd, yyyy hh:mm"))&gt;0, "Yes","No")</f>
        <v>No</v>
      </c>
      <c r="AA810" s="230">
        <f ca="1">IF(HelpMe7[[#This Row],[Updated Resolved Date]]="-",NOW()-TEXT(HelpMe7[[#This Row],[Updated Creation Date]],"mmm dd, yyyy hh:mm"),HelpMe7[[#This Row],[Updated Resolved Date]]-HelpMe7[[#This Row],[Updated Creation Date]])</f>
        <v>4.1465277777751908</v>
      </c>
      <c r="AB810" s="231">
        <f>YEAR(TEXT(HelpMe7[[#This Row],[Updated Creation Date]],"mmm dd, yyyy hh:mm"))</f>
        <v>2024</v>
      </c>
      <c r="AC810" s="228">
        <f>WEEKNUM(TEXT(HelpMe7[[#This Row],[Updated Creation Date]],"mmm dd, yyyy hh:mm"),2)</f>
        <v>44</v>
      </c>
      <c r="AD810" s="228" t="str">
        <f>_xlfn.CONCAT(HelpMe7[[#This Row],[Year]],"-W",HelpMe7[[#This Row],[Week'#]])</f>
        <v>2024-W44</v>
      </c>
      <c r="AE810" s="228" t="str">
        <f>IFERROR(VLOOKUP(HelpMe7[[#This Row],[ID]],CGTracker[#All],11,FALSE),"No CG Status Found")</f>
        <v>No CG Status Found</v>
      </c>
      <c r="AF810" s="228">
        <f>MONTH(TEXT(HelpMe7[[#This Row],[Updated Creation Date]],"mmm dd, yyyy hh:mm"))</f>
        <v>11</v>
      </c>
      <c r="AG810" s="228" t="str">
        <f>_xlfn.CONCAT(HelpMe7[[#This Row],[Year]],"-M",HelpMe7[[#This Row],[Month]])</f>
        <v>2024-M11</v>
      </c>
      <c r="AH810" s="228" t="str">
        <f ca="1">IF(HelpMe7[[#This Row],[Age]]&lt;2,"Less than 2",IF(HelpMe7[[#This Row],[Age]]&lt;5,"From 2 to 5",IF(HelpMe7[[#This Row],[Age]]&lt;10,"From 5 to 10","More than 10")))</f>
        <v>From 2 to 5</v>
      </c>
      <c r="AI8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45598.362500000003</v>
      </c>
      <c r="AJ8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45602.509027777778</v>
      </c>
    </row>
    <row r="811" spans="1:36" ht="26.1">
      <c r="A811" s="236" t="s">
        <v>11340</v>
      </c>
      <c r="B811" s="224" t="s">
        <v>117</v>
      </c>
      <c r="C811" s="224" t="s">
        <v>1035</v>
      </c>
      <c r="D811" s="1" t="s">
        <v>5911</v>
      </c>
      <c r="E811" s="224" t="s">
        <v>5318</v>
      </c>
      <c r="F811" s="224" t="s">
        <v>881</v>
      </c>
      <c r="G811" s="224" t="s">
        <v>882</v>
      </c>
      <c r="H811" s="224" t="s">
        <v>403</v>
      </c>
      <c r="I811" s="227" t="s">
        <v>11341</v>
      </c>
      <c r="J811" s="225" t="s">
        <v>11342</v>
      </c>
      <c r="K811" s="224" t="s">
        <v>890</v>
      </c>
      <c r="L811" s="225" t="s">
        <v>11193</v>
      </c>
      <c r="M811" s="224" t="s">
        <v>5318</v>
      </c>
      <c r="N811" s="224" t="s">
        <v>1188</v>
      </c>
      <c r="O811" s="224" t="s">
        <v>850</v>
      </c>
      <c r="P811" s="225" t="s">
        <v>11193</v>
      </c>
      <c r="Q811" s="224" t="s">
        <v>892</v>
      </c>
      <c r="R811" s="225" t="s">
        <v>11343</v>
      </c>
      <c r="S811" s="225" t="s">
        <v>11344</v>
      </c>
      <c r="T811" s="225" t="s">
        <v>11342</v>
      </c>
      <c r="U811" s="224" t="s">
        <v>890</v>
      </c>
      <c r="V811" s="224" t="s">
        <v>855</v>
      </c>
      <c r="W811" s="224" t="s">
        <v>938</v>
      </c>
      <c r="X811" s="228" t="str">
        <f>VLOOKUP(HelpMe7[[#This Row],[Technician]],Technicians[#All],3,FALSE)</f>
        <v>RAK Ceramics</v>
      </c>
      <c r="Y811" s="228" t="str">
        <f>VLOOKUP(HelpMe7[[#This Row],[Technician]],Technicians[#All],2,FALSE)</f>
        <v>SAP Basis</v>
      </c>
      <c r="Z811" s="233" t="str">
        <f>IF((TEXT("Oct 28, 2024 00:00 AM","mmm dd, yyyy hh:mm") - TEXT(HelpMe7[[#This Row],[Updated Creation Date]],"mmm dd, yyyy hh:mm"))&gt;0, "Yes","No")</f>
        <v>No</v>
      </c>
      <c r="AA811" s="230">
        <f ca="1">IF(HelpMe7[[#This Row],[Updated Resolved Date]]="-",NOW()-TEXT(HelpMe7[[#This Row],[Updated Creation Date]],"mmm dd, yyyy hh:mm"),HelpMe7[[#This Row],[Updated Resolved Date]]-HelpMe7[[#This Row],[Updated Creation Date]])</f>
        <v>1.1979166666642413</v>
      </c>
      <c r="AB811" s="231">
        <f>YEAR(TEXT(HelpMe7[[#This Row],[Updated Creation Date]],"mmm dd, yyyy hh:mm"))</f>
        <v>2024</v>
      </c>
      <c r="AC811" s="228">
        <f>WEEKNUM(TEXT(HelpMe7[[#This Row],[Updated Creation Date]],"mmm dd, yyyy hh:mm"),2)</f>
        <v>45</v>
      </c>
      <c r="AD811" s="228" t="str">
        <f>_xlfn.CONCAT(HelpMe7[[#This Row],[Year]],"-W",HelpMe7[[#This Row],[Week'#]])</f>
        <v>2024-W45</v>
      </c>
      <c r="AE811" s="228" t="str">
        <f>IFERROR(VLOOKUP(HelpMe7[[#This Row],[ID]],CGTracker[#All],11,FALSE),"No CG Status Found")</f>
        <v>No CG Status Found</v>
      </c>
      <c r="AF811" s="228">
        <f>MONTH(TEXT(HelpMe7[[#This Row],[Updated Creation Date]],"mmm dd, yyyy hh:mm"))</f>
        <v>11</v>
      </c>
      <c r="AG811" s="228" t="str">
        <f>_xlfn.CONCAT(HelpMe7[[#This Row],[Year]],"-M",HelpMe7[[#This Row],[Month]])</f>
        <v>2024-M11</v>
      </c>
      <c r="AH811" s="228" t="str">
        <f ca="1">IF(HelpMe7[[#This Row],[Age]]&lt;2,"Less than 2",IF(HelpMe7[[#This Row],[Age]]&lt;5,"From 2 to 5",IF(HelpMe7[[#This Row],[Age]]&lt;10,"From 5 to 10","More than 10")))</f>
        <v>Less than 2</v>
      </c>
      <c r="AI8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45600.421527777777</v>
      </c>
      <c r="AJ8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45601.619444444441</v>
      </c>
    </row>
    <row r="812" spans="1:36" ht="14.45">
      <c r="A812" s="236" t="s">
        <v>11345</v>
      </c>
      <c r="B812" s="224" t="s">
        <v>156</v>
      </c>
      <c r="C812" s="224" t="s">
        <v>795</v>
      </c>
      <c r="D812" s="1" t="s">
        <v>5917</v>
      </c>
      <c r="E812" s="224" t="s">
        <v>1506</v>
      </c>
      <c r="F812" s="224" t="s">
        <v>2232</v>
      </c>
      <c r="G812" s="224" t="s">
        <v>941</v>
      </c>
      <c r="H812" s="224" t="s">
        <v>403</v>
      </c>
      <c r="I812" s="227" t="s">
        <v>9664</v>
      </c>
      <c r="J812" s="225" t="s">
        <v>11346</v>
      </c>
      <c r="K812" s="224" t="s">
        <v>846</v>
      </c>
      <c r="L812" s="225" t="s">
        <v>11347</v>
      </c>
      <c r="M812" s="224" t="s">
        <v>1506</v>
      </c>
      <c r="N812" s="224" t="s">
        <v>1122</v>
      </c>
      <c r="O812" s="224" t="s">
        <v>917</v>
      </c>
      <c r="P812" s="225" t="s">
        <v>11347</v>
      </c>
      <c r="Q812" s="224" t="s">
        <v>795</v>
      </c>
      <c r="R812" s="225" t="s">
        <v>11348</v>
      </c>
      <c r="S812" s="225" t="s">
        <v>11349</v>
      </c>
      <c r="T812" s="225" t="s">
        <v>11346</v>
      </c>
      <c r="U812" s="224" t="s">
        <v>855</v>
      </c>
      <c r="V812" s="224" t="s">
        <v>855</v>
      </c>
      <c r="W812" s="224" t="s">
        <v>869</v>
      </c>
      <c r="X812" s="228" t="str">
        <f>VLOOKUP(HelpMe7[[#This Row],[Technician]],Technicians[#All],3,FALSE)</f>
        <v>Capgemini</v>
      </c>
      <c r="Y812" s="228" t="str">
        <f>VLOOKUP(HelpMe7[[#This Row],[Technician]],Technicians[#All],2,FALSE)</f>
        <v>SAP MM</v>
      </c>
      <c r="Z812" s="233" t="str">
        <f>IF((TEXT("Oct 28, 2024 00:00 AM","mmm dd, yyyy hh:mm") - TEXT(HelpMe7[[#This Row],[Updated Creation Date]],"mmm dd, yyyy hh:mm"))&gt;0, "Yes","No")</f>
        <v>No</v>
      </c>
      <c r="AA812" s="230">
        <f ca="1">IF(HelpMe7[[#This Row],[Updated Resolved Date]]="-",NOW()-TEXT(HelpMe7[[#This Row],[Updated Creation Date]],"mmm dd, yyyy hh:mm"),HelpMe7[[#This Row],[Updated Resolved Date]]-HelpMe7[[#This Row],[Updated Creation Date]])</f>
        <v>24.89375000000291</v>
      </c>
      <c r="AB812" s="231">
        <f>YEAR(TEXT(HelpMe7[[#This Row],[Updated Creation Date]],"mmm dd, yyyy hh:mm"))</f>
        <v>2024</v>
      </c>
      <c r="AC812" s="228">
        <f>WEEKNUM(TEXT(HelpMe7[[#This Row],[Updated Creation Date]],"mmm dd, yyyy hh:mm"),2)</f>
        <v>45</v>
      </c>
      <c r="AD812" s="228" t="str">
        <f>_xlfn.CONCAT(HelpMe7[[#This Row],[Year]],"-W",HelpMe7[[#This Row],[Week'#]])</f>
        <v>2024-W45</v>
      </c>
      <c r="AE812" s="228" t="str">
        <f>IFERROR(VLOOKUP(HelpMe7[[#This Row],[ID]],CGTracker[#All],11,FALSE),"No CG Status Found")</f>
        <v>No CG Status Found</v>
      </c>
      <c r="AF812" s="228">
        <f>MONTH(TEXT(HelpMe7[[#This Row],[Updated Creation Date]],"mmm dd, yyyy hh:mm"))</f>
        <v>11</v>
      </c>
      <c r="AG812" s="228" t="str">
        <f>_xlfn.CONCAT(HelpMe7[[#This Row],[Year]],"-M",HelpMe7[[#This Row],[Month]])</f>
        <v>2024-M11</v>
      </c>
      <c r="AH812" s="228" t="str">
        <f ca="1">IF(HelpMe7[[#This Row],[Age]]&lt;2,"Less than 2",IF(HelpMe7[[#This Row],[Age]]&lt;5,"From 2 to 5",IF(HelpMe7[[#This Row],[Age]]&lt;10,"From 5 to 10","More than 10")))</f>
        <v>More than 10</v>
      </c>
      <c r="AI8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45600.718055555553</v>
      </c>
      <c r="AJ8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45625.611805555556</v>
      </c>
    </row>
    <row r="813" spans="1:36" ht="14.45">
      <c r="A813" s="236" t="s">
        <v>11350</v>
      </c>
      <c r="B813" s="224" t="s">
        <v>156</v>
      </c>
      <c r="C813" s="224" t="s">
        <v>892</v>
      </c>
      <c r="D813" s="1" t="s">
        <v>5923</v>
      </c>
      <c r="E813" s="224" t="s">
        <v>5761</v>
      </c>
      <c r="F813" s="224" t="s">
        <v>881</v>
      </c>
      <c r="G813" s="224" t="s">
        <v>882</v>
      </c>
      <c r="H813" s="224" t="s">
        <v>403</v>
      </c>
      <c r="I813" s="227" t="s">
        <v>11351</v>
      </c>
      <c r="J813" s="225" t="s">
        <v>11352</v>
      </c>
      <c r="K813" s="224" t="s">
        <v>846</v>
      </c>
      <c r="L813" s="225" t="s">
        <v>11353</v>
      </c>
      <c r="M813" s="224" t="s">
        <v>933</v>
      </c>
      <c r="N813" s="224" t="s">
        <v>899</v>
      </c>
      <c r="O813" s="224" t="s">
        <v>917</v>
      </c>
      <c r="P813" s="225" t="s">
        <v>11353</v>
      </c>
      <c r="Q813" s="224" t="s">
        <v>892</v>
      </c>
      <c r="R813" s="225" t="s">
        <v>11354</v>
      </c>
      <c r="S813" s="225" t="s">
        <v>11355</v>
      </c>
      <c r="T813" s="225" t="s">
        <v>11352</v>
      </c>
      <c r="U813" s="224" t="s">
        <v>855</v>
      </c>
      <c r="V813" s="224" t="s">
        <v>855</v>
      </c>
      <c r="W813" s="224" t="s">
        <v>869</v>
      </c>
      <c r="X813" s="228" t="str">
        <f>VLOOKUP(HelpMe7[[#This Row],[Technician]],Technicians[#All],3,FALSE)</f>
        <v>RAK Ceramics</v>
      </c>
      <c r="Y813" s="228" t="str">
        <f>VLOOKUP(HelpMe7[[#This Row],[Technician]],Technicians[#All],2,FALSE)</f>
        <v>SAP Basis</v>
      </c>
      <c r="Z813" s="233" t="str">
        <f>IF((TEXT("Oct 28, 2024 00:00 AM","mmm dd, yyyy hh:mm") - TEXT(HelpMe7[[#This Row],[Updated Creation Date]],"mmm dd, yyyy hh:mm"))&gt;0, "Yes","No")</f>
        <v>No</v>
      </c>
      <c r="AA813" s="230">
        <f ca="1">IF(HelpMe7[[#This Row],[Updated Resolved Date]]="-",NOW()-TEXT(HelpMe7[[#This Row],[Updated Creation Date]],"mmm dd, yyyy hh:mm"),HelpMe7[[#This Row],[Updated Resolved Date]]-HelpMe7[[#This Row],[Updated Creation Date]])</f>
        <v>0.15277777778101154</v>
      </c>
      <c r="AB813" s="231">
        <f>YEAR(TEXT(HelpMe7[[#This Row],[Updated Creation Date]],"mmm dd, yyyy hh:mm"))</f>
        <v>2024</v>
      </c>
      <c r="AC813" s="228">
        <f>WEEKNUM(TEXT(HelpMe7[[#This Row],[Updated Creation Date]],"mmm dd, yyyy hh:mm"),2)</f>
        <v>45</v>
      </c>
      <c r="AD813" s="228" t="str">
        <f>_xlfn.CONCAT(HelpMe7[[#This Row],[Year]],"-W",HelpMe7[[#This Row],[Week'#]])</f>
        <v>2024-W45</v>
      </c>
      <c r="AE813" s="228" t="str">
        <f>IFERROR(VLOOKUP(HelpMe7[[#This Row],[ID]],CGTracker[#All],11,FALSE),"No CG Status Found")</f>
        <v>No CG Status Found</v>
      </c>
      <c r="AF813" s="228">
        <f>MONTH(TEXT(HelpMe7[[#This Row],[Updated Creation Date]],"mmm dd, yyyy hh:mm"))</f>
        <v>11</v>
      </c>
      <c r="AG813" s="228" t="str">
        <f>_xlfn.CONCAT(HelpMe7[[#This Row],[Year]],"-M",HelpMe7[[#This Row],[Month]])</f>
        <v>2024-M11</v>
      </c>
      <c r="AH813" s="228" t="str">
        <f ca="1">IF(HelpMe7[[#This Row],[Age]]&lt;2,"Less than 2",IF(HelpMe7[[#This Row],[Age]]&lt;5,"From 2 to 5",IF(HelpMe7[[#This Row],[Age]]&lt;10,"From 5 to 10","More than 10")))</f>
        <v>Less than 2</v>
      </c>
      <c r="AI8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45601.365972222222</v>
      </c>
      <c r="AJ8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45601.518750000003</v>
      </c>
    </row>
    <row r="814" spans="1:36" ht="14.45">
      <c r="A814" s="236" t="s">
        <v>11356</v>
      </c>
      <c r="B814" s="224" t="s">
        <v>156</v>
      </c>
      <c r="C814" s="224" t="s">
        <v>892</v>
      </c>
      <c r="D814" s="1" t="s">
        <v>5930</v>
      </c>
      <c r="E814" s="224" t="s">
        <v>2024</v>
      </c>
      <c r="F814" s="224" t="s">
        <v>518</v>
      </c>
      <c r="G814" s="224" t="s">
        <v>516</v>
      </c>
      <c r="H814" s="224" t="s">
        <v>403</v>
      </c>
      <c r="I814" s="227" t="s">
        <v>11357</v>
      </c>
      <c r="J814" s="225" t="s">
        <v>11358</v>
      </c>
      <c r="K814" s="224" t="s">
        <v>846</v>
      </c>
      <c r="L814" s="225" t="s">
        <v>11184</v>
      </c>
      <c r="M814" s="224" t="s">
        <v>933</v>
      </c>
      <c r="N814" s="224" t="s">
        <v>1004</v>
      </c>
      <c r="O814" s="224" t="s">
        <v>917</v>
      </c>
      <c r="P814" s="225" t="s">
        <v>11184</v>
      </c>
      <c r="Q814" s="224" t="s">
        <v>892</v>
      </c>
      <c r="R814" s="225" t="s">
        <v>11359</v>
      </c>
      <c r="S814" s="225" t="s">
        <v>11359</v>
      </c>
      <c r="T814" s="225" t="s">
        <v>11358</v>
      </c>
      <c r="U814" s="224" t="s">
        <v>855</v>
      </c>
      <c r="V814" s="224" t="s">
        <v>855</v>
      </c>
      <c r="W814" s="224" t="s">
        <v>869</v>
      </c>
      <c r="X814" s="228" t="str">
        <f>VLOOKUP(HelpMe7[[#This Row],[Technician]],Technicians[#All],3,FALSE)</f>
        <v>Capgemini</v>
      </c>
      <c r="Y814" s="228" t="str">
        <f>VLOOKUP(HelpMe7[[#This Row],[Technician]],Technicians[#All],2,FALSE)</f>
        <v>SAP SD</v>
      </c>
      <c r="Z814" s="233" t="str">
        <f>IF((TEXT("Oct 28, 2024 00:00 AM","mmm dd, yyyy hh:mm") - TEXT(HelpMe7[[#This Row],[Updated Creation Date]],"mmm dd, yyyy hh:mm"))&gt;0, "Yes","No")</f>
        <v>No</v>
      </c>
      <c r="AA814" s="230">
        <f ca="1">IF(HelpMe7[[#This Row],[Updated Resolved Date]]="-",NOW()-TEXT(HelpMe7[[#This Row],[Updated Creation Date]],"mmm dd, yyyy hh:mm"),HelpMe7[[#This Row],[Updated Resolved Date]]-HelpMe7[[#This Row],[Updated Creation Date]])</f>
        <v>0.31458333333284827</v>
      </c>
      <c r="AB814" s="231">
        <f>YEAR(TEXT(HelpMe7[[#This Row],[Updated Creation Date]],"mmm dd, yyyy hh:mm"))</f>
        <v>2024</v>
      </c>
      <c r="AC814" s="228">
        <f>WEEKNUM(TEXT(HelpMe7[[#This Row],[Updated Creation Date]],"mmm dd, yyyy hh:mm"),2)</f>
        <v>45</v>
      </c>
      <c r="AD814" s="228" t="str">
        <f>_xlfn.CONCAT(HelpMe7[[#This Row],[Year]],"-W",HelpMe7[[#This Row],[Week'#]])</f>
        <v>2024-W45</v>
      </c>
      <c r="AE814" s="228" t="str">
        <f>IFERROR(VLOOKUP(HelpMe7[[#This Row],[ID]],CGTracker[#All],11,FALSE),"No CG Status Found")</f>
        <v>No CG Status Found</v>
      </c>
      <c r="AF814" s="228">
        <f>MONTH(TEXT(HelpMe7[[#This Row],[Updated Creation Date]],"mmm dd, yyyy hh:mm"))</f>
        <v>11</v>
      </c>
      <c r="AG814" s="228" t="str">
        <f>_xlfn.CONCAT(HelpMe7[[#This Row],[Year]],"-M",HelpMe7[[#This Row],[Month]])</f>
        <v>2024-M11</v>
      </c>
      <c r="AH814" s="228" t="str">
        <f ca="1">IF(HelpMe7[[#This Row],[Age]]&lt;2,"Less than 2",IF(HelpMe7[[#This Row],[Age]]&lt;5,"From 2 to 5",IF(HelpMe7[[#This Row],[Age]]&lt;10,"From 5 to 10","More than 10")))</f>
        <v>Less than 2</v>
      </c>
      <c r="AI8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45601.404861111114</v>
      </c>
      <c r="AJ8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45601.719444444447</v>
      </c>
    </row>
    <row r="815" spans="1:36" ht="26.1">
      <c r="A815" s="236" t="s">
        <v>11360</v>
      </c>
      <c r="B815" s="224" t="s">
        <v>117</v>
      </c>
      <c r="C815" s="224" t="s">
        <v>795</v>
      </c>
      <c r="D815" s="1" t="s">
        <v>5935</v>
      </c>
      <c r="E815" s="224" t="s">
        <v>5936</v>
      </c>
      <c r="F815" s="224" t="s">
        <v>881</v>
      </c>
      <c r="G815" s="224" t="s">
        <v>882</v>
      </c>
      <c r="H815" s="224" t="s">
        <v>403</v>
      </c>
      <c r="I815" s="227" t="s">
        <v>11361</v>
      </c>
      <c r="J815" s="225" t="s">
        <v>11362</v>
      </c>
      <c r="K815" s="224" t="s">
        <v>890</v>
      </c>
      <c r="L815" s="225" t="s">
        <v>10676</v>
      </c>
      <c r="M815" s="224" t="s">
        <v>933</v>
      </c>
      <c r="N815" s="224" t="s">
        <v>5756</v>
      </c>
      <c r="O815" s="224" t="s">
        <v>850</v>
      </c>
      <c r="P815" s="225" t="s">
        <v>10676</v>
      </c>
      <c r="Q815" s="224" t="s">
        <v>795</v>
      </c>
      <c r="R815" s="225" t="s">
        <v>8274</v>
      </c>
      <c r="S815" s="225" t="s">
        <v>8274</v>
      </c>
      <c r="T815" s="225" t="s">
        <v>11362</v>
      </c>
      <c r="U815" s="224" t="s">
        <v>890</v>
      </c>
      <c r="V815" s="224" t="s">
        <v>855</v>
      </c>
      <c r="W815" s="224" t="s">
        <v>938</v>
      </c>
      <c r="X815" s="228" t="str">
        <f>VLOOKUP(HelpMe7[[#This Row],[Technician]],Technicians[#All],3,FALSE)</f>
        <v>RAK Ceramics</v>
      </c>
      <c r="Y815" s="228" t="str">
        <f>VLOOKUP(HelpMe7[[#This Row],[Technician]],Technicians[#All],2,FALSE)</f>
        <v>SAP Basis</v>
      </c>
      <c r="Z815" s="233" t="str">
        <f>IF((TEXT("Oct 28, 2024 00:00 AM","mmm dd, yyyy hh:mm") - TEXT(HelpMe7[[#This Row],[Updated Creation Date]],"mmm dd, yyyy hh:mm"))&gt;0, "Yes","No")</f>
        <v>No</v>
      </c>
      <c r="AA815" s="230">
        <f ca="1">IF(HelpMe7[[#This Row],[Updated Resolved Date]]="-",NOW()-TEXT(HelpMe7[[#This Row],[Updated Creation Date]],"mmm dd, yyyy hh:mm"),HelpMe7[[#This Row],[Updated Resolved Date]]-HelpMe7[[#This Row],[Updated Creation Date]])</f>
        <v>1.1395833333299379</v>
      </c>
      <c r="AB815" s="231">
        <f>YEAR(TEXT(HelpMe7[[#This Row],[Updated Creation Date]],"mmm dd, yyyy hh:mm"))</f>
        <v>2024</v>
      </c>
      <c r="AC815" s="228">
        <f>WEEKNUM(TEXT(HelpMe7[[#This Row],[Updated Creation Date]],"mmm dd, yyyy hh:mm"),2)</f>
        <v>44</v>
      </c>
      <c r="AD815" s="228" t="str">
        <f>_xlfn.CONCAT(HelpMe7[[#This Row],[Year]],"-W",HelpMe7[[#This Row],[Week'#]])</f>
        <v>2024-W44</v>
      </c>
      <c r="AE815" s="228" t="str">
        <f>IFERROR(VLOOKUP(HelpMe7[[#This Row],[ID]],CGTracker[#All],11,FALSE),"No CG Status Found")</f>
        <v>No CG Status Found</v>
      </c>
      <c r="AF815" s="228">
        <f>MONTH(TEXT(HelpMe7[[#This Row],[Updated Creation Date]],"mmm dd, yyyy hh:mm"))</f>
        <v>11</v>
      </c>
      <c r="AG815" s="228" t="str">
        <f>_xlfn.CONCAT(HelpMe7[[#This Row],[Year]],"-M",HelpMe7[[#This Row],[Month]])</f>
        <v>2024-M11</v>
      </c>
      <c r="AH815" s="228" t="str">
        <f ca="1">IF(HelpMe7[[#This Row],[Age]]&lt;2,"Less than 2",IF(HelpMe7[[#This Row],[Age]]&lt;5,"From 2 to 5",IF(HelpMe7[[#This Row],[Age]]&lt;10,"From 5 to 10","More than 10")))</f>
        <v>Less than 2</v>
      </c>
      <c r="AI8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45599.582638888889</v>
      </c>
      <c r="AJ8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45600.722222222219</v>
      </c>
    </row>
    <row r="816" spans="1:36" ht="26.1">
      <c r="A816" s="236" t="s">
        <v>11363</v>
      </c>
      <c r="B816" s="224" t="s">
        <v>156</v>
      </c>
      <c r="C816" s="224" t="s">
        <v>795</v>
      </c>
      <c r="D816" s="1" t="s">
        <v>5940</v>
      </c>
      <c r="E816" s="224" t="s">
        <v>5941</v>
      </c>
      <c r="F816" s="224" t="s">
        <v>881</v>
      </c>
      <c r="G816" s="224" t="s">
        <v>882</v>
      </c>
      <c r="H816" s="224" t="s">
        <v>403</v>
      </c>
      <c r="I816" s="227" t="s">
        <v>11364</v>
      </c>
      <c r="J816" s="225" t="s">
        <v>11365</v>
      </c>
      <c r="K816" s="224" t="s">
        <v>890</v>
      </c>
      <c r="L816" s="225" t="s">
        <v>10676</v>
      </c>
      <c r="M816" s="224" t="s">
        <v>933</v>
      </c>
      <c r="N816" s="224" t="s">
        <v>924</v>
      </c>
      <c r="O816" s="224" t="s">
        <v>850</v>
      </c>
      <c r="P816" s="225" t="s">
        <v>10676</v>
      </c>
      <c r="Q816" s="224" t="s">
        <v>795</v>
      </c>
      <c r="R816" s="225" t="s">
        <v>8274</v>
      </c>
      <c r="S816" s="225" t="s">
        <v>8274</v>
      </c>
      <c r="T816" s="225" t="s">
        <v>11365</v>
      </c>
      <c r="U816" s="224" t="s">
        <v>855</v>
      </c>
      <c r="V816" s="224" t="s">
        <v>855</v>
      </c>
      <c r="W816" s="224" t="s">
        <v>938</v>
      </c>
      <c r="X816" s="228" t="str">
        <f>VLOOKUP(HelpMe7[[#This Row],[Technician]],Technicians[#All],3,FALSE)</f>
        <v>RAK Ceramics</v>
      </c>
      <c r="Y816" s="228" t="str">
        <f>VLOOKUP(HelpMe7[[#This Row],[Technician]],Technicians[#All],2,FALSE)</f>
        <v>SAP Basis</v>
      </c>
      <c r="Z816" s="230" t="str">
        <f>IF((TEXT("Oct 28, 2024 00:00 AM","mmm dd, yyyy hh:mm") - TEXT(HelpMe7[[#This Row],[Updated Creation Date]],"mmm dd, yyyy hh:mm"))&gt;0, "Yes","No")</f>
        <v>No</v>
      </c>
      <c r="AA816" s="230">
        <f ca="1">IF(HelpMe7[[#This Row],[Updated Resolved Date]]="-",NOW()-TEXT(HelpMe7[[#This Row],[Updated Creation Date]],"mmm dd, yyyy hh:mm"),HelpMe7[[#This Row],[Updated Resolved Date]]-HelpMe7[[#This Row],[Updated Creation Date]])</f>
        <v>0.28194444443943212</v>
      </c>
      <c r="AB816" s="231">
        <f>YEAR(TEXT(HelpMe7[[#This Row],[Updated Creation Date]],"mmm dd, yyyy hh:mm"))</f>
        <v>2024</v>
      </c>
      <c r="AC816" s="228">
        <f>WEEKNUM(TEXT(HelpMe7[[#This Row],[Updated Creation Date]],"mmm dd, yyyy hh:mm"),2)</f>
        <v>45</v>
      </c>
      <c r="AD816" s="228" t="str">
        <f>_xlfn.CONCAT(HelpMe7[[#This Row],[Year]],"-W",HelpMe7[[#This Row],[Week'#]])</f>
        <v>2024-W45</v>
      </c>
      <c r="AE816" s="228" t="str">
        <f>IFERROR(VLOOKUP(HelpMe7[[#This Row],[ID]],CGTracker[#All],11,FALSE),"No CG Status Found")</f>
        <v>No CG Status Found</v>
      </c>
      <c r="AF816" s="228">
        <f>MONTH(TEXT(HelpMe7[[#This Row],[Updated Creation Date]],"mmm dd, yyyy hh:mm"))</f>
        <v>11</v>
      </c>
      <c r="AG816" s="228" t="str">
        <f>_xlfn.CONCAT(HelpMe7[[#This Row],[Year]],"-M",HelpMe7[[#This Row],[Month]])</f>
        <v>2024-M11</v>
      </c>
      <c r="AH816" s="228" t="str">
        <f ca="1">IF(HelpMe7[[#This Row],[Age]]&lt;2,"Less than 2",IF(HelpMe7[[#This Row],[Age]]&lt;5,"From 2 to 5",IF(HelpMe7[[#This Row],[Age]]&lt;10,"From 5 to 10","More than 10")))</f>
        <v>Less than 2</v>
      </c>
      <c r="AI8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45600.44027777778</v>
      </c>
      <c r="AJ8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45600.722222222219</v>
      </c>
    </row>
    <row r="817" spans="1:36" ht="26.1">
      <c r="A817" s="236" t="s">
        <v>11366</v>
      </c>
      <c r="B817" s="224" t="s">
        <v>156</v>
      </c>
      <c r="C817" s="224" t="s">
        <v>795</v>
      </c>
      <c r="D817" s="1" t="s">
        <v>5945</v>
      </c>
      <c r="E817" s="224" t="s">
        <v>921</v>
      </c>
      <c r="F817" s="224" t="s">
        <v>603</v>
      </c>
      <c r="G817" s="224" t="s">
        <v>860</v>
      </c>
      <c r="H817" s="224" t="s">
        <v>746</v>
      </c>
      <c r="I817" s="227" t="s">
        <v>11367</v>
      </c>
      <c r="J817" s="225" t="s">
        <v>10526</v>
      </c>
      <c r="K817" s="224" t="s">
        <v>846</v>
      </c>
      <c r="L817" s="225" t="s">
        <v>855</v>
      </c>
      <c r="M817" s="224" t="s">
        <v>933</v>
      </c>
      <c r="N817" s="224" t="s">
        <v>924</v>
      </c>
      <c r="O817" s="224" t="s">
        <v>850</v>
      </c>
      <c r="P817" s="225" t="s">
        <v>11368</v>
      </c>
      <c r="Q817" s="224" t="s">
        <v>795</v>
      </c>
      <c r="R817" s="225" t="s">
        <v>855</v>
      </c>
      <c r="S817" s="225" t="s">
        <v>11369</v>
      </c>
      <c r="T817" s="225" t="s">
        <v>10526</v>
      </c>
      <c r="U817" s="224" t="s">
        <v>855</v>
      </c>
      <c r="V817" s="224" t="s">
        <v>855</v>
      </c>
      <c r="W817" s="224" t="s">
        <v>869</v>
      </c>
      <c r="X817" s="228" t="str">
        <f>VLOOKUP(HelpMe7[[#This Row],[Technician]],Technicians[#All],3,FALSE)</f>
        <v>RAK Ceramics</v>
      </c>
      <c r="Y817" s="228" t="str">
        <f>VLOOKUP(HelpMe7[[#This Row],[Technician]],Technicians[#All],2,FALSE)</f>
        <v>SAP ABAP</v>
      </c>
      <c r="Z817" s="230" t="str">
        <f>IF((TEXT("Oct 28, 2024 00:00 AM","mmm dd, yyyy hh:mm") - TEXT(HelpMe7[[#This Row],[Updated Creation Date]],"mmm dd, yyyy hh:mm"))&gt;0, "Yes","No")</f>
        <v>No</v>
      </c>
      <c r="AA817" s="230">
        <f ca="1">IF(HelpMe7[[#This Row],[Updated Resolved Date]]="-",NOW()-TEXT(HelpMe7[[#This Row],[Updated Creation Date]],"mmm dd, yyyy hh:mm"),HelpMe7[[#This Row],[Updated Resolved Date]]-HelpMe7[[#This Row],[Updated Creation Date]])</f>
        <v>53.121407638886012</v>
      </c>
      <c r="AB817" s="231">
        <f>YEAR(TEXT(HelpMe7[[#This Row],[Updated Creation Date]],"mmm dd, yyyy hh:mm"))</f>
        <v>2024</v>
      </c>
      <c r="AC817" s="228">
        <f>WEEKNUM(TEXT(HelpMe7[[#This Row],[Updated Creation Date]],"mmm dd, yyyy hh:mm"),2)</f>
        <v>45</v>
      </c>
      <c r="AD817" s="228" t="str">
        <f>_xlfn.CONCAT(HelpMe7[[#This Row],[Year]],"-W",HelpMe7[[#This Row],[Week'#]])</f>
        <v>2024-W45</v>
      </c>
      <c r="AE817" s="228" t="str">
        <f>IFERROR(VLOOKUP(HelpMe7[[#This Row],[ID]],CGTracker[#All],11,FALSE),"No CG Status Found")</f>
        <v>No CG Status Found</v>
      </c>
      <c r="AF817" s="228">
        <f>MONTH(TEXT(HelpMe7[[#This Row],[Updated Creation Date]],"mmm dd, yyyy hh:mm"))</f>
        <v>11</v>
      </c>
      <c r="AG817" s="228" t="str">
        <f>_xlfn.CONCAT(HelpMe7[[#This Row],[Year]],"-M",HelpMe7[[#This Row],[Month]])</f>
        <v>2024-M11</v>
      </c>
      <c r="AH817" s="228" t="str">
        <f ca="1">IF(HelpMe7[[#This Row],[Age]]&lt;2,"Less than 2",IF(HelpMe7[[#This Row],[Age]]&lt;5,"From 2 to 5",IF(HelpMe7[[#This Row],[Age]]&lt;10,"From 5 to 10","More than 10")))</f>
        <v>More than 10</v>
      </c>
      <c r="AI8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45600.636111111111</v>
      </c>
      <c r="AJ8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18" spans="1:36" ht="26.1">
      <c r="A818" s="236" t="s">
        <v>11370</v>
      </c>
      <c r="B818" s="224" t="s">
        <v>156</v>
      </c>
      <c r="C818" s="224" t="s">
        <v>892</v>
      </c>
      <c r="D818" s="1" t="s">
        <v>5950</v>
      </c>
      <c r="E818" s="224" t="s">
        <v>3006</v>
      </c>
      <c r="F818" s="224" t="s">
        <v>3586</v>
      </c>
      <c r="G818" s="224" t="s">
        <v>895</v>
      </c>
      <c r="H818" s="224" t="s">
        <v>268</v>
      </c>
      <c r="I818" s="227" t="s">
        <v>11371</v>
      </c>
      <c r="J818" s="225" t="s">
        <v>11372</v>
      </c>
      <c r="K818" s="224" t="s">
        <v>846</v>
      </c>
      <c r="L818" s="225" t="s">
        <v>855</v>
      </c>
      <c r="M818" s="224" t="s">
        <v>3006</v>
      </c>
      <c r="N818" s="224" t="s">
        <v>5907</v>
      </c>
      <c r="O818" s="224" t="s">
        <v>1015</v>
      </c>
      <c r="P818" s="225" t="s">
        <v>11373</v>
      </c>
      <c r="Q818" s="224" t="s">
        <v>892</v>
      </c>
      <c r="R818" s="225" t="s">
        <v>855</v>
      </c>
      <c r="S818" s="225" t="s">
        <v>8063</v>
      </c>
      <c r="T818" s="225" t="s">
        <v>11372</v>
      </c>
      <c r="U818" s="224" t="s">
        <v>855</v>
      </c>
      <c r="V818" s="224" t="s">
        <v>855</v>
      </c>
      <c r="W818" s="224" t="s">
        <v>869</v>
      </c>
      <c r="X818" s="228" t="str">
        <f>VLOOKUP(HelpMe7[[#This Row],[Technician]],Technicians[#All],3,FALSE)</f>
        <v>Capgemini</v>
      </c>
      <c r="Y818" s="228" t="str">
        <f>VLOOKUP(HelpMe7[[#This Row],[Technician]],Technicians[#All],2,FALSE)</f>
        <v>SAP PP</v>
      </c>
      <c r="Z818" s="233" t="str">
        <f>IF((TEXT("Oct 28, 2024 00:00 AM","mmm dd, yyyy hh:mm") - TEXT(HelpMe7[[#This Row],[Updated Creation Date]],"mmm dd, yyyy hh:mm"))&gt;0, "Yes","No")</f>
        <v>No</v>
      </c>
      <c r="AA818" s="230">
        <f ca="1">IF(HelpMe7[[#This Row],[Updated Resolved Date]]="-",NOW()-TEXT(HelpMe7[[#This Row],[Updated Creation Date]],"mmm dd, yyyy hh:mm"),HelpMe7[[#This Row],[Updated Resolved Date]]-HelpMe7[[#This Row],[Updated Creation Date]])</f>
        <v>54.222102083331265</v>
      </c>
      <c r="AB818" s="231">
        <f>YEAR(TEXT(HelpMe7[[#This Row],[Updated Creation Date]],"mmm dd, yyyy hh:mm"))</f>
        <v>2024</v>
      </c>
      <c r="AC818" s="228">
        <f>WEEKNUM(TEXT(HelpMe7[[#This Row],[Updated Creation Date]],"mmm dd, yyyy hh:mm"),2)</f>
        <v>44</v>
      </c>
      <c r="AD818" s="228" t="str">
        <f>_xlfn.CONCAT(HelpMe7[[#This Row],[Year]],"-W",HelpMe7[[#This Row],[Week'#]])</f>
        <v>2024-W44</v>
      </c>
      <c r="AE818" s="228" t="str">
        <f>IFERROR(VLOOKUP(HelpMe7[[#This Row],[ID]],CGTracker[#All],11,FALSE),"No CG Status Found")</f>
        <v>No CG Status Found</v>
      </c>
      <c r="AF818" s="228">
        <f>MONTH(TEXT(HelpMe7[[#This Row],[Updated Creation Date]],"mmm dd, yyyy hh:mm"))</f>
        <v>11</v>
      </c>
      <c r="AG818" s="228" t="str">
        <f>_xlfn.CONCAT(HelpMe7[[#This Row],[Year]],"-M",HelpMe7[[#This Row],[Month]])</f>
        <v>2024-M11</v>
      </c>
      <c r="AH818" s="228" t="str">
        <f ca="1">IF(HelpMe7[[#This Row],[Age]]&lt;2,"Less than 2",IF(HelpMe7[[#This Row],[Age]]&lt;5,"From 2 to 5",IF(HelpMe7[[#This Row],[Age]]&lt;10,"From 5 to 10","More than 10")))</f>
        <v>More than 10</v>
      </c>
      <c r="AI8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45599.535416666666</v>
      </c>
      <c r="AJ8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19" spans="1:36" ht="26.1">
      <c r="A819" s="236" t="s">
        <v>11374</v>
      </c>
      <c r="B819" s="224" t="s">
        <v>117</v>
      </c>
      <c r="C819" s="224" t="s">
        <v>892</v>
      </c>
      <c r="D819" s="1" t="s">
        <v>5955</v>
      </c>
      <c r="E819" s="224" t="s">
        <v>3131</v>
      </c>
      <c r="F819" s="224" t="s">
        <v>881</v>
      </c>
      <c r="G819" s="224" t="s">
        <v>882</v>
      </c>
      <c r="H819" s="224" t="s">
        <v>403</v>
      </c>
      <c r="I819" s="227" t="s">
        <v>11375</v>
      </c>
      <c r="J819" s="225" t="s">
        <v>11376</v>
      </c>
      <c r="K819" s="224" t="s">
        <v>890</v>
      </c>
      <c r="L819" s="225" t="s">
        <v>10676</v>
      </c>
      <c r="M819" s="224" t="s">
        <v>3131</v>
      </c>
      <c r="N819" s="224" t="s">
        <v>3134</v>
      </c>
      <c r="O819" s="224" t="s">
        <v>850</v>
      </c>
      <c r="P819" s="225" t="s">
        <v>10676</v>
      </c>
      <c r="Q819" s="224" t="s">
        <v>795</v>
      </c>
      <c r="R819" s="225" t="s">
        <v>11377</v>
      </c>
      <c r="S819" s="225" t="s">
        <v>11377</v>
      </c>
      <c r="T819" s="225" t="s">
        <v>11376</v>
      </c>
      <c r="U819" s="224" t="s">
        <v>890</v>
      </c>
      <c r="V819" s="224" t="s">
        <v>855</v>
      </c>
      <c r="W819" s="224" t="s">
        <v>938</v>
      </c>
      <c r="X819" s="228" t="str">
        <f>VLOOKUP(HelpMe7[[#This Row],[Technician]],Technicians[#All],3,FALSE)</f>
        <v>RAK Ceramics</v>
      </c>
      <c r="Y819" s="228" t="str">
        <f>VLOOKUP(HelpMe7[[#This Row],[Technician]],Technicians[#All],2,FALSE)</f>
        <v>SAP Basis</v>
      </c>
      <c r="Z819" s="233" t="str">
        <f>IF((TEXT("Oct 28, 2024 00:00 AM","mmm dd, yyyy hh:mm") - TEXT(HelpMe7[[#This Row],[Updated Creation Date]],"mmm dd, yyyy hh:mm"))&gt;0, "Yes","No")</f>
        <v>No</v>
      </c>
      <c r="AA819" s="230">
        <f ca="1">IF(HelpMe7[[#This Row],[Updated Resolved Date]]="-",NOW()-TEXT(HelpMe7[[#This Row],[Updated Creation Date]],"mmm dd, yyyy hh:mm"),HelpMe7[[#This Row],[Updated Resolved Date]]-HelpMe7[[#This Row],[Updated Creation Date]])</f>
        <v>0.12708333333284827</v>
      </c>
      <c r="AB819" s="231">
        <f>YEAR(TEXT(HelpMe7[[#This Row],[Updated Creation Date]],"mmm dd, yyyy hh:mm"))</f>
        <v>2024</v>
      </c>
      <c r="AC819" s="228">
        <f>WEEKNUM(TEXT(HelpMe7[[#This Row],[Updated Creation Date]],"mmm dd, yyyy hh:mm"),2)</f>
        <v>45</v>
      </c>
      <c r="AD819" s="228" t="str">
        <f>_xlfn.CONCAT(HelpMe7[[#This Row],[Year]],"-W",HelpMe7[[#This Row],[Week'#]])</f>
        <v>2024-W45</v>
      </c>
      <c r="AE819" s="228" t="str">
        <f>IFERROR(VLOOKUP(HelpMe7[[#This Row],[ID]],CGTracker[#All],11,FALSE),"No CG Status Found")</f>
        <v>No CG Status Found</v>
      </c>
      <c r="AF819" s="228">
        <f>MONTH(TEXT(HelpMe7[[#This Row],[Updated Creation Date]],"mmm dd, yyyy hh:mm"))</f>
        <v>11</v>
      </c>
      <c r="AG819" s="228" t="str">
        <f>_xlfn.CONCAT(HelpMe7[[#This Row],[Year]],"-M",HelpMe7[[#This Row],[Month]])</f>
        <v>2024-M11</v>
      </c>
      <c r="AH819" s="228" t="str">
        <f ca="1">IF(HelpMe7[[#This Row],[Age]]&lt;2,"Less than 2",IF(HelpMe7[[#This Row],[Age]]&lt;5,"From 2 to 5",IF(HelpMe7[[#This Row],[Age]]&lt;10,"From 5 to 10","More than 10")))</f>
        <v>Less than 2</v>
      </c>
      <c r="AI8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45600.595833333333</v>
      </c>
      <c r="AJ8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45600.722916666666</v>
      </c>
    </row>
    <row r="820" spans="1:36" ht="26.1">
      <c r="A820" s="236" t="s">
        <v>11378</v>
      </c>
      <c r="B820" s="224" t="s">
        <v>117</v>
      </c>
      <c r="C820" s="224" t="s">
        <v>1035</v>
      </c>
      <c r="D820" s="1" t="s">
        <v>5960</v>
      </c>
      <c r="E820" s="224" t="s">
        <v>1111</v>
      </c>
      <c r="F820" s="224" t="s">
        <v>881</v>
      </c>
      <c r="G820" s="224" t="s">
        <v>882</v>
      </c>
      <c r="H820" s="224" t="s">
        <v>403</v>
      </c>
      <c r="I820" s="227" t="s">
        <v>11379</v>
      </c>
      <c r="J820" s="225" t="s">
        <v>11380</v>
      </c>
      <c r="K820" s="224" t="s">
        <v>890</v>
      </c>
      <c r="L820" s="225" t="s">
        <v>11381</v>
      </c>
      <c r="M820" s="224" t="s">
        <v>1111</v>
      </c>
      <c r="N820" s="224" t="s">
        <v>5964</v>
      </c>
      <c r="O820" s="224" t="s">
        <v>850</v>
      </c>
      <c r="P820" s="225" t="s">
        <v>11381</v>
      </c>
      <c r="Q820" s="224" t="s">
        <v>892</v>
      </c>
      <c r="R820" s="225" t="s">
        <v>11382</v>
      </c>
      <c r="S820" s="225" t="s">
        <v>11382</v>
      </c>
      <c r="T820" s="225" t="s">
        <v>11380</v>
      </c>
      <c r="U820" s="224" t="s">
        <v>890</v>
      </c>
      <c r="V820" s="224" t="s">
        <v>855</v>
      </c>
      <c r="W820" s="224" t="s">
        <v>938</v>
      </c>
      <c r="X820" s="228" t="str">
        <f>VLOOKUP(HelpMe7[[#This Row],[Technician]],Technicians[#All],3,FALSE)</f>
        <v>RAK Ceramics</v>
      </c>
      <c r="Y820" s="228" t="str">
        <f>VLOOKUP(HelpMe7[[#This Row],[Technician]],Technicians[#All],2,FALSE)</f>
        <v>SAP Basis</v>
      </c>
      <c r="Z820" s="230" t="str">
        <f>IF((TEXT("Oct 28, 2024 00:00 AM","mmm dd, yyyy hh:mm") - TEXT(HelpMe7[[#This Row],[Updated Creation Date]],"mmm dd, yyyy hh:mm"))&gt;0, "Yes","No")</f>
        <v>No</v>
      </c>
      <c r="AA820" s="230">
        <f ca="1">IF(HelpMe7[[#This Row],[Updated Resolved Date]]="-",NOW()-TEXT(HelpMe7[[#This Row],[Updated Creation Date]],"mmm dd, yyyy hh:mm"),HelpMe7[[#This Row],[Updated Resolved Date]]-HelpMe7[[#This Row],[Updated Creation Date]])</f>
        <v>20.909722222226264</v>
      </c>
      <c r="AB820" s="231">
        <f>YEAR(TEXT(HelpMe7[[#This Row],[Updated Creation Date]],"mmm dd, yyyy hh:mm"))</f>
        <v>2024</v>
      </c>
      <c r="AC820" s="228">
        <f>WEEKNUM(TEXT(HelpMe7[[#This Row],[Updated Creation Date]],"mmm dd, yyyy hh:mm"),2)</f>
        <v>45</v>
      </c>
      <c r="AD820" s="228" t="str">
        <f>_xlfn.CONCAT(HelpMe7[[#This Row],[Year]],"-W",HelpMe7[[#This Row],[Week'#]])</f>
        <v>2024-W45</v>
      </c>
      <c r="AE820" s="228" t="str">
        <f>IFERROR(VLOOKUP(HelpMe7[[#This Row],[ID]],CGTracker[#All],11,FALSE),"No CG Status Found")</f>
        <v>No CG Status Found</v>
      </c>
      <c r="AF820" s="228">
        <f>MONTH(TEXT(HelpMe7[[#This Row],[Updated Creation Date]],"mmm dd, yyyy hh:mm"))</f>
        <v>11</v>
      </c>
      <c r="AG820" s="228" t="str">
        <f>_xlfn.CONCAT(HelpMe7[[#This Row],[Year]],"-M",HelpMe7[[#This Row],[Month]])</f>
        <v>2024-M11</v>
      </c>
      <c r="AH820" s="228" t="str">
        <f ca="1">IF(HelpMe7[[#This Row],[Age]]&lt;2,"Less than 2",IF(HelpMe7[[#This Row],[Age]]&lt;5,"From 2 to 5",IF(HelpMe7[[#This Row],[Age]]&lt;10,"From 5 to 10","More than 10")))</f>
        <v>More than 10</v>
      </c>
      <c r="AI8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45600.697916666664</v>
      </c>
      <c r="AJ8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45621.607638888891</v>
      </c>
    </row>
    <row r="821" spans="1:36" ht="14.45">
      <c r="A821" s="236" t="s">
        <v>11383</v>
      </c>
      <c r="B821" s="224" t="s">
        <v>156</v>
      </c>
      <c r="C821" s="224" t="s">
        <v>795</v>
      </c>
      <c r="D821" s="1" t="s">
        <v>5967</v>
      </c>
      <c r="E821" s="224" t="s">
        <v>5968</v>
      </c>
      <c r="F821" s="224" t="s">
        <v>2232</v>
      </c>
      <c r="G821" s="224" t="s">
        <v>941</v>
      </c>
      <c r="H821" s="224" t="s">
        <v>403</v>
      </c>
      <c r="I821" s="227" t="s">
        <v>11384</v>
      </c>
      <c r="J821" s="225" t="s">
        <v>11385</v>
      </c>
      <c r="K821" s="224" t="s">
        <v>846</v>
      </c>
      <c r="L821" s="225" t="s">
        <v>10804</v>
      </c>
      <c r="M821" s="224" t="s">
        <v>933</v>
      </c>
      <c r="N821" s="224" t="s">
        <v>5971</v>
      </c>
      <c r="O821" s="224" t="s">
        <v>850</v>
      </c>
      <c r="P821" s="225" t="s">
        <v>10804</v>
      </c>
      <c r="Q821" s="224" t="s">
        <v>795</v>
      </c>
      <c r="R821" s="225" t="s">
        <v>11386</v>
      </c>
      <c r="S821" s="225" t="s">
        <v>11387</v>
      </c>
      <c r="T821" s="225" t="s">
        <v>11385</v>
      </c>
      <c r="U821" s="224" t="s">
        <v>855</v>
      </c>
      <c r="V821" s="224" t="s">
        <v>855</v>
      </c>
      <c r="W821" s="224" t="s">
        <v>869</v>
      </c>
      <c r="X821" s="228" t="str">
        <f>VLOOKUP(HelpMe7[[#This Row],[Technician]],Technicians[#All],3,FALSE)</f>
        <v>Capgemini</v>
      </c>
      <c r="Y821" s="228" t="str">
        <f>VLOOKUP(HelpMe7[[#This Row],[Technician]],Technicians[#All],2,FALSE)</f>
        <v>SAP MM</v>
      </c>
      <c r="Z821" s="233" t="str">
        <f>IF((TEXT("Oct 28, 2024 00:00 AM","mmm dd, yyyy hh:mm") - TEXT(HelpMe7[[#This Row],[Updated Creation Date]],"mmm dd, yyyy hh:mm"))&gt;0, "Yes","No")</f>
        <v>No</v>
      </c>
      <c r="AA821" s="230">
        <f ca="1">IF(HelpMe7[[#This Row],[Updated Resolved Date]]="-",NOW()-TEXT(HelpMe7[[#This Row],[Updated Creation Date]],"mmm dd, yyyy hh:mm"),HelpMe7[[#This Row],[Updated Resolved Date]]-HelpMe7[[#This Row],[Updated Creation Date]])</f>
        <v>8.2472222222204437</v>
      </c>
      <c r="AB821" s="231">
        <f>YEAR(TEXT(HelpMe7[[#This Row],[Updated Creation Date]],"mmm dd, yyyy hh:mm"))</f>
        <v>2024</v>
      </c>
      <c r="AC821" s="228">
        <f>WEEKNUM(TEXT(HelpMe7[[#This Row],[Updated Creation Date]],"mmm dd, yyyy hh:mm"),2)</f>
        <v>45</v>
      </c>
      <c r="AD821" s="228" t="str">
        <f>_xlfn.CONCAT(HelpMe7[[#This Row],[Year]],"-W",HelpMe7[[#This Row],[Week'#]])</f>
        <v>2024-W45</v>
      </c>
      <c r="AE821" s="228" t="str">
        <f>IFERROR(VLOOKUP(HelpMe7[[#This Row],[ID]],CGTracker[#All],11,FALSE),"No CG Status Found")</f>
        <v>No CG Status Found</v>
      </c>
      <c r="AF821" s="228">
        <f>MONTH(TEXT(HelpMe7[[#This Row],[Updated Creation Date]],"mmm dd, yyyy hh:mm"))</f>
        <v>11</v>
      </c>
      <c r="AG821" s="228" t="str">
        <f>_xlfn.CONCAT(HelpMe7[[#This Row],[Year]],"-M",HelpMe7[[#This Row],[Month]])</f>
        <v>2024-M11</v>
      </c>
      <c r="AH821" s="228" t="str">
        <f ca="1">IF(HelpMe7[[#This Row],[Age]]&lt;2,"Less than 2",IF(HelpMe7[[#This Row],[Age]]&lt;5,"From 2 to 5",IF(HelpMe7[[#This Row],[Age]]&lt;10,"From 5 to 10","More than 10")))</f>
        <v>From 5 to 10</v>
      </c>
      <c r="AI8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45601.463888888888</v>
      </c>
      <c r="AJ8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45609.711111111108</v>
      </c>
    </row>
    <row r="822" spans="1:36" ht="14.45">
      <c r="A822" s="236" t="s">
        <v>11388</v>
      </c>
      <c r="B822" s="224" t="s">
        <v>156</v>
      </c>
      <c r="C822" s="224" t="s">
        <v>795</v>
      </c>
      <c r="D822" s="1" t="s">
        <v>5975</v>
      </c>
      <c r="E822" s="224" t="s">
        <v>5976</v>
      </c>
      <c r="F822" s="224" t="s">
        <v>518</v>
      </c>
      <c r="G822" s="224" t="s">
        <v>516</v>
      </c>
      <c r="H822" s="224" t="s">
        <v>403</v>
      </c>
      <c r="I822" s="227" t="s">
        <v>11389</v>
      </c>
      <c r="J822" s="225" t="s">
        <v>11390</v>
      </c>
      <c r="K822" s="224" t="s">
        <v>846</v>
      </c>
      <c r="L822" s="225" t="s">
        <v>11391</v>
      </c>
      <c r="M822" s="224" t="s">
        <v>933</v>
      </c>
      <c r="N822" s="224" t="s">
        <v>1024</v>
      </c>
      <c r="O822" s="224" t="s">
        <v>850</v>
      </c>
      <c r="P822" s="225" t="s">
        <v>11392</v>
      </c>
      <c r="Q822" s="224" t="s">
        <v>795</v>
      </c>
      <c r="R822" s="225" t="s">
        <v>11393</v>
      </c>
      <c r="S822" s="225" t="s">
        <v>11394</v>
      </c>
      <c r="T822" s="225" t="s">
        <v>11390</v>
      </c>
      <c r="U822" s="224" t="s">
        <v>855</v>
      </c>
      <c r="V822" s="224" t="s">
        <v>855</v>
      </c>
      <c r="W822" s="224" t="s">
        <v>869</v>
      </c>
      <c r="X822" s="228" t="str">
        <f>VLOOKUP(HelpMe7[[#This Row],[Technician]],Technicians[#All],3,FALSE)</f>
        <v>Capgemini</v>
      </c>
      <c r="Y822" s="228" t="str">
        <f>VLOOKUP(HelpMe7[[#This Row],[Technician]],Technicians[#All],2,FALSE)</f>
        <v>SAP SD</v>
      </c>
      <c r="Z822" s="233" t="str">
        <f>IF((TEXT("Oct 28, 2024 00:00 AM","mmm dd, yyyy hh:mm") - TEXT(HelpMe7[[#This Row],[Updated Creation Date]],"mmm dd, yyyy hh:mm"))&gt;0, "Yes","No")</f>
        <v>No</v>
      </c>
      <c r="AA822" s="230">
        <f ca="1">IF(HelpMe7[[#This Row],[Updated Resolved Date]]="-",NOW()-TEXT(HelpMe7[[#This Row],[Updated Creation Date]],"mmm dd, yyyy hh:mm"),HelpMe7[[#This Row],[Updated Resolved Date]]-HelpMe7[[#This Row],[Updated Creation Date]])</f>
        <v>13.902083333327028</v>
      </c>
      <c r="AB822" s="231">
        <f>YEAR(TEXT(HelpMe7[[#This Row],[Updated Creation Date]],"mmm dd, yyyy hh:mm"))</f>
        <v>2024</v>
      </c>
      <c r="AC822" s="228">
        <f>WEEKNUM(TEXT(HelpMe7[[#This Row],[Updated Creation Date]],"mmm dd, yyyy hh:mm"),2)</f>
        <v>45</v>
      </c>
      <c r="AD822" s="228" t="str">
        <f>_xlfn.CONCAT(HelpMe7[[#This Row],[Year]],"-W",HelpMe7[[#This Row],[Week'#]])</f>
        <v>2024-W45</v>
      </c>
      <c r="AE822" s="228" t="str">
        <f>IFERROR(VLOOKUP(HelpMe7[[#This Row],[ID]],CGTracker[#All],11,FALSE),"No CG Status Found")</f>
        <v>No CG Status Found</v>
      </c>
      <c r="AF822" s="228">
        <f>MONTH(TEXT(HelpMe7[[#This Row],[Updated Creation Date]],"mmm dd, yyyy hh:mm"))</f>
        <v>11</v>
      </c>
      <c r="AG822" s="228" t="str">
        <f>_xlfn.CONCAT(HelpMe7[[#This Row],[Year]],"-M",HelpMe7[[#This Row],[Month]])</f>
        <v>2024-M11</v>
      </c>
      <c r="AH822" s="228" t="str">
        <f ca="1">IF(HelpMe7[[#This Row],[Age]]&lt;2,"Less than 2",IF(HelpMe7[[#This Row],[Age]]&lt;5,"From 2 to 5",IF(HelpMe7[[#This Row],[Age]]&lt;10,"From 5 to 10","More than 10")))</f>
        <v>More than 10</v>
      </c>
      <c r="AI8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45601.496527777781</v>
      </c>
      <c r="AJ8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45615.398611111108</v>
      </c>
    </row>
    <row r="823" spans="1:36" ht="26.1">
      <c r="A823" s="236" t="s">
        <v>11395</v>
      </c>
      <c r="B823" s="224" t="s">
        <v>117</v>
      </c>
      <c r="C823" s="224" t="s">
        <v>795</v>
      </c>
      <c r="D823" s="1" t="s">
        <v>5984</v>
      </c>
      <c r="E823" s="224" t="s">
        <v>1712</v>
      </c>
      <c r="F823" s="224" t="s">
        <v>881</v>
      </c>
      <c r="G823" s="224" t="s">
        <v>882</v>
      </c>
      <c r="H823" s="224" t="s">
        <v>403</v>
      </c>
      <c r="I823" s="227" t="s">
        <v>11396</v>
      </c>
      <c r="J823" s="225" t="s">
        <v>11397</v>
      </c>
      <c r="K823" s="224" t="s">
        <v>890</v>
      </c>
      <c r="L823" s="225" t="s">
        <v>10804</v>
      </c>
      <c r="M823" s="224" t="s">
        <v>933</v>
      </c>
      <c r="N823" s="224" t="s">
        <v>874</v>
      </c>
      <c r="O823" s="224" t="s">
        <v>850</v>
      </c>
      <c r="P823" s="225" t="s">
        <v>10804</v>
      </c>
      <c r="Q823" s="224" t="s">
        <v>795</v>
      </c>
      <c r="R823" s="225" t="s">
        <v>11398</v>
      </c>
      <c r="S823" s="225" t="s">
        <v>11398</v>
      </c>
      <c r="T823" s="225" t="s">
        <v>11397</v>
      </c>
      <c r="U823" s="224" t="s">
        <v>890</v>
      </c>
      <c r="V823" s="224" t="s">
        <v>855</v>
      </c>
      <c r="W823" s="224" t="s">
        <v>938</v>
      </c>
      <c r="X823" s="228" t="str">
        <f>VLOOKUP(HelpMe7[[#This Row],[Technician]],Technicians[#All],3,FALSE)</f>
        <v>RAK Ceramics</v>
      </c>
      <c r="Y823" s="228" t="str">
        <f>VLOOKUP(HelpMe7[[#This Row],[Technician]],Technicians[#All],2,FALSE)</f>
        <v>SAP Basis</v>
      </c>
      <c r="Z823" s="233" t="str">
        <f>IF((TEXT("Oct 28, 2024 00:00 AM","mmm dd, yyyy hh:mm") - TEXT(HelpMe7[[#This Row],[Updated Creation Date]],"mmm dd, yyyy hh:mm"))&gt;0, "Yes","No")</f>
        <v>No</v>
      </c>
      <c r="AA823" s="230">
        <f ca="1">IF(HelpMe7[[#This Row],[Updated Resolved Date]]="-",NOW()-TEXT(HelpMe7[[#This Row],[Updated Creation Date]],"mmm dd, yyyy hh:mm"),HelpMe7[[#This Row],[Updated Resolved Date]]-HelpMe7[[#This Row],[Updated Creation Date]])</f>
        <v>8.1750000000029104</v>
      </c>
      <c r="AB823" s="231">
        <f>YEAR(TEXT(HelpMe7[[#This Row],[Updated Creation Date]],"mmm dd, yyyy hh:mm"))</f>
        <v>2024</v>
      </c>
      <c r="AC823" s="228">
        <f>WEEKNUM(TEXT(HelpMe7[[#This Row],[Updated Creation Date]],"mmm dd, yyyy hh:mm"),2)</f>
        <v>45</v>
      </c>
      <c r="AD823" s="228" t="str">
        <f>_xlfn.CONCAT(HelpMe7[[#This Row],[Year]],"-W",HelpMe7[[#This Row],[Week'#]])</f>
        <v>2024-W45</v>
      </c>
      <c r="AE823" s="228" t="str">
        <f>IFERROR(VLOOKUP(HelpMe7[[#This Row],[ID]],CGTracker[#All],11,FALSE),"No CG Status Found")</f>
        <v>No CG Status Found</v>
      </c>
      <c r="AF823" s="228">
        <f>MONTH(TEXT(HelpMe7[[#This Row],[Updated Creation Date]],"mmm dd, yyyy hh:mm"))</f>
        <v>11</v>
      </c>
      <c r="AG823" s="228" t="str">
        <f>_xlfn.CONCAT(HelpMe7[[#This Row],[Year]],"-M",HelpMe7[[#This Row],[Month]])</f>
        <v>2024-M11</v>
      </c>
      <c r="AH823" s="228" t="str">
        <f ca="1">IF(HelpMe7[[#This Row],[Age]]&lt;2,"Less than 2",IF(HelpMe7[[#This Row],[Age]]&lt;5,"From 2 to 5",IF(HelpMe7[[#This Row],[Age]]&lt;10,"From 5 to 10","More than 10")))</f>
        <v>From 5 to 10</v>
      </c>
      <c r="AI8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45601.529166666667</v>
      </c>
      <c r="AJ8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45609.70416666667</v>
      </c>
    </row>
    <row r="824" spans="1:36" ht="14.45">
      <c r="A824" s="236" t="s">
        <v>11399</v>
      </c>
      <c r="B824" s="224" t="s">
        <v>156</v>
      </c>
      <c r="C824" s="224" t="s">
        <v>795</v>
      </c>
      <c r="D824" s="1" t="s">
        <v>5989</v>
      </c>
      <c r="E824" s="224" t="s">
        <v>603</v>
      </c>
      <c r="F824" s="224" t="s">
        <v>518</v>
      </c>
      <c r="G824" s="224" t="s">
        <v>516</v>
      </c>
      <c r="H824" s="224" t="s">
        <v>403</v>
      </c>
      <c r="I824" s="227" t="s">
        <v>11400</v>
      </c>
      <c r="J824" s="225" t="s">
        <v>11401</v>
      </c>
      <c r="K824" s="224" t="s">
        <v>846</v>
      </c>
      <c r="L824" s="225" t="s">
        <v>11184</v>
      </c>
      <c r="M824" s="224" t="s">
        <v>933</v>
      </c>
      <c r="N824" s="224" t="s">
        <v>1555</v>
      </c>
      <c r="O824" s="224" t="s">
        <v>850</v>
      </c>
      <c r="P824" s="225" t="s">
        <v>11184</v>
      </c>
      <c r="Q824" s="224" t="s">
        <v>795</v>
      </c>
      <c r="R824" s="225" t="s">
        <v>5962</v>
      </c>
      <c r="S824" s="225" t="s">
        <v>5962</v>
      </c>
      <c r="T824" s="225" t="s">
        <v>11401</v>
      </c>
      <c r="U824" s="224" t="s">
        <v>855</v>
      </c>
      <c r="V824" s="224" t="s">
        <v>855</v>
      </c>
      <c r="W824" s="224" t="s">
        <v>869</v>
      </c>
      <c r="X824" s="228" t="str">
        <f>VLOOKUP(HelpMe7[[#This Row],[Technician]],Technicians[#All],3,FALSE)</f>
        <v>Capgemini</v>
      </c>
      <c r="Y824" s="228" t="str">
        <f>VLOOKUP(HelpMe7[[#This Row],[Technician]],Technicians[#All],2,FALSE)</f>
        <v>SAP SD</v>
      </c>
      <c r="Z824" s="233" t="str">
        <f>IF((TEXT("Oct 28, 2024 00:00 AM","mmm dd, yyyy hh:mm") - TEXT(HelpMe7[[#This Row],[Updated Creation Date]],"mmm dd, yyyy hh:mm"))&gt;0, "Yes","No")</f>
        <v>No</v>
      </c>
      <c r="AA824" s="230">
        <f ca="1">IF(HelpMe7[[#This Row],[Updated Resolved Date]]="-",NOW()-TEXT(HelpMe7[[#This Row],[Updated Creation Date]],"mmm dd, yyyy hh:mm"),HelpMe7[[#This Row],[Updated Resolved Date]]-HelpMe7[[#This Row],[Updated Creation Date]])</f>
        <v>0.1875</v>
      </c>
      <c r="AB824" s="231">
        <f>YEAR(TEXT(HelpMe7[[#This Row],[Updated Creation Date]],"mmm dd, yyyy hh:mm"))</f>
        <v>2024</v>
      </c>
      <c r="AC824" s="228">
        <f>WEEKNUM(TEXT(HelpMe7[[#This Row],[Updated Creation Date]],"mmm dd, yyyy hh:mm"),2)</f>
        <v>45</v>
      </c>
      <c r="AD824" s="228" t="str">
        <f>_xlfn.CONCAT(HelpMe7[[#This Row],[Year]],"-W",HelpMe7[[#This Row],[Week'#]])</f>
        <v>2024-W45</v>
      </c>
      <c r="AE824" s="228" t="str">
        <f>IFERROR(VLOOKUP(HelpMe7[[#This Row],[ID]],CGTracker[#All],11,FALSE),"No CG Status Found")</f>
        <v>No CG Status Found</v>
      </c>
      <c r="AF824" s="228">
        <f>MONTH(TEXT(HelpMe7[[#This Row],[Updated Creation Date]],"mmm dd, yyyy hh:mm"))</f>
        <v>11</v>
      </c>
      <c r="AG824" s="228" t="str">
        <f>_xlfn.CONCAT(HelpMe7[[#This Row],[Year]],"-M",HelpMe7[[#This Row],[Month]])</f>
        <v>2024-M11</v>
      </c>
      <c r="AH824" s="228" t="str">
        <f ca="1">IF(HelpMe7[[#This Row],[Age]]&lt;2,"Less than 2",IF(HelpMe7[[#This Row],[Age]]&lt;5,"From 2 to 5",IF(HelpMe7[[#This Row],[Age]]&lt;10,"From 5 to 10","More than 10")))</f>
        <v>Less than 2</v>
      </c>
      <c r="AI8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45601.53125</v>
      </c>
      <c r="AJ8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45601.71875</v>
      </c>
    </row>
    <row r="825" spans="1:36" ht="26.1">
      <c r="A825" s="236" t="s">
        <v>11402</v>
      </c>
      <c r="B825" s="224" t="s">
        <v>117</v>
      </c>
      <c r="C825" s="224" t="s">
        <v>892</v>
      </c>
      <c r="D825" s="1" t="s">
        <v>5994</v>
      </c>
      <c r="E825" s="224" t="s">
        <v>2717</v>
      </c>
      <c r="F825" s="224" t="s">
        <v>881</v>
      </c>
      <c r="G825" s="224" t="s">
        <v>882</v>
      </c>
      <c r="H825" s="224" t="s">
        <v>403</v>
      </c>
      <c r="I825" s="227" t="s">
        <v>11403</v>
      </c>
      <c r="J825" s="225" t="s">
        <v>11404</v>
      </c>
      <c r="K825" s="224" t="s">
        <v>890</v>
      </c>
      <c r="L825" s="225" t="s">
        <v>11405</v>
      </c>
      <c r="M825" s="224" t="s">
        <v>2717</v>
      </c>
      <c r="N825" s="224" t="s">
        <v>2721</v>
      </c>
      <c r="O825" s="224" t="s">
        <v>850</v>
      </c>
      <c r="P825" s="225" t="s">
        <v>11405</v>
      </c>
      <c r="Q825" s="224" t="s">
        <v>795</v>
      </c>
      <c r="R825" s="225" t="s">
        <v>6036</v>
      </c>
      <c r="S825" s="225" t="s">
        <v>11406</v>
      </c>
      <c r="T825" s="225" t="s">
        <v>11404</v>
      </c>
      <c r="U825" s="224" t="s">
        <v>890</v>
      </c>
      <c r="V825" s="224" t="s">
        <v>855</v>
      </c>
      <c r="W825" s="224" t="s">
        <v>938</v>
      </c>
      <c r="X825" s="228" t="str">
        <f>VLOOKUP(HelpMe7[[#This Row],[Technician]],Technicians[#All],3,FALSE)</f>
        <v>RAK Ceramics</v>
      </c>
      <c r="Y825" s="228" t="str">
        <f>VLOOKUP(HelpMe7[[#This Row],[Technician]],Technicians[#All],2,FALSE)</f>
        <v>SAP Basis</v>
      </c>
      <c r="Z825" s="233" t="str">
        <f>IF((TEXT("Oct 28, 2024 00:00 AM","mmm dd, yyyy hh:mm") - TEXT(HelpMe7[[#This Row],[Updated Creation Date]],"mmm dd, yyyy hh:mm"))&gt;0, "Yes","No")</f>
        <v>No</v>
      </c>
      <c r="AA825" s="230">
        <f ca="1">IF(HelpMe7[[#This Row],[Updated Resolved Date]]="-",NOW()-TEXT(HelpMe7[[#This Row],[Updated Creation Date]],"mmm dd, yyyy hh:mm"),HelpMe7[[#This Row],[Updated Resolved Date]]-HelpMe7[[#This Row],[Updated Creation Date]])</f>
        <v>1.7868055555518367</v>
      </c>
      <c r="AB825" s="231">
        <f>YEAR(TEXT(HelpMe7[[#This Row],[Updated Creation Date]],"mmm dd, yyyy hh:mm"))</f>
        <v>2024</v>
      </c>
      <c r="AC825" s="228">
        <f>WEEKNUM(TEXT(HelpMe7[[#This Row],[Updated Creation Date]],"mmm dd, yyyy hh:mm"),2)</f>
        <v>45</v>
      </c>
      <c r="AD825" s="228" t="str">
        <f>_xlfn.CONCAT(HelpMe7[[#This Row],[Year]],"-W",HelpMe7[[#This Row],[Week'#]])</f>
        <v>2024-W45</v>
      </c>
      <c r="AE825" s="228" t="str">
        <f>IFERROR(VLOOKUP(HelpMe7[[#This Row],[ID]],CGTracker[#All],11,FALSE),"No CG Status Found")</f>
        <v>No CG Status Found</v>
      </c>
      <c r="AF825" s="228">
        <f>MONTH(TEXT(HelpMe7[[#This Row],[Updated Creation Date]],"mmm dd, yyyy hh:mm"))</f>
        <v>11</v>
      </c>
      <c r="AG825" s="228" t="str">
        <f>_xlfn.CONCAT(HelpMe7[[#This Row],[Year]],"-M",HelpMe7[[#This Row],[Month]])</f>
        <v>2024-M11</v>
      </c>
      <c r="AH825" s="228" t="str">
        <f ca="1">IF(HelpMe7[[#This Row],[Age]]&lt;2,"Less than 2",IF(HelpMe7[[#This Row],[Age]]&lt;5,"From 2 to 5",IF(HelpMe7[[#This Row],[Age]]&lt;10,"From 5 to 10","More than 10")))</f>
        <v>Less than 2</v>
      </c>
      <c r="AI8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45601.679166666669</v>
      </c>
      <c r="AJ8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45603.46597222222</v>
      </c>
    </row>
    <row r="826" spans="1:36" ht="14.45">
      <c r="A826" s="237">
        <v>4000004723</v>
      </c>
      <c r="B826" s="224" t="s">
        <v>156</v>
      </c>
      <c r="C826" s="224" t="s">
        <v>795</v>
      </c>
      <c r="D826" s="1" t="s">
        <v>6001</v>
      </c>
      <c r="E826" s="224" t="s">
        <v>5052</v>
      </c>
      <c r="F826" s="224" t="s">
        <v>2387</v>
      </c>
      <c r="G826" s="224" t="s">
        <v>1011</v>
      </c>
      <c r="H826" s="224" t="s">
        <v>403</v>
      </c>
      <c r="I826" s="227" t="s">
        <v>11407</v>
      </c>
      <c r="J826" s="225" t="s">
        <v>11408</v>
      </c>
      <c r="K826" s="224" t="s">
        <v>846</v>
      </c>
      <c r="L826" s="225" t="s">
        <v>10515</v>
      </c>
      <c r="M826" s="224" t="s">
        <v>933</v>
      </c>
      <c r="N826" s="224" t="s">
        <v>886</v>
      </c>
      <c r="O826" s="224" t="s">
        <v>850</v>
      </c>
      <c r="P826" s="225" t="s">
        <v>10515</v>
      </c>
      <c r="Q826" s="224" t="s">
        <v>795</v>
      </c>
      <c r="R826" s="225" t="s">
        <v>11409</v>
      </c>
      <c r="S826" s="225" t="s">
        <v>11409</v>
      </c>
      <c r="T826" s="225" t="s">
        <v>11408</v>
      </c>
      <c r="U826" s="224" t="s">
        <v>855</v>
      </c>
      <c r="V826" s="224" t="s">
        <v>855</v>
      </c>
      <c r="W826" s="224" t="s">
        <v>869</v>
      </c>
      <c r="X826" s="228" t="str">
        <f>VLOOKUP(HelpMe7[[#This Row],[Technician]],Technicians[#All],3,FALSE)</f>
        <v>Capgemini</v>
      </c>
      <c r="Y826" s="228" t="str">
        <f>VLOOKUP(HelpMe7[[#This Row],[Technician]],Technicians[#All],2,FALSE)</f>
        <v>SAP FICO</v>
      </c>
      <c r="Z826" s="230" t="str">
        <f>IF((TEXT("Oct 28, 2024 00:00 AM","mmm dd, yyyy hh:mm") - TEXT(HelpMe7[[#This Row],[Updated Creation Date]],"mmm dd, yyyy hh:mm"))&gt;0, "Yes","No")</f>
        <v>No</v>
      </c>
      <c r="AA826" s="230">
        <f ca="1">IF(HelpMe7[[#This Row],[Updated Resolved Date]]="-",NOW()-TEXT(HelpMe7[[#This Row],[Updated Creation Date]],"mmm dd, yyyy hh:mm"),HelpMe7[[#This Row],[Updated Resolved Date]]-HelpMe7[[#This Row],[Updated Creation Date]])</f>
        <v>1.0687499999985448</v>
      </c>
      <c r="AB826" s="231">
        <f>YEAR(TEXT(HelpMe7[[#This Row],[Updated Creation Date]],"mmm dd, yyyy hh:mm"))</f>
        <v>2024</v>
      </c>
      <c r="AC826" s="228">
        <f>WEEKNUM(TEXT(HelpMe7[[#This Row],[Updated Creation Date]],"mmm dd, yyyy hh:mm"),2)</f>
        <v>45</v>
      </c>
      <c r="AD826" s="228" t="str">
        <f>_xlfn.CONCAT(HelpMe7[[#This Row],[Year]],"-W",HelpMe7[[#This Row],[Week'#]])</f>
        <v>2024-W45</v>
      </c>
      <c r="AE826" s="228" t="str">
        <f>IFERROR(VLOOKUP(HelpMe7[[#This Row],[ID]],CGTracker[#All],11,FALSE),"No CG Status Found")</f>
        <v>Closed</v>
      </c>
      <c r="AF826" s="228">
        <f>MONTH(TEXT(HelpMe7[[#This Row],[Updated Creation Date]],"mmm dd, yyyy hh:mm"))</f>
        <v>11</v>
      </c>
      <c r="AG826" s="228" t="str">
        <f>_xlfn.CONCAT(HelpMe7[[#This Row],[Year]],"-M",HelpMe7[[#This Row],[Month]])</f>
        <v>2024-M11</v>
      </c>
      <c r="AH826" s="228" t="str">
        <f ca="1">IF(HelpMe7[[#This Row],[Age]]&lt;2,"Less than 2",IF(HelpMe7[[#This Row],[Age]]&lt;5,"From 2 to 5",IF(HelpMe7[[#This Row],[Age]]&lt;10,"From 5 to 10","More than 10")))</f>
        <v>Less than 2</v>
      </c>
      <c r="AI8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45602.466666666667</v>
      </c>
      <c r="AJ8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45603.535416666666</v>
      </c>
    </row>
    <row r="827" spans="1:36" ht="14.45">
      <c r="A827" s="236" t="s">
        <v>11410</v>
      </c>
      <c r="B827" s="224" t="s">
        <v>156</v>
      </c>
      <c r="C827" s="224" t="s">
        <v>795</v>
      </c>
      <c r="D827" s="1" t="s">
        <v>6006</v>
      </c>
      <c r="E827" s="224" t="s">
        <v>6007</v>
      </c>
      <c r="F827" s="224" t="s">
        <v>518</v>
      </c>
      <c r="G827" s="224" t="s">
        <v>516</v>
      </c>
      <c r="H827" s="224" t="s">
        <v>403</v>
      </c>
      <c r="I827" s="227" t="s">
        <v>11411</v>
      </c>
      <c r="J827" s="225" t="s">
        <v>11412</v>
      </c>
      <c r="K827" s="224" t="s">
        <v>846</v>
      </c>
      <c r="L827" s="225" t="s">
        <v>11413</v>
      </c>
      <c r="M827" s="224" t="s">
        <v>933</v>
      </c>
      <c r="N827" s="224" t="s">
        <v>1004</v>
      </c>
      <c r="O827" s="224" t="s">
        <v>850</v>
      </c>
      <c r="P827" s="225" t="s">
        <v>11413</v>
      </c>
      <c r="Q827" s="224" t="s">
        <v>795</v>
      </c>
      <c r="R827" s="225" t="s">
        <v>11414</v>
      </c>
      <c r="S827" s="225" t="s">
        <v>6084</v>
      </c>
      <c r="T827" s="225" t="s">
        <v>11412</v>
      </c>
      <c r="U827" s="224" t="s">
        <v>855</v>
      </c>
      <c r="V827" s="224" t="s">
        <v>855</v>
      </c>
      <c r="W827" s="224" t="s">
        <v>869</v>
      </c>
      <c r="X827" s="228" t="str">
        <f>VLOOKUP(HelpMe7[[#This Row],[Technician]],Technicians[#All],3,FALSE)</f>
        <v>Capgemini</v>
      </c>
      <c r="Y827" s="228" t="str">
        <f>VLOOKUP(HelpMe7[[#This Row],[Technician]],Technicians[#All],2,FALSE)</f>
        <v>SAP SD</v>
      </c>
      <c r="Z827" s="233" t="str">
        <f>IF((TEXT("Oct 28, 2024 00:00 AM","mmm dd, yyyy hh:mm") - TEXT(HelpMe7[[#This Row],[Updated Creation Date]],"mmm dd, yyyy hh:mm"))&gt;0, "Yes","No")</f>
        <v>No</v>
      </c>
      <c r="AA827" s="230">
        <f ca="1">IF(HelpMe7[[#This Row],[Updated Resolved Date]]="-",NOW()-TEXT(HelpMe7[[#This Row],[Updated Creation Date]],"mmm dd, yyyy hh:mm"),HelpMe7[[#This Row],[Updated Resolved Date]]-HelpMe7[[#This Row],[Updated Creation Date]])</f>
        <v>2.1055555555576575</v>
      </c>
      <c r="AB827" s="231">
        <f>YEAR(TEXT(HelpMe7[[#This Row],[Updated Creation Date]],"mmm dd, yyyy hh:mm"))</f>
        <v>2024</v>
      </c>
      <c r="AC827" s="228">
        <f>WEEKNUM(TEXT(HelpMe7[[#This Row],[Updated Creation Date]],"mmm dd, yyyy hh:mm"),2)</f>
        <v>45</v>
      </c>
      <c r="AD827" s="228" t="str">
        <f>_xlfn.CONCAT(HelpMe7[[#This Row],[Year]],"-W",HelpMe7[[#This Row],[Week'#]])</f>
        <v>2024-W45</v>
      </c>
      <c r="AE827" s="228" t="str">
        <f>IFERROR(VLOOKUP(HelpMe7[[#This Row],[ID]],CGTracker[#All],11,FALSE),"No CG Status Found")</f>
        <v>No CG Status Found</v>
      </c>
      <c r="AF827" s="228">
        <f>MONTH(TEXT(HelpMe7[[#This Row],[Updated Creation Date]],"mmm dd, yyyy hh:mm"))</f>
        <v>11</v>
      </c>
      <c r="AG827" s="228" t="str">
        <f>_xlfn.CONCAT(HelpMe7[[#This Row],[Year]],"-M",HelpMe7[[#This Row],[Month]])</f>
        <v>2024-M11</v>
      </c>
      <c r="AH827" s="228" t="str">
        <f ca="1">IF(HelpMe7[[#This Row],[Age]]&lt;2,"Less than 2",IF(HelpMe7[[#This Row],[Age]]&lt;5,"From 2 to 5",IF(HelpMe7[[#This Row],[Age]]&lt;10,"From 5 to 10","More than 10")))</f>
        <v>From 2 to 5</v>
      </c>
      <c r="AI8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45602.481249999997</v>
      </c>
      <c r="AJ8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45604.586805555555</v>
      </c>
    </row>
    <row r="828" spans="1:36" ht="14.45">
      <c r="A828" s="236" t="s">
        <v>11415</v>
      </c>
      <c r="B828" s="224" t="s">
        <v>156</v>
      </c>
      <c r="C828" s="224" t="s">
        <v>892</v>
      </c>
      <c r="D828" s="1" t="s">
        <v>317</v>
      </c>
      <c r="E828" s="224" t="s">
        <v>4121</v>
      </c>
      <c r="F828" s="224" t="s">
        <v>2232</v>
      </c>
      <c r="G828" s="224" t="s">
        <v>941</v>
      </c>
      <c r="H828" s="224" t="s">
        <v>403</v>
      </c>
      <c r="I828" s="227" t="s">
        <v>11416</v>
      </c>
      <c r="J828" s="225" t="s">
        <v>11417</v>
      </c>
      <c r="K828" s="224" t="s">
        <v>846</v>
      </c>
      <c r="L828" s="225" t="s">
        <v>11418</v>
      </c>
      <c r="M828" s="224" t="s">
        <v>4121</v>
      </c>
      <c r="N828" s="224" t="s">
        <v>924</v>
      </c>
      <c r="O828" s="224" t="s">
        <v>850</v>
      </c>
      <c r="P828" s="225" t="s">
        <v>11418</v>
      </c>
      <c r="Q828" s="224" t="s">
        <v>795</v>
      </c>
      <c r="R828" s="225" t="s">
        <v>11419</v>
      </c>
      <c r="S828" s="225" t="s">
        <v>11419</v>
      </c>
      <c r="T828" s="225" t="s">
        <v>11417</v>
      </c>
      <c r="U828" s="224" t="s">
        <v>855</v>
      </c>
      <c r="V828" s="224" t="s">
        <v>855</v>
      </c>
      <c r="W828" s="224" t="s">
        <v>869</v>
      </c>
      <c r="X828" s="228" t="str">
        <f>VLOOKUP(HelpMe7[[#This Row],[Technician]],Technicians[#All],3,FALSE)</f>
        <v>Capgemini</v>
      </c>
      <c r="Y828" s="228" t="str">
        <f>VLOOKUP(HelpMe7[[#This Row],[Technician]],Technicians[#All],2,FALSE)</f>
        <v>SAP MM</v>
      </c>
      <c r="Z828" s="233" t="str">
        <f>IF((TEXT("Oct 28, 2024 00:00 AM","mmm dd, yyyy hh:mm") - TEXT(HelpMe7[[#This Row],[Updated Creation Date]],"mmm dd, yyyy hh:mm"))&gt;0, "Yes","No")</f>
        <v>No</v>
      </c>
      <c r="AA828" s="230">
        <f ca="1">IF(HelpMe7[[#This Row],[Updated Resolved Date]]="-",NOW()-TEXT(HelpMe7[[#This Row],[Updated Creation Date]],"mmm dd, yyyy hh:mm"),HelpMe7[[#This Row],[Updated Resolved Date]]-HelpMe7[[#This Row],[Updated Creation Date]])</f>
        <v>3.8958333333284827</v>
      </c>
      <c r="AB828" s="231">
        <f>YEAR(TEXT(HelpMe7[[#This Row],[Updated Creation Date]],"mmm dd, yyyy hh:mm"))</f>
        <v>2024</v>
      </c>
      <c r="AC828" s="228">
        <f>WEEKNUM(TEXT(HelpMe7[[#This Row],[Updated Creation Date]],"mmm dd, yyyy hh:mm"),2)</f>
        <v>45</v>
      </c>
      <c r="AD828" s="228" t="str">
        <f>_xlfn.CONCAT(HelpMe7[[#This Row],[Year]],"-W",HelpMe7[[#This Row],[Week'#]])</f>
        <v>2024-W45</v>
      </c>
      <c r="AE828" s="228" t="str">
        <f>IFERROR(VLOOKUP(HelpMe7[[#This Row],[ID]],CGTracker[#All],11,FALSE),"No CG Status Found")</f>
        <v>No CG Status Found</v>
      </c>
      <c r="AF828" s="228">
        <f>MONTH(TEXT(HelpMe7[[#This Row],[Updated Creation Date]],"mmm dd, yyyy hh:mm"))</f>
        <v>11</v>
      </c>
      <c r="AG828" s="228" t="str">
        <f>_xlfn.CONCAT(HelpMe7[[#This Row],[Year]],"-M",HelpMe7[[#This Row],[Month]])</f>
        <v>2024-M11</v>
      </c>
      <c r="AH828" s="228" t="str">
        <f ca="1">IF(HelpMe7[[#This Row],[Age]]&lt;2,"Less than 2",IF(HelpMe7[[#This Row],[Age]]&lt;5,"From 2 to 5",IF(HelpMe7[[#This Row],[Age]]&lt;10,"From 5 to 10","More than 10")))</f>
        <v>From 2 to 5</v>
      </c>
      <c r="AI8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45603.529861111114</v>
      </c>
      <c r="AJ8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45607.425694444442</v>
      </c>
    </row>
    <row r="829" spans="1:36" ht="26.1">
      <c r="A829" s="236" t="s">
        <v>11420</v>
      </c>
      <c r="B829" s="224" t="s">
        <v>117</v>
      </c>
      <c r="C829" s="224" t="s">
        <v>1035</v>
      </c>
      <c r="D829" s="1" t="s">
        <v>6019</v>
      </c>
      <c r="E829" s="224" t="s">
        <v>1053</v>
      </c>
      <c r="F829" s="224" t="s">
        <v>881</v>
      </c>
      <c r="G829" s="224" t="s">
        <v>882</v>
      </c>
      <c r="H829" s="224" t="s">
        <v>403</v>
      </c>
      <c r="I829" s="227" t="s">
        <v>5957</v>
      </c>
      <c r="J829" s="225" t="s">
        <v>11421</v>
      </c>
      <c r="K829" s="224" t="s">
        <v>890</v>
      </c>
      <c r="L829" s="225" t="s">
        <v>9396</v>
      </c>
      <c r="M829" s="224" t="s">
        <v>1053</v>
      </c>
      <c r="N829" s="224" t="s">
        <v>924</v>
      </c>
      <c r="O829" s="224" t="s">
        <v>850</v>
      </c>
      <c r="P829" s="225" t="s">
        <v>9396</v>
      </c>
      <c r="Q829" s="224" t="s">
        <v>892</v>
      </c>
      <c r="R829" s="225" t="s">
        <v>11422</v>
      </c>
      <c r="S829" s="225" t="s">
        <v>11422</v>
      </c>
      <c r="T829" s="225" t="s">
        <v>11421</v>
      </c>
      <c r="U829" s="224" t="s">
        <v>890</v>
      </c>
      <c r="V829" s="224" t="s">
        <v>855</v>
      </c>
      <c r="W829" s="224" t="s">
        <v>938</v>
      </c>
      <c r="X829" s="228" t="str">
        <f>VLOOKUP(HelpMe7[[#This Row],[Technician]],Technicians[#All],3,FALSE)</f>
        <v>RAK Ceramics</v>
      </c>
      <c r="Y829" s="228" t="str">
        <f>VLOOKUP(HelpMe7[[#This Row],[Technician]],Technicians[#All],2,FALSE)</f>
        <v>SAP Basis</v>
      </c>
      <c r="Z829" s="230" t="str">
        <f>IF((TEXT("Oct 28, 2024 00:00 AM","mmm dd, yyyy hh:mm") - TEXT(HelpMe7[[#This Row],[Updated Creation Date]],"mmm dd, yyyy hh:mm"))&gt;0, "Yes","No")</f>
        <v>No</v>
      </c>
      <c r="AA829" s="230">
        <f ca="1">IF(HelpMe7[[#This Row],[Updated Resolved Date]]="-",NOW()-TEXT(HelpMe7[[#This Row],[Updated Creation Date]],"mmm dd, yyyy hh:mm"),HelpMe7[[#This Row],[Updated Resolved Date]]-HelpMe7[[#This Row],[Updated Creation Date]])</f>
        <v>7.8479166666656965</v>
      </c>
      <c r="AB829" s="231">
        <f>YEAR(TEXT(HelpMe7[[#This Row],[Updated Creation Date]],"mmm dd, yyyy hh:mm"))</f>
        <v>2024</v>
      </c>
      <c r="AC829" s="228">
        <f>WEEKNUM(TEXT(HelpMe7[[#This Row],[Updated Creation Date]],"mmm dd, yyyy hh:mm"),2)</f>
        <v>45</v>
      </c>
      <c r="AD829" s="228" t="str">
        <f>_xlfn.CONCAT(HelpMe7[[#This Row],[Year]],"-W",HelpMe7[[#This Row],[Week'#]])</f>
        <v>2024-W45</v>
      </c>
      <c r="AE829" s="228" t="str">
        <f>IFERROR(VLOOKUP(HelpMe7[[#This Row],[ID]],CGTracker[#All],11,FALSE),"No CG Status Found")</f>
        <v>No CG Status Found</v>
      </c>
      <c r="AF829" s="228">
        <f>MONTH(TEXT(HelpMe7[[#This Row],[Updated Creation Date]],"mmm dd, yyyy hh:mm"))</f>
        <v>11</v>
      </c>
      <c r="AG829" s="228" t="str">
        <f>_xlfn.CONCAT(HelpMe7[[#This Row],[Year]],"-M",HelpMe7[[#This Row],[Month]])</f>
        <v>2024-M11</v>
      </c>
      <c r="AH829" s="228" t="str">
        <f ca="1">IF(HelpMe7[[#This Row],[Age]]&lt;2,"Less than 2",IF(HelpMe7[[#This Row],[Age]]&lt;5,"From 2 to 5",IF(HelpMe7[[#This Row],[Age]]&lt;10,"From 5 to 10","More than 10")))</f>
        <v>From 5 to 10</v>
      </c>
      <c r="AI8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45602.658333333333</v>
      </c>
      <c r="AJ8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45610.506249999999</v>
      </c>
    </row>
    <row r="830" spans="1:36" ht="26.1">
      <c r="A830" s="236" t="s">
        <v>11423</v>
      </c>
      <c r="B830" s="224" t="s">
        <v>117</v>
      </c>
      <c r="C830" s="224" t="s">
        <v>1035</v>
      </c>
      <c r="D830" s="1" t="s">
        <v>6024</v>
      </c>
      <c r="E830" s="224" t="s">
        <v>859</v>
      </c>
      <c r="F830" s="224" t="s">
        <v>881</v>
      </c>
      <c r="G830" s="224" t="s">
        <v>882</v>
      </c>
      <c r="H830" s="224" t="s">
        <v>403</v>
      </c>
      <c r="I830" s="227" t="s">
        <v>11424</v>
      </c>
      <c r="J830" s="225" t="s">
        <v>11425</v>
      </c>
      <c r="K830" s="224" t="s">
        <v>890</v>
      </c>
      <c r="L830" s="225" t="s">
        <v>11426</v>
      </c>
      <c r="M830" s="224" t="s">
        <v>859</v>
      </c>
      <c r="N830" s="224" t="s">
        <v>5109</v>
      </c>
      <c r="O830" s="224" t="s">
        <v>850</v>
      </c>
      <c r="P830" s="225" t="s">
        <v>11426</v>
      </c>
      <c r="Q830" s="224" t="s">
        <v>892</v>
      </c>
      <c r="R830" s="225" t="s">
        <v>11427</v>
      </c>
      <c r="S830" s="225" t="s">
        <v>11427</v>
      </c>
      <c r="T830" s="225" t="s">
        <v>11425</v>
      </c>
      <c r="U830" s="224" t="s">
        <v>890</v>
      </c>
      <c r="V830" s="224" t="s">
        <v>855</v>
      </c>
      <c r="W830" s="224" t="s">
        <v>938</v>
      </c>
      <c r="X830" s="228" t="str">
        <f>VLOOKUP(HelpMe7[[#This Row],[Technician]],Technicians[#All],3,FALSE)</f>
        <v>RAK Ceramics</v>
      </c>
      <c r="Y830" s="228" t="str">
        <f>VLOOKUP(HelpMe7[[#This Row],[Technician]],Technicians[#All],2,FALSE)</f>
        <v>SAP Basis</v>
      </c>
      <c r="Z830" s="233" t="str">
        <f>IF((TEXT("Oct 28, 2024 00:00 AM","mmm dd, yyyy hh:mm") - TEXT(HelpMe7[[#This Row],[Updated Creation Date]],"mmm dd, yyyy hh:mm"))&gt;0, "Yes","No")</f>
        <v>No</v>
      </c>
      <c r="AA830" s="230">
        <f ca="1">IF(HelpMe7[[#This Row],[Updated Resolved Date]]="-",NOW()-TEXT(HelpMe7[[#This Row],[Updated Creation Date]],"mmm dd, yyyy hh:mm"),HelpMe7[[#This Row],[Updated Resolved Date]]-HelpMe7[[#This Row],[Updated Creation Date]])</f>
        <v>2.1104166666627862</v>
      </c>
      <c r="AB830" s="231">
        <f>YEAR(TEXT(HelpMe7[[#This Row],[Updated Creation Date]],"mmm dd, yyyy hh:mm"))</f>
        <v>2024</v>
      </c>
      <c r="AC830" s="228">
        <f>WEEKNUM(TEXT(HelpMe7[[#This Row],[Updated Creation Date]],"mmm dd, yyyy hh:mm"),2)</f>
        <v>45</v>
      </c>
      <c r="AD830" s="228" t="str">
        <f>_xlfn.CONCAT(HelpMe7[[#This Row],[Year]],"-W",HelpMe7[[#This Row],[Week'#]])</f>
        <v>2024-W45</v>
      </c>
      <c r="AE830" s="228" t="str">
        <f>IFERROR(VLOOKUP(HelpMe7[[#This Row],[ID]],CGTracker[#All],11,FALSE),"No CG Status Found")</f>
        <v>No CG Status Found</v>
      </c>
      <c r="AF830" s="228">
        <f>MONTH(TEXT(HelpMe7[[#This Row],[Updated Creation Date]],"mmm dd, yyyy hh:mm"))</f>
        <v>11</v>
      </c>
      <c r="AG830" s="228" t="str">
        <f>_xlfn.CONCAT(HelpMe7[[#This Row],[Year]],"-M",HelpMe7[[#This Row],[Month]])</f>
        <v>2024-M11</v>
      </c>
      <c r="AH830" s="228" t="str">
        <f ca="1">IF(HelpMe7[[#This Row],[Age]]&lt;2,"Less than 2",IF(HelpMe7[[#This Row],[Age]]&lt;5,"From 2 to 5",IF(HelpMe7[[#This Row],[Age]]&lt;10,"From 5 to 10","More than 10")))</f>
        <v>From 2 to 5</v>
      </c>
      <c r="AI8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45602.531944444447</v>
      </c>
      <c r="AJ8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45604.642361111109</v>
      </c>
    </row>
    <row r="831" spans="1:36" ht="14.45">
      <c r="A831" s="238" t="s">
        <v>11428</v>
      </c>
      <c r="B831" s="224" t="s">
        <v>156</v>
      </c>
      <c r="C831" s="224" t="s">
        <v>1035</v>
      </c>
      <c r="D831" s="1" t="s">
        <v>725</v>
      </c>
      <c r="E831" s="224" t="s">
        <v>5761</v>
      </c>
      <c r="F831" s="224" t="s">
        <v>2387</v>
      </c>
      <c r="G831" s="224" t="s">
        <v>1011</v>
      </c>
      <c r="H831" s="224" t="s">
        <v>403</v>
      </c>
      <c r="I831" s="227" t="s">
        <v>11429</v>
      </c>
      <c r="J831" s="225" t="s">
        <v>11430</v>
      </c>
      <c r="K831" s="224" t="s">
        <v>846</v>
      </c>
      <c r="L831" s="225" t="s">
        <v>10515</v>
      </c>
      <c r="M831" s="224" t="s">
        <v>5761</v>
      </c>
      <c r="N831" s="224" t="s">
        <v>899</v>
      </c>
      <c r="O831" s="224" t="s">
        <v>917</v>
      </c>
      <c r="P831" s="225" t="s">
        <v>10515</v>
      </c>
      <c r="Q831" s="224" t="s">
        <v>892</v>
      </c>
      <c r="R831" s="225" t="s">
        <v>11431</v>
      </c>
      <c r="S831" s="225" t="s">
        <v>11431</v>
      </c>
      <c r="T831" s="225" t="s">
        <v>11430</v>
      </c>
      <c r="U831" s="224" t="s">
        <v>855</v>
      </c>
      <c r="V831" s="224" t="s">
        <v>855</v>
      </c>
      <c r="W831" s="224" t="s">
        <v>869</v>
      </c>
      <c r="X831" s="228" t="str">
        <f>VLOOKUP(HelpMe7[[#This Row],[Technician]],Technicians[#All],3,FALSE)</f>
        <v>Capgemini</v>
      </c>
      <c r="Y831" s="228" t="str">
        <f>VLOOKUP(HelpMe7[[#This Row],[Technician]],Technicians[#All],2,FALSE)</f>
        <v>SAP FICO</v>
      </c>
      <c r="Z831" s="233" t="str">
        <f>IF((TEXT("Oct 28, 2024 00:00 AM","mmm dd, yyyy hh:mm") - TEXT(HelpMe7[[#This Row],[Updated Creation Date]],"mmm dd, yyyy hh:mm"))&gt;0, "Yes","No")</f>
        <v>No</v>
      </c>
      <c r="AA831" s="230">
        <f ca="1">IF(HelpMe7[[#This Row],[Updated Resolved Date]]="-",NOW()-TEXT(HelpMe7[[#This Row],[Updated Creation Date]],"mmm dd, yyyy hh:mm"),HelpMe7[[#This Row],[Updated Resolved Date]]-HelpMe7[[#This Row],[Updated Creation Date]])</f>
        <v>0.22222222222626442</v>
      </c>
      <c r="AB831" s="231">
        <f>YEAR(TEXT(HelpMe7[[#This Row],[Updated Creation Date]],"mmm dd, yyyy hh:mm"))</f>
        <v>2024</v>
      </c>
      <c r="AC831" s="228">
        <f>WEEKNUM(TEXT(HelpMe7[[#This Row],[Updated Creation Date]],"mmm dd, yyyy hh:mm"),2)</f>
        <v>45</v>
      </c>
      <c r="AD831" s="228" t="str">
        <f>_xlfn.CONCAT(HelpMe7[[#This Row],[Year]],"-W",HelpMe7[[#This Row],[Week'#]])</f>
        <v>2024-W45</v>
      </c>
      <c r="AE831" s="228" t="str">
        <f>IFERROR(VLOOKUP(HelpMe7[[#This Row],[ID]],CGTracker[#All],11,FALSE),"No CG Status Found")</f>
        <v>No CG Status Found</v>
      </c>
      <c r="AF831" s="228">
        <f>MONTH(TEXT(HelpMe7[[#This Row],[Updated Creation Date]],"mmm dd, yyyy hh:mm"))</f>
        <v>11</v>
      </c>
      <c r="AG831" s="228" t="str">
        <f>_xlfn.CONCAT(HelpMe7[[#This Row],[Year]],"-M",HelpMe7[[#This Row],[Month]])</f>
        <v>2024-M11</v>
      </c>
      <c r="AH831" s="228" t="str">
        <f ca="1">IF(HelpMe7[[#This Row],[Age]]&lt;2,"Less than 2",IF(HelpMe7[[#This Row],[Age]]&lt;5,"From 2 to 5",IF(HelpMe7[[#This Row],[Age]]&lt;10,"From 5 to 10","More than 10")))</f>
        <v>Less than 2</v>
      </c>
      <c r="AI8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45603.315972222219</v>
      </c>
      <c r="AJ8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45603.538194444445</v>
      </c>
    </row>
    <row r="832" spans="1:36" ht="26.1">
      <c r="A832" s="236" t="s">
        <v>11432</v>
      </c>
      <c r="B832" s="224" t="s">
        <v>156</v>
      </c>
      <c r="C832" s="224" t="s">
        <v>795</v>
      </c>
      <c r="D832" s="1" t="s">
        <v>6034</v>
      </c>
      <c r="E832" s="224" t="s">
        <v>6035</v>
      </c>
      <c r="F832" s="224" t="s">
        <v>518</v>
      </c>
      <c r="G832" s="224" t="s">
        <v>516</v>
      </c>
      <c r="H832" s="224" t="s">
        <v>746</v>
      </c>
      <c r="I832" s="227" t="s">
        <v>11433</v>
      </c>
      <c r="J832" s="225" t="s">
        <v>11434</v>
      </c>
      <c r="K832" s="224" t="s">
        <v>846</v>
      </c>
      <c r="L832" s="225" t="s">
        <v>855</v>
      </c>
      <c r="M832" s="224" t="s">
        <v>933</v>
      </c>
      <c r="N832" s="224" t="s">
        <v>6038</v>
      </c>
      <c r="O832" s="224" t="s">
        <v>917</v>
      </c>
      <c r="P832" s="225" t="s">
        <v>11435</v>
      </c>
      <c r="Q832" s="224" t="s">
        <v>795</v>
      </c>
      <c r="R832" s="225" t="s">
        <v>855</v>
      </c>
      <c r="S832" s="225" t="s">
        <v>11436</v>
      </c>
      <c r="T832" s="225" t="s">
        <v>11434</v>
      </c>
      <c r="U832" s="224" t="s">
        <v>855</v>
      </c>
      <c r="V832" s="224" t="s">
        <v>855</v>
      </c>
      <c r="W832" s="224" t="s">
        <v>869</v>
      </c>
      <c r="X832" s="228" t="str">
        <f>VLOOKUP(HelpMe7[[#This Row],[Technician]],Technicians[#All],3,FALSE)</f>
        <v>Capgemini</v>
      </c>
      <c r="Y832" s="228" t="str">
        <f>VLOOKUP(HelpMe7[[#This Row],[Technician]],Technicians[#All],2,FALSE)</f>
        <v>SAP SD</v>
      </c>
      <c r="Z832" s="233" t="str">
        <f>IF((TEXT("Oct 28, 2024 00:00 AM","mmm dd, yyyy hh:mm") - TEXT(HelpMe7[[#This Row],[Updated Creation Date]],"mmm dd, yyyy hh:mm"))&gt;0, "Yes","No")</f>
        <v>No</v>
      </c>
      <c r="AA832" s="230">
        <f ca="1">IF(HelpMe7[[#This Row],[Updated Resolved Date]]="-",NOW()-TEXT(HelpMe7[[#This Row],[Updated Creation Date]],"mmm dd, yyyy hh:mm"),HelpMe7[[#This Row],[Updated Resolved Date]]-HelpMe7[[#This Row],[Updated Creation Date]])</f>
        <v>50.354046527776518</v>
      </c>
      <c r="AB832" s="231">
        <f>YEAR(TEXT(HelpMe7[[#This Row],[Updated Creation Date]],"mmm dd, yyyy hh:mm"))</f>
        <v>2024</v>
      </c>
      <c r="AC832" s="228">
        <f>WEEKNUM(TEXT(HelpMe7[[#This Row],[Updated Creation Date]],"mmm dd, yyyy hh:mm"),2)</f>
        <v>45</v>
      </c>
      <c r="AD832" s="228" t="str">
        <f>_xlfn.CONCAT(HelpMe7[[#This Row],[Year]],"-W",HelpMe7[[#This Row],[Week'#]])</f>
        <v>2024-W45</v>
      </c>
      <c r="AE832" s="228" t="str">
        <f>IFERROR(VLOOKUP(HelpMe7[[#This Row],[ID]],CGTracker[#All],11,FALSE),"No CG Status Found")</f>
        <v>No CG Status Found</v>
      </c>
      <c r="AF832" s="228">
        <f>MONTH(TEXT(HelpMe7[[#This Row],[Updated Creation Date]],"mmm dd, yyyy hh:mm"))</f>
        <v>11</v>
      </c>
      <c r="AG832" s="228" t="str">
        <f>_xlfn.CONCAT(HelpMe7[[#This Row],[Year]],"-M",HelpMe7[[#This Row],[Month]])</f>
        <v>2024-M11</v>
      </c>
      <c r="AH832" s="228" t="str">
        <f ca="1">IF(HelpMe7[[#This Row],[Age]]&lt;2,"Less than 2",IF(HelpMe7[[#This Row],[Age]]&lt;5,"From 2 to 5",IF(HelpMe7[[#This Row],[Age]]&lt;10,"From 5 to 10","More than 10")))</f>
        <v>More than 10</v>
      </c>
      <c r="AI8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45603.40347222222</v>
      </c>
      <c r="AJ8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33" spans="1:36" ht="26.1">
      <c r="A833" s="236" t="s">
        <v>11437</v>
      </c>
      <c r="B833" s="224" t="s">
        <v>117</v>
      </c>
      <c r="C833" s="224" t="s">
        <v>795</v>
      </c>
      <c r="D833" s="1" t="s">
        <v>6042</v>
      </c>
      <c r="E833" s="224" t="s">
        <v>6043</v>
      </c>
      <c r="F833" s="224" t="s">
        <v>881</v>
      </c>
      <c r="G833" s="224" t="s">
        <v>882</v>
      </c>
      <c r="H833" s="224" t="s">
        <v>403</v>
      </c>
      <c r="I833" s="227" t="s">
        <v>11438</v>
      </c>
      <c r="J833" s="225" t="s">
        <v>11439</v>
      </c>
      <c r="K833" s="224" t="s">
        <v>890</v>
      </c>
      <c r="L833" s="225" t="s">
        <v>11440</v>
      </c>
      <c r="M833" s="224" t="s">
        <v>933</v>
      </c>
      <c r="N833" s="224" t="s">
        <v>6047</v>
      </c>
      <c r="O833" s="224" t="s">
        <v>850</v>
      </c>
      <c r="P833" s="225" t="s">
        <v>11440</v>
      </c>
      <c r="Q833" s="224" t="s">
        <v>795</v>
      </c>
      <c r="R833" s="225" t="s">
        <v>11441</v>
      </c>
      <c r="S833" s="225" t="s">
        <v>11441</v>
      </c>
      <c r="T833" s="225" t="s">
        <v>11439</v>
      </c>
      <c r="U833" s="224" t="s">
        <v>890</v>
      </c>
      <c r="V833" s="224" t="s">
        <v>855</v>
      </c>
      <c r="W833" s="224" t="s">
        <v>938</v>
      </c>
      <c r="X833" s="228" t="str">
        <f>VLOOKUP(HelpMe7[[#This Row],[Technician]],Technicians[#All],3,FALSE)</f>
        <v>RAK Ceramics</v>
      </c>
      <c r="Y833" s="228" t="str">
        <f>VLOOKUP(HelpMe7[[#This Row],[Technician]],Technicians[#All],2,FALSE)</f>
        <v>SAP Basis</v>
      </c>
      <c r="Z833" s="233" t="str">
        <f>IF((TEXT("Oct 28, 2024 00:00 AM","mmm dd, yyyy hh:mm") - TEXT(HelpMe7[[#This Row],[Updated Creation Date]],"mmm dd, yyyy hh:mm"))&gt;0, "Yes","No")</f>
        <v>No</v>
      </c>
      <c r="AA833" s="230">
        <f ca="1">IF(HelpMe7[[#This Row],[Updated Resolved Date]]="-",NOW()-TEXT(HelpMe7[[#This Row],[Updated Creation Date]],"mmm dd, yyyy hh:mm"),HelpMe7[[#This Row],[Updated Resolved Date]]-HelpMe7[[#This Row],[Updated Creation Date]])</f>
        <v>12.231944444443798</v>
      </c>
      <c r="AB833" s="231">
        <f>YEAR(TEXT(HelpMe7[[#This Row],[Updated Creation Date]],"mmm dd, yyyy hh:mm"))</f>
        <v>2024</v>
      </c>
      <c r="AC833" s="228">
        <f>WEEKNUM(TEXT(HelpMe7[[#This Row],[Updated Creation Date]],"mmm dd, yyyy hh:mm"),2)</f>
        <v>45</v>
      </c>
      <c r="AD833" s="228" t="str">
        <f>_xlfn.CONCAT(HelpMe7[[#This Row],[Year]],"-W",HelpMe7[[#This Row],[Week'#]])</f>
        <v>2024-W45</v>
      </c>
      <c r="AE833" s="228" t="str">
        <f>IFERROR(VLOOKUP(HelpMe7[[#This Row],[ID]],CGTracker[#All],11,FALSE),"No CG Status Found")</f>
        <v>No CG Status Found</v>
      </c>
      <c r="AF833" s="228">
        <f>MONTH(TEXT(HelpMe7[[#This Row],[Updated Creation Date]],"mmm dd, yyyy hh:mm"))</f>
        <v>11</v>
      </c>
      <c r="AG833" s="228" t="str">
        <f>_xlfn.CONCAT(HelpMe7[[#This Row],[Year]],"-M",HelpMe7[[#This Row],[Month]])</f>
        <v>2024-M11</v>
      </c>
      <c r="AH833" s="228" t="str">
        <f ca="1">IF(HelpMe7[[#This Row],[Age]]&lt;2,"Less than 2",IF(HelpMe7[[#This Row],[Age]]&lt;5,"From 2 to 5",IF(HelpMe7[[#This Row],[Age]]&lt;10,"From 5 to 10","More than 10")))</f>
        <v>More than 10</v>
      </c>
      <c r="AI8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45603.405555555553</v>
      </c>
      <c r="AJ8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45615.637499999997</v>
      </c>
    </row>
    <row r="834" spans="1:36" ht="26.1">
      <c r="A834" s="236" t="s">
        <v>11442</v>
      </c>
      <c r="B834" s="224" t="s">
        <v>117</v>
      </c>
      <c r="C834" s="224" t="s">
        <v>795</v>
      </c>
      <c r="D834" s="1" t="s">
        <v>6050</v>
      </c>
      <c r="E834" s="224" t="s">
        <v>5761</v>
      </c>
      <c r="F834" s="224" t="s">
        <v>881</v>
      </c>
      <c r="G834" s="224" t="s">
        <v>882</v>
      </c>
      <c r="H834" s="224" t="s">
        <v>403</v>
      </c>
      <c r="I834" s="227" t="s">
        <v>11443</v>
      </c>
      <c r="J834" s="225" t="s">
        <v>11444</v>
      </c>
      <c r="K834" s="224" t="s">
        <v>890</v>
      </c>
      <c r="L834" s="225" t="s">
        <v>11405</v>
      </c>
      <c r="M834" s="224" t="s">
        <v>933</v>
      </c>
      <c r="N834" s="224" t="s">
        <v>899</v>
      </c>
      <c r="O834" s="224" t="s">
        <v>850</v>
      </c>
      <c r="P834" s="225" t="s">
        <v>11405</v>
      </c>
      <c r="Q834" s="224" t="s">
        <v>795</v>
      </c>
      <c r="R834" s="225" t="s">
        <v>11445</v>
      </c>
      <c r="S834" s="225" t="s">
        <v>11446</v>
      </c>
      <c r="T834" s="225" t="s">
        <v>11444</v>
      </c>
      <c r="U834" s="224" t="s">
        <v>890</v>
      </c>
      <c r="V834" s="224" t="s">
        <v>855</v>
      </c>
      <c r="W834" s="224" t="s">
        <v>938</v>
      </c>
      <c r="X834" s="228" t="str">
        <f>VLOOKUP(HelpMe7[[#This Row],[Technician]],Technicians[#All],3,FALSE)</f>
        <v>RAK Ceramics</v>
      </c>
      <c r="Y834" s="228" t="str">
        <f>VLOOKUP(HelpMe7[[#This Row],[Technician]],Technicians[#All],2,FALSE)</f>
        <v>SAP Basis</v>
      </c>
      <c r="Z834" s="230" t="str">
        <f>IF((TEXT("Oct 28, 2024 00:00 AM","mmm dd, yyyy hh:mm") - TEXT(HelpMe7[[#This Row],[Updated Creation Date]],"mmm dd, yyyy hh:mm"))&gt;0, "Yes","No")</f>
        <v>No</v>
      </c>
      <c r="AA834" s="230">
        <f ca="1">IF(HelpMe7[[#This Row],[Updated Resolved Date]]="-",NOW()-TEXT(HelpMe7[[#This Row],[Updated Creation Date]],"mmm dd, yyyy hh:mm"),HelpMe7[[#This Row],[Updated Resolved Date]]-HelpMe7[[#This Row],[Updated Creation Date]])</f>
        <v>5.5555555554747116E-2</v>
      </c>
      <c r="AB834" s="231">
        <f>YEAR(TEXT(HelpMe7[[#This Row],[Updated Creation Date]],"mmm dd, yyyy hh:mm"))</f>
        <v>2024</v>
      </c>
      <c r="AC834" s="228">
        <f>WEEKNUM(TEXT(HelpMe7[[#This Row],[Updated Creation Date]],"mmm dd, yyyy hh:mm"),2)</f>
        <v>45</v>
      </c>
      <c r="AD834" s="228" t="str">
        <f>_xlfn.CONCAT(HelpMe7[[#This Row],[Year]],"-W",HelpMe7[[#This Row],[Week'#]])</f>
        <v>2024-W45</v>
      </c>
      <c r="AE834" s="228" t="str">
        <f>IFERROR(VLOOKUP(HelpMe7[[#This Row],[ID]],CGTracker[#All],11,FALSE),"No CG Status Found")</f>
        <v>No CG Status Found</v>
      </c>
      <c r="AF834" s="228">
        <f>MONTH(TEXT(HelpMe7[[#This Row],[Updated Creation Date]],"mmm dd, yyyy hh:mm"))</f>
        <v>11</v>
      </c>
      <c r="AG834" s="228" t="str">
        <f>_xlfn.CONCAT(HelpMe7[[#This Row],[Year]],"-M",HelpMe7[[#This Row],[Month]])</f>
        <v>2024-M11</v>
      </c>
      <c r="AH834" s="228" t="str">
        <f ca="1">IF(HelpMe7[[#This Row],[Age]]&lt;2,"Less than 2",IF(HelpMe7[[#This Row],[Age]]&lt;5,"From 2 to 5",IF(HelpMe7[[#This Row],[Age]]&lt;10,"From 5 to 10","More than 10")))</f>
        <v>Less than 2</v>
      </c>
      <c r="AI8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45603.416666666664</v>
      </c>
      <c r="AJ8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45603.472222222219</v>
      </c>
    </row>
    <row r="835" spans="1:36" ht="26.1">
      <c r="A835" s="236" t="s">
        <v>11447</v>
      </c>
      <c r="B835" s="224" t="s">
        <v>117</v>
      </c>
      <c r="C835" s="224" t="s">
        <v>795</v>
      </c>
      <c r="D835" s="1" t="s">
        <v>6056</v>
      </c>
      <c r="E835" s="224" t="s">
        <v>2191</v>
      </c>
      <c r="F835" s="224" t="s">
        <v>2232</v>
      </c>
      <c r="G835" s="224" t="s">
        <v>941</v>
      </c>
      <c r="H835" s="224" t="s">
        <v>746</v>
      </c>
      <c r="I835" s="227" t="s">
        <v>11444</v>
      </c>
      <c r="J835" s="225" t="s">
        <v>11448</v>
      </c>
      <c r="K835" s="224" t="s">
        <v>846</v>
      </c>
      <c r="L835" s="225" t="s">
        <v>855</v>
      </c>
      <c r="M835" s="224" t="s">
        <v>933</v>
      </c>
      <c r="N835" s="224" t="s">
        <v>2139</v>
      </c>
      <c r="O835" s="224" t="s">
        <v>850</v>
      </c>
      <c r="P835" s="225" t="s">
        <v>11449</v>
      </c>
      <c r="Q835" s="224" t="s">
        <v>795</v>
      </c>
      <c r="R835" s="225" t="s">
        <v>855</v>
      </c>
      <c r="S835" s="225" t="s">
        <v>855</v>
      </c>
      <c r="T835" s="225" t="s">
        <v>11448</v>
      </c>
      <c r="U835" s="224" t="s">
        <v>846</v>
      </c>
      <c r="V835" s="224" t="s">
        <v>855</v>
      </c>
      <c r="W835" s="224" t="s">
        <v>869</v>
      </c>
      <c r="X835" s="228" t="str">
        <f>VLOOKUP(HelpMe7[[#This Row],[Technician]],Technicians[#All],3,FALSE)</f>
        <v>Capgemini</v>
      </c>
      <c r="Y835" s="228" t="str">
        <f>VLOOKUP(HelpMe7[[#This Row],[Technician]],Technicians[#All],2,FALSE)</f>
        <v>SAP MM</v>
      </c>
      <c r="Z835" s="233" t="str">
        <f>IF((TEXT("Oct 28, 2024 00:00 AM","mmm dd, yyyy hh:mm") - TEXT(HelpMe7[[#This Row],[Updated Creation Date]],"mmm dd, yyyy hh:mm"))&gt;0, "Yes","No")</f>
        <v>No</v>
      </c>
      <c r="AA835" s="230">
        <f ca="1">IF(HelpMe7[[#This Row],[Updated Resolved Date]]="-",NOW()-TEXT(HelpMe7[[#This Row],[Updated Creation Date]],"mmm dd, yyyy hh:mm"),HelpMe7[[#This Row],[Updated Resolved Date]]-HelpMe7[[#This Row],[Updated Creation Date]])</f>
        <v>50.257518749996962</v>
      </c>
      <c r="AB835" s="231">
        <f>YEAR(TEXT(HelpMe7[[#This Row],[Updated Creation Date]],"mmm dd, yyyy hh:mm"))</f>
        <v>2024</v>
      </c>
      <c r="AC835" s="228">
        <f>WEEKNUM(TEXT(HelpMe7[[#This Row],[Updated Creation Date]],"mmm dd, yyyy hh:mm"),2)</f>
        <v>45</v>
      </c>
      <c r="AD835" s="228" t="str">
        <f>_xlfn.CONCAT(HelpMe7[[#This Row],[Year]],"-W",HelpMe7[[#This Row],[Week'#]])</f>
        <v>2024-W45</v>
      </c>
      <c r="AE835" s="228" t="str">
        <f>IFERROR(VLOOKUP(HelpMe7[[#This Row],[ID]],CGTracker[#All],11,FALSE),"No CG Status Found")</f>
        <v>No CG Status Found</v>
      </c>
      <c r="AF835" s="228">
        <f>MONTH(TEXT(HelpMe7[[#This Row],[Updated Creation Date]],"mmm dd, yyyy hh:mm"))</f>
        <v>11</v>
      </c>
      <c r="AG835" s="228" t="str">
        <f>_xlfn.CONCAT(HelpMe7[[#This Row],[Year]],"-M",HelpMe7[[#This Row],[Month]])</f>
        <v>2024-M11</v>
      </c>
      <c r="AH835" s="228" t="str">
        <f ca="1">IF(HelpMe7[[#This Row],[Age]]&lt;2,"Less than 2",IF(HelpMe7[[#This Row],[Age]]&lt;5,"From 2 to 5",IF(HelpMe7[[#This Row],[Age]]&lt;10,"From 5 to 10","More than 10")))</f>
        <v>More than 10</v>
      </c>
      <c r="AI8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45603.5</v>
      </c>
      <c r="AJ8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36" spans="1:36" ht="26.1">
      <c r="A836" s="236" t="s">
        <v>11450</v>
      </c>
      <c r="B836" s="224" t="s">
        <v>117</v>
      </c>
      <c r="C836" s="224" t="s">
        <v>795</v>
      </c>
      <c r="D836" s="1" t="s">
        <v>6060</v>
      </c>
      <c r="E836" s="224" t="s">
        <v>1176</v>
      </c>
      <c r="F836" s="224" t="s">
        <v>881</v>
      </c>
      <c r="G836" s="224" t="s">
        <v>882</v>
      </c>
      <c r="H836" s="224" t="s">
        <v>403</v>
      </c>
      <c r="I836" s="227" t="s">
        <v>11451</v>
      </c>
      <c r="J836" s="225" t="s">
        <v>11452</v>
      </c>
      <c r="K836" s="224" t="s">
        <v>890</v>
      </c>
      <c r="L836" s="225" t="s">
        <v>10804</v>
      </c>
      <c r="M836" s="224" t="s">
        <v>933</v>
      </c>
      <c r="N836" s="224" t="s">
        <v>1811</v>
      </c>
      <c r="O836" s="224" t="s">
        <v>850</v>
      </c>
      <c r="P836" s="225" t="s">
        <v>10804</v>
      </c>
      <c r="Q836" s="224" t="s">
        <v>795</v>
      </c>
      <c r="R836" s="225" t="s">
        <v>11453</v>
      </c>
      <c r="S836" s="225" t="s">
        <v>11453</v>
      </c>
      <c r="T836" s="225" t="s">
        <v>11452</v>
      </c>
      <c r="U836" s="224" t="s">
        <v>890</v>
      </c>
      <c r="V836" s="224" t="s">
        <v>855</v>
      </c>
      <c r="W836" s="224" t="s">
        <v>938</v>
      </c>
      <c r="X836" s="228" t="str">
        <f>VLOOKUP(HelpMe7[[#This Row],[Technician]],Technicians[#All],3,FALSE)</f>
        <v>RAK Ceramics</v>
      </c>
      <c r="Y836" s="228" t="str">
        <f>VLOOKUP(HelpMe7[[#This Row],[Technician]],Technicians[#All],2,FALSE)</f>
        <v>SAP Basis</v>
      </c>
      <c r="Z836" s="230" t="str">
        <f>IF((TEXT("Oct 28, 2024 00:00 AM","mmm dd, yyyy hh:mm") - TEXT(HelpMe7[[#This Row],[Updated Creation Date]],"mmm dd, yyyy hh:mm"))&gt;0, "Yes","No")</f>
        <v>No</v>
      </c>
      <c r="AA836" s="230">
        <f ca="1">IF(HelpMe7[[#This Row],[Updated Resolved Date]]="-",NOW()-TEXT(HelpMe7[[#This Row],[Updated Creation Date]],"mmm dd, yyyy hh:mm"),HelpMe7[[#This Row],[Updated Resolved Date]]-HelpMe7[[#This Row],[Updated Creation Date]])</f>
        <v>6.1076388888905058</v>
      </c>
      <c r="AB836" s="231">
        <f>YEAR(TEXT(HelpMe7[[#This Row],[Updated Creation Date]],"mmm dd, yyyy hh:mm"))</f>
        <v>2024</v>
      </c>
      <c r="AC836" s="228">
        <f>WEEKNUM(TEXT(HelpMe7[[#This Row],[Updated Creation Date]],"mmm dd, yyyy hh:mm"),2)</f>
        <v>45</v>
      </c>
      <c r="AD836" s="228" t="str">
        <f>_xlfn.CONCAT(HelpMe7[[#This Row],[Year]],"-W",HelpMe7[[#This Row],[Week'#]])</f>
        <v>2024-W45</v>
      </c>
      <c r="AE836" s="228" t="str">
        <f>IFERROR(VLOOKUP(HelpMe7[[#This Row],[ID]],CGTracker[#All],11,FALSE),"No CG Status Found")</f>
        <v>No CG Status Found</v>
      </c>
      <c r="AF836" s="228">
        <f>MONTH(TEXT(HelpMe7[[#This Row],[Updated Creation Date]],"mmm dd, yyyy hh:mm"))</f>
        <v>11</v>
      </c>
      <c r="AG836" s="228" t="str">
        <f>_xlfn.CONCAT(HelpMe7[[#This Row],[Year]],"-M",HelpMe7[[#This Row],[Month]])</f>
        <v>2024-M11</v>
      </c>
      <c r="AH836" s="228" t="str">
        <f ca="1">IF(HelpMe7[[#This Row],[Age]]&lt;2,"Less than 2",IF(HelpMe7[[#This Row],[Age]]&lt;5,"From 2 to 5",IF(HelpMe7[[#This Row],[Age]]&lt;10,"From 5 to 10","More than 10")))</f>
        <v>From 5 to 10</v>
      </c>
      <c r="AI8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45603.617361111108</v>
      </c>
      <c r="AJ8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45609.724999999999</v>
      </c>
    </row>
    <row r="837" spans="1:36" ht="26.1">
      <c r="A837" s="236" t="s">
        <v>11454</v>
      </c>
      <c r="B837" s="224" t="s">
        <v>117</v>
      </c>
      <c r="C837" s="224" t="s">
        <v>892</v>
      </c>
      <c r="D837" s="1" t="s">
        <v>6065</v>
      </c>
      <c r="E837" s="224" t="s">
        <v>6066</v>
      </c>
      <c r="F837" s="224" t="s">
        <v>881</v>
      </c>
      <c r="G837" s="224" t="s">
        <v>882</v>
      </c>
      <c r="H837" s="224" t="s">
        <v>403</v>
      </c>
      <c r="I837" s="227" t="s">
        <v>11443</v>
      </c>
      <c r="J837" s="225" t="s">
        <v>11444</v>
      </c>
      <c r="K837" s="224" t="s">
        <v>890</v>
      </c>
      <c r="L837" s="225" t="s">
        <v>11455</v>
      </c>
      <c r="M837" s="224" t="s">
        <v>6066</v>
      </c>
      <c r="N837" s="224" t="s">
        <v>3040</v>
      </c>
      <c r="O837" s="224" t="s">
        <v>850</v>
      </c>
      <c r="P837" s="225" t="s">
        <v>11455</v>
      </c>
      <c r="Q837" s="224" t="s">
        <v>795</v>
      </c>
      <c r="R837" s="225" t="s">
        <v>11456</v>
      </c>
      <c r="S837" s="225" t="s">
        <v>11457</v>
      </c>
      <c r="T837" s="225" t="s">
        <v>11444</v>
      </c>
      <c r="U837" s="224" t="s">
        <v>890</v>
      </c>
      <c r="V837" s="224" t="s">
        <v>855</v>
      </c>
      <c r="W837" s="224" t="s">
        <v>938</v>
      </c>
      <c r="X837" s="228" t="str">
        <f>VLOOKUP(HelpMe7[[#This Row],[Technician]],Technicians[#All],3,FALSE)</f>
        <v>RAK Ceramics</v>
      </c>
      <c r="Y837" s="228" t="str">
        <f>VLOOKUP(HelpMe7[[#This Row],[Technician]],Technicians[#All],2,FALSE)</f>
        <v>SAP Basis</v>
      </c>
      <c r="Z837" s="230" t="str">
        <f>IF((TEXT("Oct 28, 2024 00:00 AM","mmm dd, yyyy hh:mm") - TEXT(HelpMe7[[#This Row],[Updated Creation Date]],"mmm dd, yyyy hh:mm"))&gt;0, "Yes","No")</f>
        <v>No</v>
      </c>
      <c r="AA837" s="230">
        <f ca="1">IF(HelpMe7[[#This Row],[Updated Resolved Date]]="-",NOW()-TEXT(HelpMe7[[#This Row],[Updated Creation Date]],"mmm dd, yyyy hh:mm"),HelpMe7[[#This Row],[Updated Resolved Date]]-HelpMe7[[#This Row],[Updated Creation Date]])</f>
        <v>14.318750000005821</v>
      </c>
      <c r="AB837" s="231">
        <f>YEAR(TEXT(HelpMe7[[#This Row],[Updated Creation Date]],"mmm dd, yyyy hh:mm"))</f>
        <v>2024</v>
      </c>
      <c r="AC837" s="228">
        <f>WEEKNUM(TEXT(HelpMe7[[#This Row],[Updated Creation Date]],"mmm dd, yyyy hh:mm"),2)</f>
        <v>45</v>
      </c>
      <c r="AD837" s="228" t="str">
        <f>_xlfn.CONCAT(HelpMe7[[#This Row],[Year]],"-W",HelpMe7[[#This Row],[Week'#]])</f>
        <v>2024-W45</v>
      </c>
      <c r="AE837" s="228" t="str">
        <f>IFERROR(VLOOKUP(HelpMe7[[#This Row],[ID]],CGTracker[#All],11,FALSE),"No CG Status Found")</f>
        <v>No CG Status Found</v>
      </c>
      <c r="AF837" s="228">
        <f>MONTH(TEXT(HelpMe7[[#This Row],[Updated Creation Date]],"mmm dd, yyyy hh:mm"))</f>
        <v>11</v>
      </c>
      <c r="AG837" s="228" t="str">
        <f>_xlfn.CONCAT(HelpMe7[[#This Row],[Year]],"-M",HelpMe7[[#This Row],[Month]])</f>
        <v>2024-M11</v>
      </c>
      <c r="AH837" s="228" t="str">
        <f ca="1">IF(HelpMe7[[#This Row],[Age]]&lt;2,"Less than 2",IF(HelpMe7[[#This Row],[Age]]&lt;5,"From 2 to 5",IF(HelpMe7[[#This Row],[Age]]&lt;10,"From 5 to 10","More than 10")))</f>
        <v>More than 10</v>
      </c>
      <c r="AI8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45603.416666666664</v>
      </c>
      <c r="AJ8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45617.73541666667</v>
      </c>
    </row>
    <row r="838" spans="1:36" ht="14.45">
      <c r="A838" s="236" t="s">
        <v>11458</v>
      </c>
      <c r="B838" s="224" t="s">
        <v>117</v>
      </c>
      <c r="C838" s="224" t="s">
        <v>892</v>
      </c>
      <c r="D838" s="1" t="s">
        <v>6071</v>
      </c>
      <c r="E838" s="224" t="s">
        <v>2305</v>
      </c>
      <c r="F838" s="224" t="s">
        <v>881</v>
      </c>
      <c r="G838" s="224" t="s">
        <v>882</v>
      </c>
      <c r="H838" s="224" t="s">
        <v>403</v>
      </c>
      <c r="I838" s="227" t="s">
        <v>11459</v>
      </c>
      <c r="J838" s="225" t="s">
        <v>11460</v>
      </c>
      <c r="K838" s="224" t="s">
        <v>846</v>
      </c>
      <c r="L838" s="225" t="s">
        <v>11461</v>
      </c>
      <c r="M838" s="224" t="s">
        <v>2305</v>
      </c>
      <c r="N838" s="224" t="s">
        <v>2900</v>
      </c>
      <c r="O838" s="224" t="s">
        <v>850</v>
      </c>
      <c r="P838" s="225" t="s">
        <v>11461</v>
      </c>
      <c r="Q838" s="224" t="s">
        <v>795</v>
      </c>
      <c r="R838" s="225" t="s">
        <v>11462</v>
      </c>
      <c r="S838" s="225" t="s">
        <v>11463</v>
      </c>
      <c r="T838" s="225" t="s">
        <v>11460</v>
      </c>
      <c r="U838" s="224" t="s">
        <v>890</v>
      </c>
      <c r="V838" s="224" t="s">
        <v>855</v>
      </c>
      <c r="W838" s="224" t="s">
        <v>869</v>
      </c>
      <c r="X838" s="228" t="str">
        <f>VLOOKUP(HelpMe7[[#This Row],[Technician]],Technicians[#All],3,FALSE)</f>
        <v>RAK Ceramics</v>
      </c>
      <c r="Y838" s="228" t="str">
        <f>VLOOKUP(HelpMe7[[#This Row],[Technician]],Technicians[#All],2,FALSE)</f>
        <v>SAP Basis</v>
      </c>
      <c r="Z838" s="233" t="str">
        <f>IF((TEXT("Oct 28, 2024 00:00 AM","mmm dd, yyyy hh:mm") - TEXT(HelpMe7[[#This Row],[Updated Creation Date]],"mmm dd, yyyy hh:mm"))&gt;0, "Yes","No")</f>
        <v>No</v>
      </c>
      <c r="AA838" s="230">
        <f ca="1">IF(HelpMe7[[#This Row],[Updated Resolved Date]]="-",NOW()-TEXT(HelpMe7[[#This Row],[Updated Creation Date]],"mmm dd, yyyy hh:mm"),HelpMe7[[#This Row],[Updated Resolved Date]]-HelpMe7[[#This Row],[Updated Creation Date]])</f>
        <v>7.8930555555562023</v>
      </c>
      <c r="AB838" s="231">
        <f>YEAR(TEXT(HelpMe7[[#This Row],[Updated Creation Date]],"mmm dd, yyyy hh:mm"))</f>
        <v>2024</v>
      </c>
      <c r="AC838" s="228">
        <f>WEEKNUM(TEXT(HelpMe7[[#This Row],[Updated Creation Date]],"mmm dd, yyyy hh:mm"),2)</f>
        <v>45</v>
      </c>
      <c r="AD838" s="228" t="str">
        <f>_xlfn.CONCAT(HelpMe7[[#This Row],[Year]],"-W",HelpMe7[[#This Row],[Week'#]])</f>
        <v>2024-W45</v>
      </c>
      <c r="AE838" s="228" t="str">
        <f>IFERROR(VLOOKUP(HelpMe7[[#This Row],[ID]],CGTracker[#All],11,FALSE),"No CG Status Found")</f>
        <v>No CG Status Found</v>
      </c>
      <c r="AF838" s="228">
        <f>MONTH(TEXT(HelpMe7[[#This Row],[Updated Creation Date]],"mmm dd, yyyy hh:mm"))</f>
        <v>11</v>
      </c>
      <c r="AG838" s="228" t="str">
        <f>_xlfn.CONCAT(HelpMe7[[#This Row],[Year]],"-M",HelpMe7[[#This Row],[Month]])</f>
        <v>2024-M11</v>
      </c>
      <c r="AH838" s="228" t="str">
        <f ca="1">IF(HelpMe7[[#This Row],[Age]]&lt;2,"Less than 2",IF(HelpMe7[[#This Row],[Age]]&lt;5,"From 2 to 5",IF(HelpMe7[[#This Row],[Age]]&lt;10,"From 5 to 10","More than 10")))</f>
        <v>From 5 to 10</v>
      </c>
      <c r="AI8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45603.701388888891</v>
      </c>
      <c r="AJ8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45611.594444444447</v>
      </c>
    </row>
    <row r="839" spans="1:36" ht="14.45">
      <c r="A839" s="236" t="s">
        <v>11464</v>
      </c>
      <c r="B839" s="224" t="s">
        <v>117</v>
      </c>
      <c r="C839" s="224" t="s">
        <v>795</v>
      </c>
      <c r="D839" s="1" t="s">
        <v>713</v>
      </c>
      <c r="E839" s="224" t="s">
        <v>1506</v>
      </c>
      <c r="F839" s="224" t="s">
        <v>2232</v>
      </c>
      <c r="G839" s="224" t="s">
        <v>941</v>
      </c>
      <c r="H839" s="224" t="s">
        <v>268</v>
      </c>
      <c r="I839" s="227" t="s">
        <v>11465</v>
      </c>
      <c r="J839" s="225" t="s">
        <v>11466</v>
      </c>
      <c r="K839" s="224" t="s">
        <v>846</v>
      </c>
      <c r="L839" s="225" t="s">
        <v>855</v>
      </c>
      <c r="M839" s="224" t="s">
        <v>1506</v>
      </c>
      <c r="N839" s="224" t="s">
        <v>1122</v>
      </c>
      <c r="O839" s="224" t="s">
        <v>850</v>
      </c>
      <c r="P839" s="225" t="s">
        <v>11467</v>
      </c>
      <c r="Q839" s="224" t="s">
        <v>795</v>
      </c>
      <c r="R839" s="225" t="s">
        <v>855</v>
      </c>
      <c r="S839" s="225" t="s">
        <v>11468</v>
      </c>
      <c r="T839" s="225" t="s">
        <v>11466</v>
      </c>
      <c r="U839" s="224" t="s">
        <v>846</v>
      </c>
      <c r="V839" s="224" t="s">
        <v>6083</v>
      </c>
      <c r="W839" s="224" t="s">
        <v>869</v>
      </c>
      <c r="X839" s="228" t="str">
        <f>VLOOKUP(HelpMe7[[#This Row],[Technician]],Technicians[#All],3,FALSE)</f>
        <v>Capgemini</v>
      </c>
      <c r="Y839" s="228" t="str">
        <f>VLOOKUP(HelpMe7[[#This Row],[Technician]],Technicians[#All],2,FALSE)</f>
        <v>SAP MM</v>
      </c>
      <c r="Z839" s="233" t="str">
        <f>IF((TEXT("Oct 28, 2024 00:00 AM","mmm dd, yyyy hh:mm") - TEXT(HelpMe7[[#This Row],[Updated Creation Date]],"mmm dd, yyyy hh:mm"))&gt;0, "Yes","No")</f>
        <v>No</v>
      </c>
      <c r="AA839" s="230">
        <f ca="1">IF(HelpMe7[[#This Row],[Updated Resolved Date]]="-",NOW()-TEXT(HelpMe7[[#This Row],[Updated Creation Date]],"mmm dd, yyyy hh:mm"),HelpMe7[[#This Row],[Updated Resolved Date]]-HelpMe7[[#This Row],[Updated Creation Date]])</f>
        <v>50.07210208332981</v>
      </c>
      <c r="AB839" s="231">
        <f>YEAR(TEXT(HelpMe7[[#This Row],[Updated Creation Date]],"mmm dd, yyyy hh:mm"))</f>
        <v>2024</v>
      </c>
      <c r="AC839" s="228">
        <f>WEEKNUM(TEXT(HelpMe7[[#This Row],[Updated Creation Date]],"mmm dd, yyyy hh:mm"),2)</f>
        <v>45</v>
      </c>
      <c r="AD839" s="228" t="str">
        <f>_xlfn.CONCAT(HelpMe7[[#This Row],[Year]],"-W",HelpMe7[[#This Row],[Week'#]])</f>
        <v>2024-W45</v>
      </c>
      <c r="AE839" s="228" t="str">
        <f>IFERROR(VLOOKUP(HelpMe7[[#This Row],[ID]],CGTracker[#All],11,FALSE),"No CG Status Found")</f>
        <v>No CG Status Found</v>
      </c>
      <c r="AF839" s="228">
        <f>MONTH(TEXT(HelpMe7[[#This Row],[Updated Creation Date]],"mmm dd, yyyy hh:mm"))</f>
        <v>11</v>
      </c>
      <c r="AG839" s="228" t="str">
        <f>_xlfn.CONCAT(HelpMe7[[#This Row],[Year]],"-M",HelpMe7[[#This Row],[Month]])</f>
        <v>2024-M11</v>
      </c>
      <c r="AH839" s="228" t="str">
        <f ca="1">IF(HelpMe7[[#This Row],[Age]]&lt;2,"Less than 2",IF(HelpMe7[[#This Row],[Age]]&lt;5,"From 2 to 5",IF(HelpMe7[[#This Row],[Age]]&lt;10,"From 5 to 10","More than 10")))</f>
        <v>More than 10</v>
      </c>
      <c r="AI8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45603.685416666667</v>
      </c>
      <c r="AJ8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40" spans="1:36" ht="26.1">
      <c r="A840" s="236" t="s">
        <v>11469</v>
      </c>
      <c r="B840" s="224" t="s">
        <v>156</v>
      </c>
      <c r="C840" s="224" t="s">
        <v>892</v>
      </c>
      <c r="D840" s="1" t="s">
        <v>217</v>
      </c>
      <c r="E840" s="224" t="s">
        <v>1053</v>
      </c>
      <c r="F840" s="224" t="s">
        <v>3586</v>
      </c>
      <c r="G840" s="224" t="s">
        <v>1055</v>
      </c>
      <c r="H840" s="224" t="s">
        <v>403</v>
      </c>
      <c r="I840" s="227" t="s">
        <v>11470</v>
      </c>
      <c r="J840" s="225" t="s">
        <v>11471</v>
      </c>
      <c r="K840" s="224" t="s">
        <v>846</v>
      </c>
      <c r="L840" s="225" t="s">
        <v>11472</v>
      </c>
      <c r="M840" s="224" t="s">
        <v>1053</v>
      </c>
      <c r="N840" s="224" t="s">
        <v>924</v>
      </c>
      <c r="O840" s="224" t="s">
        <v>850</v>
      </c>
      <c r="P840" s="225" t="s">
        <v>11472</v>
      </c>
      <c r="Q840" s="224" t="s">
        <v>795</v>
      </c>
      <c r="R840" s="225" t="s">
        <v>11473</v>
      </c>
      <c r="S840" s="225" t="s">
        <v>11474</v>
      </c>
      <c r="T840" s="225" t="s">
        <v>11471</v>
      </c>
      <c r="U840" s="224" t="s">
        <v>855</v>
      </c>
      <c r="V840" s="224" t="s">
        <v>855</v>
      </c>
      <c r="W840" s="224" t="s">
        <v>869</v>
      </c>
      <c r="X840" s="228" t="str">
        <f>VLOOKUP(HelpMe7[[#This Row],[Technician]],Technicians[#All],3,FALSE)</f>
        <v>Capgemini</v>
      </c>
      <c r="Y840" s="228" t="str">
        <f>VLOOKUP(HelpMe7[[#This Row],[Technician]],Technicians[#All],2,FALSE)</f>
        <v>SAP PP</v>
      </c>
      <c r="Z840" s="230" t="str">
        <f>IF((TEXT("Oct 28, 2024 00:00 AM","mmm dd, yyyy hh:mm") - TEXT(HelpMe7[[#This Row],[Updated Creation Date]],"mmm dd, yyyy hh:mm"))&gt;0, "Yes","No")</f>
        <v>No</v>
      </c>
      <c r="AA840" s="230">
        <f ca="1">IF(HelpMe7[[#This Row],[Updated Resolved Date]]="-",NOW()-TEXT(HelpMe7[[#This Row],[Updated Creation Date]],"mmm dd, yyyy hh:mm"),HelpMe7[[#This Row],[Updated Resolved Date]]-HelpMe7[[#This Row],[Updated Creation Date]])</f>
        <v>0.25208333333284827</v>
      </c>
      <c r="AB840" s="231">
        <f>YEAR(TEXT(HelpMe7[[#This Row],[Updated Creation Date]],"mmm dd, yyyy hh:mm"))</f>
        <v>2024</v>
      </c>
      <c r="AC840" s="228">
        <f>WEEKNUM(TEXT(HelpMe7[[#This Row],[Updated Creation Date]],"mmm dd, yyyy hh:mm"),2)</f>
        <v>45</v>
      </c>
      <c r="AD840" s="228" t="str">
        <f>_xlfn.CONCAT(HelpMe7[[#This Row],[Year]],"-W",HelpMe7[[#This Row],[Week'#]])</f>
        <v>2024-W45</v>
      </c>
      <c r="AE840" s="228" t="str">
        <f>IFERROR(VLOOKUP(HelpMe7[[#This Row],[ID]],CGTracker[#All],11,FALSE),"No CG Status Found")</f>
        <v>No CG Status Found</v>
      </c>
      <c r="AF840" s="228">
        <f>MONTH(TEXT(HelpMe7[[#This Row],[Updated Creation Date]],"mmm dd, yyyy hh:mm"))</f>
        <v>11</v>
      </c>
      <c r="AG840" s="228" t="str">
        <f>_xlfn.CONCAT(HelpMe7[[#This Row],[Year]],"-M",HelpMe7[[#This Row],[Month]])</f>
        <v>2024-M11</v>
      </c>
      <c r="AH840" s="228" t="str">
        <f ca="1">IF(HelpMe7[[#This Row],[Age]]&lt;2,"Less than 2",IF(HelpMe7[[#This Row],[Age]]&lt;5,"From 2 to 5",IF(HelpMe7[[#This Row],[Age]]&lt;10,"From 5 to 10","More than 10")))</f>
        <v>Less than 2</v>
      </c>
      <c r="AI8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45604.434027777781</v>
      </c>
      <c r="AJ8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45604.686111111114</v>
      </c>
    </row>
    <row r="841" spans="1:36" ht="26.1">
      <c r="A841" s="236" t="s">
        <v>11475</v>
      </c>
      <c r="B841" s="224" t="s">
        <v>117</v>
      </c>
      <c r="C841" s="224" t="s">
        <v>1035</v>
      </c>
      <c r="D841" s="1" t="s">
        <v>6090</v>
      </c>
      <c r="E841" s="224" t="s">
        <v>1877</v>
      </c>
      <c r="F841" s="224" t="s">
        <v>881</v>
      </c>
      <c r="G841" s="224" t="s">
        <v>882</v>
      </c>
      <c r="H841" s="224" t="s">
        <v>403</v>
      </c>
      <c r="I841" s="227" t="s">
        <v>11476</v>
      </c>
      <c r="J841" s="225" t="s">
        <v>11477</v>
      </c>
      <c r="K841" s="224" t="s">
        <v>890</v>
      </c>
      <c r="L841" s="225" t="s">
        <v>11478</v>
      </c>
      <c r="M841" s="224" t="s">
        <v>1877</v>
      </c>
      <c r="N841" s="224" t="s">
        <v>1666</v>
      </c>
      <c r="O841" s="224" t="s">
        <v>850</v>
      </c>
      <c r="P841" s="225" t="s">
        <v>11478</v>
      </c>
      <c r="Q841" s="224" t="s">
        <v>892</v>
      </c>
      <c r="R841" s="225" t="s">
        <v>11479</v>
      </c>
      <c r="S841" s="225" t="s">
        <v>11480</v>
      </c>
      <c r="T841" s="225" t="s">
        <v>11477</v>
      </c>
      <c r="U841" s="224" t="s">
        <v>890</v>
      </c>
      <c r="V841" s="224" t="s">
        <v>855</v>
      </c>
      <c r="W841" s="224" t="s">
        <v>938</v>
      </c>
      <c r="X841" s="228" t="str">
        <f>VLOOKUP(HelpMe7[[#This Row],[Technician]],Technicians[#All],3,FALSE)</f>
        <v>RAK Ceramics</v>
      </c>
      <c r="Y841" s="228" t="str">
        <f>VLOOKUP(HelpMe7[[#This Row],[Technician]],Technicians[#All],2,FALSE)</f>
        <v>SAP Basis</v>
      </c>
      <c r="Z841" s="233" t="str">
        <f>IF((TEXT("Oct 28, 2024 00:00 AM","mmm dd, yyyy hh:mm") - TEXT(HelpMe7[[#This Row],[Updated Creation Date]],"mmm dd, yyyy hh:mm"))&gt;0, "Yes","No")</f>
        <v>No</v>
      </c>
      <c r="AA841" s="230">
        <f ca="1">IF(HelpMe7[[#This Row],[Updated Resolved Date]]="-",NOW()-TEXT(HelpMe7[[#This Row],[Updated Creation Date]],"mmm dd, yyyy hh:mm"),HelpMe7[[#This Row],[Updated Resolved Date]]-HelpMe7[[#This Row],[Updated Creation Date]])</f>
        <v>3.7847222222189885</v>
      </c>
      <c r="AB841" s="231">
        <f>YEAR(TEXT(HelpMe7[[#This Row],[Updated Creation Date]],"mmm dd, yyyy hh:mm"))</f>
        <v>2024</v>
      </c>
      <c r="AC841" s="228">
        <f>WEEKNUM(TEXT(HelpMe7[[#This Row],[Updated Creation Date]],"mmm dd, yyyy hh:mm"),2)</f>
        <v>46</v>
      </c>
      <c r="AD841" s="228" t="str">
        <f>_xlfn.CONCAT(HelpMe7[[#This Row],[Year]],"-W",HelpMe7[[#This Row],[Week'#]])</f>
        <v>2024-W46</v>
      </c>
      <c r="AE841" s="228" t="str">
        <f>IFERROR(VLOOKUP(HelpMe7[[#This Row],[ID]],CGTracker[#All],11,FALSE),"No CG Status Found")</f>
        <v>No CG Status Found</v>
      </c>
      <c r="AF841" s="228">
        <f>MONTH(TEXT(HelpMe7[[#This Row],[Updated Creation Date]],"mmm dd, yyyy hh:mm"))</f>
        <v>11</v>
      </c>
      <c r="AG841" s="228" t="str">
        <f>_xlfn.CONCAT(HelpMe7[[#This Row],[Year]],"-M",HelpMe7[[#This Row],[Month]])</f>
        <v>2024-M11</v>
      </c>
      <c r="AH841" s="228" t="str">
        <f ca="1">IF(HelpMe7[[#This Row],[Age]]&lt;2,"Less than 2",IF(HelpMe7[[#This Row],[Age]]&lt;5,"From 2 to 5",IF(HelpMe7[[#This Row],[Age]]&lt;10,"From 5 to 10","More than 10")))</f>
        <v>From 2 to 5</v>
      </c>
      <c r="AI8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45607.609722222223</v>
      </c>
      <c r="AJ8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45611.394444444442</v>
      </c>
    </row>
    <row r="842" spans="1:36" ht="26.1">
      <c r="A842" s="236" t="s">
        <v>11481</v>
      </c>
      <c r="B842" s="224" t="s">
        <v>117</v>
      </c>
      <c r="C842" s="224" t="s">
        <v>795</v>
      </c>
      <c r="D842" s="1" t="s">
        <v>6097</v>
      </c>
      <c r="E842" s="224" t="s">
        <v>2252</v>
      </c>
      <c r="F842" s="224" t="s">
        <v>881</v>
      </c>
      <c r="G842" s="224" t="s">
        <v>882</v>
      </c>
      <c r="H842" s="224" t="s">
        <v>403</v>
      </c>
      <c r="I842" s="227" t="s">
        <v>11482</v>
      </c>
      <c r="J842" s="225" t="s">
        <v>11483</v>
      </c>
      <c r="K842" s="224" t="s">
        <v>890</v>
      </c>
      <c r="L842" s="225" t="s">
        <v>10804</v>
      </c>
      <c r="M842" s="224" t="s">
        <v>2252</v>
      </c>
      <c r="N842" s="224" t="s">
        <v>1240</v>
      </c>
      <c r="O842" s="224" t="s">
        <v>850</v>
      </c>
      <c r="P842" s="225" t="s">
        <v>10804</v>
      </c>
      <c r="Q842" s="224" t="s">
        <v>795</v>
      </c>
      <c r="R842" s="225" t="s">
        <v>11484</v>
      </c>
      <c r="S842" s="225" t="s">
        <v>11484</v>
      </c>
      <c r="T842" s="225" t="s">
        <v>11483</v>
      </c>
      <c r="U842" s="224" t="s">
        <v>890</v>
      </c>
      <c r="V842" s="224" t="s">
        <v>855</v>
      </c>
      <c r="W842" s="224" t="s">
        <v>938</v>
      </c>
      <c r="X842" s="228" t="str">
        <f>VLOOKUP(HelpMe7[[#This Row],[Technician]],Technicians[#All],3,FALSE)</f>
        <v>RAK Ceramics</v>
      </c>
      <c r="Y842" s="228" t="str">
        <f>VLOOKUP(HelpMe7[[#This Row],[Technician]],Technicians[#All],2,FALSE)</f>
        <v>SAP Basis</v>
      </c>
      <c r="Z842" s="230" t="str">
        <f>IF((TEXT("Oct 28, 2024 00:00 AM","mmm dd, yyyy hh:mm") - TEXT(HelpMe7[[#This Row],[Updated Creation Date]],"mmm dd, yyyy hh:mm"))&gt;0, "Yes","No")</f>
        <v>No</v>
      </c>
      <c r="AA842" s="230">
        <f ca="1">IF(HelpMe7[[#This Row],[Updated Resolved Date]]="-",NOW()-TEXT(HelpMe7[[#This Row],[Updated Creation Date]],"mmm dd, yyyy hh:mm"),HelpMe7[[#This Row],[Updated Resolved Date]]-HelpMe7[[#This Row],[Updated Creation Date]])</f>
        <v>2.297222222223354</v>
      </c>
      <c r="AB842" s="231">
        <f>YEAR(TEXT(HelpMe7[[#This Row],[Updated Creation Date]],"mmm dd, yyyy hh:mm"))</f>
        <v>2024</v>
      </c>
      <c r="AC842" s="228">
        <f>WEEKNUM(TEXT(HelpMe7[[#This Row],[Updated Creation Date]],"mmm dd, yyyy hh:mm"),2)</f>
        <v>46</v>
      </c>
      <c r="AD842" s="228" t="str">
        <f>_xlfn.CONCAT(HelpMe7[[#This Row],[Year]],"-W",HelpMe7[[#This Row],[Week'#]])</f>
        <v>2024-W46</v>
      </c>
      <c r="AE842" s="228" t="str">
        <f>IFERROR(VLOOKUP(HelpMe7[[#This Row],[ID]],CGTracker[#All],11,FALSE),"No CG Status Found")</f>
        <v>No CG Status Found</v>
      </c>
      <c r="AF842" s="228">
        <f>MONTH(TEXT(HelpMe7[[#This Row],[Updated Creation Date]],"mmm dd, yyyy hh:mm"))</f>
        <v>11</v>
      </c>
      <c r="AG842" s="228" t="str">
        <f>_xlfn.CONCAT(HelpMe7[[#This Row],[Year]],"-M",HelpMe7[[#This Row],[Month]])</f>
        <v>2024-M11</v>
      </c>
      <c r="AH842" s="228" t="str">
        <f ca="1">IF(HelpMe7[[#This Row],[Age]]&lt;2,"Less than 2",IF(HelpMe7[[#This Row],[Age]]&lt;5,"From 2 to 5",IF(HelpMe7[[#This Row],[Age]]&lt;10,"From 5 to 10","More than 10")))</f>
        <v>From 2 to 5</v>
      </c>
      <c r="AI8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45607.429166666669</v>
      </c>
      <c r="AJ8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45609.726388888892</v>
      </c>
    </row>
    <row r="843" spans="1:36" ht="14.45">
      <c r="A843" s="236" t="s">
        <v>11485</v>
      </c>
      <c r="B843" s="224" t="s">
        <v>156</v>
      </c>
      <c r="C843" s="224" t="s">
        <v>1035</v>
      </c>
      <c r="D843" s="1" t="s">
        <v>6102</v>
      </c>
      <c r="E843" s="224" t="s">
        <v>2226</v>
      </c>
      <c r="F843" s="224" t="s">
        <v>881</v>
      </c>
      <c r="G843" s="224" t="s">
        <v>882</v>
      </c>
      <c r="H843" s="224" t="s">
        <v>403</v>
      </c>
      <c r="I843" s="227" t="s">
        <v>11486</v>
      </c>
      <c r="J843" s="225" t="s">
        <v>11487</v>
      </c>
      <c r="K843" s="224" t="s">
        <v>846</v>
      </c>
      <c r="L843" s="225" t="s">
        <v>11488</v>
      </c>
      <c r="M843" s="224" t="s">
        <v>2226</v>
      </c>
      <c r="N843" s="224" t="s">
        <v>1098</v>
      </c>
      <c r="O843" s="224" t="s">
        <v>917</v>
      </c>
      <c r="P843" s="225" t="s">
        <v>11488</v>
      </c>
      <c r="Q843" s="224" t="s">
        <v>892</v>
      </c>
      <c r="R843" s="225" t="s">
        <v>11489</v>
      </c>
      <c r="S843" s="225" t="s">
        <v>11490</v>
      </c>
      <c r="T843" s="225" t="s">
        <v>11487</v>
      </c>
      <c r="U843" s="224" t="s">
        <v>855</v>
      </c>
      <c r="V843" s="224" t="s">
        <v>855</v>
      </c>
      <c r="W843" s="224" t="s">
        <v>869</v>
      </c>
      <c r="X843" s="228" t="str">
        <f>VLOOKUP(HelpMe7[[#This Row],[Technician]],Technicians[#All],3,FALSE)</f>
        <v>RAK Ceramics</v>
      </c>
      <c r="Y843" s="228" t="str">
        <f>VLOOKUP(HelpMe7[[#This Row],[Technician]],Technicians[#All],2,FALSE)</f>
        <v>SAP Basis</v>
      </c>
      <c r="Z843" s="233" t="str">
        <f>IF((TEXT("Oct 28, 2024 00:00 AM","mmm dd, yyyy hh:mm") - TEXT(HelpMe7[[#This Row],[Updated Creation Date]],"mmm dd, yyyy hh:mm"))&gt;0, "Yes","No")</f>
        <v>No</v>
      </c>
      <c r="AA843" s="230">
        <f ca="1">IF(HelpMe7[[#This Row],[Updated Resolved Date]]="-",NOW()-TEXT(HelpMe7[[#This Row],[Updated Creation Date]],"mmm dd, yyyy hh:mm"),HelpMe7[[#This Row],[Updated Resolved Date]]-HelpMe7[[#This Row],[Updated Creation Date]])</f>
        <v>2.7777777781011537E-2</v>
      </c>
      <c r="AB843" s="231">
        <f>YEAR(TEXT(HelpMe7[[#This Row],[Updated Creation Date]],"mmm dd, yyyy hh:mm"))</f>
        <v>2024</v>
      </c>
      <c r="AC843" s="228">
        <f>WEEKNUM(TEXT(HelpMe7[[#This Row],[Updated Creation Date]],"mmm dd, yyyy hh:mm"),2)</f>
        <v>46</v>
      </c>
      <c r="AD843" s="228" t="str">
        <f>_xlfn.CONCAT(HelpMe7[[#This Row],[Year]],"-W",HelpMe7[[#This Row],[Week'#]])</f>
        <v>2024-W46</v>
      </c>
      <c r="AE843" s="228" t="str">
        <f>IFERROR(VLOOKUP(HelpMe7[[#This Row],[ID]],CGTracker[#All],11,FALSE),"No CG Status Found")</f>
        <v>No CG Status Found</v>
      </c>
      <c r="AF843" s="228">
        <f>MONTH(TEXT(HelpMe7[[#This Row],[Updated Creation Date]],"mmm dd, yyyy hh:mm"))</f>
        <v>11</v>
      </c>
      <c r="AG843" s="228" t="str">
        <f>_xlfn.CONCAT(HelpMe7[[#This Row],[Year]],"-M",HelpMe7[[#This Row],[Month]])</f>
        <v>2024-M11</v>
      </c>
      <c r="AH843" s="228" t="str">
        <f ca="1">IF(HelpMe7[[#This Row],[Age]]&lt;2,"Less than 2",IF(HelpMe7[[#This Row],[Age]]&lt;5,"From 2 to 5",IF(HelpMe7[[#This Row],[Age]]&lt;10,"From 5 to 10","More than 10")))</f>
        <v>Less than 2</v>
      </c>
      <c r="AI8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45607.472222222219</v>
      </c>
      <c r="AJ8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45607.5</v>
      </c>
    </row>
    <row r="844" spans="1:36" ht="14.45">
      <c r="A844" s="236" t="s">
        <v>11491</v>
      </c>
      <c r="B844" s="224" t="s">
        <v>117</v>
      </c>
      <c r="C844" s="224" t="s">
        <v>892</v>
      </c>
      <c r="D844" s="1" t="s">
        <v>6109</v>
      </c>
      <c r="E844" s="224" t="s">
        <v>1119</v>
      </c>
      <c r="F844" s="224" t="s">
        <v>2232</v>
      </c>
      <c r="G844" s="224" t="s">
        <v>941</v>
      </c>
      <c r="H844" s="224" t="s">
        <v>268</v>
      </c>
      <c r="I844" s="227" t="s">
        <v>11471</v>
      </c>
      <c r="J844" s="225" t="s">
        <v>11492</v>
      </c>
      <c r="K844" s="224" t="s">
        <v>846</v>
      </c>
      <c r="L844" s="225" t="s">
        <v>855</v>
      </c>
      <c r="M844" s="224" t="s">
        <v>1119</v>
      </c>
      <c r="N844" s="224" t="s">
        <v>1122</v>
      </c>
      <c r="O844" s="224" t="s">
        <v>850</v>
      </c>
      <c r="P844" s="225" t="s">
        <v>11493</v>
      </c>
      <c r="Q844" s="224" t="s">
        <v>795</v>
      </c>
      <c r="R844" s="225" t="s">
        <v>855</v>
      </c>
      <c r="S844" s="225" t="s">
        <v>855</v>
      </c>
      <c r="T844" s="225" t="s">
        <v>11492</v>
      </c>
      <c r="U844" s="224" t="s">
        <v>846</v>
      </c>
      <c r="V844" s="224" t="s">
        <v>855</v>
      </c>
      <c r="W844" s="224" t="s">
        <v>869</v>
      </c>
      <c r="X844" s="228" t="str">
        <f>VLOOKUP(HelpMe7[[#This Row],[Technician]],Technicians[#All],3,FALSE)</f>
        <v>Capgemini</v>
      </c>
      <c r="Y844" s="228" t="str">
        <f>VLOOKUP(HelpMe7[[#This Row],[Technician]],Technicians[#All],2,FALSE)</f>
        <v>SAP MM</v>
      </c>
      <c r="Z844" s="230" t="str">
        <f>IF((TEXT("Oct 28, 2024 00:00 AM","mmm dd, yyyy hh:mm") - TEXT(HelpMe7[[#This Row],[Updated Creation Date]],"mmm dd, yyyy hh:mm"))&gt;0, "Yes","No")</f>
        <v>No</v>
      </c>
      <c r="AA844" s="230">
        <f ca="1">IF(HelpMe7[[#This Row],[Updated Resolved Date]]="-",NOW()-TEXT(HelpMe7[[#This Row],[Updated Creation Date]],"mmm dd, yyyy hh:mm"),HelpMe7[[#This Row],[Updated Resolved Date]]-HelpMe7[[#This Row],[Updated Creation Date]])</f>
        <v>49.240157638887467</v>
      </c>
      <c r="AB844" s="231">
        <f>YEAR(TEXT(HelpMe7[[#This Row],[Updated Creation Date]],"mmm dd, yyyy hh:mm"))</f>
        <v>2024</v>
      </c>
      <c r="AC844" s="228">
        <f>WEEKNUM(TEXT(HelpMe7[[#This Row],[Updated Creation Date]],"mmm dd, yyyy hh:mm"),2)</f>
        <v>45</v>
      </c>
      <c r="AD844" s="228" t="str">
        <f>_xlfn.CONCAT(HelpMe7[[#This Row],[Year]],"-W",HelpMe7[[#This Row],[Week'#]])</f>
        <v>2024-W45</v>
      </c>
      <c r="AE844" s="228" t="str">
        <f>IFERROR(VLOOKUP(HelpMe7[[#This Row],[ID]],CGTracker[#All],11,FALSE),"No CG Status Found")</f>
        <v>No CG Status Found</v>
      </c>
      <c r="AF844" s="228">
        <f>MONTH(TEXT(HelpMe7[[#This Row],[Updated Creation Date]],"mmm dd, yyyy hh:mm"))</f>
        <v>11</v>
      </c>
      <c r="AG844" s="228" t="str">
        <f>_xlfn.CONCAT(HelpMe7[[#This Row],[Year]],"-M",HelpMe7[[#This Row],[Month]])</f>
        <v>2024-M11</v>
      </c>
      <c r="AH844" s="228" t="str">
        <f ca="1">IF(HelpMe7[[#This Row],[Age]]&lt;2,"Less than 2",IF(HelpMe7[[#This Row],[Age]]&lt;5,"From 2 to 5",IF(HelpMe7[[#This Row],[Age]]&lt;10,"From 5 to 10","More than 10")))</f>
        <v>More than 10</v>
      </c>
      <c r="AI8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45604.517361111109</v>
      </c>
      <c r="AJ8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45" spans="1:36" ht="26.1">
      <c r="A845" s="236" t="s">
        <v>11494</v>
      </c>
      <c r="B845" s="224" t="s">
        <v>117</v>
      </c>
      <c r="C845" s="224" t="s">
        <v>892</v>
      </c>
      <c r="D845" s="1" t="s">
        <v>6114</v>
      </c>
      <c r="E845" s="224" t="s">
        <v>3549</v>
      </c>
      <c r="F845" s="224" t="s">
        <v>881</v>
      </c>
      <c r="G845" s="224" t="s">
        <v>882</v>
      </c>
      <c r="H845" s="224" t="s">
        <v>403</v>
      </c>
      <c r="I845" s="227" t="s">
        <v>11495</v>
      </c>
      <c r="J845" s="225" t="s">
        <v>11496</v>
      </c>
      <c r="K845" s="224" t="s">
        <v>890</v>
      </c>
      <c r="L845" s="225" t="s">
        <v>11488</v>
      </c>
      <c r="M845" s="224" t="s">
        <v>3549</v>
      </c>
      <c r="N845" s="224" t="s">
        <v>1381</v>
      </c>
      <c r="O845" s="224" t="s">
        <v>850</v>
      </c>
      <c r="P845" s="225" t="s">
        <v>11488</v>
      </c>
      <c r="Q845" s="224" t="s">
        <v>795</v>
      </c>
      <c r="R845" s="225" t="s">
        <v>11497</v>
      </c>
      <c r="S845" s="225" t="s">
        <v>11497</v>
      </c>
      <c r="T845" s="225" t="s">
        <v>11496</v>
      </c>
      <c r="U845" s="224" t="s">
        <v>890</v>
      </c>
      <c r="V845" s="224" t="s">
        <v>855</v>
      </c>
      <c r="W845" s="224" t="s">
        <v>938</v>
      </c>
      <c r="X845" s="228" t="str">
        <f>VLOOKUP(HelpMe7[[#This Row],[Technician]],Technicians[#All],3,FALSE)</f>
        <v>RAK Ceramics</v>
      </c>
      <c r="Y845" s="228" t="str">
        <f>VLOOKUP(HelpMe7[[#This Row],[Technician]],Technicians[#All],2,FALSE)</f>
        <v>SAP Basis</v>
      </c>
      <c r="Z845" s="230" t="str">
        <f>IF((TEXT("Oct 28, 2024 00:00 AM","mmm dd, yyyy hh:mm") - TEXT(HelpMe7[[#This Row],[Updated Creation Date]],"mmm dd, yyyy hh:mm"))&gt;0, "Yes","No")</f>
        <v>No</v>
      </c>
      <c r="AA845" s="230">
        <f ca="1">IF(HelpMe7[[#This Row],[Updated Resolved Date]]="-",NOW()-TEXT(HelpMe7[[#This Row],[Updated Creation Date]],"mmm dd, yyyy hh:mm"),HelpMe7[[#This Row],[Updated Resolved Date]]-HelpMe7[[#This Row],[Updated Creation Date]])</f>
        <v>0.12152777778101154</v>
      </c>
      <c r="AB845" s="231">
        <f>YEAR(TEXT(HelpMe7[[#This Row],[Updated Creation Date]],"mmm dd, yyyy hh:mm"))</f>
        <v>2024</v>
      </c>
      <c r="AC845" s="228">
        <f>WEEKNUM(TEXT(HelpMe7[[#This Row],[Updated Creation Date]],"mmm dd, yyyy hh:mm"),2)</f>
        <v>46</v>
      </c>
      <c r="AD845" s="228" t="str">
        <f>_xlfn.CONCAT(HelpMe7[[#This Row],[Year]],"-W",HelpMe7[[#This Row],[Week'#]])</f>
        <v>2024-W46</v>
      </c>
      <c r="AE845" s="228" t="str">
        <f>IFERROR(VLOOKUP(HelpMe7[[#This Row],[ID]],CGTracker[#All],11,FALSE),"No CG Status Found")</f>
        <v>No CG Status Found</v>
      </c>
      <c r="AF845" s="228">
        <f>MONTH(TEXT(HelpMe7[[#This Row],[Updated Creation Date]],"mmm dd, yyyy hh:mm"))</f>
        <v>11</v>
      </c>
      <c r="AG845" s="228" t="str">
        <f>_xlfn.CONCAT(HelpMe7[[#This Row],[Year]],"-M",HelpMe7[[#This Row],[Month]])</f>
        <v>2024-M11</v>
      </c>
      <c r="AH845" s="228" t="str">
        <f ca="1">IF(HelpMe7[[#This Row],[Age]]&lt;2,"Less than 2",IF(HelpMe7[[#This Row],[Age]]&lt;5,"From 2 to 5",IF(HelpMe7[[#This Row],[Age]]&lt;10,"From 5 to 10","More than 10")))</f>
        <v>Less than 2</v>
      </c>
      <c r="AI8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45607.365972222222</v>
      </c>
      <c r="AJ8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45607.487500000003</v>
      </c>
    </row>
    <row r="846" spans="1:36" ht="14.45">
      <c r="A846" s="236" t="s">
        <v>11498</v>
      </c>
      <c r="B846" s="224" t="s">
        <v>117</v>
      </c>
      <c r="C846" s="224" t="s">
        <v>892</v>
      </c>
      <c r="D846" s="1" t="s">
        <v>6119</v>
      </c>
      <c r="E846" s="224" t="s">
        <v>4121</v>
      </c>
      <c r="F846" s="224" t="s">
        <v>2232</v>
      </c>
      <c r="G846" s="224" t="s">
        <v>941</v>
      </c>
      <c r="H846" s="224" t="s">
        <v>268</v>
      </c>
      <c r="I846" s="227" t="s">
        <v>11499</v>
      </c>
      <c r="J846" s="225" t="s">
        <v>11500</v>
      </c>
      <c r="K846" s="224" t="s">
        <v>846</v>
      </c>
      <c r="L846" s="225" t="s">
        <v>855</v>
      </c>
      <c r="M846" s="224" t="s">
        <v>4121</v>
      </c>
      <c r="N846" s="224" t="s">
        <v>924</v>
      </c>
      <c r="O846" s="224" t="s">
        <v>850</v>
      </c>
      <c r="P846" s="225" t="s">
        <v>11501</v>
      </c>
      <c r="Q846" s="224" t="s">
        <v>795</v>
      </c>
      <c r="R846" s="225" t="s">
        <v>855</v>
      </c>
      <c r="S846" s="225" t="s">
        <v>5981</v>
      </c>
      <c r="T846" s="225" t="s">
        <v>11500</v>
      </c>
      <c r="U846" s="224" t="s">
        <v>846</v>
      </c>
      <c r="V846" s="224" t="s">
        <v>6125</v>
      </c>
      <c r="W846" s="224" t="s">
        <v>869</v>
      </c>
      <c r="X846" s="228" t="str">
        <f>VLOOKUP(HelpMe7[[#This Row],[Technician]],Technicians[#All],3,FALSE)</f>
        <v>Capgemini</v>
      </c>
      <c r="Y846" s="228" t="str">
        <f>VLOOKUP(HelpMe7[[#This Row],[Technician]],Technicians[#All],2,FALSE)</f>
        <v>SAP MM</v>
      </c>
      <c r="Z846" s="233" t="str">
        <f>IF((TEXT("Oct 28, 2024 00:00 AM","mmm dd, yyyy hh:mm") - TEXT(HelpMe7[[#This Row],[Updated Creation Date]],"mmm dd, yyyy hh:mm"))&gt;0, "Yes","No")</f>
        <v>No</v>
      </c>
      <c r="AA846" s="230">
        <f ca="1">IF(HelpMe7[[#This Row],[Updated Resolved Date]]="-",NOW()-TEXT(HelpMe7[[#This Row],[Updated Creation Date]],"mmm dd, yyyy hh:mm"),HelpMe7[[#This Row],[Updated Resolved Date]]-HelpMe7[[#This Row],[Updated Creation Date]])</f>
        <v>45.349185416664113</v>
      </c>
      <c r="AB846" s="231">
        <f>YEAR(TEXT(HelpMe7[[#This Row],[Updated Creation Date]],"mmm dd, yyyy hh:mm"))</f>
        <v>2024</v>
      </c>
      <c r="AC846" s="228">
        <f>WEEKNUM(TEXT(HelpMe7[[#This Row],[Updated Creation Date]],"mmm dd, yyyy hh:mm"),2)</f>
        <v>46</v>
      </c>
      <c r="AD846" s="228" t="str">
        <f>_xlfn.CONCAT(HelpMe7[[#This Row],[Year]],"-W",HelpMe7[[#This Row],[Week'#]])</f>
        <v>2024-W46</v>
      </c>
      <c r="AE846" s="228" t="str">
        <f>IFERROR(VLOOKUP(HelpMe7[[#This Row],[ID]],CGTracker[#All],11,FALSE),"No CG Status Found")</f>
        <v>No CG Status Found</v>
      </c>
      <c r="AF846" s="228">
        <f>MONTH(TEXT(HelpMe7[[#This Row],[Updated Creation Date]],"mmm dd, yyyy hh:mm"))</f>
        <v>11</v>
      </c>
      <c r="AG846" s="228" t="str">
        <f>_xlfn.CONCAT(HelpMe7[[#This Row],[Year]],"-M",HelpMe7[[#This Row],[Month]])</f>
        <v>2024-M11</v>
      </c>
      <c r="AH846" s="228" t="str">
        <f ca="1">IF(HelpMe7[[#This Row],[Age]]&lt;2,"Less than 2",IF(HelpMe7[[#This Row],[Age]]&lt;5,"From 2 to 5",IF(HelpMe7[[#This Row],[Age]]&lt;10,"From 5 to 10","More than 10")))</f>
        <v>More than 10</v>
      </c>
      <c r="AI8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45608.408333333333</v>
      </c>
      <c r="AJ8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47" spans="1:36" ht="14.45">
      <c r="A847" s="236" t="s">
        <v>11502</v>
      </c>
      <c r="B847" s="224" t="s">
        <v>156</v>
      </c>
      <c r="C847" s="224" t="s">
        <v>795</v>
      </c>
      <c r="D847" s="1" t="s">
        <v>6126</v>
      </c>
      <c r="E847" s="224" t="s">
        <v>1506</v>
      </c>
      <c r="F847" s="224" t="s">
        <v>2232</v>
      </c>
      <c r="G847" s="224" t="s">
        <v>941</v>
      </c>
      <c r="H847" s="224" t="s">
        <v>403</v>
      </c>
      <c r="I847" s="227" t="s">
        <v>11503</v>
      </c>
      <c r="J847" s="225" t="s">
        <v>11504</v>
      </c>
      <c r="K847" s="224" t="s">
        <v>846</v>
      </c>
      <c r="L847" s="225" t="s">
        <v>11505</v>
      </c>
      <c r="M847" s="224" t="s">
        <v>1506</v>
      </c>
      <c r="N847" s="224" t="s">
        <v>1122</v>
      </c>
      <c r="O847" s="224" t="s">
        <v>850</v>
      </c>
      <c r="P847" s="225" t="s">
        <v>11505</v>
      </c>
      <c r="Q847" s="224" t="s">
        <v>795</v>
      </c>
      <c r="R847" s="225" t="s">
        <v>6290</v>
      </c>
      <c r="S847" s="225" t="s">
        <v>6290</v>
      </c>
      <c r="T847" s="225" t="s">
        <v>11504</v>
      </c>
      <c r="U847" s="224" t="s">
        <v>855</v>
      </c>
      <c r="V847" s="224" t="s">
        <v>855</v>
      </c>
      <c r="W847" s="224" t="s">
        <v>869</v>
      </c>
      <c r="X847" s="228" t="str">
        <f>VLOOKUP(HelpMe7[[#This Row],[Technician]],Technicians[#All],3,FALSE)</f>
        <v>Capgemini</v>
      </c>
      <c r="Y847" s="228" t="str">
        <f>VLOOKUP(HelpMe7[[#This Row],[Technician]],Technicians[#All],2,FALSE)</f>
        <v>SAP MM</v>
      </c>
      <c r="Z847" s="233" t="str">
        <f>IF((TEXT("Oct 28, 2024 00:00 AM","mmm dd, yyyy hh:mm") - TEXT(HelpMe7[[#This Row],[Updated Creation Date]],"mmm dd, yyyy hh:mm"))&gt;0, "Yes","No")</f>
        <v>No</v>
      </c>
      <c r="AA847" s="230">
        <f ca="1">IF(HelpMe7[[#This Row],[Updated Resolved Date]]="-",NOW()-TEXT(HelpMe7[[#This Row],[Updated Creation Date]],"mmm dd, yyyy hh:mm"),HelpMe7[[#This Row],[Updated Resolved Date]]-HelpMe7[[#This Row],[Updated Creation Date]])</f>
        <v>2.2534722222262644</v>
      </c>
      <c r="AB847" s="231">
        <f>YEAR(TEXT(HelpMe7[[#This Row],[Updated Creation Date]],"mmm dd, yyyy hh:mm"))</f>
        <v>2024</v>
      </c>
      <c r="AC847" s="228">
        <f>WEEKNUM(TEXT(HelpMe7[[#This Row],[Updated Creation Date]],"mmm dd, yyyy hh:mm"),2)</f>
        <v>46</v>
      </c>
      <c r="AD847" s="228" t="str">
        <f>_xlfn.CONCAT(HelpMe7[[#This Row],[Year]],"-W",HelpMe7[[#This Row],[Week'#]])</f>
        <v>2024-W46</v>
      </c>
      <c r="AE847" s="228" t="str">
        <f>IFERROR(VLOOKUP(HelpMe7[[#This Row],[ID]],CGTracker[#All],11,FALSE),"No CG Status Found")</f>
        <v>No CG Status Found</v>
      </c>
      <c r="AF847" s="228">
        <f>MONTH(TEXT(HelpMe7[[#This Row],[Updated Creation Date]],"mmm dd, yyyy hh:mm"))</f>
        <v>11</v>
      </c>
      <c r="AG847" s="228" t="str">
        <f>_xlfn.CONCAT(HelpMe7[[#This Row],[Year]],"-M",HelpMe7[[#This Row],[Month]])</f>
        <v>2024-M11</v>
      </c>
      <c r="AH847" s="228" t="str">
        <f ca="1">IF(HelpMe7[[#This Row],[Age]]&lt;2,"Less than 2",IF(HelpMe7[[#This Row],[Age]]&lt;5,"From 2 to 5",IF(HelpMe7[[#This Row],[Age]]&lt;10,"From 5 to 10","More than 10")))</f>
        <v>From 2 to 5</v>
      </c>
      <c r="AI8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45607.419444444444</v>
      </c>
      <c r="AJ8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45609.67291666667</v>
      </c>
    </row>
    <row r="848" spans="1:36" ht="26.1">
      <c r="A848" s="236" t="s">
        <v>11506</v>
      </c>
      <c r="B848" s="224" t="s">
        <v>117</v>
      </c>
      <c r="C848" s="224" t="s">
        <v>892</v>
      </c>
      <c r="D848" s="1" t="s">
        <v>6131</v>
      </c>
      <c r="E848" s="224" t="s">
        <v>1211</v>
      </c>
      <c r="F848" s="224" t="s">
        <v>881</v>
      </c>
      <c r="G848" s="224" t="s">
        <v>882</v>
      </c>
      <c r="H848" s="224" t="s">
        <v>403</v>
      </c>
      <c r="I848" s="227" t="s">
        <v>11474</v>
      </c>
      <c r="J848" s="225" t="s">
        <v>11507</v>
      </c>
      <c r="K848" s="224" t="s">
        <v>890</v>
      </c>
      <c r="L848" s="225" t="s">
        <v>11508</v>
      </c>
      <c r="M848" s="224" t="s">
        <v>1211</v>
      </c>
      <c r="N848" s="224" t="s">
        <v>924</v>
      </c>
      <c r="O848" s="224" t="s">
        <v>850</v>
      </c>
      <c r="P848" s="225" t="s">
        <v>11508</v>
      </c>
      <c r="Q848" s="224" t="s">
        <v>795</v>
      </c>
      <c r="R848" s="225" t="s">
        <v>11509</v>
      </c>
      <c r="S848" s="225" t="s">
        <v>11509</v>
      </c>
      <c r="T848" s="225" t="s">
        <v>11507</v>
      </c>
      <c r="U848" s="224" t="s">
        <v>890</v>
      </c>
      <c r="V848" s="224" t="s">
        <v>855</v>
      </c>
      <c r="W848" s="224" t="s">
        <v>938</v>
      </c>
      <c r="X848" s="228" t="str">
        <f>VLOOKUP(HelpMe7[[#This Row],[Technician]],Technicians[#All],3,FALSE)</f>
        <v>RAK Ceramics</v>
      </c>
      <c r="Y848" s="228" t="str">
        <f>VLOOKUP(HelpMe7[[#This Row],[Technician]],Technicians[#All],2,FALSE)</f>
        <v>SAP Basis</v>
      </c>
      <c r="Z848" s="230" t="str">
        <f>IF((TEXT("Oct 28, 2024 00:00 AM","mmm dd, yyyy hh:mm") - TEXT(HelpMe7[[#This Row],[Updated Creation Date]],"mmm dd, yyyy hh:mm"))&gt;0, "Yes","No")</f>
        <v>No</v>
      </c>
      <c r="AA848" s="230">
        <f ca="1">IF(HelpMe7[[#This Row],[Updated Resolved Date]]="-",NOW()-TEXT(HelpMe7[[#This Row],[Updated Creation Date]],"mmm dd, yyyy hh:mm"),HelpMe7[[#This Row],[Updated Resolved Date]]-HelpMe7[[#This Row],[Updated Creation Date]])</f>
        <v>0.16527777777810115</v>
      </c>
      <c r="AB848" s="231">
        <f>YEAR(TEXT(HelpMe7[[#This Row],[Updated Creation Date]],"mmm dd, yyyy hh:mm"))</f>
        <v>2024</v>
      </c>
      <c r="AC848" s="228">
        <f>WEEKNUM(TEXT(HelpMe7[[#This Row],[Updated Creation Date]],"mmm dd, yyyy hh:mm"),2)</f>
        <v>45</v>
      </c>
      <c r="AD848" s="228" t="str">
        <f>_xlfn.CONCAT(HelpMe7[[#This Row],[Year]],"-W",HelpMe7[[#This Row],[Week'#]])</f>
        <v>2024-W45</v>
      </c>
      <c r="AE848" s="228" t="str">
        <f>IFERROR(VLOOKUP(HelpMe7[[#This Row],[ID]],CGTracker[#All],11,FALSE),"No CG Status Found")</f>
        <v>No CG Status Found</v>
      </c>
      <c r="AF848" s="228">
        <f>MONTH(TEXT(HelpMe7[[#This Row],[Updated Creation Date]],"mmm dd, yyyy hh:mm"))</f>
        <v>11</v>
      </c>
      <c r="AG848" s="228" t="str">
        <f>_xlfn.CONCAT(HelpMe7[[#This Row],[Year]],"-M",HelpMe7[[#This Row],[Month]])</f>
        <v>2024-M11</v>
      </c>
      <c r="AH848" s="228" t="str">
        <f ca="1">IF(HelpMe7[[#This Row],[Age]]&lt;2,"Less than 2",IF(HelpMe7[[#This Row],[Age]]&lt;5,"From 2 to 5",IF(HelpMe7[[#This Row],[Age]]&lt;10,"From 5 to 10","More than 10")))</f>
        <v>Less than 2</v>
      </c>
      <c r="AI8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45604.466666666667</v>
      </c>
      <c r="AJ8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45604.631944444445</v>
      </c>
    </row>
    <row r="849" spans="1:36" ht="26.1">
      <c r="A849" s="236" t="s">
        <v>11510</v>
      </c>
      <c r="B849" s="224" t="s">
        <v>117</v>
      </c>
      <c r="C849" s="224" t="s">
        <v>1035</v>
      </c>
      <c r="D849" s="1" t="s">
        <v>6136</v>
      </c>
      <c r="E849" s="224" t="s">
        <v>5202</v>
      </c>
      <c r="F849" s="224" t="s">
        <v>881</v>
      </c>
      <c r="G849" s="224" t="s">
        <v>882</v>
      </c>
      <c r="H849" s="224" t="s">
        <v>403</v>
      </c>
      <c r="I849" s="227" t="s">
        <v>11503</v>
      </c>
      <c r="J849" s="225" t="s">
        <v>11511</v>
      </c>
      <c r="K849" s="224" t="s">
        <v>890</v>
      </c>
      <c r="L849" s="225" t="s">
        <v>11512</v>
      </c>
      <c r="M849" s="224" t="s">
        <v>5202</v>
      </c>
      <c r="N849" s="224" t="s">
        <v>1446</v>
      </c>
      <c r="O849" s="224" t="s">
        <v>850</v>
      </c>
      <c r="P849" s="225" t="s">
        <v>11512</v>
      </c>
      <c r="Q849" s="224" t="s">
        <v>892</v>
      </c>
      <c r="R849" s="225" t="s">
        <v>11513</v>
      </c>
      <c r="S849" s="225" t="s">
        <v>11514</v>
      </c>
      <c r="T849" s="225" t="s">
        <v>11511</v>
      </c>
      <c r="U849" s="224" t="s">
        <v>890</v>
      </c>
      <c r="V849" s="224" t="s">
        <v>855</v>
      </c>
      <c r="W849" s="224" t="s">
        <v>938</v>
      </c>
      <c r="X849" s="228" t="str">
        <f>VLOOKUP(HelpMe7[[#This Row],[Technician]],Technicians[#All],3,FALSE)</f>
        <v>RAK Ceramics</v>
      </c>
      <c r="Y849" s="228" t="str">
        <f>VLOOKUP(HelpMe7[[#This Row],[Technician]],Technicians[#All],2,FALSE)</f>
        <v>SAP Basis</v>
      </c>
      <c r="Z849" s="230" t="str">
        <f>IF((TEXT("Oct 28, 2024 00:00 AM","mmm dd, yyyy hh:mm") - TEXT(HelpMe7[[#This Row],[Updated Creation Date]],"mmm dd, yyyy hh:mm"))&gt;0, "Yes","No")</f>
        <v>No</v>
      </c>
      <c r="AA849" s="230">
        <f ca="1">IF(HelpMe7[[#This Row],[Updated Resolved Date]]="-",NOW()-TEXT(HelpMe7[[#This Row],[Updated Creation Date]],"mmm dd, yyyy hh:mm"),HelpMe7[[#This Row],[Updated Resolved Date]]-HelpMe7[[#This Row],[Updated Creation Date]])</f>
        <v>2.3090277777810115</v>
      </c>
      <c r="AB849" s="231">
        <f>YEAR(TEXT(HelpMe7[[#This Row],[Updated Creation Date]],"mmm dd, yyyy hh:mm"))</f>
        <v>2024</v>
      </c>
      <c r="AC849" s="228">
        <f>WEEKNUM(TEXT(HelpMe7[[#This Row],[Updated Creation Date]],"mmm dd, yyyy hh:mm"),2)</f>
        <v>46</v>
      </c>
      <c r="AD849" s="228" t="str">
        <f>_xlfn.CONCAT(HelpMe7[[#This Row],[Year]],"-W",HelpMe7[[#This Row],[Week'#]])</f>
        <v>2024-W46</v>
      </c>
      <c r="AE849" s="228" t="str">
        <f>IFERROR(VLOOKUP(HelpMe7[[#This Row],[ID]],CGTracker[#All],11,FALSE),"No CG Status Found")</f>
        <v>No CG Status Found</v>
      </c>
      <c r="AF849" s="228">
        <f>MONTH(TEXT(HelpMe7[[#This Row],[Updated Creation Date]],"mmm dd, yyyy hh:mm"))</f>
        <v>11</v>
      </c>
      <c r="AG849" s="228" t="str">
        <f>_xlfn.CONCAT(HelpMe7[[#This Row],[Year]],"-M",HelpMe7[[#This Row],[Month]])</f>
        <v>2024-M11</v>
      </c>
      <c r="AH849" s="228" t="str">
        <f ca="1">IF(HelpMe7[[#This Row],[Age]]&lt;2,"Less than 2",IF(HelpMe7[[#This Row],[Age]]&lt;5,"From 2 to 5",IF(HelpMe7[[#This Row],[Age]]&lt;10,"From 5 to 10","More than 10")))</f>
        <v>From 2 to 5</v>
      </c>
      <c r="AI8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45607.419444444444</v>
      </c>
      <c r="AJ8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45609.728472222225</v>
      </c>
    </row>
    <row r="850" spans="1:36" ht="14.45">
      <c r="A850" s="236" t="s">
        <v>11515</v>
      </c>
      <c r="B850" s="224" t="s">
        <v>117</v>
      </c>
      <c r="C850" s="224" t="s">
        <v>795</v>
      </c>
      <c r="D850" s="1" t="s">
        <v>6142</v>
      </c>
      <c r="E850" s="224" t="s">
        <v>6143</v>
      </c>
      <c r="F850" s="224" t="s">
        <v>5000</v>
      </c>
      <c r="G850" s="224" t="s">
        <v>941</v>
      </c>
      <c r="H850" s="224" t="s">
        <v>268</v>
      </c>
      <c r="I850" s="227" t="s">
        <v>11516</v>
      </c>
      <c r="J850" s="225" t="s">
        <v>11517</v>
      </c>
      <c r="K850" s="224" t="s">
        <v>846</v>
      </c>
      <c r="L850" s="225" t="s">
        <v>855</v>
      </c>
      <c r="M850" s="224" t="s">
        <v>2448</v>
      </c>
      <c r="N850" s="224" t="s">
        <v>6146</v>
      </c>
      <c r="O850" s="224" t="s">
        <v>850</v>
      </c>
      <c r="P850" s="225" t="s">
        <v>11518</v>
      </c>
      <c r="Q850" s="224" t="s">
        <v>795</v>
      </c>
      <c r="R850" s="225" t="s">
        <v>855</v>
      </c>
      <c r="S850" s="225" t="s">
        <v>855</v>
      </c>
      <c r="T850" s="225" t="s">
        <v>11517</v>
      </c>
      <c r="U850" s="224" t="s">
        <v>846</v>
      </c>
      <c r="V850" s="224" t="s">
        <v>6149</v>
      </c>
      <c r="W850" s="224" t="s">
        <v>869</v>
      </c>
      <c r="X850" s="228" t="str">
        <f>VLOOKUP(HelpMe7[[#This Row],[Technician]],Technicians[#All],3,FALSE)</f>
        <v>RAK Ceramics</v>
      </c>
      <c r="Y850" s="228" t="str">
        <f>VLOOKUP(HelpMe7[[#This Row],[Technician]],Technicians[#All],2,FALSE)</f>
        <v>SAP MM</v>
      </c>
      <c r="Z850" s="230" t="str">
        <f>IF((TEXT("Oct 28, 2024 00:00 AM","mmm dd, yyyy hh:mm") - TEXT(HelpMe7[[#This Row],[Updated Creation Date]],"mmm dd, yyyy hh:mm"))&gt;0, "Yes","No")</f>
        <v>No</v>
      </c>
      <c r="AA850" s="230">
        <f ca="1">IF(HelpMe7[[#This Row],[Updated Resolved Date]]="-",NOW()-TEXT(HelpMe7[[#This Row],[Updated Creation Date]],"mmm dd, yyyy hh:mm"),HelpMe7[[#This Row],[Updated Resolved Date]]-HelpMe7[[#This Row],[Updated Creation Date]])</f>
        <v>46.360296527775063</v>
      </c>
      <c r="AB850" s="231">
        <f>YEAR(TEXT(HelpMe7[[#This Row],[Updated Creation Date]],"mmm dd, yyyy hh:mm"))</f>
        <v>2024</v>
      </c>
      <c r="AC850" s="228">
        <f>WEEKNUM(TEXT(HelpMe7[[#This Row],[Updated Creation Date]],"mmm dd, yyyy hh:mm"),2)</f>
        <v>46</v>
      </c>
      <c r="AD850" s="228" t="str">
        <f>_xlfn.CONCAT(HelpMe7[[#This Row],[Year]],"-W",HelpMe7[[#This Row],[Week'#]])</f>
        <v>2024-W46</v>
      </c>
      <c r="AE850" s="228" t="str">
        <f>IFERROR(VLOOKUP(HelpMe7[[#This Row],[ID]],CGTracker[#All],11,FALSE),"No CG Status Found")</f>
        <v>No CG Status Found</v>
      </c>
      <c r="AF850" s="228">
        <f>MONTH(TEXT(HelpMe7[[#This Row],[Updated Creation Date]],"mmm dd, yyyy hh:mm"))</f>
        <v>11</v>
      </c>
      <c r="AG850" s="228" t="str">
        <f>_xlfn.CONCAT(HelpMe7[[#This Row],[Year]],"-M",HelpMe7[[#This Row],[Month]])</f>
        <v>2024-M11</v>
      </c>
      <c r="AH850" s="228" t="str">
        <f ca="1">IF(HelpMe7[[#This Row],[Age]]&lt;2,"Less than 2",IF(HelpMe7[[#This Row],[Age]]&lt;5,"From 2 to 5",IF(HelpMe7[[#This Row],[Age]]&lt;10,"From 5 to 10","More than 10")))</f>
        <v>More than 10</v>
      </c>
      <c r="AI8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45607.397222222222</v>
      </c>
      <c r="AJ8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51" spans="1:36" ht="14.45">
      <c r="A851" s="236" t="s">
        <v>11519</v>
      </c>
      <c r="B851" s="224" t="s">
        <v>156</v>
      </c>
      <c r="C851" s="224" t="s">
        <v>795</v>
      </c>
      <c r="D851" s="1" t="s">
        <v>6150</v>
      </c>
      <c r="E851" s="224" t="s">
        <v>1512</v>
      </c>
      <c r="F851" s="224" t="s">
        <v>223</v>
      </c>
      <c r="G851" s="224" t="s">
        <v>895</v>
      </c>
      <c r="H851" s="224" t="s">
        <v>268</v>
      </c>
      <c r="I851" s="227" t="s">
        <v>11520</v>
      </c>
      <c r="J851" s="225" t="s">
        <v>11496</v>
      </c>
      <c r="K851" s="224" t="s">
        <v>846</v>
      </c>
      <c r="L851" s="225" t="s">
        <v>855</v>
      </c>
      <c r="M851" s="224" t="s">
        <v>933</v>
      </c>
      <c r="N851" s="224" t="s">
        <v>1516</v>
      </c>
      <c r="O851" s="224" t="s">
        <v>850</v>
      </c>
      <c r="P851" s="225" t="s">
        <v>11521</v>
      </c>
      <c r="Q851" s="224" t="s">
        <v>795</v>
      </c>
      <c r="R851" s="225" t="s">
        <v>855</v>
      </c>
      <c r="S851" s="225" t="s">
        <v>11522</v>
      </c>
      <c r="T851" s="225" t="s">
        <v>11496</v>
      </c>
      <c r="U851" s="224" t="s">
        <v>855</v>
      </c>
      <c r="V851" s="224" t="s">
        <v>6154</v>
      </c>
      <c r="W851" s="224" t="s">
        <v>869</v>
      </c>
      <c r="X851" s="228" t="str">
        <f>VLOOKUP(HelpMe7[[#This Row],[Technician]],Technicians[#All],3,FALSE)</f>
        <v>Capgemini</v>
      </c>
      <c r="Y851" s="228" t="str">
        <f>VLOOKUP(HelpMe7[[#This Row],[Technician]],Technicians[#All],2,FALSE)</f>
        <v>SAP HCM</v>
      </c>
      <c r="Z851" s="230" t="str">
        <f>IF((TEXT("Oct 28, 2024 00:00 AM","mmm dd, yyyy hh:mm") - TEXT(HelpMe7[[#This Row],[Updated Creation Date]],"mmm dd, yyyy hh:mm"))&gt;0, "Yes","No")</f>
        <v>No</v>
      </c>
      <c r="AA851" s="230">
        <f ca="1">IF(HelpMe7[[#This Row],[Updated Resolved Date]]="-",NOW()-TEXT(HelpMe7[[#This Row],[Updated Creation Date]],"mmm dd, yyyy hh:mm"),HelpMe7[[#This Row],[Updated Resolved Date]]-HelpMe7[[#This Row],[Updated Creation Date]])</f>
        <v>48.975574305550253</v>
      </c>
      <c r="AB851" s="231">
        <f>YEAR(TEXT(HelpMe7[[#This Row],[Updated Creation Date]],"mmm dd, yyyy hh:mm"))</f>
        <v>2024</v>
      </c>
      <c r="AC851" s="228">
        <f>WEEKNUM(TEXT(HelpMe7[[#This Row],[Updated Creation Date]],"mmm dd, yyyy hh:mm"),2)</f>
        <v>45</v>
      </c>
      <c r="AD851" s="228" t="str">
        <f>_xlfn.CONCAT(HelpMe7[[#This Row],[Year]],"-W",HelpMe7[[#This Row],[Week'#]])</f>
        <v>2024-W45</v>
      </c>
      <c r="AE851" s="228" t="str">
        <f>IFERROR(VLOOKUP(HelpMe7[[#This Row],[ID]],CGTracker[#All],11,FALSE),"No CG Status Found")</f>
        <v>No CG Status Found</v>
      </c>
      <c r="AF851" s="228">
        <f>MONTH(TEXT(HelpMe7[[#This Row],[Updated Creation Date]],"mmm dd, yyyy hh:mm"))</f>
        <v>11</v>
      </c>
      <c r="AG851" s="228" t="str">
        <f>_xlfn.CONCAT(HelpMe7[[#This Row],[Year]],"-M",HelpMe7[[#This Row],[Month]])</f>
        <v>2024-M11</v>
      </c>
      <c r="AH851" s="228" t="str">
        <f ca="1">IF(HelpMe7[[#This Row],[Age]]&lt;2,"Less than 2",IF(HelpMe7[[#This Row],[Age]]&lt;5,"From 2 to 5",IF(HelpMe7[[#This Row],[Age]]&lt;10,"From 5 to 10","More than 10")))</f>
        <v>More than 10</v>
      </c>
      <c r="AI8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45604.781944444447</v>
      </c>
      <c r="AJ8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52" spans="1:36" ht="14.45">
      <c r="A852" s="236" t="s">
        <v>11523</v>
      </c>
      <c r="B852" s="224" t="s">
        <v>156</v>
      </c>
      <c r="C852" s="224" t="s">
        <v>795</v>
      </c>
      <c r="D852" s="1" t="s">
        <v>327</v>
      </c>
      <c r="E852" s="224" t="s">
        <v>6161</v>
      </c>
      <c r="F852" s="224" t="s">
        <v>518</v>
      </c>
      <c r="G852" s="224" t="s">
        <v>516</v>
      </c>
      <c r="H852" s="224" t="s">
        <v>403</v>
      </c>
      <c r="I852" s="227" t="s">
        <v>11524</v>
      </c>
      <c r="J852" s="225" t="s">
        <v>11525</v>
      </c>
      <c r="K852" s="224" t="s">
        <v>846</v>
      </c>
      <c r="L852" s="225" t="s">
        <v>11526</v>
      </c>
      <c r="M852" s="224" t="s">
        <v>933</v>
      </c>
      <c r="N852" s="224" t="s">
        <v>916</v>
      </c>
      <c r="O852" s="224" t="s">
        <v>850</v>
      </c>
      <c r="P852" s="225" t="s">
        <v>11526</v>
      </c>
      <c r="Q852" s="224" t="s">
        <v>795</v>
      </c>
      <c r="R852" s="225" t="s">
        <v>11527</v>
      </c>
      <c r="S852" s="225" t="s">
        <v>11527</v>
      </c>
      <c r="T852" s="225" t="s">
        <v>11525</v>
      </c>
      <c r="U852" s="224" t="s">
        <v>855</v>
      </c>
      <c r="V852" s="224" t="s">
        <v>855</v>
      </c>
      <c r="W852" s="224" t="s">
        <v>869</v>
      </c>
      <c r="X852" s="228" t="str">
        <f>VLOOKUP(HelpMe7[[#This Row],[Technician]],Technicians[#All],3,FALSE)</f>
        <v>Capgemini</v>
      </c>
      <c r="Y852" s="228" t="str">
        <f>VLOOKUP(HelpMe7[[#This Row],[Technician]],Technicians[#All],2,FALSE)</f>
        <v>SAP SD</v>
      </c>
      <c r="Z852" s="233" t="str">
        <f>IF((TEXT("Oct 28, 2024 00:00 AM","mmm dd, yyyy hh:mm") - TEXT(HelpMe7[[#This Row],[Updated Creation Date]],"mmm dd, yyyy hh:mm"))&gt;0, "Yes","No")</f>
        <v>No</v>
      </c>
      <c r="AA852" s="230">
        <f ca="1">IF(HelpMe7[[#This Row],[Updated Resolved Date]]="-",NOW()-TEXT(HelpMe7[[#This Row],[Updated Creation Date]],"mmm dd, yyyy hh:mm"),HelpMe7[[#This Row],[Updated Resolved Date]]-HelpMe7[[#This Row],[Updated Creation Date]])</f>
        <v>2.077777777776646</v>
      </c>
      <c r="AB852" s="231">
        <f>YEAR(TEXT(HelpMe7[[#This Row],[Updated Creation Date]],"mmm dd, yyyy hh:mm"))</f>
        <v>2024</v>
      </c>
      <c r="AC852" s="228">
        <f>WEEKNUM(TEXT(HelpMe7[[#This Row],[Updated Creation Date]],"mmm dd, yyyy hh:mm"),2)</f>
        <v>45</v>
      </c>
      <c r="AD852" s="228" t="str">
        <f>_xlfn.CONCAT(HelpMe7[[#This Row],[Year]],"-W",HelpMe7[[#This Row],[Week'#]])</f>
        <v>2024-W45</v>
      </c>
      <c r="AE852" s="228" t="str">
        <f>IFERROR(VLOOKUP(HelpMe7[[#This Row],[ID]],CGTracker[#All],11,FALSE),"No CG Status Found")</f>
        <v>No CG Status Found</v>
      </c>
      <c r="AF852" s="228">
        <f>MONTH(TEXT(HelpMe7[[#This Row],[Updated Creation Date]],"mmm dd, yyyy hh:mm"))</f>
        <v>11</v>
      </c>
      <c r="AG852" s="228" t="str">
        <f>_xlfn.CONCAT(HelpMe7[[#This Row],[Year]],"-M",HelpMe7[[#This Row],[Month]])</f>
        <v>2024-M11</v>
      </c>
      <c r="AH852" s="228" t="str">
        <f ca="1">IF(HelpMe7[[#This Row],[Age]]&lt;2,"Less than 2",IF(HelpMe7[[#This Row],[Age]]&lt;5,"From 2 to 5",IF(HelpMe7[[#This Row],[Age]]&lt;10,"From 5 to 10","More than 10")))</f>
        <v>From 2 to 5</v>
      </c>
      <c r="AI8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45606.537499999999</v>
      </c>
      <c r="AJ8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45608.615277777775</v>
      </c>
    </row>
    <row r="853" spans="1:36" ht="14.45">
      <c r="A853" s="236" t="s">
        <v>11528</v>
      </c>
      <c r="B853" s="224" t="s">
        <v>156</v>
      </c>
      <c r="C853" s="224" t="s">
        <v>795</v>
      </c>
      <c r="D853" s="1" t="s">
        <v>332</v>
      </c>
      <c r="E853" s="224" t="s">
        <v>1506</v>
      </c>
      <c r="F853" s="224" t="s">
        <v>5000</v>
      </c>
      <c r="G853" s="224" t="s">
        <v>941</v>
      </c>
      <c r="H853" s="224" t="s">
        <v>403</v>
      </c>
      <c r="I853" s="227" t="s">
        <v>11529</v>
      </c>
      <c r="J853" s="225" t="s">
        <v>11530</v>
      </c>
      <c r="K853" s="224" t="s">
        <v>846</v>
      </c>
      <c r="L853" s="225" t="s">
        <v>11531</v>
      </c>
      <c r="M853" s="224" t="s">
        <v>1506</v>
      </c>
      <c r="N853" s="224" t="s">
        <v>1122</v>
      </c>
      <c r="O853" s="224" t="s">
        <v>850</v>
      </c>
      <c r="P853" s="225" t="s">
        <v>11531</v>
      </c>
      <c r="Q853" s="224" t="s">
        <v>795</v>
      </c>
      <c r="R853" s="225" t="s">
        <v>11532</v>
      </c>
      <c r="S853" s="225" t="s">
        <v>11532</v>
      </c>
      <c r="T853" s="225" t="s">
        <v>11530</v>
      </c>
      <c r="U853" s="224" t="s">
        <v>855</v>
      </c>
      <c r="V853" s="224" t="s">
        <v>855</v>
      </c>
      <c r="W853" s="224" t="s">
        <v>869</v>
      </c>
      <c r="X853" s="228" t="str">
        <f>VLOOKUP(HelpMe7[[#This Row],[Technician]],Technicians[#All],3,FALSE)</f>
        <v>RAK Ceramics</v>
      </c>
      <c r="Y853" s="228" t="str">
        <f>VLOOKUP(HelpMe7[[#This Row],[Technician]],Technicians[#All],2,FALSE)</f>
        <v>SAP MM</v>
      </c>
      <c r="Z853" s="233" t="str">
        <f>IF((TEXT("Oct 28, 2024 00:00 AM","mmm dd, yyyy hh:mm") - TEXT(HelpMe7[[#This Row],[Updated Creation Date]],"mmm dd, yyyy hh:mm"))&gt;0, "Yes","No")</f>
        <v>No</v>
      </c>
      <c r="AA853" s="230">
        <f ca="1">IF(HelpMe7[[#This Row],[Updated Resolved Date]]="-",NOW()-TEXT(HelpMe7[[#This Row],[Updated Creation Date]],"mmm dd, yyyy hh:mm"),HelpMe7[[#This Row],[Updated Resolved Date]]-HelpMe7[[#This Row],[Updated Creation Date]])</f>
        <v>8.9895833333357587</v>
      </c>
      <c r="AB853" s="231">
        <f>YEAR(TEXT(HelpMe7[[#This Row],[Updated Creation Date]],"mmm dd, yyyy hh:mm"))</f>
        <v>2024</v>
      </c>
      <c r="AC853" s="228">
        <f>WEEKNUM(TEXT(HelpMe7[[#This Row],[Updated Creation Date]],"mmm dd, yyyy hh:mm"),2)</f>
        <v>46</v>
      </c>
      <c r="AD853" s="228" t="str">
        <f>_xlfn.CONCAT(HelpMe7[[#This Row],[Year]],"-W",HelpMe7[[#This Row],[Week'#]])</f>
        <v>2024-W46</v>
      </c>
      <c r="AE853" s="228" t="str">
        <f>IFERROR(VLOOKUP(HelpMe7[[#This Row],[ID]],CGTracker[#All],11,FALSE),"No CG Status Found")</f>
        <v>No CG Status Found</v>
      </c>
      <c r="AF853" s="228">
        <f>MONTH(TEXT(HelpMe7[[#This Row],[Updated Creation Date]],"mmm dd, yyyy hh:mm"))</f>
        <v>11</v>
      </c>
      <c r="AG853" s="228" t="str">
        <f>_xlfn.CONCAT(HelpMe7[[#This Row],[Year]],"-M",HelpMe7[[#This Row],[Month]])</f>
        <v>2024-M11</v>
      </c>
      <c r="AH853" s="228" t="str">
        <f ca="1">IF(HelpMe7[[#This Row],[Age]]&lt;2,"Less than 2",IF(HelpMe7[[#This Row],[Age]]&lt;5,"From 2 to 5",IF(HelpMe7[[#This Row],[Age]]&lt;10,"From 5 to 10","More than 10")))</f>
        <v>From 5 to 10</v>
      </c>
      <c r="AI8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45607.645138888889</v>
      </c>
      <c r="AJ8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45616.634722222225</v>
      </c>
    </row>
    <row r="854" spans="1:36" ht="26.1">
      <c r="A854" s="236" t="s">
        <v>11533</v>
      </c>
      <c r="B854" s="224" t="s">
        <v>117</v>
      </c>
      <c r="C854" s="224" t="s">
        <v>841</v>
      </c>
      <c r="D854" s="1" t="s">
        <v>6172</v>
      </c>
      <c r="E854" s="224" t="s">
        <v>1054</v>
      </c>
      <c r="F854" s="224" t="s">
        <v>1054</v>
      </c>
      <c r="G854" s="224" t="s">
        <v>1055</v>
      </c>
      <c r="H854" s="224" t="s">
        <v>268</v>
      </c>
      <c r="I854" s="227" t="s">
        <v>11534</v>
      </c>
      <c r="J854" s="225" t="s">
        <v>11535</v>
      </c>
      <c r="K854" s="224" t="s">
        <v>846</v>
      </c>
      <c r="L854" s="225" t="s">
        <v>855</v>
      </c>
      <c r="M854" s="224" t="s">
        <v>1054</v>
      </c>
      <c r="N854" s="224" t="s">
        <v>886</v>
      </c>
      <c r="O854" s="224" t="s">
        <v>850</v>
      </c>
      <c r="P854" s="225" t="s">
        <v>11536</v>
      </c>
      <c r="Q854" s="224" t="s">
        <v>841</v>
      </c>
      <c r="R854" s="225" t="s">
        <v>855</v>
      </c>
      <c r="S854" s="225" t="s">
        <v>855</v>
      </c>
      <c r="T854" s="225" t="s">
        <v>11535</v>
      </c>
      <c r="U854" s="224" t="s">
        <v>846</v>
      </c>
      <c r="V854" s="224" t="s">
        <v>6177</v>
      </c>
      <c r="W854" s="224" t="s">
        <v>869</v>
      </c>
      <c r="X854" s="228" t="str">
        <f>VLOOKUP(HelpMe7[[#This Row],[Technician]],Technicians[#All],3,FALSE)</f>
        <v>RAK Ceramics</v>
      </c>
      <c r="Y854" s="228" t="str">
        <f>VLOOKUP(HelpMe7[[#This Row],[Technician]],Technicians[#All],2,FALSE)</f>
        <v>SAP PP</v>
      </c>
      <c r="Z854" s="233" t="str">
        <f>IF((TEXT("Oct 28, 2024 00:00 AM","mmm dd, yyyy hh:mm") - TEXT(HelpMe7[[#This Row],[Updated Creation Date]],"mmm dd, yyyy hh:mm"))&gt;0, "Yes","No")</f>
        <v>No</v>
      </c>
      <c r="AA854" s="230">
        <f ca="1">IF(HelpMe7[[#This Row],[Updated Resolved Date]]="-",NOW()-TEXT(HelpMe7[[#This Row],[Updated Creation Date]],"mmm dd, yyyy hh:mm"),HelpMe7[[#This Row],[Updated Resolved Date]]-HelpMe7[[#This Row],[Updated Creation Date]])</f>
        <v>46.255435416664113</v>
      </c>
      <c r="AB854" s="231">
        <f>YEAR(TEXT(HelpMe7[[#This Row],[Updated Creation Date]],"mmm dd, yyyy hh:mm"))</f>
        <v>2024</v>
      </c>
      <c r="AC854" s="228">
        <f>WEEKNUM(TEXT(HelpMe7[[#This Row],[Updated Creation Date]],"mmm dd, yyyy hh:mm"),2)</f>
        <v>46</v>
      </c>
      <c r="AD854" s="228" t="str">
        <f>_xlfn.CONCAT(HelpMe7[[#This Row],[Year]],"-W",HelpMe7[[#This Row],[Week'#]])</f>
        <v>2024-W46</v>
      </c>
      <c r="AE854" s="228" t="str">
        <f>IFERROR(VLOOKUP(HelpMe7[[#This Row],[ID]],CGTracker[#All],11,FALSE),"No CG Status Found")</f>
        <v>No CG Status Found</v>
      </c>
      <c r="AF854" s="228">
        <f>MONTH(TEXT(HelpMe7[[#This Row],[Updated Creation Date]],"mmm dd, yyyy hh:mm"))</f>
        <v>11</v>
      </c>
      <c r="AG854" s="228" t="str">
        <f>_xlfn.CONCAT(HelpMe7[[#This Row],[Year]],"-M",HelpMe7[[#This Row],[Month]])</f>
        <v>2024-M11</v>
      </c>
      <c r="AH854" s="228" t="str">
        <f ca="1">IF(HelpMe7[[#This Row],[Age]]&lt;2,"Less than 2",IF(HelpMe7[[#This Row],[Age]]&lt;5,"From 2 to 5",IF(HelpMe7[[#This Row],[Age]]&lt;10,"From 5 to 10","More than 10")))</f>
        <v>More than 10</v>
      </c>
      <c r="AI8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45607.502083333333</v>
      </c>
      <c r="AJ8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55" spans="1:36" ht="26.1">
      <c r="A855" s="236" t="s">
        <v>11537</v>
      </c>
      <c r="B855" s="224" t="s">
        <v>117</v>
      </c>
      <c r="C855" s="224" t="s">
        <v>795</v>
      </c>
      <c r="D855" s="1" t="s">
        <v>6178</v>
      </c>
      <c r="E855" s="224" t="s">
        <v>6179</v>
      </c>
      <c r="F855" s="224" t="s">
        <v>2232</v>
      </c>
      <c r="G855" s="224" t="s">
        <v>941</v>
      </c>
      <c r="H855" s="224" t="s">
        <v>746</v>
      </c>
      <c r="I855" s="227" t="s">
        <v>11538</v>
      </c>
      <c r="J855" s="225" t="s">
        <v>11539</v>
      </c>
      <c r="K855" s="224" t="s">
        <v>846</v>
      </c>
      <c r="L855" s="225" t="s">
        <v>855</v>
      </c>
      <c r="M855" s="224" t="s">
        <v>933</v>
      </c>
      <c r="N855" s="224" t="s">
        <v>1122</v>
      </c>
      <c r="O855" s="224" t="s">
        <v>850</v>
      </c>
      <c r="P855" s="225" t="s">
        <v>11540</v>
      </c>
      <c r="Q855" s="224" t="s">
        <v>795</v>
      </c>
      <c r="R855" s="225" t="s">
        <v>855</v>
      </c>
      <c r="S855" s="225" t="s">
        <v>11541</v>
      </c>
      <c r="T855" s="225" t="s">
        <v>11539</v>
      </c>
      <c r="U855" s="224" t="s">
        <v>846</v>
      </c>
      <c r="V855" s="224" t="s">
        <v>6186</v>
      </c>
      <c r="W855" s="224" t="s">
        <v>869</v>
      </c>
      <c r="X855" s="228" t="str">
        <f>VLOOKUP(HelpMe7[[#This Row],[Technician]],Technicians[#All],3,FALSE)</f>
        <v>Capgemini</v>
      </c>
      <c r="Y855" s="228" t="str">
        <f>VLOOKUP(HelpMe7[[#This Row],[Technician]],Technicians[#All],2,FALSE)</f>
        <v>SAP MM</v>
      </c>
      <c r="Z855" s="230" t="str">
        <f>IF((TEXT("Oct 28, 2024 00:00 AM","mmm dd, yyyy hh:mm") - TEXT(HelpMe7[[#This Row],[Updated Creation Date]],"mmm dd, yyyy hh:mm"))&gt;0, "Yes","No")</f>
        <v>No</v>
      </c>
      <c r="AA855" s="230">
        <f ca="1">IF(HelpMe7[[#This Row],[Updated Resolved Date]]="-",NOW()-TEXT(HelpMe7[[#This Row],[Updated Creation Date]],"mmm dd, yyyy hh:mm"),HelpMe7[[#This Row],[Updated Resolved Date]]-HelpMe7[[#This Row],[Updated Creation Date]])</f>
        <v>45.332518749994051</v>
      </c>
      <c r="AB855" s="231">
        <f>YEAR(TEXT(HelpMe7[[#This Row],[Updated Creation Date]],"mmm dd, yyyy hh:mm"))</f>
        <v>2024</v>
      </c>
      <c r="AC855" s="228">
        <f>WEEKNUM(TEXT(HelpMe7[[#This Row],[Updated Creation Date]],"mmm dd, yyyy hh:mm"),2)</f>
        <v>46</v>
      </c>
      <c r="AD855" s="228" t="str">
        <f>_xlfn.CONCAT(HelpMe7[[#This Row],[Year]],"-W",HelpMe7[[#This Row],[Week'#]])</f>
        <v>2024-W46</v>
      </c>
      <c r="AE855" s="228" t="str">
        <f>IFERROR(VLOOKUP(HelpMe7[[#This Row],[ID]],CGTracker[#All],11,FALSE),"No CG Status Found")</f>
        <v>No CG Status Found</v>
      </c>
      <c r="AF855" s="228">
        <f>MONTH(TEXT(HelpMe7[[#This Row],[Updated Creation Date]],"mmm dd, yyyy hh:mm"))</f>
        <v>11</v>
      </c>
      <c r="AG855" s="228" t="str">
        <f>_xlfn.CONCAT(HelpMe7[[#This Row],[Year]],"-M",HelpMe7[[#This Row],[Month]])</f>
        <v>2024-M11</v>
      </c>
      <c r="AH855" s="228" t="str">
        <f ca="1">IF(HelpMe7[[#This Row],[Age]]&lt;2,"Less than 2",IF(HelpMe7[[#This Row],[Age]]&lt;5,"From 2 to 5",IF(HelpMe7[[#This Row],[Age]]&lt;10,"From 5 to 10","More than 10")))</f>
        <v>More than 10</v>
      </c>
      <c r="AI8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45608.425000000003</v>
      </c>
      <c r="AJ8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56" spans="1:36" ht="26.1">
      <c r="A856" s="236" t="s">
        <v>11542</v>
      </c>
      <c r="B856" s="224" t="s">
        <v>117</v>
      </c>
      <c r="C856" s="224" t="s">
        <v>841</v>
      </c>
      <c r="D856" s="1" t="s">
        <v>6187</v>
      </c>
      <c r="E856" s="224" t="s">
        <v>2291</v>
      </c>
      <c r="F856" s="224" t="s">
        <v>881</v>
      </c>
      <c r="G856" s="224" t="s">
        <v>882</v>
      </c>
      <c r="H856" s="224" t="s">
        <v>403</v>
      </c>
      <c r="I856" s="227" t="s">
        <v>11543</v>
      </c>
      <c r="J856" s="225" t="s">
        <v>11544</v>
      </c>
      <c r="K856" s="224" t="s">
        <v>890</v>
      </c>
      <c r="L856" s="225" t="s">
        <v>6830</v>
      </c>
      <c r="M856" s="224" t="s">
        <v>933</v>
      </c>
      <c r="N856" s="224" t="s">
        <v>4977</v>
      </c>
      <c r="O856" s="224" t="s">
        <v>850</v>
      </c>
      <c r="P856" s="225" t="s">
        <v>6830</v>
      </c>
      <c r="Q856" s="224" t="s">
        <v>841</v>
      </c>
      <c r="R856" s="225" t="s">
        <v>11545</v>
      </c>
      <c r="S856" s="225" t="s">
        <v>6140</v>
      </c>
      <c r="T856" s="225" t="s">
        <v>11544</v>
      </c>
      <c r="U856" s="224" t="s">
        <v>890</v>
      </c>
      <c r="V856" s="224" t="s">
        <v>855</v>
      </c>
      <c r="W856" s="224" t="s">
        <v>938</v>
      </c>
      <c r="X856" s="228" t="str">
        <f>VLOOKUP(HelpMe7[[#This Row],[Technician]],Technicians[#All],3,FALSE)</f>
        <v>RAK Ceramics</v>
      </c>
      <c r="Y856" s="228" t="str">
        <f>VLOOKUP(HelpMe7[[#This Row],[Technician]],Technicians[#All],2,FALSE)</f>
        <v>SAP Basis</v>
      </c>
      <c r="Z856" s="233" t="str">
        <f>IF((TEXT("Oct 28, 2024 00:00 AM","mmm dd, yyyy hh:mm") - TEXT(HelpMe7[[#This Row],[Updated Creation Date]],"mmm dd, yyyy hh:mm"))&gt;0, "Yes","No")</f>
        <v>No</v>
      </c>
      <c r="AA856" s="230">
        <f ca="1">IF(HelpMe7[[#This Row],[Updated Resolved Date]]="-",NOW()-TEXT(HelpMe7[[#This Row],[Updated Creation Date]],"mmm dd, yyyy hh:mm"),HelpMe7[[#This Row],[Updated Resolved Date]]-HelpMe7[[#This Row],[Updated Creation Date]])</f>
        <v>16.090277777773736</v>
      </c>
      <c r="AB856" s="231">
        <f>YEAR(TEXT(HelpMe7[[#This Row],[Updated Creation Date]],"mmm dd, yyyy hh:mm"))</f>
        <v>2024</v>
      </c>
      <c r="AC856" s="228">
        <f>WEEKNUM(TEXT(HelpMe7[[#This Row],[Updated Creation Date]],"mmm dd, yyyy hh:mm"),2)</f>
        <v>46</v>
      </c>
      <c r="AD856" s="228" t="str">
        <f>_xlfn.CONCAT(HelpMe7[[#This Row],[Year]],"-W",HelpMe7[[#This Row],[Week'#]])</f>
        <v>2024-W46</v>
      </c>
      <c r="AE856" s="228" t="str">
        <f>IFERROR(VLOOKUP(HelpMe7[[#This Row],[ID]],CGTracker[#All],11,FALSE),"No CG Status Found")</f>
        <v>No CG Status Found</v>
      </c>
      <c r="AF856" s="228">
        <f>MONTH(TEXT(HelpMe7[[#This Row],[Updated Creation Date]],"mmm dd, yyyy hh:mm"))</f>
        <v>11</v>
      </c>
      <c r="AG856" s="228" t="str">
        <f>_xlfn.CONCAT(HelpMe7[[#This Row],[Year]],"-M",HelpMe7[[#This Row],[Month]])</f>
        <v>2024-M11</v>
      </c>
      <c r="AH856" s="228" t="str">
        <f ca="1">IF(HelpMe7[[#This Row],[Age]]&lt;2,"Less than 2",IF(HelpMe7[[#This Row],[Age]]&lt;5,"From 2 to 5",IF(HelpMe7[[#This Row],[Age]]&lt;10,"From 5 to 10","More than 10")))</f>
        <v>More than 10</v>
      </c>
      <c r="AI8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45608.520833333336</v>
      </c>
      <c r="AJ8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45624.611111111109</v>
      </c>
    </row>
    <row r="857" spans="1:36" ht="14.45">
      <c r="A857" s="236" t="s">
        <v>11546</v>
      </c>
      <c r="B857" s="224" t="s">
        <v>156</v>
      </c>
      <c r="C857" s="224" t="s">
        <v>795</v>
      </c>
      <c r="D857" s="1" t="s">
        <v>6193</v>
      </c>
      <c r="E857" s="224" t="s">
        <v>2283</v>
      </c>
      <c r="F857" s="224" t="s">
        <v>742</v>
      </c>
      <c r="G857" s="224" t="s">
        <v>941</v>
      </c>
      <c r="H857" s="224" t="s">
        <v>268</v>
      </c>
      <c r="I857" s="227" t="s">
        <v>11547</v>
      </c>
      <c r="J857" s="225" t="s">
        <v>11548</v>
      </c>
      <c r="K857" s="224" t="s">
        <v>846</v>
      </c>
      <c r="L857" s="225" t="s">
        <v>855</v>
      </c>
      <c r="M857" s="224" t="s">
        <v>933</v>
      </c>
      <c r="N857" s="224" t="s">
        <v>6196</v>
      </c>
      <c r="O857" s="224" t="s">
        <v>850</v>
      </c>
      <c r="P857" s="225" t="s">
        <v>11549</v>
      </c>
      <c r="Q857" s="224" t="s">
        <v>795</v>
      </c>
      <c r="R857" s="225" t="s">
        <v>855</v>
      </c>
      <c r="S857" s="225" t="s">
        <v>11549</v>
      </c>
      <c r="T857" s="225" t="s">
        <v>11548</v>
      </c>
      <c r="U857" s="224" t="s">
        <v>855</v>
      </c>
      <c r="V857" s="224" t="s">
        <v>855</v>
      </c>
      <c r="W857" s="224" t="s">
        <v>869</v>
      </c>
      <c r="X857" s="228" t="str">
        <f>VLOOKUP(HelpMe7[[#This Row],[Technician]],Technicians[#All],3,FALSE)</f>
        <v>RAK Ceramics</v>
      </c>
      <c r="Y857" s="228" t="str">
        <f>VLOOKUP(HelpMe7[[#This Row],[Technician]],Technicians[#All],2,FALSE)</f>
        <v>SAP SD</v>
      </c>
      <c r="Z857" s="230" t="str">
        <f>IF((TEXT("Oct 28, 2024 00:00 AM","mmm dd, yyyy hh:mm") - TEXT(HelpMe7[[#This Row],[Updated Creation Date]],"mmm dd, yyyy hh:mm"))&gt;0, "Yes","No")</f>
        <v>No</v>
      </c>
      <c r="AA857" s="230">
        <f ca="1">IF(HelpMe7[[#This Row],[Updated Resolved Date]]="-",NOW()-TEXT(HelpMe7[[#This Row],[Updated Creation Date]],"mmm dd, yyyy hh:mm"),HelpMe7[[#This Row],[Updated Resolved Date]]-HelpMe7[[#This Row],[Updated Creation Date]])</f>
        <v>45.201963194442214</v>
      </c>
      <c r="AB857" s="231">
        <f>YEAR(TEXT(HelpMe7[[#This Row],[Updated Creation Date]],"mmm dd, yyyy hh:mm"))</f>
        <v>2024</v>
      </c>
      <c r="AC857" s="228">
        <f>WEEKNUM(TEXT(HelpMe7[[#This Row],[Updated Creation Date]],"mmm dd, yyyy hh:mm"),2)</f>
        <v>46</v>
      </c>
      <c r="AD857" s="228" t="str">
        <f>_xlfn.CONCAT(HelpMe7[[#This Row],[Year]],"-W",HelpMe7[[#This Row],[Week'#]])</f>
        <v>2024-W46</v>
      </c>
      <c r="AE857" s="228" t="str">
        <f>IFERROR(VLOOKUP(HelpMe7[[#This Row],[ID]],CGTracker[#All],11,FALSE),"No CG Status Found")</f>
        <v>No CG Status Found</v>
      </c>
      <c r="AF857" s="228">
        <f>MONTH(TEXT(HelpMe7[[#This Row],[Updated Creation Date]],"mmm dd, yyyy hh:mm"))</f>
        <v>11</v>
      </c>
      <c r="AG857" s="228" t="str">
        <f>_xlfn.CONCAT(HelpMe7[[#This Row],[Year]],"-M",HelpMe7[[#This Row],[Month]])</f>
        <v>2024-M11</v>
      </c>
      <c r="AH857" s="228" t="str">
        <f ca="1">IF(HelpMe7[[#This Row],[Age]]&lt;2,"Less than 2",IF(HelpMe7[[#This Row],[Age]]&lt;5,"From 2 to 5",IF(HelpMe7[[#This Row],[Age]]&lt;10,"From 5 to 10","More than 10")))</f>
        <v>More than 10</v>
      </c>
      <c r="AI8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45608.555555555555</v>
      </c>
      <c r="AJ8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58" spans="1:36" ht="14.45">
      <c r="A858" s="236" t="s">
        <v>11550</v>
      </c>
      <c r="B858" s="224" t="s">
        <v>156</v>
      </c>
      <c r="C858" s="224" t="s">
        <v>795</v>
      </c>
      <c r="D858" s="1" t="s">
        <v>6199</v>
      </c>
      <c r="E858" s="224" t="s">
        <v>6200</v>
      </c>
      <c r="F858" s="224" t="s">
        <v>881</v>
      </c>
      <c r="G858" s="224" t="s">
        <v>882</v>
      </c>
      <c r="H858" s="224" t="s">
        <v>403</v>
      </c>
      <c r="I858" s="227" t="s">
        <v>11551</v>
      </c>
      <c r="J858" s="225" t="s">
        <v>11552</v>
      </c>
      <c r="K858" s="224" t="s">
        <v>846</v>
      </c>
      <c r="L858" s="225" t="s">
        <v>11553</v>
      </c>
      <c r="M858" s="224" t="s">
        <v>933</v>
      </c>
      <c r="N858" s="224" t="s">
        <v>1666</v>
      </c>
      <c r="O858" s="224" t="s">
        <v>850</v>
      </c>
      <c r="P858" s="225" t="s">
        <v>11553</v>
      </c>
      <c r="Q858" s="224" t="s">
        <v>795</v>
      </c>
      <c r="R858" s="225" t="s">
        <v>11554</v>
      </c>
      <c r="S858" s="225" t="s">
        <v>11555</v>
      </c>
      <c r="T858" s="225" t="s">
        <v>11552</v>
      </c>
      <c r="U858" s="224" t="s">
        <v>855</v>
      </c>
      <c r="V858" s="224" t="s">
        <v>855</v>
      </c>
      <c r="W858" s="224" t="s">
        <v>869</v>
      </c>
      <c r="X858" s="228" t="str">
        <f>VLOOKUP(HelpMe7[[#This Row],[Technician]],Technicians[#All],3,FALSE)</f>
        <v>RAK Ceramics</v>
      </c>
      <c r="Y858" s="228" t="str">
        <f>VLOOKUP(HelpMe7[[#This Row],[Technician]],Technicians[#All],2,FALSE)</f>
        <v>SAP Basis</v>
      </c>
      <c r="Z858" s="233" t="str">
        <f>IF((TEXT("Oct 28, 2024 00:00 AM","mmm dd, yyyy hh:mm") - TEXT(HelpMe7[[#This Row],[Updated Creation Date]],"mmm dd, yyyy hh:mm"))&gt;0, "Yes","No")</f>
        <v>No</v>
      </c>
      <c r="AA858" s="230">
        <f ca="1">IF(HelpMe7[[#This Row],[Updated Resolved Date]]="-",NOW()-TEXT(HelpMe7[[#This Row],[Updated Creation Date]],"mmm dd, yyyy hh:mm"),HelpMe7[[#This Row],[Updated Resolved Date]]-HelpMe7[[#This Row],[Updated Creation Date]])</f>
        <v>2.7937499999970896</v>
      </c>
      <c r="AB858" s="231">
        <f>YEAR(TEXT(HelpMe7[[#This Row],[Updated Creation Date]],"mmm dd, yyyy hh:mm"))</f>
        <v>2024</v>
      </c>
      <c r="AC858" s="228">
        <f>WEEKNUM(TEXT(HelpMe7[[#This Row],[Updated Creation Date]],"mmm dd, yyyy hh:mm"),2)</f>
        <v>46</v>
      </c>
      <c r="AD858" s="228" t="str">
        <f>_xlfn.CONCAT(HelpMe7[[#This Row],[Year]],"-W",HelpMe7[[#This Row],[Week'#]])</f>
        <v>2024-W46</v>
      </c>
      <c r="AE858" s="228" t="str">
        <f>IFERROR(VLOOKUP(HelpMe7[[#This Row],[ID]],CGTracker[#All],11,FALSE),"No CG Status Found")</f>
        <v>No CG Status Found</v>
      </c>
      <c r="AF858" s="228">
        <f>MONTH(TEXT(HelpMe7[[#This Row],[Updated Creation Date]],"mmm dd, yyyy hh:mm"))</f>
        <v>11</v>
      </c>
      <c r="AG858" s="228" t="str">
        <f>_xlfn.CONCAT(HelpMe7[[#This Row],[Year]],"-M",HelpMe7[[#This Row],[Month]])</f>
        <v>2024-M11</v>
      </c>
      <c r="AH858" s="228" t="str">
        <f ca="1">IF(HelpMe7[[#This Row],[Age]]&lt;2,"Less than 2",IF(HelpMe7[[#This Row],[Age]]&lt;5,"From 2 to 5",IF(HelpMe7[[#This Row],[Age]]&lt;10,"From 5 to 10","More than 10")))</f>
        <v>From 2 to 5</v>
      </c>
      <c r="AI8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45608.599305555559</v>
      </c>
      <c r="AJ8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45611.393055555556</v>
      </c>
    </row>
    <row r="859" spans="1:36" ht="26.1">
      <c r="A859" s="236" t="s">
        <v>11556</v>
      </c>
      <c r="B859" s="224" t="s">
        <v>117</v>
      </c>
      <c r="C859" s="224" t="s">
        <v>795</v>
      </c>
      <c r="D859" s="1" t="s">
        <v>6207</v>
      </c>
      <c r="E859" s="224" t="s">
        <v>6208</v>
      </c>
      <c r="F859" s="224" t="s">
        <v>881</v>
      </c>
      <c r="G859" s="224" t="s">
        <v>882</v>
      </c>
      <c r="H859" s="224" t="s">
        <v>403</v>
      </c>
      <c r="I859" s="227" t="s">
        <v>11557</v>
      </c>
      <c r="J859" s="225" t="s">
        <v>11558</v>
      </c>
      <c r="K859" s="224" t="s">
        <v>890</v>
      </c>
      <c r="L859" s="225" t="s">
        <v>11559</v>
      </c>
      <c r="M859" s="224" t="s">
        <v>933</v>
      </c>
      <c r="N859" s="224" t="s">
        <v>1004</v>
      </c>
      <c r="O859" s="224" t="s">
        <v>850</v>
      </c>
      <c r="P859" s="225" t="s">
        <v>11559</v>
      </c>
      <c r="Q859" s="224" t="s">
        <v>795</v>
      </c>
      <c r="R859" s="225" t="s">
        <v>11560</v>
      </c>
      <c r="S859" s="225" t="s">
        <v>11561</v>
      </c>
      <c r="T859" s="225" t="s">
        <v>11558</v>
      </c>
      <c r="U859" s="224" t="s">
        <v>890</v>
      </c>
      <c r="V859" s="224" t="s">
        <v>855</v>
      </c>
      <c r="W859" s="224" t="s">
        <v>938</v>
      </c>
      <c r="X859" s="228" t="str">
        <f>VLOOKUP(HelpMe7[[#This Row],[Technician]],Technicians[#All],3,FALSE)</f>
        <v>RAK Ceramics</v>
      </c>
      <c r="Y859" s="228" t="str">
        <f>VLOOKUP(HelpMe7[[#This Row],[Technician]],Technicians[#All],2,FALSE)</f>
        <v>SAP Basis</v>
      </c>
      <c r="Z859" s="233" t="str">
        <f>IF((TEXT("Oct 28, 2024 00:00 AM","mmm dd, yyyy hh:mm") - TEXT(HelpMe7[[#This Row],[Updated Creation Date]],"mmm dd, yyyy hh:mm"))&gt;0, "Yes","No")</f>
        <v>No</v>
      </c>
      <c r="AA859" s="230">
        <f ca="1">IF(HelpMe7[[#This Row],[Updated Resolved Date]]="-",NOW()-TEXT(HelpMe7[[#This Row],[Updated Creation Date]],"mmm dd, yyyy hh:mm"),HelpMe7[[#This Row],[Updated Resolved Date]]-HelpMe7[[#This Row],[Updated Creation Date]])</f>
        <v>6.7909722222248092</v>
      </c>
      <c r="AB859" s="231">
        <f>YEAR(TEXT(HelpMe7[[#This Row],[Updated Creation Date]],"mmm dd, yyyy hh:mm"))</f>
        <v>2024</v>
      </c>
      <c r="AC859" s="228">
        <f>WEEKNUM(TEXT(HelpMe7[[#This Row],[Updated Creation Date]],"mmm dd, yyyy hh:mm"),2)</f>
        <v>46</v>
      </c>
      <c r="AD859" s="228" t="str">
        <f>_xlfn.CONCAT(HelpMe7[[#This Row],[Year]],"-W",HelpMe7[[#This Row],[Week'#]])</f>
        <v>2024-W46</v>
      </c>
      <c r="AE859" s="228" t="str">
        <f>IFERROR(VLOOKUP(HelpMe7[[#This Row],[ID]],CGTracker[#All],11,FALSE),"No CG Status Found")</f>
        <v>No CG Status Found</v>
      </c>
      <c r="AF859" s="228">
        <f>MONTH(TEXT(HelpMe7[[#This Row],[Updated Creation Date]],"mmm dd, yyyy hh:mm"))</f>
        <v>11</v>
      </c>
      <c r="AG859" s="228" t="str">
        <f>_xlfn.CONCAT(HelpMe7[[#This Row],[Year]],"-M",HelpMe7[[#This Row],[Month]])</f>
        <v>2024-M11</v>
      </c>
      <c r="AH859" s="228" t="str">
        <f ca="1">IF(HelpMe7[[#This Row],[Age]]&lt;2,"Less than 2",IF(HelpMe7[[#This Row],[Age]]&lt;5,"From 2 to 5",IF(HelpMe7[[#This Row],[Age]]&lt;10,"From 5 to 10","More than 10")))</f>
        <v>From 5 to 10</v>
      </c>
      <c r="AI8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45608.686805555553</v>
      </c>
      <c r="AJ8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45615.477777777778</v>
      </c>
    </row>
    <row r="860" spans="1:36" ht="26.1">
      <c r="A860" s="236" t="s">
        <v>11562</v>
      </c>
      <c r="B860" s="224" t="s">
        <v>117</v>
      </c>
      <c r="C860" s="224" t="s">
        <v>841</v>
      </c>
      <c r="D860" s="1" t="s">
        <v>502</v>
      </c>
      <c r="E860" s="224" t="s">
        <v>4894</v>
      </c>
      <c r="F860" s="224" t="s">
        <v>2387</v>
      </c>
      <c r="G860" s="224" t="s">
        <v>895</v>
      </c>
      <c r="H860" s="224" t="s">
        <v>268</v>
      </c>
      <c r="I860" s="227" t="s">
        <v>11563</v>
      </c>
      <c r="J860" s="225" t="s">
        <v>919</v>
      </c>
      <c r="K860" s="224" t="s">
        <v>846</v>
      </c>
      <c r="L860" s="225" t="s">
        <v>855</v>
      </c>
      <c r="M860" s="224" t="s">
        <v>933</v>
      </c>
      <c r="N860" s="224" t="s">
        <v>924</v>
      </c>
      <c r="O860" s="224" t="s">
        <v>855</v>
      </c>
      <c r="P860" s="225" t="s">
        <v>11564</v>
      </c>
      <c r="Q860" s="224" t="s">
        <v>855</v>
      </c>
      <c r="R860" s="225" t="s">
        <v>855</v>
      </c>
      <c r="S860" s="225" t="s">
        <v>11565</v>
      </c>
      <c r="T860" s="225" t="s">
        <v>919</v>
      </c>
      <c r="U860" s="224" t="s">
        <v>846</v>
      </c>
      <c r="V860" s="224" t="s">
        <v>855</v>
      </c>
      <c r="W860" s="224" t="s">
        <v>869</v>
      </c>
      <c r="X860" s="228" t="str">
        <f>VLOOKUP(HelpMe7[[#This Row],[Technician]],Technicians[#All],3,FALSE)</f>
        <v>Capgemini</v>
      </c>
      <c r="Y860" s="228" t="str">
        <f>VLOOKUP(HelpMe7[[#This Row],[Technician]],Technicians[#All],2,FALSE)</f>
        <v>SAP FICO</v>
      </c>
      <c r="Z860" s="230" t="str">
        <f>IF((TEXT("Oct 28, 2024 00:00 AM","mmm dd, yyyy hh:mm") - TEXT(HelpMe7[[#This Row],[Updated Creation Date]],"mmm dd, yyyy hh:mm"))&gt;0, "Yes","No")</f>
        <v>No</v>
      </c>
      <c r="AA860" s="230">
        <f ca="1">IF(HelpMe7[[#This Row],[Updated Resolved Date]]="-",NOW()-TEXT(HelpMe7[[#This Row],[Updated Creation Date]],"mmm dd, yyyy hh:mm"),HelpMe7[[#This Row],[Updated Resolved Date]]-HelpMe7[[#This Row],[Updated Creation Date]])</f>
        <v>44.966546527772152</v>
      </c>
      <c r="AB860" s="231">
        <f>YEAR(TEXT(HelpMe7[[#This Row],[Updated Creation Date]],"mmm dd, yyyy hh:mm"))</f>
        <v>2024</v>
      </c>
      <c r="AC860" s="228">
        <f>WEEKNUM(TEXT(HelpMe7[[#This Row],[Updated Creation Date]],"mmm dd, yyyy hh:mm"),2)</f>
        <v>46</v>
      </c>
      <c r="AD860" s="228" t="str">
        <f>_xlfn.CONCAT(HelpMe7[[#This Row],[Year]],"-W",HelpMe7[[#This Row],[Week'#]])</f>
        <v>2024-W46</v>
      </c>
      <c r="AE860" s="228" t="str">
        <f>IFERROR(VLOOKUP(HelpMe7[[#This Row],[ID]],CGTracker[#All],11,FALSE),"No CG Status Found")</f>
        <v>No CG Status Found</v>
      </c>
      <c r="AF860" s="228">
        <f>MONTH(TEXT(HelpMe7[[#This Row],[Updated Creation Date]],"mmm dd, yyyy hh:mm"))</f>
        <v>11</v>
      </c>
      <c r="AG860" s="228" t="str">
        <f>_xlfn.CONCAT(HelpMe7[[#This Row],[Year]],"-M",HelpMe7[[#This Row],[Month]])</f>
        <v>2024-M11</v>
      </c>
      <c r="AH860" s="228" t="str">
        <f ca="1">IF(HelpMe7[[#This Row],[Age]]&lt;2,"Less than 2",IF(HelpMe7[[#This Row],[Age]]&lt;5,"From 2 to 5",IF(HelpMe7[[#This Row],[Age]]&lt;10,"From 5 to 10","More than 10")))</f>
        <v>More than 10</v>
      </c>
      <c r="AI8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45608.790972222225</v>
      </c>
      <c r="AJ8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61" spans="1:36" ht="26.1">
      <c r="A861" s="236" t="s">
        <v>11566</v>
      </c>
      <c r="B861" s="224" t="s">
        <v>156</v>
      </c>
      <c r="C861" s="224" t="s">
        <v>892</v>
      </c>
      <c r="D861" s="1" t="s">
        <v>357</v>
      </c>
      <c r="E861" s="224" t="s">
        <v>6218</v>
      </c>
      <c r="F861" s="224" t="s">
        <v>5000</v>
      </c>
      <c r="G861" s="224" t="s">
        <v>941</v>
      </c>
      <c r="H861" s="224" t="s">
        <v>403</v>
      </c>
      <c r="I861" s="227" t="s">
        <v>11567</v>
      </c>
      <c r="J861" s="225" t="s">
        <v>11539</v>
      </c>
      <c r="K861" s="224" t="s">
        <v>846</v>
      </c>
      <c r="L861" s="225" t="s">
        <v>11568</v>
      </c>
      <c r="M861" s="224" t="s">
        <v>2448</v>
      </c>
      <c r="N861" s="224" t="s">
        <v>1446</v>
      </c>
      <c r="O861" s="224" t="s">
        <v>1015</v>
      </c>
      <c r="P861" s="225" t="s">
        <v>11568</v>
      </c>
      <c r="Q861" s="224" t="s">
        <v>892</v>
      </c>
      <c r="R861" s="225" t="s">
        <v>11569</v>
      </c>
      <c r="S861" s="225" t="s">
        <v>11570</v>
      </c>
      <c r="T861" s="225" t="s">
        <v>11539</v>
      </c>
      <c r="U861" s="224" t="s">
        <v>855</v>
      </c>
      <c r="V861" s="224" t="s">
        <v>6224</v>
      </c>
      <c r="W861" s="224" t="s">
        <v>869</v>
      </c>
      <c r="X861" s="228" t="str">
        <f>VLOOKUP(HelpMe7[[#This Row],[Technician]],Technicians[#All],3,FALSE)</f>
        <v>RAK Ceramics</v>
      </c>
      <c r="Y861" s="228" t="str">
        <f>VLOOKUP(HelpMe7[[#This Row],[Technician]],Technicians[#All],2,FALSE)</f>
        <v>SAP MM</v>
      </c>
      <c r="Z861" s="233" t="str">
        <f>IF((TEXT("Oct 28, 2024 00:00 AM","mmm dd, yyyy hh:mm") - TEXT(HelpMe7[[#This Row],[Updated Creation Date]],"mmm dd, yyyy hh:mm"))&gt;0, "Yes","No")</f>
        <v>No</v>
      </c>
      <c r="AA861" s="230">
        <f ca="1">IF(HelpMe7[[#This Row],[Updated Resolved Date]]="-",NOW()-TEXT(HelpMe7[[#This Row],[Updated Creation Date]],"mmm dd, yyyy hh:mm"),HelpMe7[[#This Row],[Updated Resolved Date]]-HelpMe7[[#This Row],[Updated Creation Date]])</f>
        <v>29.26249999999709</v>
      </c>
      <c r="AB861" s="231">
        <f>YEAR(TEXT(HelpMe7[[#This Row],[Updated Creation Date]],"mmm dd, yyyy hh:mm"))</f>
        <v>2024</v>
      </c>
      <c r="AC861" s="228">
        <f>WEEKNUM(TEXT(HelpMe7[[#This Row],[Updated Creation Date]],"mmm dd, yyyy hh:mm"),2)</f>
        <v>46</v>
      </c>
      <c r="AD861" s="228" t="str">
        <f>_xlfn.CONCAT(HelpMe7[[#This Row],[Year]],"-W",HelpMe7[[#This Row],[Week'#]])</f>
        <v>2024-W46</v>
      </c>
      <c r="AE861" s="228" t="str">
        <f>IFERROR(VLOOKUP(HelpMe7[[#This Row],[ID]],CGTracker[#All],11,FALSE),"No CG Status Found")</f>
        <v>No CG Status Found</v>
      </c>
      <c r="AF861" s="228">
        <f>MONTH(TEXT(HelpMe7[[#This Row],[Updated Creation Date]],"mmm dd, yyyy hh:mm"))</f>
        <v>11</v>
      </c>
      <c r="AG861" s="228" t="str">
        <f>_xlfn.CONCAT(HelpMe7[[#This Row],[Year]],"-M",HelpMe7[[#This Row],[Month]])</f>
        <v>2024-M11</v>
      </c>
      <c r="AH861" s="228" t="str">
        <f ca="1">IF(HelpMe7[[#This Row],[Age]]&lt;2,"Less than 2",IF(HelpMe7[[#This Row],[Age]]&lt;5,"From 2 to 5",IF(HelpMe7[[#This Row],[Age]]&lt;10,"From 5 to 10","More than 10")))</f>
        <v>More than 10</v>
      </c>
      <c r="AI8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45608.466666666667</v>
      </c>
      <c r="AJ8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45637.729166666664</v>
      </c>
    </row>
    <row r="862" spans="1:36" ht="26.1">
      <c r="A862" s="236" t="s">
        <v>11571</v>
      </c>
      <c r="B862" s="224" t="s">
        <v>117</v>
      </c>
      <c r="C862" s="224" t="s">
        <v>892</v>
      </c>
      <c r="D862" s="1" t="s">
        <v>6225</v>
      </c>
      <c r="E862" s="224" t="s">
        <v>1434</v>
      </c>
      <c r="F862" s="224" t="s">
        <v>518</v>
      </c>
      <c r="G862" s="224" t="s">
        <v>516</v>
      </c>
      <c r="H862" s="224" t="s">
        <v>403</v>
      </c>
      <c r="I862" s="227" t="s">
        <v>11572</v>
      </c>
      <c r="J862" s="225" t="s">
        <v>11573</v>
      </c>
      <c r="K862" s="224" t="s">
        <v>846</v>
      </c>
      <c r="L862" s="225" t="s">
        <v>11574</v>
      </c>
      <c r="M862" s="224" t="s">
        <v>1434</v>
      </c>
      <c r="N862" s="224" t="s">
        <v>5971</v>
      </c>
      <c r="O862" s="224" t="s">
        <v>1015</v>
      </c>
      <c r="P862" s="225" t="s">
        <v>11574</v>
      </c>
      <c r="Q862" s="224" t="s">
        <v>892</v>
      </c>
      <c r="R862" s="225" t="s">
        <v>11575</v>
      </c>
      <c r="S862" s="225" t="s">
        <v>11575</v>
      </c>
      <c r="T862" s="225" t="s">
        <v>11573</v>
      </c>
      <c r="U862" s="224" t="s">
        <v>846</v>
      </c>
      <c r="V862" s="224" t="s">
        <v>6231</v>
      </c>
      <c r="W862" s="224" t="s">
        <v>1544</v>
      </c>
      <c r="X862" s="228" t="str">
        <f>VLOOKUP(HelpMe7[[#This Row],[Technician]],Technicians[#All],3,FALSE)</f>
        <v>Capgemini</v>
      </c>
      <c r="Y862" s="228" t="str">
        <f>VLOOKUP(HelpMe7[[#This Row],[Technician]],Technicians[#All],2,FALSE)</f>
        <v>SAP SD</v>
      </c>
      <c r="Z862" s="233" t="str">
        <f>IF((TEXT("Oct 28, 2024 00:00 AM","mmm dd, yyyy hh:mm") - TEXT(HelpMe7[[#This Row],[Updated Creation Date]],"mmm dd, yyyy hh:mm"))&gt;0, "Yes","No")</f>
        <v>No</v>
      </c>
      <c r="AA862" s="230">
        <f ca="1">IF(HelpMe7[[#This Row],[Updated Resolved Date]]="-",NOW()-TEXT(HelpMe7[[#This Row],[Updated Creation Date]],"mmm dd, yyyy hh:mm"),HelpMe7[[#This Row],[Updated Resolved Date]]-HelpMe7[[#This Row],[Updated Creation Date]])</f>
        <v>20.775000000001455</v>
      </c>
      <c r="AB862" s="231">
        <f>YEAR(TEXT(HelpMe7[[#This Row],[Updated Creation Date]],"mmm dd, yyyy hh:mm"))</f>
        <v>2024</v>
      </c>
      <c r="AC862" s="228">
        <f>WEEKNUM(TEXT(HelpMe7[[#This Row],[Updated Creation Date]],"mmm dd, yyyy hh:mm"),2)</f>
        <v>46</v>
      </c>
      <c r="AD862" s="228" t="str">
        <f>_xlfn.CONCAT(HelpMe7[[#This Row],[Year]],"-W",HelpMe7[[#This Row],[Week'#]])</f>
        <v>2024-W46</v>
      </c>
      <c r="AE862" s="228" t="str">
        <f>IFERROR(VLOOKUP(HelpMe7[[#This Row],[ID]],CGTracker[#All],11,FALSE),"No CG Status Found")</f>
        <v>No CG Status Found</v>
      </c>
      <c r="AF862" s="228">
        <f>MONTH(TEXT(HelpMe7[[#This Row],[Updated Creation Date]],"mmm dd, yyyy hh:mm"))</f>
        <v>11</v>
      </c>
      <c r="AG862" s="228" t="str">
        <f>_xlfn.CONCAT(HelpMe7[[#This Row],[Year]],"-M",HelpMe7[[#This Row],[Month]])</f>
        <v>2024-M11</v>
      </c>
      <c r="AH862" s="228" t="str">
        <f ca="1">IF(HelpMe7[[#This Row],[Age]]&lt;2,"Less than 2",IF(HelpMe7[[#This Row],[Age]]&lt;5,"From 2 to 5",IF(HelpMe7[[#This Row],[Age]]&lt;10,"From 5 to 10","More than 10")))</f>
        <v>More than 10</v>
      </c>
      <c r="AI8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45608.680555555555</v>
      </c>
      <c r="AJ8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45629.455555555556</v>
      </c>
    </row>
    <row r="863" spans="1:36" ht="26.1">
      <c r="A863" s="236" t="s">
        <v>11576</v>
      </c>
      <c r="B863" s="224" t="s">
        <v>117</v>
      </c>
      <c r="C863" s="224" t="s">
        <v>795</v>
      </c>
      <c r="D863" s="1" t="s">
        <v>6232</v>
      </c>
      <c r="E863" s="224" t="s">
        <v>5828</v>
      </c>
      <c r="F863" s="224" t="s">
        <v>881</v>
      </c>
      <c r="G863" s="224" t="s">
        <v>882</v>
      </c>
      <c r="H863" s="224" t="s">
        <v>403</v>
      </c>
      <c r="I863" s="227" t="s">
        <v>11577</v>
      </c>
      <c r="J863" s="225" t="s">
        <v>11578</v>
      </c>
      <c r="K863" s="224" t="s">
        <v>890</v>
      </c>
      <c r="L863" s="225" t="s">
        <v>10804</v>
      </c>
      <c r="M863" s="224" t="s">
        <v>5828</v>
      </c>
      <c r="N863" s="224" t="s">
        <v>1240</v>
      </c>
      <c r="O863" s="224" t="s">
        <v>850</v>
      </c>
      <c r="P863" s="225" t="s">
        <v>10804</v>
      </c>
      <c r="Q863" s="224" t="s">
        <v>795</v>
      </c>
      <c r="R863" s="225" t="s">
        <v>11579</v>
      </c>
      <c r="S863" s="225" t="s">
        <v>11579</v>
      </c>
      <c r="T863" s="225" t="s">
        <v>11578</v>
      </c>
      <c r="U863" s="224" t="s">
        <v>890</v>
      </c>
      <c r="V863" s="224" t="s">
        <v>855</v>
      </c>
      <c r="W863" s="224" t="s">
        <v>938</v>
      </c>
      <c r="X863" s="228" t="str">
        <f>VLOOKUP(HelpMe7[[#This Row],[Technician]],Technicians[#All],3,FALSE)</f>
        <v>RAK Ceramics</v>
      </c>
      <c r="Y863" s="228" t="str">
        <f>VLOOKUP(HelpMe7[[#This Row],[Technician]],Technicians[#All],2,FALSE)</f>
        <v>SAP Basis</v>
      </c>
      <c r="Z863" s="233" t="str">
        <f>IF((TEXT("Oct 28, 2024 00:00 AM","mmm dd, yyyy hh:mm") - TEXT(HelpMe7[[#This Row],[Updated Creation Date]],"mmm dd, yyyy hh:mm"))&gt;0, "Yes","No")</f>
        <v>No</v>
      </c>
      <c r="AA863" s="230">
        <f ca="1">IF(HelpMe7[[#This Row],[Updated Resolved Date]]="-",NOW()-TEXT(HelpMe7[[#This Row],[Updated Creation Date]],"mmm dd, yyyy hh:mm"),HelpMe7[[#This Row],[Updated Resolved Date]]-HelpMe7[[#This Row],[Updated Creation Date]])</f>
        <v>1.1895833333328483</v>
      </c>
      <c r="AB863" s="231">
        <f>YEAR(TEXT(HelpMe7[[#This Row],[Updated Creation Date]],"mmm dd, yyyy hh:mm"))</f>
        <v>2024</v>
      </c>
      <c r="AC863" s="228">
        <f>WEEKNUM(TEXT(HelpMe7[[#This Row],[Updated Creation Date]],"mmm dd, yyyy hh:mm"),2)</f>
        <v>46</v>
      </c>
      <c r="AD863" s="228" t="str">
        <f>_xlfn.CONCAT(HelpMe7[[#This Row],[Year]],"-W",HelpMe7[[#This Row],[Week'#]])</f>
        <v>2024-W46</v>
      </c>
      <c r="AE863" s="228" t="str">
        <f>IFERROR(VLOOKUP(HelpMe7[[#This Row],[ID]],CGTracker[#All],11,FALSE),"No CG Status Found")</f>
        <v>No CG Status Found</v>
      </c>
      <c r="AF863" s="228">
        <f>MONTH(TEXT(HelpMe7[[#This Row],[Updated Creation Date]],"mmm dd, yyyy hh:mm"))</f>
        <v>11</v>
      </c>
      <c r="AG863" s="228" t="str">
        <f>_xlfn.CONCAT(HelpMe7[[#This Row],[Year]],"-M",HelpMe7[[#This Row],[Month]])</f>
        <v>2024-M11</v>
      </c>
      <c r="AH863" s="228" t="str">
        <f ca="1">IF(HelpMe7[[#This Row],[Age]]&lt;2,"Less than 2",IF(HelpMe7[[#This Row],[Age]]&lt;5,"From 2 to 5",IF(HelpMe7[[#This Row],[Age]]&lt;10,"From 5 to 10","More than 10")))</f>
        <v>Less than 2</v>
      </c>
      <c r="AI8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45608.513888888891</v>
      </c>
      <c r="AJ8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45609.703472222223</v>
      </c>
    </row>
    <row r="864" spans="1:36" ht="26.1">
      <c r="A864" s="236" t="s">
        <v>11580</v>
      </c>
      <c r="B864" s="224" t="s">
        <v>117</v>
      </c>
      <c r="C864" s="224" t="s">
        <v>892</v>
      </c>
      <c r="D864" s="1" t="s">
        <v>6237</v>
      </c>
      <c r="E864" s="224" t="s">
        <v>880</v>
      </c>
      <c r="F864" s="224" t="s">
        <v>518</v>
      </c>
      <c r="G864" s="224" t="s">
        <v>516</v>
      </c>
      <c r="H864" s="224" t="s">
        <v>746</v>
      </c>
      <c r="I864" s="227" t="s">
        <v>11581</v>
      </c>
      <c r="J864" s="225" t="s">
        <v>11582</v>
      </c>
      <c r="K864" s="224" t="s">
        <v>846</v>
      </c>
      <c r="L864" s="225" t="s">
        <v>855</v>
      </c>
      <c r="M864" s="224" t="s">
        <v>880</v>
      </c>
      <c r="N864" s="224" t="s">
        <v>886</v>
      </c>
      <c r="O864" s="224" t="s">
        <v>850</v>
      </c>
      <c r="P864" s="225" t="s">
        <v>11583</v>
      </c>
      <c r="Q864" s="224" t="s">
        <v>795</v>
      </c>
      <c r="R864" s="225" t="s">
        <v>855</v>
      </c>
      <c r="S864" s="225" t="s">
        <v>11584</v>
      </c>
      <c r="T864" s="225" t="s">
        <v>11582</v>
      </c>
      <c r="U864" s="224" t="s">
        <v>846</v>
      </c>
      <c r="V864" s="224" t="s">
        <v>6243</v>
      </c>
      <c r="W864" s="224" t="s">
        <v>869</v>
      </c>
      <c r="X864" s="228" t="str">
        <f>VLOOKUP(HelpMe7[[#This Row],[Technician]],Technicians[#All],3,FALSE)</f>
        <v>Capgemini</v>
      </c>
      <c r="Y864" s="228" t="str">
        <f>VLOOKUP(HelpMe7[[#This Row],[Technician]],Technicians[#All],2,FALSE)</f>
        <v>SAP SD</v>
      </c>
      <c r="Z864" s="233" t="str">
        <f>IF((TEXT("Oct 28, 2024 00:00 AM","mmm dd, yyyy hh:mm") - TEXT(HelpMe7[[#This Row],[Updated Creation Date]],"mmm dd, yyyy hh:mm"))&gt;0, "Yes","No")</f>
        <v>No</v>
      </c>
      <c r="AA864" s="230">
        <f ca="1">IF(HelpMe7[[#This Row],[Updated Resolved Date]]="-",NOW()-TEXT(HelpMe7[[#This Row],[Updated Creation Date]],"mmm dd, yyyy hh:mm"),HelpMe7[[#This Row],[Updated Resolved Date]]-HelpMe7[[#This Row],[Updated Creation Date]])</f>
        <v>44.996407638886012</v>
      </c>
      <c r="AB864" s="231">
        <f>YEAR(TEXT(HelpMe7[[#This Row],[Updated Creation Date]],"mmm dd, yyyy hh:mm"))</f>
        <v>2024</v>
      </c>
      <c r="AC864" s="228">
        <f>WEEKNUM(TEXT(HelpMe7[[#This Row],[Updated Creation Date]],"mmm dd, yyyy hh:mm"),2)</f>
        <v>46</v>
      </c>
      <c r="AD864" s="228" t="str">
        <f>_xlfn.CONCAT(HelpMe7[[#This Row],[Year]],"-W",HelpMe7[[#This Row],[Week'#]])</f>
        <v>2024-W46</v>
      </c>
      <c r="AE864" s="228" t="str">
        <f>IFERROR(VLOOKUP(HelpMe7[[#This Row],[ID]],CGTracker[#All],11,FALSE),"No CG Status Found")</f>
        <v>No CG Status Found</v>
      </c>
      <c r="AF864" s="228">
        <f>MONTH(TEXT(HelpMe7[[#This Row],[Updated Creation Date]],"mmm dd, yyyy hh:mm"))</f>
        <v>11</v>
      </c>
      <c r="AG864" s="228" t="str">
        <f>_xlfn.CONCAT(HelpMe7[[#This Row],[Year]],"-M",HelpMe7[[#This Row],[Month]])</f>
        <v>2024-M11</v>
      </c>
      <c r="AH864" s="228" t="str">
        <f ca="1">IF(HelpMe7[[#This Row],[Age]]&lt;2,"Less than 2",IF(HelpMe7[[#This Row],[Age]]&lt;5,"From 2 to 5",IF(HelpMe7[[#This Row],[Age]]&lt;10,"From 5 to 10","More than 10")))</f>
        <v>More than 10</v>
      </c>
      <c r="AI8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45608.761111111111</v>
      </c>
      <c r="AJ8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65" spans="1:36" ht="26.1">
      <c r="A865" s="236" t="s">
        <v>11585</v>
      </c>
      <c r="B865" s="224" t="s">
        <v>117</v>
      </c>
      <c r="C865" s="224" t="s">
        <v>795</v>
      </c>
      <c r="D865" s="1" t="s">
        <v>6249</v>
      </c>
      <c r="E865" s="224" t="s">
        <v>6250</v>
      </c>
      <c r="F865" s="224" t="s">
        <v>881</v>
      </c>
      <c r="G865" s="224" t="s">
        <v>882</v>
      </c>
      <c r="H865" s="224" t="s">
        <v>403</v>
      </c>
      <c r="I865" s="227" t="s">
        <v>11586</v>
      </c>
      <c r="J865" s="225" t="s">
        <v>11587</v>
      </c>
      <c r="K865" s="224" t="s">
        <v>890</v>
      </c>
      <c r="L865" s="225" t="s">
        <v>11512</v>
      </c>
      <c r="M865" s="224" t="s">
        <v>6250</v>
      </c>
      <c r="N865" s="224" t="s">
        <v>1381</v>
      </c>
      <c r="O865" s="224" t="s">
        <v>850</v>
      </c>
      <c r="P865" s="225" t="s">
        <v>11512</v>
      </c>
      <c r="Q865" s="224" t="s">
        <v>795</v>
      </c>
      <c r="R865" s="225" t="s">
        <v>11588</v>
      </c>
      <c r="S865" s="225" t="s">
        <v>11588</v>
      </c>
      <c r="T865" s="225" t="s">
        <v>11587</v>
      </c>
      <c r="U865" s="224" t="s">
        <v>890</v>
      </c>
      <c r="V865" s="224" t="s">
        <v>855</v>
      </c>
      <c r="W865" s="224" t="s">
        <v>938</v>
      </c>
      <c r="X865" s="228" t="str">
        <f>VLOOKUP(HelpMe7[[#This Row],[Technician]],Technicians[#All],3,FALSE)</f>
        <v>RAK Ceramics</v>
      </c>
      <c r="Y865" s="228" t="str">
        <f>VLOOKUP(HelpMe7[[#This Row],[Technician]],Technicians[#All],2,FALSE)</f>
        <v>SAP Basis</v>
      </c>
      <c r="Z865" s="233" t="str">
        <f>IF((TEXT("Oct 28, 2024 00:00 AM","mmm dd, yyyy hh:mm") - TEXT(HelpMe7[[#This Row],[Updated Creation Date]],"mmm dd, yyyy hh:mm"))&gt;0, "Yes","No")</f>
        <v>No</v>
      </c>
      <c r="AA865" s="230">
        <f ca="1">IF(HelpMe7[[#This Row],[Updated Resolved Date]]="-",NOW()-TEXT(HelpMe7[[#This Row],[Updated Creation Date]],"mmm dd, yyyy hh:mm"),HelpMe7[[#This Row],[Updated Resolved Date]]-HelpMe7[[#This Row],[Updated Creation Date]])</f>
        <v>0.34097222222044365</v>
      </c>
      <c r="AB865" s="231">
        <f>YEAR(TEXT(HelpMe7[[#This Row],[Updated Creation Date]],"mmm dd, yyyy hh:mm"))</f>
        <v>2024</v>
      </c>
      <c r="AC865" s="228">
        <f>WEEKNUM(TEXT(HelpMe7[[#This Row],[Updated Creation Date]],"mmm dd, yyyy hh:mm"),2)</f>
        <v>46</v>
      </c>
      <c r="AD865" s="228" t="str">
        <f>_xlfn.CONCAT(HelpMe7[[#This Row],[Year]],"-W",HelpMe7[[#This Row],[Week'#]])</f>
        <v>2024-W46</v>
      </c>
      <c r="AE865" s="228" t="str">
        <f>IFERROR(VLOOKUP(HelpMe7[[#This Row],[ID]],CGTracker[#All],11,FALSE),"No CG Status Found")</f>
        <v>No CG Status Found</v>
      </c>
      <c r="AF865" s="228">
        <f>MONTH(TEXT(HelpMe7[[#This Row],[Updated Creation Date]],"mmm dd, yyyy hh:mm"))</f>
        <v>11</v>
      </c>
      <c r="AG865" s="228" t="str">
        <f>_xlfn.CONCAT(HelpMe7[[#This Row],[Year]],"-M",HelpMe7[[#This Row],[Month]])</f>
        <v>2024-M11</v>
      </c>
      <c r="AH865" s="228" t="str">
        <f ca="1">IF(HelpMe7[[#This Row],[Age]]&lt;2,"Less than 2",IF(HelpMe7[[#This Row],[Age]]&lt;5,"From 2 to 5",IF(HelpMe7[[#This Row],[Age]]&lt;10,"From 5 to 10","More than 10")))</f>
        <v>Less than 2</v>
      </c>
      <c r="AI8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45609.388194444444</v>
      </c>
      <c r="AJ8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45609.729166666664</v>
      </c>
    </row>
    <row r="866" spans="1:36" ht="14.45">
      <c r="A866" s="236" t="s">
        <v>11589</v>
      </c>
      <c r="B866" s="224" t="s">
        <v>156</v>
      </c>
      <c r="C866" s="224" t="s">
        <v>1035</v>
      </c>
      <c r="D866" s="1" t="s">
        <v>348</v>
      </c>
      <c r="E866" s="224" t="s">
        <v>2226</v>
      </c>
      <c r="F866" s="224" t="s">
        <v>2232</v>
      </c>
      <c r="G866" s="224" t="s">
        <v>941</v>
      </c>
      <c r="H866" s="224" t="s">
        <v>403</v>
      </c>
      <c r="I866" s="227" t="s">
        <v>11590</v>
      </c>
      <c r="J866" s="225" t="s">
        <v>11591</v>
      </c>
      <c r="K866" s="224" t="s">
        <v>846</v>
      </c>
      <c r="L866" s="225" t="s">
        <v>11592</v>
      </c>
      <c r="M866" s="224" t="s">
        <v>2226</v>
      </c>
      <c r="N866" s="224" t="s">
        <v>1098</v>
      </c>
      <c r="O866" s="224" t="s">
        <v>850</v>
      </c>
      <c r="P866" s="225" t="s">
        <v>11592</v>
      </c>
      <c r="Q866" s="224" t="s">
        <v>892</v>
      </c>
      <c r="R866" s="225" t="s">
        <v>11593</v>
      </c>
      <c r="S866" s="225" t="s">
        <v>11594</v>
      </c>
      <c r="T866" s="225" t="s">
        <v>11591</v>
      </c>
      <c r="U866" s="224" t="s">
        <v>855</v>
      </c>
      <c r="V866" s="224" t="s">
        <v>6261</v>
      </c>
      <c r="W866" s="224" t="s">
        <v>869</v>
      </c>
      <c r="X866" s="228" t="str">
        <f>VLOOKUP(HelpMe7[[#This Row],[Technician]],Technicians[#All],3,FALSE)</f>
        <v>Capgemini</v>
      </c>
      <c r="Y866" s="228" t="str">
        <f>VLOOKUP(HelpMe7[[#This Row],[Technician]],Technicians[#All],2,FALSE)</f>
        <v>SAP MM</v>
      </c>
      <c r="Z866" s="230" t="str">
        <f>IF((TEXT("Oct 28, 2024 00:00 AM","mmm dd, yyyy hh:mm") - TEXT(HelpMe7[[#This Row],[Updated Creation Date]],"mmm dd, yyyy hh:mm"))&gt;0, "Yes","No")</f>
        <v>No</v>
      </c>
      <c r="AA866" s="230">
        <f ca="1">IF(HelpMe7[[#This Row],[Updated Resolved Date]]="-",NOW()-TEXT(HelpMe7[[#This Row],[Updated Creation Date]],"mmm dd, yyyy hh:mm"),HelpMe7[[#This Row],[Updated Resolved Date]]-HelpMe7[[#This Row],[Updated Creation Date]])</f>
        <v>1.3173611111124046</v>
      </c>
      <c r="AB866" s="231">
        <f>YEAR(TEXT(HelpMe7[[#This Row],[Updated Creation Date]],"mmm dd, yyyy hh:mm"))</f>
        <v>2024</v>
      </c>
      <c r="AC866" s="228">
        <f>WEEKNUM(TEXT(HelpMe7[[#This Row],[Updated Creation Date]],"mmm dd, yyyy hh:mm"),2)</f>
        <v>46</v>
      </c>
      <c r="AD866" s="228" t="str">
        <f>_xlfn.CONCAT(HelpMe7[[#This Row],[Year]],"-W",HelpMe7[[#This Row],[Week'#]])</f>
        <v>2024-W46</v>
      </c>
      <c r="AE866" s="228" t="str">
        <f>IFERROR(VLOOKUP(HelpMe7[[#This Row],[ID]],CGTracker[#All],11,FALSE),"No CG Status Found")</f>
        <v>No CG Status Found</v>
      </c>
      <c r="AF866" s="228">
        <f>MONTH(TEXT(HelpMe7[[#This Row],[Updated Creation Date]],"mmm dd, yyyy hh:mm"))</f>
        <v>11</v>
      </c>
      <c r="AG866" s="228" t="str">
        <f>_xlfn.CONCAT(HelpMe7[[#This Row],[Year]],"-M",HelpMe7[[#This Row],[Month]])</f>
        <v>2024-M11</v>
      </c>
      <c r="AH866" s="228" t="str">
        <f ca="1">IF(HelpMe7[[#This Row],[Age]]&lt;2,"Less than 2",IF(HelpMe7[[#This Row],[Age]]&lt;5,"From 2 to 5",IF(HelpMe7[[#This Row],[Age]]&lt;10,"From 5 to 10","More than 10")))</f>
        <v>Less than 2</v>
      </c>
      <c r="AI8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45609.398611111108</v>
      </c>
      <c r="AJ8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45610.71597222222</v>
      </c>
    </row>
    <row r="867" spans="1:36" ht="26.1">
      <c r="A867" s="236" t="s">
        <v>11595</v>
      </c>
      <c r="B867" s="224" t="s">
        <v>156</v>
      </c>
      <c r="C867" s="224" t="s">
        <v>1035</v>
      </c>
      <c r="D867" s="1" t="s">
        <v>6262</v>
      </c>
      <c r="E867" s="224" t="s">
        <v>2017</v>
      </c>
      <c r="F867" s="224" t="s">
        <v>603</v>
      </c>
      <c r="G867" s="224" t="s">
        <v>860</v>
      </c>
      <c r="H867" s="224" t="s">
        <v>746</v>
      </c>
      <c r="I867" s="227" t="s">
        <v>11596</v>
      </c>
      <c r="J867" s="225" t="s">
        <v>11597</v>
      </c>
      <c r="K867" s="224" t="s">
        <v>846</v>
      </c>
      <c r="L867" s="225" t="s">
        <v>855</v>
      </c>
      <c r="M867" s="224" t="s">
        <v>2017</v>
      </c>
      <c r="N867" s="224" t="s">
        <v>1024</v>
      </c>
      <c r="O867" s="224" t="s">
        <v>850</v>
      </c>
      <c r="P867" s="225" t="s">
        <v>11598</v>
      </c>
      <c r="Q867" s="224" t="s">
        <v>892</v>
      </c>
      <c r="R867" s="225" t="s">
        <v>855</v>
      </c>
      <c r="S867" s="225" t="s">
        <v>11599</v>
      </c>
      <c r="T867" s="225" t="s">
        <v>11597</v>
      </c>
      <c r="U867" s="224" t="s">
        <v>855</v>
      </c>
      <c r="V867" s="224" t="s">
        <v>6268</v>
      </c>
      <c r="W867" s="224" t="s">
        <v>1544</v>
      </c>
      <c r="X867" s="228" t="str">
        <f>VLOOKUP(HelpMe7[[#This Row],[Technician]],Technicians[#All],3,FALSE)</f>
        <v>RAK Ceramics</v>
      </c>
      <c r="Y867" s="228" t="str">
        <f>VLOOKUP(HelpMe7[[#This Row],[Technician]],Technicians[#All],2,FALSE)</f>
        <v>SAP ABAP</v>
      </c>
      <c r="Z867" s="233" t="str">
        <f>IF((TEXT("Oct 28, 2024 00:00 AM","mmm dd, yyyy hh:mm") - TEXT(HelpMe7[[#This Row],[Updated Creation Date]],"mmm dd, yyyy hh:mm"))&gt;0, "Yes","No")</f>
        <v>No</v>
      </c>
      <c r="AA867" s="230">
        <f ca="1">IF(HelpMe7[[#This Row],[Updated Resolved Date]]="-",NOW()-TEXT(HelpMe7[[#This Row],[Updated Creation Date]],"mmm dd, yyyy hh:mm"),HelpMe7[[#This Row],[Updated Resolved Date]]-HelpMe7[[#This Row],[Updated Creation Date]])</f>
        <v>44.099185416664113</v>
      </c>
      <c r="AB867" s="231">
        <f>YEAR(TEXT(HelpMe7[[#This Row],[Updated Creation Date]],"mmm dd, yyyy hh:mm"))</f>
        <v>2024</v>
      </c>
      <c r="AC867" s="228">
        <f>WEEKNUM(TEXT(HelpMe7[[#This Row],[Updated Creation Date]],"mmm dd, yyyy hh:mm"),2)</f>
        <v>46</v>
      </c>
      <c r="AD867" s="228" t="str">
        <f>_xlfn.CONCAT(HelpMe7[[#This Row],[Year]],"-W",HelpMe7[[#This Row],[Week'#]])</f>
        <v>2024-W46</v>
      </c>
      <c r="AE867" s="228" t="str">
        <f>IFERROR(VLOOKUP(HelpMe7[[#This Row],[ID]],CGTracker[#All],11,FALSE),"No CG Status Found")</f>
        <v>No CG Status Found</v>
      </c>
      <c r="AF867" s="228">
        <f>MONTH(TEXT(HelpMe7[[#This Row],[Updated Creation Date]],"mmm dd, yyyy hh:mm"))</f>
        <v>11</v>
      </c>
      <c r="AG867" s="228" t="str">
        <f>_xlfn.CONCAT(HelpMe7[[#This Row],[Year]],"-M",HelpMe7[[#This Row],[Month]])</f>
        <v>2024-M11</v>
      </c>
      <c r="AH867" s="228" t="str">
        <f ca="1">IF(HelpMe7[[#This Row],[Age]]&lt;2,"Less than 2",IF(HelpMe7[[#This Row],[Age]]&lt;5,"From 2 to 5",IF(HelpMe7[[#This Row],[Age]]&lt;10,"From 5 to 10","More than 10")))</f>
        <v>More than 10</v>
      </c>
      <c r="AI8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45609.658333333333</v>
      </c>
      <c r="AJ8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68" spans="1:36" ht="14.45">
      <c r="A868" s="236" t="s">
        <v>11600</v>
      </c>
      <c r="B868" s="224" t="s">
        <v>156</v>
      </c>
      <c r="C868" s="224" t="s">
        <v>892</v>
      </c>
      <c r="D868" s="1" t="s">
        <v>6269</v>
      </c>
      <c r="E868" s="224" t="s">
        <v>6250</v>
      </c>
      <c r="F868" s="224" t="s">
        <v>2387</v>
      </c>
      <c r="G868" s="224" t="s">
        <v>1011</v>
      </c>
      <c r="H868" s="224" t="s">
        <v>403</v>
      </c>
      <c r="I868" s="227" t="s">
        <v>11601</v>
      </c>
      <c r="J868" s="225" t="s">
        <v>11602</v>
      </c>
      <c r="K868" s="224" t="s">
        <v>846</v>
      </c>
      <c r="L868" s="225" t="s">
        <v>11603</v>
      </c>
      <c r="M868" s="224" t="s">
        <v>6250</v>
      </c>
      <c r="N868" s="224" t="s">
        <v>1381</v>
      </c>
      <c r="O868" s="224" t="s">
        <v>850</v>
      </c>
      <c r="P868" s="225" t="s">
        <v>11603</v>
      </c>
      <c r="Q868" s="224" t="s">
        <v>795</v>
      </c>
      <c r="R868" s="225" t="s">
        <v>11604</v>
      </c>
      <c r="S868" s="225" t="s">
        <v>11605</v>
      </c>
      <c r="T868" s="225" t="s">
        <v>11602</v>
      </c>
      <c r="U868" s="224" t="s">
        <v>855</v>
      </c>
      <c r="V868" s="224" t="s">
        <v>6276</v>
      </c>
      <c r="W868" s="224" t="s">
        <v>869</v>
      </c>
      <c r="X868" s="228" t="str">
        <f>VLOOKUP(HelpMe7[[#This Row],[Technician]],Technicians[#All],3,FALSE)</f>
        <v>Capgemini</v>
      </c>
      <c r="Y868" s="228" t="str">
        <f>VLOOKUP(HelpMe7[[#This Row],[Technician]],Technicians[#All],2,FALSE)</f>
        <v>SAP FICO</v>
      </c>
      <c r="Z868" s="233" t="str">
        <f>IF((TEXT("Oct 28, 2024 00:00 AM","mmm dd, yyyy hh:mm") - TEXT(HelpMe7[[#This Row],[Updated Creation Date]],"mmm dd, yyyy hh:mm"))&gt;0, "Yes","No")</f>
        <v>No</v>
      </c>
      <c r="AA868" s="230">
        <f ca="1">IF(HelpMe7[[#This Row],[Updated Resolved Date]]="-",NOW()-TEXT(HelpMe7[[#This Row],[Updated Creation Date]],"mmm dd, yyyy hh:mm"),HelpMe7[[#This Row],[Updated Resolved Date]]-HelpMe7[[#This Row],[Updated Creation Date]])</f>
        <v>16.234027777776646</v>
      </c>
      <c r="AB868" s="231">
        <f>YEAR(TEXT(HelpMe7[[#This Row],[Updated Creation Date]],"mmm dd, yyyy hh:mm"))</f>
        <v>2024</v>
      </c>
      <c r="AC868" s="228">
        <f>WEEKNUM(TEXT(HelpMe7[[#This Row],[Updated Creation Date]],"mmm dd, yyyy hh:mm"),2)</f>
        <v>46</v>
      </c>
      <c r="AD868" s="228" t="str">
        <f>_xlfn.CONCAT(HelpMe7[[#This Row],[Year]],"-W",HelpMe7[[#This Row],[Week'#]])</f>
        <v>2024-W46</v>
      </c>
      <c r="AE868" s="228" t="str">
        <f>IFERROR(VLOOKUP(HelpMe7[[#This Row],[ID]],CGTracker[#All],11,FALSE),"No CG Status Found")</f>
        <v>No CG Status Found</v>
      </c>
      <c r="AF868" s="228">
        <f>MONTH(TEXT(HelpMe7[[#This Row],[Updated Creation Date]],"mmm dd, yyyy hh:mm"))</f>
        <v>11</v>
      </c>
      <c r="AG868" s="228" t="str">
        <f>_xlfn.CONCAT(HelpMe7[[#This Row],[Year]],"-M",HelpMe7[[#This Row],[Month]])</f>
        <v>2024-M11</v>
      </c>
      <c r="AH868" s="228" t="str">
        <f ca="1">IF(HelpMe7[[#This Row],[Age]]&lt;2,"Less than 2",IF(HelpMe7[[#This Row],[Age]]&lt;5,"From 2 to 5",IF(HelpMe7[[#This Row],[Age]]&lt;10,"From 5 to 10","More than 10")))</f>
        <v>More than 10</v>
      </c>
      <c r="AI8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45609.467361111114</v>
      </c>
      <c r="AJ8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45625.701388888891</v>
      </c>
    </row>
    <row r="869" spans="1:36" ht="26.1">
      <c r="A869" s="236" t="s">
        <v>11606</v>
      </c>
      <c r="B869" s="224" t="s">
        <v>117</v>
      </c>
      <c r="C869" s="224" t="s">
        <v>841</v>
      </c>
      <c r="D869" s="1" t="s">
        <v>6277</v>
      </c>
      <c r="E869" s="224" t="s">
        <v>1054</v>
      </c>
      <c r="F869" s="224" t="s">
        <v>1054</v>
      </c>
      <c r="G869" s="224" t="s">
        <v>1055</v>
      </c>
      <c r="H869" s="224" t="s">
        <v>268</v>
      </c>
      <c r="I869" s="227" t="s">
        <v>11607</v>
      </c>
      <c r="J869" s="225" t="s">
        <v>11608</v>
      </c>
      <c r="K869" s="224" t="s">
        <v>846</v>
      </c>
      <c r="L869" s="225" t="s">
        <v>855</v>
      </c>
      <c r="M869" s="224" t="s">
        <v>1054</v>
      </c>
      <c r="N869" s="224" t="s">
        <v>886</v>
      </c>
      <c r="O869" s="224" t="s">
        <v>850</v>
      </c>
      <c r="P869" s="225" t="s">
        <v>6880</v>
      </c>
      <c r="Q869" s="224" t="s">
        <v>841</v>
      </c>
      <c r="R869" s="225" t="s">
        <v>855</v>
      </c>
      <c r="S869" s="225" t="s">
        <v>855</v>
      </c>
      <c r="T869" s="225" t="s">
        <v>11608</v>
      </c>
      <c r="U869" s="224" t="s">
        <v>846</v>
      </c>
      <c r="V869" s="224" t="s">
        <v>6282</v>
      </c>
      <c r="W869" s="224" t="s">
        <v>869</v>
      </c>
      <c r="X869" s="228" t="str">
        <f>VLOOKUP(HelpMe7[[#This Row],[Technician]],Technicians[#All],3,FALSE)</f>
        <v>RAK Ceramics</v>
      </c>
      <c r="Y869" s="228" t="str">
        <f>VLOOKUP(HelpMe7[[#This Row],[Technician]],Technicians[#All],2,FALSE)</f>
        <v>SAP PP</v>
      </c>
      <c r="Z869" s="230" t="str">
        <f>IF((TEXT("Oct 28, 2024 00:00 AM","mmm dd, yyyy hh:mm") - TEXT(HelpMe7[[#This Row],[Updated Creation Date]],"mmm dd, yyyy hh:mm"))&gt;0, "Yes","No")</f>
        <v>No</v>
      </c>
      <c r="AA869" s="230">
        <f ca="1">IF(HelpMe7[[#This Row],[Updated Resolved Date]]="-",NOW()-TEXT(HelpMe7[[#This Row],[Updated Creation Date]],"mmm dd, yyyy hh:mm"),HelpMe7[[#This Row],[Updated Resolved Date]]-HelpMe7[[#This Row],[Updated Creation Date]])</f>
        <v>44.137379861109366</v>
      </c>
      <c r="AB869" s="231">
        <f>YEAR(TEXT(HelpMe7[[#This Row],[Updated Creation Date]],"mmm dd, yyyy hh:mm"))</f>
        <v>2024</v>
      </c>
      <c r="AC869" s="228">
        <f>WEEKNUM(TEXT(HelpMe7[[#This Row],[Updated Creation Date]],"mmm dd, yyyy hh:mm"),2)</f>
        <v>46</v>
      </c>
      <c r="AD869" s="228" t="str">
        <f>_xlfn.CONCAT(HelpMe7[[#This Row],[Year]],"-W",HelpMe7[[#This Row],[Week'#]])</f>
        <v>2024-W46</v>
      </c>
      <c r="AE869" s="228" t="str">
        <f>IFERROR(VLOOKUP(HelpMe7[[#This Row],[ID]],CGTracker[#All],11,FALSE),"No CG Status Found")</f>
        <v>No CG Status Found</v>
      </c>
      <c r="AF869" s="228">
        <f>MONTH(TEXT(HelpMe7[[#This Row],[Updated Creation Date]],"mmm dd, yyyy hh:mm"))</f>
        <v>11</v>
      </c>
      <c r="AG869" s="228" t="str">
        <f>_xlfn.CONCAT(HelpMe7[[#This Row],[Year]],"-M",HelpMe7[[#This Row],[Month]])</f>
        <v>2024-M11</v>
      </c>
      <c r="AH869" s="228" t="str">
        <f ca="1">IF(HelpMe7[[#This Row],[Age]]&lt;2,"Less than 2",IF(HelpMe7[[#This Row],[Age]]&lt;5,"From 2 to 5",IF(HelpMe7[[#This Row],[Age]]&lt;10,"From 5 to 10","More than 10")))</f>
        <v>More than 10</v>
      </c>
      <c r="AI8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45609.620138888888</v>
      </c>
      <c r="AJ8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70" spans="1:36" ht="26.1">
      <c r="A870" s="236" t="s">
        <v>11609</v>
      </c>
      <c r="B870" s="224" t="s">
        <v>117</v>
      </c>
      <c r="C870" s="224" t="s">
        <v>1035</v>
      </c>
      <c r="D870" s="1" t="s">
        <v>6283</v>
      </c>
      <c r="E870" s="224" t="s">
        <v>1046</v>
      </c>
      <c r="F870" s="224" t="s">
        <v>881</v>
      </c>
      <c r="G870" s="224" t="s">
        <v>882</v>
      </c>
      <c r="H870" s="224" t="s">
        <v>403</v>
      </c>
      <c r="I870" s="227" t="s">
        <v>11610</v>
      </c>
      <c r="J870" s="225" t="s">
        <v>11611</v>
      </c>
      <c r="K870" s="224" t="s">
        <v>890</v>
      </c>
      <c r="L870" s="225" t="s">
        <v>11612</v>
      </c>
      <c r="M870" s="224" t="s">
        <v>1046</v>
      </c>
      <c r="N870" s="224" t="s">
        <v>5971</v>
      </c>
      <c r="O870" s="224" t="s">
        <v>850</v>
      </c>
      <c r="P870" s="225" t="s">
        <v>11612</v>
      </c>
      <c r="Q870" s="224" t="s">
        <v>892</v>
      </c>
      <c r="R870" s="225" t="s">
        <v>11613</v>
      </c>
      <c r="S870" s="225" t="s">
        <v>11613</v>
      </c>
      <c r="T870" s="225" t="s">
        <v>11611</v>
      </c>
      <c r="U870" s="224" t="s">
        <v>890</v>
      </c>
      <c r="V870" s="224" t="s">
        <v>855</v>
      </c>
      <c r="W870" s="224" t="s">
        <v>938</v>
      </c>
      <c r="X870" s="228" t="str">
        <f>VLOOKUP(HelpMe7[[#This Row],[Technician]],Technicians[#All],3,FALSE)</f>
        <v>RAK Ceramics</v>
      </c>
      <c r="Y870" s="228" t="str">
        <f>VLOOKUP(HelpMe7[[#This Row],[Technician]],Technicians[#All],2,FALSE)</f>
        <v>SAP Basis</v>
      </c>
      <c r="Z870" s="233" t="str">
        <f>IF((TEXT("Oct 28, 2024 00:00 AM","mmm dd, yyyy hh:mm") - TEXT(HelpMe7[[#This Row],[Updated Creation Date]],"mmm dd, yyyy hh:mm"))&gt;0, "Yes","No")</f>
        <v>No</v>
      </c>
      <c r="AA870" s="230">
        <f ca="1">IF(HelpMe7[[#This Row],[Updated Resolved Date]]="-",NOW()-TEXT(HelpMe7[[#This Row],[Updated Creation Date]],"mmm dd, yyyy hh:mm"),HelpMe7[[#This Row],[Updated Resolved Date]]-HelpMe7[[#This Row],[Updated Creation Date]])</f>
        <v>21.933333333334303</v>
      </c>
      <c r="AB870" s="231">
        <f>YEAR(TEXT(HelpMe7[[#This Row],[Updated Creation Date]],"mmm dd, yyyy hh:mm"))</f>
        <v>2024</v>
      </c>
      <c r="AC870" s="228">
        <f>WEEKNUM(TEXT(HelpMe7[[#This Row],[Updated Creation Date]],"mmm dd, yyyy hh:mm"),2)</f>
        <v>46</v>
      </c>
      <c r="AD870" s="228" t="str">
        <f>_xlfn.CONCAT(HelpMe7[[#This Row],[Year]],"-W",HelpMe7[[#This Row],[Week'#]])</f>
        <v>2024-W46</v>
      </c>
      <c r="AE870" s="228" t="str">
        <f>IFERROR(VLOOKUP(HelpMe7[[#This Row],[ID]],CGTracker[#All],11,FALSE),"No CG Status Found")</f>
        <v>No CG Status Found</v>
      </c>
      <c r="AF870" s="228">
        <f>MONTH(TEXT(HelpMe7[[#This Row],[Updated Creation Date]],"mmm dd, yyyy hh:mm"))</f>
        <v>11</v>
      </c>
      <c r="AG870" s="228" t="str">
        <f>_xlfn.CONCAT(HelpMe7[[#This Row],[Year]],"-M",HelpMe7[[#This Row],[Month]])</f>
        <v>2024-M11</v>
      </c>
      <c r="AH870" s="228" t="str">
        <f ca="1">IF(HelpMe7[[#This Row],[Age]]&lt;2,"Less than 2",IF(HelpMe7[[#This Row],[Age]]&lt;5,"From 2 to 5",IF(HelpMe7[[#This Row],[Age]]&lt;10,"From 5 to 10","More than 10")))</f>
        <v>More than 10</v>
      </c>
      <c r="AI8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45609.506249999999</v>
      </c>
      <c r="AJ8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45631.439583333333</v>
      </c>
    </row>
    <row r="871" spans="1:36" ht="14.45">
      <c r="A871" s="236" t="s">
        <v>11614</v>
      </c>
      <c r="B871" s="224" t="s">
        <v>117</v>
      </c>
      <c r="C871" s="224" t="s">
        <v>892</v>
      </c>
      <c r="D871" s="1" t="s">
        <v>505</v>
      </c>
      <c r="E871" s="224" t="s">
        <v>6289</v>
      </c>
      <c r="F871" s="224" t="s">
        <v>2387</v>
      </c>
      <c r="G871" s="224" t="s">
        <v>1011</v>
      </c>
      <c r="H871" s="224" t="s">
        <v>268</v>
      </c>
      <c r="I871" s="227" t="s">
        <v>6288</v>
      </c>
      <c r="J871" s="225" t="s">
        <v>11615</v>
      </c>
      <c r="K871" s="224" t="s">
        <v>846</v>
      </c>
      <c r="L871" s="225" t="s">
        <v>855</v>
      </c>
      <c r="M871" s="224" t="s">
        <v>6289</v>
      </c>
      <c r="N871" s="224" t="s">
        <v>924</v>
      </c>
      <c r="O871" s="224" t="s">
        <v>850</v>
      </c>
      <c r="P871" s="225" t="s">
        <v>11616</v>
      </c>
      <c r="Q871" s="224" t="s">
        <v>795</v>
      </c>
      <c r="R871" s="225" t="s">
        <v>855</v>
      </c>
      <c r="S871" s="225" t="s">
        <v>11617</v>
      </c>
      <c r="T871" s="225" t="s">
        <v>11615</v>
      </c>
      <c r="U871" s="224" t="s">
        <v>846</v>
      </c>
      <c r="V871" s="224" t="s">
        <v>6295</v>
      </c>
      <c r="W871" s="224" t="s">
        <v>869</v>
      </c>
      <c r="X871" s="228" t="str">
        <f>VLOOKUP(HelpMe7[[#This Row],[Technician]],Technicians[#All],3,FALSE)</f>
        <v>Capgemini</v>
      </c>
      <c r="Y871" s="228" t="str">
        <f>VLOOKUP(HelpMe7[[#This Row],[Technician]],Technicians[#All],2,FALSE)</f>
        <v>SAP FICO</v>
      </c>
      <c r="Z871" s="230" t="str">
        <f>IF((TEXT("Oct 28, 2024 00:00 AM","mmm dd, yyyy hh:mm") - TEXT(HelpMe7[[#This Row],[Updated Creation Date]],"mmm dd, yyyy hh:mm"))&gt;0, "Yes","No")</f>
        <v>No</v>
      </c>
      <c r="AA871" s="230">
        <f ca="1">IF(HelpMe7[[#This Row],[Updated Resolved Date]]="-",NOW()-TEXT(HelpMe7[[#This Row],[Updated Creation Date]],"mmm dd, yyyy hh:mm"),HelpMe7[[#This Row],[Updated Resolved Date]]-HelpMe7[[#This Row],[Updated Creation Date]])</f>
        <v>44.147102083326899</v>
      </c>
      <c r="AB871" s="231">
        <f>YEAR(TEXT(HelpMe7[[#This Row],[Updated Creation Date]],"mmm dd, yyyy hh:mm"))</f>
        <v>2024</v>
      </c>
      <c r="AC871" s="228">
        <f>WEEKNUM(TEXT(HelpMe7[[#This Row],[Updated Creation Date]],"mmm dd, yyyy hh:mm"),2)</f>
        <v>46</v>
      </c>
      <c r="AD871" s="228" t="str">
        <f>_xlfn.CONCAT(HelpMe7[[#This Row],[Year]],"-W",HelpMe7[[#This Row],[Week'#]])</f>
        <v>2024-W46</v>
      </c>
      <c r="AE871" s="228" t="str">
        <f>IFERROR(VLOOKUP(HelpMe7[[#This Row],[ID]],CGTracker[#All],11,FALSE),"No CG Status Found")</f>
        <v>No CG Status Found</v>
      </c>
      <c r="AF871" s="228">
        <f>MONTH(TEXT(HelpMe7[[#This Row],[Updated Creation Date]],"mmm dd, yyyy hh:mm"))</f>
        <v>11</v>
      </c>
      <c r="AG871" s="228" t="str">
        <f>_xlfn.CONCAT(HelpMe7[[#This Row],[Year]],"-M",HelpMe7[[#This Row],[Month]])</f>
        <v>2024-M11</v>
      </c>
      <c r="AH871" s="228" t="str">
        <f ca="1">IF(HelpMe7[[#This Row],[Age]]&lt;2,"Less than 2",IF(HelpMe7[[#This Row],[Age]]&lt;5,"From 2 to 5",IF(HelpMe7[[#This Row],[Age]]&lt;10,"From 5 to 10","More than 10")))</f>
        <v>More than 10</v>
      </c>
      <c r="AI8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45609.61041666667</v>
      </c>
      <c r="AJ8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72" spans="1:36" ht="26.1">
      <c r="A872" s="236" t="s">
        <v>11618</v>
      </c>
      <c r="B872" s="224" t="s">
        <v>117</v>
      </c>
      <c r="C872" s="224" t="s">
        <v>1035</v>
      </c>
      <c r="D872" s="1" t="s">
        <v>6296</v>
      </c>
      <c r="E872" s="224" t="s">
        <v>6297</v>
      </c>
      <c r="F872" s="224" t="s">
        <v>881</v>
      </c>
      <c r="G872" s="224" t="s">
        <v>882</v>
      </c>
      <c r="H872" s="224" t="s">
        <v>403</v>
      </c>
      <c r="I872" s="227" t="s">
        <v>11619</v>
      </c>
      <c r="J872" s="225" t="s">
        <v>11620</v>
      </c>
      <c r="K872" s="224" t="s">
        <v>890</v>
      </c>
      <c r="L872" s="225" t="s">
        <v>11621</v>
      </c>
      <c r="M872" s="224" t="s">
        <v>6297</v>
      </c>
      <c r="N872" s="224" t="s">
        <v>1188</v>
      </c>
      <c r="O872" s="224" t="s">
        <v>850</v>
      </c>
      <c r="P872" s="225" t="s">
        <v>11621</v>
      </c>
      <c r="Q872" s="224" t="s">
        <v>892</v>
      </c>
      <c r="R872" s="225" t="s">
        <v>6438</v>
      </c>
      <c r="S872" s="225" t="s">
        <v>11622</v>
      </c>
      <c r="T872" s="225" t="s">
        <v>11620</v>
      </c>
      <c r="U872" s="224" t="s">
        <v>890</v>
      </c>
      <c r="V872" s="224" t="s">
        <v>855</v>
      </c>
      <c r="W872" s="224" t="s">
        <v>938</v>
      </c>
      <c r="X872" s="228" t="str">
        <f>VLOOKUP(HelpMe7[[#This Row],[Technician]],Technicians[#All],3,FALSE)</f>
        <v>RAK Ceramics</v>
      </c>
      <c r="Y872" s="228" t="str">
        <f>VLOOKUP(HelpMe7[[#This Row],[Technician]],Technicians[#All],2,FALSE)</f>
        <v>SAP Basis</v>
      </c>
      <c r="Z872" s="233" t="str">
        <f>IF((TEXT("Oct 28, 2024 00:00 AM","mmm dd, yyyy hh:mm") - TEXT(HelpMe7[[#This Row],[Updated Creation Date]],"mmm dd, yyyy hh:mm"))&gt;0, "Yes","No")</f>
        <v>No</v>
      </c>
      <c r="AA872" s="230">
        <f ca="1">IF(HelpMe7[[#This Row],[Updated Resolved Date]]="-",NOW()-TEXT(HelpMe7[[#This Row],[Updated Creation Date]],"mmm dd, yyyy hh:mm"),HelpMe7[[#This Row],[Updated Resolved Date]]-HelpMe7[[#This Row],[Updated Creation Date]])</f>
        <v>4.9347222222277196</v>
      </c>
      <c r="AB872" s="231">
        <f>YEAR(TEXT(HelpMe7[[#This Row],[Updated Creation Date]],"mmm dd, yyyy hh:mm"))</f>
        <v>2024</v>
      </c>
      <c r="AC872" s="228">
        <f>WEEKNUM(TEXT(HelpMe7[[#This Row],[Updated Creation Date]],"mmm dd, yyyy hh:mm"),2)</f>
        <v>46</v>
      </c>
      <c r="AD872" s="228" t="str">
        <f>_xlfn.CONCAT(HelpMe7[[#This Row],[Year]],"-W",HelpMe7[[#This Row],[Week'#]])</f>
        <v>2024-W46</v>
      </c>
      <c r="AE872" s="228" t="str">
        <f>IFERROR(VLOOKUP(HelpMe7[[#This Row],[ID]],CGTracker[#All],11,FALSE),"No CG Status Found")</f>
        <v>No CG Status Found</v>
      </c>
      <c r="AF872" s="228">
        <f>MONTH(TEXT(HelpMe7[[#This Row],[Updated Creation Date]],"mmm dd, yyyy hh:mm"))</f>
        <v>11</v>
      </c>
      <c r="AG872" s="228" t="str">
        <f>_xlfn.CONCAT(HelpMe7[[#This Row],[Year]],"-M",HelpMe7[[#This Row],[Month]])</f>
        <v>2024-M11</v>
      </c>
      <c r="AH872" s="228" t="str">
        <f ca="1">IF(HelpMe7[[#This Row],[Age]]&lt;2,"Less than 2",IF(HelpMe7[[#This Row],[Age]]&lt;5,"From 2 to 5",IF(HelpMe7[[#This Row],[Age]]&lt;10,"From 5 to 10","More than 10")))</f>
        <v>From 2 to 5</v>
      </c>
      <c r="AI8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45609.681944444441</v>
      </c>
      <c r="AJ8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45614.616666666669</v>
      </c>
    </row>
    <row r="873" spans="1:36" ht="26.1">
      <c r="A873" s="236" t="s">
        <v>11623</v>
      </c>
      <c r="B873" s="224" t="s">
        <v>117</v>
      </c>
      <c r="C873" s="224" t="s">
        <v>795</v>
      </c>
      <c r="D873" s="1" t="s">
        <v>6304</v>
      </c>
      <c r="E873" s="224" t="s">
        <v>6297</v>
      </c>
      <c r="F873" s="224" t="s">
        <v>881</v>
      </c>
      <c r="G873" s="224" t="s">
        <v>882</v>
      </c>
      <c r="H873" s="224" t="s">
        <v>403</v>
      </c>
      <c r="I873" s="227" t="s">
        <v>11624</v>
      </c>
      <c r="J873" s="225" t="s">
        <v>11625</v>
      </c>
      <c r="K873" s="224" t="s">
        <v>890</v>
      </c>
      <c r="L873" s="225" t="s">
        <v>9396</v>
      </c>
      <c r="M873" s="224" t="s">
        <v>933</v>
      </c>
      <c r="N873" s="224" t="s">
        <v>1188</v>
      </c>
      <c r="O873" s="224" t="s">
        <v>850</v>
      </c>
      <c r="P873" s="225" t="s">
        <v>9396</v>
      </c>
      <c r="Q873" s="224" t="s">
        <v>795</v>
      </c>
      <c r="R873" s="225" t="s">
        <v>11626</v>
      </c>
      <c r="S873" s="225" t="s">
        <v>11626</v>
      </c>
      <c r="T873" s="225" t="s">
        <v>11625</v>
      </c>
      <c r="U873" s="224" t="s">
        <v>890</v>
      </c>
      <c r="V873" s="224" t="s">
        <v>855</v>
      </c>
      <c r="W873" s="224" t="s">
        <v>938</v>
      </c>
      <c r="X873" s="228" t="str">
        <f>VLOOKUP(HelpMe7[[#This Row],[Technician]],Technicians[#All],3,FALSE)</f>
        <v>RAK Ceramics</v>
      </c>
      <c r="Y873" s="228" t="str">
        <f>VLOOKUP(HelpMe7[[#This Row],[Technician]],Technicians[#All],2,FALSE)</f>
        <v>SAP Basis</v>
      </c>
      <c r="Z873" s="230" t="str">
        <f>IF((TEXT("Oct 28, 2024 00:00 AM","mmm dd, yyyy hh:mm") - TEXT(HelpMe7[[#This Row],[Updated Creation Date]],"mmm dd, yyyy hh:mm"))&gt;0, "Yes","No")</f>
        <v>No</v>
      </c>
      <c r="AA873" s="230">
        <f ca="1">IF(HelpMe7[[#This Row],[Updated Resolved Date]]="-",NOW()-TEXT(HelpMe7[[#This Row],[Updated Creation Date]],"mmm dd, yyyy hh:mm"),HelpMe7[[#This Row],[Updated Resolved Date]]-HelpMe7[[#This Row],[Updated Creation Date]])</f>
        <v>9.4444444439432118E-2</v>
      </c>
      <c r="AB873" s="231">
        <f>YEAR(TEXT(HelpMe7[[#This Row],[Updated Creation Date]],"mmm dd, yyyy hh:mm"))</f>
        <v>2024</v>
      </c>
      <c r="AC873" s="228">
        <f>WEEKNUM(TEXT(HelpMe7[[#This Row],[Updated Creation Date]],"mmm dd, yyyy hh:mm"),2)</f>
        <v>46</v>
      </c>
      <c r="AD873" s="228" t="str">
        <f>_xlfn.CONCAT(HelpMe7[[#This Row],[Year]],"-W",HelpMe7[[#This Row],[Week'#]])</f>
        <v>2024-W46</v>
      </c>
      <c r="AE873" s="228" t="str">
        <f>IFERROR(VLOOKUP(HelpMe7[[#This Row],[ID]],CGTracker[#All],11,FALSE),"No CG Status Found")</f>
        <v>No CG Status Found</v>
      </c>
      <c r="AF873" s="228">
        <f>MONTH(TEXT(HelpMe7[[#This Row],[Updated Creation Date]],"mmm dd, yyyy hh:mm"))</f>
        <v>11</v>
      </c>
      <c r="AG873" s="228" t="str">
        <f>_xlfn.CONCAT(HelpMe7[[#This Row],[Year]],"-M",HelpMe7[[#This Row],[Month]])</f>
        <v>2024-M11</v>
      </c>
      <c r="AH873" s="228" t="str">
        <f ca="1">IF(HelpMe7[[#This Row],[Age]]&lt;2,"Less than 2",IF(HelpMe7[[#This Row],[Age]]&lt;5,"From 2 to 5",IF(HelpMe7[[#This Row],[Age]]&lt;10,"From 5 to 10","More than 10")))</f>
        <v>Less than 2</v>
      </c>
      <c r="AI8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45610.40902777778</v>
      </c>
      <c r="AJ8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45610.503472222219</v>
      </c>
    </row>
    <row r="874" spans="1:36" ht="14.45">
      <c r="A874" s="236" t="s">
        <v>11627</v>
      </c>
      <c r="B874" s="224" t="s">
        <v>156</v>
      </c>
      <c r="C874" s="224" t="s">
        <v>795</v>
      </c>
      <c r="D874" s="1" t="s">
        <v>6309</v>
      </c>
      <c r="E874" s="224" t="s">
        <v>6310</v>
      </c>
      <c r="F874" s="224" t="s">
        <v>518</v>
      </c>
      <c r="G874" s="224" t="s">
        <v>516</v>
      </c>
      <c r="H874" s="224" t="s">
        <v>403</v>
      </c>
      <c r="I874" s="227" t="s">
        <v>11628</v>
      </c>
      <c r="J874" s="225" t="s">
        <v>11629</v>
      </c>
      <c r="K874" s="224" t="s">
        <v>846</v>
      </c>
      <c r="L874" s="225" t="s">
        <v>11630</v>
      </c>
      <c r="M874" s="224" t="s">
        <v>933</v>
      </c>
      <c r="N874" s="224" t="s">
        <v>1024</v>
      </c>
      <c r="O874" s="224" t="s">
        <v>850</v>
      </c>
      <c r="P874" s="225" t="s">
        <v>11630</v>
      </c>
      <c r="Q874" s="224" t="s">
        <v>795</v>
      </c>
      <c r="R874" s="225" t="s">
        <v>11631</v>
      </c>
      <c r="S874" s="225" t="s">
        <v>11632</v>
      </c>
      <c r="T874" s="225" t="s">
        <v>11629</v>
      </c>
      <c r="U874" s="224" t="s">
        <v>855</v>
      </c>
      <c r="V874" s="224" t="s">
        <v>6317</v>
      </c>
      <c r="W874" s="224" t="s">
        <v>869</v>
      </c>
      <c r="X874" s="228" t="str">
        <f>VLOOKUP(HelpMe7[[#This Row],[Technician]],Technicians[#All],3,FALSE)</f>
        <v>Capgemini</v>
      </c>
      <c r="Y874" s="228" t="str">
        <f>VLOOKUP(HelpMe7[[#This Row],[Technician]],Technicians[#All],2,FALSE)</f>
        <v>SAP SD</v>
      </c>
      <c r="Z874" s="233" t="str">
        <f>IF((TEXT("Oct 28, 2024 00:00 AM","mmm dd, yyyy hh:mm") - TEXT(HelpMe7[[#This Row],[Updated Creation Date]],"mmm dd, yyyy hh:mm"))&gt;0, "Yes","No")</f>
        <v>No</v>
      </c>
      <c r="AA874" s="230">
        <f ca="1">IF(HelpMe7[[#This Row],[Updated Resolved Date]]="-",NOW()-TEXT(HelpMe7[[#This Row],[Updated Creation Date]],"mmm dd, yyyy hh:mm"),HelpMe7[[#This Row],[Updated Resolved Date]]-HelpMe7[[#This Row],[Updated Creation Date]])</f>
        <v>12.064583333332848</v>
      </c>
      <c r="AB874" s="231">
        <f>YEAR(TEXT(HelpMe7[[#This Row],[Updated Creation Date]],"mmm dd, yyyy hh:mm"))</f>
        <v>2024</v>
      </c>
      <c r="AC874" s="228">
        <f>WEEKNUM(TEXT(HelpMe7[[#This Row],[Updated Creation Date]],"mmm dd, yyyy hh:mm"),2)</f>
        <v>46</v>
      </c>
      <c r="AD874" s="228" t="str">
        <f>_xlfn.CONCAT(HelpMe7[[#This Row],[Year]],"-W",HelpMe7[[#This Row],[Week'#]])</f>
        <v>2024-W46</v>
      </c>
      <c r="AE874" s="228" t="str">
        <f>IFERROR(VLOOKUP(HelpMe7[[#This Row],[ID]],CGTracker[#All],11,FALSE),"No CG Status Found")</f>
        <v>No CG Status Found</v>
      </c>
      <c r="AF874" s="228">
        <f>MONTH(TEXT(HelpMe7[[#This Row],[Updated Creation Date]],"mmm dd, yyyy hh:mm"))</f>
        <v>11</v>
      </c>
      <c r="AG874" s="228" t="str">
        <f>_xlfn.CONCAT(HelpMe7[[#This Row],[Year]],"-M",HelpMe7[[#This Row],[Month]])</f>
        <v>2024-M11</v>
      </c>
      <c r="AH874" s="228" t="str">
        <f ca="1">IF(HelpMe7[[#This Row],[Age]]&lt;2,"Less than 2",IF(HelpMe7[[#This Row],[Age]]&lt;5,"From 2 to 5",IF(HelpMe7[[#This Row],[Age]]&lt;10,"From 5 to 10","More than 10")))</f>
        <v>More than 10</v>
      </c>
      <c r="AI8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45610.506944444445</v>
      </c>
      <c r="AJ8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45622.571527777778</v>
      </c>
    </row>
    <row r="875" spans="1:36" ht="26.1">
      <c r="A875" s="236" t="s">
        <v>11633</v>
      </c>
      <c r="B875" s="224" t="s">
        <v>117</v>
      </c>
      <c r="C875" s="224" t="s">
        <v>795</v>
      </c>
      <c r="D875" s="1" t="s">
        <v>6318</v>
      </c>
      <c r="E875" s="224" t="s">
        <v>6319</v>
      </c>
      <c r="F875" s="224" t="s">
        <v>881</v>
      </c>
      <c r="G875" s="224" t="s">
        <v>882</v>
      </c>
      <c r="H875" s="224" t="s">
        <v>403</v>
      </c>
      <c r="I875" s="227" t="s">
        <v>11624</v>
      </c>
      <c r="J875" s="225" t="s">
        <v>919</v>
      </c>
      <c r="K875" s="224" t="s">
        <v>890</v>
      </c>
      <c r="L875" s="225" t="s">
        <v>11634</v>
      </c>
      <c r="M875" s="224" t="s">
        <v>6319</v>
      </c>
      <c r="N875" s="224" t="s">
        <v>1666</v>
      </c>
      <c r="O875" s="224" t="s">
        <v>850</v>
      </c>
      <c r="P875" s="225" t="s">
        <v>11634</v>
      </c>
      <c r="Q875" s="224" t="s">
        <v>795</v>
      </c>
      <c r="R875" s="225" t="s">
        <v>11635</v>
      </c>
      <c r="S875" s="225" t="s">
        <v>11636</v>
      </c>
      <c r="T875" s="225" t="s">
        <v>919</v>
      </c>
      <c r="U875" s="224" t="s">
        <v>890</v>
      </c>
      <c r="V875" s="224" t="s">
        <v>855</v>
      </c>
      <c r="W875" s="224" t="s">
        <v>938</v>
      </c>
      <c r="X875" s="228" t="str">
        <f>VLOOKUP(HelpMe7[[#This Row],[Technician]],Technicians[#All],3,FALSE)</f>
        <v>RAK Ceramics</v>
      </c>
      <c r="Y875" s="228" t="str">
        <f>VLOOKUP(HelpMe7[[#This Row],[Technician]],Technicians[#All],2,FALSE)</f>
        <v>SAP Basis</v>
      </c>
      <c r="Z875" s="230" t="str">
        <f>IF((TEXT("Oct 28, 2024 00:00 AM","mmm dd, yyyy hh:mm") - TEXT(HelpMe7[[#This Row],[Updated Creation Date]],"mmm dd, yyyy hh:mm"))&gt;0, "Yes","No")</f>
        <v>No</v>
      </c>
      <c r="AA875" s="230">
        <f ca="1">IF(HelpMe7[[#This Row],[Updated Resolved Date]]="-",NOW()-TEXT(HelpMe7[[#This Row],[Updated Creation Date]],"mmm dd, yyyy hh:mm"),HelpMe7[[#This Row],[Updated Resolved Date]]-HelpMe7[[#This Row],[Updated Creation Date]])</f>
        <v>1.1916666666656965</v>
      </c>
      <c r="AB875" s="231">
        <f>YEAR(TEXT(HelpMe7[[#This Row],[Updated Creation Date]],"mmm dd, yyyy hh:mm"))</f>
        <v>2024</v>
      </c>
      <c r="AC875" s="228">
        <f>WEEKNUM(TEXT(HelpMe7[[#This Row],[Updated Creation Date]],"mmm dd, yyyy hh:mm"),2)</f>
        <v>46</v>
      </c>
      <c r="AD875" s="228" t="str">
        <f>_xlfn.CONCAT(HelpMe7[[#This Row],[Year]],"-W",HelpMe7[[#This Row],[Week'#]])</f>
        <v>2024-W46</v>
      </c>
      <c r="AE875" s="228" t="str">
        <f>IFERROR(VLOOKUP(HelpMe7[[#This Row],[ID]],CGTracker[#All],11,FALSE),"No CG Status Found")</f>
        <v>No CG Status Found</v>
      </c>
      <c r="AF875" s="228">
        <f>MONTH(TEXT(HelpMe7[[#This Row],[Updated Creation Date]],"mmm dd, yyyy hh:mm"))</f>
        <v>11</v>
      </c>
      <c r="AG875" s="228" t="str">
        <f>_xlfn.CONCAT(HelpMe7[[#This Row],[Year]],"-M",HelpMe7[[#This Row],[Month]])</f>
        <v>2024-M11</v>
      </c>
      <c r="AH875" s="228" t="str">
        <f ca="1">IF(HelpMe7[[#This Row],[Age]]&lt;2,"Less than 2",IF(HelpMe7[[#This Row],[Age]]&lt;5,"From 2 to 5",IF(HelpMe7[[#This Row],[Age]]&lt;10,"From 5 to 10","More than 10")))</f>
        <v>Less than 2</v>
      </c>
      <c r="AI8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45610.40902777778</v>
      </c>
      <c r="AJ8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45611.600694444445</v>
      </c>
    </row>
    <row r="876" spans="1:36" ht="26.1">
      <c r="A876" s="236" t="s">
        <v>11637</v>
      </c>
      <c r="B876" s="224" t="s">
        <v>117</v>
      </c>
      <c r="C876" s="224" t="s">
        <v>892</v>
      </c>
      <c r="D876" s="1" t="s">
        <v>6324</v>
      </c>
      <c r="E876" s="224" t="s">
        <v>1363</v>
      </c>
      <c r="F876" s="224" t="s">
        <v>3586</v>
      </c>
      <c r="G876" s="224" t="s">
        <v>2076</v>
      </c>
      <c r="H876" s="224" t="s">
        <v>268</v>
      </c>
      <c r="I876" s="227" t="s">
        <v>6016</v>
      </c>
      <c r="J876" s="225" t="s">
        <v>919</v>
      </c>
      <c r="K876" s="224" t="s">
        <v>846</v>
      </c>
      <c r="L876" s="225" t="s">
        <v>855</v>
      </c>
      <c r="M876" s="224" t="s">
        <v>1363</v>
      </c>
      <c r="N876" s="224" t="s">
        <v>934</v>
      </c>
      <c r="O876" s="224" t="s">
        <v>855</v>
      </c>
      <c r="P876" s="225" t="s">
        <v>11638</v>
      </c>
      <c r="Q876" s="224" t="s">
        <v>855</v>
      </c>
      <c r="R876" s="225" t="s">
        <v>855</v>
      </c>
      <c r="S876" s="225" t="s">
        <v>855</v>
      </c>
      <c r="T876" s="225" t="s">
        <v>919</v>
      </c>
      <c r="U876" s="224" t="s">
        <v>846</v>
      </c>
      <c r="V876" s="224" t="s">
        <v>6327</v>
      </c>
      <c r="W876" s="224" t="s">
        <v>869</v>
      </c>
      <c r="X876" s="228" t="str">
        <f>VLOOKUP(HelpMe7[[#This Row],[Technician]],Technicians[#All],3,FALSE)</f>
        <v>Capgemini</v>
      </c>
      <c r="Y876" s="228" t="str">
        <f>VLOOKUP(HelpMe7[[#This Row],[Technician]],Technicians[#All],2,FALSE)</f>
        <v>SAP PP</v>
      </c>
      <c r="Z876" s="230" t="str">
        <f>IF((TEXT("Oct 28, 2024 00:00 AM","mmm dd, yyyy hh:mm") - TEXT(HelpMe7[[#This Row],[Updated Creation Date]],"mmm dd, yyyy hh:mm"))&gt;0, "Yes","No")</f>
        <v>No</v>
      </c>
      <c r="AA876" s="230">
        <f ca="1">IF(HelpMe7[[#This Row],[Updated Resolved Date]]="-",NOW()-TEXT(HelpMe7[[#This Row],[Updated Creation Date]],"mmm dd, yyyy hh:mm"),HelpMe7[[#This Row],[Updated Resolved Date]]-HelpMe7[[#This Row],[Updated Creation Date]])</f>
        <v>43.26099097221595</v>
      </c>
      <c r="AB876" s="231">
        <f>YEAR(TEXT(HelpMe7[[#This Row],[Updated Creation Date]],"mmm dd, yyyy hh:mm"))</f>
        <v>2024</v>
      </c>
      <c r="AC876" s="228">
        <f>WEEKNUM(TEXT(HelpMe7[[#This Row],[Updated Creation Date]],"mmm dd, yyyy hh:mm"),2)</f>
        <v>46</v>
      </c>
      <c r="AD876" s="228" t="str">
        <f>_xlfn.CONCAT(HelpMe7[[#This Row],[Year]],"-W",HelpMe7[[#This Row],[Week'#]])</f>
        <v>2024-W46</v>
      </c>
      <c r="AE876" s="228" t="str">
        <f>IFERROR(VLOOKUP(HelpMe7[[#This Row],[ID]],CGTracker[#All],11,FALSE),"No CG Status Found")</f>
        <v>No CG Status Found</v>
      </c>
      <c r="AF876" s="228">
        <f>MONTH(TEXT(HelpMe7[[#This Row],[Updated Creation Date]],"mmm dd, yyyy hh:mm"))</f>
        <v>11</v>
      </c>
      <c r="AG876" s="228" t="str">
        <f>_xlfn.CONCAT(HelpMe7[[#This Row],[Year]],"-M",HelpMe7[[#This Row],[Month]])</f>
        <v>2024-M11</v>
      </c>
      <c r="AH876" s="228" t="str">
        <f ca="1">IF(HelpMe7[[#This Row],[Age]]&lt;2,"Less than 2",IF(HelpMe7[[#This Row],[Age]]&lt;5,"From 2 to 5",IF(HelpMe7[[#This Row],[Age]]&lt;10,"From 5 to 10","More than 10")))</f>
        <v>More than 10</v>
      </c>
      <c r="AI8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45610.496527777781</v>
      </c>
      <c r="AJ8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77" spans="1:36" ht="26.1">
      <c r="A877" s="236" t="s">
        <v>11639</v>
      </c>
      <c r="B877" s="224" t="s">
        <v>117</v>
      </c>
      <c r="C877" s="224" t="s">
        <v>795</v>
      </c>
      <c r="D877" s="1" t="s">
        <v>6328</v>
      </c>
      <c r="E877" s="224" t="s">
        <v>2840</v>
      </c>
      <c r="F877" s="224" t="s">
        <v>881</v>
      </c>
      <c r="G877" s="224" t="s">
        <v>882</v>
      </c>
      <c r="H877" s="224" t="s">
        <v>403</v>
      </c>
      <c r="I877" s="227" t="s">
        <v>11640</v>
      </c>
      <c r="J877" s="225" t="s">
        <v>11641</v>
      </c>
      <c r="K877" s="224" t="s">
        <v>890</v>
      </c>
      <c r="L877" s="225" t="s">
        <v>11332</v>
      </c>
      <c r="M877" s="224" t="s">
        <v>2840</v>
      </c>
      <c r="N877" s="224" t="s">
        <v>1555</v>
      </c>
      <c r="O877" s="224" t="s">
        <v>850</v>
      </c>
      <c r="P877" s="225" t="s">
        <v>11332</v>
      </c>
      <c r="Q877" s="224" t="s">
        <v>795</v>
      </c>
      <c r="R877" s="225" t="s">
        <v>11642</v>
      </c>
      <c r="S877" s="225" t="s">
        <v>11643</v>
      </c>
      <c r="T877" s="225" t="s">
        <v>11641</v>
      </c>
      <c r="U877" s="224" t="s">
        <v>890</v>
      </c>
      <c r="V877" s="224" t="s">
        <v>855</v>
      </c>
      <c r="W877" s="224" t="s">
        <v>938</v>
      </c>
      <c r="X877" s="228" t="str">
        <f>VLOOKUP(HelpMe7[[#This Row],[Technician]],Technicians[#All],3,FALSE)</f>
        <v>RAK Ceramics</v>
      </c>
      <c r="Y877" s="228" t="str">
        <f>VLOOKUP(HelpMe7[[#This Row],[Technician]],Technicians[#All],2,FALSE)</f>
        <v>SAP Basis</v>
      </c>
      <c r="Z877" s="230" t="str">
        <f>IF((TEXT("Oct 28, 2024 00:00 AM","mmm dd, yyyy hh:mm") - TEXT(HelpMe7[[#This Row],[Updated Creation Date]],"mmm dd, yyyy hh:mm"))&gt;0, "Yes","No")</f>
        <v>No</v>
      </c>
      <c r="AA877" s="230">
        <f ca="1">IF(HelpMe7[[#This Row],[Updated Resolved Date]]="-",NOW()-TEXT(HelpMe7[[#This Row],[Updated Creation Date]],"mmm dd, yyyy hh:mm"),HelpMe7[[#This Row],[Updated Resolved Date]]-HelpMe7[[#This Row],[Updated Creation Date]])</f>
        <v>4.1437499999956344</v>
      </c>
      <c r="AB877" s="231">
        <f>YEAR(TEXT(HelpMe7[[#This Row],[Updated Creation Date]],"mmm dd, yyyy hh:mm"))</f>
        <v>2024</v>
      </c>
      <c r="AC877" s="228">
        <f>WEEKNUM(TEXT(HelpMe7[[#This Row],[Updated Creation Date]],"mmm dd, yyyy hh:mm"),2)</f>
        <v>46</v>
      </c>
      <c r="AD877" s="228" t="str">
        <f>_xlfn.CONCAT(HelpMe7[[#This Row],[Year]],"-W",HelpMe7[[#This Row],[Week'#]])</f>
        <v>2024-W46</v>
      </c>
      <c r="AE877" s="228" t="str">
        <f>IFERROR(VLOOKUP(HelpMe7[[#This Row],[ID]],CGTracker[#All],11,FALSE),"No CG Status Found")</f>
        <v>No CG Status Found</v>
      </c>
      <c r="AF877" s="228">
        <f>MONTH(TEXT(HelpMe7[[#This Row],[Updated Creation Date]],"mmm dd, yyyy hh:mm"))</f>
        <v>11</v>
      </c>
      <c r="AG877" s="228" t="str">
        <f>_xlfn.CONCAT(HelpMe7[[#This Row],[Year]],"-M",HelpMe7[[#This Row],[Month]])</f>
        <v>2024-M11</v>
      </c>
      <c r="AH877" s="228" t="str">
        <f ca="1">IF(HelpMe7[[#This Row],[Age]]&lt;2,"Less than 2",IF(HelpMe7[[#This Row],[Age]]&lt;5,"From 2 to 5",IF(HelpMe7[[#This Row],[Age]]&lt;10,"From 5 to 10","More than 10")))</f>
        <v>From 2 to 5</v>
      </c>
      <c r="AI8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45610.505555555559</v>
      </c>
      <c r="AJ8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45614.649305555555</v>
      </c>
    </row>
    <row r="878" spans="1:36" ht="26.1">
      <c r="A878" s="236" t="s">
        <v>11644</v>
      </c>
      <c r="B878" s="224" t="s">
        <v>117</v>
      </c>
      <c r="C878" s="224" t="s">
        <v>795</v>
      </c>
      <c r="D878" s="1" t="s">
        <v>6334</v>
      </c>
      <c r="E878" s="224" t="s">
        <v>959</v>
      </c>
      <c r="F878" s="224" t="s">
        <v>881</v>
      </c>
      <c r="G878" s="224" t="s">
        <v>882</v>
      </c>
      <c r="H878" s="224" t="s">
        <v>403</v>
      </c>
      <c r="I878" s="227" t="s">
        <v>11645</v>
      </c>
      <c r="J878" s="225" t="s">
        <v>11646</v>
      </c>
      <c r="K878" s="224" t="s">
        <v>890</v>
      </c>
      <c r="L878" s="225" t="s">
        <v>11461</v>
      </c>
      <c r="M878" s="224" t="s">
        <v>933</v>
      </c>
      <c r="N878" s="224" t="s">
        <v>963</v>
      </c>
      <c r="O878" s="224" t="s">
        <v>850</v>
      </c>
      <c r="P878" s="225" t="s">
        <v>11461</v>
      </c>
      <c r="Q878" s="224" t="s">
        <v>795</v>
      </c>
      <c r="R878" s="225" t="s">
        <v>11647</v>
      </c>
      <c r="S878" s="225" t="s">
        <v>11648</v>
      </c>
      <c r="T878" s="225" t="s">
        <v>11646</v>
      </c>
      <c r="U878" s="224" t="s">
        <v>890</v>
      </c>
      <c r="V878" s="224" t="s">
        <v>855</v>
      </c>
      <c r="W878" s="224" t="s">
        <v>938</v>
      </c>
      <c r="X878" s="228" t="str">
        <f>VLOOKUP(HelpMe7[[#This Row],[Technician]],Technicians[#All],3,FALSE)</f>
        <v>RAK Ceramics</v>
      </c>
      <c r="Y878" s="228" t="str">
        <f>VLOOKUP(HelpMe7[[#This Row],[Technician]],Technicians[#All],2,FALSE)</f>
        <v>SAP Basis</v>
      </c>
      <c r="Z878" s="233" t="str">
        <f>IF((TEXT("Oct 28, 2024 00:00 AM","mmm dd, yyyy hh:mm") - TEXT(HelpMe7[[#This Row],[Updated Creation Date]],"mmm dd, yyyy hh:mm"))&gt;0, "Yes","No")</f>
        <v>No</v>
      </c>
      <c r="AA878" s="230">
        <f ca="1">IF(HelpMe7[[#This Row],[Updated Resolved Date]]="-",NOW()-TEXT(HelpMe7[[#This Row],[Updated Creation Date]],"mmm dd, yyyy hh:mm"),HelpMe7[[#This Row],[Updated Resolved Date]]-HelpMe7[[#This Row],[Updated Creation Date]])</f>
        <v>0.87291666666715173</v>
      </c>
      <c r="AB878" s="231">
        <f>YEAR(TEXT(HelpMe7[[#This Row],[Updated Creation Date]],"mmm dd, yyyy hh:mm"))</f>
        <v>2024</v>
      </c>
      <c r="AC878" s="228">
        <f>WEEKNUM(TEXT(HelpMe7[[#This Row],[Updated Creation Date]],"mmm dd, yyyy hh:mm"),2)</f>
        <v>46</v>
      </c>
      <c r="AD878" s="228" t="str">
        <f>_xlfn.CONCAT(HelpMe7[[#This Row],[Year]],"-W",HelpMe7[[#This Row],[Week'#]])</f>
        <v>2024-W46</v>
      </c>
      <c r="AE878" s="228" t="str">
        <f>IFERROR(VLOOKUP(HelpMe7[[#This Row],[ID]],CGTracker[#All],11,FALSE),"No CG Status Found")</f>
        <v>No CG Status Found</v>
      </c>
      <c r="AF878" s="228">
        <f>MONTH(TEXT(HelpMe7[[#This Row],[Updated Creation Date]],"mmm dd, yyyy hh:mm"))</f>
        <v>11</v>
      </c>
      <c r="AG878" s="228" t="str">
        <f>_xlfn.CONCAT(HelpMe7[[#This Row],[Year]],"-M",HelpMe7[[#This Row],[Month]])</f>
        <v>2024-M11</v>
      </c>
      <c r="AH878" s="228" t="str">
        <f ca="1">IF(HelpMe7[[#This Row],[Age]]&lt;2,"Less than 2",IF(HelpMe7[[#This Row],[Age]]&lt;5,"From 2 to 5",IF(HelpMe7[[#This Row],[Age]]&lt;10,"From 5 to 10","More than 10")))</f>
        <v>Less than 2</v>
      </c>
      <c r="AI8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45610.719444444447</v>
      </c>
      <c r="AJ8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45611.592361111114</v>
      </c>
    </row>
    <row r="879" spans="1:36" ht="26.1">
      <c r="A879" s="236" t="s">
        <v>11649</v>
      </c>
      <c r="B879" s="224" t="s">
        <v>117</v>
      </c>
      <c r="C879" s="224" t="s">
        <v>892</v>
      </c>
      <c r="D879" s="1" t="s">
        <v>6340</v>
      </c>
      <c r="E879" s="224" t="s">
        <v>880</v>
      </c>
      <c r="F879" s="224" t="s">
        <v>881</v>
      </c>
      <c r="G879" s="224" t="s">
        <v>882</v>
      </c>
      <c r="H879" s="224" t="s">
        <v>403</v>
      </c>
      <c r="I879" s="227" t="s">
        <v>11650</v>
      </c>
      <c r="J879" s="225" t="s">
        <v>11651</v>
      </c>
      <c r="K879" s="224" t="s">
        <v>890</v>
      </c>
      <c r="L879" s="225" t="s">
        <v>11461</v>
      </c>
      <c r="M879" s="224" t="s">
        <v>880</v>
      </c>
      <c r="N879" s="224" t="s">
        <v>886</v>
      </c>
      <c r="O879" s="224" t="s">
        <v>850</v>
      </c>
      <c r="P879" s="225" t="s">
        <v>11461</v>
      </c>
      <c r="Q879" s="224" t="s">
        <v>795</v>
      </c>
      <c r="R879" s="225" t="s">
        <v>11652</v>
      </c>
      <c r="S879" s="225" t="s">
        <v>11653</v>
      </c>
      <c r="T879" s="225" t="s">
        <v>11651</v>
      </c>
      <c r="U879" s="224" t="s">
        <v>890</v>
      </c>
      <c r="V879" s="224" t="s">
        <v>855</v>
      </c>
      <c r="W879" s="224" t="s">
        <v>938</v>
      </c>
      <c r="X879" s="228" t="str">
        <f>VLOOKUP(HelpMe7[[#This Row],[Technician]],Technicians[#All],3,FALSE)</f>
        <v>RAK Ceramics</v>
      </c>
      <c r="Y879" s="228" t="str">
        <f>VLOOKUP(HelpMe7[[#This Row],[Technician]],Technicians[#All],2,FALSE)</f>
        <v>SAP Basis</v>
      </c>
      <c r="Z879" s="230" t="str">
        <f>IF((TEXT("Oct 28, 2024 00:00 AM","mmm dd, yyyy hh:mm") - TEXT(HelpMe7[[#This Row],[Updated Creation Date]],"mmm dd, yyyy hh:mm"))&gt;0, "Yes","No")</f>
        <v>No</v>
      </c>
      <c r="AA879" s="230">
        <f ca="1">IF(HelpMe7[[#This Row],[Updated Resolved Date]]="-",NOW()-TEXT(HelpMe7[[#This Row],[Updated Creation Date]],"mmm dd, yyyy hh:mm"),HelpMe7[[#This Row],[Updated Resolved Date]]-HelpMe7[[#This Row],[Updated Creation Date]])</f>
        <v>0.81041666666715173</v>
      </c>
      <c r="AB879" s="231">
        <f>YEAR(TEXT(HelpMe7[[#This Row],[Updated Creation Date]],"mmm dd, yyyy hh:mm"))</f>
        <v>2024</v>
      </c>
      <c r="AC879" s="228">
        <f>WEEKNUM(TEXT(HelpMe7[[#This Row],[Updated Creation Date]],"mmm dd, yyyy hh:mm"),2)</f>
        <v>46</v>
      </c>
      <c r="AD879" s="228" t="str">
        <f>_xlfn.CONCAT(HelpMe7[[#This Row],[Year]],"-W",HelpMe7[[#This Row],[Week'#]])</f>
        <v>2024-W46</v>
      </c>
      <c r="AE879" s="228" t="str">
        <f>IFERROR(VLOOKUP(HelpMe7[[#This Row],[ID]],CGTracker[#All],11,FALSE),"No CG Status Found")</f>
        <v>No CG Status Found</v>
      </c>
      <c r="AF879" s="228">
        <f>MONTH(TEXT(HelpMe7[[#This Row],[Updated Creation Date]],"mmm dd, yyyy hh:mm"))</f>
        <v>11</v>
      </c>
      <c r="AG879" s="228" t="str">
        <f>_xlfn.CONCAT(HelpMe7[[#This Row],[Year]],"-M",HelpMe7[[#This Row],[Month]])</f>
        <v>2024-M11</v>
      </c>
      <c r="AH879" s="228" t="str">
        <f ca="1">IF(HelpMe7[[#This Row],[Age]]&lt;2,"Less than 2",IF(HelpMe7[[#This Row],[Age]]&lt;5,"From 2 to 5",IF(HelpMe7[[#This Row],[Age]]&lt;10,"From 5 to 10","More than 10")))</f>
        <v>Less than 2</v>
      </c>
      <c r="AI8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45610.779166666667</v>
      </c>
      <c r="AJ8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45611.589583333334</v>
      </c>
    </row>
    <row r="880" spans="1:36" ht="26.1">
      <c r="A880" s="236" t="s">
        <v>11654</v>
      </c>
      <c r="B880" s="224" t="s">
        <v>117</v>
      </c>
      <c r="C880" s="224" t="s">
        <v>795</v>
      </c>
      <c r="D880" s="1" t="s">
        <v>6346</v>
      </c>
      <c r="E880" s="224" t="s">
        <v>6347</v>
      </c>
      <c r="F880" s="224" t="s">
        <v>881</v>
      </c>
      <c r="G880" s="224" t="s">
        <v>882</v>
      </c>
      <c r="H880" s="224" t="s">
        <v>403</v>
      </c>
      <c r="I880" s="227" t="s">
        <v>11655</v>
      </c>
      <c r="J880" s="225" t="s">
        <v>11656</v>
      </c>
      <c r="K880" s="224" t="s">
        <v>890</v>
      </c>
      <c r="L880" s="225" t="s">
        <v>11461</v>
      </c>
      <c r="M880" s="224" t="s">
        <v>933</v>
      </c>
      <c r="N880" s="224" t="s">
        <v>1041</v>
      </c>
      <c r="O880" s="224" t="s">
        <v>850</v>
      </c>
      <c r="P880" s="225" t="s">
        <v>11461</v>
      </c>
      <c r="Q880" s="224" t="s">
        <v>795</v>
      </c>
      <c r="R880" s="225" t="s">
        <v>11657</v>
      </c>
      <c r="S880" s="225" t="s">
        <v>11657</v>
      </c>
      <c r="T880" s="225" t="s">
        <v>11656</v>
      </c>
      <c r="U880" s="224" t="s">
        <v>890</v>
      </c>
      <c r="V880" s="224" t="s">
        <v>855</v>
      </c>
      <c r="W880" s="224" t="s">
        <v>938</v>
      </c>
      <c r="X880" s="228" t="str">
        <f>VLOOKUP(HelpMe7[[#This Row],[Technician]],Technicians[#All],3,FALSE)</f>
        <v>RAK Ceramics</v>
      </c>
      <c r="Y880" s="228" t="str">
        <f>VLOOKUP(HelpMe7[[#This Row],[Technician]],Technicians[#All],2,FALSE)</f>
        <v>SAP Basis</v>
      </c>
      <c r="Z880" s="230" t="str">
        <f>IF((TEXT("Oct 28, 2024 00:00 AM","mmm dd, yyyy hh:mm") - TEXT(HelpMe7[[#This Row],[Updated Creation Date]],"mmm dd, yyyy hh:mm"))&gt;0, "Yes","No")</f>
        <v>No</v>
      </c>
      <c r="AA880" s="230">
        <f ca="1">IF(HelpMe7[[#This Row],[Updated Resolved Date]]="-",NOW()-TEXT(HelpMe7[[#This Row],[Updated Creation Date]],"mmm dd, yyyy hh:mm"),HelpMe7[[#This Row],[Updated Resolved Date]]-HelpMe7[[#This Row],[Updated Creation Date]])</f>
        <v>0.13819444444379769</v>
      </c>
      <c r="AB880" s="231">
        <f>YEAR(TEXT(HelpMe7[[#This Row],[Updated Creation Date]],"mmm dd, yyyy hh:mm"))</f>
        <v>2024</v>
      </c>
      <c r="AC880" s="228">
        <f>WEEKNUM(TEXT(HelpMe7[[#This Row],[Updated Creation Date]],"mmm dd, yyyy hh:mm"),2)</f>
        <v>46</v>
      </c>
      <c r="AD880" s="228" t="str">
        <f>_xlfn.CONCAT(HelpMe7[[#This Row],[Year]],"-W",HelpMe7[[#This Row],[Week'#]])</f>
        <v>2024-W46</v>
      </c>
      <c r="AE880" s="228" t="str">
        <f>IFERROR(VLOOKUP(HelpMe7[[#This Row],[ID]],CGTracker[#All],11,FALSE),"No CG Status Found")</f>
        <v>No CG Status Found</v>
      </c>
      <c r="AF880" s="228">
        <f>MONTH(TEXT(HelpMe7[[#This Row],[Updated Creation Date]],"mmm dd, yyyy hh:mm"))</f>
        <v>11</v>
      </c>
      <c r="AG880" s="228" t="str">
        <f>_xlfn.CONCAT(HelpMe7[[#This Row],[Year]],"-M",HelpMe7[[#This Row],[Month]])</f>
        <v>2024-M11</v>
      </c>
      <c r="AH880" s="228" t="str">
        <f ca="1">IF(HelpMe7[[#This Row],[Age]]&lt;2,"Less than 2",IF(HelpMe7[[#This Row],[Age]]&lt;5,"From 2 to 5",IF(HelpMe7[[#This Row],[Age]]&lt;10,"From 5 to 10","More than 10")))</f>
        <v>Less than 2</v>
      </c>
      <c r="AI8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45611.452777777777</v>
      </c>
      <c r="AJ8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45611.59097222222</v>
      </c>
    </row>
    <row r="881" spans="1:36" ht="26.1">
      <c r="A881" s="236" t="s">
        <v>11658</v>
      </c>
      <c r="B881" s="224" t="s">
        <v>156</v>
      </c>
      <c r="C881" s="224" t="s">
        <v>795</v>
      </c>
      <c r="D881" s="1" t="s">
        <v>6352</v>
      </c>
      <c r="E881" s="224" t="s">
        <v>6353</v>
      </c>
      <c r="F881" s="224" t="s">
        <v>603</v>
      </c>
      <c r="G881" s="224" t="s">
        <v>860</v>
      </c>
      <c r="H881" s="224" t="s">
        <v>268</v>
      </c>
      <c r="I881" s="227" t="s">
        <v>11659</v>
      </c>
      <c r="J881" s="225" t="s">
        <v>11660</v>
      </c>
      <c r="K881" s="224" t="s">
        <v>6356</v>
      </c>
      <c r="L881" s="225" t="s">
        <v>855</v>
      </c>
      <c r="M881" s="224" t="s">
        <v>933</v>
      </c>
      <c r="N881" s="224" t="s">
        <v>5971</v>
      </c>
      <c r="O881" s="224" t="s">
        <v>850</v>
      </c>
      <c r="P881" s="225" t="s">
        <v>11661</v>
      </c>
      <c r="Q881" s="224" t="s">
        <v>795</v>
      </c>
      <c r="R881" s="225" t="s">
        <v>855</v>
      </c>
      <c r="S881" s="225" t="s">
        <v>11662</v>
      </c>
      <c r="T881" s="225" t="s">
        <v>11660</v>
      </c>
      <c r="U881" s="224" t="s">
        <v>855</v>
      </c>
      <c r="V881" s="224" t="s">
        <v>855</v>
      </c>
      <c r="W881" s="224" t="s">
        <v>6360</v>
      </c>
      <c r="X881" s="228" t="str">
        <f>VLOOKUP(HelpMe7[[#This Row],[Technician]],Technicians[#All],3,FALSE)</f>
        <v>RAK Ceramics</v>
      </c>
      <c r="Y881" s="228" t="str">
        <f>VLOOKUP(HelpMe7[[#This Row],[Technician]],Technicians[#All],2,FALSE)</f>
        <v>SAP ABAP</v>
      </c>
      <c r="Z881" s="230" t="str">
        <f>IF((TEXT("Oct 28, 2024 00:00 AM","mmm dd, yyyy hh:mm") - TEXT(HelpMe7[[#This Row],[Updated Creation Date]],"mmm dd, yyyy hh:mm"))&gt;0, "Yes","No")</f>
        <v>No</v>
      </c>
      <c r="AA881" s="230">
        <f ca="1">IF(HelpMe7[[#This Row],[Updated Resolved Date]]="-",NOW()-TEXT(HelpMe7[[#This Row],[Updated Creation Date]],"mmm dd, yyyy hh:mm"),HelpMe7[[#This Row],[Updated Resolved Date]]-HelpMe7[[#This Row],[Updated Creation Date]])</f>
        <v>42.256824305550253</v>
      </c>
      <c r="AB881" s="231">
        <f>YEAR(TEXT(HelpMe7[[#This Row],[Updated Creation Date]],"mmm dd, yyyy hh:mm"))</f>
        <v>2024</v>
      </c>
      <c r="AC881" s="228">
        <f>WEEKNUM(TEXT(HelpMe7[[#This Row],[Updated Creation Date]],"mmm dd, yyyy hh:mm"),2)</f>
        <v>46</v>
      </c>
      <c r="AD881" s="228" t="str">
        <f>_xlfn.CONCAT(HelpMe7[[#This Row],[Year]],"-W",HelpMe7[[#This Row],[Week'#]])</f>
        <v>2024-W46</v>
      </c>
      <c r="AE881" s="228" t="str">
        <f>IFERROR(VLOOKUP(HelpMe7[[#This Row],[ID]],CGTracker[#All],11,FALSE),"No CG Status Found")</f>
        <v>No CG Status Found</v>
      </c>
      <c r="AF881" s="228">
        <f>MONTH(TEXT(HelpMe7[[#This Row],[Updated Creation Date]],"mmm dd, yyyy hh:mm"))</f>
        <v>11</v>
      </c>
      <c r="AG881" s="228" t="str">
        <f>_xlfn.CONCAT(HelpMe7[[#This Row],[Year]],"-M",HelpMe7[[#This Row],[Month]])</f>
        <v>2024-M11</v>
      </c>
      <c r="AH881" s="228" t="str">
        <f ca="1">IF(HelpMe7[[#This Row],[Age]]&lt;2,"Less than 2",IF(HelpMe7[[#This Row],[Age]]&lt;5,"From 2 to 5",IF(HelpMe7[[#This Row],[Age]]&lt;10,"From 5 to 10","More than 10")))</f>
        <v>More than 10</v>
      </c>
      <c r="AI8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45611.500694444447</v>
      </c>
      <c r="AJ8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82" spans="1:36" ht="26.1">
      <c r="A882" s="236" t="s">
        <v>11663</v>
      </c>
      <c r="B882" s="224" t="s">
        <v>117</v>
      </c>
      <c r="C882" s="224" t="s">
        <v>841</v>
      </c>
      <c r="D882" s="1" t="s">
        <v>6361</v>
      </c>
      <c r="E882" s="224" t="s">
        <v>6362</v>
      </c>
      <c r="F882" s="224" t="s">
        <v>1054</v>
      </c>
      <c r="G882" s="224" t="s">
        <v>1055</v>
      </c>
      <c r="H882" s="224" t="s">
        <v>268</v>
      </c>
      <c r="I882" s="227" t="s">
        <v>11664</v>
      </c>
      <c r="J882" s="225" t="s">
        <v>919</v>
      </c>
      <c r="K882" s="224" t="s">
        <v>846</v>
      </c>
      <c r="L882" s="225" t="s">
        <v>855</v>
      </c>
      <c r="M882" s="224" t="s">
        <v>933</v>
      </c>
      <c r="N882" s="224" t="s">
        <v>2090</v>
      </c>
      <c r="O882" s="224" t="s">
        <v>855</v>
      </c>
      <c r="P882" s="225" t="s">
        <v>11665</v>
      </c>
      <c r="Q882" s="224" t="s">
        <v>855</v>
      </c>
      <c r="R882" s="225" t="s">
        <v>855</v>
      </c>
      <c r="S882" s="225" t="s">
        <v>855</v>
      </c>
      <c r="T882" s="225" t="s">
        <v>919</v>
      </c>
      <c r="U882" s="224" t="s">
        <v>846</v>
      </c>
      <c r="V882" s="224" t="s">
        <v>855</v>
      </c>
      <c r="W882" s="224" t="s">
        <v>869</v>
      </c>
      <c r="X882" s="228" t="str">
        <f>VLOOKUP(HelpMe7[[#This Row],[Technician]],Technicians[#All],3,FALSE)</f>
        <v>RAK Ceramics</v>
      </c>
      <c r="Y882" s="228" t="str">
        <f>VLOOKUP(HelpMe7[[#This Row],[Technician]],Technicians[#All],2,FALSE)</f>
        <v>SAP PP</v>
      </c>
      <c r="Z882" s="230" t="str">
        <f>IF((TEXT("Oct 28, 2024 00:00 AM","mmm dd, yyyy hh:mm") - TEXT(HelpMe7[[#This Row],[Updated Creation Date]],"mmm dd, yyyy hh:mm"))&gt;0, "Yes","No")</f>
        <v>No</v>
      </c>
      <c r="AA882" s="230">
        <f ca="1">IF(HelpMe7[[#This Row],[Updated Resolved Date]]="-",NOW()-TEXT(HelpMe7[[#This Row],[Updated Creation Date]],"mmm dd, yyyy hh:mm"),HelpMe7[[#This Row],[Updated Resolved Date]]-HelpMe7[[#This Row],[Updated Creation Date]])</f>
        <v>41.394324305554619</v>
      </c>
      <c r="AB882" s="231">
        <f>YEAR(TEXT(HelpMe7[[#This Row],[Updated Creation Date]],"mmm dd, yyyy hh:mm"))</f>
        <v>2024</v>
      </c>
      <c r="AC882" s="228">
        <f>WEEKNUM(TEXT(HelpMe7[[#This Row],[Updated Creation Date]],"mmm dd, yyyy hh:mm"),2)</f>
        <v>46</v>
      </c>
      <c r="AD882" s="228" t="str">
        <f>_xlfn.CONCAT(HelpMe7[[#This Row],[Year]],"-W",HelpMe7[[#This Row],[Week'#]])</f>
        <v>2024-W46</v>
      </c>
      <c r="AE882" s="228" t="str">
        <f>IFERROR(VLOOKUP(HelpMe7[[#This Row],[ID]],CGTracker[#All],11,FALSE),"No CG Status Found")</f>
        <v>No CG Status Found</v>
      </c>
      <c r="AF882" s="228">
        <f>MONTH(TEXT(HelpMe7[[#This Row],[Updated Creation Date]],"mmm dd, yyyy hh:mm"))</f>
        <v>11</v>
      </c>
      <c r="AG882" s="228" t="str">
        <f>_xlfn.CONCAT(HelpMe7[[#This Row],[Year]],"-M",HelpMe7[[#This Row],[Month]])</f>
        <v>2024-M11</v>
      </c>
      <c r="AH882" s="228" t="str">
        <f ca="1">IF(HelpMe7[[#This Row],[Age]]&lt;2,"Less than 2",IF(HelpMe7[[#This Row],[Age]]&lt;5,"From 2 to 5",IF(HelpMe7[[#This Row],[Age]]&lt;10,"From 5 to 10","More than 10")))</f>
        <v>More than 10</v>
      </c>
      <c r="AI8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45612.363194444442</v>
      </c>
      <c r="AJ8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883" spans="1:36" ht="26.1">
      <c r="A883" s="236" t="s">
        <v>11666</v>
      </c>
      <c r="B883" s="224" t="s">
        <v>117</v>
      </c>
      <c r="C883" s="224" t="s">
        <v>841</v>
      </c>
      <c r="D883" s="1" t="s">
        <v>6365</v>
      </c>
      <c r="E883" s="224" t="s">
        <v>6366</v>
      </c>
      <c r="F883" s="224" t="s">
        <v>881</v>
      </c>
      <c r="G883" s="224" t="s">
        <v>882</v>
      </c>
      <c r="H883" s="224" t="s">
        <v>403</v>
      </c>
      <c r="I883" s="227" t="s">
        <v>11667</v>
      </c>
      <c r="J883" s="225" t="s">
        <v>11668</v>
      </c>
      <c r="K883" s="224" t="s">
        <v>890</v>
      </c>
      <c r="L883" s="225" t="s">
        <v>11669</v>
      </c>
      <c r="M883" s="224" t="s">
        <v>933</v>
      </c>
      <c r="N883" s="224" t="s">
        <v>1024</v>
      </c>
      <c r="O883" s="224" t="s">
        <v>850</v>
      </c>
      <c r="P883" s="225" t="s">
        <v>11669</v>
      </c>
      <c r="Q883" s="224" t="s">
        <v>841</v>
      </c>
      <c r="R883" s="225" t="s">
        <v>11670</v>
      </c>
      <c r="S883" s="225" t="s">
        <v>11670</v>
      </c>
      <c r="T883" s="225" t="s">
        <v>11668</v>
      </c>
      <c r="U883" s="224" t="s">
        <v>890</v>
      </c>
      <c r="V883" s="224" t="s">
        <v>855</v>
      </c>
      <c r="W883" s="224" t="s">
        <v>938</v>
      </c>
      <c r="X883" s="228" t="str">
        <f>VLOOKUP(HelpMe7[[#This Row],[Technician]],Technicians[#All],3,FALSE)</f>
        <v>RAK Ceramics</v>
      </c>
      <c r="Y883" s="228" t="str">
        <f>VLOOKUP(HelpMe7[[#This Row],[Technician]],Technicians[#All],2,FALSE)</f>
        <v>SAP Basis</v>
      </c>
      <c r="Z883" s="233" t="str">
        <f>IF((TEXT("Oct 28, 2024 00:00 AM","mmm dd, yyyy hh:mm") - TEXT(HelpMe7[[#This Row],[Updated Creation Date]],"mmm dd, yyyy hh:mm"))&gt;0, "Yes","No")</f>
        <v>No</v>
      </c>
      <c r="AA883" s="230">
        <f ca="1">IF(HelpMe7[[#This Row],[Updated Resolved Date]]="-",NOW()-TEXT(HelpMe7[[#This Row],[Updated Creation Date]],"mmm dd, yyyy hh:mm"),HelpMe7[[#This Row],[Updated Resolved Date]]-HelpMe7[[#This Row],[Updated Creation Date]])</f>
        <v>2.1895833333328483</v>
      </c>
      <c r="AB883" s="231">
        <f>YEAR(TEXT(HelpMe7[[#This Row],[Updated Creation Date]],"mmm dd, yyyy hh:mm"))</f>
        <v>2024</v>
      </c>
      <c r="AC883" s="228">
        <f>WEEKNUM(TEXT(HelpMe7[[#This Row],[Updated Creation Date]],"mmm dd, yyyy hh:mm"),2)</f>
        <v>46</v>
      </c>
      <c r="AD883" s="228" t="str">
        <f>_xlfn.CONCAT(HelpMe7[[#This Row],[Year]],"-W",HelpMe7[[#This Row],[Week'#]])</f>
        <v>2024-W46</v>
      </c>
      <c r="AE883" s="228" t="str">
        <f>IFERROR(VLOOKUP(HelpMe7[[#This Row],[ID]],CGTracker[#All],11,FALSE),"No CG Status Found")</f>
        <v>No CG Status Found</v>
      </c>
      <c r="AF883" s="228">
        <f>MONTH(TEXT(HelpMe7[[#This Row],[Updated Creation Date]],"mmm dd, yyyy hh:mm"))</f>
        <v>11</v>
      </c>
      <c r="AG883" s="228" t="str">
        <f>_xlfn.CONCAT(HelpMe7[[#This Row],[Year]],"-M",HelpMe7[[#This Row],[Month]])</f>
        <v>2024-M11</v>
      </c>
      <c r="AH883" s="228" t="str">
        <f ca="1">IF(HelpMe7[[#This Row],[Age]]&lt;2,"Less than 2",IF(HelpMe7[[#This Row],[Age]]&lt;5,"From 2 to 5",IF(HelpMe7[[#This Row],[Age]]&lt;10,"From 5 to 10","More than 10")))</f>
        <v>From 2 to 5</v>
      </c>
      <c r="AI8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45612.410416666666</v>
      </c>
      <c r="AJ8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v>
      </c>
    </row>
    <row r="884" spans="1:36" ht="26.1">
      <c r="A884" s="236" t="s">
        <v>11671</v>
      </c>
      <c r="B884" s="224" t="s">
        <v>117</v>
      </c>
      <c r="C884" s="224" t="s">
        <v>841</v>
      </c>
      <c r="D884" s="1" t="s">
        <v>6372</v>
      </c>
      <c r="E884" s="224" t="s">
        <v>2226</v>
      </c>
      <c r="F884" s="224" t="s">
        <v>881</v>
      </c>
      <c r="G884" s="224" t="s">
        <v>882</v>
      </c>
      <c r="H884" s="224" t="s">
        <v>403</v>
      </c>
      <c r="I884" s="227" t="s">
        <v>11672</v>
      </c>
      <c r="J884" s="225" t="s">
        <v>11668</v>
      </c>
      <c r="K884" s="224" t="s">
        <v>890</v>
      </c>
      <c r="L884" s="225" t="s">
        <v>11673</v>
      </c>
      <c r="M884" s="224" t="s">
        <v>933</v>
      </c>
      <c r="N884" s="224" t="s">
        <v>6375</v>
      </c>
      <c r="O884" s="224" t="s">
        <v>850</v>
      </c>
      <c r="P884" s="225" t="s">
        <v>11673</v>
      </c>
      <c r="Q884" s="224" t="s">
        <v>841</v>
      </c>
      <c r="R884" s="225" t="s">
        <v>11674</v>
      </c>
      <c r="S884" s="225" t="s">
        <v>11674</v>
      </c>
      <c r="T884" s="225" t="s">
        <v>11668</v>
      </c>
      <c r="U884" s="224" t="s">
        <v>890</v>
      </c>
      <c r="V884" s="224" t="s">
        <v>855</v>
      </c>
      <c r="W884" s="224" t="s">
        <v>938</v>
      </c>
      <c r="X884" s="228" t="str">
        <f>VLOOKUP(HelpMe7[[#This Row],[Technician]],Technicians[#All],3,FALSE)</f>
        <v>RAK Ceramics</v>
      </c>
      <c r="Y884" s="228" t="str">
        <f>VLOOKUP(HelpMe7[[#This Row],[Technician]],Technicians[#All],2,FALSE)</f>
        <v>SAP Basis</v>
      </c>
      <c r="Z884" s="233" t="str">
        <f>IF((TEXT("Oct 28, 2024 00:00 AM","mmm dd, yyyy hh:mm") - TEXT(HelpMe7[[#This Row],[Updated Creation Date]],"mmm dd, yyyy hh:mm"))&gt;0, "Yes","No")</f>
        <v>No</v>
      </c>
      <c r="AA884" s="230">
        <f ca="1">IF(HelpMe7[[#This Row],[Updated Resolved Date]]="-",NOW()-TEXT(HelpMe7[[#This Row],[Updated Creation Date]],"mmm dd, yyyy hh:mm"),HelpMe7[[#This Row],[Updated Resolved Date]]-HelpMe7[[#This Row],[Updated Creation Date]])</f>
        <v>4.8340277777751908</v>
      </c>
      <c r="AB884" s="231">
        <f>YEAR(TEXT(HelpMe7[[#This Row],[Updated Creation Date]],"mmm dd, yyyy hh:mm"))</f>
        <v>2024</v>
      </c>
      <c r="AC884" s="228">
        <f>WEEKNUM(TEXT(HelpMe7[[#This Row],[Updated Creation Date]],"mmm dd, yyyy hh:mm"),2)</f>
        <v>46</v>
      </c>
      <c r="AD884" s="228" t="str">
        <f>_xlfn.CONCAT(HelpMe7[[#This Row],[Year]],"-W",HelpMe7[[#This Row],[Week'#]])</f>
        <v>2024-W46</v>
      </c>
      <c r="AE884" s="228" t="str">
        <f>IFERROR(VLOOKUP(HelpMe7[[#This Row],[ID]],CGTracker[#All],11,FALSE),"No CG Status Found")</f>
        <v>No CG Status Found</v>
      </c>
      <c r="AF884" s="228">
        <f>MONTH(TEXT(HelpMe7[[#This Row],[Updated Creation Date]],"mmm dd, yyyy hh:mm"))</f>
        <v>11</v>
      </c>
      <c r="AG884" s="228" t="str">
        <f>_xlfn.CONCAT(HelpMe7[[#This Row],[Year]],"-M",HelpMe7[[#This Row],[Month]])</f>
        <v>2024-M11</v>
      </c>
      <c r="AH884" s="228" t="str">
        <f ca="1">IF(HelpMe7[[#This Row],[Age]]&lt;2,"Less than 2",IF(HelpMe7[[#This Row],[Age]]&lt;5,"From 2 to 5",IF(HelpMe7[[#This Row],[Age]]&lt;10,"From 5 to 10","More than 10")))</f>
        <v>From 2 to 5</v>
      </c>
      <c r="AI8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45612.763888888891</v>
      </c>
      <c r="AJ8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45617.597916666666</v>
      </c>
    </row>
    <row r="885" spans="1:36" ht="26.1">
      <c r="A885" s="236" t="s">
        <v>11675</v>
      </c>
      <c r="B885" s="224" t="s">
        <v>117</v>
      </c>
      <c r="C885" s="224" t="s">
        <v>841</v>
      </c>
      <c r="D885" s="1" t="s">
        <v>6377</v>
      </c>
      <c r="E885" s="224" t="s">
        <v>4964</v>
      </c>
      <c r="F885" s="224" t="s">
        <v>881</v>
      </c>
      <c r="G885" s="224" t="s">
        <v>882</v>
      </c>
      <c r="H885" s="224" t="s">
        <v>403</v>
      </c>
      <c r="I885" s="227" t="s">
        <v>11676</v>
      </c>
      <c r="J885" s="225" t="s">
        <v>11677</v>
      </c>
      <c r="K885" s="224" t="s">
        <v>890</v>
      </c>
      <c r="L885" s="225" t="s">
        <v>11678</v>
      </c>
      <c r="M885" s="224" t="s">
        <v>933</v>
      </c>
      <c r="N885" s="224" t="s">
        <v>899</v>
      </c>
      <c r="O885" s="224" t="s">
        <v>850</v>
      </c>
      <c r="P885" s="225" t="s">
        <v>11678</v>
      </c>
      <c r="Q885" s="224" t="s">
        <v>841</v>
      </c>
      <c r="R885" s="225" t="s">
        <v>11679</v>
      </c>
      <c r="S885" s="225" t="s">
        <v>11679</v>
      </c>
      <c r="T885" s="225" t="s">
        <v>11677</v>
      </c>
      <c r="U885" s="224" t="s">
        <v>890</v>
      </c>
      <c r="V885" s="224" t="s">
        <v>855</v>
      </c>
      <c r="W885" s="224" t="s">
        <v>938</v>
      </c>
      <c r="X885" s="228" t="str">
        <f>VLOOKUP(HelpMe7[[#This Row],[Technician]],Technicians[#All],3,FALSE)</f>
        <v>RAK Ceramics</v>
      </c>
      <c r="Y885" s="228" t="str">
        <f>VLOOKUP(HelpMe7[[#This Row],[Technician]],Technicians[#All],2,FALSE)</f>
        <v>SAP Basis</v>
      </c>
      <c r="Z885" s="233" t="str">
        <f>IF((TEXT("Oct 28, 2024 00:00 AM","mmm dd, yyyy hh:mm") - TEXT(HelpMe7[[#This Row],[Updated Creation Date]],"mmm dd, yyyy hh:mm"))&gt;0, "Yes","No")</f>
        <v>No</v>
      </c>
      <c r="AA885" s="230">
        <f ca="1">IF(HelpMe7[[#This Row],[Updated Resolved Date]]="-",NOW()-TEXT(HelpMe7[[#This Row],[Updated Creation Date]],"mmm dd, yyyy hh:mm"),HelpMe7[[#This Row],[Updated Resolved Date]]-HelpMe7[[#This Row],[Updated Creation Date]])</f>
        <v>10.190277777779556</v>
      </c>
      <c r="AB885" s="231">
        <f>YEAR(TEXT(HelpMe7[[#This Row],[Updated Creation Date]],"mmm dd, yyyy hh:mm"))</f>
        <v>2024</v>
      </c>
      <c r="AC885" s="228">
        <f>WEEKNUM(TEXT(HelpMe7[[#This Row],[Updated Creation Date]],"mmm dd, yyyy hh:mm"),2)</f>
        <v>46</v>
      </c>
      <c r="AD885" s="228" t="str">
        <f>_xlfn.CONCAT(HelpMe7[[#This Row],[Year]],"-W",HelpMe7[[#This Row],[Week'#]])</f>
        <v>2024-W46</v>
      </c>
      <c r="AE885" s="228" t="str">
        <f>IFERROR(VLOOKUP(HelpMe7[[#This Row],[ID]],CGTracker[#All],11,FALSE),"No CG Status Found")</f>
        <v>No CG Status Found</v>
      </c>
      <c r="AF885" s="228">
        <f>MONTH(TEXT(HelpMe7[[#This Row],[Updated Creation Date]],"mmm dd, yyyy hh:mm"))</f>
        <v>11</v>
      </c>
      <c r="AG885" s="228" t="str">
        <f>_xlfn.CONCAT(HelpMe7[[#This Row],[Year]],"-M",HelpMe7[[#This Row],[Month]])</f>
        <v>2024-M11</v>
      </c>
      <c r="AH885" s="228" t="str">
        <f ca="1">IF(HelpMe7[[#This Row],[Age]]&lt;2,"Less than 2",IF(HelpMe7[[#This Row],[Age]]&lt;5,"From 2 to 5",IF(HelpMe7[[#This Row],[Age]]&lt;10,"From 5 to 10","More than 10")))</f>
        <v>More than 10</v>
      </c>
      <c r="AI8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45613.352083333331</v>
      </c>
      <c r="AJ8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45623.542361111111</v>
      </c>
    </row>
    <row r="886" spans="1:36" ht="26.1">
      <c r="A886" s="236" t="s">
        <v>11680</v>
      </c>
      <c r="B886" s="224" t="s">
        <v>117</v>
      </c>
      <c r="C886" s="224" t="s">
        <v>892</v>
      </c>
      <c r="D886" s="1" t="s">
        <v>6383</v>
      </c>
      <c r="E886" s="224" t="s">
        <v>1322</v>
      </c>
      <c r="F886" s="224" t="s">
        <v>881</v>
      </c>
      <c r="G886" s="224" t="s">
        <v>882</v>
      </c>
      <c r="H886" s="224" t="s">
        <v>403</v>
      </c>
      <c r="I886" s="227" t="s">
        <v>11681</v>
      </c>
      <c r="J886" s="225" t="s">
        <v>11682</v>
      </c>
      <c r="K886" s="224" t="s">
        <v>890</v>
      </c>
      <c r="L886" s="225" t="s">
        <v>11683</v>
      </c>
      <c r="M886" s="224" t="s">
        <v>1322</v>
      </c>
      <c r="N886" s="224" t="s">
        <v>1240</v>
      </c>
      <c r="O886" s="224" t="s">
        <v>850</v>
      </c>
      <c r="P886" s="225" t="s">
        <v>11683</v>
      </c>
      <c r="Q886" s="224" t="s">
        <v>795</v>
      </c>
      <c r="R886" s="225" t="s">
        <v>11684</v>
      </c>
      <c r="S886" s="225" t="s">
        <v>11684</v>
      </c>
      <c r="T886" s="225" t="s">
        <v>11682</v>
      </c>
      <c r="U886" s="224" t="s">
        <v>890</v>
      </c>
      <c r="V886" s="224" t="s">
        <v>855</v>
      </c>
      <c r="W886" s="224" t="s">
        <v>938</v>
      </c>
      <c r="X886" s="228" t="str">
        <f>VLOOKUP(HelpMe7[[#This Row],[Technician]],Technicians[#All],3,FALSE)</f>
        <v>RAK Ceramics</v>
      </c>
      <c r="Y886" s="228" t="str">
        <f>VLOOKUP(HelpMe7[[#This Row],[Technician]],Technicians[#All],2,FALSE)</f>
        <v>SAP Basis</v>
      </c>
      <c r="Z886" s="230" t="str">
        <f>IF((TEXT("Oct 28, 2024 00:00 AM","mmm dd, yyyy hh:mm") - TEXT(HelpMe7[[#This Row],[Updated Creation Date]],"mmm dd, yyyy hh:mm"))&gt;0, "Yes","No")</f>
        <v>No</v>
      </c>
      <c r="AA886" s="230">
        <f ca="1">IF(HelpMe7[[#This Row],[Updated Resolved Date]]="-",NOW()-TEXT(HelpMe7[[#This Row],[Updated Creation Date]],"mmm dd, yyyy hh:mm"),HelpMe7[[#This Row],[Updated Resolved Date]]-HelpMe7[[#This Row],[Updated Creation Date]])</f>
        <v>6.3840277777781012</v>
      </c>
      <c r="AB886" s="231">
        <f>YEAR(TEXT(HelpMe7[[#This Row],[Updated Creation Date]],"mmm dd, yyyy hh:mm"))</f>
        <v>2024</v>
      </c>
      <c r="AC886" s="228">
        <f>WEEKNUM(TEXT(HelpMe7[[#This Row],[Updated Creation Date]],"mmm dd, yyyy hh:mm"),2)</f>
        <v>46</v>
      </c>
      <c r="AD886" s="228" t="str">
        <f>_xlfn.CONCAT(HelpMe7[[#This Row],[Year]],"-W",HelpMe7[[#This Row],[Week'#]])</f>
        <v>2024-W46</v>
      </c>
      <c r="AE886" s="228" t="str">
        <f>IFERROR(VLOOKUP(HelpMe7[[#This Row],[ID]],CGTracker[#All],11,FALSE),"No CG Status Found")</f>
        <v>No CG Status Found</v>
      </c>
      <c r="AF886" s="228">
        <f>MONTH(TEXT(HelpMe7[[#This Row],[Updated Creation Date]],"mmm dd, yyyy hh:mm"))</f>
        <v>11</v>
      </c>
      <c r="AG886" s="228" t="str">
        <f>_xlfn.CONCAT(HelpMe7[[#This Row],[Year]],"-M",HelpMe7[[#This Row],[Month]])</f>
        <v>2024-M11</v>
      </c>
      <c r="AH886" s="228" t="str">
        <f ca="1">IF(HelpMe7[[#This Row],[Age]]&lt;2,"Less than 2",IF(HelpMe7[[#This Row],[Age]]&lt;5,"From 2 to 5",IF(HelpMe7[[#This Row],[Age]]&lt;10,"From 5 to 10","More than 10")))</f>
        <v>From 5 to 10</v>
      </c>
      <c r="AI8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45611.353472222225</v>
      </c>
      <c r="AJ8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45617.737500000003</v>
      </c>
    </row>
    <row r="887" spans="1:36" ht="26.1">
      <c r="A887" s="236" t="s">
        <v>11685</v>
      </c>
      <c r="B887" s="224" t="s">
        <v>156</v>
      </c>
      <c r="C887" s="224" t="s">
        <v>795</v>
      </c>
      <c r="D887" s="1" t="s">
        <v>6389</v>
      </c>
      <c r="E887" s="224" t="s">
        <v>6390</v>
      </c>
      <c r="F887" s="224" t="s">
        <v>881</v>
      </c>
      <c r="G887" s="224" t="s">
        <v>882</v>
      </c>
      <c r="H887" s="224" t="s">
        <v>403</v>
      </c>
      <c r="I887" s="227" t="s">
        <v>11686</v>
      </c>
      <c r="J887" s="225" t="s">
        <v>11687</v>
      </c>
      <c r="K887" s="224" t="s">
        <v>890</v>
      </c>
      <c r="L887" s="225" t="s">
        <v>11688</v>
      </c>
      <c r="M887" s="224" t="s">
        <v>6390</v>
      </c>
      <c r="N887" s="224" t="s">
        <v>6394</v>
      </c>
      <c r="O887" s="224" t="s">
        <v>850</v>
      </c>
      <c r="P887" s="225" t="s">
        <v>11688</v>
      </c>
      <c r="Q887" s="224" t="s">
        <v>795</v>
      </c>
      <c r="R887" s="225" t="s">
        <v>11689</v>
      </c>
      <c r="S887" s="225" t="s">
        <v>11689</v>
      </c>
      <c r="T887" s="225" t="s">
        <v>11687</v>
      </c>
      <c r="U887" s="224" t="s">
        <v>855</v>
      </c>
      <c r="V887" s="224" t="s">
        <v>855</v>
      </c>
      <c r="W887" s="224" t="s">
        <v>938</v>
      </c>
      <c r="X887" s="228" t="str">
        <f>VLOOKUP(HelpMe7[[#This Row],[Technician]],Technicians[#All],3,FALSE)</f>
        <v>RAK Ceramics</v>
      </c>
      <c r="Y887" s="228" t="str">
        <f>VLOOKUP(HelpMe7[[#This Row],[Technician]],Technicians[#All],2,FALSE)</f>
        <v>SAP Basis</v>
      </c>
      <c r="Z887" s="230" t="str">
        <f>IF((TEXT("Oct 28, 2024 00:00 AM","mmm dd, yyyy hh:mm") - TEXT(HelpMe7[[#This Row],[Updated Creation Date]],"mmm dd, yyyy hh:mm"))&gt;0, "Yes","No")</f>
        <v>No</v>
      </c>
      <c r="AA887" s="230">
        <f ca="1">IF(HelpMe7[[#This Row],[Updated Resolved Date]]="-",NOW()-TEXT(HelpMe7[[#This Row],[Updated Creation Date]],"mmm dd, yyyy hh:mm"),HelpMe7[[#This Row],[Updated Resolved Date]]-HelpMe7[[#This Row],[Updated Creation Date]])</f>
        <v>0.20763888888905058</v>
      </c>
      <c r="AB887" s="231">
        <f>YEAR(TEXT(HelpMe7[[#This Row],[Updated Creation Date]],"mmm dd, yyyy hh:mm"))</f>
        <v>2024</v>
      </c>
      <c r="AC887" s="228">
        <f>WEEKNUM(TEXT(HelpMe7[[#This Row],[Updated Creation Date]],"mmm dd, yyyy hh:mm"),2)</f>
        <v>46</v>
      </c>
      <c r="AD887" s="228" t="str">
        <f>_xlfn.CONCAT(HelpMe7[[#This Row],[Year]],"-W",HelpMe7[[#This Row],[Week'#]])</f>
        <v>2024-W46</v>
      </c>
      <c r="AE887" s="228" t="str">
        <f>IFERROR(VLOOKUP(HelpMe7[[#This Row],[ID]],CGTracker[#All],11,FALSE),"No CG Status Found")</f>
        <v>No CG Status Found</v>
      </c>
      <c r="AF887" s="228">
        <f>MONTH(TEXT(HelpMe7[[#This Row],[Updated Creation Date]],"mmm dd, yyyy hh:mm"))</f>
        <v>11</v>
      </c>
      <c r="AG887" s="228" t="str">
        <f>_xlfn.CONCAT(HelpMe7[[#This Row],[Year]],"-M",HelpMe7[[#This Row],[Month]])</f>
        <v>2024-M11</v>
      </c>
      <c r="AH887" s="228" t="str">
        <f ca="1">IF(HelpMe7[[#This Row],[Age]]&lt;2,"Less than 2",IF(HelpMe7[[#This Row],[Age]]&lt;5,"From 2 to 5",IF(HelpMe7[[#This Row],[Age]]&lt;10,"From 5 to 10","More than 10")))</f>
        <v>Less than 2</v>
      </c>
      <c r="AI8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45611.493750000001</v>
      </c>
      <c r="AJ8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45611.701388888891</v>
      </c>
    </row>
    <row r="888" spans="1:36" ht="14.45">
      <c r="A888" s="236" t="s">
        <v>11690</v>
      </c>
      <c r="B888" s="224" t="s">
        <v>156</v>
      </c>
      <c r="C888" s="224" t="s">
        <v>795</v>
      </c>
      <c r="D888" s="1" t="s">
        <v>433</v>
      </c>
      <c r="E888" s="224" t="s">
        <v>3044</v>
      </c>
      <c r="F888" s="224" t="s">
        <v>518</v>
      </c>
      <c r="G888" s="224" t="s">
        <v>516</v>
      </c>
      <c r="H888" s="224" t="s">
        <v>403</v>
      </c>
      <c r="I888" s="227" t="s">
        <v>11691</v>
      </c>
      <c r="J888" s="225" t="s">
        <v>11692</v>
      </c>
      <c r="K888" s="224" t="s">
        <v>846</v>
      </c>
      <c r="L888" s="225" t="s">
        <v>11693</v>
      </c>
      <c r="M888" s="224" t="s">
        <v>3044</v>
      </c>
      <c r="N888" s="224" t="s">
        <v>1024</v>
      </c>
      <c r="O888" s="224" t="s">
        <v>850</v>
      </c>
      <c r="P888" s="225" t="s">
        <v>11693</v>
      </c>
      <c r="Q888" s="224" t="s">
        <v>795</v>
      </c>
      <c r="R888" s="225" t="s">
        <v>11694</v>
      </c>
      <c r="S888" s="225" t="s">
        <v>11694</v>
      </c>
      <c r="T888" s="225" t="s">
        <v>11692</v>
      </c>
      <c r="U888" s="224" t="s">
        <v>855</v>
      </c>
      <c r="V888" s="224" t="s">
        <v>855</v>
      </c>
      <c r="W888" s="224" t="s">
        <v>869</v>
      </c>
      <c r="X888" s="228" t="str">
        <f>VLOOKUP(HelpMe7[[#This Row],[Technician]],Technicians[#All],3,FALSE)</f>
        <v>Capgemini</v>
      </c>
      <c r="Y888" s="228" t="str">
        <f>VLOOKUP(HelpMe7[[#This Row],[Technician]],Technicians[#All],2,FALSE)</f>
        <v>SAP SD</v>
      </c>
      <c r="Z888" s="230" t="str">
        <f>IF((TEXT("Oct 28, 2024 00:00 AM","mmm dd, yyyy hh:mm") - TEXT(HelpMe7[[#This Row],[Updated Creation Date]],"mmm dd, yyyy hh:mm"))&gt;0, "Yes","No")</f>
        <v>No</v>
      </c>
      <c r="AA888" s="230">
        <f ca="1">IF(HelpMe7[[#This Row],[Updated Resolved Date]]="-",NOW()-TEXT(HelpMe7[[#This Row],[Updated Creation Date]],"mmm dd, yyyy hh:mm"),HelpMe7[[#This Row],[Updated Resolved Date]]-HelpMe7[[#This Row],[Updated Creation Date]])</f>
        <v>7.1604166666656965</v>
      </c>
      <c r="AB888" s="231">
        <f>YEAR(TEXT(HelpMe7[[#This Row],[Updated Creation Date]],"mmm dd, yyyy hh:mm"))</f>
        <v>2024</v>
      </c>
      <c r="AC888" s="228">
        <f>WEEKNUM(TEXT(HelpMe7[[#This Row],[Updated Creation Date]],"mmm dd, yyyy hh:mm"),2)</f>
        <v>47</v>
      </c>
      <c r="AD888" s="228" t="str">
        <f>_xlfn.CONCAT(HelpMe7[[#This Row],[Year]],"-W",HelpMe7[[#This Row],[Week'#]])</f>
        <v>2024-W47</v>
      </c>
      <c r="AE888" s="228" t="str">
        <f>IFERROR(VLOOKUP(HelpMe7[[#This Row],[ID]],CGTracker[#All],11,FALSE),"No CG Status Found")</f>
        <v>No CG Status Found</v>
      </c>
      <c r="AF888" s="228">
        <f>MONTH(TEXT(HelpMe7[[#This Row],[Updated Creation Date]],"mmm dd, yyyy hh:mm"))</f>
        <v>11</v>
      </c>
      <c r="AG888" s="228" t="str">
        <f>_xlfn.CONCAT(HelpMe7[[#This Row],[Year]],"-M",HelpMe7[[#This Row],[Month]])</f>
        <v>2024-M11</v>
      </c>
      <c r="AH888" s="228" t="str">
        <f ca="1">IF(HelpMe7[[#This Row],[Age]]&lt;2,"Less than 2",IF(HelpMe7[[#This Row],[Age]]&lt;5,"From 2 to 5",IF(HelpMe7[[#This Row],[Age]]&lt;10,"From 5 to 10","More than 10")))</f>
        <v>From 5 to 10</v>
      </c>
      <c r="AI8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45614.618750000001</v>
      </c>
      <c r="AJ8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45621.779166666667</v>
      </c>
    </row>
    <row r="889" spans="1:36" ht="26.1">
      <c r="A889" s="236" t="s">
        <v>11695</v>
      </c>
      <c r="B889" s="224" t="s">
        <v>117</v>
      </c>
      <c r="C889" s="224" t="s">
        <v>1035</v>
      </c>
      <c r="D889" s="1" t="s">
        <v>6402</v>
      </c>
      <c r="E889" s="224" t="s">
        <v>3083</v>
      </c>
      <c r="F889" s="224" t="s">
        <v>881</v>
      </c>
      <c r="G889" s="224" t="s">
        <v>882</v>
      </c>
      <c r="H889" s="224" t="s">
        <v>403</v>
      </c>
      <c r="I889" s="227" t="s">
        <v>11696</v>
      </c>
      <c r="J889" s="225" t="s">
        <v>11697</v>
      </c>
      <c r="K889" s="224" t="s">
        <v>890</v>
      </c>
      <c r="L889" s="225" t="s">
        <v>11621</v>
      </c>
      <c r="M889" s="224" t="s">
        <v>3083</v>
      </c>
      <c r="N889" s="224" t="s">
        <v>1004</v>
      </c>
      <c r="O889" s="224" t="s">
        <v>850</v>
      </c>
      <c r="P889" s="225" t="s">
        <v>11621</v>
      </c>
      <c r="Q889" s="224" t="s">
        <v>892</v>
      </c>
      <c r="R889" s="225" t="s">
        <v>11698</v>
      </c>
      <c r="S889" s="225" t="s">
        <v>11699</v>
      </c>
      <c r="T889" s="225" t="s">
        <v>11697</v>
      </c>
      <c r="U889" s="224" t="s">
        <v>890</v>
      </c>
      <c r="V889" s="224" t="s">
        <v>855</v>
      </c>
      <c r="W889" s="224" t="s">
        <v>938</v>
      </c>
      <c r="X889" s="228" t="str">
        <f>VLOOKUP(HelpMe7[[#This Row],[Technician]],Technicians[#All],3,FALSE)</f>
        <v>RAK Ceramics</v>
      </c>
      <c r="Y889" s="228" t="str">
        <f>VLOOKUP(HelpMe7[[#This Row],[Technician]],Technicians[#All],2,FALSE)</f>
        <v>SAP Basis</v>
      </c>
      <c r="Z889" s="230" t="str">
        <f>IF((TEXT("Oct 28, 2024 00:00 AM","mmm dd, yyyy hh:mm") - TEXT(HelpMe7[[#This Row],[Updated Creation Date]],"mmm dd, yyyy hh:mm"))&gt;0, "Yes","No")</f>
        <v>No</v>
      </c>
      <c r="AA889" s="230">
        <f ca="1">IF(HelpMe7[[#This Row],[Updated Resolved Date]]="-",NOW()-TEXT(HelpMe7[[#This Row],[Updated Creation Date]],"mmm dd, yyyy hh:mm"),HelpMe7[[#This Row],[Updated Resolved Date]]-HelpMe7[[#This Row],[Updated Creation Date]])</f>
        <v>2.9520833333372138</v>
      </c>
      <c r="AB889" s="231">
        <f>YEAR(TEXT(HelpMe7[[#This Row],[Updated Creation Date]],"mmm dd, yyyy hh:mm"))</f>
        <v>2024</v>
      </c>
      <c r="AC889" s="228">
        <f>WEEKNUM(TEXT(HelpMe7[[#This Row],[Updated Creation Date]],"mmm dd, yyyy hh:mm"),2)</f>
        <v>46</v>
      </c>
      <c r="AD889" s="228" t="str">
        <f>_xlfn.CONCAT(HelpMe7[[#This Row],[Year]],"-W",HelpMe7[[#This Row],[Week'#]])</f>
        <v>2024-W46</v>
      </c>
      <c r="AE889" s="228" t="str">
        <f>IFERROR(VLOOKUP(HelpMe7[[#This Row],[ID]],CGTracker[#All],11,FALSE),"No CG Status Found")</f>
        <v>No CG Status Found</v>
      </c>
      <c r="AF889" s="228">
        <f>MONTH(TEXT(HelpMe7[[#This Row],[Updated Creation Date]],"mmm dd, yyyy hh:mm"))</f>
        <v>11</v>
      </c>
      <c r="AG889" s="228" t="str">
        <f>_xlfn.CONCAT(HelpMe7[[#This Row],[Year]],"-M",HelpMe7[[#This Row],[Month]])</f>
        <v>2024-M11</v>
      </c>
      <c r="AH889" s="228" t="str">
        <f ca="1">IF(HelpMe7[[#This Row],[Age]]&lt;2,"Less than 2",IF(HelpMe7[[#This Row],[Age]]&lt;5,"From 2 to 5",IF(HelpMe7[[#This Row],[Age]]&lt;10,"From 5 to 10","More than 10")))</f>
        <v>From 2 to 5</v>
      </c>
      <c r="AI8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45611.671527777777</v>
      </c>
      <c r="AJ8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45614.623611111114</v>
      </c>
    </row>
    <row r="890" spans="1:36" ht="14.45">
      <c r="A890" s="236" t="s">
        <v>11700</v>
      </c>
      <c r="B890" s="224" t="s">
        <v>156</v>
      </c>
      <c r="C890" s="224" t="s">
        <v>795</v>
      </c>
      <c r="D890" s="1" t="s">
        <v>442</v>
      </c>
      <c r="E890" s="224" t="s">
        <v>1506</v>
      </c>
      <c r="F890" s="224" t="s">
        <v>2232</v>
      </c>
      <c r="G890" s="224" t="s">
        <v>941</v>
      </c>
      <c r="H890" s="224" t="s">
        <v>403</v>
      </c>
      <c r="I890" s="227" t="s">
        <v>11701</v>
      </c>
      <c r="J890" s="225" t="s">
        <v>11702</v>
      </c>
      <c r="K890" s="224" t="s">
        <v>846</v>
      </c>
      <c r="L890" s="225" t="s">
        <v>11703</v>
      </c>
      <c r="M890" s="224" t="s">
        <v>1506</v>
      </c>
      <c r="N890" s="224" t="s">
        <v>6411</v>
      </c>
      <c r="O890" s="224" t="s">
        <v>850</v>
      </c>
      <c r="P890" s="225" t="s">
        <v>11703</v>
      </c>
      <c r="Q890" s="224" t="s">
        <v>795</v>
      </c>
      <c r="R890" s="225" t="s">
        <v>11704</v>
      </c>
      <c r="S890" s="225" t="s">
        <v>11704</v>
      </c>
      <c r="T890" s="225" t="s">
        <v>11702</v>
      </c>
      <c r="U890" s="224" t="s">
        <v>855</v>
      </c>
      <c r="V890" s="224" t="s">
        <v>855</v>
      </c>
      <c r="W890" s="224" t="s">
        <v>869</v>
      </c>
      <c r="X890" s="228" t="str">
        <f>VLOOKUP(HelpMe7[[#This Row],[Technician]],Technicians[#All],3,FALSE)</f>
        <v>Capgemini</v>
      </c>
      <c r="Y890" s="228" t="str">
        <f>VLOOKUP(HelpMe7[[#This Row],[Technician]],Technicians[#All],2,FALSE)</f>
        <v>SAP MM</v>
      </c>
      <c r="Z890" s="230" t="str">
        <f>IF((TEXT("Oct 28, 2024 00:00 AM","mmm dd, yyyy hh:mm") - TEXT(HelpMe7[[#This Row],[Updated Creation Date]],"mmm dd, yyyy hh:mm"))&gt;0, "Yes","No")</f>
        <v>No</v>
      </c>
      <c r="AA890" s="230">
        <f ca="1">IF(HelpMe7[[#This Row],[Updated Resolved Date]]="-",NOW()-TEXT(HelpMe7[[#This Row],[Updated Creation Date]],"mmm dd, yyyy hh:mm"),HelpMe7[[#This Row],[Updated Resolved Date]]-HelpMe7[[#This Row],[Updated Creation Date]])</f>
        <v>10.713194444448163</v>
      </c>
      <c r="AB890" s="231">
        <f>YEAR(TEXT(HelpMe7[[#This Row],[Updated Creation Date]],"mmm dd, yyyy hh:mm"))</f>
        <v>2024</v>
      </c>
      <c r="AC890" s="228">
        <f>WEEKNUM(TEXT(HelpMe7[[#This Row],[Updated Creation Date]],"mmm dd, yyyy hh:mm"),2)</f>
        <v>47</v>
      </c>
      <c r="AD890" s="228" t="str">
        <f>_xlfn.CONCAT(HelpMe7[[#This Row],[Year]],"-W",HelpMe7[[#This Row],[Week'#]])</f>
        <v>2024-W47</v>
      </c>
      <c r="AE890" s="228" t="str">
        <f>IFERROR(VLOOKUP(HelpMe7[[#This Row],[ID]],CGTracker[#All],11,FALSE),"No CG Status Found")</f>
        <v>No CG Status Found</v>
      </c>
      <c r="AF890" s="228">
        <f>MONTH(TEXT(HelpMe7[[#This Row],[Updated Creation Date]],"mmm dd, yyyy hh:mm"))</f>
        <v>11</v>
      </c>
      <c r="AG890" s="228" t="str">
        <f>_xlfn.CONCAT(HelpMe7[[#This Row],[Year]],"-M",HelpMe7[[#This Row],[Month]])</f>
        <v>2024-M11</v>
      </c>
      <c r="AH890" s="228" t="str">
        <f ca="1">IF(HelpMe7[[#This Row],[Age]]&lt;2,"Less than 2",IF(HelpMe7[[#This Row],[Age]]&lt;5,"From 2 to 5",IF(HelpMe7[[#This Row],[Age]]&lt;10,"From 5 to 10","More than 10")))</f>
        <v>More than 10</v>
      </c>
      <c r="AI8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45614.667361111111</v>
      </c>
      <c r="AJ8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45625.380555555559</v>
      </c>
    </row>
    <row r="891" spans="1:36" ht="26.1">
      <c r="A891" s="236" t="s">
        <v>11705</v>
      </c>
      <c r="B891" s="224" t="s">
        <v>117</v>
      </c>
      <c r="C891" s="224" t="s">
        <v>795</v>
      </c>
      <c r="D891" s="1" t="s">
        <v>6414</v>
      </c>
      <c r="E891" s="224" t="s">
        <v>3283</v>
      </c>
      <c r="F891" s="224" t="s">
        <v>881</v>
      </c>
      <c r="G891" s="224" t="s">
        <v>882</v>
      </c>
      <c r="H891" s="224" t="s">
        <v>403</v>
      </c>
      <c r="I891" s="227" t="s">
        <v>11686</v>
      </c>
      <c r="J891" s="225" t="s">
        <v>11687</v>
      </c>
      <c r="K891" s="224" t="s">
        <v>890</v>
      </c>
      <c r="L891" s="225" t="s">
        <v>11621</v>
      </c>
      <c r="M891" s="224" t="s">
        <v>3283</v>
      </c>
      <c r="N891" s="224" t="s">
        <v>1240</v>
      </c>
      <c r="O891" s="224" t="s">
        <v>850</v>
      </c>
      <c r="P891" s="225" t="s">
        <v>11621</v>
      </c>
      <c r="Q891" s="224" t="s">
        <v>795</v>
      </c>
      <c r="R891" s="225" t="s">
        <v>11706</v>
      </c>
      <c r="S891" s="225" t="s">
        <v>11707</v>
      </c>
      <c r="T891" s="225" t="s">
        <v>11687</v>
      </c>
      <c r="U891" s="224" t="s">
        <v>890</v>
      </c>
      <c r="V891" s="224" t="s">
        <v>855</v>
      </c>
      <c r="W891" s="224" t="s">
        <v>938</v>
      </c>
      <c r="X891" s="228" t="str">
        <f>VLOOKUP(HelpMe7[[#This Row],[Technician]],Technicians[#All],3,FALSE)</f>
        <v>RAK Ceramics</v>
      </c>
      <c r="Y891" s="228" t="str">
        <f>VLOOKUP(HelpMe7[[#This Row],[Technician]],Technicians[#All],2,FALSE)</f>
        <v>SAP Basis</v>
      </c>
      <c r="Z891" s="230" t="str">
        <f>IF((TEXT("Oct 28, 2024 00:00 AM","mmm dd, yyyy hh:mm") - TEXT(HelpMe7[[#This Row],[Updated Creation Date]],"mmm dd, yyyy hh:mm"))&gt;0, "Yes","No")</f>
        <v>No</v>
      </c>
      <c r="AA891" s="230">
        <f ca="1">IF(HelpMe7[[#This Row],[Updated Resolved Date]]="-",NOW()-TEXT(HelpMe7[[#This Row],[Updated Creation Date]],"mmm dd, yyyy hh:mm"),HelpMe7[[#This Row],[Updated Resolved Date]]-HelpMe7[[#This Row],[Updated Creation Date]])</f>
        <v>3.1374999999970896</v>
      </c>
      <c r="AB891" s="231">
        <f>YEAR(TEXT(HelpMe7[[#This Row],[Updated Creation Date]],"mmm dd, yyyy hh:mm"))</f>
        <v>2024</v>
      </c>
      <c r="AC891" s="228">
        <f>WEEKNUM(TEXT(HelpMe7[[#This Row],[Updated Creation Date]],"mmm dd, yyyy hh:mm"),2)</f>
        <v>46</v>
      </c>
      <c r="AD891" s="228" t="str">
        <f>_xlfn.CONCAT(HelpMe7[[#This Row],[Year]],"-W",HelpMe7[[#This Row],[Week'#]])</f>
        <v>2024-W46</v>
      </c>
      <c r="AE891" s="228" t="str">
        <f>IFERROR(VLOOKUP(HelpMe7[[#This Row],[ID]],CGTracker[#All],11,FALSE),"No CG Status Found")</f>
        <v>No CG Status Found</v>
      </c>
      <c r="AF891" s="228">
        <f>MONTH(TEXT(HelpMe7[[#This Row],[Updated Creation Date]],"mmm dd, yyyy hh:mm"))</f>
        <v>11</v>
      </c>
      <c r="AG891" s="228" t="str">
        <f>_xlfn.CONCAT(HelpMe7[[#This Row],[Year]],"-M",HelpMe7[[#This Row],[Month]])</f>
        <v>2024-M11</v>
      </c>
      <c r="AH891" s="228" t="str">
        <f ca="1">IF(HelpMe7[[#This Row],[Age]]&lt;2,"Less than 2",IF(HelpMe7[[#This Row],[Age]]&lt;5,"From 2 to 5",IF(HelpMe7[[#This Row],[Age]]&lt;10,"From 5 to 10","More than 10")))</f>
        <v>From 2 to 5</v>
      </c>
      <c r="AI8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45611.493750000001</v>
      </c>
      <c r="AJ8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45614.631249999999</v>
      </c>
    </row>
    <row r="892" spans="1:36" ht="26.1">
      <c r="A892" s="236" t="s">
        <v>11708</v>
      </c>
      <c r="B892" s="224" t="s">
        <v>117</v>
      </c>
      <c r="C892" s="224" t="s">
        <v>795</v>
      </c>
      <c r="D892" s="1" t="s">
        <v>6417</v>
      </c>
      <c r="E892" s="224" t="s">
        <v>6418</v>
      </c>
      <c r="F892" s="224" t="s">
        <v>881</v>
      </c>
      <c r="G892" s="224" t="s">
        <v>882</v>
      </c>
      <c r="H892" s="224" t="s">
        <v>403</v>
      </c>
      <c r="I892" s="227" t="s">
        <v>6367</v>
      </c>
      <c r="J892" s="225" t="s">
        <v>11709</v>
      </c>
      <c r="K892" s="224" t="s">
        <v>890</v>
      </c>
      <c r="L892" s="225" t="s">
        <v>6830</v>
      </c>
      <c r="M892" s="224" t="s">
        <v>6418</v>
      </c>
      <c r="N892" s="224" t="s">
        <v>6421</v>
      </c>
      <c r="O892" s="224" t="s">
        <v>850</v>
      </c>
      <c r="P892" s="225" t="s">
        <v>6830</v>
      </c>
      <c r="Q892" s="224" t="s">
        <v>795</v>
      </c>
      <c r="R892" s="225" t="s">
        <v>11710</v>
      </c>
      <c r="S892" s="225" t="s">
        <v>11710</v>
      </c>
      <c r="T892" s="225" t="s">
        <v>11709</v>
      </c>
      <c r="U892" s="224" t="s">
        <v>890</v>
      </c>
      <c r="V892" s="224" t="s">
        <v>855</v>
      </c>
      <c r="W892" s="224" t="s">
        <v>938</v>
      </c>
      <c r="X892" s="228" t="str">
        <f>VLOOKUP(HelpMe7[[#This Row],[Technician]],Technicians[#All],3,FALSE)</f>
        <v>RAK Ceramics</v>
      </c>
      <c r="Y892" s="228" t="str">
        <f>VLOOKUP(HelpMe7[[#This Row],[Technician]],Technicians[#All],2,FALSE)</f>
        <v>SAP Basis</v>
      </c>
      <c r="Z892" s="230" t="str">
        <f>IF((TEXT("Oct 28, 2024 00:00 AM","mmm dd, yyyy hh:mm") - TEXT(HelpMe7[[#This Row],[Updated Creation Date]],"mmm dd, yyyy hh:mm"))&gt;0, "Yes","No")</f>
        <v>No</v>
      </c>
      <c r="AA892" s="230">
        <f ca="1">IF(HelpMe7[[#This Row],[Updated Resolved Date]]="-",NOW()-TEXT(HelpMe7[[#This Row],[Updated Creation Date]],"mmm dd, yyyy hh:mm"),HelpMe7[[#This Row],[Updated Resolved Date]]-HelpMe7[[#This Row],[Updated Creation Date]])</f>
        <v>12.135416666664241</v>
      </c>
      <c r="AB892" s="231">
        <f>YEAR(TEXT(HelpMe7[[#This Row],[Updated Creation Date]],"mmm dd, yyyy hh:mm"))</f>
        <v>2024</v>
      </c>
      <c r="AC892" s="228">
        <f>WEEKNUM(TEXT(HelpMe7[[#This Row],[Updated Creation Date]],"mmm dd, yyyy hh:mm"),2)</f>
        <v>46</v>
      </c>
      <c r="AD892" s="228" t="str">
        <f>_xlfn.CONCAT(HelpMe7[[#This Row],[Year]],"-W",HelpMe7[[#This Row],[Week'#]])</f>
        <v>2024-W46</v>
      </c>
      <c r="AE892" s="228" t="str">
        <f>IFERROR(VLOOKUP(HelpMe7[[#This Row],[ID]],CGTracker[#All],11,FALSE),"No CG Status Found")</f>
        <v>No CG Status Found</v>
      </c>
      <c r="AF892" s="228">
        <f>MONTH(TEXT(HelpMe7[[#This Row],[Updated Creation Date]],"mmm dd, yyyy hh:mm"))</f>
        <v>11</v>
      </c>
      <c r="AG892" s="228" t="str">
        <f>_xlfn.CONCAT(HelpMe7[[#This Row],[Year]],"-M",HelpMe7[[#This Row],[Month]])</f>
        <v>2024-M11</v>
      </c>
      <c r="AH892" s="228" t="str">
        <f ca="1">IF(HelpMe7[[#This Row],[Age]]&lt;2,"Less than 2",IF(HelpMe7[[#This Row],[Age]]&lt;5,"From 2 to 5",IF(HelpMe7[[#This Row],[Age]]&lt;10,"From 5 to 10","More than 10")))</f>
        <v>More than 10</v>
      </c>
      <c r="AI8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45612.472916666666</v>
      </c>
      <c r="AJ8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45624.60833333333</v>
      </c>
    </row>
    <row r="893" spans="1:36" ht="26.1">
      <c r="A893" s="236" t="s">
        <v>11711</v>
      </c>
      <c r="B893" s="224" t="s">
        <v>117</v>
      </c>
      <c r="C893" s="224" t="s">
        <v>1035</v>
      </c>
      <c r="D893" s="1" t="s">
        <v>6424</v>
      </c>
      <c r="E893" s="224" t="s">
        <v>1377</v>
      </c>
      <c r="F893" s="224" t="s">
        <v>881</v>
      </c>
      <c r="G893" s="224" t="s">
        <v>882</v>
      </c>
      <c r="H893" s="224" t="s">
        <v>403</v>
      </c>
      <c r="I893" s="227" t="s">
        <v>11712</v>
      </c>
      <c r="J893" s="225" t="s">
        <v>11713</v>
      </c>
      <c r="K893" s="224" t="s">
        <v>890</v>
      </c>
      <c r="L893" s="225" t="s">
        <v>11683</v>
      </c>
      <c r="M893" s="224" t="s">
        <v>1377</v>
      </c>
      <c r="N893" s="224" t="s">
        <v>1381</v>
      </c>
      <c r="O893" s="224" t="s">
        <v>850</v>
      </c>
      <c r="P893" s="225" t="s">
        <v>11683</v>
      </c>
      <c r="Q893" s="224" t="s">
        <v>892</v>
      </c>
      <c r="R893" s="225" t="s">
        <v>11714</v>
      </c>
      <c r="S893" s="225" t="s">
        <v>11714</v>
      </c>
      <c r="T893" s="225" t="s">
        <v>11713</v>
      </c>
      <c r="U893" s="224" t="s">
        <v>890</v>
      </c>
      <c r="V893" s="224" t="s">
        <v>855</v>
      </c>
      <c r="W893" s="224" t="s">
        <v>938</v>
      </c>
      <c r="X893" s="228" t="str">
        <f>VLOOKUP(HelpMe7[[#This Row],[Technician]],Technicians[#All],3,FALSE)</f>
        <v>RAK Ceramics</v>
      </c>
      <c r="Y893" s="228" t="str">
        <f>VLOOKUP(HelpMe7[[#This Row],[Technician]],Technicians[#All],2,FALSE)</f>
        <v>SAP Basis</v>
      </c>
      <c r="Z893" s="230" t="str">
        <f>IF((TEXT("Oct 28, 2024 00:00 AM","mmm dd, yyyy hh:mm") - TEXT(HelpMe7[[#This Row],[Updated Creation Date]],"mmm dd, yyyy hh:mm"))&gt;0, "Yes","No")</f>
        <v>No</v>
      </c>
      <c r="AA893" s="230">
        <f ca="1">IF(HelpMe7[[#This Row],[Updated Resolved Date]]="-",NOW()-TEXT(HelpMe7[[#This Row],[Updated Creation Date]],"mmm dd, yyyy hh:mm"),HelpMe7[[#This Row],[Updated Resolved Date]]-HelpMe7[[#This Row],[Updated Creation Date]])</f>
        <v>1.3013888888890506</v>
      </c>
      <c r="AB893" s="231">
        <f>YEAR(TEXT(HelpMe7[[#This Row],[Updated Creation Date]],"mmm dd, yyyy hh:mm"))</f>
        <v>2024</v>
      </c>
      <c r="AC893" s="228">
        <f>WEEKNUM(TEXT(HelpMe7[[#This Row],[Updated Creation Date]],"mmm dd, yyyy hh:mm"),2)</f>
        <v>47</v>
      </c>
      <c r="AD893" s="228" t="str">
        <f>_xlfn.CONCAT(HelpMe7[[#This Row],[Year]],"-W",HelpMe7[[#This Row],[Week'#]])</f>
        <v>2024-W47</v>
      </c>
      <c r="AE893" s="228" t="str">
        <f>IFERROR(VLOOKUP(HelpMe7[[#This Row],[ID]],CGTracker[#All],11,FALSE),"No CG Status Found")</f>
        <v>No CG Status Found</v>
      </c>
      <c r="AF893" s="228">
        <f>MONTH(TEXT(HelpMe7[[#This Row],[Updated Creation Date]],"mmm dd, yyyy hh:mm"))</f>
        <v>11</v>
      </c>
      <c r="AG893" s="228" t="str">
        <f>_xlfn.CONCAT(HelpMe7[[#This Row],[Year]],"-M",HelpMe7[[#This Row],[Month]])</f>
        <v>2024-M11</v>
      </c>
      <c r="AH893" s="228" t="str">
        <f ca="1">IF(HelpMe7[[#This Row],[Age]]&lt;2,"Less than 2",IF(HelpMe7[[#This Row],[Age]]&lt;5,"From 2 to 5",IF(HelpMe7[[#This Row],[Age]]&lt;10,"From 5 to 10","More than 10")))</f>
        <v>Less than 2</v>
      </c>
      <c r="AI8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45616.449305555558</v>
      </c>
      <c r="AJ8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45617.750694444447</v>
      </c>
    </row>
    <row r="894" spans="1:36" ht="26.1">
      <c r="A894" s="236" t="s">
        <v>11715</v>
      </c>
      <c r="B894" s="224" t="s">
        <v>117</v>
      </c>
      <c r="C894" s="224" t="s">
        <v>795</v>
      </c>
      <c r="D894" s="1" t="s">
        <v>6429</v>
      </c>
      <c r="E894" s="224" t="s">
        <v>6430</v>
      </c>
      <c r="F894" s="224" t="s">
        <v>881</v>
      </c>
      <c r="G894" s="224" t="s">
        <v>882</v>
      </c>
      <c r="H894" s="224" t="s">
        <v>403</v>
      </c>
      <c r="I894" s="227" t="s">
        <v>11716</v>
      </c>
      <c r="J894" s="225" t="s">
        <v>11717</v>
      </c>
      <c r="K894" s="224" t="s">
        <v>890</v>
      </c>
      <c r="L894" s="225" t="s">
        <v>11621</v>
      </c>
      <c r="M894" s="224" t="s">
        <v>6430</v>
      </c>
      <c r="N894" s="224" t="s">
        <v>1240</v>
      </c>
      <c r="O894" s="224" t="s">
        <v>850</v>
      </c>
      <c r="P894" s="225" t="s">
        <v>11621</v>
      </c>
      <c r="Q894" s="224" t="s">
        <v>795</v>
      </c>
      <c r="R894" s="225" t="s">
        <v>11718</v>
      </c>
      <c r="S894" s="225" t="s">
        <v>11461</v>
      </c>
      <c r="T894" s="225" t="s">
        <v>11717</v>
      </c>
      <c r="U894" s="224" t="s">
        <v>890</v>
      </c>
      <c r="V894" s="224" t="s">
        <v>855</v>
      </c>
      <c r="W894" s="224" t="s">
        <v>938</v>
      </c>
      <c r="X894" s="228" t="str">
        <f>VLOOKUP(HelpMe7[[#This Row],[Technician]],Technicians[#All],3,FALSE)</f>
        <v>RAK Ceramics</v>
      </c>
      <c r="Y894" s="228" t="str">
        <f>VLOOKUP(HelpMe7[[#This Row],[Technician]],Technicians[#All],2,FALSE)</f>
        <v>SAP Basis</v>
      </c>
      <c r="Z894" s="230" t="str">
        <f>IF((TEXT("Oct 28, 2024 00:00 AM","mmm dd, yyyy hh:mm") - TEXT(HelpMe7[[#This Row],[Updated Creation Date]],"mmm dd, yyyy hh:mm"))&gt;0, "Yes","No")</f>
        <v>No</v>
      </c>
      <c r="AA894" s="230">
        <f ca="1">IF(HelpMe7[[#This Row],[Updated Resolved Date]]="-",NOW()-TEXT(HelpMe7[[#This Row],[Updated Creation Date]],"mmm dd, yyyy hh:mm"),HelpMe7[[#This Row],[Updated Resolved Date]]-HelpMe7[[#This Row],[Updated Creation Date]])</f>
        <v>3.1340277777781012</v>
      </c>
      <c r="AB894" s="231">
        <f>YEAR(TEXT(HelpMe7[[#This Row],[Updated Creation Date]],"mmm dd, yyyy hh:mm"))</f>
        <v>2024</v>
      </c>
      <c r="AC894" s="228">
        <f>WEEKNUM(TEXT(HelpMe7[[#This Row],[Updated Creation Date]],"mmm dd, yyyy hh:mm"),2)</f>
        <v>46</v>
      </c>
      <c r="AD894" s="228" t="str">
        <f>_xlfn.CONCAT(HelpMe7[[#This Row],[Year]],"-W",HelpMe7[[#This Row],[Week'#]])</f>
        <v>2024-W46</v>
      </c>
      <c r="AE894" s="228" t="str">
        <f>IFERROR(VLOOKUP(HelpMe7[[#This Row],[ID]],CGTracker[#All],11,FALSE),"No CG Status Found")</f>
        <v>No CG Status Found</v>
      </c>
      <c r="AF894" s="228">
        <f>MONTH(TEXT(HelpMe7[[#This Row],[Updated Creation Date]],"mmm dd, yyyy hh:mm"))</f>
        <v>11</v>
      </c>
      <c r="AG894" s="228" t="str">
        <f>_xlfn.CONCAT(HelpMe7[[#This Row],[Year]],"-M",HelpMe7[[#This Row],[Month]])</f>
        <v>2024-M11</v>
      </c>
      <c r="AH894" s="228" t="str">
        <f ca="1">IF(HelpMe7[[#This Row],[Age]]&lt;2,"Less than 2",IF(HelpMe7[[#This Row],[Age]]&lt;5,"From 2 to 5",IF(HelpMe7[[#This Row],[Age]]&lt;10,"From 5 to 10","More than 10")))</f>
        <v>From 2 to 5</v>
      </c>
      <c r="AI8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45611.5</v>
      </c>
      <c r="AJ8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45614.634027777778</v>
      </c>
    </row>
    <row r="895" spans="1:36" ht="26.1">
      <c r="A895" s="236" t="s">
        <v>11719</v>
      </c>
      <c r="B895" s="224" t="s">
        <v>156</v>
      </c>
      <c r="C895" s="224" t="s">
        <v>1035</v>
      </c>
      <c r="D895" s="1" t="s">
        <v>389</v>
      </c>
      <c r="E895" s="224" t="s">
        <v>3006</v>
      </c>
      <c r="F895" s="224" t="s">
        <v>3586</v>
      </c>
      <c r="G895" s="224" t="s">
        <v>1055</v>
      </c>
      <c r="H895" s="224" t="s">
        <v>403</v>
      </c>
      <c r="I895" s="227" t="s">
        <v>11720</v>
      </c>
      <c r="J895" s="225" t="s">
        <v>11721</v>
      </c>
      <c r="K895" s="224" t="s">
        <v>846</v>
      </c>
      <c r="L895" s="225" t="s">
        <v>11669</v>
      </c>
      <c r="M895" s="224" t="s">
        <v>3006</v>
      </c>
      <c r="N895" s="224" t="s">
        <v>5907</v>
      </c>
      <c r="O895" s="224" t="s">
        <v>850</v>
      </c>
      <c r="P895" s="225" t="s">
        <v>11669</v>
      </c>
      <c r="Q895" s="224" t="s">
        <v>892</v>
      </c>
      <c r="R895" s="225" t="s">
        <v>11722</v>
      </c>
      <c r="S895" s="225" t="s">
        <v>11723</v>
      </c>
      <c r="T895" s="225" t="s">
        <v>11721</v>
      </c>
      <c r="U895" s="224" t="s">
        <v>855</v>
      </c>
      <c r="V895" s="224" t="s">
        <v>855</v>
      </c>
      <c r="W895" s="224" t="s">
        <v>869</v>
      </c>
      <c r="X895" s="228" t="str">
        <f>VLOOKUP(HelpMe7[[#This Row],[Technician]],Technicians[#All],3,FALSE)</f>
        <v>Capgemini</v>
      </c>
      <c r="Y895" s="228" t="str">
        <f>VLOOKUP(HelpMe7[[#This Row],[Technician]],Technicians[#All],2,FALSE)</f>
        <v>SAP PP</v>
      </c>
      <c r="Z895" s="230" t="str">
        <f>IF((TEXT("Oct 28, 2024 00:00 AM","mmm dd, yyyy hh:mm") - TEXT(HelpMe7[[#This Row],[Updated Creation Date]],"mmm dd, yyyy hh:mm"))&gt;0, "Yes","No")</f>
        <v>No</v>
      </c>
      <c r="AA895" s="230">
        <f ca="1">IF(HelpMe7[[#This Row],[Updated Resolved Date]]="-",NOW()-TEXT(HelpMe7[[#This Row],[Updated Creation Date]],"mmm dd, yyyy hh:mm"),HelpMe7[[#This Row],[Updated Resolved Date]]-HelpMe7[[#This Row],[Updated Creation Date]])</f>
        <v>0.99236111110803904</v>
      </c>
      <c r="AB895" s="231">
        <f>YEAR(TEXT(HelpMe7[[#This Row],[Updated Creation Date]],"mmm dd, yyyy hh:mm"))</f>
        <v>2024</v>
      </c>
      <c r="AC895" s="228">
        <f>WEEKNUM(TEXT(HelpMe7[[#This Row],[Updated Creation Date]],"mmm dd, yyyy hh:mm"),2)</f>
        <v>46</v>
      </c>
      <c r="AD895" s="228" t="str">
        <f>_xlfn.CONCAT(HelpMe7[[#This Row],[Year]],"-W",HelpMe7[[#This Row],[Week'#]])</f>
        <v>2024-W46</v>
      </c>
      <c r="AE895" s="228" t="str">
        <f>IFERROR(VLOOKUP(HelpMe7[[#This Row],[ID]],CGTracker[#All],11,FALSE),"No CG Status Found")</f>
        <v>No CG Status Found</v>
      </c>
      <c r="AF895" s="228">
        <f>MONTH(TEXT(HelpMe7[[#This Row],[Updated Creation Date]],"mmm dd, yyyy hh:mm"))</f>
        <v>11</v>
      </c>
      <c r="AG895" s="228" t="str">
        <f>_xlfn.CONCAT(HelpMe7[[#This Row],[Year]],"-M",HelpMe7[[#This Row],[Month]])</f>
        <v>2024-M11</v>
      </c>
      <c r="AH895" s="228" t="str">
        <f ca="1">IF(HelpMe7[[#This Row],[Age]]&lt;2,"Less than 2",IF(HelpMe7[[#This Row],[Age]]&lt;5,"From 2 to 5",IF(HelpMe7[[#This Row],[Age]]&lt;10,"From 5 to 10","More than 10")))</f>
        <v>Less than 2</v>
      </c>
      <c r="AI8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45613.573611111111</v>
      </c>
      <c r="AJ8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45614.565972222219</v>
      </c>
    </row>
    <row r="896" spans="1:36" ht="26.1">
      <c r="A896" s="236" t="s">
        <v>11724</v>
      </c>
      <c r="B896" s="224" t="s">
        <v>117</v>
      </c>
      <c r="C896" s="224" t="s">
        <v>892</v>
      </c>
      <c r="D896" s="1" t="s">
        <v>6440</v>
      </c>
      <c r="E896" s="224" t="s">
        <v>6441</v>
      </c>
      <c r="F896" s="224" t="s">
        <v>881</v>
      </c>
      <c r="G896" s="224" t="s">
        <v>882</v>
      </c>
      <c r="H896" s="224" t="s">
        <v>403</v>
      </c>
      <c r="I896" s="227" t="s">
        <v>11725</v>
      </c>
      <c r="J896" s="225" t="s">
        <v>11726</v>
      </c>
      <c r="K896" s="224" t="s">
        <v>890</v>
      </c>
      <c r="L896" s="225" t="s">
        <v>11621</v>
      </c>
      <c r="M896" s="224" t="s">
        <v>6441</v>
      </c>
      <c r="N896" s="224" t="s">
        <v>1240</v>
      </c>
      <c r="O896" s="224" t="s">
        <v>850</v>
      </c>
      <c r="P896" s="225" t="s">
        <v>11621</v>
      </c>
      <c r="Q896" s="224" t="s">
        <v>795</v>
      </c>
      <c r="R896" s="225" t="s">
        <v>11727</v>
      </c>
      <c r="S896" s="225" t="s">
        <v>11728</v>
      </c>
      <c r="T896" s="225" t="s">
        <v>11726</v>
      </c>
      <c r="U896" s="224" t="s">
        <v>890</v>
      </c>
      <c r="V896" s="224" t="s">
        <v>855</v>
      </c>
      <c r="W896" s="224" t="s">
        <v>938</v>
      </c>
      <c r="X896" s="228" t="str">
        <f>VLOOKUP(HelpMe7[[#This Row],[Technician]],Technicians[#All],3,FALSE)</f>
        <v>RAK Ceramics</v>
      </c>
      <c r="Y896" s="228" t="str">
        <f>VLOOKUP(HelpMe7[[#This Row],[Technician]],Technicians[#All],2,FALSE)</f>
        <v>SAP Basis</v>
      </c>
      <c r="Z896" s="230" t="str">
        <f>IF((TEXT("Oct 28, 2024 00:00 AM","mmm dd, yyyy hh:mm") - TEXT(HelpMe7[[#This Row],[Updated Creation Date]],"mmm dd, yyyy hh:mm"))&gt;0, "Yes","No")</f>
        <v>No</v>
      </c>
      <c r="AA896" s="230">
        <f ca="1">IF(HelpMe7[[#This Row],[Updated Resolved Date]]="-",NOW()-TEXT(HelpMe7[[#This Row],[Updated Creation Date]],"mmm dd, yyyy hh:mm"),HelpMe7[[#This Row],[Updated Resolved Date]]-HelpMe7[[#This Row],[Updated Creation Date]])</f>
        <v>2.9465277777781012</v>
      </c>
      <c r="AB896" s="231">
        <f>YEAR(TEXT(HelpMe7[[#This Row],[Updated Creation Date]],"mmm dd, yyyy hh:mm"))</f>
        <v>2024</v>
      </c>
      <c r="AC896" s="228">
        <f>WEEKNUM(TEXT(HelpMe7[[#This Row],[Updated Creation Date]],"mmm dd, yyyy hh:mm"),2)</f>
        <v>46</v>
      </c>
      <c r="AD896" s="228" t="str">
        <f>_xlfn.CONCAT(HelpMe7[[#This Row],[Year]],"-W",HelpMe7[[#This Row],[Week'#]])</f>
        <v>2024-W46</v>
      </c>
      <c r="AE896" s="228" t="str">
        <f>IFERROR(VLOOKUP(HelpMe7[[#This Row],[ID]],CGTracker[#All],11,FALSE),"No CG Status Found")</f>
        <v>No CG Status Found</v>
      </c>
      <c r="AF896" s="228">
        <f>MONTH(TEXT(HelpMe7[[#This Row],[Updated Creation Date]],"mmm dd, yyyy hh:mm"))</f>
        <v>11</v>
      </c>
      <c r="AG896" s="228" t="str">
        <f>_xlfn.CONCAT(HelpMe7[[#This Row],[Year]],"-M",HelpMe7[[#This Row],[Month]])</f>
        <v>2024-M11</v>
      </c>
      <c r="AH896" s="228" t="str">
        <f ca="1">IF(HelpMe7[[#This Row],[Age]]&lt;2,"Less than 2",IF(HelpMe7[[#This Row],[Age]]&lt;5,"From 2 to 5",IF(HelpMe7[[#This Row],[Age]]&lt;10,"From 5 to 10","More than 10")))</f>
        <v>From 2 to 5</v>
      </c>
      <c r="AI8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45611.688194444447</v>
      </c>
      <c r="AJ8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45614.634722222225</v>
      </c>
    </row>
    <row r="897" spans="1:36" ht="26.1">
      <c r="A897" s="236" t="s">
        <v>11729</v>
      </c>
      <c r="B897" s="224" t="s">
        <v>117</v>
      </c>
      <c r="C897" s="224" t="s">
        <v>795</v>
      </c>
      <c r="D897" s="1" t="s">
        <v>6447</v>
      </c>
      <c r="E897" s="224" t="s">
        <v>6448</v>
      </c>
      <c r="F897" s="224" t="s">
        <v>881</v>
      </c>
      <c r="G897" s="224" t="s">
        <v>882</v>
      </c>
      <c r="H897" s="224" t="s">
        <v>403</v>
      </c>
      <c r="I897" s="227" t="s">
        <v>11730</v>
      </c>
      <c r="J897" s="225" t="s">
        <v>11709</v>
      </c>
      <c r="K897" s="224" t="s">
        <v>890</v>
      </c>
      <c r="L897" s="225" t="s">
        <v>11621</v>
      </c>
      <c r="M897" s="224" t="s">
        <v>6448</v>
      </c>
      <c r="N897" s="224" t="s">
        <v>1240</v>
      </c>
      <c r="O897" s="224" t="s">
        <v>850</v>
      </c>
      <c r="P897" s="225" t="s">
        <v>11621</v>
      </c>
      <c r="Q897" s="224" t="s">
        <v>795</v>
      </c>
      <c r="R897" s="225" t="s">
        <v>11731</v>
      </c>
      <c r="S897" s="225" t="s">
        <v>11732</v>
      </c>
      <c r="T897" s="225" t="s">
        <v>11709</v>
      </c>
      <c r="U897" s="224" t="s">
        <v>890</v>
      </c>
      <c r="V897" s="224" t="s">
        <v>855</v>
      </c>
      <c r="W897" s="224" t="s">
        <v>938</v>
      </c>
      <c r="X897" s="228" t="str">
        <f>VLOOKUP(HelpMe7[[#This Row],[Technician]],Technicians[#All],3,FALSE)</f>
        <v>RAK Ceramics</v>
      </c>
      <c r="Y897" s="228" t="str">
        <f>VLOOKUP(HelpMe7[[#This Row],[Technician]],Technicians[#All],2,FALSE)</f>
        <v>SAP Basis</v>
      </c>
      <c r="Z897" s="230" t="str">
        <f>IF((TEXT("Oct 28, 2024 00:00 AM","mmm dd, yyyy hh:mm") - TEXT(HelpMe7[[#This Row],[Updated Creation Date]],"mmm dd, yyyy hh:mm"))&gt;0, "Yes","No")</f>
        <v>No</v>
      </c>
      <c r="AA897" s="230">
        <f ca="1">IF(HelpMe7[[#This Row],[Updated Resolved Date]]="-",NOW()-TEXT(HelpMe7[[#This Row],[Updated Creation Date]],"mmm dd, yyyy hh:mm"),HelpMe7[[#This Row],[Updated Resolved Date]]-HelpMe7[[#This Row],[Updated Creation Date]])</f>
        <v>2.8541666666715173</v>
      </c>
      <c r="AB897" s="231">
        <f>YEAR(TEXT(HelpMe7[[#This Row],[Updated Creation Date]],"mmm dd, yyyy hh:mm"))</f>
        <v>2024</v>
      </c>
      <c r="AC897" s="228">
        <f>WEEKNUM(TEXT(HelpMe7[[#This Row],[Updated Creation Date]],"mmm dd, yyyy hh:mm"),2)</f>
        <v>46</v>
      </c>
      <c r="AD897" s="228" t="str">
        <f>_xlfn.CONCAT(HelpMe7[[#This Row],[Year]],"-W",HelpMe7[[#This Row],[Week'#]])</f>
        <v>2024-W46</v>
      </c>
      <c r="AE897" s="228" t="str">
        <f>IFERROR(VLOOKUP(HelpMe7[[#This Row],[ID]],CGTracker[#All],11,FALSE),"No CG Status Found")</f>
        <v>No CG Status Found</v>
      </c>
      <c r="AF897" s="228">
        <f>MONTH(TEXT(HelpMe7[[#This Row],[Updated Creation Date]],"mmm dd, yyyy hh:mm"))</f>
        <v>11</v>
      </c>
      <c r="AG897" s="228" t="str">
        <f>_xlfn.CONCAT(HelpMe7[[#This Row],[Year]],"-M",HelpMe7[[#This Row],[Month]])</f>
        <v>2024-M11</v>
      </c>
      <c r="AH897" s="228" t="str">
        <f ca="1">IF(HelpMe7[[#This Row],[Age]]&lt;2,"Less than 2",IF(HelpMe7[[#This Row],[Age]]&lt;5,"From 2 to 5",IF(HelpMe7[[#This Row],[Age]]&lt;10,"From 5 to 10","More than 10")))</f>
        <v>From 2 to 5</v>
      </c>
      <c r="AI8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45611.77847222222</v>
      </c>
      <c r="AJ8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45614.632638888892</v>
      </c>
    </row>
    <row r="898" spans="1:36" ht="14.45">
      <c r="A898" s="236" t="s">
        <v>11733</v>
      </c>
      <c r="B898" s="224" t="s">
        <v>156</v>
      </c>
      <c r="C898" s="224" t="s">
        <v>892</v>
      </c>
      <c r="D898" s="1" t="s">
        <v>437</v>
      </c>
      <c r="E898" s="224" t="s">
        <v>6452</v>
      </c>
      <c r="F898" s="224" t="s">
        <v>518</v>
      </c>
      <c r="G898" s="224" t="s">
        <v>516</v>
      </c>
      <c r="H898" s="224" t="s">
        <v>403</v>
      </c>
      <c r="I898" s="227" t="s">
        <v>11734</v>
      </c>
      <c r="J898" s="225" t="s">
        <v>11735</v>
      </c>
      <c r="K898" s="224" t="s">
        <v>846</v>
      </c>
      <c r="L898" s="225" t="s">
        <v>11736</v>
      </c>
      <c r="M898" s="224" t="s">
        <v>6452</v>
      </c>
      <c r="N898" s="224" t="s">
        <v>1666</v>
      </c>
      <c r="O898" s="224" t="s">
        <v>850</v>
      </c>
      <c r="P898" s="225" t="s">
        <v>11736</v>
      </c>
      <c r="Q898" s="224" t="s">
        <v>795</v>
      </c>
      <c r="R898" s="225" t="s">
        <v>11737</v>
      </c>
      <c r="S898" s="225" t="s">
        <v>11737</v>
      </c>
      <c r="T898" s="225" t="s">
        <v>11735</v>
      </c>
      <c r="U898" s="224" t="s">
        <v>855</v>
      </c>
      <c r="V898" s="224" t="s">
        <v>855</v>
      </c>
      <c r="W898" s="224" t="s">
        <v>869</v>
      </c>
      <c r="X898" s="228" t="str">
        <f>VLOOKUP(HelpMe7[[#This Row],[Technician]],Technicians[#All],3,FALSE)</f>
        <v>Capgemini</v>
      </c>
      <c r="Y898" s="228" t="str">
        <f>VLOOKUP(HelpMe7[[#This Row],[Technician]],Technicians[#All],2,FALSE)</f>
        <v>SAP SD</v>
      </c>
      <c r="Z898" s="230" t="str">
        <f>IF((TEXT("Oct 28, 2024 00:00 AM","mmm dd, yyyy hh:mm") - TEXT(HelpMe7[[#This Row],[Updated Creation Date]],"mmm dd, yyyy hh:mm"))&gt;0, "Yes","No")</f>
        <v>No</v>
      </c>
      <c r="AA898" s="230">
        <f ca="1">IF(HelpMe7[[#This Row],[Updated Resolved Date]]="-",NOW()-TEXT(HelpMe7[[#This Row],[Updated Creation Date]],"mmm dd, yyyy hh:mm"),HelpMe7[[#This Row],[Updated Resolved Date]]-HelpMe7[[#This Row],[Updated Creation Date]])</f>
        <v>5.6298611111124046</v>
      </c>
      <c r="AB898" s="231">
        <f>YEAR(TEXT(HelpMe7[[#This Row],[Updated Creation Date]],"mmm dd, yyyy hh:mm"))</f>
        <v>2024</v>
      </c>
      <c r="AC898" s="228">
        <f>WEEKNUM(TEXT(HelpMe7[[#This Row],[Updated Creation Date]],"mmm dd, yyyy hh:mm"),2)</f>
        <v>46</v>
      </c>
      <c r="AD898" s="228" t="str">
        <f>_xlfn.CONCAT(HelpMe7[[#This Row],[Year]],"-W",HelpMe7[[#This Row],[Week'#]])</f>
        <v>2024-W46</v>
      </c>
      <c r="AE898" s="228" t="str">
        <f>IFERROR(VLOOKUP(HelpMe7[[#This Row],[ID]],CGTracker[#All],11,FALSE),"No CG Status Found")</f>
        <v>No CG Status Found</v>
      </c>
      <c r="AF898" s="228">
        <f>MONTH(TEXT(HelpMe7[[#This Row],[Updated Creation Date]],"mmm dd, yyyy hh:mm"))</f>
        <v>11</v>
      </c>
      <c r="AG898" s="228" t="str">
        <f>_xlfn.CONCAT(HelpMe7[[#This Row],[Year]],"-M",HelpMe7[[#This Row],[Month]])</f>
        <v>2024-M11</v>
      </c>
      <c r="AH898" s="228" t="str">
        <f ca="1">IF(HelpMe7[[#This Row],[Age]]&lt;2,"Less than 2",IF(HelpMe7[[#This Row],[Age]]&lt;5,"From 2 to 5",IF(HelpMe7[[#This Row],[Age]]&lt;10,"From 5 to 10","More than 10")))</f>
        <v>From 5 to 10</v>
      </c>
      <c r="AI8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45611.762499999997</v>
      </c>
      <c r="AJ8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45617.392361111109</v>
      </c>
    </row>
    <row r="899" spans="1:36" ht="26.1">
      <c r="A899" s="236" t="s">
        <v>11738</v>
      </c>
      <c r="B899" s="224" t="s">
        <v>117</v>
      </c>
      <c r="C899" s="224" t="s">
        <v>795</v>
      </c>
      <c r="D899" s="1" t="s">
        <v>6457</v>
      </c>
      <c r="E899" s="224" t="s">
        <v>2226</v>
      </c>
      <c r="F899" s="224" t="s">
        <v>518</v>
      </c>
      <c r="G899" s="224" t="s">
        <v>895</v>
      </c>
      <c r="H899" s="224" t="s">
        <v>746</v>
      </c>
      <c r="I899" s="227" t="s">
        <v>11739</v>
      </c>
      <c r="J899" s="225" t="s">
        <v>11740</v>
      </c>
      <c r="K899" s="224" t="s">
        <v>846</v>
      </c>
      <c r="L899" s="225" t="s">
        <v>855</v>
      </c>
      <c r="M899" s="224" t="s">
        <v>2226</v>
      </c>
      <c r="N899" s="224" t="s">
        <v>1098</v>
      </c>
      <c r="O899" s="224" t="s">
        <v>1123</v>
      </c>
      <c r="P899" s="225" t="s">
        <v>11741</v>
      </c>
      <c r="Q899" s="224" t="s">
        <v>892</v>
      </c>
      <c r="R899" s="225" t="s">
        <v>855</v>
      </c>
      <c r="S899" s="225" t="s">
        <v>855</v>
      </c>
      <c r="T899" s="225" t="s">
        <v>11740</v>
      </c>
      <c r="U899" s="224" t="s">
        <v>846</v>
      </c>
      <c r="V899" s="224" t="s">
        <v>855</v>
      </c>
      <c r="W899" s="224" t="s">
        <v>869</v>
      </c>
      <c r="X899" s="228" t="str">
        <f>VLOOKUP(HelpMe7[[#This Row],[Technician]],Technicians[#All],3,FALSE)</f>
        <v>Capgemini</v>
      </c>
      <c r="Y899" s="228" t="str">
        <f>VLOOKUP(HelpMe7[[#This Row],[Technician]],Technicians[#All],2,FALSE)</f>
        <v>SAP SD</v>
      </c>
      <c r="Z899" s="230" t="str">
        <f>IF((TEXT("Oct 28, 2024 00:00 AM","mmm dd, yyyy hh:mm") - TEXT(HelpMe7[[#This Row],[Updated Creation Date]],"mmm dd, yyyy hh:mm"))&gt;0, "Yes","No")</f>
        <v>No</v>
      </c>
      <c r="AA899" s="230">
        <f ca="1">IF(HelpMe7[[#This Row],[Updated Resolved Date]]="-",NOW()-TEXT(HelpMe7[[#This Row],[Updated Creation Date]],"mmm dd, yyyy hh:mm"),HelpMe7[[#This Row],[Updated Resolved Date]]-HelpMe7[[#This Row],[Updated Creation Date]])</f>
        <v>39.32071319444367</v>
      </c>
      <c r="AB899" s="231">
        <f>YEAR(TEXT(HelpMe7[[#This Row],[Updated Creation Date]],"mmm dd, yyyy hh:mm"))</f>
        <v>2024</v>
      </c>
      <c r="AC899" s="228">
        <f>WEEKNUM(TEXT(HelpMe7[[#This Row],[Updated Creation Date]],"mmm dd, yyyy hh:mm"),2)</f>
        <v>47</v>
      </c>
      <c r="AD899" s="228" t="str">
        <f>_xlfn.CONCAT(HelpMe7[[#This Row],[Year]],"-W",HelpMe7[[#This Row],[Week'#]])</f>
        <v>2024-W47</v>
      </c>
      <c r="AE899" s="228" t="str">
        <f>IFERROR(VLOOKUP(HelpMe7[[#This Row],[ID]],CGTracker[#All],11,FALSE),"No CG Status Found")</f>
        <v>No CG Status Found</v>
      </c>
      <c r="AF899" s="228">
        <f>MONTH(TEXT(HelpMe7[[#This Row],[Updated Creation Date]],"mmm dd, yyyy hh:mm"))</f>
        <v>11</v>
      </c>
      <c r="AG899" s="228" t="str">
        <f>_xlfn.CONCAT(HelpMe7[[#This Row],[Year]],"-M",HelpMe7[[#This Row],[Month]])</f>
        <v>2024-M11</v>
      </c>
      <c r="AH899" s="228" t="str">
        <f ca="1">IF(HelpMe7[[#This Row],[Age]]&lt;2,"Less than 2",IF(HelpMe7[[#This Row],[Age]]&lt;5,"From 2 to 5",IF(HelpMe7[[#This Row],[Age]]&lt;10,"From 5 to 10","More than 10")))</f>
        <v>More than 10</v>
      </c>
      <c r="AI8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45614.436805555553</v>
      </c>
      <c r="AJ8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00" spans="1:36" ht="26.1">
      <c r="A900" s="236" t="s">
        <v>11742</v>
      </c>
      <c r="B900" s="224" t="s">
        <v>117</v>
      </c>
      <c r="C900" s="224" t="s">
        <v>1035</v>
      </c>
      <c r="D900" s="1" t="s">
        <v>6462</v>
      </c>
      <c r="E900" s="224" t="s">
        <v>2566</v>
      </c>
      <c r="F900" s="224" t="s">
        <v>881</v>
      </c>
      <c r="G900" s="224" t="s">
        <v>882</v>
      </c>
      <c r="H900" s="224" t="s">
        <v>403</v>
      </c>
      <c r="I900" s="227" t="s">
        <v>11743</v>
      </c>
      <c r="J900" s="225" t="s">
        <v>11744</v>
      </c>
      <c r="K900" s="224" t="s">
        <v>890</v>
      </c>
      <c r="L900" s="225" t="s">
        <v>11559</v>
      </c>
      <c r="M900" s="224" t="s">
        <v>2566</v>
      </c>
      <c r="N900" s="224" t="s">
        <v>2570</v>
      </c>
      <c r="O900" s="224" t="s">
        <v>850</v>
      </c>
      <c r="P900" s="225" t="s">
        <v>11559</v>
      </c>
      <c r="Q900" s="224" t="s">
        <v>892</v>
      </c>
      <c r="R900" s="225" t="s">
        <v>11745</v>
      </c>
      <c r="S900" s="225" t="s">
        <v>11746</v>
      </c>
      <c r="T900" s="225" t="s">
        <v>11744</v>
      </c>
      <c r="U900" s="224" t="s">
        <v>890</v>
      </c>
      <c r="V900" s="224" t="s">
        <v>855</v>
      </c>
      <c r="W900" s="224" t="s">
        <v>938</v>
      </c>
      <c r="X900" s="228" t="str">
        <f>VLOOKUP(HelpMe7[[#This Row],[Technician]],Technicians[#All],3,FALSE)</f>
        <v>RAK Ceramics</v>
      </c>
      <c r="Y900" s="228" t="str">
        <f>VLOOKUP(HelpMe7[[#This Row],[Technician]],Technicians[#All],2,FALSE)</f>
        <v>SAP Basis</v>
      </c>
      <c r="Z900" s="230" t="str">
        <f>IF((TEXT("Oct 28, 2024 00:00 AM","mmm dd, yyyy hh:mm") - TEXT(HelpMe7[[#This Row],[Updated Creation Date]],"mmm dd, yyyy hh:mm"))&gt;0, "Yes","No")</f>
        <v>No</v>
      </c>
      <c r="AA900" s="230">
        <f ca="1">IF(HelpMe7[[#This Row],[Updated Resolved Date]]="-",NOW()-TEXT(HelpMe7[[#This Row],[Updated Creation Date]],"mmm dd, yyyy hh:mm"),HelpMe7[[#This Row],[Updated Resolved Date]]-HelpMe7[[#This Row],[Updated Creation Date]])</f>
        <v>0.72708333333866904</v>
      </c>
      <c r="AB900" s="231">
        <f>YEAR(TEXT(HelpMe7[[#This Row],[Updated Creation Date]],"mmm dd, yyyy hh:mm"))</f>
        <v>2024</v>
      </c>
      <c r="AC900" s="228">
        <f>WEEKNUM(TEXT(HelpMe7[[#This Row],[Updated Creation Date]],"mmm dd, yyyy hh:mm"),2)</f>
        <v>47</v>
      </c>
      <c r="AD900" s="228" t="str">
        <f>_xlfn.CONCAT(HelpMe7[[#This Row],[Year]],"-W",HelpMe7[[#This Row],[Week'#]])</f>
        <v>2024-W47</v>
      </c>
      <c r="AE900" s="228" t="str">
        <f>IFERROR(VLOOKUP(HelpMe7[[#This Row],[ID]],CGTracker[#All],11,FALSE),"No CG Status Found")</f>
        <v>No CG Status Found</v>
      </c>
      <c r="AF900" s="228">
        <f>MONTH(TEXT(HelpMe7[[#This Row],[Updated Creation Date]],"mmm dd, yyyy hh:mm"))</f>
        <v>11</v>
      </c>
      <c r="AG900" s="228" t="str">
        <f>_xlfn.CONCAT(HelpMe7[[#This Row],[Year]],"-M",HelpMe7[[#This Row],[Month]])</f>
        <v>2024-M11</v>
      </c>
      <c r="AH900" s="228" t="str">
        <f ca="1">IF(HelpMe7[[#This Row],[Age]]&lt;2,"Less than 2",IF(HelpMe7[[#This Row],[Age]]&lt;5,"From 2 to 5",IF(HelpMe7[[#This Row],[Age]]&lt;10,"From 5 to 10","More than 10")))</f>
        <v>Less than 2</v>
      </c>
      <c r="AI9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45614.744444444441</v>
      </c>
      <c r="AJ9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45615.47152777778</v>
      </c>
    </row>
    <row r="901" spans="1:36" ht="26.1">
      <c r="A901" s="236" t="s">
        <v>11747</v>
      </c>
      <c r="B901" s="224" t="s">
        <v>117</v>
      </c>
      <c r="C901" s="224" t="s">
        <v>1035</v>
      </c>
      <c r="D901" s="1" t="s">
        <v>6468</v>
      </c>
      <c r="E901" s="224" t="s">
        <v>6469</v>
      </c>
      <c r="F901" s="224" t="s">
        <v>881</v>
      </c>
      <c r="G901" s="224" t="s">
        <v>882</v>
      </c>
      <c r="H901" s="224" t="s">
        <v>403</v>
      </c>
      <c r="I901" s="227" t="s">
        <v>11748</v>
      </c>
      <c r="J901" s="225" t="s">
        <v>11749</v>
      </c>
      <c r="K901" s="224" t="s">
        <v>890</v>
      </c>
      <c r="L901" s="225" t="s">
        <v>6830</v>
      </c>
      <c r="M901" s="224" t="s">
        <v>6469</v>
      </c>
      <c r="N901" s="224" t="s">
        <v>5699</v>
      </c>
      <c r="O901" s="224" t="s">
        <v>850</v>
      </c>
      <c r="P901" s="225" t="s">
        <v>6830</v>
      </c>
      <c r="Q901" s="224" t="s">
        <v>892</v>
      </c>
      <c r="R901" s="225" t="s">
        <v>11750</v>
      </c>
      <c r="S901" s="225" t="s">
        <v>11750</v>
      </c>
      <c r="T901" s="225" t="s">
        <v>11749</v>
      </c>
      <c r="U901" s="224" t="s">
        <v>890</v>
      </c>
      <c r="V901" s="224" t="s">
        <v>855</v>
      </c>
      <c r="W901" s="224" t="s">
        <v>938</v>
      </c>
      <c r="X901" s="228" t="str">
        <f>VLOOKUP(HelpMe7[[#This Row],[Technician]],Technicians[#All],3,FALSE)</f>
        <v>RAK Ceramics</v>
      </c>
      <c r="Y901" s="228" t="str">
        <f>VLOOKUP(HelpMe7[[#This Row],[Technician]],Technicians[#All],2,FALSE)</f>
        <v>SAP Basis</v>
      </c>
      <c r="Z901" s="230" t="str">
        <f>IF((TEXT("Oct 28, 2024 00:00 AM","mmm dd, yyyy hh:mm") - TEXT(HelpMe7[[#This Row],[Updated Creation Date]],"mmm dd, yyyy hh:mm"))&gt;0, "Yes","No")</f>
        <v>No</v>
      </c>
      <c r="AA901" s="230">
        <f ca="1">IF(HelpMe7[[#This Row],[Updated Resolved Date]]="-",NOW()-TEXT(HelpMe7[[#This Row],[Updated Creation Date]],"mmm dd, yyyy hh:mm"),HelpMe7[[#This Row],[Updated Resolved Date]]-HelpMe7[[#This Row],[Updated Creation Date]])</f>
        <v>8.2222222222262644</v>
      </c>
      <c r="AB901" s="231">
        <f>YEAR(TEXT(HelpMe7[[#This Row],[Updated Creation Date]],"mmm dd, yyyy hh:mm"))</f>
        <v>2024</v>
      </c>
      <c r="AC901" s="228">
        <f>WEEKNUM(TEXT(HelpMe7[[#This Row],[Updated Creation Date]],"mmm dd, yyyy hh:mm"),2)</f>
        <v>47</v>
      </c>
      <c r="AD901" s="228" t="str">
        <f>_xlfn.CONCAT(HelpMe7[[#This Row],[Year]],"-W",HelpMe7[[#This Row],[Week'#]])</f>
        <v>2024-W47</v>
      </c>
      <c r="AE901" s="228" t="str">
        <f>IFERROR(VLOOKUP(HelpMe7[[#This Row],[ID]],CGTracker[#All],11,FALSE),"No CG Status Found")</f>
        <v>No CG Status Found</v>
      </c>
      <c r="AF901" s="228">
        <f>MONTH(TEXT(HelpMe7[[#This Row],[Updated Creation Date]],"mmm dd, yyyy hh:mm"))</f>
        <v>11</v>
      </c>
      <c r="AG901" s="228" t="str">
        <f>_xlfn.CONCAT(HelpMe7[[#This Row],[Year]],"-M",HelpMe7[[#This Row],[Month]])</f>
        <v>2024-M11</v>
      </c>
      <c r="AH901" s="228" t="str">
        <f ca="1">IF(HelpMe7[[#This Row],[Age]]&lt;2,"Less than 2",IF(HelpMe7[[#This Row],[Age]]&lt;5,"From 2 to 5",IF(HelpMe7[[#This Row],[Age]]&lt;10,"From 5 to 10","More than 10")))</f>
        <v>From 5 to 10</v>
      </c>
      <c r="AI9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45616.385416666664</v>
      </c>
      <c r="AJ9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45624.607638888891</v>
      </c>
    </row>
    <row r="902" spans="1:36" ht="26.1">
      <c r="A902" s="236" t="s">
        <v>11751</v>
      </c>
      <c r="B902" s="224" t="s">
        <v>117</v>
      </c>
      <c r="C902" s="224" t="s">
        <v>795</v>
      </c>
      <c r="D902" s="1" t="s">
        <v>6474</v>
      </c>
      <c r="E902" s="224" t="s">
        <v>6475</v>
      </c>
      <c r="F902" s="224" t="s">
        <v>881</v>
      </c>
      <c r="G902" s="224" t="s">
        <v>882</v>
      </c>
      <c r="H902" s="224" t="s">
        <v>403</v>
      </c>
      <c r="I902" s="227" t="s">
        <v>11752</v>
      </c>
      <c r="J902" s="225" t="s">
        <v>11753</v>
      </c>
      <c r="K902" s="224" t="s">
        <v>890</v>
      </c>
      <c r="L902" s="225" t="s">
        <v>11621</v>
      </c>
      <c r="M902" s="224" t="s">
        <v>6475</v>
      </c>
      <c r="N902" s="224" t="s">
        <v>1240</v>
      </c>
      <c r="O902" s="224" t="s">
        <v>850</v>
      </c>
      <c r="P902" s="225" t="s">
        <v>11621</v>
      </c>
      <c r="Q902" s="224" t="s">
        <v>795</v>
      </c>
      <c r="R902" s="225" t="s">
        <v>11754</v>
      </c>
      <c r="S902" s="225" t="s">
        <v>11754</v>
      </c>
      <c r="T902" s="225" t="s">
        <v>11753</v>
      </c>
      <c r="U902" s="224" t="s">
        <v>890</v>
      </c>
      <c r="V902" s="224" t="s">
        <v>855</v>
      </c>
      <c r="W902" s="224" t="s">
        <v>938</v>
      </c>
      <c r="X902" s="228" t="str">
        <f>VLOOKUP(HelpMe7[[#This Row],[Technician]],Technicians[#All],3,FALSE)</f>
        <v>RAK Ceramics</v>
      </c>
      <c r="Y902" s="228" t="str">
        <f>VLOOKUP(HelpMe7[[#This Row],[Technician]],Technicians[#All],2,FALSE)</f>
        <v>SAP Basis</v>
      </c>
      <c r="Z902" s="230" t="str">
        <f>IF((TEXT("Oct 28, 2024 00:00 AM","mmm dd, yyyy hh:mm") - TEXT(HelpMe7[[#This Row],[Updated Creation Date]],"mmm dd, yyyy hh:mm"))&gt;0, "Yes","No")</f>
        <v>No</v>
      </c>
      <c r="AA902" s="230">
        <f ca="1">IF(HelpMe7[[#This Row],[Updated Resolved Date]]="-",NOW()-TEXT(HelpMe7[[#This Row],[Updated Creation Date]],"mmm dd, yyyy hh:mm"),HelpMe7[[#This Row],[Updated Resolved Date]]-HelpMe7[[#This Row],[Updated Creation Date]])</f>
        <v>3.1583333333328483</v>
      </c>
      <c r="AB902" s="231">
        <f>YEAR(TEXT(HelpMe7[[#This Row],[Updated Creation Date]],"mmm dd, yyyy hh:mm"))</f>
        <v>2024</v>
      </c>
      <c r="AC902" s="228">
        <f>WEEKNUM(TEXT(HelpMe7[[#This Row],[Updated Creation Date]],"mmm dd, yyyy hh:mm"),2)</f>
        <v>46</v>
      </c>
      <c r="AD902" s="228" t="str">
        <f>_xlfn.CONCAT(HelpMe7[[#This Row],[Year]],"-W",HelpMe7[[#This Row],[Week'#]])</f>
        <v>2024-W46</v>
      </c>
      <c r="AE902" s="228" t="str">
        <f>IFERROR(VLOOKUP(HelpMe7[[#This Row],[ID]],CGTracker[#All],11,FALSE),"No CG Status Found")</f>
        <v>No CG Status Found</v>
      </c>
      <c r="AF902" s="228">
        <f>MONTH(TEXT(HelpMe7[[#This Row],[Updated Creation Date]],"mmm dd, yyyy hh:mm"))</f>
        <v>11</v>
      </c>
      <c r="AG902" s="228" t="str">
        <f>_xlfn.CONCAT(HelpMe7[[#This Row],[Year]],"-M",HelpMe7[[#This Row],[Month]])</f>
        <v>2024-M11</v>
      </c>
      <c r="AH902" s="228" t="str">
        <f ca="1">IF(HelpMe7[[#This Row],[Age]]&lt;2,"Less than 2",IF(HelpMe7[[#This Row],[Age]]&lt;5,"From 2 to 5",IF(HelpMe7[[#This Row],[Age]]&lt;10,"From 5 to 10","More than 10")))</f>
        <v>From 2 to 5</v>
      </c>
      <c r="AI9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45611.477777777778</v>
      </c>
      <c r="AJ9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45614.636111111111</v>
      </c>
    </row>
    <row r="903" spans="1:36" ht="26.1">
      <c r="A903" s="236" t="s">
        <v>11755</v>
      </c>
      <c r="B903" s="224" t="s">
        <v>117</v>
      </c>
      <c r="C903" s="224" t="s">
        <v>795</v>
      </c>
      <c r="D903" s="1" t="s">
        <v>6479</v>
      </c>
      <c r="E903" s="224" t="s">
        <v>880</v>
      </c>
      <c r="F903" s="224" t="s">
        <v>881</v>
      </c>
      <c r="G903" s="224" t="s">
        <v>882</v>
      </c>
      <c r="H903" s="224" t="s">
        <v>403</v>
      </c>
      <c r="I903" s="227" t="s">
        <v>11756</v>
      </c>
      <c r="J903" s="225" t="s">
        <v>11757</v>
      </c>
      <c r="K903" s="224" t="s">
        <v>890</v>
      </c>
      <c r="L903" s="225" t="s">
        <v>6618</v>
      </c>
      <c r="M903" s="224" t="s">
        <v>880</v>
      </c>
      <c r="N903" s="224" t="s">
        <v>886</v>
      </c>
      <c r="O903" s="224" t="s">
        <v>850</v>
      </c>
      <c r="P903" s="225" t="s">
        <v>6618</v>
      </c>
      <c r="Q903" s="224" t="s">
        <v>795</v>
      </c>
      <c r="R903" s="225" t="s">
        <v>11758</v>
      </c>
      <c r="S903" s="225" t="s">
        <v>11758</v>
      </c>
      <c r="T903" s="225" t="s">
        <v>11757</v>
      </c>
      <c r="U903" s="224" t="s">
        <v>890</v>
      </c>
      <c r="V903" s="224" t="s">
        <v>855</v>
      </c>
      <c r="W903" s="224" t="s">
        <v>938</v>
      </c>
      <c r="X903" s="228" t="str">
        <f>VLOOKUP(HelpMe7[[#This Row],[Technician]],Technicians[#All],3,FALSE)</f>
        <v>RAK Ceramics</v>
      </c>
      <c r="Y903" s="228" t="str">
        <f>VLOOKUP(HelpMe7[[#This Row],[Technician]],Technicians[#All],2,FALSE)</f>
        <v>SAP Basis</v>
      </c>
      <c r="Z903" s="230" t="str">
        <f>IF((TEXT("Oct 28, 2024 00:00 AM","mmm dd, yyyy hh:mm") - TEXT(HelpMe7[[#This Row],[Updated Creation Date]],"mmm dd, yyyy hh:mm"))&gt;0, "Yes","No")</f>
        <v>No</v>
      </c>
      <c r="AA903" s="230">
        <f ca="1">IF(HelpMe7[[#This Row],[Updated Resolved Date]]="-",NOW()-TEXT(HelpMe7[[#This Row],[Updated Creation Date]],"mmm dd, yyyy hh:mm"),HelpMe7[[#This Row],[Updated Resolved Date]]-HelpMe7[[#This Row],[Updated Creation Date]])</f>
        <v>0.94513888889196096</v>
      </c>
      <c r="AB903" s="231">
        <f>YEAR(TEXT(HelpMe7[[#This Row],[Updated Creation Date]],"mmm dd, yyyy hh:mm"))</f>
        <v>2024</v>
      </c>
      <c r="AC903" s="228">
        <f>WEEKNUM(TEXT(HelpMe7[[#This Row],[Updated Creation Date]],"mmm dd, yyyy hh:mm"),2)</f>
        <v>47</v>
      </c>
      <c r="AD903" s="228" t="str">
        <f>_xlfn.CONCAT(HelpMe7[[#This Row],[Year]],"-W",HelpMe7[[#This Row],[Week'#]])</f>
        <v>2024-W47</v>
      </c>
      <c r="AE903" s="228" t="str">
        <f>IFERROR(VLOOKUP(HelpMe7[[#This Row],[ID]],CGTracker[#All],11,FALSE),"No CG Status Found")</f>
        <v>No CG Status Found</v>
      </c>
      <c r="AF903" s="228">
        <f>MONTH(TEXT(HelpMe7[[#This Row],[Updated Creation Date]],"mmm dd, yyyy hh:mm"))</f>
        <v>11</v>
      </c>
      <c r="AG903" s="228" t="str">
        <f>_xlfn.CONCAT(HelpMe7[[#This Row],[Year]],"-M",HelpMe7[[#This Row],[Month]])</f>
        <v>2024-M11</v>
      </c>
      <c r="AH903" s="228" t="str">
        <f ca="1">IF(HelpMe7[[#This Row],[Age]]&lt;2,"Less than 2",IF(HelpMe7[[#This Row],[Age]]&lt;5,"From 2 to 5",IF(HelpMe7[[#This Row],[Age]]&lt;10,"From 5 to 10","More than 10")))</f>
        <v>Less than 2</v>
      </c>
      <c r="AI9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45614.534722222219</v>
      </c>
      <c r="AJ9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45615.479861111111</v>
      </c>
    </row>
    <row r="904" spans="1:36" ht="14.45">
      <c r="A904" s="236" t="s">
        <v>11759</v>
      </c>
      <c r="B904" s="224" t="s">
        <v>156</v>
      </c>
      <c r="C904" s="224" t="s">
        <v>795</v>
      </c>
      <c r="D904" s="1" t="s">
        <v>526</v>
      </c>
      <c r="E904" s="224" t="s">
        <v>2448</v>
      </c>
      <c r="F904" s="224" t="s">
        <v>6485</v>
      </c>
      <c r="G904" s="224" t="s">
        <v>882</v>
      </c>
      <c r="H904" s="224" t="s">
        <v>131</v>
      </c>
      <c r="I904" s="227" t="s">
        <v>11760</v>
      </c>
      <c r="J904" s="225" t="s">
        <v>11761</v>
      </c>
      <c r="K904" s="224" t="s">
        <v>846</v>
      </c>
      <c r="L904" s="225" t="s">
        <v>855</v>
      </c>
      <c r="M904" s="224" t="s">
        <v>2448</v>
      </c>
      <c r="N904" s="224" t="s">
        <v>1555</v>
      </c>
      <c r="O904" s="224" t="s">
        <v>850</v>
      </c>
      <c r="P904" s="225" t="s">
        <v>11762</v>
      </c>
      <c r="Q904" s="224" t="s">
        <v>795</v>
      </c>
      <c r="R904" s="225" t="s">
        <v>855</v>
      </c>
      <c r="S904" s="225" t="s">
        <v>855</v>
      </c>
      <c r="T904" s="225" t="s">
        <v>11761</v>
      </c>
      <c r="U904" s="224" t="s">
        <v>855</v>
      </c>
      <c r="V904" s="224" t="s">
        <v>855</v>
      </c>
      <c r="W904" s="224" t="s">
        <v>869</v>
      </c>
      <c r="X904" s="228" t="str">
        <f>VLOOKUP(HelpMe7[[#This Row],[Technician]],Technicians[#All],3,FALSE)</f>
        <v>Capgemini</v>
      </c>
      <c r="Y904" s="228" t="str">
        <f>VLOOKUP(HelpMe7[[#This Row],[Technician]],Technicians[#All],2,FALSE)</f>
        <v>Management</v>
      </c>
      <c r="Z904" s="230" t="str">
        <f>IF((TEXT("Oct 28, 2024 00:00 AM","mmm dd, yyyy hh:mm") - TEXT(HelpMe7[[#This Row],[Updated Creation Date]],"mmm dd, yyyy hh:mm"))&gt;0, "Yes","No")</f>
        <v>No</v>
      </c>
      <c r="AA904" s="230">
        <f ca="1">IF(HelpMe7[[#This Row],[Updated Resolved Date]]="-",NOW()-TEXT(HelpMe7[[#This Row],[Updated Creation Date]],"mmm dd, yyyy hh:mm"),HelpMe7[[#This Row],[Updated Resolved Date]]-HelpMe7[[#This Row],[Updated Creation Date]])</f>
        <v>38.374185416665568</v>
      </c>
      <c r="AB904" s="231">
        <f>YEAR(TEXT(HelpMe7[[#This Row],[Updated Creation Date]],"mmm dd, yyyy hh:mm"))</f>
        <v>2024</v>
      </c>
      <c r="AC904" s="228">
        <f>WEEKNUM(TEXT(HelpMe7[[#This Row],[Updated Creation Date]],"mmm dd, yyyy hh:mm"),2)</f>
        <v>47</v>
      </c>
      <c r="AD904" s="228" t="str">
        <f>_xlfn.CONCAT(HelpMe7[[#This Row],[Year]],"-W",HelpMe7[[#This Row],[Week'#]])</f>
        <v>2024-W47</v>
      </c>
      <c r="AE904" s="228" t="str">
        <f>IFERROR(VLOOKUP(HelpMe7[[#This Row],[ID]],CGTracker[#All],11,FALSE),"No CG Status Found")</f>
        <v>No CG Status Found</v>
      </c>
      <c r="AF904" s="228">
        <f>MONTH(TEXT(HelpMe7[[#This Row],[Updated Creation Date]],"mmm dd, yyyy hh:mm"))</f>
        <v>11</v>
      </c>
      <c r="AG904" s="228" t="str">
        <f>_xlfn.CONCAT(HelpMe7[[#This Row],[Year]],"-M",HelpMe7[[#This Row],[Month]])</f>
        <v>2024-M11</v>
      </c>
      <c r="AH904" s="228" t="str">
        <f ca="1">IF(HelpMe7[[#This Row],[Age]]&lt;2,"Less than 2",IF(HelpMe7[[#This Row],[Age]]&lt;5,"From 2 to 5",IF(HelpMe7[[#This Row],[Age]]&lt;10,"From 5 to 10","More than 10")))</f>
        <v>More than 10</v>
      </c>
      <c r="AI9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45615.383333333331</v>
      </c>
      <c r="AJ9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05" spans="1:36" ht="26.1">
      <c r="A905" s="236" t="s">
        <v>11763</v>
      </c>
      <c r="B905" s="224" t="s">
        <v>156</v>
      </c>
      <c r="C905" s="224" t="s">
        <v>1035</v>
      </c>
      <c r="D905" s="1" t="s">
        <v>6490</v>
      </c>
      <c r="E905" s="224" t="s">
        <v>1322</v>
      </c>
      <c r="F905" s="224" t="s">
        <v>3586</v>
      </c>
      <c r="G905" s="224" t="s">
        <v>2076</v>
      </c>
      <c r="H905" s="224" t="s">
        <v>403</v>
      </c>
      <c r="I905" s="227" t="s">
        <v>11764</v>
      </c>
      <c r="J905" s="225" t="s">
        <v>11765</v>
      </c>
      <c r="K905" s="224" t="s">
        <v>846</v>
      </c>
      <c r="L905" s="225" t="s">
        <v>11766</v>
      </c>
      <c r="M905" s="224" t="s">
        <v>1322</v>
      </c>
      <c r="N905" s="224" t="s">
        <v>1240</v>
      </c>
      <c r="O905" s="224" t="s">
        <v>850</v>
      </c>
      <c r="P905" s="225" t="s">
        <v>11766</v>
      </c>
      <c r="Q905" s="224" t="s">
        <v>892</v>
      </c>
      <c r="R905" s="225" t="s">
        <v>11767</v>
      </c>
      <c r="S905" s="225" t="s">
        <v>11767</v>
      </c>
      <c r="T905" s="225" t="s">
        <v>11765</v>
      </c>
      <c r="U905" s="224" t="s">
        <v>855</v>
      </c>
      <c r="V905" s="224" t="s">
        <v>855</v>
      </c>
      <c r="W905" s="224" t="s">
        <v>869</v>
      </c>
      <c r="X905" s="228" t="str">
        <f>VLOOKUP(HelpMe7[[#This Row],[Technician]],Technicians[#All],3,FALSE)</f>
        <v>Capgemini</v>
      </c>
      <c r="Y905" s="228" t="str">
        <f>VLOOKUP(HelpMe7[[#This Row],[Technician]],Technicians[#All],2,FALSE)</f>
        <v>SAP PP</v>
      </c>
      <c r="Z905" s="230" t="str">
        <f>IF((TEXT("Oct 28, 2024 00:00 AM","mmm dd, yyyy hh:mm") - TEXT(HelpMe7[[#This Row],[Updated Creation Date]],"mmm dd, yyyy hh:mm"))&gt;0, "Yes","No")</f>
        <v>No</v>
      </c>
      <c r="AA905" s="230">
        <f ca="1">IF(HelpMe7[[#This Row],[Updated Resolved Date]]="-",NOW()-TEXT(HelpMe7[[#This Row],[Updated Creation Date]],"mmm dd, yyyy hh:mm"),HelpMe7[[#This Row],[Updated Resolved Date]]-HelpMe7[[#This Row],[Updated Creation Date]])</f>
        <v>3.0180555555489263</v>
      </c>
      <c r="AB905" s="231">
        <f>YEAR(TEXT(HelpMe7[[#This Row],[Updated Creation Date]],"mmm dd, yyyy hh:mm"))</f>
        <v>2024</v>
      </c>
      <c r="AC905" s="228">
        <f>WEEKNUM(TEXT(HelpMe7[[#This Row],[Updated Creation Date]],"mmm dd, yyyy hh:mm"),2)</f>
        <v>47</v>
      </c>
      <c r="AD905" s="228" t="str">
        <f>_xlfn.CONCAT(HelpMe7[[#This Row],[Year]],"-W",HelpMe7[[#This Row],[Week'#]])</f>
        <v>2024-W47</v>
      </c>
      <c r="AE905" s="228" t="str">
        <f>IFERROR(VLOOKUP(HelpMe7[[#This Row],[ID]],CGTracker[#All],11,FALSE),"No CG Status Found")</f>
        <v>No CG Status Found</v>
      </c>
      <c r="AF905" s="228">
        <f>MONTH(TEXT(HelpMe7[[#This Row],[Updated Creation Date]],"mmm dd, yyyy hh:mm"))</f>
        <v>11</v>
      </c>
      <c r="AG905" s="228" t="str">
        <f>_xlfn.CONCAT(HelpMe7[[#This Row],[Year]],"-M",HelpMe7[[#This Row],[Month]])</f>
        <v>2024-M11</v>
      </c>
      <c r="AH905" s="228" t="str">
        <f ca="1">IF(HelpMe7[[#This Row],[Age]]&lt;2,"Less than 2",IF(HelpMe7[[#This Row],[Age]]&lt;5,"From 2 to 5",IF(HelpMe7[[#This Row],[Age]]&lt;10,"From 5 to 10","More than 10")))</f>
        <v>From 2 to 5</v>
      </c>
      <c r="AI9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45614.402777777781</v>
      </c>
      <c r="AJ9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45617.42083333333</v>
      </c>
    </row>
    <row r="906" spans="1:36" ht="26.1">
      <c r="A906" s="236" t="s">
        <v>11768</v>
      </c>
      <c r="B906" s="224" t="s">
        <v>156</v>
      </c>
      <c r="C906" s="224" t="s">
        <v>795</v>
      </c>
      <c r="D906" s="1" t="s">
        <v>459</v>
      </c>
      <c r="E906" s="224" t="s">
        <v>6496</v>
      </c>
      <c r="F906" s="224" t="s">
        <v>518</v>
      </c>
      <c r="G906" s="224" t="s">
        <v>516</v>
      </c>
      <c r="H906" s="224" t="s">
        <v>746</v>
      </c>
      <c r="I906" s="227" t="s">
        <v>11739</v>
      </c>
      <c r="J906" s="225" t="s">
        <v>11769</v>
      </c>
      <c r="K906" s="224" t="s">
        <v>846</v>
      </c>
      <c r="L906" s="225" t="s">
        <v>855</v>
      </c>
      <c r="M906" s="224" t="s">
        <v>933</v>
      </c>
      <c r="N906" s="224" t="s">
        <v>849</v>
      </c>
      <c r="O906" s="224" t="s">
        <v>917</v>
      </c>
      <c r="P906" s="225" t="s">
        <v>9869</v>
      </c>
      <c r="Q906" s="224" t="s">
        <v>795</v>
      </c>
      <c r="R906" s="225" t="s">
        <v>855</v>
      </c>
      <c r="S906" s="225" t="s">
        <v>11770</v>
      </c>
      <c r="T906" s="225" t="s">
        <v>11769</v>
      </c>
      <c r="U906" s="224" t="s">
        <v>855</v>
      </c>
      <c r="V906" s="224" t="s">
        <v>855</v>
      </c>
      <c r="W906" s="224" t="s">
        <v>869</v>
      </c>
      <c r="X906" s="228" t="str">
        <f>VLOOKUP(HelpMe7[[#This Row],[Technician]],Technicians[#All],3,FALSE)</f>
        <v>Capgemini</v>
      </c>
      <c r="Y906" s="228" t="str">
        <f>VLOOKUP(HelpMe7[[#This Row],[Technician]],Technicians[#All],2,FALSE)</f>
        <v>SAP SD</v>
      </c>
      <c r="Z906" s="230" t="str">
        <f>IF((TEXT("Oct 28, 2024 00:00 AM","mmm dd, yyyy hh:mm") - TEXT(HelpMe7[[#This Row],[Updated Creation Date]],"mmm dd, yyyy hh:mm"))&gt;0, "Yes","No")</f>
        <v>No</v>
      </c>
      <c r="AA906" s="230">
        <f ca="1">IF(HelpMe7[[#This Row],[Updated Resolved Date]]="-",NOW()-TEXT(HelpMe7[[#This Row],[Updated Creation Date]],"mmm dd, yyyy hh:mm"),HelpMe7[[#This Row],[Updated Resolved Date]]-HelpMe7[[#This Row],[Updated Creation Date]])</f>
        <v>39.32071319444367</v>
      </c>
      <c r="AB906" s="231">
        <f>YEAR(TEXT(HelpMe7[[#This Row],[Updated Creation Date]],"mmm dd, yyyy hh:mm"))</f>
        <v>2024</v>
      </c>
      <c r="AC906" s="228">
        <f>WEEKNUM(TEXT(HelpMe7[[#This Row],[Updated Creation Date]],"mmm dd, yyyy hh:mm"),2)</f>
        <v>47</v>
      </c>
      <c r="AD906" s="228" t="str">
        <f>_xlfn.CONCAT(HelpMe7[[#This Row],[Year]],"-W",HelpMe7[[#This Row],[Week'#]])</f>
        <v>2024-W47</v>
      </c>
      <c r="AE906" s="228" t="str">
        <f>IFERROR(VLOOKUP(HelpMe7[[#This Row],[ID]],CGTracker[#All],11,FALSE),"No CG Status Found")</f>
        <v>No CG Status Found</v>
      </c>
      <c r="AF906" s="228">
        <f>MONTH(TEXT(HelpMe7[[#This Row],[Updated Creation Date]],"mmm dd, yyyy hh:mm"))</f>
        <v>11</v>
      </c>
      <c r="AG906" s="228" t="str">
        <f>_xlfn.CONCAT(HelpMe7[[#This Row],[Year]],"-M",HelpMe7[[#This Row],[Month]])</f>
        <v>2024-M11</v>
      </c>
      <c r="AH906" s="228" t="str">
        <f ca="1">IF(HelpMe7[[#This Row],[Age]]&lt;2,"Less than 2",IF(HelpMe7[[#This Row],[Age]]&lt;5,"From 2 to 5",IF(HelpMe7[[#This Row],[Age]]&lt;10,"From 5 to 10","More than 10")))</f>
        <v>More than 10</v>
      </c>
      <c r="AI9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45614.436805555553</v>
      </c>
      <c r="AJ9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07" spans="1:36" ht="14.45">
      <c r="A907" s="236" t="s">
        <v>11771</v>
      </c>
      <c r="B907" s="224" t="s">
        <v>156</v>
      </c>
      <c r="C907" s="224" t="s">
        <v>795</v>
      </c>
      <c r="D907" s="1" t="s">
        <v>381</v>
      </c>
      <c r="E907" s="224" t="s">
        <v>6501</v>
      </c>
      <c r="F907" s="224" t="s">
        <v>2232</v>
      </c>
      <c r="G907" s="224" t="s">
        <v>941</v>
      </c>
      <c r="H907" s="224" t="s">
        <v>268</v>
      </c>
      <c r="I907" s="227" t="s">
        <v>11772</v>
      </c>
      <c r="J907" s="225" t="s">
        <v>11773</v>
      </c>
      <c r="K907" s="224" t="s">
        <v>846</v>
      </c>
      <c r="L907" s="225" t="s">
        <v>855</v>
      </c>
      <c r="M907" s="224" t="s">
        <v>933</v>
      </c>
      <c r="N907" s="224" t="s">
        <v>6504</v>
      </c>
      <c r="O907" s="224" t="s">
        <v>850</v>
      </c>
      <c r="P907" s="225" t="s">
        <v>11774</v>
      </c>
      <c r="Q907" s="224" t="s">
        <v>795</v>
      </c>
      <c r="R907" s="225" t="s">
        <v>855</v>
      </c>
      <c r="S907" s="225" t="s">
        <v>855</v>
      </c>
      <c r="T907" s="225" t="s">
        <v>11773</v>
      </c>
      <c r="U907" s="224" t="s">
        <v>855</v>
      </c>
      <c r="V907" s="224" t="s">
        <v>855</v>
      </c>
      <c r="W907" s="224" t="s">
        <v>869</v>
      </c>
      <c r="X907" s="228" t="str">
        <f>VLOOKUP(HelpMe7[[#This Row],[Technician]],Technicians[#All],3,FALSE)</f>
        <v>Capgemini</v>
      </c>
      <c r="Y907" s="228" t="str">
        <f>VLOOKUP(HelpMe7[[#This Row],[Technician]],Technicians[#All],2,FALSE)</f>
        <v>SAP MM</v>
      </c>
      <c r="Z907" s="230" t="str">
        <f>IF((TEXT("Oct 28, 2024 00:00 AM","mmm dd, yyyy hh:mm") - TEXT(HelpMe7[[#This Row],[Updated Creation Date]],"mmm dd, yyyy hh:mm"))&gt;0, "Yes","No")</f>
        <v>No</v>
      </c>
      <c r="AA907" s="230">
        <f ca="1">IF(HelpMe7[[#This Row],[Updated Resolved Date]]="-",NOW()-TEXT(HelpMe7[[#This Row],[Updated Creation Date]],"mmm dd, yyyy hh:mm"),HelpMe7[[#This Row],[Updated Resolved Date]]-HelpMe7[[#This Row],[Updated Creation Date]])</f>
        <v>39.254740972217405</v>
      </c>
      <c r="AB907" s="231">
        <f>YEAR(TEXT(HelpMe7[[#This Row],[Updated Creation Date]],"mmm dd, yyyy hh:mm"))</f>
        <v>2024</v>
      </c>
      <c r="AC907" s="228">
        <f>WEEKNUM(TEXT(HelpMe7[[#This Row],[Updated Creation Date]],"mmm dd, yyyy hh:mm"),2)</f>
        <v>47</v>
      </c>
      <c r="AD907" s="228" t="str">
        <f>_xlfn.CONCAT(HelpMe7[[#This Row],[Year]],"-W",HelpMe7[[#This Row],[Week'#]])</f>
        <v>2024-W47</v>
      </c>
      <c r="AE907" s="228" t="str">
        <f>IFERROR(VLOOKUP(HelpMe7[[#This Row],[ID]],CGTracker[#All],11,FALSE),"No CG Status Found")</f>
        <v>No CG Status Found</v>
      </c>
      <c r="AF907" s="228">
        <f>MONTH(TEXT(HelpMe7[[#This Row],[Updated Creation Date]],"mmm dd, yyyy hh:mm"))</f>
        <v>11</v>
      </c>
      <c r="AG907" s="228" t="str">
        <f>_xlfn.CONCAT(HelpMe7[[#This Row],[Year]],"-M",HelpMe7[[#This Row],[Month]])</f>
        <v>2024-M11</v>
      </c>
      <c r="AH907" s="228" t="str">
        <f ca="1">IF(HelpMe7[[#This Row],[Age]]&lt;2,"Less than 2",IF(HelpMe7[[#This Row],[Age]]&lt;5,"From 2 to 5",IF(HelpMe7[[#This Row],[Age]]&lt;10,"From 5 to 10","More than 10")))</f>
        <v>More than 10</v>
      </c>
      <c r="AI9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45614.50277777778</v>
      </c>
      <c r="AJ9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08" spans="1:36" ht="14.45">
      <c r="A908" s="236" t="s">
        <v>11775</v>
      </c>
      <c r="B908" s="224" t="s">
        <v>156</v>
      </c>
      <c r="C908" s="224" t="s">
        <v>795</v>
      </c>
      <c r="D908" s="1" t="s">
        <v>6507</v>
      </c>
      <c r="E908" s="224" t="s">
        <v>3258</v>
      </c>
      <c r="F908" s="224" t="s">
        <v>2387</v>
      </c>
      <c r="G908" s="224" t="s">
        <v>1011</v>
      </c>
      <c r="H908" s="224" t="s">
        <v>403</v>
      </c>
      <c r="I908" s="227" t="s">
        <v>11776</v>
      </c>
      <c r="J908" s="225" t="s">
        <v>11777</v>
      </c>
      <c r="K908" s="224" t="s">
        <v>846</v>
      </c>
      <c r="L908" s="225" t="s">
        <v>11778</v>
      </c>
      <c r="M908" s="224" t="s">
        <v>933</v>
      </c>
      <c r="N908" s="224" t="s">
        <v>1240</v>
      </c>
      <c r="O908" s="224" t="s">
        <v>850</v>
      </c>
      <c r="P908" s="225" t="s">
        <v>11778</v>
      </c>
      <c r="Q908" s="224" t="s">
        <v>795</v>
      </c>
      <c r="R908" s="225" t="s">
        <v>11779</v>
      </c>
      <c r="S908" s="225" t="s">
        <v>11779</v>
      </c>
      <c r="T908" s="225" t="s">
        <v>11777</v>
      </c>
      <c r="U908" s="224" t="s">
        <v>855</v>
      </c>
      <c r="V908" s="224" t="s">
        <v>855</v>
      </c>
      <c r="W908" s="224" t="s">
        <v>869</v>
      </c>
      <c r="X908" s="228" t="str">
        <f>VLOOKUP(HelpMe7[[#This Row],[Technician]],Technicians[#All],3,FALSE)</f>
        <v>Capgemini</v>
      </c>
      <c r="Y908" s="228" t="str">
        <f>VLOOKUP(HelpMe7[[#This Row],[Technician]],Technicians[#All],2,FALSE)</f>
        <v>SAP FICO</v>
      </c>
      <c r="Z908" s="230" t="str">
        <f>IF((TEXT("Oct 28, 2024 00:00 AM","mmm dd, yyyy hh:mm") - TEXT(HelpMe7[[#This Row],[Updated Creation Date]],"mmm dd, yyyy hh:mm"))&gt;0, "Yes","No")</f>
        <v>No</v>
      </c>
      <c r="AA908" s="230">
        <f ca="1">IF(HelpMe7[[#This Row],[Updated Resolved Date]]="-",NOW()-TEXT(HelpMe7[[#This Row],[Updated Creation Date]],"mmm dd, yyyy hh:mm"),HelpMe7[[#This Row],[Updated Resolved Date]]-HelpMe7[[#This Row],[Updated Creation Date]])</f>
        <v>14.970833333340124</v>
      </c>
      <c r="AB908" s="231">
        <f>YEAR(TEXT(HelpMe7[[#This Row],[Updated Creation Date]],"mmm dd, yyyy hh:mm"))</f>
        <v>2024</v>
      </c>
      <c r="AC908" s="228">
        <f>WEEKNUM(TEXT(HelpMe7[[#This Row],[Updated Creation Date]],"mmm dd, yyyy hh:mm"),2)</f>
        <v>47</v>
      </c>
      <c r="AD908" s="228" t="str">
        <f>_xlfn.CONCAT(HelpMe7[[#This Row],[Year]],"-W",HelpMe7[[#This Row],[Week'#]])</f>
        <v>2024-W47</v>
      </c>
      <c r="AE908" s="228" t="str">
        <f>IFERROR(VLOOKUP(HelpMe7[[#This Row],[ID]],CGTracker[#All],11,FALSE),"No CG Status Found")</f>
        <v>No CG Status Found</v>
      </c>
      <c r="AF908" s="228">
        <f>MONTH(TEXT(HelpMe7[[#This Row],[Updated Creation Date]],"mmm dd, yyyy hh:mm"))</f>
        <v>11</v>
      </c>
      <c r="AG908" s="228" t="str">
        <f>_xlfn.CONCAT(HelpMe7[[#This Row],[Year]],"-M",HelpMe7[[#This Row],[Month]])</f>
        <v>2024-M11</v>
      </c>
      <c r="AH908" s="228" t="str">
        <f ca="1">IF(HelpMe7[[#This Row],[Age]]&lt;2,"Less than 2",IF(HelpMe7[[#This Row],[Age]]&lt;5,"From 2 to 5",IF(HelpMe7[[#This Row],[Age]]&lt;10,"From 5 to 10","More than 10")))</f>
        <v>More than 10</v>
      </c>
      <c r="AI9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45614.60833333333</v>
      </c>
      <c r="AJ9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45629.57916666667</v>
      </c>
    </row>
    <row r="909" spans="1:36" ht="14.45">
      <c r="A909" s="236" t="s">
        <v>11780</v>
      </c>
      <c r="B909" s="224" t="s">
        <v>156</v>
      </c>
      <c r="C909" s="224" t="s">
        <v>795</v>
      </c>
      <c r="D909" s="1" t="s">
        <v>6513</v>
      </c>
      <c r="E909" s="224" t="s">
        <v>1665</v>
      </c>
      <c r="F909" s="224" t="s">
        <v>2387</v>
      </c>
      <c r="G909" s="224" t="s">
        <v>1011</v>
      </c>
      <c r="H909" s="224" t="s">
        <v>403</v>
      </c>
      <c r="I909" s="227" t="s">
        <v>11781</v>
      </c>
      <c r="J909" s="225" t="s">
        <v>11782</v>
      </c>
      <c r="K909" s="224" t="s">
        <v>846</v>
      </c>
      <c r="L909" s="225" t="s">
        <v>11568</v>
      </c>
      <c r="M909" s="224" t="s">
        <v>933</v>
      </c>
      <c r="N909" s="224" t="s">
        <v>886</v>
      </c>
      <c r="O909" s="224" t="s">
        <v>850</v>
      </c>
      <c r="P909" s="225" t="s">
        <v>11568</v>
      </c>
      <c r="Q909" s="224" t="s">
        <v>795</v>
      </c>
      <c r="R909" s="225" t="s">
        <v>11783</v>
      </c>
      <c r="S909" s="225" t="s">
        <v>11783</v>
      </c>
      <c r="T909" s="225" t="s">
        <v>11782</v>
      </c>
      <c r="U909" s="224" t="s">
        <v>855</v>
      </c>
      <c r="V909" s="224" t="s">
        <v>855</v>
      </c>
      <c r="W909" s="224" t="s">
        <v>869</v>
      </c>
      <c r="X909" s="228" t="str">
        <f>VLOOKUP(HelpMe7[[#This Row],[Technician]],Technicians[#All],3,FALSE)</f>
        <v>Capgemini</v>
      </c>
      <c r="Y909" s="228" t="str">
        <f>VLOOKUP(HelpMe7[[#This Row],[Technician]],Technicians[#All],2,FALSE)</f>
        <v>SAP FICO</v>
      </c>
      <c r="Z909" s="230" t="str">
        <f>IF((TEXT("Oct 28, 2024 00:00 AM","mmm dd, yyyy hh:mm") - TEXT(HelpMe7[[#This Row],[Updated Creation Date]],"mmm dd, yyyy hh:mm"))&gt;0, "Yes","No")</f>
        <v>No</v>
      </c>
      <c r="AA909" s="230">
        <f ca="1">IF(HelpMe7[[#This Row],[Updated Resolved Date]]="-",NOW()-TEXT(HelpMe7[[#This Row],[Updated Creation Date]],"mmm dd, yyyy hh:mm"),HelpMe7[[#This Row],[Updated Resolved Date]]-HelpMe7[[#This Row],[Updated Creation Date]])</f>
        <v>22.995138888894871</v>
      </c>
      <c r="AB909" s="231">
        <f>YEAR(TEXT(HelpMe7[[#This Row],[Updated Creation Date]],"mmm dd, yyyy hh:mm"))</f>
        <v>2024</v>
      </c>
      <c r="AC909" s="228">
        <f>WEEKNUM(TEXT(HelpMe7[[#This Row],[Updated Creation Date]],"mmm dd, yyyy hh:mm"),2)</f>
        <v>47</v>
      </c>
      <c r="AD909" s="228" t="str">
        <f>_xlfn.CONCAT(HelpMe7[[#This Row],[Year]],"-W",HelpMe7[[#This Row],[Week'#]])</f>
        <v>2024-W47</v>
      </c>
      <c r="AE909" s="228" t="str">
        <f>IFERROR(VLOOKUP(HelpMe7[[#This Row],[ID]],CGTracker[#All],11,FALSE),"No CG Status Found")</f>
        <v>No CG Status Found</v>
      </c>
      <c r="AF909" s="228">
        <f>MONTH(TEXT(HelpMe7[[#This Row],[Updated Creation Date]],"mmm dd, yyyy hh:mm"))</f>
        <v>11</v>
      </c>
      <c r="AG909" s="228" t="str">
        <f>_xlfn.CONCAT(HelpMe7[[#This Row],[Year]],"-M",HelpMe7[[#This Row],[Month]])</f>
        <v>2024-M11</v>
      </c>
      <c r="AH909" s="228" t="str">
        <f ca="1">IF(HelpMe7[[#This Row],[Age]]&lt;2,"Less than 2",IF(HelpMe7[[#This Row],[Age]]&lt;5,"From 2 to 5",IF(HelpMe7[[#This Row],[Age]]&lt;10,"From 5 to 10","More than 10")))</f>
        <v>More than 10</v>
      </c>
      <c r="AI9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45614.740277777775</v>
      </c>
      <c r="AJ9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45637.73541666667</v>
      </c>
    </row>
    <row r="910" spans="1:36" ht="26.1">
      <c r="A910" s="236" t="s">
        <v>11784</v>
      </c>
      <c r="B910" s="224" t="s">
        <v>117</v>
      </c>
      <c r="C910" s="224" t="s">
        <v>795</v>
      </c>
      <c r="D910" s="1" t="s">
        <v>6518</v>
      </c>
      <c r="E910" s="224" t="s">
        <v>4894</v>
      </c>
      <c r="F910" s="224" t="s">
        <v>2413</v>
      </c>
      <c r="G910" s="224" t="s">
        <v>882</v>
      </c>
      <c r="H910" s="224" t="s">
        <v>403</v>
      </c>
      <c r="I910" s="227" t="s">
        <v>11785</v>
      </c>
      <c r="J910" s="225" t="s">
        <v>11786</v>
      </c>
      <c r="K910" s="224" t="s">
        <v>890</v>
      </c>
      <c r="L910" s="225" t="s">
        <v>11787</v>
      </c>
      <c r="M910" s="224" t="s">
        <v>933</v>
      </c>
      <c r="N910" s="224" t="s">
        <v>924</v>
      </c>
      <c r="O910" s="224" t="s">
        <v>850</v>
      </c>
      <c r="P910" s="225" t="s">
        <v>11787</v>
      </c>
      <c r="Q910" s="224" t="s">
        <v>795</v>
      </c>
      <c r="R910" s="225" t="s">
        <v>11788</v>
      </c>
      <c r="S910" s="225" t="s">
        <v>11788</v>
      </c>
      <c r="T910" s="225" t="s">
        <v>11786</v>
      </c>
      <c r="U910" s="224" t="s">
        <v>890</v>
      </c>
      <c r="V910" s="224" t="s">
        <v>855</v>
      </c>
      <c r="W910" s="224" t="s">
        <v>938</v>
      </c>
      <c r="X910" s="228" t="str">
        <f>VLOOKUP(HelpMe7[[#This Row],[Technician]],Technicians[#All],3,FALSE)</f>
        <v>RAK Ceramics</v>
      </c>
      <c r="Y910" s="228" t="str">
        <f>VLOOKUP(HelpMe7[[#This Row],[Technician]],Technicians[#All],2,FALSE)</f>
        <v>SAP Basis</v>
      </c>
      <c r="Z910" s="230" t="str">
        <f>IF((TEXT("Oct 28, 2024 00:00 AM","mmm dd, yyyy hh:mm") - TEXT(HelpMe7[[#This Row],[Updated Creation Date]],"mmm dd, yyyy hh:mm"))&gt;0, "Yes","No")</f>
        <v>No</v>
      </c>
      <c r="AA910" s="230">
        <f ca="1">IF(HelpMe7[[#This Row],[Updated Resolved Date]]="-",NOW()-TEXT(HelpMe7[[#This Row],[Updated Creation Date]],"mmm dd, yyyy hh:mm"),HelpMe7[[#This Row],[Updated Resolved Date]]-HelpMe7[[#This Row],[Updated Creation Date]])</f>
        <v>3.8194444445252884E-2</v>
      </c>
      <c r="AB910" s="231">
        <f>YEAR(TEXT(HelpMe7[[#This Row],[Updated Creation Date]],"mmm dd, yyyy hh:mm"))</f>
        <v>2024</v>
      </c>
      <c r="AC910" s="228">
        <f>WEEKNUM(TEXT(HelpMe7[[#This Row],[Updated Creation Date]],"mmm dd, yyyy hh:mm"),2)</f>
        <v>47</v>
      </c>
      <c r="AD910" s="228" t="str">
        <f>_xlfn.CONCAT(HelpMe7[[#This Row],[Year]],"-W",HelpMe7[[#This Row],[Week'#]])</f>
        <v>2024-W47</v>
      </c>
      <c r="AE910" s="228" t="str">
        <f>IFERROR(VLOOKUP(HelpMe7[[#This Row],[ID]],CGTracker[#All],11,FALSE),"No CG Status Found")</f>
        <v>No CG Status Found</v>
      </c>
      <c r="AF910" s="228">
        <f>MONTH(TEXT(HelpMe7[[#This Row],[Updated Creation Date]],"mmm dd, yyyy hh:mm"))</f>
        <v>11</v>
      </c>
      <c r="AG910" s="228" t="str">
        <f>_xlfn.CONCAT(HelpMe7[[#This Row],[Year]],"-M",HelpMe7[[#This Row],[Month]])</f>
        <v>2024-M11</v>
      </c>
      <c r="AH910" s="228" t="str">
        <f ca="1">IF(HelpMe7[[#This Row],[Age]]&lt;2,"Less than 2",IF(HelpMe7[[#This Row],[Age]]&lt;5,"From 2 to 5",IF(HelpMe7[[#This Row],[Age]]&lt;10,"From 5 to 10","More than 10")))</f>
        <v>Less than 2</v>
      </c>
      <c r="AI9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45615.356944444444</v>
      </c>
      <c r="AJ9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45615.395138888889</v>
      </c>
    </row>
    <row r="911" spans="1:36" ht="26.1">
      <c r="A911" s="236" t="s">
        <v>11789</v>
      </c>
      <c r="B911" s="224" t="s">
        <v>117</v>
      </c>
      <c r="C911" s="224" t="s">
        <v>795</v>
      </c>
      <c r="D911" s="1" t="s">
        <v>6523</v>
      </c>
      <c r="E911" s="224" t="s">
        <v>5381</v>
      </c>
      <c r="F911" s="224" t="s">
        <v>881</v>
      </c>
      <c r="G911" s="224" t="s">
        <v>882</v>
      </c>
      <c r="H911" s="224" t="s">
        <v>403</v>
      </c>
      <c r="I911" s="227" t="s">
        <v>11790</v>
      </c>
      <c r="J911" s="225" t="s">
        <v>11791</v>
      </c>
      <c r="K911" s="224" t="s">
        <v>890</v>
      </c>
      <c r="L911" s="225" t="s">
        <v>11792</v>
      </c>
      <c r="M911" s="224" t="s">
        <v>5381</v>
      </c>
      <c r="N911" s="224" t="s">
        <v>863</v>
      </c>
      <c r="O911" s="224" t="s">
        <v>850</v>
      </c>
      <c r="P911" s="225" t="s">
        <v>11792</v>
      </c>
      <c r="Q911" s="224" t="s">
        <v>795</v>
      </c>
      <c r="R911" s="225" t="s">
        <v>11793</v>
      </c>
      <c r="S911" s="225" t="s">
        <v>11793</v>
      </c>
      <c r="T911" s="225" t="s">
        <v>11791</v>
      </c>
      <c r="U911" s="224" t="s">
        <v>890</v>
      </c>
      <c r="V911" s="224" t="s">
        <v>855</v>
      </c>
      <c r="W911" s="224" t="s">
        <v>938</v>
      </c>
      <c r="X911" s="228" t="str">
        <f>VLOOKUP(HelpMe7[[#This Row],[Technician]],Technicians[#All],3,FALSE)</f>
        <v>RAK Ceramics</v>
      </c>
      <c r="Y911" s="228" t="str">
        <f>VLOOKUP(HelpMe7[[#This Row],[Technician]],Technicians[#All],2,FALSE)</f>
        <v>SAP Basis</v>
      </c>
      <c r="Z911" s="230" t="str">
        <f>IF((TEXT("Oct 28, 2024 00:00 AM","mmm dd, yyyy hh:mm") - TEXT(HelpMe7[[#This Row],[Updated Creation Date]],"mmm dd, yyyy hh:mm"))&gt;0, "Yes","No")</f>
        <v>No</v>
      </c>
      <c r="AA911" s="230">
        <f ca="1">IF(HelpMe7[[#This Row],[Updated Resolved Date]]="-",NOW()-TEXT(HelpMe7[[#This Row],[Updated Creation Date]],"mmm dd, yyyy hh:mm"),HelpMe7[[#This Row],[Updated Resolved Date]]-HelpMe7[[#This Row],[Updated Creation Date]])</f>
        <v>3.2125000000014552</v>
      </c>
      <c r="AB911" s="231">
        <f>YEAR(TEXT(HelpMe7[[#This Row],[Updated Creation Date]],"mmm dd, yyyy hh:mm"))</f>
        <v>2024</v>
      </c>
      <c r="AC911" s="228">
        <f>WEEKNUM(TEXT(HelpMe7[[#This Row],[Updated Creation Date]],"mmm dd, yyyy hh:mm"),2)</f>
        <v>47</v>
      </c>
      <c r="AD911" s="228" t="str">
        <f>_xlfn.CONCAT(HelpMe7[[#This Row],[Year]],"-W",HelpMe7[[#This Row],[Week'#]])</f>
        <v>2024-W47</v>
      </c>
      <c r="AE911" s="228" t="str">
        <f>IFERROR(VLOOKUP(HelpMe7[[#This Row],[ID]],CGTracker[#All],11,FALSE),"No CG Status Found")</f>
        <v>No CG Status Found</v>
      </c>
      <c r="AF911" s="228">
        <f>MONTH(TEXT(HelpMe7[[#This Row],[Updated Creation Date]],"mmm dd, yyyy hh:mm"))</f>
        <v>11</v>
      </c>
      <c r="AG911" s="228" t="str">
        <f>_xlfn.CONCAT(HelpMe7[[#This Row],[Year]],"-M",HelpMe7[[#This Row],[Month]])</f>
        <v>2024-M11</v>
      </c>
      <c r="AH911" s="228" t="str">
        <f ca="1">IF(HelpMe7[[#This Row],[Age]]&lt;2,"Less than 2",IF(HelpMe7[[#This Row],[Age]]&lt;5,"From 2 to 5",IF(HelpMe7[[#This Row],[Age]]&lt;10,"From 5 to 10","More than 10")))</f>
        <v>From 2 to 5</v>
      </c>
      <c r="AI9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45615.488888888889</v>
      </c>
      <c r="AJ9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45618.701388888891</v>
      </c>
    </row>
    <row r="912" spans="1:36" ht="26.1">
      <c r="A912" s="236" t="s">
        <v>11794</v>
      </c>
      <c r="B912" s="224" t="s">
        <v>117</v>
      </c>
      <c r="C912" s="224" t="s">
        <v>795</v>
      </c>
      <c r="D912" s="1" t="s">
        <v>6529</v>
      </c>
      <c r="E912" s="224" t="s">
        <v>6530</v>
      </c>
      <c r="F912" s="224" t="s">
        <v>881</v>
      </c>
      <c r="G912" s="224" t="s">
        <v>882</v>
      </c>
      <c r="H912" s="224" t="s">
        <v>403</v>
      </c>
      <c r="I912" s="227" t="s">
        <v>11795</v>
      </c>
      <c r="J912" s="225" t="s">
        <v>11796</v>
      </c>
      <c r="K912" s="224" t="s">
        <v>890</v>
      </c>
      <c r="L912" s="225" t="s">
        <v>11683</v>
      </c>
      <c r="M912" s="224" t="s">
        <v>933</v>
      </c>
      <c r="N912" s="224" t="s">
        <v>1156</v>
      </c>
      <c r="O912" s="224" t="s">
        <v>850</v>
      </c>
      <c r="P912" s="225" t="s">
        <v>11683</v>
      </c>
      <c r="Q912" s="224" t="s">
        <v>795</v>
      </c>
      <c r="R912" s="225" t="s">
        <v>11797</v>
      </c>
      <c r="S912" s="225" t="s">
        <v>11797</v>
      </c>
      <c r="T912" s="225" t="s">
        <v>11796</v>
      </c>
      <c r="U912" s="224" t="s">
        <v>890</v>
      </c>
      <c r="V912" s="224" t="s">
        <v>855</v>
      </c>
      <c r="W912" s="224" t="s">
        <v>938</v>
      </c>
      <c r="X912" s="228" t="str">
        <f>VLOOKUP(HelpMe7[[#This Row],[Technician]],Technicians[#All],3,FALSE)</f>
        <v>RAK Ceramics</v>
      </c>
      <c r="Y912" s="228" t="str">
        <f>VLOOKUP(HelpMe7[[#This Row],[Technician]],Technicians[#All],2,FALSE)</f>
        <v>SAP Basis</v>
      </c>
      <c r="Z912" s="230" t="str">
        <f>IF((TEXT("Oct 28, 2024 00:00 AM","mmm dd, yyyy hh:mm") - TEXT(HelpMe7[[#This Row],[Updated Creation Date]],"mmm dd, yyyy hh:mm"))&gt;0, "Yes","No")</f>
        <v>No</v>
      </c>
      <c r="AA912" s="230">
        <f ca="1">IF(HelpMe7[[#This Row],[Updated Resolved Date]]="-",NOW()-TEXT(HelpMe7[[#This Row],[Updated Creation Date]],"mmm dd, yyyy hh:mm"),HelpMe7[[#This Row],[Updated Resolved Date]]-HelpMe7[[#This Row],[Updated Creation Date]])</f>
        <v>2.2215277777795563</v>
      </c>
      <c r="AB912" s="231">
        <f>YEAR(TEXT(HelpMe7[[#This Row],[Updated Creation Date]],"mmm dd, yyyy hh:mm"))</f>
        <v>2024</v>
      </c>
      <c r="AC912" s="228">
        <f>WEEKNUM(TEXT(HelpMe7[[#This Row],[Updated Creation Date]],"mmm dd, yyyy hh:mm"),2)</f>
        <v>47</v>
      </c>
      <c r="AD912" s="228" t="str">
        <f>_xlfn.CONCAT(HelpMe7[[#This Row],[Year]],"-W",HelpMe7[[#This Row],[Week'#]])</f>
        <v>2024-W47</v>
      </c>
      <c r="AE912" s="228" t="str">
        <f>IFERROR(VLOOKUP(HelpMe7[[#This Row],[ID]],CGTracker[#All],11,FALSE),"No CG Status Found")</f>
        <v>No CG Status Found</v>
      </c>
      <c r="AF912" s="228">
        <f>MONTH(TEXT(HelpMe7[[#This Row],[Updated Creation Date]],"mmm dd, yyyy hh:mm"))</f>
        <v>11</v>
      </c>
      <c r="AG912" s="228" t="str">
        <f>_xlfn.CONCAT(HelpMe7[[#This Row],[Year]],"-M",HelpMe7[[#This Row],[Month]])</f>
        <v>2024-M11</v>
      </c>
      <c r="AH912" s="228" t="str">
        <f ca="1">IF(HelpMe7[[#This Row],[Age]]&lt;2,"Less than 2",IF(HelpMe7[[#This Row],[Age]]&lt;5,"From 2 to 5",IF(HelpMe7[[#This Row],[Age]]&lt;10,"From 5 to 10","More than 10")))</f>
        <v>From 2 to 5</v>
      </c>
      <c r="AI9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45615.525694444441</v>
      </c>
      <c r="AJ9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45617.74722222222</v>
      </c>
    </row>
    <row r="913" spans="1:36" ht="26.1">
      <c r="A913" s="236" t="s">
        <v>11798</v>
      </c>
      <c r="B913" s="224" t="s">
        <v>156</v>
      </c>
      <c r="C913" s="224" t="s">
        <v>892</v>
      </c>
      <c r="D913" s="1" t="s">
        <v>6535</v>
      </c>
      <c r="E913" s="224" t="s">
        <v>5608</v>
      </c>
      <c r="F913" s="224" t="s">
        <v>603</v>
      </c>
      <c r="G913" s="224" t="s">
        <v>860</v>
      </c>
      <c r="H913" s="224" t="s">
        <v>403</v>
      </c>
      <c r="I913" s="227" t="s">
        <v>11799</v>
      </c>
      <c r="J913" s="225" t="s">
        <v>11800</v>
      </c>
      <c r="K913" s="224" t="s">
        <v>846</v>
      </c>
      <c r="L913" s="225" t="s">
        <v>11801</v>
      </c>
      <c r="M913" s="224" t="s">
        <v>933</v>
      </c>
      <c r="N913" s="224" t="s">
        <v>980</v>
      </c>
      <c r="O913" s="224" t="s">
        <v>917</v>
      </c>
      <c r="P913" s="225" t="s">
        <v>11802</v>
      </c>
      <c r="Q913" s="224" t="s">
        <v>892</v>
      </c>
      <c r="R913" s="225" t="s">
        <v>11803</v>
      </c>
      <c r="S913" s="225" t="s">
        <v>11803</v>
      </c>
      <c r="T913" s="225" t="s">
        <v>11800</v>
      </c>
      <c r="U913" s="224" t="s">
        <v>855</v>
      </c>
      <c r="V913" s="224" t="s">
        <v>855</v>
      </c>
      <c r="W913" s="224" t="s">
        <v>1544</v>
      </c>
      <c r="X913" s="228" t="str">
        <f>VLOOKUP(HelpMe7[[#This Row],[Technician]],Technicians[#All],3,FALSE)</f>
        <v>RAK Ceramics</v>
      </c>
      <c r="Y913" s="228" t="str">
        <f>VLOOKUP(HelpMe7[[#This Row],[Technician]],Technicians[#All],2,FALSE)</f>
        <v>SAP ABAP</v>
      </c>
      <c r="Z913" s="230" t="str">
        <f>IF((TEXT("Oct 28, 2024 00:00 AM","mmm dd, yyyy hh:mm") - TEXT(HelpMe7[[#This Row],[Updated Creation Date]],"mmm dd, yyyy hh:mm"))&gt;0, "Yes","No")</f>
        <v>No</v>
      </c>
      <c r="AA913" s="230">
        <f ca="1">IF(HelpMe7[[#This Row],[Updated Resolved Date]]="-",NOW()-TEXT(HelpMe7[[#This Row],[Updated Creation Date]],"mmm dd, yyyy hh:mm"),HelpMe7[[#This Row],[Updated Resolved Date]]-HelpMe7[[#This Row],[Updated Creation Date]])</f>
        <v>0.15902777777228039</v>
      </c>
      <c r="AB913" s="231">
        <f>YEAR(TEXT(HelpMe7[[#This Row],[Updated Creation Date]],"mmm dd, yyyy hh:mm"))</f>
        <v>2024</v>
      </c>
      <c r="AC913" s="228">
        <f>WEEKNUM(TEXT(HelpMe7[[#This Row],[Updated Creation Date]],"mmm dd, yyyy hh:mm"),2)</f>
        <v>47</v>
      </c>
      <c r="AD913" s="228" t="str">
        <f>_xlfn.CONCAT(HelpMe7[[#This Row],[Year]],"-W",HelpMe7[[#This Row],[Week'#]])</f>
        <v>2024-W47</v>
      </c>
      <c r="AE913" s="228" t="str">
        <f>IFERROR(VLOOKUP(HelpMe7[[#This Row],[ID]],CGTracker[#All],11,FALSE),"No CG Status Found")</f>
        <v>No CG Status Found</v>
      </c>
      <c r="AF913" s="228">
        <f>MONTH(TEXT(HelpMe7[[#This Row],[Updated Creation Date]],"mmm dd, yyyy hh:mm"))</f>
        <v>11</v>
      </c>
      <c r="AG913" s="228" t="str">
        <f>_xlfn.CONCAT(HelpMe7[[#This Row],[Year]],"-M",HelpMe7[[#This Row],[Month]])</f>
        <v>2024-M11</v>
      </c>
      <c r="AH913" s="228" t="str">
        <f ca="1">IF(HelpMe7[[#This Row],[Age]]&lt;2,"Less than 2",IF(HelpMe7[[#This Row],[Age]]&lt;5,"From 2 to 5",IF(HelpMe7[[#This Row],[Age]]&lt;10,"From 5 to 10","More than 10")))</f>
        <v>Less than 2</v>
      </c>
      <c r="AI9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45615.779861111114</v>
      </c>
      <c r="AJ9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45615.938888888886</v>
      </c>
    </row>
    <row r="914" spans="1:36" ht="14.45">
      <c r="A914" s="236" t="s">
        <v>11804</v>
      </c>
      <c r="B914" s="224" t="s">
        <v>156</v>
      </c>
      <c r="C914" s="224" t="s">
        <v>795</v>
      </c>
      <c r="D914" s="1" t="s">
        <v>6542</v>
      </c>
      <c r="E914" s="224" t="s">
        <v>6143</v>
      </c>
      <c r="F914" s="224" t="s">
        <v>881</v>
      </c>
      <c r="G914" s="224" t="s">
        <v>882</v>
      </c>
      <c r="H914" s="224" t="s">
        <v>403</v>
      </c>
      <c r="I914" s="227" t="s">
        <v>11805</v>
      </c>
      <c r="J914" s="225" t="s">
        <v>11806</v>
      </c>
      <c r="K914" s="224" t="s">
        <v>846</v>
      </c>
      <c r="L914" s="225" t="s">
        <v>11807</v>
      </c>
      <c r="M914" s="224" t="s">
        <v>933</v>
      </c>
      <c r="N914" s="224" t="s">
        <v>6146</v>
      </c>
      <c r="O914" s="224" t="s">
        <v>850</v>
      </c>
      <c r="P914" s="225" t="s">
        <v>11807</v>
      </c>
      <c r="Q914" s="224" t="s">
        <v>795</v>
      </c>
      <c r="R914" s="225" t="s">
        <v>11808</v>
      </c>
      <c r="S914" s="225" t="s">
        <v>11808</v>
      </c>
      <c r="T914" s="225" t="s">
        <v>11806</v>
      </c>
      <c r="U914" s="224" t="s">
        <v>855</v>
      </c>
      <c r="V914" s="224" t="s">
        <v>855</v>
      </c>
      <c r="W914" s="224" t="s">
        <v>869</v>
      </c>
      <c r="X914" s="228" t="str">
        <f>VLOOKUP(HelpMe7[[#This Row],[Technician]],Technicians[#All],3,FALSE)</f>
        <v>RAK Ceramics</v>
      </c>
      <c r="Y914" s="228" t="str">
        <f>VLOOKUP(HelpMe7[[#This Row],[Technician]],Technicians[#All],2,FALSE)</f>
        <v>SAP Basis</v>
      </c>
      <c r="Z914" s="230" t="str">
        <f>IF((TEXT("Oct 28, 2024 00:00 AM","mmm dd, yyyy hh:mm") - TEXT(HelpMe7[[#This Row],[Updated Creation Date]],"mmm dd, yyyy hh:mm"))&gt;0, "Yes","No")</f>
        <v>No</v>
      </c>
      <c r="AA914" s="230">
        <f ca="1">IF(HelpMe7[[#This Row],[Updated Resolved Date]]="-",NOW()-TEXT(HelpMe7[[#This Row],[Updated Creation Date]],"mmm dd, yyyy hh:mm"),HelpMe7[[#This Row],[Updated Resolved Date]]-HelpMe7[[#This Row],[Updated Creation Date]])</f>
        <v>5.148611111108039</v>
      </c>
      <c r="AB914" s="231">
        <f>YEAR(TEXT(HelpMe7[[#This Row],[Updated Creation Date]],"mmm dd, yyyy hh:mm"))</f>
        <v>2024</v>
      </c>
      <c r="AC914" s="228">
        <f>WEEKNUM(TEXT(HelpMe7[[#This Row],[Updated Creation Date]],"mmm dd, yyyy hh:mm"),2)</f>
        <v>47</v>
      </c>
      <c r="AD914" s="228" t="str">
        <f>_xlfn.CONCAT(HelpMe7[[#This Row],[Year]],"-W",HelpMe7[[#This Row],[Week'#]])</f>
        <v>2024-W47</v>
      </c>
      <c r="AE914" s="228" t="str">
        <f>IFERROR(VLOOKUP(HelpMe7[[#This Row],[ID]],CGTracker[#All],11,FALSE),"No CG Status Found")</f>
        <v>No CG Status Found</v>
      </c>
      <c r="AF914" s="228">
        <f>MONTH(TEXT(HelpMe7[[#This Row],[Updated Creation Date]],"mmm dd, yyyy hh:mm"))</f>
        <v>11</v>
      </c>
      <c r="AG914" s="228" t="str">
        <f>_xlfn.CONCAT(HelpMe7[[#This Row],[Year]],"-M",HelpMe7[[#This Row],[Month]])</f>
        <v>2024-M11</v>
      </c>
      <c r="AH914" s="228" t="str">
        <f ca="1">IF(HelpMe7[[#This Row],[Age]]&lt;2,"Less than 2",IF(HelpMe7[[#This Row],[Age]]&lt;5,"From 2 to 5",IF(HelpMe7[[#This Row],[Age]]&lt;10,"From 5 to 10","More than 10")))</f>
        <v>From 5 to 10</v>
      </c>
      <c r="AI9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45617.576388888891</v>
      </c>
      <c r="AJ9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45622.724999999999</v>
      </c>
    </row>
    <row r="915" spans="1:36" ht="26.1">
      <c r="A915" s="236" t="s">
        <v>11809</v>
      </c>
      <c r="B915" s="224" t="s">
        <v>117</v>
      </c>
      <c r="C915" s="224" t="s">
        <v>795</v>
      </c>
      <c r="D915" s="1" t="s">
        <v>6548</v>
      </c>
      <c r="E915" s="224" t="s">
        <v>880</v>
      </c>
      <c r="F915" s="224" t="s">
        <v>881</v>
      </c>
      <c r="G915" s="224" t="s">
        <v>882</v>
      </c>
      <c r="H915" s="224" t="s">
        <v>403</v>
      </c>
      <c r="I915" s="227" t="s">
        <v>11810</v>
      </c>
      <c r="J915" s="225" t="s">
        <v>11811</v>
      </c>
      <c r="K915" s="224" t="s">
        <v>890</v>
      </c>
      <c r="L915" s="225" t="s">
        <v>11683</v>
      </c>
      <c r="M915" s="224" t="s">
        <v>880</v>
      </c>
      <c r="N915" s="224" t="s">
        <v>886</v>
      </c>
      <c r="O915" s="224" t="s">
        <v>850</v>
      </c>
      <c r="P915" s="225" t="s">
        <v>11683</v>
      </c>
      <c r="Q915" s="224" t="s">
        <v>795</v>
      </c>
      <c r="R915" s="225" t="s">
        <v>11456</v>
      </c>
      <c r="S915" s="225" t="s">
        <v>11456</v>
      </c>
      <c r="T915" s="225" t="s">
        <v>11811</v>
      </c>
      <c r="U915" s="224" t="s">
        <v>890</v>
      </c>
      <c r="V915" s="224" t="s">
        <v>855</v>
      </c>
      <c r="W915" s="224" t="s">
        <v>938</v>
      </c>
      <c r="X915" s="228" t="str">
        <f>VLOOKUP(HelpMe7[[#This Row],[Technician]],Technicians[#All],3,FALSE)</f>
        <v>RAK Ceramics</v>
      </c>
      <c r="Y915" s="228" t="str">
        <f>VLOOKUP(HelpMe7[[#This Row],[Technician]],Technicians[#All],2,FALSE)</f>
        <v>SAP Basis</v>
      </c>
      <c r="Z915" s="230" t="str">
        <f>IF((TEXT("Oct 28, 2024 00:00 AM","mmm dd, yyyy hh:mm") - TEXT(HelpMe7[[#This Row],[Updated Creation Date]],"mmm dd, yyyy hh:mm"))&gt;0, "Yes","No")</f>
        <v>No</v>
      </c>
      <c r="AA915" s="230">
        <f ca="1">IF(HelpMe7[[#This Row],[Updated Resolved Date]]="-",NOW()-TEXT(HelpMe7[[#This Row],[Updated Creation Date]],"mmm dd, yyyy hh:mm"),HelpMe7[[#This Row],[Updated Resolved Date]]-HelpMe7[[#This Row],[Updated Creation Date]])</f>
        <v>0.20208333333721384</v>
      </c>
      <c r="AB915" s="231">
        <f>YEAR(TEXT(HelpMe7[[#This Row],[Updated Creation Date]],"mmm dd, yyyy hh:mm"))</f>
        <v>2024</v>
      </c>
      <c r="AC915" s="228">
        <f>WEEKNUM(TEXT(HelpMe7[[#This Row],[Updated Creation Date]],"mmm dd, yyyy hh:mm"),2)</f>
        <v>47</v>
      </c>
      <c r="AD915" s="228" t="str">
        <f>_xlfn.CONCAT(HelpMe7[[#This Row],[Year]],"-W",HelpMe7[[#This Row],[Week'#]])</f>
        <v>2024-W47</v>
      </c>
      <c r="AE915" s="228" t="str">
        <f>IFERROR(VLOOKUP(HelpMe7[[#This Row],[ID]],CGTracker[#All],11,FALSE),"No CG Status Found")</f>
        <v>No CG Status Found</v>
      </c>
      <c r="AF915" s="228">
        <f>MONTH(TEXT(HelpMe7[[#This Row],[Updated Creation Date]],"mmm dd, yyyy hh:mm"))</f>
        <v>11</v>
      </c>
      <c r="AG915" s="234" t="str">
        <f>_xlfn.CONCAT(HelpMe7[[#This Row],[Year]],"-M",HelpMe7[[#This Row],[Month]])</f>
        <v>2024-M11</v>
      </c>
      <c r="AH915" s="228" t="str">
        <f ca="1">IF(HelpMe7[[#This Row],[Age]]&lt;2,"Less than 2",IF(HelpMe7[[#This Row],[Age]]&lt;5,"From 2 to 5",IF(HelpMe7[[#This Row],[Age]]&lt;10,"From 5 to 10","More than 10")))</f>
        <v>Less than 2</v>
      </c>
      <c r="AI9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45617.533333333333</v>
      </c>
      <c r="AJ9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45617.73541666667</v>
      </c>
    </row>
    <row r="916" spans="1:36" ht="14.45">
      <c r="A916" s="236" t="s">
        <v>11812</v>
      </c>
      <c r="B916" s="224" t="s">
        <v>117</v>
      </c>
      <c r="C916" s="224" t="s">
        <v>892</v>
      </c>
      <c r="D916" s="1" t="s">
        <v>635</v>
      </c>
      <c r="E916" s="224" t="s">
        <v>880</v>
      </c>
      <c r="F916" s="224" t="s">
        <v>2232</v>
      </c>
      <c r="G916" s="224" t="s">
        <v>941</v>
      </c>
      <c r="H916" s="224" t="s">
        <v>40</v>
      </c>
      <c r="I916" s="227" t="s">
        <v>11813</v>
      </c>
      <c r="J916" s="225" t="s">
        <v>11814</v>
      </c>
      <c r="K916" s="224" t="s">
        <v>846</v>
      </c>
      <c r="L916" s="225" t="s">
        <v>855</v>
      </c>
      <c r="M916" s="224" t="s">
        <v>880</v>
      </c>
      <c r="N916" s="224" t="s">
        <v>886</v>
      </c>
      <c r="O916" s="224" t="s">
        <v>917</v>
      </c>
      <c r="P916" s="225" t="s">
        <v>6857</v>
      </c>
      <c r="Q916" s="224" t="s">
        <v>892</v>
      </c>
      <c r="R916" s="225" t="s">
        <v>6857</v>
      </c>
      <c r="S916" s="225" t="s">
        <v>6857</v>
      </c>
      <c r="T916" s="225" t="s">
        <v>11814</v>
      </c>
      <c r="U916" s="224" t="s">
        <v>846</v>
      </c>
      <c r="V916" s="224" t="s">
        <v>855</v>
      </c>
      <c r="W916" s="224" t="s">
        <v>869</v>
      </c>
      <c r="X916" s="228" t="str">
        <f>VLOOKUP(HelpMe7[[#This Row],[Technician]],Technicians[#All],3,FALSE)</f>
        <v>Capgemini</v>
      </c>
      <c r="Y916" s="228" t="str">
        <f>VLOOKUP(HelpMe7[[#This Row],[Technician]],Technicians[#All],2,FALSE)</f>
        <v>SAP MM</v>
      </c>
      <c r="Z916" s="230" t="str">
        <f>IF((TEXT("Oct 28, 2024 00:00 AM","mmm dd, yyyy hh:mm") - TEXT(HelpMe7[[#This Row],[Updated Creation Date]],"mmm dd, yyyy hh:mm"))&gt;0, "Yes","No")</f>
        <v>No</v>
      </c>
      <c r="AA916" s="230">
        <f ca="1">IF(HelpMe7[[#This Row],[Updated Resolved Date]]="-",NOW()-TEXT(HelpMe7[[#This Row],[Updated Creation Date]],"mmm dd, yyyy hh:mm"),HelpMe7[[#This Row],[Updated Resolved Date]]-HelpMe7[[#This Row],[Updated Creation Date]])</f>
        <v>21.830555555556202</v>
      </c>
      <c r="AB916" s="231">
        <f>YEAR(TEXT(HelpMe7[[#This Row],[Updated Creation Date]],"mmm dd, yyyy hh:mm"))</f>
        <v>2024</v>
      </c>
      <c r="AC916" s="228">
        <f>WEEKNUM(TEXT(HelpMe7[[#This Row],[Updated Creation Date]],"mmm dd, yyyy hh:mm"),2)</f>
        <v>47</v>
      </c>
      <c r="AD916" s="228" t="str">
        <f>_xlfn.CONCAT(HelpMe7[[#This Row],[Year]],"-W",HelpMe7[[#This Row],[Week'#]])</f>
        <v>2024-W47</v>
      </c>
      <c r="AE916" s="228" t="str">
        <f>IFERROR(VLOOKUP(HelpMe7[[#This Row],[ID]],CGTracker[#All],11,FALSE),"No CG Status Found")</f>
        <v>No CG Status Found</v>
      </c>
      <c r="AF916" s="228">
        <f>MONTH(TEXT(HelpMe7[[#This Row],[Updated Creation Date]],"mmm dd, yyyy hh:mm"))</f>
        <v>11</v>
      </c>
      <c r="AG916" s="234" t="str">
        <f>_xlfn.CONCAT(HelpMe7[[#This Row],[Year]],"-M",HelpMe7[[#This Row],[Month]])</f>
        <v>2024-M11</v>
      </c>
      <c r="AH916" s="228" t="str">
        <f ca="1">IF(HelpMe7[[#This Row],[Age]]&lt;2,"Less than 2",IF(HelpMe7[[#This Row],[Age]]&lt;5,"From 2 to 5",IF(HelpMe7[[#This Row],[Age]]&lt;10,"From 5 to 10","More than 10")))</f>
        <v>More than 10</v>
      </c>
      <c r="AI9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45617.676388888889</v>
      </c>
      <c r="AJ9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45639.506944444445</v>
      </c>
    </row>
    <row r="917" spans="1:36" ht="26.1">
      <c r="A917" s="236" t="s">
        <v>11815</v>
      </c>
      <c r="B917" s="224" t="s">
        <v>117</v>
      </c>
      <c r="C917" s="224" t="s">
        <v>1035</v>
      </c>
      <c r="D917" s="1" t="s">
        <v>6557</v>
      </c>
      <c r="E917" s="224" t="s">
        <v>913</v>
      </c>
      <c r="F917" s="224" t="s">
        <v>881</v>
      </c>
      <c r="G917" s="224" t="s">
        <v>882</v>
      </c>
      <c r="H917" s="224" t="s">
        <v>403</v>
      </c>
      <c r="I917" s="227" t="s">
        <v>11816</v>
      </c>
      <c r="J917" s="225" t="s">
        <v>11817</v>
      </c>
      <c r="K917" s="224" t="s">
        <v>890</v>
      </c>
      <c r="L917" s="225" t="s">
        <v>11673</v>
      </c>
      <c r="M917" s="224" t="s">
        <v>913</v>
      </c>
      <c r="N917" s="224" t="s">
        <v>916</v>
      </c>
      <c r="O917" s="224" t="s">
        <v>850</v>
      </c>
      <c r="P917" s="225" t="s">
        <v>11673</v>
      </c>
      <c r="Q917" s="224" t="s">
        <v>892</v>
      </c>
      <c r="R917" s="225" t="s">
        <v>11818</v>
      </c>
      <c r="S917" s="225" t="s">
        <v>11818</v>
      </c>
      <c r="T917" s="225" t="s">
        <v>11817</v>
      </c>
      <c r="U917" s="224" t="s">
        <v>890</v>
      </c>
      <c r="V917" s="224" t="s">
        <v>855</v>
      </c>
      <c r="W917" s="224" t="s">
        <v>938</v>
      </c>
      <c r="X917" s="228" t="str">
        <f>VLOOKUP(HelpMe7[[#This Row],[Technician]],Technicians[#All],3,FALSE)</f>
        <v>RAK Ceramics</v>
      </c>
      <c r="Y917" s="228" t="str">
        <f>VLOOKUP(HelpMe7[[#This Row],[Technician]],Technicians[#All],2,FALSE)</f>
        <v>SAP Basis</v>
      </c>
      <c r="Z917" s="230" t="str">
        <f>IF((TEXT("Oct 28, 2024 00:00 AM","mmm dd, yyyy hh:mm") - TEXT(HelpMe7[[#This Row],[Updated Creation Date]],"mmm dd, yyyy hh:mm"))&gt;0, "Yes","No")</f>
        <v>No</v>
      </c>
      <c r="AA917" s="230">
        <f ca="1">IF(HelpMe7[[#This Row],[Updated Resolved Date]]="-",NOW()-TEXT(HelpMe7[[#This Row],[Updated Creation Date]],"mmm dd, yyyy hh:mm"),HelpMe7[[#This Row],[Updated Resolved Date]]-HelpMe7[[#This Row],[Updated Creation Date]])</f>
        <v>1.0486111111167702</v>
      </c>
      <c r="AB917" s="231">
        <f>YEAR(TEXT(HelpMe7[[#This Row],[Updated Creation Date]],"mmm dd, yyyy hh:mm"))</f>
        <v>2024</v>
      </c>
      <c r="AC917" s="228">
        <f>WEEKNUM(TEXT(HelpMe7[[#This Row],[Updated Creation Date]],"mmm dd, yyyy hh:mm"),2)</f>
        <v>47</v>
      </c>
      <c r="AD917" s="228" t="str">
        <f>_xlfn.CONCAT(HelpMe7[[#This Row],[Year]],"-W",HelpMe7[[#This Row],[Week'#]])</f>
        <v>2024-W47</v>
      </c>
      <c r="AE917" s="228" t="str">
        <f>IFERROR(VLOOKUP(HelpMe7[[#This Row],[ID]],CGTracker[#All],11,FALSE),"No CG Status Found")</f>
        <v>No CG Status Found</v>
      </c>
      <c r="AF917" s="228">
        <f>MONTH(TEXT(HelpMe7[[#This Row],[Updated Creation Date]],"mmm dd, yyyy hh:mm"))</f>
        <v>11</v>
      </c>
      <c r="AG917" s="234" t="str">
        <f>_xlfn.CONCAT(HelpMe7[[#This Row],[Year]],"-M",HelpMe7[[#This Row],[Month]])</f>
        <v>2024-M11</v>
      </c>
      <c r="AH917" s="228" t="str">
        <f ca="1">IF(HelpMe7[[#This Row],[Age]]&lt;2,"Less than 2",IF(HelpMe7[[#This Row],[Age]]&lt;5,"From 2 to 5",IF(HelpMe7[[#This Row],[Age]]&lt;10,"From 5 to 10","More than 10")))</f>
        <v>Less than 2</v>
      </c>
      <c r="AI9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45616.552777777775</v>
      </c>
      <c r="AJ9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45617.601388888892</v>
      </c>
    </row>
    <row r="918" spans="1:36" ht="26.1">
      <c r="A918" s="236" t="s">
        <v>11819</v>
      </c>
      <c r="B918" s="224" t="s">
        <v>156</v>
      </c>
      <c r="C918" s="224" t="s">
        <v>892</v>
      </c>
      <c r="D918" s="1" t="s">
        <v>6562</v>
      </c>
      <c r="E918" s="224" t="s">
        <v>1363</v>
      </c>
      <c r="F918" s="224" t="s">
        <v>3586</v>
      </c>
      <c r="G918" s="224" t="s">
        <v>1055</v>
      </c>
      <c r="H918" s="224" t="s">
        <v>403</v>
      </c>
      <c r="I918" s="227" t="s">
        <v>11820</v>
      </c>
      <c r="J918" s="225" t="s">
        <v>11821</v>
      </c>
      <c r="K918" s="224" t="s">
        <v>846</v>
      </c>
      <c r="L918" s="225" t="s">
        <v>11822</v>
      </c>
      <c r="M918" s="224" t="s">
        <v>1363</v>
      </c>
      <c r="N918" s="224" t="s">
        <v>934</v>
      </c>
      <c r="O918" s="224" t="s">
        <v>850</v>
      </c>
      <c r="P918" s="225" t="s">
        <v>11822</v>
      </c>
      <c r="Q918" s="224" t="s">
        <v>795</v>
      </c>
      <c r="R918" s="225" t="s">
        <v>11823</v>
      </c>
      <c r="S918" s="225" t="s">
        <v>11823</v>
      </c>
      <c r="T918" s="225" t="s">
        <v>11821</v>
      </c>
      <c r="U918" s="224" t="s">
        <v>855</v>
      </c>
      <c r="V918" s="224" t="s">
        <v>855</v>
      </c>
      <c r="W918" s="224" t="s">
        <v>869</v>
      </c>
      <c r="X918" s="228" t="str">
        <f>VLOOKUP(HelpMe7[[#This Row],[Technician]],Technicians[#All],3,FALSE)</f>
        <v>Capgemini</v>
      </c>
      <c r="Y918" s="228" t="str">
        <f>VLOOKUP(HelpMe7[[#This Row],[Technician]],Technicians[#All],2,FALSE)</f>
        <v>SAP PP</v>
      </c>
      <c r="Z918" s="230" t="str">
        <f>IF((TEXT("Oct 28, 2024 00:00 AM","mmm dd, yyyy hh:mm") - TEXT(HelpMe7[[#This Row],[Updated Creation Date]],"mmm dd, yyyy hh:mm"))&gt;0, "Yes","No")</f>
        <v>No</v>
      </c>
      <c r="AA918" s="230">
        <f ca="1">IF(HelpMe7[[#This Row],[Updated Resolved Date]]="-",NOW()-TEXT(HelpMe7[[#This Row],[Updated Creation Date]],"mmm dd, yyyy hh:mm"),HelpMe7[[#This Row],[Updated Resolved Date]]-HelpMe7[[#This Row],[Updated Creation Date]])</f>
        <v>1.0993055555518367</v>
      </c>
      <c r="AB918" s="231">
        <f>YEAR(TEXT(HelpMe7[[#This Row],[Updated Creation Date]],"mmm dd, yyyy hh:mm"))</f>
        <v>2024</v>
      </c>
      <c r="AC918" s="228">
        <f>WEEKNUM(TEXT(HelpMe7[[#This Row],[Updated Creation Date]],"mmm dd, yyyy hh:mm"),2)</f>
        <v>47</v>
      </c>
      <c r="AD918" s="228" t="str">
        <f>_xlfn.CONCAT(HelpMe7[[#This Row],[Year]],"-W",HelpMe7[[#This Row],[Week'#]])</f>
        <v>2024-W47</v>
      </c>
      <c r="AE918" s="228" t="str">
        <f>IFERROR(VLOOKUP(HelpMe7[[#This Row],[ID]],CGTracker[#All],11,FALSE),"No CG Status Found")</f>
        <v>No CG Status Found</v>
      </c>
      <c r="AF918" s="228">
        <f>MONTH(TEXT(HelpMe7[[#This Row],[Updated Creation Date]],"mmm dd, yyyy hh:mm"))</f>
        <v>11</v>
      </c>
      <c r="AG918" s="234" t="str">
        <f>_xlfn.CONCAT(HelpMe7[[#This Row],[Year]],"-M",HelpMe7[[#This Row],[Month]])</f>
        <v>2024-M11</v>
      </c>
      <c r="AH918" s="228" t="str">
        <f ca="1">IF(HelpMe7[[#This Row],[Age]]&lt;2,"Less than 2",IF(HelpMe7[[#This Row],[Age]]&lt;5,"From 2 to 5",IF(HelpMe7[[#This Row],[Age]]&lt;10,"From 5 to 10","More than 10")))</f>
        <v>Less than 2</v>
      </c>
      <c r="AI9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45616.69027777778</v>
      </c>
      <c r="AJ9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45617.789583333331</v>
      </c>
    </row>
    <row r="919" spans="1:36" ht="26.1">
      <c r="A919" s="236" t="s">
        <v>11824</v>
      </c>
      <c r="B919" s="224" t="s">
        <v>117</v>
      </c>
      <c r="C919" s="224" t="s">
        <v>795</v>
      </c>
      <c r="D919" s="1" t="s">
        <v>6568</v>
      </c>
      <c r="E919" s="224" t="s">
        <v>880</v>
      </c>
      <c r="F919" s="224" t="s">
        <v>881</v>
      </c>
      <c r="G919" s="224" t="s">
        <v>882</v>
      </c>
      <c r="H919" s="224" t="s">
        <v>403</v>
      </c>
      <c r="I919" s="227" t="s">
        <v>11825</v>
      </c>
      <c r="J919" s="225" t="s">
        <v>11826</v>
      </c>
      <c r="K919" s="224" t="s">
        <v>890</v>
      </c>
      <c r="L919" s="225" t="s">
        <v>11827</v>
      </c>
      <c r="M919" s="224" t="s">
        <v>880</v>
      </c>
      <c r="N919" s="224" t="s">
        <v>886</v>
      </c>
      <c r="O919" s="224" t="s">
        <v>850</v>
      </c>
      <c r="P919" s="225" t="s">
        <v>11827</v>
      </c>
      <c r="Q919" s="224" t="s">
        <v>795</v>
      </c>
      <c r="R919" s="225" t="s">
        <v>11828</v>
      </c>
      <c r="S919" s="225" t="s">
        <v>11828</v>
      </c>
      <c r="T919" s="225" t="s">
        <v>11826</v>
      </c>
      <c r="U919" s="224" t="s">
        <v>890</v>
      </c>
      <c r="V919" s="224" t="s">
        <v>855</v>
      </c>
      <c r="W919" s="224" t="s">
        <v>938</v>
      </c>
      <c r="X919" s="228" t="str">
        <f>VLOOKUP(HelpMe7[[#This Row],[Technician]],Technicians[#All],3,FALSE)</f>
        <v>RAK Ceramics</v>
      </c>
      <c r="Y919" s="228" t="str">
        <f>VLOOKUP(HelpMe7[[#This Row],[Technician]],Technicians[#All],2,FALSE)</f>
        <v>SAP Basis</v>
      </c>
      <c r="Z919" s="230" t="str">
        <f>IF((TEXT("Oct 28, 2024 00:00 AM","mmm dd, yyyy hh:mm") - TEXT(HelpMe7[[#This Row],[Updated Creation Date]],"mmm dd, yyyy hh:mm"))&gt;0, "Yes","No")</f>
        <v>No</v>
      </c>
      <c r="AA919" s="230">
        <f ca="1">IF(HelpMe7[[#This Row],[Updated Resolved Date]]="-",NOW()-TEXT(HelpMe7[[#This Row],[Updated Creation Date]],"mmm dd, yyyy hh:mm"),HelpMe7[[#This Row],[Updated Resolved Date]]-HelpMe7[[#This Row],[Updated Creation Date]])</f>
        <v>0.99652777777373558</v>
      </c>
      <c r="AB919" s="231">
        <f>YEAR(TEXT(HelpMe7[[#This Row],[Updated Creation Date]],"mmm dd, yyyy hh:mm"))</f>
        <v>2024</v>
      </c>
      <c r="AC919" s="228">
        <f>WEEKNUM(TEXT(HelpMe7[[#This Row],[Updated Creation Date]],"mmm dd, yyyy hh:mm"),2)</f>
        <v>47</v>
      </c>
      <c r="AD919" s="228" t="str">
        <f>_xlfn.CONCAT(HelpMe7[[#This Row],[Year]],"-W",HelpMe7[[#This Row],[Week'#]])</f>
        <v>2024-W47</v>
      </c>
      <c r="AE919" s="228" t="str">
        <f>IFERROR(VLOOKUP(HelpMe7[[#This Row],[ID]],CGTracker[#All],11,FALSE),"No CG Status Found")</f>
        <v>No CG Status Found</v>
      </c>
      <c r="AF919" s="228">
        <f>MONTH(TEXT(HelpMe7[[#This Row],[Updated Creation Date]],"mmm dd, yyyy hh:mm"))</f>
        <v>11</v>
      </c>
      <c r="AG919" s="234" t="str">
        <f>_xlfn.CONCAT(HelpMe7[[#This Row],[Year]],"-M",HelpMe7[[#This Row],[Month]])</f>
        <v>2024-M11</v>
      </c>
      <c r="AH919" s="228" t="str">
        <f ca="1">IF(HelpMe7[[#This Row],[Age]]&lt;2,"Less than 2",IF(HelpMe7[[#This Row],[Age]]&lt;5,"From 2 to 5",IF(HelpMe7[[#This Row],[Age]]&lt;10,"From 5 to 10","More than 10")))</f>
        <v>Less than 2</v>
      </c>
      <c r="AI9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45616.703472222223</v>
      </c>
      <c r="AJ9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v>
      </c>
    </row>
    <row r="920" spans="1:36" ht="14.45">
      <c r="A920" s="236" t="s">
        <v>11829</v>
      </c>
      <c r="B920" s="224" t="s">
        <v>156</v>
      </c>
      <c r="C920" s="224" t="s">
        <v>795</v>
      </c>
      <c r="D920" s="1" t="s">
        <v>6574</v>
      </c>
      <c r="E920" s="224" t="s">
        <v>959</v>
      </c>
      <c r="F920" s="224" t="s">
        <v>5000</v>
      </c>
      <c r="G920" s="224" t="s">
        <v>941</v>
      </c>
      <c r="H920" s="224" t="s">
        <v>403</v>
      </c>
      <c r="I920" s="227" t="s">
        <v>11830</v>
      </c>
      <c r="J920" s="225" t="s">
        <v>11831</v>
      </c>
      <c r="K920" s="224" t="s">
        <v>846</v>
      </c>
      <c r="L920" s="225" t="s">
        <v>11832</v>
      </c>
      <c r="M920" s="224" t="s">
        <v>959</v>
      </c>
      <c r="N920" s="224" t="s">
        <v>1381</v>
      </c>
      <c r="O920" s="224" t="s">
        <v>850</v>
      </c>
      <c r="P920" s="225" t="s">
        <v>11832</v>
      </c>
      <c r="Q920" s="224" t="s">
        <v>795</v>
      </c>
      <c r="R920" s="225" t="s">
        <v>11833</v>
      </c>
      <c r="S920" s="225" t="s">
        <v>11833</v>
      </c>
      <c r="T920" s="225" t="s">
        <v>11831</v>
      </c>
      <c r="U920" s="224" t="s">
        <v>855</v>
      </c>
      <c r="V920" s="224" t="s">
        <v>855</v>
      </c>
      <c r="W920" s="224" t="s">
        <v>869</v>
      </c>
      <c r="X920" s="228" t="str">
        <f>VLOOKUP(HelpMe7[[#This Row],[Technician]],Technicians[#All],3,FALSE)</f>
        <v>RAK Ceramics</v>
      </c>
      <c r="Y920" s="228" t="str">
        <f>VLOOKUP(HelpMe7[[#This Row],[Technician]],Technicians[#All],2,FALSE)</f>
        <v>SAP MM</v>
      </c>
      <c r="Z920" s="230" t="str">
        <f>IF((TEXT("Oct 28, 2024 00:00 AM","mmm dd, yyyy hh:mm") - TEXT(HelpMe7[[#This Row],[Updated Creation Date]],"mmm dd, yyyy hh:mm"))&gt;0, "Yes","No")</f>
        <v>No</v>
      </c>
      <c r="AA920" s="230">
        <f ca="1">IF(HelpMe7[[#This Row],[Updated Resolved Date]]="-",NOW()-TEXT(HelpMe7[[#This Row],[Updated Creation Date]],"mmm dd, yyyy hh:mm"),HelpMe7[[#This Row],[Updated Resolved Date]]-HelpMe7[[#This Row],[Updated Creation Date]])</f>
        <v>1.1881944444394321</v>
      </c>
      <c r="AB920" s="231">
        <f>YEAR(TEXT(HelpMe7[[#This Row],[Updated Creation Date]],"mmm dd, yyyy hh:mm"))</f>
        <v>2024</v>
      </c>
      <c r="AC920" s="228">
        <f>WEEKNUM(TEXT(HelpMe7[[#This Row],[Updated Creation Date]],"mmm dd, yyyy hh:mm"),2)</f>
        <v>47</v>
      </c>
      <c r="AD920" s="228" t="str">
        <f>_xlfn.CONCAT(HelpMe7[[#This Row],[Year]],"-W",HelpMe7[[#This Row],[Week'#]])</f>
        <v>2024-W47</v>
      </c>
      <c r="AE920" s="228" t="str">
        <f>IFERROR(VLOOKUP(HelpMe7[[#This Row],[ID]],CGTracker[#All],11,FALSE),"No CG Status Found")</f>
        <v>No CG Status Found</v>
      </c>
      <c r="AF920" s="228">
        <f>MONTH(TEXT(HelpMe7[[#This Row],[Updated Creation Date]],"mmm dd, yyyy hh:mm"))</f>
        <v>11</v>
      </c>
      <c r="AG920" s="234" t="str">
        <f>_xlfn.CONCAT(HelpMe7[[#This Row],[Year]],"-M",HelpMe7[[#This Row],[Month]])</f>
        <v>2024-M11</v>
      </c>
      <c r="AH920" s="228" t="str">
        <f ca="1">IF(HelpMe7[[#This Row],[Age]]&lt;2,"Less than 2",IF(HelpMe7[[#This Row],[Age]]&lt;5,"From 2 to 5",IF(HelpMe7[[#This Row],[Age]]&lt;10,"From 5 to 10","More than 10")))</f>
        <v>Less than 2</v>
      </c>
      <c r="AI9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45617.496527777781</v>
      </c>
      <c r="AJ9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45618.68472222222</v>
      </c>
    </row>
    <row r="921" spans="1:36" ht="26.1">
      <c r="A921" s="236" t="s">
        <v>11834</v>
      </c>
      <c r="B921" s="224" t="s">
        <v>117</v>
      </c>
      <c r="C921" s="224" t="s">
        <v>795</v>
      </c>
      <c r="D921" s="1" t="s">
        <v>6580</v>
      </c>
      <c r="E921" s="224" t="s">
        <v>6581</v>
      </c>
      <c r="F921" s="224" t="s">
        <v>881</v>
      </c>
      <c r="G921" s="224" t="s">
        <v>882</v>
      </c>
      <c r="H921" s="224" t="s">
        <v>403</v>
      </c>
      <c r="I921" s="227" t="s">
        <v>11835</v>
      </c>
      <c r="J921" s="225" t="s">
        <v>11836</v>
      </c>
      <c r="K921" s="224" t="s">
        <v>890</v>
      </c>
      <c r="L921" s="225" t="s">
        <v>11612</v>
      </c>
      <c r="M921" s="224" t="s">
        <v>933</v>
      </c>
      <c r="N921" s="224" t="s">
        <v>2139</v>
      </c>
      <c r="O921" s="224" t="s">
        <v>850</v>
      </c>
      <c r="P921" s="225" t="s">
        <v>11837</v>
      </c>
      <c r="Q921" s="224" t="s">
        <v>795</v>
      </c>
      <c r="R921" s="225" t="s">
        <v>11838</v>
      </c>
      <c r="S921" s="225" t="s">
        <v>11838</v>
      </c>
      <c r="T921" s="225" t="s">
        <v>11836</v>
      </c>
      <c r="U921" s="224" t="s">
        <v>890</v>
      </c>
      <c r="V921" s="224" t="s">
        <v>855</v>
      </c>
      <c r="W921" s="224" t="s">
        <v>938</v>
      </c>
      <c r="X921" s="228" t="str">
        <f>VLOOKUP(HelpMe7[[#This Row],[Technician]],Technicians[#All],3,FALSE)</f>
        <v>RAK Ceramics</v>
      </c>
      <c r="Y921" s="228" t="str">
        <f>VLOOKUP(HelpMe7[[#This Row],[Technician]],Technicians[#All],2,FALSE)</f>
        <v>SAP Basis</v>
      </c>
      <c r="Z921" s="230" t="str">
        <f>IF((TEXT("Oct 28, 2024 00:00 AM","mmm dd, yyyy hh:mm") - TEXT(HelpMe7[[#This Row],[Updated Creation Date]],"mmm dd, yyyy hh:mm"))&gt;0, "Yes","No")</f>
        <v>No</v>
      </c>
      <c r="AA921" s="230">
        <f ca="1">IF(HelpMe7[[#This Row],[Updated Resolved Date]]="-",NOW()-TEXT(HelpMe7[[#This Row],[Updated Creation Date]],"mmm dd, yyyy hh:mm"),HelpMe7[[#This Row],[Updated Resolved Date]]-HelpMe7[[#This Row],[Updated Creation Date]])</f>
        <v>13.778472222220444</v>
      </c>
      <c r="AB921" s="231">
        <f>YEAR(TEXT(HelpMe7[[#This Row],[Updated Creation Date]],"mmm dd, yyyy hh:mm"))</f>
        <v>2024</v>
      </c>
      <c r="AC921" s="228">
        <f>WEEKNUM(TEXT(HelpMe7[[#This Row],[Updated Creation Date]],"mmm dd, yyyy hh:mm"),2)</f>
        <v>47</v>
      </c>
      <c r="AD921" s="228" t="str">
        <f>_xlfn.CONCAT(HelpMe7[[#This Row],[Year]],"-W",HelpMe7[[#This Row],[Week'#]])</f>
        <v>2024-W47</v>
      </c>
      <c r="AE921" s="228" t="str">
        <f>IFERROR(VLOOKUP(HelpMe7[[#This Row],[ID]],CGTracker[#All],11,FALSE),"No CG Status Found")</f>
        <v>No CG Status Found</v>
      </c>
      <c r="AF921" s="228">
        <f>MONTH(TEXT(HelpMe7[[#This Row],[Updated Creation Date]],"mmm dd, yyyy hh:mm"))</f>
        <v>11</v>
      </c>
      <c r="AG921" s="234" t="str">
        <f>_xlfn.CONCAT(HelpMe7[[#This Row],[Year]],"-M",HelpMe7[[#This Row],[Month]])</f>
        <v>2024-M11</v>
      </c>
      <c r="AH921" s="228" t="str">
        <f ca="1">IF(HelpMe7[[#This Row],[Age]]&lt;2,"Less than 2",IF(HelpMe7[[#This Row],[Age]]&lt;5,"From 2 to 5",IF(HelpMe7[[#This Row],[Age]]&lt;10,"From 5 to 10","More than 10")))</f>
        <v>More than 10</v>
      </c>
      <c r="AI9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45617.652777777781</v>
      </c>
      <c r="AJ9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45631.431250000001</v>
      </c>
    </row>
    <row r="922" spans="1:36" ht="14.45">
      <c r="A922" s="236" t="s">
        <v>11839</v>
      </c>
      <c r="B922" s="224" t="s">
        <v>156</v>
      </c>
      <c r="C922" s="224" t="s">
        <v>795</v>
      </c>
      <c r="D922" s="1" t="s">
        <v>6587</v>
      </c>
      <c r="E922" s="224" t="s">
        <v>2185</v>
      </c>
      <c r="F922" s="224" t="s">
        <v>881</v>
      </c>
      <c r="G922" s="224" t="s">
        <v>882</v>
      </c>
      <c r="H922" s="224" t="s">
        <v>403</v>
      </c>
      <c r="I922" s="227" t="s">
        <v>11840</v>
      </c>
      <c r="J922" s="225" t="s">
        <v>11841</v>
      </c>
      <c r="K922" s="224" t="s">
        <v>846</v>
      </c>
      <c r="L922" s="225" t="s">
        <v>11802</v>
      </c>
      <c r="M922" s="224" t="s">
        <v>933</v>
      </c>
      <c r="N922" s="224" t="s">
        <v>886</v>
      </c>
      <c r="O922" s="224" t="s">
        <v>850</v>
      </c>
      <c r="P922" s="225" t="s">
        <v>11802</v>
      </c>
      <c r="Q922" s="224" t="s">
        <v>795</v>
      </c>
      <c r="R922" s="225" t="s">
        <v>11842</v>
      </c>
      <c r="S922" s="225" t="s">
        <v>11842</v>
      </c>
      <c r="T922" s="225" t="s">
        <v>11841</v>
      </c>
      <c r="U922" s="224" t="s">
        <v>855</v>
      </c>
      <c r="V922" s="224" t="s">
        <v>855</v>
      </c>
      <c r="W922" s="224" t="s">
        <v>869</v>
      </c>
      <c r="X922" s="228" t="str">
        <f>VLOOKUP(HelpMe7[[#This Row],[Technician]],Technicians[#All],3,FALSE)</f>
        <v>RAK Ceramics</v>
      </c>
      <c r="Y922" s="228" t="str">
        <f>VLOOKUP(HelpMe7[[#This Row],[Technician]],Technicians[#All],2,FALSE)</f>
        <v>SAP Basis</v>
      </c>
      <c r="Z922" s="230" t="str">
        <f>IF((TEXT("Oct 28, 2024 00:00 AM","mmm dd, yyyy hh:mm") - TEXT(HelpMe7[[#This Row],[Updated Creation Date]],"mmm dd, yyyy hh:mm"))&gt;0, "Yes","No")</f>
        <v>No</v>
      </c>
      <c r="AA922" s="230">
        <f ca="1">IF(HelpMe7[[#This Row],[Updated Resolved Date]]="-",NOW()-TEXT(HelpMe7[[#This Row],[Updated Creation Date]],"mmm dd, yyyy hh:mm"),HelpMe7[[#This Row],[Updated Resolved Date]]-HelpMe7[[#This Row],[Updated Creation Date]])</f>
        <v>1.3888888890505768E-2</v>
      </c>
      <c r="AB922" s="231">
        <f>YEAR(TEXT(HelpMe7[[#This Row],[Updated Creation Date]],"mmm dd, yyyy hh:mm"))</f>
        <v>2024</v>
      </c>
      <c r="AC922" s="228">
        <f>WEEKNUM(TEXT(HelpMe7[[#This Row],[Updated Creation Date]],"mmm dd, yyyy hh:mm"),2)</f>
        <v>47</v>
      </c>
      <c r="AD922" s="228" t="str">
        <f>_xlfn.CONCAT(HelpMe7[[#This Row],[Year]],"-W",HelpMe7[[#This Row],[Week'#]])</f>
        <v>2024-W47</v>
      </c>
      <c r="AE922" s="228" t="str">
        <f>IFERROR(VLOOKUP(HelpMe7[[#This Row],[ID]],CGTracker[#All],11,FALSE),"No CG Status Found")</f>
        <v>No CG Status Found</v>
      </c>
      <c r="AF922" s="228">
        <f>MONTH(TEXT(HelpMe7[[#This Row],[Updated Creation Date]],"mmm dd, yyyy hh:mm"))</f>
        <v>11</v>
      </c>
      <c r="AG922" s="234" t="str">
        <f>_xlfn.CONCAT(HelpMe7[[#This Row],[Year]],"-M",HelpMe7[[#This Row],[Month]])</f>
        <v>2024-M11</v>
      </c>
      <c r="AH922" s="228" t="str">
        <f ca="1">IF(HelpMe7[[#This Row],[Age]]&lt;2,"Less than 2",IF(HelpMe7[[#This Row],[Age]]&lt;5,"From 2 to 5",IF(HelpMe7[[#This Row],[Age]]&lt;10,"From 5 to 10","More than 10")))</f>
        <v>Less than 2</v>
      </c>
      <c r="AI9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45618.461111111108</v>
      </c>
      <c r="AJ9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45618.474999999999</v>
      </c>
    </row>
    <row r="923" spans="1:36" ht="14.45">
      <c r="A923" s="236" t="s">
        <v>11843</v>
      </c>
      <c r="B923" s="224" t="s">
        <v>117</v>
      </c>
      <c r="C923" s="224" t="s">
        <v>795</v>
      </c>
      <c r="D923" s="1" t="s">
        <v>6592</v>
      </c>
      <c r="E923" s="224" t="s">
        <v>4098</v>
      </c>
      <c r="F923" s="224" t="s">
        <v>881</v>
      </c>
      <c r="G923" s="224" t="s">
        <v>882</v>
      </c>
      <c r="H923" s="224" t="s">
        <v>403</v>
      </c>
      <c r="I923" s="227" t="s">
        <v>11844</v>
      </c>
      <c r="J923" s="225" t="s">
        <v>11845</v>
      </c>
      <c r="K923" s="224" t="s">
        <v>846</v>
      </c>
      <c r="L923" s="225" t="s">
        <v>8760</v>
      </c>
      <c r="M923" s="224" t="s">
        <v>933</v>
      </c>
      <c r="N923" s="224" t="s">
        <v>1170</v>
      </c>
      <c r="O923" s="224" t="s">
        <v>850</v>
      </c>
      <c r="P923" s="225" t="s">
        <v>8760</v>
      </c>
      <c r="Q923" s="224" t="s">
        <v>795</v>
      </c>
      <c r="R923" s="225" t="s">
        <v>11846</v>
      </c>
      <c r="S923" s="225" t="s">
        <v>11846</v>
      </c>
      <c r="T923" s="225" t="s">
        <v>11845</v>
      </c>
      <c r="U923" s="224" t="s">
        <v>890</v>
      </c>
      <c r="V923" s="224" t="s">
        <v>855</v>
      </c>
      <c r="W923" s="224" t="s">
        <v>869</v>
      </c>
      <c r="X923" s="228" t="str">
        <f>VLOOKUP(HelpMe7[[#This Row],[Technician]],Technicians[#All],3,FALSE)</f>
        <v>RAK Ceramics</v>
      </c>
      <c r="Y923" s="228" t="str">
        <f>VLOOKUP(HelpMe7[[#This Row],[Technician]],Technicians[#All],2,FALSE)</f>
        <v>SAP Basis</v>
      </c>
      <c r="Z923" s="230" t="str">
        <f>IF((TEXT("Oct 28, 2024 00:00 AM","mmm dd, yyyy hh:mm") - TEXT(HelpMe7[[#This Row],[Updated Creation Date]],"mmm dd, yyyy hh:mm"))&gt;0, "Yes","No")</f>
        <v>No</v>
      </c>
      <c r="AA923" s="230">
        <f ca="1">IF(HelpMe7[[#This Row],[Updated Resolved Date]]="-",NOW()-TEXT(HelpMe7[[#This Row],[Updated Creation Date]],"mmm dd, yyyy hh:mm"),HelpMe7[[#This Row],[Updated Resolved Date]]-HelpMe7[[#This Row],[Updated Creation Date]])</f>
        <v>20.165277777778101</v>
      </c>
      <c r="AB923" s="231">
        <f>YEAR(TEXT(HelpMe7[[#This Row],[Updated Creation Date]],"mmm dd, yyyy hh:mm"))</f>
        <v>2024</v>
      </c>
      <c r="AC923" s="228">
        <f>WEEKNUM(TEXT(HelpMe7[[#This Row],[Updated Creation Date]],"mmm dd, yyyy hh:mm"),2)</f>
        <v>47</v>
      </c>
      <c r="AD923" s="228" t="str">
        <f>_xlfn.CONCAT(HelpMe7[[#This Row],[Year]],"-W",HelpMe7[[#This Row],[Week'#]])</f>
        <v>2024-W47</v>
      </c>
      <c r="AE923" s="228" t="str">
        <f>IFERROR(VLOOKUP(HelpMe7[[#This Row],[ID]],CGTracker[#All],11,FALSE),"No CG Status Found")</f>
        <v>No CG Status Found</v>
      </c>
      <c r="AF923" s="228">
        <f>MONTH(TEXT(HelpMe7[[#This Row],[Updated Creation Date]],"mmm dd, yyyy hh:mm"))</f>
        <v>11</v>
      </c>
      <c r="AG923" s="234" t="str">
        <f>_xlfn.CONCAT(HelpMe7[[#This Row],[Year]],"-M",HelpMe7[[#This Row],[Month]])</f>
        <v>2024-M11</v>
      </c>
      <c r="AH923" s="228" t="str">
        <f ca="1">IF(HelpMe7[[#This Row],[Age]]&lt;2,"Less than 2",IF(HelpMe7[[#This Row],[Age]]&lt;5,"From 2 to 5",IF(HelpMe7[[#This Row],[Age]]&lt;10,"From 5 to 10","More than 10")))</f>
        <v>More than 10</v>
      </c>
      <c r="AI9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45618.476388888892</v>
      </c>
      <c r="AJ9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45638.64166666667</v>
      </c>
    </row>
    <row r="924" spans="1:36" ht="14.45">
      <c r="A924" s="236" t="s">
        <v>11847</v>
      </c>
      <c r="B924" s="224" t="s">
        <v>156</v>
      </c>
      <c r="C924" s="224" t="s">
        <v>795</v>
      </c>
      <c r="D924" s="1" t="s">
        <v>6597</v>
      </c>
      <c r="E924" s="224" t="s">
        <v>5968</v>
      </c>
      <c r="F924" s="224" t="s">
        <v>518</v>
      </c>
      <c r="G924" s="224" t="s">
        <v>516</v>
      </c>
      <c r="H924" s="224" t="s">
        <v>403</v>
      </c>
      <c r="I924" s="227" t="s">
        <v>11848</v>
      </c>
      <c r="J924" s="225" t="s">
        <v>11849</v>
      </c>
      <c r="K924" s="224" t="s">
        <v>846</v>
      </c>
      <c r="L924" s="225" t="s">
        <v>11850</v>
      </c>
      <c r="M924" s="224" t="s">
        <v>933</v>
      </c>
      <c r="N924" s="224" t="s">
        <v>5971</v>
      </c>
      <c r="O924" s="224" t="s">
        <v>917</v>
      </c>
      <c r="P924" s="225" t="s">
        <v>11850</v>
      </c>
      <c r="Q924" s="224" t="s">
        <v>795</v>
      </c>
      <c r="R924" s="225" t="s">
        <v>6189</v>
      </c>
      <c r="S924" s="225" t="s">
        <v>11851</v>
      </c>
      <c r="T924" s="225" t="s">
        <v>11849</v>
      </c>
      <c r="U924" s="224" t="s">
        <v>855</v>
      </c>
      <c r="V924" s="224" t="s">
        <v>855</v>
      </c>
      <c r="W924" s="224" t="s">
        <v>857</v>
      </c>
      <c r="X924" s="228" t="str">
        <f>VLOOKUP(HelpMe7[[#This Row],[Technician]],Technicians[#All],3,FALSE)</f>
        <v>Capgemini</v>
      </c>
      <c r="Y924" s="228" t="str">
        <f>VLOOKUP(HelpMe7[[#This Row],[Technician]],Technicians[#All],2,FALSE)</f>
        <v>SAP SD</v>
      </c>
      <c r="Z924" s="230" t="str">
        <f>IF((TEXT("Oct 28, 2024 00:00 AM","mmm dd, yyyy hh:mm") - TEXT(HelpMe7[[#This Row],[Updated Creation Date]],"mmm dd, yyyy hh:mm"))&gt;0, "Yes","No")</f>
        <v>No</v>
      </c>
      <c r="AA924" s="230">
        <f ca="1">IF(HelpMe7[[#This Row],[Updated Resolved Date]]="-",NOW()-TEXT(HelpMe7[[#This Row],[Updated Creation Date]],"mmm dd, yyyy hh:mm"),HelpMe7[[#This Row],[Updated Resolved Date]]-HelpMe7[[#This Row],[Updated Creation Date]])</f>
        <v>9.0562500000014552</v>
      </c>
      <c r="AB924" s="231">
        <f>YEAR(TEXT(HelpMe7[[#This Row],[Updated Creation Date]],"mmm dd, yyyy hh:mm"))</f>
        <v>2024</v>
      </c>
      <c r="AC924" s="228">
        <f>WEEKNUM(TEXT(HelpMe7[[#This Row],[Updated Creation Date]],"mmm dd, yyyy hh:mm"),2)</f>
        <v>47</v>
      </c>
      <c r="AD924" s="228" t="str">
        <f>_xlfn.CONCAT(HelpMe7[[#This Row],[Year]],"-W",HelpMe7[[#This Row],[Week'#]])</f>
        <v>2024-W47</v>
      </c>
      <c r="AE924" s="228" t="str">
        <f>IFERROR(VLOOKUP(HelpMe7[[#This Row],[ID]],CGTracker[#All],11,FALSE),"No CG Status Found")</f>
        <v>No CG Status Found</v>
      </c>
      <c r="AF924" s="228">
        <f>MONTH(TEXT(HelpMe7[[#This Row],[Updated Creation Date]],"mmm dd, yyyy hh:mm"))</f>
        <v>11</v>
      </c>
      <c r="AG924" s="234" t="str">
        <f>_xlfn.CONCAT(HelpMe7[[#This Row],[Year]],"-M",HelpMe7[[#This Row],[Month]])</f>
        <v>2024-M11</v>
      </c>
      <c r="AH924" s="228" t="str">
        <f ca="1">IF(HelpMe7[[#This Row],[Age]]&lt;2,"Less than 2",IF(HelpMe7[[#This Row],[Age]]&lt;5,"From 2 to 5",IF(HelpMe7[[#This Row],[Age]]&lt;10,"From 5 to 10","More than 10")))</f>
        <v>From 5 to 10</v>
      </c>
      <c r="AI9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45619.7</v>
      </c>
      <c r="AJ9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45628.756249999999</v>
      </c>
    </row>
    <row r="925" spans="1:36" ht="14.45">
      <c r="A925" s="236" t="s">
        <v>11852</v>
      </c>
      <c r="B925" s="224" t="s">
        <v>156</v>
      </c>
      <c r="C925" s="224" t="s">
        <v>795</v>
      </c>
      <c r="D925" s="1" t="s">
        <v>6604</v>
      </c>
      <c r="E925" s="224" t="s">
        <v>1506</v>
      </c>
      <c r="F925" s="224" t="s">
        <v>5000</v>
      </c>
      <c r="G925" s="224" t="s">
        <v>941</v>
      </c>
      <c r="H925" s="224" t="s">
        <v>403</v>
      </c>
      <c r="I925" s="227" t="s">
        <v>6521</v>
      </c>
      <c r="J925" s="225" t="s">
        <v>6211</v>
      </c>
      <c r="K925" s="224" t="s">
        <v>846</v>
      </c>
      <c r="L925" s="225" t="s">
        <v>11853</v>
      </c>
      <c r="M925" s="224" t="s">
        <v>1506</v>
      </c>
      <c r="N925" s="224" t="s">
        <v>1122</v>
      </c>
      <c r="O925" s="224" t="s">
        <v>850</v>
      </c>
      <c r="P925" s="225" t="s">
        <v>11853</v>
      </c>
      <c r="Q925" s="224" t="s">
        <v>795</v>
      </c>
      <c r="R925" s="225" t="s">
        <v>11854</v>
      </c>
      <c r="S925" s="225" t="s">
        <v>11855</v>
      </c>
      <c r="T925" s="225" t="s">
        <v>6211</v>
      </c>
      <c r="U925" s="224" t="s">
        <v>855</v>
      </c>
      <c r="V925" s="224" t="s">
        <v>855</v>
      </c>
      <c r="W925" s="224" t="s">
        <v>869</v>
      </c>
      <c r="X925" s="228" t="str">
        <f>VLOOKUP(HelpMe7[[#This Row],[Technician]],Technicians[#All],3,FALSE)</f>
        <v>RAK Ceramics</v>
      </c>
      <c r="Y925" s="228" t="str">
        <f>VLOOKUP(HelpMe7[[#This Row],[Technician]],Technicians[#All],2,FALSE)</f>
        <v>SAP MM</v>
      </c>
      <c r="Z925" s="230" t="str">
        <f>IF((TEXT("Oct 28, 2024 00:00 AM","mmm dd, yyyy hh:mm") - TEXT(HelpMe7[[#This Row],[Updated Creation Date]],"mmm dd, yyyy hh:mm"))&gt;0, "Yes","No")</f>
        <v>No</v>
      </c>
      <c r="AA925" s="230">
        <f ca="1">IF(HelpMe7[[#This Row],[Updated Resolved Date]]="-",NOW()-TEXT(HelpMe7[[#This Row],[Updated Creation Date]],"mmm dd, yyyy hh:mm"),HelpMe7[[#This Row],[Updated Resolved Date]]-HelpMe7[[#This Row],[Updated Creation Date]])</f>
        <v>3.2854166666656965</v>
      </c>
      <c r="AB925" s="231">
        <f>YEAR(TEXT(HelpMe7[[#This Row],[Updated Creation Date]],"mmm dd, yyyy hh:mm"))</f>
        <v>2024</v>
      </c>
      <c r="AC925" s="228">
        <f>WEEKNUM(TEXT(HelpMe7[[#This Row],[Updated Creation Date]],"mmm dd, yyyy hh:mm"),2)</f>
        <v>47</v>
      </c>
      <c r="AD925" s="228" t="str">
        <f>_xlfn.CONCAT(HelpMe7[[#This Row],[Year]],"-W",HelpMe7[[#This Row],[Week'#]])</f>
        <v>2024-W47</v>
      </c>
      <c r="AE925" s="228" t="str">
        <f>IFERROR(VLOOKUP(HelpMe7[[#This Row],[ID]],CGTracker[#All],11,FALSE),"No CG Status Found")</f>
        <v>No CG Status Found</v>
      </c>
      <c r="AF925" s="228">
        <f>MONTH(TEXT(HelpMe7[[#This Row],[Updated Creation Date]],"mmm dd, yyyy hh:mm"))</f>
        <v>11</v>
      </c>
      <c r="AG925" s="234" t="str">
        <f>_xlfn.CONCAT(HelpMe7[[#This Row],[Year]],"-M",HelpMe7[[#This Row],[Month]])</f>
        <v>2024-M11</v>
      </c>
      <c r="AH925" s="228" t="str">
        <f ca="1">IF(HelpMe7[[#This Row],[Age]]&lt;2,"Less than 2",IF(HelpMe7[[#This Row],[Age]]&lt;5,"From 2 to 5",IF(HelpMe7[[#This Row],[Age]]&lt;10,"From 5 to 10","More than 10")))</f>
        <v>From 2 to 5</v>
      </c>
      <c r="AI9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45618.457638888889</v>
      </c>
      <c r="AJ9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45621.743055555555</v>
      </c>
    </row>
    <row r="926" spans="1:36" ht="26.1">
      <c r="A926" s="236" t="s">
        <v>11856</v>
      </c>
      <c r="B926" s="224" t="s">
        <v>117</v>
      </c>
      <c r="C926" s="224" t="s">
        <v>795</v>
      </c>
      <c r="D926" s="1" t="s">
        <v>6611</v>
      </c>
      <c r="E926" s="224" t="s">
        <v>6612</v>
      </c>
      <c r="F926" s="224" t="s">
        <v>881</v>
      </c>
      <c r="G926" s="224" t="s">
        <v>882</v>
      </c>
      <c r="H926" s="224" t="s">
        <v>403</v>
      </c>
      <c r="I926" s="227" t="s">
        <v>11857</v>
      </c>
      <c r="J926" s="225" t="s">
        <v>11858</v>
      </c>
      <c r="K926" s="224" t="s">
        <v>890</v>
      </c>
      <c r="L926" s="225" t="s">
        <v>11859</v>
      </c>
      <c r="M926" s="224" t="s">
        <v>6612</v>
      </c>
      <c r="N926" s="224" t="s">
        <v>6616</v>
      </c>
      <c r="O926" s="224" t="s">
        <v>850</v>
      </c>
      <c r="P926" s="225" t="s">
        <v>11859</v>
      </c>
      <c r="Q926" s="224" t="s">
        <v>795</v>
      </c>
      <c r="R926" s="225" t="s">
        <v>11860</v>
      </c>
      <c r="S926" s="225" t="s">
        <v>11860</v>
      </c>
      <c r="T926" s="225" t="s">
        <v>11858</v>
      </c>
      <c r="U926" s="224" t="s">
        <v>890</v>
      </c>
      <c r="V926" s="224" t="s">
        <v>855</v>
      </c>
      <c r="W926" s="224" t="s">
        <v>938</v>
      </c>
      <c r="X926" s="228" t="str">
        <f>VLOOKUP(HelpMe7[[#This Row],[Technician]],Technicians[#All],3,FALSE)</f>
        <v>RAK Ceramics</v>
      </c>
      <c r="Y926" s="228" t="str">
        <f>VLOOKUP(HelpMe7[[#This Row],[Technician]],Technicians[#All],2,FALSE)</f>
        <v>SAP Basis</v>
      </c>
      <c r="Z926" s="230" t="str">
        <f>IF((TEXT("Oct 28, 2024 00:00 AM","mmm dd, yyyy hh:mm") - TEXT(HelpMe7[[#This Row],[Updated Creation Date]],"mmm dd, yyyy hh:mm"))&gt;0, "Yes","No")</f>
        <v>No</v>
      </c>
      <c r="AA926" s="230">
        <f ca="1">IF(HelpMe7[[#This Row],[Updated Resolved Date]]="-",NOW()-TEXT(HelpMe7[[#This Row],[Updated Creation Date]],"mmm dd, yyyy hh:mm"),HelpMe7[[#This Row],[Updated Resolved Date]]-HelpMe7[[#This Row],[Updated Creation Date]])</f>
        <v>6.8458333333328483</v>
      </c>
      <c r="AB926" s="231">
        <f>YEAR(TEXT(HelpMe7[[#This Row],[Updated Creation Date]],"mmm dd, yyyy hh:mm"))</f>
        <v>2024</v>
      </c>
      <c r="AC926" s="228">
        <f>WEEKNUM(TEXT(HelpMe7[[#This Row],[Updated Creation Date]],"mmm dd, yyyy hh:mm"),2)</f>
        <v>47</v>
      </c>
      <c r="AD926" s="228" t="str">
        <f>_xlfn.CONCAT(HelpMe7[[#This Row],[Year]],"-W",HelpMe7[[#This Row],[Week'#]])</f>
        <v>2024-W47</v>
      </c>
      <c r="AE926" s="228" t="str">
        <f>IFERROR(VLOOKUP(HelpMe7[[#This Row],[ID]],CGTracker[#All],11,FALSE),"No CG Status Found")</f>
        <v>No CG Status Found</v>
      </c>
      <c r="AF926" s="228">
        <f>MONTH(TEXT(HelpMe7[[#This Row],[Updated Creation Date]],"mmm dd, yyyy hh:mm"))</f>
        <v>11</v>
      </c>
      <c r="AG926" s="234" t="str">
        <f>_xlfn.CONCAT(HelpMe7[[#This Row],[Year]],"-M",HelpMe7[[#This Row],[Month]])</f>
        <v>2024-M11</v>
      </c>
      <c r="AH926" s="228" t="str">
        <f ca="1">IF(HelpMe7[[#This Row],[Age]]&lt;2,"Less than 2",IF(HelpMe7[[#This Row],[Age]]&lt;5,"From 2 to 5",IF(HelpMe7[[#This Row],[Age]]&lt;10,"From 5 to 10","More than 10")))</f>
        <v>From 5 to 10</v>
      </c>
      <c r="AI9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45617.759722222225</v>
      </c>
      <c r="AJ9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45624.605555555558</v>
      </c>
    </row>
    <row r="927" spans="1:36" ht="26.1">
      <c r="A927" s="236" t="s">
        <v>11861</v>
      </c>
      <c r="B927" s="224" t="s">
        <v>117</v>
      </c>
      <c r="C927" s="224" t="s">
        <v>892</v>
      </c>
      <c r="D927" s="1" t="s">
        <v>6619</v>
      </c>
      <c r="E927" s="224" t="s">
        <v>6245</v>
      </c>
      <c r="F927" s="224" t="s">
        <v>881</v>
      </c>
      <c r="G927" s="224" t="s">
        <v>882</v>
      </c>
      <c r="H927" s="224" t="s">
        <v>268</v>
      </c>
      <c r="I927" s="227" t="s">
        <v>11862</v>
      </c>
      <c r="J927" s="225" t="s">
        <v>11863</v>
      </c>
      <c r="K927" s="224" t="s">
        <v>890</v>
      </c>
      <c r="L927" s="225" t="s">
        <v>855</v>
      </c>
      <c r="M927" s="224" t="s">
        <v>6245</v>
      </c>
      <c r="N927" s="224" t="s">
        <v>6247</v>
      </c>
      <c r="O927" s="224" t="s">
        <v>850</v>
      </c>
      <c r="P927" s="225" t="s">
        <v>11864</v>
      </c>
      <c r="Q927" s="224" t="s">
        <v>795</v>
      </c>
      <c r="R927" s="225" t="s">
        <v>855</v>
      </c>
      <c r="S927" s="225" t="s">
        <v>855</v>
      </c>
      <c r="T927" s="225" t="s">
        <v>11863</v>
      </c>
      <c r="U927" s="224" t="s">
        <v>890</v>
      </c>
      <c r="V927" s="224" t="s">
        <v>855</v>
      </c>
      <c r="W927" s="224" t="s">
        <v>938</v>
      </c>
      <c r="X927" s="228" t="str">
        <f>VLOOKUP(HelpMe7[[#This Row],[Technician]],Technicians[#All],3,FALSE)</f>
        <v>RAK Ceramics</v>
      </c>
      <c r="Y927" s="228" t="str">
        <f>VLOOKUP(HelpMe7[[#This Row],[Technician]],Technicians[#All],2,FALSE)</f>
        <v>SAP Basis</v>
      </c>
      <c r="Z927" s="230" t="str">
        <f>IF((TEXT("Oct 28, 2024 00:00 AM","mmm dd, yyyy hh:mm") - TEXT(HelpMe7[[#This Row],[Updated Creation Date]],"mmm dd, yyyy hh:mm"))&gt;0, "Yes","No")</f>
        <v>No</v>
      </c>
      <c r="AA927" s="230">
        <f ca="1">IF(HelpMe7[[#This Row],[Updated Resolved Date]]="-",NOW()-TEXT(HelpMe7[[#This Row],[Updated Creation Date]],"mmm dd, yyyy hh:mm"),HelpMe7[[#This Row],[Updated Resolved Date]]-HelpMe7[[#This Row],[Updated Creation Date]])</f>
        <v>35.045713194442214</v>
      </c>
      <c r="AB927" s="231">
        <f>YEAR(TEXT(HelpMe7[[#This Row],[Updated Creation Date]],"mmm dd, yyyy hh:mm"))</f>
        <v>2024</v>
      </c>
      <c r="AC927" s="228">
        <f>WEEKNUM(TEXT(HelpMe7[[#This Row],[Updated Creation Date]],"mmm dd, yyyy hh:mm"),2)</f>
        <v>47</v>
      </c>
      <c r="AD927" s="228" t="str">
        <f>_xlfn.CONCAT(HelpMe7[[#This Row],[Year]],"-W",HelpMe7[[#This Row],[Week'#]])</f>
        <v>2024-W47</v>
      </c>
      <c r="AE927" s="228" t="str">
        <f>IFERROR(VLOOKUP(HelpMe7[[#This Row],[ID]],CGTracker[#All],11,FALSE),"No CG Status Found")</f>
        <v>No CG Status Found</v>
      </c>
      <c r="AF927" s="228">
        <f>MONTH(TEXT(HelpMe7[[#This Row],[Updated Creation Date]],"mmm dd, yyyy hh:mm"))</f>
        <v>11</v>
      </c>
      <c r="AG927" s="234" t="str">
        <f>_xlfn.CONCAT(HelpMe7[[#This Row],[Year]],"-M",HelpMe7[[#This Row],[Month]])</f>
        <v>2024-M11</v>
      </c>
      <c r="AH927" s="228" t="str">
        <f ca="1">IF(HelpMe7[[#This Row],[Age]]&lt;2,"Less than 2",IF(HelpMe7[[#This Row],[Age]]&lt;5,"From 2 to 5",IF(HelpMe7[[#This Row],[Age]]&lt;10,"From 5 to 10","More than 10")))</f>
        <v>More than 10</v>
      </c>
      <c r="AI9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45618.711805555555</v>
      </c>
      <c r="AJ9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28" spans="1:36" ht="26.1">
      <c r="A928" s="236" t="s">
        <v>11865</v>
      </c>
      <c r="B928" s="224" t="s">
        <v>117</v>
      </c>
      <c r="C928" s="224" t="s">
        <v>1035</v>
      </c>
      <c r="D928" s="1" t="s">
        <v>6624</v>
      </c>
      <c r="E928" s="224" t="s">
        <v>6362</v>
      </c>
      <c r="F928" s="224" t="s">
        <v>881</v>
      </c>
      <c r="G928" s="224" t="s">
        <v>882</v>
      </c>
      <c r="H928" s="224" t="s">
        <v>403</v>
      </c>
      <c r="I928" s="227" t="s">
        <v>11866</v>
      </c>
      <c r="J928" s="225" t="s">
        <v>11867</v>
      </c>
      <c r="K928" s="224" t="s">
        <v>890</v>
      </c>
      <c r="L928" s="225" t="s">
        <v>10005</v>
      </c>
      <c r="M928" s="224" t="s">
        <v>6362</v>
      </c>
      <c r="N928" s="224" t="s">
        <v>5907</v>
      </c>
      <c r="O928" s="224" t="s">
        <v>850</v>
      </c>
      <c r="P928" s="225" t="s">
        <v>10005</v>
      </c>
      <c r="Q928" s="224" t="s">
        <v>892</v>
      </c>
      <c r="R928" s="225" t="s">
        <v>11868</v>
      </c>
      <c r="S928" s="225" t="s">
        <v>11868</v>
      </c>
      <c r="T928" s="225" t="s">
        <v>11867</v>
      </c>
      <c r="U928" s="224" t="s">
        <v>890</v>
      </c>
      <c r="V928" s="224" t="s">
        <v>855</v>
      </c>
      <c r="W928" s="224" t="s">
        <v>938</v>
      </c>
      <c r="X928" s="228" t="str">
        <f>VLOOKUP(HelpMe7[[#This Row],[Technician]],Technicians[#All],3,FALSE)</f>
        <v>RAK Ceramics</v>
      </c>
      <c r="Y928" s="228" t="str">
        <f>VLOOKUP(HelpMe7[[#This Row],[Technician]],Technicians[#All],2,FALSE)</f>
        <v>SAP Basis</v>
      </c>
      <c r="Z928" s="230" t="str">
        <f>IF((TEXT("Oct 28, 2024 00:00 AM","mmm dd, yyyy hh:mm") - TEXT(HelpMe7[[#This Row],[Updated Creation Date]],"mmm dd, yyyy hh:mm"))&gt;0, "Yes","No")</f>
        <v>No</v>
      </c>
      <c r="AA928" s="230">
        <f ca="1">IF(HelpMe7[[#This Row],[Updated Resolved Date]]="-",NOW()-TEXT(HelpMe7[[#This Row],[Updated Creation Date]],"mmm dd, yyyy hh:mm"),HelpMe7[[#This Row],[Updated Resolved Date]]-HelpMe7[[#This Row],[Updated Creation Date]])</f>
        <v>12.087500000001455</v>
      </c>
      <c r="AB928" s="231">
        <f>YEAR(TEXT(HelpMe7[[#This Row],[Updated Creation Date]],"mmm dd, yyyy hh:mm"))</f>
        <v>2024</v>
      </c>
      <c r="AC928" s="228">
        <f>WEEKNUM(TEXT(HelpMe7[[#This Row],[Updated Creation Date]],"mmm dd, yyyy hh:mm"),2)</f>
        <v>47</v>
      </c>
      <c r="AD928" s="228" t="str">
        <f>_xlfn.CONCAT(HelpMe7[[#This Row],[Year]],"-W",HelpMe7[[#This Row],[Week'#]])</f>
        <v>2024-W47</v>
      </c>
      <c r="AE928" s="228" t="str">
        <f>IFERROR(VLOOKUP(HelpMe7[[#This Row],[ID]],CGTracker[#All],11,FALSE),"No CG Status Found")</f>
        <v>No CG Status Found</v>
      </c>
      <c r="AF928" s="228">
        <f>MONTH(TEXT(HelpMe7[[#This Row],[Updated Creation Date]],"mmm dd, yyyy hh:mm"))</f>
        <v>11</v>
      </c>
      <c r="AG928" s="234" t="str">
        <f>_xlfn.CONCAT(HelpMe7[[#This Row],[Year]],"-M",HelpMe7[[#This Row],[Month]])</f>
        <v>2024-M11</v>
      </c>
      <c r="AH928" s="228" t="str">
        <f ca="1">IF(HelpMe7[[#This Row],[Age]]&lt;2,"Less than 2",IF(HelpMe7[[#This Row],[Age]]&lt;5,"From 2 to 5",IF(HelpMe7[[#This Row],[Age]]&lt;10,"From 5 to 10","More than 10")))</f>
        <v>More than 10</v>
      </c>
      <c r="AI9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45619.356944444444</v>
      </c>
      <c r="AJ9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45631.444444444445</v>
      </c>
    </row>
    <row r="929" spans="1:36" ht="26.1">
      <c r="A929" s="236" t="s">
        <v>11869</v>
      </c>
      <c r="B929" s="224" t="s">
        <v>156</v>
      </c>
      <c r="C929" s="224" t="s">
        <v>795</v>
      </c>
      <c r="D929" s="1" t="s">
        <v>6629</v>
      </c>
      <c r="E929" s="224" t="s">
        <v>5486</v>
      </c>
      <c r="F929" s="224" t="s">
        <v>3586</v>
      </c>
      <c r="G929" s="224" t="s">
        <v>1055</v>
      </c>
      <c r="H929" s="224" t="s">
        <v>403</v>
      </c>
      <c r="I929" s="227" t="s">
        <v>11870</v>
      </c>
      <c r="J929" s="225" t="s">
        <v>6637</v>
      </c>
      <c r="K929" s="224" t="s">
        <v>846</v>
      </c>
      <c r="L929" s="225" t="s">
        <v>11871</v>
      </c>
      <c r="M929" s="224" t="s">
        <v>933</v>
      </c>
      <c r="N929" s="224" t="s">
        <v>3010</v>
      </c>
      <c r="O929" s="224" t="s">
        <v>850</v>
      </c>
      <c r="P929" s="225" t="s">
        <v>11871</v>
      </c>
      <c r="Q929" s="224" t="s">
        <v>795</v>
      </c>
      <c r="R929" s="225" t="s">
        <v>11872</v>
      </c>
      <c r="S929" s="225" t="s">
        <v>11873</v>
      </c>
      <c r="T929" s="225" t="s">
        <v>6637</v>
      </c>
      <c r="U929" s="224" t="s">
        <v>855</v>
      </c>
      <c r="V929" s="224" t="s">
        <v>855</v>
      </c>
      <c r="W929" s="224" t="s">
        <v>869</v>
      </c>
      <c r="X929" s="228" t="str">
        <f>VLOOKUP(HelpMe7[[#This Row],[Technician]],Technicians[#All],3,FALSE)</f>
        <v>Capgemini</v>
      </c>
      <c r="Y929" s="228" t="str">
        <f>VLOOKUP(HelpMe7[[#This Row],[Technician]],Technicians[#All],2,FALSE)</f>
        <v>SAP PP</v>
      </c>
      <c r="Z929" s="230" t="str">
        <f>IF((TEXT("Oct 28, 2024 00:00 AM","mmm dd, yyyy hh:mm") - TEXT(HelpMe7[[#This Row],[Updated Creation Date]],"mmm dd, yyyy hh:mm"))&gt;0, "Yes","No")</f>
        <v>No</v>
      </c>
      <c r="AA929" s="230">
        <f ca="1">IF(HelpMe7[[#This Row],[Updated Resolved Date]]="-",NOW()-TEXT(HelpMe7[[#This Row],[Updated Creation Date]],"mmm dd, yyyy hh:mm"),HelpMe7[[#This Row],[Updated Resolved Date]]-HelpMe7[[#This Row],[Updated Creation Date]])</f>
        <v>8.977083333338669</v>
      </c>
      <c r="AB929" s="231">
        <f>YEAR(TEXT(HelpMe7[[#This Row],[Updated Creation Date]],"mmm dd, yyyy hh:mm"))</f>
        <v>2024</v>
      </c>
      <c r="AC929" s="228">
        <f>WEEKNUM(TEXT(HelpMe7[[#This Row],[Updated Creation Date]],"mmm dd, yyyy hh:mm"),2)</f>
        <v>48</v>
      </c>
      <c r="AD929" s="228" t="str">
        <f>_xlfn.CONCAT(HelpMe7[[#This Row],[Year]],"-W",HelpMe7[[#This Row],[Week'#]])</f>
        <v>2024-W48</v>
      </c>
      <c r="AE929" s="228" t="str">
        <f>IFERROR(VLOOKUP(HelpMe7[[#This Row],[ID]],CGTracker[#All],11,FALSE),"No CG Status Found")</f>
        <v>No CG Status Found</v>
      </c>
      <c r="AF929" s="228">
        <f>MONTH(TEXT(HelpMe7[[#This Row],[Updated Creation Date]],"mmm dd, yyyy hh:mm"))</f>
        <v>11</v>
      </c>
      <c r="AG929" s="234" t="str">
        <f>_xlfn.CONCAT(HelpMe7[[#This Row],[Year]],"-M",HelpMe7[[#This Row],[Month]])</f>
        <v>2024-M11</v>
      </c>
      <c r="AH929" s="228" t="str">
        <f ca="1">IF(HelpMe7[[#This Row],[Age]]&lt;2,"Less than 2",IF(HelpMe7[[#This Row],[Age]]&lt;5,"From 2 to 5",IF(HelpMe7[[#This Row],[Age]]&lt;10,"From 5 to 10","More than 10")))</f>
        <v>From 5 to 10</v>
      </c>
      <c r="AI9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45621.456944444442</v>
      </c>
      <c r="AJ9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45630.434027777781</v>
      </c>
    </row>
    <row r="930" spans="1:36" ht="26.1">
      <c r="A930" s="236" t="s">
        <v>11874</v>
      </c>
      <c r="B930" s="224" t="s">
        <v>156</v>
      </c>
      <c r="C930" s="224" t="s">
        <v>795</v>
      </c>
      <c r="D930" s="1" t="s">
        <v>6636</v>
      </c>
      <c r="E930" s="224" t="s">
        <v>2017</v>
      </c>
      <c r="F930" s="224" t="s">
        <v>603</v>
      </c>
      <c r="G930" s="224" t="s">
        <v>860</v>
      </c>
      <c r="H930" s="224" t="s">
        <v>403</v>
      </c>
      <c r="I930" s="227" t="s">
        <v>11875</v>
      </c>
      <c r="J930" s="225" t="s">
        <v>11876</v>
      </c>
      <c r="K930" s="224" t="s">
        <v>846</v>
      </c>
      <c r="L930" s="225" t="s">
        <v>8143</v>
      </c>
      <c r="M930" s="224" t="s">
        <v>933</v>
      </c>
      <c r="N930" s="224" t="s">
        <v>1156</v>
      </c>
      <c r="O930" s="224" t="s">
        <v>850</v>
      </c>
      <c r="P930" s="225" t="s">
        <v>8143</v>
      </c>
      <c r="Q930" s="224" t="s">
        <v>795</v>
      </c>
      <c r="R930" s="225" t="s">
        <v>11877</v>
      </c>
      <c r="S930" s="225" t="s">
        <v>11877</v>
      </c>
      <c r="T930" s="225" t="s">
        <v>11876</v>
      </c>
      <c r="U930" s="224" t="s">
        <v>855</v>
      </c>
      <c r="V930" s="224" t="s">
        <v>855</v>
      </c>
      <c r="W930" s="224" t="s">
        <v>857</v>
      </c>
      <c r="X930" s="228" t="str">
        <f>VLOOKUP(HelpMe7[[#This Row],[Technician]],Technicians[#All],3,FALSE)</f>
        <v>RAK Ceramics</v>
      </c>
      <c r="Y930" s="228" t="str">
        <f>VLOOKUP(HelpMe7[[#This Row],[Technician]],Technicians[#All],2,FALSE)</f>
        <v>SAP ABAP</v>
      </c>
      <c r="Z930" s="230" t="str">
        <f>IF((TEXT("Oct 28, 2024 00:00 AM","mmm dd, yyyy hh:mm") - TEXT(HelpMe7[[#This Row],[Updated Creation Date]],"mmm dd, yyyy hh:mm"))&gt;0, "Yes","No")</f>
        <v>No</v>
      </c>
      <c r="AA930" s="230">
        <f ca="1">IF(HelpMe7[[#This Row],[Updated Resolved Date]]="-",NOW()-TEXT(HelpMe7[[#This Row],[Updated Creation Date]],"mmm dd, yyyy hh:mm"),HelpMe7[[#This Row],[Updated Resolved Date]]-HelpMe7[[#This Row],[Updated Creation Date]])</f>
        <v>14.068749999998545</v>
      </c>
      <c r="AB930" s="231">
        <f>YEAR(TEXT(HelpMe7[[#This Row],[Updated Creation Date]],"mmm dd, yyyy hh:mm"))</f>
        <v>2024</v>
      </c>
      <c r="AC930" s="228">
        <f>WEEKNUM(TEXT(HelpMe7[[#This Row],[Updated Creation Date]],"mmm dd, yyyy hh:mm"),2)</f>
        <v>48</v>
      </c>
      <c r="AD930" s="228" t="str">
        <f>_xlfn.CONCAT(HelpMe7[[#This Row],[Year]],"-W",HelpMe7[[#This Row],[Week'#]])</f>
        <v>2024-W48</v>
      </c>
      <c r="AE930" s="228" t="str">
        <f>IFERROR(VLOOKUP(HelpMe7[[#This Row],[ID]],CGTracker[#All],11,FALSE),"No CG Status Found")</f>
        <v>No CG Status Found</v>
      </c>
      <c r="AF930" s="228">
        <f>MONTH(TEXT(HelpMe7[[#This Row],[Updated Creation Date]],"mmm dd, yyyy hh:mm"))</f>
        <v>11</v>
      </c>
      <c r="AG930" s="234" t="str">
        <f>_xlfn.CONCAT(HelpMe7[[#This Row],[Year]],"-M",HelpMe7[[#This Row],[Month]])</f>
        <v>2024-M11</v>
      </c>
      <c r="AH930" s="228" t="str">
        <f ca="1">IF(HelpMe7[[#This Row],[Age]]&lt;2,"Less than 2",IF(HelpMe7[[#This Row],[Age]]&lt;5,"From 2 to 5",IF(HelpMe7[[#This Row],[Age]]&lt;10,"From 5 to 10","More than 10")))</f>
        <v>More than 10</v>
      </c>
      <c r="AI9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45621.477777777778</v>
      </c>
      <c r="AJ9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45635.546527777777</v>
      </c>
    </row>
    <row r="931" spans="1:36" ht="26.1">
      <c r="A931" s="236" t="s">
        <v>11878</v>
      </c>
      <c r="B931" s="224" t="s">
        <v>117</v>
      </c>
      <c r="C931" s="224" t="s">
        <v>892</v>
      </c>
      <c r="D931" s="1" t="s">
        <v>6642</v>
      </c>
      <c r="E931" s="224" t="s">
        <v>913</v>
      </c>
      <c r="F931" s="224" t="s">
        <v>3586</v>
      </c>
      <c r="G931" s="224" t="s">
        <v>1055</v>
      </c>
      <c r="H931" s="224" t="s">
        <v>403</v>
      </c>
      <c r="I931" s="227" t="s">
        <v>11879</v>
      </c>
      <c r="J931" s="225" t="s">
        <v>11849</v>
      </c>
      <c r="K931" s="224" t="s">
        <v>846</v>
      </c>
      <c r="L931" s="225" t="s">
        <v>11880</v>
      </c>
      <c r="M931" s="224" t="s">
        <v>913</v>
      </c>
      <c r="N931" s="224" t="s">
        <v>916</v>
      </c>
      <c r="O931" s="224" t="s">
        <v>850</v>
      </c>
      <c r="P931" s="225" t="s">
        <v>11880</v>
      </c>
      <c r="Q931" s="224" t="s">
        <v>795</v>
      </c>
      <c r="R931" s="225" t="s">
        <v>11881</v>
      </c>
      <c r="S931" s="225" t="s">
        <v>11882</v>
      </c>
      <c r="T931" s="225" t="s">
        <v>11849</v>
      </c>
      <c r="U931" s="224" t="s">
        <v>846</v>
      </c>
      <c r="V931" s="224" t="s">
        <v>6647</v>
      </c>
      <c r="W931" s="224" t="s">
        <v>869</v>
      </c>
      <c r="X931" s="228" t="str">
        <f>VLOOKUP(HelpMe7[[#This Row],[Technician]],Technicians[#All],3,FALSE)</f>
        <v>Capgemini</v>
      </c>
      <c r="Y931" s="228" t="str">
        <f>VLOOKUP(HelpMe7[[#This Row],[Technician]],Technicians[#All],2,FALSE)</f>
        <v>SAP PP</v>
      </c>
      <c r="Z931" s="230" t="str">
        <f>IF((TEXT("Oct 28, 2024 00:00 AM","mmm dd, yyyy hh:mm") - TEXT(HelpMe7[[#This Row],[Updated Creation Date]],"mmm dd, yyyy hh:mm"))&gt;0, "Yes","No")</f>
        <v>No</v>
      </c>
      <c r="AA931" s="230">
        <f ca="1">IF(HelpMe7[[#This Row],[Updated Resolved Date]]="-",NOW()-TEXT(HelpMe7[[#This Row],[Updated Creation Date]],"mmm dd, yyyy hh:mm"),HelpMe7[[#This Row],[Updated Resolved Date]]-HelpMe7[[#This Row],[Updated Creation Date]])</f>
        <v>16.057638888887595</v>
      </c>
      <c r="AB931" s="231">
        <f>YEAR(TEXT(HelpMe7[[#This Row],[Updated Creation Date]],"mmm dd, yyyy hh:mm"))</f>
        <v>2024</v>
      </c>
      <c r="AC931" s="228">
        <f>WEEKNUM(TEXT(HelpMe7[[#This Row],[Updated Creation Date]],"mmm dd, yyyy hh:mm"),2)</f>
        <v>48</v>
      </c>
      <c r="AD931" s="228" t="str">
        <f>_xlfn.CONCAT(HelpMe7[[#This Row],[Year]],"-W",HelpMe7[[#This Row],[Week'#]])</f>
        <v>2024-W48</v>
      </c>
      <c r="AE931" s="228" t="str">
        <f>IFERROR(VLOOKUP(HelpMe7[[#This Row],[ID]],CGTracker[#All],11,FALSE),"No CG Status Found")</f>
        <v>No CG Status Found</v>
      </c>
      <c r="AF931" s="228">
        <f>MONTH(TEXT(HelpMe7[[#This Row],[Updated Creation Date]],"mmm dd, yyyy hh:mm"))</f>
        <v>11</v>
      </c>
      <c r="AG931" s="234" t="str">
        <f>_xlfn.CONCAT(HelpMe7[[#This Row],[Year]],"-M",HelpMe7[[#This Row],[Month]])</f>
        <v>2024-M11</v>
      </c>
      <c r="AH931" s="228" t="str">
        <f ca="1">IF(HelpMe7[[#This Row],[Age]]&lt;2,"Less than 2",IF(HelpMe7[[#This Row],[Age]]&lt;5,"From 2 to 5",IF(HelpMe7[[#This Row],[Age]]&lt;10,"From 5 to 10","More than 10")))</f>
        <v>More than 10</v>
      </c>
      <c r="AI9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45621.337500000001</v>
      </c>
      <c r="AJ9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45637.395138888889</v>
      </c>
    </row>
    <row r="932" spans="1:36" ht="26.1">
      <c r="A932" s="236" t="s">
        <v>11883</v>
      </c>
      <c r="B932" s="224" t="s">
        <v>156</v>
      </c>
      <c r="C932" s="224" t="s">
        <v>892</v>
      </c>
      <c r="D932" s="1" t="s">
        <v>6648</v>
      </c>
      <c r="E932" s="224" t="s">
        <v>1877</v>
      </c>
      <c r="F932" s="224" t="s">
        <v>2232</v>
      </c>
      <c r="G932" s="224" t="s">
        <v>941</v>
      </c>
      <c r="H932" s="224" t="s">
        <v>746</v>
      </c>
      <c r="I932" s="227" t="s">
        <v>11884</v>
      </c>
      <c r="J932" s="225" t="s">
        <v>11885</v>
      </c>
      <c r="K932" s="224" t="s">
        <v>846</v>
      </c>
      <c r="L932" s="225" t="s">
        <v>855</v>
      </c>
      <c r="M932" s="224" t="s">
        <v>1877</v>
      </c>
      <c r="N932" s="224" t="s">
        <v>1666</v>
      </c>
      <c r="O932" s="224" t="s">
        <v>850</v>
      </c>
      <c r="P932" s="225" t="s">
        <v>11886</v>
      </c>
      <c r="Q932" s="224" t="s">
        <v>795</v>
      </c>
      <c r="R932" s="225" t="s">
        <v>855</v>
      </c>
      <c r="S932" s="225" t="s">
        <v>11887</v>
      </c>
      <c r="T932" s="225" t="s">
        <v>11885</v>
      </c>
      <c r="U932" s="224" t="s">
        <v>855</v>
      </c>
      <c r="V932" s="224" t="s">
        <v>855</v>
      </c>
      <c r="W932" s="224" t="s">
        <v>869</v>
      </c>
      <c r="X932" s="228" t="str">
        <f>VLOOKUP(HelpMe7[[#This Row],[Technician]],Technicians[#All],3,FALSE)</f>
        <v>Capgemini</v>
      </c>
      <c r="Y932" s="228" t="str">
        <f>VLOOKUP(HelpMe7[[#This Row],[Technician]],Technicians[#All],2,FALSE)</f>
        <v>SAP MM</v>
      </c>
      <c r="Z932" s="230" t="str">
        <f>IF((TEXT("Oct 28, 2024 00:00 AM","mmm dd, yyyy hh:mm") - TEXT(HelpMe7[[#This Row],[Updated Creation Date]],"mmm dd, yyyy hh:mm"))&gt;0, "Yes","No")</f>
        <v>No</v>
      </c>
      <c r="AA932" s="230">
        <f ca="1">IF(HelpMe7[[#This Row],[Updated Resolved Date]]="-",NOW()-TEXT(HelpMe7[[#This Row],[Updated Creation Date]],"mmm dd, yyyy hh:mm"),HelpMe7[[#This Row],[Updated Resolved Date]]-HelpMe7[[#This Row],[Updated Creation Date]])</f>
        <v>32.327657638888923</v>
      </c>
      <c r="AB932" s="231">
        <f>YEAR(TEXT(HelpMe7[[#This Row],[Updated Creation Date]],"mmm dd, yyyy hh:mm"))</f>
        <v>2024</v>
      </c>
      <c r="AC932" s="228">
        <f>WEEKNUM(TEXT(HelpMe7[[#This Row],[Updated Creation Date]],"mmm dd, yyyy hh:mm"),2)</f>
        <v>48</v>
      </c>
      <c r="AD932" s="228" t="str">
        <f>_xlfn.CONCAT(HelpMe7[[#This Row],[Year]],"-W",HelpMe7[[#This Row],[Week'#]])</f>
        <v>2024-W48</v>
      </c>
      <c r="AE932" s="228" t="str">
        <f>IFERROR(VLOOKUP(HelpMe7[[#This Row],[ID]],CGTracker[#All],11,FALSE),"No CG Status Found")</f>
        <v>No CG Status Found</v>
      </c>
      <c r="AF932" s="228">
        <f>MONTH(TEXT(HelpMe7[[#This Row],[Updated Creation Date]],"mmm dd, yyyy hh:mm"))</f>
        <v>11</v>
      </c>
      <c r="AG932" s="234" t="str">
        <f>_xlfn.CONCAT(HelpMe7[[#This Row],[Year]],"-M",HelpMe7[[#This Row],[Month]])</f>
        <v>2024-M11</v>
      </c>
      <c r="AH932" s="228" t="str">
        <f ca="1">IF(HelpMe7[[#This Row],[Age]]&lt;2,"Less than 2",IF(HelpMe7[[#This Row],[Age]]&lt;5,"From 2 to 5",IF(HelpMe7[[#This Row],[Age]]&lt;10,"From 5 to 10","More than 10")))</f>
        <v>More than 10</v>
      </c>
      <c r="AI9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45621.429861111108</v>
      </c>
      <c r="AJ9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33" spans="1:36" ht="26.1">
      <c r="A933" s="236" t="s">
        <v>11888</v>
      </c>
      <c r="B933" s="224" t="s">
        <v>117</v>
      </c>
      <c r="C933" s="224" t="s">
        <v>1035</v>
      </c>
      <c r="D933" s="1" t="s">
        <v>6654</v>
      </c>
      <c r="E933" s="224" t="s">
        <v>1072</v>
      </c>
      <c r="F933" s="224" t="s">
        <v>881</v>
      </c>
      <c r="G933" s="224" t="s">
        <v>882</v>
      </c>
      <c r="H933" s="224" t="s">
        <v>403</v>
      </c>
      <c r="I933" s="227" t="s">
        <v>11889</v>
      </c>
      <c r="J933" s="225" t="s">
        <v>11890</v>
      </c>
      <c r="K933" s="224" t="s">
        <v>890</v>
      </c>
      <c r="L933" s="225" t="s">
        <v>11891</v>
      </c>
      <c r="M933" s="224" t="s">
        <v>1072</v>
      </c>
      <c r="N933" s="224" t="s">
        <v>924</v>
      </c>
      <c r="O933" s="224" t="s">
        <v>850</v>
      </c>
      <c r="P933" s="225" t="s">
        <v>11891</v>
      </c>
      <c r="Q933" s="224" t="s">
        <v>892</v>
      </c>
      <c r="R933" s="225" t="s">
        <v>11892</v>
      </c>
      <c r="S933" s="225" t="s">
        <v>11892</v>
      </c>
      <c r="T933" s="225" t="s">
        <v>11890</v>
      </c>
      <c r="U933" s="224" t="s">
        <v>890</v>
      </c>
      <c r="V933" s="224" t="s">
        <v>855</v>
      </c>
      <c r="W933" s="224" t="s">
        <v>938</v>
      </c>
      <c r="X933" s="228" t="str">
        <f>VLOOKUP(HelpMe7[[#This Row],[Technician]],Technicians[#All],3,FALSE)</f>
        <v>RAK Ceramics</v>
      </c>
      <c r="Y933" s="228" t="str">
        <f>VLOOKUP(HelpMe7[[#This Row],[Technician]],Technicians[#All],2,FALSE)</f>
        <v>SAP Basis</v>
      </c>
      <c r="Z933" s="230" t="str">
        <f>IF((TEXT("Oct 28, 2024 00:00 AM","mmm dd, yyyy hh:mm") - TEXT(HelpMe7[[#This Row],[Updated Creation Date]],"mmm dd, yyyy hh:mm"))&gt;0, "Yes","No")</f>
        <v>No</v>
      </c>
      <c r="AA933" s="230">
        <f ca="1">IF(HelpMe7[[#This Row],[Updated Resolved Date]]="-",NOW()-TEXT(HelpMe7[[#This Row],[Updated Creation Date]],"mmm dd, yyyy hh:mm"),HelpMe7[[#This Row],[Updated Resolved Date]]-HelpMe7[[#This Row],[Updated Creation Date]])</f>
        <v>7.4305555550381541E-2</v>
      </c>
      <c r="AB933" s="231">
        <f>YEAR(TEXT(HelpMe7[[#This Row],[Updated Creation Date]],"mmm dd, yyyy hh:mm"))</f>
        <v>2024</v>
      </c>
      <c r="AC933" s="228">
        <f>WEEKNUM(TEXT(HelpMe7[[#This Row],[Updated Creation Date]],"mmm dd, yyyy hh:mm"),2)</f>
        <v>48</v>
      </c>
      <c r="AD933" s="228" t="str">
        <f>_xlfn.CONCAT(HelpMe7[[#This Row],[Year]],"-W",HelpMe7[[#This Row],[Week'#]])</f>
        <v>2024-W48</v>
      </c>
      <c r="AE933" s="228" t="str">
        <f>IFERROR(VLOOKUP(HelpMe7[[#This Row],[ID]],CGTracker[#All],11,FALSE),"No CG Status Found")</f>
        <v>No CG Status Found</v>
      </c>
      <c r="AF933" s="228">
        <f>MONTH(TEXT(HelpMe7[[#This Row],[Updated Creation Date]],"mmm dd, yyyy hh:mm"))</f>
        <v>11</v>
      </c>
      <c r="AG933" s="234" t="str">
        <f>_xlfn.CONCAT(HelpMe7[[#This Row],[Year]],"-M",HelpMe7[[#This Row],[Month]])</f>
        <v>2024-M11</v>
      </c>
      <c r="AH933" s="228" t="str">
        <f ca="1">IF(HelpMe7[[#This Row],[Age]]&lt;2,"Less than 2",IF(HelpMe7[[#This Row],[Age]]&lt;5,"From 2 to 5",IF(HelpMe7[[#This Row],[Age]]&lt;10,"From 5 to 10","More than 10")))</f>
        <v>Less than 2</v>
      </c>
      <c r="AI9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45622.45416666667</v>
      </c>
      <c r="AJ9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45622.52847222222</v>
      </c>
    </row>
    <row r="934" spans="1:36" ht="14.45">
      <c r="A934" s="236" t="s">
        <v>11893</v>
      </c>
      <c r="B934" s="224" t="s">
        <v>156</v>
      </c>
      <c r="C934" s="224" t="s">
        <v>892</v>
      </c>
      <c r="D934" s="1" t="s">
        <v>6660</v>
      </c>
      <c r="E934" s="224" t="s">
        <v>2305</v>
      </c>
      <c r="F934" s="224" t="s">
        <v>518</v>
      </c>
      <c r="G934" s="224" t="s">
        <v>516</v>
      </c>
      <c r="H934" s="224" t="s">
        <v>268</v>
      </c>
      <c r="I934" s="227" t="s">
        <v>11894</v>
      </c>
      <c r="J934" s="225" t="s">
        <v>11895</v>
      </c>
      <c r="K934" s="224" t="s">
        <v>846</v>
      </c>
      <c r="L934" s="225" t="s">
        <v>855</v>
      </c>
      <c r="M934" s="224" t="s">
        <v>2305</v>
      </c>
      <c r="N934" s="224" t="s">
        <v>2900</v>
      </c>
      <c r="O934" s="224" t="s">
        <v>917</v>
      </c>
      <c r="P934" s="225" t="s">
        <v>7147</v>
      </c>
      <c r="Q934" s="224" t="s">
        <v>892</v>
      </c>
      <c r="R934" s="225" t="s">
        <v>855</v>
      </c>
      <c r="S934" s="225" t="s">
        <v>11896</v>
      </c>
      <c r="T934" s="225" t="s">
        <v>11895</v>
      </c>
      <c r="U934" s="224" t="s">
        <v>855</v>
      </c>
      <c r="V934" s="224" t="s">
        <v>855</v>
      </c>
      <c r="W934" s="224" t="s">
        <v>869</v>
      </c>
      <c r="X934" s="228" t="str">
        <f>VLOOKUP(HelpMe7[[#This Row],[Technician]],Technicians[#All],3,FALSE)</f>
        <v>Capgemini</v>
      </c>
      <c r="Y934" s="228" t="str">
        <f>VLOOKUP(HelpMe7[[#This Row],[Technician]],Technicians[#All],2,FALSE)</f>
        <v>SAP SD</v>
      </c>
      <c r="Z934" s="230" t="str">
        <f>IF((TEXT("Oct 28, 2024 00:00 AM","mmm dd, yyyy hh:mm") - TEXT(HelpMe7[[#This Row],[Updated Creation Date]],"mmm dd, yyyy hh:mm"))&gt;0, "Yes","No")</f>
        <v>No</v>
      </c>
      <c r="AA934" s="230">
        <f ca="1">IF(HelpMe7[[#This Row],[Updated Resolved Date]]="-",NOW()-TEXT(HelpMe7[[#This Row],[Updated Creation Date]],"mmm dd, yyyy hh:mm"),HelpMe7[[#This Row],[Updated Resolved Date]]-HelpMe7[[#This Row],[Updated Creation Date]])</f>
        <v>32.052657638887467</v>
      </c>
      <c r="AB934" s="231">
        <f>YEAR(TEXT(HelpMe7[[#This Row],[Updated Creation Date]],"mmm dd, yyyy hh:mm"))</f>
        <v>2024</v>
      </c>
      <c r="AC934" s="228">
        <f>WEEKNUM(TEXT(HelpMe7[[#This Row],[Updated Creation Date]],"mmm dd, yyyy hh:mm"),2)</f>
        <v>48</v>
      </c>
      <c r="AD934" s="228" t="str">
        <f>_xlfn.CONCAT(HelpMe7[[#This Row],[Year]],"-W",HelpMe7[[#This Row],[Week'#]])</f>
        <v>2024-W48</v>
      </c>
      <c r="AE934" s="228" t="str">
        <f>IFERROR(VLOOKUP(HelpMe7[[#This Row],[ID]],CGTracker[#All],11,FALSE),"No CG Status Found")</f>
        <v>No CG Status Found</v>
      </c>
      <c r="AF934" s="228">
        <f>MONTH(TEXT(HelpMe7[[#This Row],[Updated Creation Date]],"mmm dd, yyyy hh:mm"))</f>
        <v>11</v>
      </c>
      <c r="AG934" s="234" t="str">
        <f>_xlfn.CONCAT(HelpMe7[[#This Row],[Year]],"-M",HelpMe7[[#This Row],[Month]])</f>
        <v>2024-M11</v>
      </c>
      <c r="AH934" s="228" t="str">
        <f ca="1">IF(HelpMe7[[#This Row],[Age]]&lt;2,"Less than 2",IF(HelpMe7[[#This Row],[Age]]&lt;5,"From 2 to 5",IF(HelpMe7[[#This Row],[Age]]&lt;10,"From 5 to 10","More than 10")))</f>
        <v>More than 10</v>
      </c>
      <c r="AI9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45621.704861111109</v>
      </c>
      <c r="AJ9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35" spans="1:36" ht="26.1">
      <c r="A935" s="236" t="s">
        <v>11897</v>
      </c>
      <c r="B935" s="224" t="s">
        <v>117</v>
      </c>
      <c r="C935" s="224" t="s">
        <v>892</v>
      </c>
      <c r="D935" s="1" t="s">
        <v>517</v>
      </c>
      <c r="E935" s="224" t="s">
        <v>1791</v>
      </c>
      <c r="F935" s="224" t="s">
        <v>2387</v>
      </c>
      <c r="G935" s="224" t="s">
        <v>1011</v>
      </c>
      <c r="H935" s="224" t="s">
        <v>268</v>
      </c>
      <c r="I935" s="227" t="s">
        <v>6672</v>
      </c>
      <c r="J935" s="225" t="s">
        <v>919</v>
      </c>
      <c r="K935" s="224" t="s">
        <v>846</v>
      </c>
      <c r="L935" s="225" t="s">
        <v>855</v>
      </c>
      <c r="M935" s="224" t="s">
        <v>1791</v>
      </c>
      <c r="N935" s="224" t="s">
        <v>1666</v>
      </c>
      <c r="O935" s="224" t="s">
        <v>855</v>
      </c>
      <c r="P935" s="225" t="s">
        <v>11898</v>
      </c>
      <c r="Q935" s="224" t="s">
        <v>855</v>
      </c>
      <c r="R935" s="225" t="s">
        <v>855</v>
      </c>
      <c r="S935" s="225" t="s">
        <v>855</v>
      </c>
      <c r="T935" s="225" t="s">
        <v>919</v>
      </c>
      <c r="U935" s="224" t="s">
        <v>846</v>
      </c>
      <c r="V935" s="224" t="s">
        <v>855</v>
      </c>
      <c r="W935" s="224" t="s">
        <v>869</v>
      </c>
      <c r="X935" s="228" t="str">
        <f>VLOOKUP(HelpMe7[[#This Row],[Technician]],Technicians[#All],3,FALSE)</f>
        <v>Capgemini</v>
      </c>
      <c r="Y935" s="228" t="str">
        <f>VLOOKUP(HelpMe7[[#This Row],[Technician]],Technicians[#All],2,FALSE)</f>
        <v>SAP FICO</v>
      </c>
      <c r="Z935" s="230" t="str">
        <f>IF((TEXT("Oct 28, 2024 00:00 AM","mmm dd, yyyy hh:mm") - TEXT(HelpMe7[[#This Row],[Updated Creation Date]],"mmm dd, yyyy hh:mm"))&gt;0, "Yes","No")</f>
        <v>No</v>
      </c>
      <c r="AA935" s="230">
        <f ca="1">IF(HelpMe7[[#This Row],[Updated Resolved Date]]="-",NOW()-TEXT(HelpMe7[[#This Row],[Updated Creation Date]],"mmm dd, yyyy hh:mm"),HelpMe7[[#This Row],[Updated Resolved Date]]-HelpMe7[[#This Row],[Updated Creation Date]])</f>
        <v>32.086685416667024</v>
      </c>
      <c r="AB935" s="231">
        <f>YEAR(TEXT(HelpMe7[[#This Row],[Updated Creation Date]],"mmm dd, yyyy hh:mm"))</f>
        <v>2024</v>
      </c>
      <c r="AC935" s="228">
        <f>WEEKNUM(TEXT(HelpMe7[[#This Row],[Updated Creation Date]],"mmm dd, yyyy hh:mm"),2)</f>
        <v>48</v>
      </c>
      <c r="AD935" s="228" t="str">
        <f>_xlfn.CONCAT(HelpMe7[[#This Row],[Year]],"-W",HelpMe7[[#This Row],[Week'#]])</f>
        <v>2024-W48</v>
      </c>
      <c r="AE935" s="228" t="str">
        <f>IFERROR(VLOOKUP(HelpMe7[[#This Row],[ID]],CGTracker[#All],11,FALSE),"No CG Status Found")</f>
        <v>No CG Status Found</v>
      </c>
      <c r="AF935" s="228">
        <f>MONTH(TEXT(HelpMe7[[#This Row],[Updated Creation Date]],"mmm dd, yyyy hh:mm"))</f>
        <v>11</v>
      </c>
      <c r="AG935" s="234" t="str">
        <f>_xlfn.CONCAT(HelpMe7[[#This Row],[Year]],"-M",HelpMe7[[#This Row],[Month]])</f>
        <v>2024-M11</v>
      </c>
      <c r="AH935" s="228" t="str">
        <f ca="1">IF(HelpMe7[[#This Row],[Age]]&lt;2,"Less than 2",IF(HelpMe7[[#This Row],[Age]]&lt;5,"From 2 to 5",IF(HelpMe7[[#This Row],[Age]]&lt;10,"From 5 to 10","More than 10")))</f>
        <v>More than 10</v>
      </c>
      <c r="AI9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45621.67083333333</v>
      </c>
      <c r="AJ9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36" spans="1:36" ht="14.45">
      <c r="A936" s="236" t="s">
        <v>11899</v>
      </c>
      <c r="B936" s="224" t="s">
        <v>156</v>
      </c>
      <c r="C936" s="224" t="s">
        <v>795</v>
      </c>
      <c r="D936" s="1" t="s">
        <v>6668</v>
      </c>
      <c r="E936" s="224" t="s">
        <v>3258</v>
      </c>
      <c r="F936" s="224" t="s">
        <v>881</v>
      </c>
      <c r="G936" s="224" t="s">
        <v>882</v>
      </c>
      <c r="H936" s="224" t="s">
        <v>403</v>
      </c>
      <c r="I936" s="227" t="s">
        <v>11900</v>
      </c>
      <c r="J936" s="225" t="s">
        <v>6673</v>
      </c>
      <c r="K936" s="224" t="s">
        <v>846</v>
      </c>
      <c r="L936" s="225" t="s">
        <v>11381</v>
      </c>
      <c r="M936" s="224" t="s">
        <v>3258</v>
      </c>
      <c r="N936" s="224" t="s">
        <v>6671</v>
      </c>
      <c r="O936" s="224" t="s">
        <v>850</v>
      </c>
      <c r="P936" s="225" t="s">
        <v>11381</v>
      </c>
      <c r="Q936" s="224" t="s">
        <v>795</v>
      </c>
      <c r="R936" s="225" t="s">
        <v>11901</v>
      </c>
      <c r="S936" s="225" t="s">
        <v>11902</v>
      </c>
      <c r="T936" s="225" t="s">
        <v>6673</v>
      </c>
      <c r="U936" s="224" t="s">
        <v>855</v>
      </c>
      <c r="V936" s="224" t="s">
        <v>855</v>
      </c>
      <c r="W936" s="224" t="s">
        <v>869</v>
      </c>
      <c r="X936" s="228" t="str">
        <f>VLOOKUP(HelpMe7[[#This Row],[Technician]],Technicians[#All],3,FALSE)</f>
        <v>RAK Ceramics</v>
      </c>
      <c r="Y936" s="228" t="str">
        <f>VLOOKUP(HelpMe7[[#This Row],[Technician]],Technicians[#All],2,FALSE)</f>
        <v>SAP Basis</v>
      </c>
      <c r="Z936" s="230" t="str">
        <f>IF((TEXT("Oct 28, 2024 00:00 AM","mmm dd, yyyy hh:mm") - TEXT(HelpMe7[[#This Row],[Updated Creation Date]],"mmm dd, yyyy hh:mm"))&gt;0, "Yes","No")</f>
        <v>No</v>
      </c>
      <c r="AA936" s="230">
        <f ca="1">IF(HelpMe7[[#This Row],[Updated Resolved Date]]="-",NOW()-TEXT(HelpMe7[[#This Row],[Updated Creation Date]],"mmm dd, yyyy hh:mm"),HelpMe7[[#This Row],[Updated Resolved Date]]-HelpMe7[[#This Row],[Updated Creation Date]])</f>
        <v>0.18402777777373558</v>
      </c>
      <c r="AB936" s="231">
        <f>YEAR(TEXT(HelpMe7[[#This Row],[Updated Creation Date]],"mmm dd, yyyy hh:mm"))</f>
        <v>2024</v>
      </c>
      <c r="AC936" s="228">
        <f>WEEKNUM(TEXT(HelpMe7[[#This Row],[Updated Creation Date]],"mmm dd, yyyy hh:mm"),2)</f>
        <v>48</v>
      </c>
      <c r="AD936" s="228" t="str">
        <f>_xlfn.CONCAT(HelpMe7[[#This Row],[Year]],"-W",HelpMe7[[#This Row],[Week'#]])</f>
        <v>2024-W48</v>
      </c>
      <c r="AE936" s="228" t="str">
        <f>IFERROR(VLOOKUP(HelpMe7[[#This Row],[ID]],CGTracker[#All],11,FALSE),"No CG Status Found")</f>
        <v>No CG Status Found</v>
      </c>
      <c r="AF936" s="228">
        <f>MONTH(TEXT(HelpMe7[[#This Row],[Updated Creation Date]],"mmm dd, yyyy hh:mm"))</f>
        <v>11</v>
      </c>
      <c r="AG936" s="234" t="str">
        <f>_xlfn.CONCAT(HelpMe7[[#This Row],[Year]],"-M",HelpMe7[[#This Row],[Month]])</f>
        <v>2024-M11</v>
      </c>
      <c r="AH936" s="228" t="str">
        <f ca="1">IF(HelpMe7[[#This Row],[Age]]&lt;2,"Less than 2",IF(HelpMe7[[#This Row],[Age]]&lt;5,"From 2 to 5",IF(HelpMe7[[#This Row],[Age]]&lt;10,"From 5 to 10","More than 10")))</f>
        <v>Less than 2</v>
      </c>
      <c r="AI9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45621.424305555556</v>
      </c>
      <c r="AJ9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45621.60833333333</v>
      </c>
    </row>
    <row r="937" spans="1:36" ht="14.45">
      <c r="A937" s="236" t="s">
        <v>11903</v>
      </c>
      <c r="B937" s="224" t="s">
        <v>156</v>
      </c>
      <c r="C937" s="224" t="s">
        <v>1035</v>
      </c>
      <c r="D937" s="1" t="s">
        <v>97</v>
      </c>
      <c r="E937" s="224" t="s">
        <v>6675</v>
      </c>
      <c r="F937" s="224" t="s">
        <v>518</v>
      </c>
      <c r="G937" s="224" t="s">
        <v>516</v>
      </c>
      <c r="H937" s="224" t="s">
        <v>403</v>
      </c>
      <c r="I937" s="227" t="s">
        <v>11904</v>
      </c>
      <c r="J937" s="225" t="s">
        <v>6583</v>
      </c>
      <c r="K937" s="224" t="s">
        <v>846</v>
      </c>
      <c r="L937" s="225" t="s">
        <v>10366</v>
      </c>
      <c r="M937" s="224" t="s">
        <v>6675</v>
      </c>
      <c r="N937" s="224" t="s">
        <v>6678</v>
      </c>
      <c r="O937" s="224" t="s">
        <v>850</v>
      </c>
      <c r="P937" s="225" t="s">
        <v>10366</v>
      </c>
      <c r="Q937" s="224" t="s">
        <v>892</v>
      </c>
      <c r="R937" s="225" t="s">
        <v>11905</v>
      </c>
      <c r="S937" s="225" t="s">
        <v>11906</v>
      </c>
      <c r="T937" s="225" t="s">
        <v>6583</v>
      </c>
      <c r="U937" s="224" t="s">
        <v>855</v>
      </c>
      <c r="V937" s="224" t="s">
        <v>855</v>
      </c>
      <c r="W937" s="224" t="s">
        <v>869</v>
      </c>
      <c r="X937" s="228" t="str">
        <f>VLOOKUP(HelpMe7[[#This Row],[Technician]],Technicians[#All],3,FALSE)</f>
        <v>Capgemini</v>
      </c>
      <c r="Y937" s="228" t="str">
        <f>VLOOKUP(HelpMe7[[#This Row],[Technician]],Technicians[#All],2,FALSE)</f>
        <v>SAP SD</v>
      </c>
      <c r="Z937" s="230" t="str">
        <f>IF((TEXT("Oct 28, 2024 00:00 AM","mmm dd, yyyy hh:mm") - TEXT(HelpMe7[[#This Row],[Updated Creation Date]],"mmm dd, yyyy hh:mm"))&gt;0, "Yes","No")</f>
        <v>No</v>
      </c>
      <c r="AA937" s="230">
        <f ca="1">IF(HelpMe7[[#This Row],[Updated Resolved Date]]="-",NOW()-TEXT(HelpMe7[[#This Row],[Updated Creation Date]],"mmm dd, yyyy hh:mm"),HelpMe7[[#This Row],[Updated Resolved Date]]-HelpMe7[[#This Row],[Updated Creation Date]])</f>
        <v>1.0638888888934162</v>
      </c>
      <c r="AB937" s="231">
        <f>YEAR(TEXT(HelpMe7[[#This Row],[Updated Creation Date]],"mmm dd, yyyy hh:mm"))</f>
        <v>2024</v>
      </c>
      <c r="AC937" s="228">
        <f>WEEKNUM(TEXT(HelpMe7[[#This Row],[Updated Creation Date]],"mmm dd, yyyy hh:mm"),2)</f>
        <v>48</v>
      </c>
      <c r="AD937" s="228" t="str">
        <f>_xlfn.CONCAT(HelpMe7[[#This Row],[Year]],"-W",HelpMe7[[#This Row],[Week'#]])</f>
        <v>2024-W48</v>
      </c>
      <c r="AE937" s="228" t="str">
        <f>IFERROR(VLOOKUP(HelpMe7[[#This Row],[ID]],CGTracker[#All],11,FALSE),"No CG Status Found")</f>
        <v>No CG Status Found</v>
      </c>
      <c r="AF937" s="228">
        <f>MONTH(TEXT(HelpMe7[[#This Row],[Updated Creation Date]],"mmm dd, yyyy hh:mm"))</f>
        <v>11</v>
      </c>
      <c r="AG937" s="234" t="str">
        <f>_xlfn.CONCAT(HelpMe7[[#This Row],[Year]],"-M",HelpMe7[[#This Row],[Month]])</f>
        <v>2024-M11</v>
      </c>
      <c r="AH937" s="228" t="str">
        <f ca="1">IF(HelpMe7[[#This Row],[Age]]&lt;2,"Less than 2",IF(HelpMe7[[#This Row],[Age]]&lt;5,"From 2 to 5",IF(HelpMe7[[#This Row],[Age]]&lt;10,"From 5 to 10","More than 10")))</f>
        <v>Less than 2</v>
      </c>
      <c r="AI9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45621.673611111109</v>
      </c>
      <c r="AJ9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45622.737500000003</v>
      </c>
    </row>
    <row r="938" spans="1:36" ht="26.1">
      <c r="A938" s="236" t="s">
        <v>11907</v>
      </c>
      <c r="B938" s="224" t="s">
        <v>156</v>
      </c>
      <c r="C938" s="224" t="s">
        <v>795</v>
      </c>
      <c r="D938" s="1" t="s">
        <v>597</v>
      </c>
      <c r="E938" s="224" t="s">
        <v>6682</v>
      </c>
      <c r="F938" s="224" t="s">
        <v>518</v>
      </c>
      <c r="G938" s="224" t="s">
        <v>941</v>
      </c>
      <c r="H938" s="224" t="s">
        <v>746</v>
      </c>
      <c r="I938" s="227" t="s">
        <v>11908</v>
      </c>
      <c r="J938" s="225" t="s">
        <v>11909</v>
      </c>
      <c r="K938" s="224" t="s">
        <v>846</v>
      </c>
      <c r="L938" s="225" t="s">
        <v>855</v>
      </c>
      <c r="M938" s="224" t="s">
        <v>6682</v>
      </c>
      <c r="N938" s="224" t="s">
        <v>1024</v>
      </c>
      <c r="O938" s="224" t="s">
        <v>850</v>
      </c>
      <c r="P938" s="225" t="s">
        <v>7109</v>
      </c>
      <c r="Q938" s="224" t="s">
        <v>795</v>
      </c>
      <c r="R938" s="225" t="s">
        <v>855</v>
      </c>
      <c r="S938" s="225" t="s">
        <v>855</v>
      </c>
      <c r="T938" s="225" t="s">
        <v>11909</v>
      </c>
      <c r="U938" s="224" t="s">
        <v>855</v>
      </c>
      <c r="V938" s="224" t="s">
        <v>855</v>
      </c>
      <c r="W938" s="224" t="s">
        <v>869</v>
      </c>
      <c r="X938" s="228" t="str">
        <f>VLOOKUP(HelpMe7[[#This Row],[Technician]],Technicians[#All],3,FALSE)</f>
        <v>Capgemini</v>
      </c>
      <c r="Y938" s="228" t="str">
        <f>VLOOKUP(HelpMe7[[#This Row],[Technician]],Technicians[#All],2,FALSE)</f>
        <v>SAP SD</v>
      </c>
      <c r="Z938" s="230" t="str">
        <f>IF((TEXT("Oct 28, 2024 00:00 AM","mmm dd, yyyy hh:mm") - TEXT(HelpMe7[[#This Row],[Updated Creation Date]],"mmm dd, yyyy hh:mm"))&gt;0, "Yes","No")</f>
        <v>No</v>
      </c>
      <c r="AA938" s="230">
        <f ca="1">IF(HelpMe7[[#This Row],[Updated Resolved Date]]="-",NOW()-TEXT(HelpMe7[[#This Row],[Updated Creation Date]],"mmm dd, yyyy hh:mm"),HelpMe7[[#This Row],[Updated Resolved Date]]-HelpMe7[[#This Row],[Updated Creation Date]])</f>
        <v>32.299879861107911</v>
      </c>
      <c r="AB938" s="231">
        <f>YEAR(TEXT(HelpMe7[[#This Row],[Updated Creation Date]],"mmm dd, yyyy hh:mm"))</f>
        <v>2024</v>
      </c>
      <c r="AC938" s="228">
        <f>WEEKNUM(TEXT(HelpMe7[[#This Row],[Updated Creation Date]],"mmm dd, yyyy hh:mm"),2)</f>
        <v>48</v>
      </c>
      <c r="AD938" s="228" t="str">
        <f>_xlfn.CONCAT(HelpMe7[[#This Row],[Year]],"-W",HelpMe7[[#This Row],[Week'#]])</f>
        <v>2024-W48</v>
      </c>
      <c r="AE938" s="228" t="str">
        <f>IFERROR(VLOOKUP(HelpMe7[[#This Row],[ID]],CGTracker[#All],11,FALSE),"No CG Status Found")</f>
        <v>No CG Status Found</v>
      </c>
      <c r="AF938" s="228">
        <f>MONTH(TEXT(HelpMe7[[#This Row],[Updated Creation Date]],"mmm dd, yyyy hh:mm"))</f>
        <v>11</v>
      </c>
      <c r="AG938" s="234" t="str">
        <f>_xlfn.CONCAT(HelpMe7[[#This Row],[Year]],"-M",HelpMe7[[#This Row],[Month]])</f>
        <v>2024-M11</v>
      </c>
      <c r="AH938" s="228" t="str">
        <f ca="1">IF(HelpMe7[[#This Row],[Age]]&lt;2,"Less than 2",IF(HelpMe7[[#This Row],[Age]]&lt;5,"From 2 to 5",IF(HelpMe7[[#This Row],[Age]]&lt;10,"From 5 to 10","More than 10")))</f>
        <v>More than 10</v>
      </c>
      <c r="AI9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45621.457638888889</v>
      </c>
      <c r="AJ9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39" spans="1:36" ht="26.1">
      <c r="A939" s="236" t="s">
        <v>11910</v>
      </c>
      <c r="B939" s="224" t="s">
        <v>156</v>
      </c>
      <c r="C939" s="224" t="s">
        <v>892</v>
      </c>
      <c r="D939" s="1" t="s">
        <v>6687</v>
      </c>
      <c r="E939" s="224" t="s">
        <v>2226</v>
      </c>
      <c r="F939" s="224" t="s">
        <v>1054</v>
      </c>
      <c r="G939" s="224" t="s">
        <v>1055</v>
      </c>
      <c r="H939" s="224" t="s">
        <v>746</v>
      </c>
      <c r="I939" s="227" t="s">
        <v>11911</v>
      </c>
      <c r="J939" s="225" t="s">
        <v>11912</v>
      </c>
      <c r="K939" s="224" t="s">
        <v>846</v>
      </c>
      <c r="L939" s="225" t="s">
        <v>855</v>
      </c>
      <c r="M939" s="224" t="s">
        <v>2226</v>
      </c>
      <c r="N939" s="224" t="s">
        <v>1098</v>
      </c>
      <c r="O939" s="224" t="s">
        <v>917</v>
      </c>
      <c r="P939" s="225" t="s">
        <v>11913</v>
      </c>
      <c r="Q939" s="224" t="s">
        <v>892</v>
      </c>
      <c r="R939" s="225" t="s">
        <v>855</v>
      </c>
      <c r="S939" s="225" t="s">
        <v>11914</v>
      </c>
      <c r="T939" s="225" t="s">
        <v>11912</v>
      </c>
      <c r="U939" s="224" t="s">
        <v>855</v>
      </c>
      <c r="V939" s="224" t="s">
        <v>6693</v>
      </c>
      <c r="W939" s="224" t="s">
        <v>869</v>
      </c>
      <c r="X939" s="228" t="str">
        <f>VLOOKUP(HelpMe7[[#This Row],[Technician]],Technicians[#All],3,FALSE)</f>
        <v>RAK Ceramics</v>
      </c>
      <c r="Y939" s="228" t="str">
        <f>VLOOKUP(HelpMe7[[#This Row],[Technician]],Technicians[#All],2,FALSE)</f>
        <v>SAP PP</v>
      </c>
      <c r="Z939" s="230" t="str">
        <f>IF((TEXT("Oct 28, 2024 00:00 AM","mmm dd, yyyy hh:mm") - TEXT(HelpMe7[[#This Row],[Updated Creation Date]],"mmm dd, yyyy hh:mm"))&gt;0, "Yes","No")</f>
        <v>No</v>
      </c>
      <c r="AA939" s="230">
        <f ca="1">IF(HelpMe7[[#This Row],[Updated Resolved Date]]="-",NOW()-TEXT(HelpMe7[[#This Row],[Updated Creation Date]],"mmm dd, yyyy hh:mm"),HelpMe7[[#This Row],[Updated Resolved Date]]-HelpMe7[[#This Row],[Updated Creation Date]])</f>
        <v>32.13321319444367</v>
      </c>
      <c r="AB939" s="231">
        <f>YEAR(TEXT(HelpMe7[[#This Row],[Updated Creation Date]],"mmm dd, yyyy hh:mm"))</f>
        <v>2024</v>
      </c>
      <c r="AC939" s="228">
        <f>WEEKNUM(TEXT(HelpMe7[[#This Row],[Updated Creation Date]],"mmm dd, yyyy hh:mm"),2)</f>
        <v>48</v>
      </c>
      <c r="AD939" s="228" t="str">
        <f>_xlfn.CONCAT(HelpMe7[[#This Row],[Year]],"-W",HelpMe7[[#This Row],[Week'#]])</f>
        <v>2024-W48</v>
      </c>
      <c r="AE939" s="228" t="str">
        <f>IFERROR(VLOOKUP(HelpMe7[[#This Row],[ID]],CGTracker[#All],11,FALSE),"No CG Status Found")</f>
        <v>No CG Status Found</v>
      </c>
      <c r="AF939" s="228">
        <f>MONTH(TEXT(HelpMe7[[#This Row],[Updated Creation Date]],"mmm dd, yyyy hh:mm"))</f>
        <v>11</v>
      </c>
      <c r="AG939" s="234" t="str">
        <f>_xlfn.CONCAT(HelpMe7[[#This Row],[Year]],"-M",HelpMe7[[#This Row],[Month]])</f>
        <v>2024-M11</v>
      </c>
      <c r="AH939" s="228" t="str">
        <f ca="1">IF(HelpMe7[[#This Row],[Age]]&lt;2,"Less than 2",IF(HelpMe7[[#This Row],[Age]]&lt;5,"From 2 to 5",IF(HelpMe7[[#This Row],[Age]]&lt;10,"From 5 to 10","More than 10")))</f>
        <v>More than 10</v>
      </c>
      <c r="AI9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45621.624305555553</v>
      </c>
      <c r="AJ9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40" spans="1:36" ht="14.45">
      <c r="A940" s="236" t="s">
        <v>11915</v>
      </c>
      <c r="B940" s="224" t="s">
        <v>156</v>
      </c>
      <c r="C940" s="224" t="s">
        <v>795</v>
      </c>
      <c r="D940" s="1" t="s">
        <v>530</v>
      </c>
      <c r="E940" s="224" t="s">
        <v>1712</v>
      </c>
      <c r="F940" s="224" t="s">
        <v>2387</v>
      </c>
      <c r="G940" s="224" t="s">
        <v>1011</v>
      </c>
      <c r="H940" s="224" t="s">
        <v>268</v>
      </c>
      <c r="I940" s="227" t="s">
        <v>11916</v>
      </c>
      <c r="J940" s="225" t="s">
        <v>11917</v>
      </c>
      <c r="K940" s="224" t="s">
        <v>846</v>
      </c>
      <c r="L940" s="225" t="s">
        <v>855</v>
      </c>
      <c r="M940" s="224" t="s">
        <v>933</v>
      </c>
      <c r="N940" s="224" t="s">
        <v>874</v>
      </c>
      <c r="O940" s="224" t="s">
        <v>850</v>
      </c>
      <c r="P940" s="225" t="s">
        <v>11918</v>
      </c>
      <c r="Q940" s="224" t="s">
        <v>795</v>
      </c>
      <c r="R940" s="225" t="s">
        <v>855</v>
      </c>
      <c r="S940" s="225" t="s">
        <v>855</v>
      </c>
      <c r="T940" s="225" t="s">
        <v>11917</v>
      </c>
      <c r="U940" s="224" t="s">
        <v>855</v>
      </c>
      <c r="V940" s="224" t="s">
        <v>855</v>
      </c>
      <c r="W940" s="224" t="s">
        <v>869</v>
      </c>
      <c r="X940" s="228" t="str">
        <f>VLOOKUP(HelpMe7[[#This Row],[Technician]],Technicians[#All],3,FALSE)</f>
        <v>Capgemini</v>
      </c>
      <c r="Y940" s="228" t="str">
        <f>VLOOKUP(HelpMe7[[#This Row],[Technician]],Technicians[#All],2,FALSE)</f>
        <v>SAP FICO</v>
      </c>
      <c r="Z940" s="230" t="str">
        <f>IF((TEXT("Oct 28, 2024 00:00 AM","mmm dd, yyyy hh:mm") - TEXT(HelpMe7[[#This Row],[Updated Creation Date]],"mmm dd, yyyy hh:mm"))&gt;0, "Yes","No")</f>
        <v>No</v>
      </c>
      <c r="AA940" s="230">
        <f ca="1">IF(HelpMe7[[#This Row],[Updated Resolved Date]]="-",NOW()-TEXT(HelpMe7[[#This Row],[Updated Creation Date]],"mmm dd, yyyy hh:mm"),HelpMe7[[#This Row],[Updated Resolved Date]]-HelpMe7[[#This Row],[Updated Creation Date]])</f>
        <v>31.326963194442214</v>
      </c>
      <c r="AB940" s="231">
        <f>YEAR(TEXT(HelpMe7[[#This Row],[Updated Creation Date]],"mmm dd, yyyy hh:mm"))</f>
        <v>2024</v>
      </c>
      <c r="AC940" s="228">
        <f>WEEKNUM(TEXT(HelpMe7[[#This Row],[Updated Creation Date]],"mmm dd, yyyy hh:mm"),2)</f>
        <v>48</v>
      </c>
      <c r="AD940" s="228" t="str">
        <f>_xlfn.CONCAT(HelpMe7[[#This Row],[Year]],"-W",HelpMe7[[#This Row],[Week'#]])</f>
        <v>2024-W48</v>
      </c>
      <c r="AE940" s="228" t="str">
        <f>IFERROR(VLOOKUP(HelpMe7[[#This Row],[ID]],CGTracker[#All],11,FALSE),"No CG Status Found")</f>
        <v>No CG Status Found</v>
      </c>
      <c r="AF940" s="228">
        <f>MONTH(TEXT(HelpMe7[[#This Row],[Updated Creation Date]],"mmm dd, yyyy hh:mm"))</f>
        <v>11</v>
      </c>
      <c r="AG940" s="234" t="str">
        <f>_xlfn.CONCAT(HelpMe7[[#This Row],[Year]],"-M",HelpMe7[[#This Row],[Month]])</f>
        <v>2024-M11</v>
      </c>
      <c r="AH940" s="228" t="str">
        <f ca="1">IF(HelpMe7[[#This Row],[Age]]&lt;2,"Less than 2",IF(HelpMe7[[#This Row],[Age]]&lt;5,"From 2 to 5",IF(HelpMe7[[#This Row],[Age]]&lt;10,"From 5 to 10","More than 10")))</f>
        <v>More than 10</v>
      </c>
      <c r="AI9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45622.430555555555</v>
      </c>
      <c r="AJ9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41" spans="1:36" ht="14.45">
      <c r="A941" s="236" t="s">
        <v>11919</v>
      </c>
      <c r="B941" s="224" t="s">
        <v>156</v>
      </c>
      <c r="C941" s="224" t="s">
        <v>795</v>
      </c>
      <c r="D941" s="1" t="s">
        <v>6698</v>
      </c>
      <c r="E941" s="224" t="s">
        <v>1512</v>
      </c>
      <c r="F941" s="224" t="s">
        <v>881</v>
      </c>
      <c r="G941" s="224" t="s">
        <v>882</v>
      </c>
      <c r="H941" s="224" t="s">
        <v>403</v>
      </c>
      <c r="I941" s="227" t="s">
        <v>11920</v>
      </c>
      <c r="J941" s="225" t="s">
        <v>11921</v>
      </c>
      <c r="K941" s="224" t="s">
        <v>846</v>
      </c>
      <c r="L941" s="225" t="s">
        <v>11891</v>
      </c>
      <c r="M941" s="224" t="s">
        <v>933</v>
      </c>
      <c r="N941" s="224" t="s">
        <v>1516</v>
      </c>
      <c r="O941" s="224" t="s">
        <v>850</v>
      </c>
      <c r="P941" s="225" t="s">
        <v>11891</v>
      </c>
      <c r="Q941" s="224" t="s">
        <v>795</v>
      </c>
      <c r="R941" s="225" t="s">
        <v>11922</v>
      </c>
      <c r="S941" s="225" t="s">
        <v>11922</v>
      </c>
      <c r="T941" s="225" t="s">
        <v>11921</v>
      </c>
      <c r="U941" s="224" t="s">
        <v>855</v>
      </c>
      <c r="V941" s="224" t="s">
        <v>855</v>
      </c>
      <c r="W941" s="224" t="s">
        <v>869</v>
      </c>
      <c r="X941" s="228" t="str">
        <f>VLOOKUP(HelpMe7[[#This Row],[Technician]],Technicians[#All],3,FALSE)</f>
        <v>RAK Ceramics</v>
      </c>
      <c r="Y941" s="228" t="str">
        <f>VLOOKUP(HelpMe7[[#This Row],[Technician]],Technicians[#All],2,FALSE)</f>
        <v>SAP Basis</v>
      </c>
      <c r="Z941" s="230" t="str">
        <f>IF((TEXT("Oct 28, 2024 00:00 AM","mmm dd, yyyy hh:mm") - TEXT(HelpMe7[[#This Row],[Updated Creation Date]],"mmm dd, yyyy hh:mm"))&gt;0, "Yes","No")</f>
        <v>No</v>
      </c>
      <c r="AA941" s="230">
        <f ca="1">IF(HelpMe7[[#This Row],[Updated Resolved Date]]="-",NOW()-TEXT(HelpMe7[[#This Row],[Updated Creation Date]],"mmm dd, yyyy hh:mm"),HelpMe7[[#This Row],[Updated Resolved Date]]-HelpMe7[[#This Row],[Updated Creation Date]])</f>
        <v>6.3888888893416151E-2</v>
      </c>
      <c r="AB941" s="231">
        <f>YEAR(TEXT(HelpMe7[[#This Row],[Updated Creation Date]],"mmm dd, yyyy hh:mm"))</f>
        <v>2024</v>
      </c>
      <c r="AC941" s="228">
        <f>WEEKNUM(TEXT(HelpMe7[[#This Row],[Updated Creation Date]],"mmm dd, yyyy hh:mm"),2)</f>
        <v>48</v>
      </c>
      <c r="AD941" s="228" t="str">
        <f>_xlfn.CONCAT(HelpMe7[[#This Row],[Year]],"-W",HelpMe7[[#This Row],[Week'#]])</f>
        <v>2024-W48</v>
      </c>
      <c r="AE941" s="228" t="str">
        <f>IFERROR(VLOOKUP(HelpMe7[[#This Row],[ID]],CGTracker[#All],11,FALSE),"No CG Status Found")</f>
        <v>No CG Status Found</v>
      </c>
      <c r="AF941" s="228">
        <f>MONTH(TEXT(HelpMe7[[#This Row],[Updated Creation Date]],"mmm dd, yyyy hh:mm"))</f>
        <v>11</v>
      </c>
      <c r="AG941" s="234" t="str">
        <f>_xlfn.CONCAT(HelpMe7[[#This Row],[Year]],"-M",HelpMe7[[#This Row],[Month]])</f>
        <v>2024-M11</v>
      </c>
      <c r="AH941" s="228" t="str">
        <f ca="1">IF(HelpMe7[[#This Row],[Age]]&lt;2,"Less than 2",IF(HelpMe7[[#This Row],[Age]]&lt;5,"From 2 to 5",IF(HelpMe7[[#This Row],[Age]]&lt;10,"From 5 to 10","More than 10")))</f>
        <v>Less than 2</v>
      </c>
      <c r="AI9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45622.463194444441</v>
      </c>
      <c r="AJ9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45622.527083333334</v>
      </c>
    </row>
    <row r="942" spans="1:36" ht="26.1">
      <c r="A942" s="236" t="s">
        <v>11923</v>
      </c>
      <c r="B942" s="224" t="s">
        <v>117</v>
      </c>
      <c r="C942" s="224" t="s">
        <v>795</v>
      </c>
      <c r="D942" s="1" t="s">
        <v>6703</v>
      </c>
      <c r="E942" s="224" t="s">
        <v>5761</v>
      </c>
      <c r="F942" s="224" t="s">
        <v>881</v>
      </c>
      <c r="G942" s="224" t="s">
        <v>882</v>
      </c>
      <c r="H942" s="224" t="s">
        <v>403</v>
      </c>
      <c r="I942" s="227" t="s">
        <v>11924</v>
      </c>
      <c r="J942" s="225" t="s">
        <v>6599</v>
      </c>
      <c r="K942" s="224" t="s">
        <v>890</v>
      </c>
      <c r="L942" s="225" t="s">
        <v>11925</v>
      </c>
      <c r="M942" s="224" t="s">
        <v>933</v>
      </c>
      <c r="N942" s="224" t="s">
        <v>899</v>
      </c>
      <c r="O942" s="224" t="s">
        <v>850</v>
      </c>
      <c r="P942" s="225" t="s">
        <v>11925</v>
      </c>
      <c r="Q942" s="224" t="s">
        <v>795</v>
      </c>
      <c r="R942" s="225" t="s">
        <v>11926</v>
      </c>
      <c r="S942" s="225" t="s">
        <v>11926</v>
      </c>
      <c r="T942" s="225" t="s">
        <v>6599</v>
      </c>
      <c r="U942" s="224" t="s">
        <v>890</v>
      </c>
      <c r="V942" s="224" t="s">
        <v>855</v>
      </c>
      <c r="W942" s="224" t="s">
        <v>938</v>
      </c>
      <c r="X942" s="228" t="str">
        <f>VLOOKUP(HelpMe7[[#This Row],[Technician]],Technicians[#All],3,FALSE)</f>
        <v>RAK Ceramics</v>
      </c>
      <c r="Y942" s="228" t="str">
        <f>VLOOKUP(HelpMe7[[#This Row],[Technician]],Technicians[#All],2,FALSE)</f>
        <v>SAP Basis</v>
      </c>
      <c r="Z942" s="230" t="str">
        <f>IF((TEXT("Oct 28, 2024 00:00 AM","mmm dd, yyyy hh:mm") - TEXT(HelpMe7[[#This Row],[Updated Creation Date]],"mmm dd, yyyy hh:mm"))&gt;0, "Yes","No")</f>
        <v>No</v>
      </c>
      <c r="AA942" s="230">
        <f ca="1">IF(HelpMe7[[#This Row],[Updated Resolved Date]]="-",NOW()-TEXT(HelpMe7[[#This Row],[Updated Creation Date]],"mmm dd, yyyy hh:mm"),HelpMe7[[#This Row],[Updated Resolved Date]]-HelpMe7[[#This Row],[Updated Creation Date]])</f>
        <v>8.2777777777810115</v>
      </c>
      <c r="AB942" s="231">
        <f>YEAR(TEXT(HelpMe7[[#This Row],[Updated Creation Date]],"mmm dd, yyyy hh:mm"))</f>
        <v>2024</v>
      </c>
      <c r="AC942" s="228">
        <f>WEEKNUM(TEXT(HelpMe7[[#This Row],[Updated Creation Date]],"mmm dd, yyyy hh:mm"),2)</f>
        <v>48</v>
      </c>
      <c r="AD942" s="228" t="str">
        <f>_xlfn.CONCAT(HelpMe7[[#This Row],[Year]],"-W",HelpMe7[[#This Row],[Week'#]])</f>
        <v>2024-W48</v>
      </c>
      <c r="AE942" s="228" t="str">
        <f>IFERROR(VLOOKUP(HelpMe7[[#This Row],[ID]],CGTracker[#All],11,FALSE),"No CG Status Found")</f>
        <v>No CG Status Found</v>
      </c>
      <c r="AF942" s="228">
        <f>MONTH(TEXT(HelpMe7[[#This Row],[Updated Creation Date]],"mmm dd, yyyy hh:mm"))</f>
        <v>11</v>
      </c>
      <c r="AG942" s="234" t="str">
        <f>_xlfn.CONCAT(HelpMe7[[#This Row],[Year]],"-M",HelpMe7[[#This Row],[Month]])</f>
        <v>2024-M11</v>
      </c>
      <c r="AH942" s="228" t="str">
        <f ca="1">IF(HelpMe7[[#This Row],[Age]]&lt;2,"Less than 2",IF(HelpMe7[[#This Row],[Age]]&lt;5,"From 2 to 5",IF(HelpMe7[[#This Row],[Age]]&lt;10,"From 5 to 10","More than 10")))</f>
        <v>From 5 to 10</v>
      </c>
      <c r="AI9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45623.347222222219</v>
      </c>
      <c r="AJ9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45631.625</v>
      </c>
    </row>
    <row r="943" spans="1:36" ht="26.1">
      <c r="A943" s="236" t="s">
        <v>11927</v>
      </c>
      <c r="B943" s="224" t="s">
        <v>117</v>
      </c>
      <c r="C943" s="224" t="s">
        <v>795</v>
      </c>
      <c r="D943" s="1" t="s">
        <v>6709</v>
      </c>
      <c r="E943" s="224" t="s">
        <v>4964</v>
      </c>
      <c r="F943" s="224" t="s">
        <v>881</v>
      </c>
      <c r="G943" s="224" t="s">
        <v>882</v>
      </c>
      <c r="H943" s="224" t="s">
        <v>403</v>
      </c>
      <c r="I943" s="227" t="s">
        <v>11928</v>
      </c>
      <c r="J943" s="225" t="s">
        <v>6599</v>
      </c>
      <c r="K943" s="224" t="s">
        <v>890</v>
      </c>
      <c r="L943" s="225" t="s">
        <v>11929</v>
      </c>
      <c r="M943" s="224" t="s">
        <v>933</v>
      </c>
      <c r="N943" s="224" t="s">
        <v>899</v>
      </c>
      <c r="O943" s="224" t="s">
        <v>850</v>
      </c>
      <c r="P943" s="225" t="s">
        <v>11929</v>
      </c>
      <c r="Q943" s="224" t="s">
        <v>795</v>
      </c>
      <c r="R943" s="225" t="s">
        <v>11930</v>
      </c>
      <c r="S943" s="225" t="s">
        <v>11930</v>
      </c>
      <c r="T943" s="225" t="s">
        <v>6599</v>
      </c>
      <c r="U943" s="224" t="s">
        <v>890</v>
      </c>
      <c r="V943" s="224" t="s">
        <v>855</v>
      </c>
      <c r="W943" s="224" t="s">
        <v>938</v>
      </c>
      <c r="X943" s="228" t="str">
        <f>VLOOKUP(HelpMe7[[#This Row],[Technician]],Technicians[#All],3,FALSE)</f>
        <v>RAK Ceramics</v>
      </c>
      <c r="Y943" s="228" t="str">
        <f>VLOOKUP(HelpMe7[[#This Row],[Technician]],Technicians[#All],2,FALSE)</f>
        <v>SAP Basis</v>
      </c>
      <c r="Z943" s="230" t="str">
        <f>IF((TEXT("Oct 28, 2024 00:00 AM","mmm dd, yyyy hh:mm") - TEXT(HelpMe7[[#This Row],[Updated Creation Date]],"mmm dd, yyyy hh:mm"))&gt;0, "Yes","No")</f>
        <v>No</v>
      </c>
      <c r="AA943" s="230">
        <f ca="1">IF(HelpMe7[[#This Row],[Updated Resolved Date]]="-",NOW()-TEXT(HelpMe7[[#This Row],[Updated Creation Date]],"mmm dd, yyyy hh:mm"),HelpMe7[[#This Row],[Updated Resolved Date]]-HelpMe7[[#This Row],[Updated Creation Date]])</f>
        <v>8.2763888888875954</v>
      </c>
      <c r="AB943" s="231">
        <f>YEAR(TEXT(HelpMe7[[#This Row],[Updated Creation Date]],"mmm dd, yyyy hh:mm"))</f>
        <v>2024</v>
      </c>
      <c r="AC943" s="228">
        <f>WEEKNUM(TEXT(HelpMe7[[#This Row],[Updated Creation Date]],"mmm dd, yyyy hh:mm"),2)</f>
        <v>48</v>
      </c>
      <c r="AD943" s="228" t="str">
        <f>_xlfn.CONCAT(HelpMe7[[#This Row],[Year]],"-W",HelpMe7[[#This Row],[Week'#]])</f>
        <v>2024-W48</v>
      </c>
      <c r="AE943" s="228" t="str">
        <f>IFERROR(VLOOKUP(HelpMe7[[#This Row],[ID]],CGTracker[#All],11,FALSE),"No CG Status Found")</f>
        <v>No CG Status Found</v>
      </c>
      <c r="AF943" s="228">
        <f>MONTH(TEXT(HelpMe7[[#This Row],[Updated Creation Date]],"mmm dd, yyyy hh:mm"))</f>
        <v>11</v>
      </c>
      <c r="AG943" s="234" t="str">
        <f>_xlfn.CONCAT(HelpMe7[[#This Row],[Year]],"-M",HelpMe7[[#This Row],[Month]])</f>
        <v>2024-M11</v>
      </c>
      <c r="AH943" s="228" t="str">
        <f ca="1">IF(HelpMe7[[#This Row],[Age]]&lt;2,"Less than 2",IF(HelpMe7[[#This Row],[Age]]&lt;5,"From 2 to 5",IF(HelpMe7[[#This Row],[Age]]&lt;10,"From 5 to 10","More than 10")))</f>
        <v>From 5 to 10</v>
      </c>
      <c r="AI9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45623.349305555559</v>
      </c>
      <c r="AJ9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45631.625694444447</v>
      </c>
    </row>
    <row r="944" spans="1:36" ht="26.1">
      <c r="A944" s="236" t="s">
        <v>11931</v>
      </c>
      <c r="B944" s="224" t="s">
        <v>117</v>
      </c>
      <c r="C944" s="224" t="s">
        <v>795</v>
      </c>
      <c r="D944" s="1" t="s">
        <v>6713</v>
      </c>
      <c r="E944" s="224" t="s">
        <v>1512</v>
      </c>
      <c r="F944" s="224" t="s">
        <v>223</v>
      </c>
      <c r="G944" s="224" t="s">
        <v>1743</v>
      </c>
      <c r="H944" s="224" t="s">
        <v>746</v>
      </c>
      <c r="I944" s="227" t="s">
        <v>11932</v>
      </c>
      <c r="J944" s="225" t="s">
        <v>11933</v>
      </c>
      <c r="K944" s="224" t="s">
        <v>846</v>
      </c>
      <c r="L944" s="225" t="s">
        <v>855</v>
      </c>
      <c r="M944" s="224" t="s">
        <v>933</v>
      </c>
      <c r="N944" s="224" t="s">
        <v>1516</v>
      </c>
      <c r="O944" s="224" t="s">
        <v>850</v>
      </c>
      <c r="P944" s="225" t="s">
        <v>11934</v>
      </c>
      <c r="Q944" s="224" t="s">
        <v>795</v>
      </c>
      <c r="R944" s="225" t="s">
        <v>855</v>
      </c>
      <c r="S944" s="225" t="s">
        <v>11935</v>
      </c>
      <c r="T944" s="225" t="s">
        <v>11933</v>
      </c>
      <c r="U944" s="224" t="s">
        <v>846</v>
      </c>
      <c r="V944" s="224" t="s">
        <v>6719</v>
      </c>
      <c r="W944" s="224" t="s">
        <v>869</v>
      </c>
      <c r="X944" s="228" t="str">
        <f>VLOOKUP(HelpMe7[[#This Row],[Technician]],Technicians[#All],3,FALSE)</f>
        <v>Capgemini</v>
      </c>
      <c r="Y944" s="228" t="str">
        <f>VLOOKUP(HelpMe7[[#This Row],[Technician]],Technicians[#All],2,FALSE)</f>
        <v>SAP HCM</v>
      </c>
      <c r="Z944" s="230" t="str">
        <f>IF((TEXT("Oct 28, 2024 00:00 AM","mmm dd, yyyy hh:mm") - TEXT(HelpMe7[[#This Row],[Updated Creation Date]],"mmm dd, yyyy hh:mm"))&gt;0, "Yes","No")</f>
        <v>No</v>
      </c>
      <c r="AA944" s="230">
        <f ca="1">IF(HelpMe7[[#This Row],[Updated Resolved Date]]="-",NOW()-TEXT(HelpMe7[[#This Row],[Updated Creation Date]],"mmm dd, yyyy hh:mm"),HelpMe7[[#This Row],[Updated Resolved Date]]-HelpMe7[[#This Row],[Updated Creation Date]])</f>
        <v>30.367240972220316</v>
      </c>
      <c r="AB944" s="231">
        <f>YEAR(TEXT(HelpMe7[[#This Row],[Updated Creation Date]],"mmm dd, yyyy hh:mm"))</f>
        <v>2024</v>
      </c>
      <c r="AC944" s="228">
        <f>WEEKNUM(TEXT(HelpMe7[[#This Row],[Updated Creation Date]],"mmm dd, yyyy hh:mm"),2)</f>
        <v>48</v>
      </c>
      <c r="AD944" s="228" t="str">
        <f>_xlfn.CONCAT(HelpMe7[[#This Row],[Year]],"-W",HelpMe7[[#This Row],[Week'#]])</f>
        <v>2024-W48</v>
      </c>
      <c r="AE944" s="228" t="str">
        <f>IFERROR(VLOOKUP(HelpMe7[[#This Row],[ID]],CGTracker[#All],11,FALSE),"No CG Status Found")</f>
        <v>No CG Status Found</v>
      </c>
      <c r="AF944" s="228">
        <f>MONTH(TEXT(HelpMe7[[#This Row],[Updated Creation Date]],"mmm dd, yyyy hh:mm"))</f>
        <v>11</v>
      </c>
      <c r="AG944" s="234" t="str">
        <f>_xlfn.CONCAT(HelpMe7[[#This Row],[Year]],"-M",HelpMe7[[#This Row],[Month]])</f>
        <v>2024-M11</v>
      </c>
      <c r="AH944" s="228" t="str">
        <f ca="1">IF(HelpMe7[[#This Row],[Age]]&lt;2,"Less than 2",IF(HelpMe7[[#This Row],[Age]]&lt;5,"From 2 to 5",IF(HelpMe7[[#This Row],[Age]]&lt;10,"From 5 to 10","More than 10")))</f>
        <v>More than 10</v>
      </c>
      <c r="AI9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45623.390277777777</v>
      </c>
      <c r="AJ9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45" spans="1:36" ht="14.45">
      <c r="A945" s="236" t="s">
        <v>11936</v>
      </c>
      <c r="B945" s="224" t="s">
        <v>117</v>
      </c>
      <c r="C945" s="224" t="s">
        <v>795</v>
      </c>
      <c r="D945" s="1" t="s">
        <v>6726</v>
      </c>
      <c r="E945" s="224" t="s">
        <v>2326</v>
      </c>
      <c r="F945" s="224" t="s">
        <v>881</v>
      </c>
      <c r="G945" s="224" t="s">
        <v>882</v>
      </c>
      <c r="H945" s="224" t="s">
        <v>403</v>
      </c>
      <c r="I945" s="227" t="s">
        <v>11937</v>
      </c>
      <c r="J945" s="225" t="s">
        <v>11938</v>
      </c>
      <c r="K945" s="224" t="s">
        <v>846</v>
      </c>
      <c r="L945" s="225" t="s">
        <v>11612</v>
      </c>
      <c r="M945" s="224" t="s">
        <v>2326</v>
      </c>
      <c r="N945" s="224" t="s">
        <v>963</v>
      </c>
      <c r="O945" s="224" t="s">
        <v>850</v>
      </c>
      <c r="P945" s="225" t="s">
        <v>11612</v>
      </c>
      <c r="Q945" s="224" t="s">
        <v>795</v>
      </c>
      <c r="R945" s="225" t="s">
        <v>6864</v>
      </c>
      <c r="S945" s="225" t="s">
        <v>6864</v>
      </c>
      <c r="T945" s="225" t="s">
        <v>11938</v>
      </c>
      <c r="U945" s="224" t="s">
        <v>890</v>
      </c>
      <c r="V945" s="224" t="s">
        <v>855</v>
      </c>
      <c r="W945" s="224" t="s">
        <v>869</v>
      </c>
      <c r="X945" s="228" t="str">
        <f>VLOOKUP(HelpMe7[[#This Row],[Technician]],Technicians[#All],3,FALSE)</f>
        <v>RAK Ceramics</v>
      </c>
      <c r="Y945" s="228" t="str">
        <f>VLOOKUP(HelpMe7[[#This Row],[Technician]],Technicians[#All],2,FALSE)</f>
        <v>SAP Basis</v>
      </c>
      <c r="Z945" s="230" t="str">
        <f>IF((TEXT("Oct 28, 2024 00:00 AM","mmm dd, yyyy hh:mm") - TEXT(HelpMe7[[#This Row],[Updated Creation Date]],"mmm dd, yyyy hh:mm"))&gt;0, "Yes","No")</f>
        <v>No</v>
      </c>
      <c r="AA945" s="230">
        <f ca="1">IF(HelpMe7[[#This Row],[Updated Resolved Date]]="-",NOW()-TEXT(HelpMe7[[#This Row],[Updated Creation Date]],"mmm dd, yyyy hh:mm"),HelpMe7[[#This Row],[Updated Resolved Date]]-HelpMe7[[#This Row],[Updated Creation Date]])</f>
        <v>8.7631944444437977</v>
      </c>
      <c r="AB945" s="231">
        <f>YEAR(TEXT(HelpMe7[[#This Row],[Updated Creation Date]],"mmm dd, yyyy hh:mm"))</f>
        <v>2024</v>
      </c>
      <c r="AC945" s="228">
        <f>WEEKNUM(TEXT(HelpMe7[[#This Row],[Updated Creation Date]],"mmm dd, yyyy hh:mm"),2)</f>
        <v>48</v>
      </c>
      <c r="AD945" s="228" t="str">
        <f>_xlfn.CONCAT(HelpMe7[[#This Row],[Year]],"-W",HelpMe7[[#This Row],[Week'#]])</f>
        <v>2024-W48</v>
      </c>
      <c r="AE945" s="228" t="str">
        <f>IFERROR(VLOOKUP(HelpMe7[[#This Row],[ID]],CGTracker[#All],11,FALSE),"No CG Status Found")</f>
        <v>No CG Status Found</v>
      </c>
      <c r="AF945" s="228">
        <f>MONTH(TEXT(HelpMe7[[#This Row],[Updated Creation Date]],"mmm dd, yyyy hh:mm"))</f>
        <v>11</v>
      </c>
      <c r="AG945" s="234" t="str">
        <f>_xlfn.CONCAT(HelpMe7[[#This Row],[Year]],"-M",HelpMe7[[#This Row],[Month]])</f>
        <v>2024-M11</v>
      </c>
      <c r="AH945" s="228" t="str">
        <f ca="1">IF(HelpMe7[[#This Row],[Age]]&lt;2,"Less than 2",IF(HelpMe7[[#This Row],[Age]]&lt;5,"From 2 to 5",IF(HelpMe7[[#This Row],[Age]]&lt;10,"From 5 to 10","More than 10")))</f>
        <v>From 5 to 10</v>
      </c>
      <c r="AI9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45622.678472222222</v>
      </c>
      <c r="AJ9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45631.441666666666</v>
      </c>
    </row>
    <row r="946" spans="1:36" ht="14.45">
      <c r="A946" s="236" t="s">
        <v>11939</v>
      </c>
      <c r="B946" s="224" t="s">
        <v>117</v>
      </c>
      <c r="C946" s="224" t="s">
        <v>795</v>
      </c>
      <c r="D946" s="1" t="s">
        <v>6731</v>
      </c>
      <c r="E946" s="224" t="s">
        <v>6732</v>
      </c>
      <c r="F946" s="224" t="s">
        <v>881</v>
      </c>
      <c r="G946" s="224" t="s">
        <v>882</v>
      </c>
      <c r="H946" s="224" t="s">
        <v>403</v>
      </c>
      <c r="I946" s="227" t="s">
        <v>11940</v>
      </c>
      <c r="J946" s="225" t="s">
        <v>11941</v>
      </c>
      <c r="K946" s="224" t="s">
        <v>846</v>
      </c>
      <c r="L946" s="225" t="s">
        <v>11942</v>
      </c>
      <c r="M946" s="224" t="s">
        <v>6732</v>
      </c>
      <c r="N946" s="224" t="s">
        <v>2435</v>
      </c>
      <c r="O946" s="224" t="s">
        <v>850</v>
      </c>
      <c r="P946" s="225" t="s">
        <v>11942</v>
      </c>
      <c r="Q946" s="224" t="s">
        <v>795</v>
      </c>
      <c r="R946" s="225" t="s">
        <v>11943</v>
      </c>
      <c r="S946" s="225" t="s">
        <v>11943</v>
      </c>
      <c r="T946" s="225" t="s">
        <v>11941</v>
      </c>
      <c r="U946" s="224" t="s">
        <v>890</v>
      </c>
      <c r="V946" s="224" t="s">
        <v>855</v>
      </c>
      <c r="W946" s="224" t="s">
        <v>869</v>
      </c>
      <c r="X946" s="228" t="str">
        <f>VLOOKUP(HelpMe7[[#This Row],[Technician]],Technicians[#All],3,FALSE)</f>
        <v>RAK Ceramics</v>
      </c>
      <c r="Y946" s="228" t="str">
        <f>VLOOKUP(HelpMe7[[#This Row],[Technician]],Technicians[#All],2,FALSE)</f>
        <v>SAP Basis</v>
      </c>
      <c r="Z946" s="230" t="str">
        <f>IF((TEXT("Oct 28, 2024 00:00 AM","mmm dd, yyyy hh:mm") - TEXT(HelpMe7[[#This Row],[Updated Creation Date]],"mmm dd, yyyy hh:mm"))&gt;0, "Yes","No")</f>
        <v>No</v>
      </c>
      <c r="AA946" s="230">
        <f ca="1">IF(HelpMe7[[#This Row],[Updated Resolved Date]]="-",NOW()-TEXT(HelpMe7[[#This Row],[Updated Creation Date]],"mmm dd, yyyy hh:mm"),HelpMe7[[#This Row],[Updated Resolved Date]]-HelpMe7[[#This Row],[Updated Creation Date]])</f>
        <v>15.947222222224809</v>
      </c>
      <c r="AB946" s="231">
        <f>YEAR(TEXT(HelpMe7[[#This Row],[Updated Creation Date]],"mmm dd, yyyy hh:mm"))</f>
        <v>2024</v>
      </c>
      <c r="AC946" s="228">
        <f>WEEKNUM(TEXT(HelpMe7[[#This Row],[Updated Creation Date]],"mmm dd, yyyy hh:mm"),2)</f>
        <v>48</v>
      </c>
      <c r="AD946" s="228" t="str">
        <f>_xlfn.CONCAT(HelpMe7[[#This Row],[Year]],"-W",HelpMe7[[#This Row],[Week'#]])</f>
        <v>2024-W48</v>
      </c>
      <c r="AE946" s="228" t="str">
        <f>IFERROR(VLOOKUP(HelpMe7[[#This Row],[ID]],CGTracker[#All],11,FALSE),"No CG Status Found")</f>
        <v>No CG Status Found</v>
      </c>
      <c r="AF946" s="228">
        <f>MONTH(TEXT(HelpMe7[[#This Row],[Updated Creation Date]],"mmm dd, yyyy hh:mm"))</f>
        <v>11</v>
      </c>
      <c r="AG946" s="234" t="str">
        <f>_xlfn.CONCAT(HelpMe7[[#This Row],[Year]],"-M",HelpMe7[[#This Row],[Month]])</f>
        <v>2024-M11</v>
      </c>
      <c r="AH946" s="228" t="str">
        <f ca="1">IF(HelpMe7[[#This Row],[Age]]&lt;2,"Less than 2",IF(HelpMe7[[#This Row],[Age]]&lt;5,"From 2 to 5",IF(HelpMe7[[#This Row],[Age]]&lt;10,"From 5 to 10","More than 10")))</f>
        <v>More than 10</v>
      </c>
      <c r="AI9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45622.688888888886</v>
      </c>
      <c r="AJ9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45638.636111111111</v>
      </c>
    </row>
    <row r="947" spans="1:36" ht="14.45">
      <c r="A947" s="236" t="s">
        <v>11944</v>
      </c>
      <c r="B947" s="224" t="s">
        <v>156</v>
      </c>
      <c r="C947" s="224" t="s">
        <v>892</v>
      </c>
      <c r="D947" s="1" t="s">
        <v>6745</v>
      </c>
      <c r="E947" s="224" t="s">
        <v>2305</v>
      </c>
      <c r="F947" s="224" t="s">
        <v>518</v>
      </c>
      <c r="G947" s="224" t="s">
        <v>516</v>
      </c>
      <c r="H947" s="224" t="s">
        <v>268</v>
      </c>
      <c r="I947" s="227" t="s">
        <v>11945</v>
      </c>
      <c r="J947" s="225" t="s">
        <v>11946</v>
      </c>
      <c r="K947" s="224" t="s">
        <v>846</v>
      </c>
      <c r="L947" s="225" t="s">
        <v>855</v>
      </c>
      <c r="M947" s="224" t="s">
        <v>2305</v>
      </c>
      <c r="N947" s="224" t="s">
        <v>2900</v>
      </c>
      <c r="O947" s="224" t="s">
        <v>850</v>
      </c>
      <c r="P947" s="225" t="s">
        <v>11947</v>
      </c>
      <c r="Q947" s="224" t="s">
        <v>795</v>
      </c>
      <c r="R947" s="225" t="s">
        <v>855</v>
      </c>
      <c r="S947" s="225" t="s">
        <v>11948</v>
      </c>
      <c r="T947" s="225" t="s">
        <v>11946</v>
      </c>
      <c r="U947" s="224" t="s">
        <v>855</v>
      </c>
      <c r="V947" s="224" t="s">
        <v>855</v>
      </c>
      <c r="W947" s="224" t="s">
        <v>869</v>
      </c>
      <c r="X947" s="228" t="str">
        <f>VLOOKUP(HelpMe7[[#This Row],[Technician]],Technicians[#All],3,FALSE)</f>
        <v>Capgemini</v>
      </c>
      <c r="Y947" s="228" t="str">
        <f>VLOOKUP(HelpMe7[[#This Row],[Technician]],Technicians[#All],2,FALSE)</f>
        <v>SAP SD</v>
      </c>
      <c r="Z947" s="230" t="str">
        <f>IF((TEXT("Oct 28, 2024 00:00 AM","mmm dd, yyyy hh:mm") - TEXT(HelpMe7[[#This Row],[Updated Creation Date]],"mmm dd, yyyy hh:mm"))&gt;0, "Yes","No")</f>
        <v>No</v>
      </c>
      <c r="AA947" s="230">
        <f ca="1">IF(HelpMe7[[#This Row],[Updated Resolved Date]]="-",NOW()-TEXT(HelpMe7[[#This Row],[Updated Creation Date]],"mmm dd, yyyy hh:mm"),HelpMe7[[#This Row],[Updated Resolved Date]]-HelpMe7[[#This Row],[Updated Creation Date]])</f>
        <v>30.245018749999872</v>
      </c>
      <c r="AB947" s="231">
        <f>YEAR(TEXT(HelpMe7[[#This Row],[Updated Creation Date]],"mmm dd, yyyy hh:mm"))</f>
        <v>2024</v>
      </c>
      <c r="AC947" s="228">
        <f>WEEKNUM(TEXT(HelpMe7[[#This Row],[Updated Creation Date]],"mmm dd, yyyy hh:mm"),2)</f>
        <v>48</v>
      </c>
      <c r="AD947" s="228" t="str">
        <f>_xlfn.CONCAT(HelpMe7[[#This Row],[Year]],"-W",HelpMe7[[#This Row],[Week'#]])</f>
        <v>2024-W48</v>
      </c>
      <c r="AE947" s="228" t="str">
        <f>IFERROR(VLOOKUP(HelpMe7[[#This Row],[ID]],CGTracker[#All],11,FALSE),"No CG Status Found")</f>
        <v>No CG Status Found</v>
      </c>
      <c r="AF947" s="228">
        <f>MONTH(TEXT(HelpMe7[[#This Row],[Updated Creation Date]],"mmm dd, yyyy hh:mm"))</f>
        <v>11</v>
      </c>
      <c r="AG947" s="234" t="str">
        <f>_xlfn.CONCAT(HelpMe7[[#This Row],[Year]],"-M",HelpMe7[[#This Row],[Month]])</f>
        <v>2024-M11</v>
      </c>
      <c r="AH947" s="228" t="str">
        <f ca="1">IF(HelpMe7[[#This Row],[Age]]&lt;2,"Less than 2",IF(HelpMe7[[#This Row],[Age]]&lt;5,"From 2 to 5",IF(HelpMe7[[#This Row],[Age]]&lt;10,"From 5 to 10","More than 10")))</f>
        <v>More than 10</v>
      </c>
      <c r="AI9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45623.512499999997</v>
      </c>
      <c r="AJ9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48" spans="1:36" ht="26.1">
      <c r="A948" s="236" t="s">
        <v>11949</v>
      </c>
      <c r="B948" s="224" t="s">
        <v>117</v>
      </c>
      <c r="C948" s="224" t="s">
        <v>795</v>
      </c>
      <c r="D948" s="1" t="s">
        <v>6751</v>
      </c>
      <c r="E948" s="224" t="s">
        <v>6752</v>
      </c>
      <c r="F948" s="224" t="s">
        <v>855</v>
      </c>
      <c r="G948" s="224" t="s">
        <v>860</v>
      </c>
      <c r="H948" s="224" t="s">
        <v>131</v>
      </c>
      <c r="I948" s="227" t="s">
        <v>11950</v>
      </c>
      <c r="J948" s="225" t="s">
        <v>11951</v>
      </c>
      <c r="K948" s="224" t="s">
        <v>846</v>
      </c>
      <c r="L948" s="225" t="s">
        <v>855</v>
      </c>
      <c r="M948" s="224" t="s">
        <v>933</v>
      </c>
      <c r="N948" s="224" t="s">
        <v>886</v>
      </c>
      <c r="O948" s="224" t="s">
        <v>850</v>
      </c>
      <c r="P948" s="225" t="s">
        <v>11952</v>
      </c>
      <c r="Q948" s="224" t="s">
        <v>795</v>
      </c>
      <c r="R948" s="225" t="s">
        <v>855</v>
      </c>
      <c r="S948" s="225" t="s">
        <v>855</v>
      </c>
      <c r="T948" s="225" t="s">
        <v>11951</v>
      </c>
      <c r="U948" s="224" t="s">
        <v>846</v>
      </c>
      <c r="V948" s="224" t="s">
        <v>855</v>
      </c>
      <c r="W948" s="224" t="s">
        <v>869</v>
      </c>
      <c r="X948" s="228" t="str">
        <f>VLOOKUP(HelpMe7[[#This Row],[Technician]],Technicians[#All],3,FALSE)</f>
        <v>Unkown</v>
      </c>
      <c r="Y948" s="228" t="str">
        <f>VLOOKUP(HelpMe7[[#This Row],[Technician]],Technicians[#All],2,FALSE)</f>
        <v>Unkown</v>
      </c>
      <c r="Z948" s="230" t="str">
        <f>IF((TEXT("Oct 28, 2024 00:00 AM","mmm dd, yyyy hh:mm") - TEXT(HelpMe7[[#This Row],[Updated Creation Date]],"mmm dd, yyyy hh:mm"))&gt;0, "Yes","No")</f>
        <v>No</v>
      </c>
      <c r="AA948" s="230">
        <f ca="1">IF(HelpMe7[[#This Row],[Updated Resolved Date]]="-",NOW()-TEXT(HelpMe7[[#This Row],[Updated Creation Date]],"mmm dd, yyyy hh:mm"),HelpMe7[[#This Row],[Updated Resolved Date]]-HelpMe7[[#This Row],[Updated Creation Date]])</f>
        <v>30.185296527772152</v>
      </c>
      <c r="AB948" s="231">
        <f>YEAR(TEXT(HelpMe7[[#This Row],[Updated Creation Date]],"mmm dd, yyyy hh:mm"))</f>
        <v>2024</v>
      </c>
      <c r="AC948" s="228">
        <f>WEEKNUM(TEXT(HelpMe7[[#This Row],[Updated Creation Date]],"mmm dd, yyyy hh:mm"),2)</f>
        <v>48</v>
      </c>
      <c r="AD948" s="228" t="str">
        <f>_xlfn.CONCAT(HelpMe7[[#This Row],[Year]],"-W",HelpMe7[[#This Row],[Week'#]])</f>
        <v>2024-W48</v>
      </c>
      <c r="AE948" s="228" t="str">
        <f>IFERROR(VLOOKUP(HelpMe7[[#This Row],[ID]],CGTracker[#All],11,FALSE),"No CG Status Found")</f>
        <v>No CG Status Found</v>
      </c>
      <c r="AF948" s="228">
        <f>MONTH(TEXT(HelpMe7[[#This Row],[Updated Creation Date]],"mmm dd, yyyy hh:mm"))</f>
        <v>11</v>
      </c>
      <c r="AG948" s="234" t="str">
        <f>_xlfn.CONCAT(HelpMe7[[#This Row],[Year]],"-M",HelpMe7[[#This Row],[Month]])</f>
        <v>2024-M11</v>
      </c>
      <c r="AH948" s="228" t="str">
        <f ca="1">IF(HelpMe7[[#This Row],[Age]]&lt;2,"Less than 2",IF(HelpMe7[[#This Row],[Age]]&lt;5,"From 2 to 5",IF(HelpMe7[[#This Row],[Age]]&lt;10,"From 5 to 10","More than 10")))</f>
        <v>More than 10</v>
      </c>
      <c r="AI9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45623.572222222225</v>
      </c>
      <c r="AJ9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49" spans="1:36" ht="26.1">
      <c r="A949" s="236" t="s">
        <v>11953</v>
      </c>
      <c r="B949" s="224" t="s">
        <v>117</v>
      </c>
      <c r="C949" s="224" t="s">
        <v>892</v>
      </c>
      <c r="D949" s="1" t="s">
        <v>6757</v>
      </c>
      <c r="E949" s="224" t="s">
        <v>6758</v>
      </c>
      <c r="F949" s="224" t="s">
        <v>881</v>
      </c>
      <c r="G949" s="224" t="s">
        <v>882</v>
      </c>
      <c r="H949" s="224" t="s">
        <v>403</v>
      </c>
      <c r="I949" s="227" t="s">
        <v>11954</v>
      </c>
      <c r="J949" s="225" t="s">
        <v>11955</v>
      </c>
      <c r="K949" s="224" t="s">
        <v>890</v>
      </c>
      <c r="L949" s="225" t="s">
        <v>11035</v>
      </c>
      <c r="M949" s="224" t="s">
        <v>933</v>
      </c>
      <c r="N949" s="224" t="s">
        <v>924</v>
      </c>
      <c r="O949" s="224" t="s">
        <v>850</v>
      </c>
      <c r="P949" s="225" t="s">
        <v>11035</v>
      </c>
      <c r="Q949" s="224" t="s">
        <v>795</v>
      </c>
      <c r="R949" s="225" t="s">
        <v>11956</v>
      </c>
      <c r="S949" s="225" t="s">
        <v>11956</v>
      </c>
      <c r="T949" s="225" t="s">
        <v>11955</v>
      </c>
      <c r="U949" s="224" t="s">
        <v>890</v>
      </c>
      <c r="V949" s="224" t="s">
        <v>855</v>
      </c>
      <c r="W949" s="224" t="s">
        <v>938</v>
      </c>
      <c r="X949" s="228" t="str">
        <f>VLOOKUP(HelpMe7[[#This Row],[Technician]],Technicians[#All],3,FALSE)</f>
        <v>RAK Ceramics</v>
      </c>
      <c r="Y949" s="228" t="str">
        <f>VLOOKUP(HelpMe7[[#This Row],[Technician]],Technicians[#All],2,FALSE)</f>
        <v>SAP Basis</v>
      </c>
      <c r="Z949" s="230" t="str">
        <f>IF((TEXT("Oct 28, 2024 00:00 AM","mmm dd, yyyy hh:mm") - TEXT(HelpMe7[[#This Row],[Updated Creation Date]],"mmm dd, yyyy hh:mm"))&gt;0, "Yes","No")</f>
        <v>No</v>
      </c>
      <c r="AA949" s="230">
        <f ca="1">IF(HelpMe7[[#This Row],[Updated Resolved Date]]="-",NOW()-TEXT(HelpMe7[[#This Row],[Updated Creation Date]],"mmm dd, yyyy hh:mm"),HelpMe7[[#This Row],[Updated Resolved Date]]-HelpMe7[[#This Row],[Updated Creation Date]])</f>
        <v>8.022916666661331</v>
      </c>
      <c r="AB949" s="231">
        <f>YEAR(TEXT(HelpMe7[[#This Row],[Updated Creation Date]],"mmm dd, yyyy hh:mm"))</f>
        <v>2024</v>
      </c>
      <c r="AC949" s="228">
        <f>WEEKNUM(TEXT(HelpMe7[[#This Row],[Updated Creation Date]],"mmm dd, yyyy hh:mm"),2)</f>
        <v>48</v>
      </c>
      <c r="AD949" s="228" t="str">
        <f>_xlfn.CONCAT(HelpMe7[[#This Row],[Year]],"-W",HelpMe7[[#This Row],[Week'#]])</f>
        <v>2024-W48</v>
      </c>
      <c r="AE949" s="228" t="str">
        <f>IFERROR(VLOOKUP(HelpMe7[[#This Row],[ID]],CGTracker[#All],11,FALSE),"No CG Status Found")</f>
        <v>No CG Status Found</v>
      </c>
      <c r="AF949" s="228">
        <f>MONTH(TEXT(HelpMe7[[#This Row],[Updated Creation Date]],"mmm dd, yyyy hh:mm"))</f>
        <v>11</v>
      </c>
      <c r="AG949" s="234" t="str">
        <f>_xlfn.CONCAT(HelpMe7[[#This Row],[Year]],"-M",HelpMe7[[#This Row],[Month]])</f>
        <v>2024-M11</v>
      </c>
      <c r="AH949" s="228" t="str">
        <f ca="1">IF(HelpMe7[[#This Row],[Age]]&lt;2,"Less than 2",IF(HelpMe7[[#This Row],[Age]]&lt;5,"From 2 to 5",IF(HelpMe7[[#This Row],[Age]]&lt;10,"From 5 to 10","More than 10")))</f>
        <v>From 5 to 10</v>
      </c>
      <c r="AI9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45623.574305555558</v>
      </c>
      <c r="AJ9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45631.597222222219</v>
      </c>
    </row>
    <row r="950" spans="1:36" ht="14.45">
      <c r="A950" s="236" t="s">
        <v>11957</v>
      </c>
      <c r="B950" s="224" t="s">
        <v>156</v>
      </c>
      <c r="C950" s="224" t="s">
        <v>795</v>
      </c>
      <c r="D950" s="1" t="s">
        <v>6763</v>
      </c>
      <c r="E950" s="224" t="s">
        <v>6764</v>
      </c>
      <c r="F950" s="224" t="s">
        <v>518</v>
      </c>
      <c r="G950" s="224" t="s">
        <v>516</v>
      </c>
      <c r="H950" s="224" t="s">
        <v>40</v>
      </c>
      <c r="I950" s="227" t="s">
        <v>11958</v>
      </c>
      <c r="J950" s="225" t="s">
        <v>11959</v>
      </c>
      <c r="K950" s="224" t="s">
        <v>846</v>
      </c>
      <c r="L950" s="225" t="s">
        <v>855</v>
      </c>
      <c r="M950" s="224" t="s">
        <v>933</v>
      </c>
      <c r="N950" s="224" t="s">
        <v>886</v>
      </c>
      <c r="O950" s="224" t="s">
        <v>850</v>
      </c>
      <c r="P950" s="225" t="s">
        <v>7038</v>
      </c>
      <c r="Q950" s="224" t="s">
        <v>795</v>
      </c>
      <c r="R950" s="225" t="s">
        <v>7038</v>
      </c>
      <c r="S950" s="225" t="s">
        <v>6756</v>
      </c>
      <c r="T950" s="225" t="s">
        <v>11959</v>
      </c>
      <c r="U950" s="224" t="s">
        <v>855</v>
      </c>
      <c r="V950" s="224" t="s">
        <v>855</v>
      </c>
      <c r="W950" s="224" t="s">
        <v>857</v>
      </c>
      <c r="X950" s="228" t="str">
        <f>VLOOKUP(HelpMe7[[#This Row],[Technician]],Technicians[#All],3,FALSE)</f>
        <v>Capgemini</v>
      </c>
      <c r="Y950" s="228" t="str">
        <f>VLOOKUP(HelpMe7[[#This Row],[Technician]],Technicians[#All],2,FALSE)</f>
        <v>SAP SD</v>
      </c>
      <c r="Z950" s="230" t="str">
        <f>IF((TEXT("Oct 28, 2024 00:00 AM","mmm dd, yyyy hh:mm") - TEXT(HelpMe7[[#This Row],[Updated Creation Date]],"mmm dd, yyyy hh:mm"))&gt;0, "Yes","No")</f>
        <v>No</v>
      </c>
      <c r="AA950" s="230">
        <f ca="1">IF(HelpMe7[[#This Row],[Updated Resolved Date]]="-",NOW()-TEXT(HelpMe7[[#This Row],[Updated Creation Date]],"mmm dd, yyyy hh:mm"),HelpMe7[[#This Row],[Updated Resolved Date]]-HelpMe7[[#This Row],[Updated Creation Date]])</f>
        <v>15.985416666662786</v>
      </c>
      <c r="AB950" s="231">
        <f>YEAR(TEXT(HelpMe7[[#This Row],[Updated Creation Date]],"mmm dd, yyyy hh:mm"))</f>
        <v>2024</v>
      </c>
      <c r="AC950" s="228">
        <f>WEEKNUM(TEXT(HelpMe7[[#This Row],[Updated Creation Date]],"mmm dd, yyyy hh:mm"),2)</f>
        <v>48</v>
      </c>
      <c r="AD950" s="228" t="str">
        <f>_xlfn.CONCAT(HelpMe7[[#This Row],[Year]],"-W",HelpMe7[[#This Row],[Week'#]])</f>
        <v>2024-W48</v>
      </c>
      <c r="AE950" s="228" t="str">
        <f>IFERROR(VLOOKUP(HelpMe7[[#This Row],[ID]],CGTracker[#All],11,FALSE),"No CG Status Found")</f>
        <v>No CG Status Found</v>
      </c>
      <c r="AF950" s="228">
        <f>MONTH(TEXT(HelpMe7[[#This Row],[Updated Creation Date]],"mmm dd, yyyy hh:mm"))</f>
        <v>11</v>
      </c>
      <c r="AG950" s="234" t="str">
        <f>_xlfn.CONCAT(HelpMe7[[#This Row],[Year]],"-M",HelpMe7[[#This Row],[Month]])</f>
        <v>2024-M11</v>
      </c>
      <c r="AH950" s="228" t="str">
        <f ca="1">IF(HelpMe7[[#This Row],[Age]]&lt;2,"Less than 2",IF(HelpMe7[[#This Row],[Age]]&lt;5,"From 2 to 5",IF(HelpMe7[[#This Row],[Age]]&lt;10,"From 5 to 10","More than 10")))</f>
        <v>More than 10</v>
      </c>
      <c r="AI9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45623.70416666667</v>
      </c>
      <c r="AJ9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45639.689583333333</v>
      </c>
    </row>
    <row r="951" spans="1:36" ht="26.1">
      <c r="A951" s="236" t="s">
        <v>11960</v>
      </c>
      <c r="B951" s="224" t="s">
        <v>117</v>
      </c>
      <c r="C951" s="224" t="s">
        <v>795</v>
      </c>
      <c r="D951" s="1" t="s">
        <v>6770</v>
      </c>
      <c r="E951" s="224" t="s">
        <v>6771</v>
      </c>
      <c r="F951" s="224" t="s">
        <v>2232</v>
      </c>
      <c r="G951" s="224" t="s">
        <v>941</v>
      </c>
      <c r="H951" s="224" t="s">
        <v>746</v>
      </c>
      <c r="I951" s="227" t="s">
        <v>11961</v>
      </c>
      <c r="J951" s="225" t="s">
        <v>11962</v>
      </c>
      <c r="K951" s="224" t="s">
        <v>846</v>
      </c>
      <c r="L951" s="225" t="s">
        <v>855</v>
      </c>
      <c r="M951" s="224" t="s">
        <v>6771</v>
      </c>
      <c r="N951" s="224" t="s">
        <v>5699</v>
      </c>
      <c r="O951" s="224" t="s">
        <v>850</v>
      </c>
      <c r="P951" s="225" t="s">
        <v>11963</v>
      </c>
      <c r="Q951" s="224" t="s">
        <v>795</v>
      </c>
      <c r="R951" s="225" t="s">
        <v>855</v>
      </c>
      <c r="S951" s="225" t="s">
        <v>11964</v>
      </c>
      <c r="T951" s="225" t="s">
        <v>11962</v>
      </c>
      <c r="U951" s="224" t="s">
        <v>846</v>
      </c>
      <c r="V951" s="224" t="s">
        <v>855</v>
      </c>
      <c r="W951" s="224" t="s">
        <v>869</v>
      </c>
      <c r="X951" s="228" t="str">
        <f>VLOOKUP(HelpMe7[[#This Row],[Technician]],Technicians[#All],3,FALSE)</f>
        <v>Capgemini</v>
      </c>
      <c r="Y951" s="228" t="str">
        <f>VLOOKUP(HelpMe7[[#This Row],[Technician]],Technicians[#All],2,FALSE)</f>
        <v>SAP MM</v>
      </c>
      <c r="Z951" s="230" t="str">
        <f>IF((TEXT("Oct 28, 2024 00:00 AM","mmm dd, yyyy hh:mm") - TEXT(HelpMe7[[#This Row],[Updated Creation Date]],"mmm dd, yyyy hh:mm"))&gt;0, "Yes","No")</f>
        <v>No</v>
      </c>
      <c r="AA951" s="230">
        <f ca="1">IF(HelpMe7[[#This Row],[Updated Resolved Date]]="-",NOW()-TEXT(HelpMe7[[#This Row],[Updated Creation Date]],"mmm dd, yyyy hh:mm"),HelpMe7[[#This Row],[Updated Resolved Date]]-HelpMe7[[#This Row],[Updated Creation Date]])</f>
        <v>29.386685416662658</v>
      </c>
      <c r="AB951" s="231">
        <f>YEAR(TEXT(HelpMe7[[#This Row],[Updated Creation Date]],"mmm dd, yyyy hh:mm"))</f>
        <v>2024</v>
      </c>
      <c r="AC951" s="228">
        <f>WEEKNUM(TEXT(HelpMe7[[#This Row],[Updated Creation Date]],"mmm dd, yyyy hh:mm"),2)</f>
        <v>48</v>
      </c>
      <c r="AD951" s="228" t="str">
        <f>_xlfn.CONCAT(HelpMe7[[#This Row],[Year]],"-W",HelpMe7[[#This Row],[Week'#]])</f>
        <v>2024-W48</v>
      </c>
      <c r="AE951" s="228" t="str">
        <f>IFERROR(VLOOKUP(HelpMe7[[#This Row],[ID]],CGTracker[#All],11,FALSE),"No CG Status Found")</f>
        <v>No CG Status Found</v>
      </c>
      <c r="AF951" s="228">
        <f>MONTH(TEXT(HelpMe7[[#This Row],[Updated Creation Date]],"mmm dd, yyyy hh:mm"))</f>
        <v>11</v>
      </c>
      <c r="AG951" s="234" t="str">
        <f>_xlfn.CONCAT(HelpMe7[[#This Row],[Year]],"-M",HelpMe7[[#This Row],[Month]])</f>
        <v>2024-M11</v>
      </c>
      <c r="AH951" s="228" t="str">
        <f ca="1">IF(HelpMe7[[#This Row],[Age]]&lt;2,"Less than 2",IF(HelpMe7[[#This Row],[Age]]&lt;5,"From 2 to 5",IF(HelpMe7[[#This Row],[Age]]&lt;10,"From 5 to 10","More than 10")))</f>
        <v>More than 10</v>
      </c>
      <c r="AI9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45624.370833333334</v>
      </c>
      <c r="AJ9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52" spans="1:36" ht="26.1">
      <c r="A952" s="236" t="s">
        <v>11965</v>
      </c>
      <c r="B952" s="224" t="s">
        <v>156</v>
      </c>
      <c r="C952" s="224" t="s">
        <v>892</v>
      </c>
      <c r="D952" s="1" t="s">
        <v>6778</v>
      </c>
      <c r="E952" s="224" t="s">
        <v>6779</v>
      </c>
      <c r="F952" s="224" t="s">
        <v>518</v>
      </c>
      <c r="G952" s="224" t="s">
        <v>516</v>
      </c>
      <c r="H952" s="224" t="s">
        <v>746</v>
      </c>
      <c r="I952" s="227" t="s">
        <v>11966</v>
      </c>
      <c r="J952" s="225" t="s">
        <v>11967</v>
      </c>
      <c r="K952" s="224" t="s">
        <v>846</v>
      </c>
      <c r="L952" s="225" t="s">
        <v>855</v>
      </c>
      <c r="M952" s="224" t="s">
        <v>6779</v>
      </c>
      <c r="N952" s="224" t="s">
        <v>2139</v>
      </c>
      <c r="O952" s="224" t="s">
        <v>850</v>
      </c>
      <c r="P952" s="225" t="s">
        <v>7147</v>
      </c>
      <c r="Q952" s="224" t="s">
        <v>795</v>
      </c>
      <c r="R952" s="225" t="s">
        <v>855</v>
      </c>
      <c r="S952" s="225" t="s">
        <v>11968</v>
      </c>
      <c r="T952" s="225" t="s">
        <v>11967</v>
      </c>
      <c r="U952" s="224" t="s">
        <v>855</v>
      </c>
      <c r="V952" s="224" t="s">
        <v>855</v>
      </c>
      <c r="W952" s="224" t="s">
        <v>857</v>
      </c>
      <c r="X952" s="228" t="str">
        <f>VLOOKUP(HelpMe7[[#This Row],[Technician]],Technicians[#All],3,FALSE)</f>
        <v>Capgemini</v>
      </c>
      <c r="Y952" s="228" t="str">
        <f>VLOOKUP(HelpMe7[[#This Row],[Technician]],Technicians[#All],2,FALSE)</f>
        <v>SAP SD</v>
      </c>
      <c r="Z952" s="230" t="str">
        <f>IF((TEXT("Oct 28, 2024 00:00 AM","mmm dd, yyyy hh:mm") - TEXT(HelpMe7[[#This Row],[Updated Creation Date]],"mmm dd, yyyy hh:mm"))&gt;0, "Yes","No")</f>
        <v>No</v>
      </c>
      <c r="AA952" s="230">
        <f ca="1">IF(HelpMe7[[#This Row],[Updated Resolved Date]]="-",NOW()-TEXT(HelpMe7[[#This Row],[Updated Creation Date]],"mmm dd, yyyy hh:mm"),HelpMe7[[#This Row],[Updated Resolved Date]]-HelpMe7[[#This Row],[Updated Creation Date]])</f>
        <v>29.322796527776518</v>
      </c>
      <c r="AB952" s="231">
        <f>YEAR(TEXT(HelpMe7[[#This Row],[Updated Creation Date]],"mmm dd, yyyy hh:mm"))</f>
        <v>2024</v>
      </c>
      <c r="AC952" s="228">
        <f>WEEKNUM(TEXT(HelpMe7[[#This Row],[Updated Creation Date]],"mmm dd, yyyy hh:mm"),2)</f>
        <v>48</v>
      </c>
      <c r="AD952" s="228" t="str">
        <f>_xlfn.CONCAT(HelpMe7[[#This Row],[Year]],"-W",HelpMe7[[#This Row],[Week'#]])</f>
        <v>2024-W48</v>
      </c>
      <c r="AE952" s="228" t="str">
        <f>IFERROR(VLOOKUP(HelpMe7[[#This Row],[ID]],CGTracker[#All],11,FALSE),"No CG Status Found")</f>
        <v>No CG Status Found</v>
      </c>
      <c r="AF952" s="228">
        <f>MONTH(TEXT(HelpMe7[[#This Row],[Updated Creation Date]],"mmm dd, yyyy hh:mm"))</f>
        <v>11</v>
      </c>
      <c r="AG952" s="234" t="str">
        <f>_xlfn.CONCAT(HelpMe7[[#This Row],[Year]],"-M",HelpMe7[[#This Row],[Month]])</f>
        <v>2024-M11</v>
      </c>
      <c r="AH952" s="228" t="str">
        <f ca="1">IF(HelpMe7[[#This Row],[Age]]&lt;2,"Less than 2",IF(HelpMe7[[#This Row],[Age]]&lt;5,"From 2 to 5",IF(HelpMe7[[#This Row],[Age]]&lt;10,"From 5 to 10","More than 10")))</f>
        <v>More than 10</v>
      </c>
      <c r="AI9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45624.43472222222</v>
      </c>
      <c r="AJ9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53" spans="1:36" ht="14.45">
      <c r="A953" s="236" t="s">
        <v>11969</v>
      </c>
      <c r="B953" s="224" t="s">
        <v>117</v>
      </c>
      <c r="C953" s="224" t="s">
        <v>892</v>
      </c>
      <c r="D953" s="1" t="s">
        <v>3461</v>
      </c>
      <c r="E953" s="224" t="s">
        <v>6289</v>
      </c>
      <c r="F953" s="224" t="s">
        <v>881</v>
      </c>
      <c r="G953" s="224" t="s">
        <v>882</v>
      </c>
      <c r="H953" s="224" t="s">
        <v>403</v>
      </c>
      <c r="I953" s="227" t="s">
        <v>11970</v>
      </c>
      <c r="J953" s="225" t="s">
        <v>11971</v>
      </c>
      <c r="K953" s="224" t="s">
        <v>846</v>
      </c>
      <c r="L953" s="225" t="s">
        <v>6830</v>
      </c>
      <c r="M953" s="224" t="s">
        <v>6289</v>
      </c>
      <c r="N953" s="224" t="s">
        <v>924</v>
      </c>
      <c r="O953" s="224" t="s">
        <v>850</v>
      </c>
      <c r="P953" s="225" t="s">
        <v>6830</v>
      </c>
      <c r="Q953" s="224" t="s">
        <v>795</v>
      </c>
      <c r="R953" s="225" t="s">
        <v>11972</v>
      </c>
      <c r="S953" s="225" t="s">
        <v>11972</v>
      </c>
      <c r="T953" s="225" t="s">
        <v>11971</v>
      </c>
      <c r="U953" s="224" t="s">
        <v>890</v>
      </c>
      <c r="V953" s="224" t="s">
        <v>855</v>
      </c>
      <c r="W953" s="224" t="s">
        <v>869</v>
      </c>
      <c r="X953" s="228" t="str">
        <f>VLOOKUP(HelpMe7[[#This Row],[Technician]],Technicians[#All],3,FALSE)</f>
        <v>RAK Ceramics</v>
      </c>
      <c r="Y953" s="228" t="str">
        <f>VLOOKUP(HelpMe7[[#This Row],[Technician]],Technicians[#All],2,FALSE)</f>
        <v>SAP Basis</v>
      </c>
      <c r="Z953" s="230" t="str">
        <f>IF((TEXT("Oct 28, 2024 00:00 AM","mmm dd, yyyy hh:mm") - TEXT(HelpMe7[[#This Row],[Updated Creation Date]],"mmm dd, yyyy hh:mm"))&gt;0, "Yes","No")</f>
        <v>No</v>
      </c>
      <c r="AA953" s="230">
        <f ca="1">IF(HelpMe7[[#This Row],[Updated Resolved Date]]="-",NOW()-TEXT(HelpMe7[[#This Row],[Updated Creation Date]],"mmm dd, yyyy hh:mm"),HelpMe7[[#This Row],[Updated Resolved Date]]-HelpMe7[[#This Row],[Updated Creation Date]])</f>
        <v>0.12152777778101154</v>
      </c>
      <c r="AB953" s="231">
        <f>YEAR(TEXT(HelpMe7[[#This Row],[Updated Creation Date]],"mmm dd, yyyy hh:mm"))</f>
        <v>2024</v>
      </c>
      <c r="AC953" s="228">
        <f>WEEKNUM(TEXT(HelpMe7[[#This Row],[Updated Creation Date]],"mmm dd, yyyy hh:mm"),2)</f>
        <v>48</v>
      </c>
      <c r="AD953" s="228" t="str">
        <f>_xlfn.CONCAT(HelpMe7[[#This Row],[Year]],"-W",HelpMe7[[#This Row],[Week'#]])</f>
        <v>2024-W48</v>
      </c>
      <c r="AE953" s="228" t="str">
        <f>IFERROR(VLOOKUP(HelpMe7[[#This Row],[ID]],CGTracker[#All],11,FALSE),"No CG Status Found")</f>
        <v>No CG Status Found</v>
      </c>
      <c r="AF953" s="228">
        <f>MONTH(TEXT(HelpMe7[[#This Row],[Updated Creation Date]],"mmm dd, yyyy hh:mm"))</f>
        <v>11</v>
      </c>
      <c r="AG953" s="234" t="str">
        <f>_xlfn.CONCAT(HelpMe7[[#This Row],[Year]],"-M",HelpMe7[[#This Row],[Month]])</f>
        <v>2024-M11</v>
      </c>
      <c r="AH953" s="228" t="str">
        <f ca="1">IF(HelpMe7[[#This Row],[Age]]&lt;2,"Less than 2",IF(HelpMe7[[#This Row],[Age]]&lt;5,"From 2 to 5",IF(HelpMe7[[#This Row],[Age]]&lt;10,"From 5 to 10","More than 10")))</f>
        <v>Less than 2</v>
      </c>
      <c r="AI9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45624.510416666664</v>
      </c>
      <c r="AJ9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45624.631944444445</v>
      </c>
    </row>
    <row r="954" spans="1:36" ht="26.1">
      <c r="A954" s="236" t="s">
        <v>11973</v>
      </c>
      <c r="B954" s="224" t="s">
        <v>156</v>
      </c>
      <c r="C954" s="224" t="s">
        <v>795</v>
      </c>
      <c r="D954" s="1" t="s">
        <v>6794</v>
      </c>
      <c r="E954" s="224" t="s">
        <v>6779</v>
      </c>
      <c r="F954" s="224" t="s">
        <v>518</v>
      </c>
      <c r="G954" s="224" t="s">
        <v>516</v>
      </c>
      <c r="H954" s="224" t="s">
        <v>746</v>
      </c>
      <c r="I954" s="227" t="s">
        <v>6190</v>
      </c>
      <c r="J954" s="225" t="s">
        <v>11974</v>
      </c>
      <c r="K954" s="224" t="s">
        <v>846</v>
      </c>
      <c r="L954" s="225" t="s">
        <v>855</v>
      </c>
      <c r="M954" s="224" t="s">
        <v>933</v>
      </c>
      <c r="N954" s="224" t="s">
        <v>2139</v>
      </c>
      <c r="O954" s="224" t="s">
        <v>850</v>
      </c>
      <c r="P954" s="225" t="s">
        <v>11975</v>
      </c>
      <c r="Q954" s="224" t="s">
        <v>795</v>
      </c>
      <c r="R954" s="225" t="s">
        <v>855</v>
      </c>
      <c r="S954" s="225" t="s">
        <v>855</v>
      </c>
      <c r="T954" s="225" t="s">
        <v>11974</v>
      </c>
      <c r="U954" s="224" t="s">
        <v>855</v>
      </c>
      <c r="V954" s="224" t="s">
        <v>855</v>
      </c>
      <c r="W954" s="224" t="s">
        <v>869</v>
      </c>
      <c r="X954" s="228" t="str">
        <f>VLOOKUP(HelpMe7[[#This Row],[Technician]],Technicians[#All],3,FALSE)</f>
        <v>Capgemini</v>
      </c>
      <c r="Y954" s="228" t="str">
        <f>VLOOKUP(HelpMe7[[#This Row],[Technician]],Technicians[#All],2,FALSE)</f>
        <v>SAP SD</v>
      </c>
      <c r="Z954" s="230" t="str">
        <f>IF((TEXT("Oct 28, 2024 00:00 AM","mmm dd, yyyy hh:mm") - TEXT(HelpMe7[[#This Row],[Updated Creation Date]],"mmm dd, yyyy hh:mm"))&gt;0, "Yes","No")</f>
        <v>No</v>
      </c>
      <c r="AA954" s="230">
        <f ca="1">IF(HelpMe7[[#This Row],[Updated Resolved Date]]="-",NOW()-TEXT(HelpMe7[[#This Row],[Updated Creation Date]],"mmm dd, yyyy hh:mm"),HelpMe7[[#This Row],[Updated Resolved Date]]-HelpMe7[[#This Row],[Updated Creation Date]])</f>
        <v>29.083907638887467</v>
      </c>
      <c r="AB954" s="231">
        <f>YEAR(TEXT(HelpMe7[[#This Row],[Updated Creation Date]],"mmm dd, yyyy hh:mm"))</f>
        <v>2024</v>
      </c>
      <c r="AC954" s="228">
        <f>WEEKNUM(TEXT(HelpMe7[[#This Row],[Updated Creation Date]],"mmm dd, yyyy hh:mm"),2)</f>
        <v>48</v>
      </c>
      <c r="AD954" s="228" t="str">
        <f>_xlfn.CONCAT(HelpMe7[[#This Row],[Year]],"-W",HelpMe7[[#This Row],[Week'#]])</f>
        <v>2024-W48</v>
      </c>
      <c r="AE954" s="228" t="str">
        <f>IFERROR(VLOOKUP(HelpMe7[[#This Row],[ID]],CGTracker[#All],11,FALSE),"No CG Status Found")</f>
        <v>No CG Status Found</v>
      </c>
      <c r="AF954" s="228">
        <f>MONTH(TEXT(HelpMe7[[#This Row],[Updated Creation Date]],"mmm dd, yyyy hh:mm"))</f>
        <v>11</v>
      </c>
      <c r="AG954" s="234" t="str">
        <f>_xlfn.CONCAT(HelpMe7[[#This Row],[Year]],"-M",HelpMe7[[#This Row],[Month]])</f>
        <v>2024-M11</v>
      </c>
      <c r="AH954" s="228" t="str">
        <f ca="1">IF(HelpMe7[[#This Row],[Age]]&lt;2,"Less than 2",IF(HelpMe7[[#This Row],[Age]]&lt;5,"From 2 to 5",IF(HelpMe7[[#This Row],[Age]]&lt;10,"From 5 to 10","More than 10")))</f>
        <v>More than 10</v>
      </c>
      <c r="AI9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45624.673611111109</v>
      </c>
      <c r="AJ9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55" spans="1:36" ht="26.1">
      <c r="A955" s="236" t="s">
        <v>11976</v>
      </c>
      <c r="B955" s="224" t="s">
        <v>156</v>
      </c>
      <c r="C955" s="224" t="s">
        <v>795</v>
      </c>
      <c r="D955" s="1" t="s">
        <v>552</v>
      </c>
      <c r="E955" s="224" t="s">
        <v>1262</v>
      </c>
      <c r="F955" s="224" t="s">
        <v>2232</v>
      </c>
      <c r="G955" s="224" t="s">
        <v>941</v>
      </c>
      <c r="H955" s="224" t="s">
        <v>746</v>
      </c>
      <c r="I955" s="227" t="s">
        <v>11977</v>
      </c>
      <c r="J955" s="225" t="s">
        <v>11978</v>
      </c>
      <c r="K955" s="224" t="s">
        <v>846</v>
      </c>
      <c r="L955" s="225" t="s">
        <v>855</v>
      </c>
      <c r="M955" s="224" t="s">
        <v>933</v>
      </c>
      <c r="N955" s="224" t="s">
        <v>1240</v>
      </c>
      <c r="O955" s="224" t="s">
        <v>850</v>
      </c>
      <c r="P955" s="225" t="s">
        <v>11979</v>
      </c>
      <c r="Q955" s="224" t="s">
        <v>795</v>
      </c>
      <c r="R955" s="225" t="s">
        <v>855</v>
      </c>
      <c r="S955" s="225" t="s">
        <v>11980</v>
      </c>
      <c r="T955" s="225" t="s">
        <v>11978</v>
      </c>
      <c r="U955" s="224" t="s">
        <v>855</v>
      </c>
      <c r="V955" s="224" t="s">
        <v>855</v>
      </c>
      <c r="W955" s="224" t="s">
        <v>869</v>
      </c>
      <c r="X955" s="228" t="str">
        <f>VLOOKUP(HelpMe7[[#This Row],[Technician]],Technicians[#All],3,FALSE)</f>
        <v>Capgemini</v>
      </c>
      <c r="Y955" s="228" t="str">
        <f>VLOOKUP(HelpMe7[[#This Row],[Technician]],Technicians[#All],2,FALSE)</f>
        <v>SAP MM</v>
      </c>
      <c r="Z955" s="230" t="str">
        <f>IF((TEXT("Oct 28, 2024 00:00 AM","mmm dd, yyyy hh:mm") - TEXT(HelpMe7[[#This Row],[Updated Creation Date]],"mmm dd, yyyy hh:mm"))&gt;0, "Yes","No")</f>
        <v>No</v>
      </c>
      <c r="AA955" s="230">
        <f ca="1">IF(HelpMe7[[#This Row],[Updated Resolved Date]]="-",NOW()-TEXT(HelpMe7[[#This Row],[Updated Creation Date]],"mmm dd, yyyy hh:mm"),HelpMe7[[#This Row],[Updated Resolved Date]]-HelpMe7[[#This Row],[Updated Creation Date]])</f>
        <v>28.352657638883102</v>
      </c>
      <c r="AB955" s="231">
        <f>YEAR(TEXT(HelpMe7[[#This Row],[Updated Creation Date]],"mmm dd, yyyy hh:mm"))</f>
        <v>2024</v>
      </c>
      <c r="AC955" s="228">
        <f>WEEKNUM(TEXT(HelpMe7[[#This Row],[Updated Creation Date]],"mmm dd, yyyy hh:mm"),2)</f>
        <v>48</v>
      </c>
      <c r="AD955" s="228" t="str">
        <f>_xlfn.CONCAT(HelpMe7[[#This Row],[Year]],"-W",HelpMe7[[#This Row],[Week'#]])</f>
        <v>2024-W48</v>
      </c>
      <c r="AE955" s="228" t="str">
        <f>IFERROR(VLOOKUP(HelpMe7[[#This Row],[ID]],CGTracker[#All],11,FALSE),"No CG Status Found")</f>
        <v>No CG Status Found</v>
      </c>
      <c r="AF955" s="228">
        <f>MONTH(TEXT(HelpMe7[[#This Row],[Updated Creation Date]],"mmm dd, yyyy hh:mm"))</f>
        <v>11</v>
      </c>
      <c r="AG955" s="234" t="str">
        <f>_xlfn.CONCAT(HelpMe7[[#This Row],[Year]],"-M",HelpMe7[[#This Row],[Month]])</f>
        <v>2024-M11</v>
      </c>
      <c r="AH955" s="228" t="str">
        <f ca="1">IF(HelpMe7[[#This Row],[Age]]&lt;2,"Less than 2",IF(HelpMe7[[#This Row],[Age]]&lt;5,"From 2 to 5",IF(HelpMe7[[#This Row],[Age]]&lt;10,"From 5 to 10","More than 10")))</f>
        <v>More than 10</v>
      </c>
      <c r="AI9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45625.404861111114</v>
      </c>
      <c r="AJ9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56" spans="1:36" ht="14.45">
      <c r="A956" s="236" t="s">
        <v>11981</v>
      </c>
      <c r="B956" s="224" t="s">
        <v>156</v>
      </c>
      <c r="C956" s="224" t="s">
        <v>795</v>
      </c>
      <c r="D956" s="1" t="s">
        <v>583</v>
      </c>
      <c r="E956" s="224" t="s">
        <v>3963</v>
      </c>
      <c r="F956" s="224" t="s">
        <v>2387</v>
      </c>
      <c r="G956" s="224" t="s">
        <v>1011</v>
      </c>
      <c r="H956" s="224" t="s">
        <v>268</v>
      </c>
      <c r="I956" s="227" t="s">
        <v>11982</v>
      </c>
      <c r="J956" s="225" t="s">
        <v>11983</v>
      </c>
      <c r="K956" s="224" t="s">
        <v>846</v>
      </c>
      <c r="L956" s="225" t="s">
        <v>855</v>
      </c>
      <c r="M956" s="224" t="s">
        <v>3963</v>
      </c>
      <c r="N956" s="224" t="s">
        <v>924</v>
      </c>
      <c r="O956" s="224" t="s">
        <v>850</v>
      </c>
      <c r="P956" s="225" t="s">
        <v>11984</v>
      </c>
      <c r="Q956" s="224" t="s">
        <v>795</v>
      </c>
      <c r="R956" s="225" t="s">
        <v>855</v>
      </c>
      <c r="S956" s="225" t="s">
        <v>855</v>
      </c>
      <c r="T956" s="225" t="s">
        <v>11983</v>
      </c>
      <c r="U956" s="224" t="s">
        <v>855</v>
      </c>
      <c r="V956" s="224" t="s">
        <v>855</v>
      </c>
      <c r="W956" s="224" t="s">
        <v>869</v>
      </c>
      <c r="X956" s="228" t="str">
        <f>VLOOKUP(HelpMe7[[#This Row],[Technician]],Technicians[#All],3,FALSE)</f>
        <v>Capgemini</v>
      </c>
      <c r="Y956" s="228" t="str">
        <f>VLOOKUP(HelpMe7[[#This Row],[Technician]],Technicians[#All],2,FALSE)</f>
        <v>SAP FICO</v>
      </c>
      <c r="Z956" s="230" t="str">
        <f>IF((TEXT("Oct 28, 2024 00:00 AM","mmm dd, yyyy hh:mm") - TEXT(HelpMe7[[#This Row],[Updated Creation Date]],"mmm dd, yyyy hh:mm"))&gt;0, "Yes","No")</f>
        <v>No</v>
      </c>
      <c r="AA956" s="230">
        <f ca="1">IF(HelpMe7[[#This Row],[Updated Resolved Date]]="-",NOW()-TEXT(HelpMe7[[#This Row],[Updated Creation Date]],"mmm dd, yyyy hh:mm"),HelpMe7[[#This Row],[Updated Resolved Date]]-HelpMe7[[#This Row],[Updated Creation Date]])</f>
        <v>29.004740972217405</v>
      </c>
      <c r="AB956" s="231">
        <f>YEAR(TEXT(HelpMe7[[#This Row],[Updated Creation Date]],"mmm dd, yyyy hh:mm"))</f>
        <v>2024</v>
      </c>
      <c r="AC956" s="228">
        <f>WEEKNUM(TEXT(HelpMe7[[#This Row],[Updated Creation Date]],"mmm dd, yyyy hh:mm"),2)</f>
        <v>48</v>
      </c>
      <c r="AD956" s="228" t="str">
        <f>_xlfn.CONCAT(HelpMe7[[#This Row],[Year]],"-W",HelpMe7[[#This Row],[Week'#]])</f>
        <v>2024-W48</v>
      </c>
      <c r="AE956" s="228" t="str">
        <f>IFERROR(VLOOKUP(HelpMe7[[#This Row],[ID]],CGTracker[#All],11,FALSE),"No CG Status Found")</f>
        <v>No CG Status Found</v>
      </c>
      <c r="AF956" s="228">
        <f>MONTH(TEXT(HelpMe7[[#This Row],[Updated Creation Date]],"mmm dd, yyyy hh:mm"))</f>
        <v>11</v>
      </c>
      <c r="AG956" s="234" t="str">
        <f>_xlfn.CONCAT(HelpMe7[[#This Row],[Year]],"-M",HelpMe7[[#This Row],[Month]])</f>
        <v>2024-M11</v>
      </c>
      <c r="AH956" s="228" t="str">
        <f ca="1">IF(HelpMe7[[#This Row],[Age]]&lt;2,"Less than 2",IF(HelpMe7[[#This Row],[Age]]&lt;5,"From 2 to 5",IF(HelpMe7[[#This Row],[Age]]&lt;10,"From 5 to 10","More than 10")))</f>
        <v>More than 10</v>
      </c>
      <c r="AI9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45624.75277777778</v>
      </c>
      <c r="AJ9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57" spans="1:36" ht="26.1">
      <c r="A957" s="236" t="s">
        <v>11985</v>
      </c>
      <c r="B957" s="224" t="s">
        <v>156</v>
      </c>
      <c r="C957" s="224" t="s">
        <v>795</v>
      </c>
      <c r="D957" s="1" t="s">
        <v>548</v>
      </c>
      <c r="E957" s="224" t="s">
        <v>880</v>
      </c>
      <c r="F957" s="224" t="s">
        <v>518</v>
      </c>
      <c r="G957" s="224" t="s">
        <v>516</v>
      </c>
      <c r="H957" s="224" t="s">
        <v>403</v>
      </c>
      <c r="I957" s="227" t="s">
        <v>11986</v>
      </c>
      <c r="J957" s="225" t="s">
        <v>11987</v>
      </c>
      <c r="K957" s="224" t="s">
        <v>846</v>
      </c>
      <c r="L957" s="225" t="s">
        <v>11988</v>
      </c>
      <c r="M957" s="224" t="s">
        <v>880</v>
      </c>
      <c r="N957" s="224" t="s">
        <v>886</v>
      </c>
      <c r="O957" s="224" t="s">
        <v>1015</v>
      </c>
      <c r="P957" s="225" t="s">
        <v>11988</v>
      </c>
      <c r="Q957" s="224" t="s">
        <v>892</v>
      </c>
      <c r="R957" s="225" t="s">
        <v>11989</v>
      </c>
      <c r="S957" s="225" t="s">
        <v>11989</v>
      </c>
      <c r="T957" s="225" t="s">
        <v>11987</v>
      </c>
      <c r="U957" s="224" t="s">
        <v>855</v>
      </c>
      <c r="V957" s="224" t="s">
        <v>855</v>
      </c>
      <c r="W957" s="224" t="s">
        <v>869</v>
      </c>
      <c r="X957" s="228" t="str">
        <f>VLOOKUP(HelpMe7[[#This Row],[Technician]],Technicians[#All],3,FALSE)</f>
        <v>Capgemini</v>
      </c>
      <c r="Y957" s="228" t="str">
        <f>VLOOKUP(HelpMe7[[#This Row],[Technician]],Technicians[#All],2,FALSE)</f>
        <v>SAP SD</v>
      </c>
      <c r="Z957" s="230" t="str">
        <f>IF((TEXT("Oct 28, 2024 00:00 AM","mmm dd, yyyy hh:mm") - TEXT(HelpMe7[[#This Row],[Updated Creation Date]],"mmm dd, yyyy hh:mm"))&gt;0, "Yes","No")</f>
        <v>No</v>
      </c>
      <c r="AA957" s="230">
        <f ca="1">IF(HelpMe7[[#This Row],[Updated Resolved Date]]="-",NOW()-TEXT(HelpMe7[[#This Row],[Updated Creation Date]],"mmm dd, yyyy hh:mm"),HelpMe7[[#This Row],[Updated Resolved Date]]-HelpMe7[[#This Row],[Updated Creation Date]])</f>
        <v>12.006249999998545</v>
      </c>
      <c r="AB957" s="231">
        <f>YEAR(TEXT(HelpMe7[[#This Row],[Updated Creation Date]],"mmm dd, yyyy hh:mm"))</f>
        <v>2024</v>
      </c>
      <c r="AC957" s="228">
        <f>WEEKNUM(TEXT(HelpMe7[[#This Row],[Updated Creation Date]],"mmm dd, yyyy hh:mm"),2)</f>
        <v>48</v>
      </c>
      <c r="AD957" s="228" t="str">
        <f>_xlfn.CONCAT(HelpMe7[[#This Row],[Year]],"-W",HelpMe7[[#This Row],[Week'#]])</f>
        <v>2024-W48</v>
      </c>
      <c r="AE957" s="228" t="str">
        <f>IFERROR(VLOOKUP(HelpMe7[[#This Row],[ID]],CGTracker[#All],11,FALSE),"No CG Status Found")</f>
        <v>No CG Status Found</v>
      </c>
      <c r="AF957" s="228">
        <f>MONTH(TEXT(HelpMe7[[#This Row],[Updated Creation Date]],"mmm dd, yyyy hh:mm"))</f>
        <v>11</v>
      </c>
      <c r="AG957" s="234" t="str">
        <f>_xlfn.CONCAT(HelpMe7[[#This Row],[Year]],"-M",HelpMe7[[#This Row],[Month]])</f>
        <v>2024-M11</v>
      </c>
      <c r="AH957" s="228" t="str">
        <f ca="1">IF(HelpMe7[[#This Row],[Age]]&lt;2,"Less than 2",IF(HelpMe7[[#This Row],[Age]]&lt;5,"From 2 to 5",IF(HelpMe7[[#This Row],[Age]]&lt;10,"From 5 to 10","More than 10")))</f>
        <v>More than 10</v>
      </c>
      <c r="AI9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45624.756944444445</v>
      </c>
      <c r="AJ9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45636.763194444444</v>
      </c>
    </row>
    <row r="958" spans="1:36" ht="14.45">
      <c r="A958" s="236" t="s">
        <v>11990</v>
      </c>
      <c r="B958" s="224" t="s">
        <v>117</v>
      </c>
      <c r="C958" s="224" t="s">
        <v>795</v>
      </c>
      <c r="D958" s="1" t="s">
        <v>571</v>
      </c>
      <c r="E958" s="224" t="s">
        <v>1712</v>
      </c>
      <c r="F958" s="224" t="s">
        <v>855</v>
      </c>
      <c r="G958" s="224" t="s">
        <v>516</v>
      </c>
      <c r="H958" s="224" t="s">
        <v>6813</v>
      </c>
      <c r="I958" s="227" t="s">
        <v>11991</v>
      </c>
      <c r="J958" s="225" t="s">
        <v>11992</v>
      </c>
      <c r="K958" s="224" t="s">
        <v>846</v>
      </c>
      <c r="L958" s="225" t="s">
        <v>855</v>
      </c>
      <c r="M958" s="224" t="s">
        <v>933</v>
      </c>
      <c r="N958" s="224" t="s">
        <v>874</v>
      </c>
      <c r="O958" s="224" t="s">
        <v>850</v>
      </c>
      <c r="P958" s="225" t="s">
        <v>11993</v>
      </c>
      <c r="Q958" s="224" t="s">
        <v>795</v>
      </c>
      <c r="R958" s="225" t="s">
        <v>855</v>
      </c>
      <c r="S958" s="225" t="s">
        <v>11994</v>
      </c>
      <c r="T958" s="225" t="s">
        <v>11992</v>
      </c>
      <c r="U958" s="224" t="s">
        <v>846</v>
      </c>
      <c r="V958" s="224" t="s">
        <v>855</v>
      </c>
      <c r="W958" s="224" t="s">
        <v>869</v>
      </c>
      <c r="X958" s="228" t="str">
        <f>VLOOKUP(HelpMe7[[#This Row],[Technician]],Technicians[#All],3,FALSE)</f>
        <v>Unkown</v>
      </c>
      <c r="Y958" s="228" t="str">
        <f>VLOOKUP(HelpMe7[[#This Row],[Technician]],Technicians[#All],2,FALSE)</f>
        <v>Unkown</v>
      </c>
      <c r="Z958" s="230" t="str">
        <f>IF((TEXT("Oct 28, 2024 00:00 AM","mmm dd, yyyy hh:mm") - TEXT(HelpMe7[[#This Row],[Updated Creation Date]],"mmm dd, yyyy hh:mm"))&gt;0, "Yes","No")</f>
        <v>No</v>
      </c>
      <c r="AA958" s="230">
        <f ca="1">IF(HelpMe7[[#This Row],[Updated Resolved Date]]="-",NOW()-TEXT(HelpMe7[[#This Row],[Updated Creation Date]],"mmm dd, yyyy hh:mm"),HelpMe7[[#This Row],[Updated Resolved Date]]-HelpMe7[[#This Row],[Updated Creation Date]])</f>
        <v>28.129740972217405</v>
      </c>
      <c r="AB958" s="231">
        <f>YEAR(TEXT(HelpMe7[[#This Row],[Updated Creation Date]],"mmm dd, yyyy hh:mm"))</f>
        <v>2024</v>
      </c>
      <c r="AC958" s="228">
        <f>WEEKNUM(TEXT(HelpMe7[[#This Row],[Updated Creation Date]],"mmm dd, yyyy hh:mm"),2)</f>
        <v>48</v>
      </c>
      <c r="AD958" s="228" t="str">
        <f>_xlfn.CONCAT(HelpMe7[[#This Row],[Year]],"-W",HelpMe7[[#This Row],[Week'#]])</f>
        <v>2024-W48</v>
      </c>
      <c r="AE958" s="228" t="str">
        <f>IFERROR(VLOOKUP(HelpMe7[[#This Row],[ID]],CGTracker[#All],11,FALSE),"No CG Status Found")</f>
        <v>No CG Status Found</v>
      </c>
      <c r="AF958" s="228">
        <f>MONTH(TEXT(HelpMe7[[#This Row],[Updated Creation Date]],"mmm dd, yyyy hh:mm"))</f>
        <v>11</v>
      </c>
      <c r="AG958" s="234" t="str">
        <f>_xlfn.CONCAT(HelpMe7[[#This Row],[Year]],"-M",HelpMe7[[#This Row],[Month]])</f>
        <v>2024-M11</v>
      </c>
      <c r="AH958" s="228" t="str">
        <f ca="1">IF(HelpMe7[[#This Row],[Age]]&lt;2,"Less than 2",IF(HelpMe7[[#This Row],[Age]]&lt;5,"From 2 to 5",IF(HelpMe7[[#This Row],[Age]]&lt;10,"From 5 to 10","More than 10")))</f>
        <v>More than 10</v>
      </c>
      <c r="AI9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45625.62777777778</v>
      </c>
      <c r="AJ9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59" spans="1:36" ht="14.45">
      <c r="A959" s="236" t="s">
        <v>11995</v>
      </c>
      <c r="B959" s="224" t="s">
        <v>156</v>
      </c>
      <c r="C959" s="224" t="s">
        <v>795</v>
      </c>
      <c r="D959" s="1" t="s">
        <v>6819</v>
      </c>
      <c r="E959" s="224" t="s">
        <v>906</v>
      </c>
      <c r="F959" s="224" t="s">
        <v>881</v>
      </c>
      <c r="G959" s="224" t="s">
        <v>882</v>
      </c>
      <c r="H959" s="224" t="s">
        <v>403</v>
      </c>
      <c r="I959" s="227" t="s">
        <v>11996</v>
      </c>
      <c r="J959" s="225" t="s">
        <v>11997</v>
      </c>
      <c r="K959" s="224" t="s">
        <v>846</v>
      </c>
      <c r="L959" s="225" t="s">
        <v>10005</v>
      </c>
      <c r="M959" s="224" t="s">
        <v>933</v>
      </c>
      <c r="N959" s="224" t="s">
        <v>863</v>
      </c>
      <c r="O959" s="224" t="s">
        <v>850</v>
      </c>
      <c r="P959" s="225" t="s">
        <v>10005</v>
      </c>
      <c r="Q959" s="224" t="s">
        <v>795</v>
      </c>
      <c r="R959" s="225" t="s">
        <v>11998</v>
      </c>
      <c r="S959" s="225" t="s">
        <v>11998</v>
      </c>
      <c r="T959" s="225" t="s">
        <v>11997</v>
      </c>
      <c r="U959" s="224" t="s">
        <v>855</v>
      </c>
      <c r="V959" s="224" t="s">
        <v>855</v>
      </c>
      <c r="W959" s="224" t="s">
        <v>869</v>
      </c>
      <c r="X959" s="228" t="str">
        <f>VLOOKUP(HelpMe7[[#This Row],[Technician]],Technicians[#All],3,FALSE)</f>
        <v>RAK Ceramics</v>
      </c>
      <c r="Y959" s="228" t="str">
        <f>VLOOKUP(HelpMe7[[#This Row],[Technician]],Technicians[#All],2,FALSE)</f>
        <v>SAP Basis</v>
      </c>
      <c r="Z959" s="230" t="str">
        <f>IF((TEXT("Oct 28, 2024 00:00 AM","mmm dd, yyyy hh:mm") - TEXT(HelpMe7[[#This Row],[Updated Creation Date]],"mmm dd, yyyy hh:mm"))&gt;0, "Yes","No")</f>
        <v>No</v>
      </c>
      <c r="AA959" s="230">
        <f ca="1">IF(HelpMe7[[#This Row],[Updated Resolved Date]]="-",NOW()-TEXT(HelpMe7[[#This Row],[Updated Creation Date]],"mmm dd, yyyy hh:mm"),HelpMe7[[#This Row],[Updated Resolved Date]]-HelpMe7[[#This Row],[Updated Creation Date]])</f>
        <v>4.851388888884685</v>
      </c>
      <c r="AB959" s="231">
        <f>YEAR(TEXT(HelpMe7[[#This Row],[Updated Creation Date]],"mmm dd, yyyy hh:mm"))</f>
        <v>2024</v>
      </c>
      <c r="AC959" s="228">
        <f>WEEKNUM(TEXT(HelpMe7[[#This Row],[Updated Creation Date]],"mmm dd, yyyy hh:mm"),2)</f>
        <v>48</v>
      </c>
      <c r="AD959" s="228" t="str">
        <f>_xlfn.CONCAT(HelpMe7[[#This Row],[Year]],"-W",HelpMe7[[#This Row],[Week'#]])</f>
        <v>2024-W48</v>
      </c>
      <c r="AE959" s="228" t="str">
        <f>IFERROR(VLOOKUP(HelpMe7[[#This Row],[ID]],CGTracker[#All],11,FALSE),"No CG Status Found")</f>
        <v>No CG Status Found</v>
      </c>
      <c r="AF959" s="228">
        <f>MONTH(TEXT(HelpMe7[[#This Row],[Updated Creation Date]],"mmm dd, yyyy hh:mm"))</f>
        <v>11</v>
      </c>
      <c r="AG959" s="234" t="str">
        <f>_xlfn.CONCAT(HelpMe7[[#This Row],[Year]],"-M",HelpMe7[[#This Row],[Month]])</f>
        <v>2024-M11</v>
      </c>
      <c r="AH959" s="228" t="str">
        <f ca="1">IF(HelpMe7[[#This Row],[Age]]&lt;2,"Less than 2",IF(HelpMe7[[#This Row],[Age]]&lt;5,"From 2 to 5",IF(HelpMe7[[#This Row],[Age]]&lt;10,"From 5 to 10","More than 10")))</f>
        <v>From 2 to 5</v>
      </c>
      <c r="AI9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45626.59652777778</v>
      </c>
      <c r="AJ9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45631.447916666664</v>
      </c>
    </row>
    <row r="960" spans="1:36" ht="14.45">
      <c r="A960" s="236" t="s">
        <v>11999</v>
      </c>
      <c r="B960" s="224" t="s">
        <v>117</v>
      </c>
      <c r="C960" s="224" t="s">
        <v>795</v>
      </c>
      <c r="D960" s="1" t="s">
        <v>6824</v>
      </c>
      <c r="E960" s="224" t="s">
        <v>1512</v>
      </c>
      <c r="F960" s="224" t="s">
        <v>223</v>
      </c>
      <c r="G960" s="224" t="s">
        <v>1743</v>
      </c>
      <c r="H960" s="224" t="s">
        <v>403</v>
      </c>
      <c r="I960" s="227" t="s">
        <v>12000</v>
      </c>
      <c r="J960" s="225" t="s">
        <v>11997</v>
      </c>
      <c r="K960" s="224" t="s">
        <v>846</v>
      </c>
      <c r="L960" s="225" t="s">
        <v>8715</v>
      </c>
      <c r="M960" s="224" t="s">
        <v>1155</v>
      </c>
      <c r="N960" s="224" t="s">
        <v>1516</v>
      </c>
      <c r="O960" s="224" t="s">
        <v>917</v>
      </c>
      <c r="P960" s="225" t="s">
        <v>8715</v>
      </c>
      <c r="Q960" s="224" t="s">
        <v>795</v>
      </c>
      <c r="R960" s="225" t="s">
        <v>12001</v>
      </c>
      <c r="S960" s="225" t="s">
        <v>12002</v>
      </c>
      <c r="T960" s="225" t="s">
        <v>11997</v>
      </c>
      <c r="U960" s="224" t="s">
        <v>846</v>
      </c>
      <c r="V960" s="224" t="s">
        <v>6828</v>
      </c>
      <c r="W960" s="224" t="s">
        <v>869</v>
      </c>
      <c r="X960" s="228" t="str">
        <f>VLOOKUP(HelpMe7[[#This Row],[Technician]],Technicians[#All],3,FALSE)</f>
        <v>Capgemini</v>
      </c>
      <c r="Y960" s="228" t="str">
        <f>VLOOKUP(HelpMe7[[#This Row],[Technician]],Technicians[#All],2,FALSE)</f>
        <v>SAP HCM</v>
      </c>
      <c r="Z960" s="230" t="str">
        <f>IF((TEXT("Oct 28, 2024 00:00 AM","mmm dd, yyyy hh:mm") - TEXT(HelpMe7[[#This Row],[Updated Creation Date]],"mmm dd, yyyy hh:mm"))&gt;0, "Yes","No")</f>
        <v>No</v>
      </c>
      <c r="AA960" s="230">
        <f ca="1">IF(HelpMe7[[#This Row],[Updated Resolved Date]]="-",NOW()-TEXT(HelpMe7[[#This Row],[Updated Creation Date]],"mmm dd, yyyy hh:mm"),HelpMe7[[#This Row],[Updated Resolved Date]]-HelpMe7[[#This Row],[Updated Creation Date]])</f>
        <v>11.943055555559113</v>
      </c>
      <c r="AB960" s="231">
        <f>YEAR(TEXT(HelpMe7[[#This Row],[Updated Creation Date]],"mmm dd, yyyy hh:mm"))</f>
        <v>2024</v>
      </c>
      <c r="AC960" s="228">
        <f>WEEKNUM(TEXT(HelpMe7[[#This Row],[Updated Creation Date]],"mmm dd, yyyy hh:mm"),2)</f>
        <v>48</v>
      </c>
      <c r="AD960" s="228" t="str">
        <f>_xlfn.CONCAT(HelpMe7[[#This Row],[Year]],"-W",HelpMe7[[#This Row],[Week'#]])</f>
        <v>2024-W48</v>
      </c>
      <c r="AE960" s="228" t="str">
        <f>IFERROR(VLOOKUP(HelpMe7[[#This Row],[ID]],CGTracker[#All],11,FALSE),"No CG Status Found")</f>
        <v>No CG Status Found</v>
      </c>
      <c r="AF960" s="228">
        <f>MONTH(TEXT(HelpMe7[[#This Row],[Updated Creation Date]],"mmm dd, yyyy hh:mm"))</f>
        <v>11</v>
      </c>
      <c r="AG960" s="234" t="str">
        <f>_xlfn.CONCAT(HelpMe7[[#This Row],[Year]],"-M",HelpMe7[[#This Row],[Month]])</f>
        <v>2024-M11</v>
      </c>
      <c r="AH960" s="228" t="str">
        <f ca="1">IF(HelpMe7[[#This Row],[Age]]&lt;2,"Less than 2",IF(HelpMe7[[#This Row],[Age]]&lt;5,"From 2 to 5",IF(HelpMe7[[#This Row],[Age]]&lt;10,"From 5 to 10","More than 10")))</f>
        <v>More than 10</v>
      </c>
      <c r="AI9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45626.806944444441</v>
      </c>
      <c r="AJ9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45638.75</v>
      </c>
    </row>
    <row r="961" spans="1:36" ht="14.45">
      <c r="A961" s="236" t="s">
        <v>12003</v>
      </c>
      <c r="B961" s="224" t="s">
        <v>156</v>
      </c>
      <c r="C961" s="224" t="s">
        <v>795</v>
      </c>
      <c r="D961" s="1" t="s">
        <v>6829</v>
      </c>
      <c r="E961" s="224" t="s">
        <v>1705</v>
      </c>
      <c r="F961" s="224" t="s">
        <v>881</v>
      </c>
      <c r="G961" s="224" t="s">
        <v>882</v>
      </c>
      <c r="H961" s="224" t="s">
        <v>403</v>
      </c>
      <c r="I961" s="227" t="s">
        <v>12004</v>
      </c>
      <c r="J961" s="225" t="s">
        <v>6615</v>
      </c>
      <c r="K961" s="224" t="s">
        <v>846</v>
      </c>
      <c r="L961" s="225" t="s">
        <v>11612</v>
      </c>
      <c r="M961" s="224" t="s">
        <v>933</v>
      </c>
      <c r="N961" s="224" t="s">
        <v>886</v>
      </c>
      <c r="O961" s="224" t="s">
        <v>850</v>
      </c>
      <c r="P961" s="225" t="s">
        <v>11612</v>
      </c>
      <c r="Q961" s="224" t="s">
        <v>795</v>
      </c>
      <c r="R961" s="225" t="s">
        <v>12005</v>
      </c>
      <c r="S961" s="225" t="s">
        <v>12005</v>
      </c>
      <c r="T961" s="225" t="s">
        <v>6615</v>
      </c>
      <c r="U961" s="224" t="s">
        <v>855</v>
      </c>
      <c r="V961" s="224" t="s">
        <v>855</v>
      </c>
      <c r="W961" s="224" t="s">
        <v>869</v>
      </c>
      <c r="X961" s="228" t="str">
        <f>VLOOKUP(HelpMe7[[#This Row],[Technician]],Technicians[#All],3,FALSE)</f>
        <v>RAK Ceramics</v>
      </c>
      <c r="Y961" s="228" t="str">
        <f>VLOOKUP(HelpMe7[[#This Row],[Technician]],Technicians[#All],2,FALSE)</f>
        <v>SAP Basis</v>
      </c>
      <c r="Z961" s="230" t="str">
        <f>IF((TEXT("Oct 28, 2024 00:00 AM","mmm dd, yyyy hh:mm") - TEXT(HelpMe7[[#This Row],[Updated Creation Date]],"mmm dd, yyyy hh:mm"))&gt;0, "Yes","No")</f>
        <v>No</v>
      </c>
      <c r="AA961" s="230">
        <f ca="1">IF(HelpMe7[[#This Row],[Updated Resolved Date]]="-",NOW()-TEXT(HelpMe7[[#This Row],[Updated Creation Date]],"mmm dd, yyyy hh:mm"),HelpMe7[[#This Row],[Updated Resolved Date]]-HelpMe7[[#This Row],[Updated Creation Date]])</f>
        <v>3.8458333333328483</v>
      </c>
      <c r="AB961" s="231">
        <f>YEAR(TEXT(HelpMe7[[#This Row],[Updated Creation Date]],"mmm dd, yyyy hh:mm"))</f>
        <v>2024</v>
      </c>
      <c r="AC961" s="228">
        <f>WEEKNUM(TEXT(HelpMe7[[#This Row],[Updated Creation Date]],"mmm dd, yyyy hh:mm"),2)</f>
        <v>48</v>
      </c>
      <c r="AD961" s="228" t="str">
        <f>_xlfn.CONCAT(HelpMe7[[#This Row],[Year]],"-W",HelpMe7[[#This Row],[Week'#]])</f>
        <v>2024-W48</v>
      </c>
      <c r="AE961" s="228" t="str">
        <f>IFERROR(VLOOKUP(HelpMe7[[#This Row],[ID]],CGTracker[#All],11,FALSE),"No CG Status Found")</f>
        <v>No CG Status Found</v>
      </c>
      <c r="AF961" s="228">
        <f>MONTH(TEXT(HelpMe7[[#This Row],[Updated Creation Date]],"mmm dd, yyyy hh:mm"))</f>
        <v>12</v>
      </c>
      <c r="AG961" s="234" t="str">
        <f>_xlfn.CONCAT(HelpMe7[[#This Row],[Year]],"-M",HelpMe7[[#This Row],[Month]])</f>
        <v>2024-M12</v>
      </c>
      <c r="AH961" s="228" t="str">
        <f ca="1">IF(HelpMe7[[#This Row],[Age]]&lt;2,"Less than 2",IF(HelpMe7[[#This Row],[Age]]&lt;5,"From 2 to 5",IF(HelpMe7[[#This Row],[Age]]&lt;10,"From 5 to 10","More than 10")))</f>
        <v>From 2 to 5</v>
      </c>
      <c r="AI9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45627.586111111108</v>
      </c>
      <c r="AJ9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45631.431944444441</v>
      </c>
    </row>
    <row r="962" spans="1:36" ht="26.1">
      <c r="A962" s="236" t="s">
        <v>12006</v>
      </c>
      <c r="B962" s="224" t="s">
        <v>156</v>
      </c>
      <c r="C962" s="224" t="s">
        <v>795</v>
      </c>
      <c r="D962" s="1" t="s">
        <v>6834</v>
      </c>
      <c r="E962" s="224" t="s">
        <v>6835</v>
      </c>
      <c r="F962" s="224" t="s">
        <v>881</v>
      </c>
      <c r="G962" s="224" t="s">
        <v>882</v>
      </c>
      <c r="H962" s="224" t="s">
        <v>403</v>
      </c>
      <c r="I962" s="227" t="s">
        <v>12007</v>
      </c>
      <c r="J962" s="225" t="s">
        <v>12008</v>
      </c>
      <c r="K962" s="224" t="s">
        <v>890</v>
      </c>
      <c r="L962" s="225" t="s">
        <v>11612</v>
      </c>
      <c r="M962" s="224" t="s">
        <v>933</v>
      </c>
      <c r="N962" s="224" t="s">
        <v>899</v>
      </c>
      <c r="O962" s="224" t="s">
        <v>850</v>
      </c>
      <c r="P962" s="225" t="s">
        <v>11612</v>
      </c>
      <c r="Q962" s="224" t="s">
        <v>795</v>
      </c>
      <c r="R962" s="225" t="s">
        <v>12009</v>
      </c>
      <c r="S962" s="225" t="s">
        <v>12009</v>
      </c>
      <c r="T962" s="225" t="s">
        <v>12008</v>
      </c>
      <c r="U962" s="224" t="s">
        <v>855</v>
      </c>
      <c r="V962" s="224" t="s">
        <v>855</v>
      </c>
      <c r="W962" s="224" t="s">
        <v>938</v>
      </c>
      <c r="X962" s="228" t="str">
        <f>VLOOKUP(HelpMe7[[#This Row],[Technician]],Technicians[#All],3,FALSE)</f>
        <v>RAK Ceramics</v>
      </c>
      <c r="Y962" s="228" t="str">
        <f>VLOOKUP(HelpMe7[[#This Row],[Technician]],Technicians[#All],2,FALSE)</f>
        <v>SAP Basis</v>
      </c>
      <c r="Z962" s="230" t="str">
        <f>IF((TEXT("Oct 28, 2024 00:00 AM","mmm dd, yyyy hh:mm") - TEXT(HelpMe7[[#This Row],[Updated Creation Date]],"mmm dd, yyyy hh:mm"))&gt;0, "Yes","No")</f>
        <v>No</v>
      </c>
      <c r="AA962" s="230">
        <f ca="1">IF(HelpMe7[[#This Row],[Updated Resolved Date]]="-",NOW()-TEXT(HelpMe7[[#This Row],[Updated Creation Date]],"mmm dd, yyyy hh:mm"),HelpMe7[[#This Row],[Updated Resolved Date]]-HelpMe7[[#This Row],[Updated Creation Date]])</f>
        <v>3.0145833333372138</v>
      </c>
      <c r="AB962" s="231">
        <f>YEAR(TEXT(HelpMe7[[#This Row],[Updated Creation Date]],"mmm dd, yyyy hh:mm"))</f>
        <v>2024</v>
      </c>
      <c r="AC962" s="228">
        <f>WEEKNUM(TEXT(HelpMe7[[#This Row],[Updated Creation Date]],"mmm dd, yyyy hh:mm"),2)</f>
        <v>49</v>
      </c>
      <c r="AD962" s="228" t="str">
        <f>_xlfn.CONCAT(HelpMe7[[#This Row],[Year]],"-W",HelpMe7[[#This Row],[Week'#]])</f>
        <v>2024-W49</v>
      </c>
      <c r="AE962" s="228" t="str">
        <f>IFERROR(VLOOKUP(HelpMe7[[#This Row],[ID]],CGTracker[#All],11,FALSE),"No CG Status Found")</f>
        <v>No CG Status Found</v>
      </c>
      <c r="AF962" s="228">
        <f>MONTH(TEXT(HelpMe7[[#This Row],[Updated Creation Date]],"mmm dd, yyyy hh:mm"))</f>
        <v>12</v>
      </c>
      <c r="AG962" s="234" t="str">
        <f>_xlfn.CONCAT(HelpMe7[[#This Row],[Year]],"-M",HelpMe7[[#This Row],[Month]])</f>
        <v>2024-M12</v>
      </c>
      <c r="AH962" s="228" t="str">
        <f ca="1">IF(HelpMe7[[#This Row],[Age]]&lt;2,"Less than 2",IF(HelpMe7[[#This Row],[Age]]&lt;5,"From 2 to 5",IF(HelpMe7[[#This Row],[Age]]&lt;10,"From 5 to 10","More than 10")))</f>
        <v>From 2 to 5</v>
      </c>
      <c r="AI9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45628.419444444444</v>
      </c>
      <c r="AJ9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45631.434027777781</v>
      </c>
    </row>
    <row r="963" spans="1:36" ht="14.45">
      <c r="A963" s="236" t="s">
        <v>12010</v>
      </c>
      <c r="B963" s="224" t="s">
        <v>117</v>
      </c>
      <c r="C963" s="224" t="s">
        <v>795</v>
      </c>
      <c r="D963" s="1" t="s">
        <v>6840</v>
      </c>
      <c r="E963" s="224" t="s">
        <v>2172</v>
      </c>
      <c r="F963" s="224" t="s">
        <v>881</v>
      </c>
      <c r="G963" s="224" t="s">
        <v>882</v>
      </c>
      <c r="H963" s="224" t="s">
        <v>403</v>
      </c>
      <c r="I963" s="227" t="s">
        <v>12011</v>
      </c>
      <c r="J963" s="225" t="s">
        <v>12012</v>
      </c>
      <c r="K963" s="224" t="s">
        <v>846</v>
      </c>
      <c r="L963" s="225" t="s">
        <v>7301</v>
      </c>
      <c r="M963" s="224" t="s">
        <v>933</v>
      </c>
      <c r="N963" s="224" t="s">
        <v>1666</v>
      </c>
      <c r="O963" s="224" t="s">
        <v>850</v>
      </c>
      <c r="P963" s="225" t="s">
        <v>7301</v>
      </c>
      <c r="Q963" s="224" t="s">
        <v>795</v>
      </c>
      <c r="R963" s="225" t="s">
        <v>7216</v>
      </c>
      <c r="S963" s="225" t="s">
        <v>7216</v>
      </c>
      <c r="T963" s="225" t="s">
        <v>12012</v>
      </c>
      <c r="U963" s="224" t="s">
        <v>890</v>
      </c>
      <c r="V963" s="224" t="s">
        <v>855</v>
      </c>
      <c r="W963" s="224" t="s">
        <v>869</v>
      </c>
      <c r="X963" s="228" t="str">
        <f>VLOOKUP(HelpMe7[[#This Row],[Technician]],Technicians[#All],3,FALSE)</f>
        <v>RAK Ceramics</v>
      </c>
      <c r="Y963" s="228" t="str">
        <f>VLOOKUP(HelpMe7[[#This Row],[Technician]],Technicians[#All],2,FALSE)</f>
        <v>SAP Basis</v>
      </c>
      <c r="Z963" s="230" t="str">
        <f>IF((TEXT("Oct 28, 2024 00:00 AM","mmm dd, yyyy hh:mm") - TEXT(HelpMe7[[#This Row],[Updated Creation Date]],"mmm dd, yyyy hh:mm"))&gt;0, "Yes","No")</f>
        <v>No</v>
      </c>
      <c r="AA963" s="230">
        <f ca="1">IF(HelpMe7[[#This Row],[Updated Resolved Date]]="-",NOW()-TEXT(HelpMe7[[#This Row],[Updated Creation Date]],"mmm dd, yyyy hh:mm"),HelpMe7[[#This Row],[Updated Resolved Date]]-HelpMe7[[#This Row],[Updated Creation Date]])</f>
        <v>8.15625</v>
      </c>
      <c r="AB963" s="231">
        <f>YEAR(TEXT(HelpMe7[[#This Row],[Updated Creation Date]],"mmm dd, yyyy hh:mm"))</f>
        <v>2024</v>
      </c>
      <c r="AC963" s="228">
        <f>WEEKNUM(TEXT(HelpMe7[[#This Row],[Updated Creation Date]],"mmm dd, yyyy hh:mm"),2)</f>
        <v>49</v>
      </c>
      <c r="AD963" s="228" t="str">
        <f>_xlfn.CONCAT(HelpMe7[[#This Row],[Year]],"-W",HelpMe7[[#This Row],[Week'#]])</f>
        <v>2024-W49</v>
      </c>
      <c r="AE963" s="228" t="str">
        <f>IFERROR(VLOOKUP(HelpMe7[[#This Row],[ID]],CGTracker[#All],11,FALSE),"No CG Status Found")</f>
        <v>No CG Status Found</v>
      </c>
      <c r="AF963" s="228">
        <f>MONTH(TEXT(HelpMe7[[#This Row],[Updated Creation Date]],"mmm dd, yyyy hh:mm"))</f>
        <v>12</v>
      </c>
      <c r="AG963" s="234" t="str">
        <f>_xlfn.CONCAT(HelpMe7[[#This Row],[Year]],"-M",HelpMe7[[#This Row],[Month]])</f>
        <v>2024-M12</v>
      </c>
      <c r="AH963" s="228" t="str">
        <f ca="1">IF(HelpMe7[[#This Row],[Age]]&lt;2,"Less than 2",IF(HelpMe7[[#This Row],[Age]]&lt;5,"From 2 to 5",IF(HelpMe7[[#This Row],[Age]]&lt;10,"From 5 to 10","More than 10")))</f>
        <v>From 5 to 10</v>
      </c>
      <c r="AI9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45628.5625</v>
      </c>
      <c r="AJ9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45636.71875</v>
      </c>
    </row>
    <row r="964" spans="1:36" ht="14.45">
      <c r="A964" s="236" t="s">
        <v>12013</v>
      </c>
      <c r="B964" s="224" t="s">
        <v>156</v>
      </c>
      <c r="C964" s="224" t="s">
        <v>795</v>
      </c>
      <c r="D964" s="1" t="s">
        <v>6846</v>
      </c>
      <c r="E964" s="224" t="s">
        <v>2527</v>
      </c>
      <c r="F964" s="224" t="s">
        <v>881</v>
      </c>
      <c r="G964" s="224" t="s">
        <v>882</v>
      </c>
      <c r="H964" s="224" t="s">
        <v>403</v>
      </c>
      <c r="I964" s="227" t="s">
        <v>12014</v>
      </c>
      <c r="J964" s="225" t="s">
        <v>12015</v>
      </c>
      <c r="K964" s="224" t="s">
        <v>846</v>
      </c>
      <c r="L964" s="225" t="s">
        <v>11612</v>
      </c>
      <c r="M964" s="224" t="s">
        <v>933</v>
      </c>
      <c r="N964" s="224" t="s">
        <v>924</v>
      </c>
      <c r="O964" s="224" t="s">
        <v>850</v>
      </c>
      <c r="P964" s="225" t="s">
        <v>11612</v>
      </c>
      <c r="Q964" s="224" t="s">
        <v>795</v>
      </c>
      <c r="R964" s="225" t="s">
        <v>6848</v>
      </c>
      <c r="S964" s="225" t="s">
        <v>6848</v>
      </c>
      <c r="T964" s="225" t="s">
        <v>12015</v>
      </c>
      <c r="U964" s="224" t="s">
        <v>855</v>
      </c>
      <c r="V964" s="224" t="s">
        <v>855</v>
      </c>
      <c r="W964" s="224" t="s">
        <v>869</v>
      </c>
      <c r="X964" s="228" t="str">
        <f>VLOOKUP(HelpMe7[[#This Row],[Technician]],Technicians[#All],3,FALSE)</f>
        <v>RAK Ceramics</v>
      </c>
      <c r="Y964" s="228" t="str">
        <f>VLOOKUP(HelpMe7[[#This Row],[Technician]],Technicians[#All],2,FALSE)</f>
        <v>SAP Basis</v>
      </c>
      <c r="Z964" s="230" t="str">
        <f>IF((TEXT("Oct 28, 2024 00:00 AM","mmm dd, yyyy hh:mm") - TEXT(HelpMe7[[#This Row],[Updated Creation Date]],"mmm dd, yyyy hh:mm"))&gt;0, "Yes","No")</f>
        <v>No</v>
      </c>
      <c r="AA964" s="230">
        <f ca="1">IF(HelpMe7[[#This Row],[Updated Resolved Date]]="-",NOW()-TEXT(HelpMe7[[#This Row],[Updated Creation Date]],"mmm dd, yyyy hh:mm"),HelpMe7[[#This Row],[Updated Resolved Date]]-HelpMe7[[#This Row],[Updated Creation Date]])</f>
        <v>2.4388888888861402</v>
      </c>
      <c r="AB964" s="231">
        <f>YEAR(TEXT(HelpMe7[[#This Row],[Updated Creation Date]],"mmm dd, yyyy hh:mm"))</f>
        <v>2024</v>
      </c>
      <c r="AC964" s="228">
        <f>WEEKNUM(TEXT(HelpMe7[[#This Row],[Updated Creation Date]],"mmm dd, yyyy hh:mm"),2)</f>
        <v>49</v>
      </c>
      <c r="AD964" s="228" t="str">
        <f>_xlfn.CONCAT(HelpMe7[[#This Row],[Year]],"-W",HelpMe7[[#This Row],[Week'#]])</f>
        <v>2024-W49</v>
      </c>
      <c r="AE964" s="228" t="str">
        <f>IFERROR(VLOOKUP(HelpMe7[[#This Row],[ID]],CGTracker[#All],11,FALSE),"No CG Status Found")</f>
        <v>No CG Status Found</v>
      </c>
      <c r="AF964" s="228">
        <f>MONTH(TEXT(HelpMe7[[#This Row],[Updated Creation Date]],"mmm dd, yyyy hh:mm"))</f>
        <v>12</v>
      </c>
      <c r="AG964" s="234" t="str">
        <f>_xlfn.CONCAT(HelpMe7[[#This Row],[Year]],"-M",HelpMe7[[#This Row],[Month]])</f>
        <v>2024-M12</v>
      </c>
      <c r="AH964" s="228" t="str">
        <f ca="1">IF(HelpMe7[[#This Row],[Age]]&lt;2,"Less than 2",IF(HelpMe7[[#This Row],[Age]]&lt;5,"From 2 to 5",IF(HelpMe7[[#This Row],[Age]]&lt;10,"From 5 to 10","More than 10")))</f>
        <v>From 2 to 5</v>
      </c>
      <c r="AI9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45628.998611111114</v>
      </c>
      <c r="AJ9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45631.4375</v>
      </c>
    </row>
    <row r="965" spans="1:36" ht="26.1">
      <c r="A965" s="236" t="s">
        <v>12016</v>
      </c>
      <c r="B965" s="224" t="s">
        <v>156</v>
      </c>
      <c r="C965" s="224" t="s">
        <v>1035</v>
      </c>
      <c r="D965" s="1" t="s">
        <v>563</v>
      </c>
      <c r="E965" s="224" t="s">
        <v>1211</v>
      </c>
      <c r="F965" s="224" t="s">
        <v>518</v>
      </c>
      <c r="G965" s="224" t="s">
        <v>895</v>
      </c>
      <c r="H965" s="224" t="s">
        <v>746</v>
      </c>
      <c r="I965" s="227" t="s">
        <v>12017</v>
      </c>
      <c r="J965" s="225" t="s">
        <v>12018</v>
      </c>
      <c r="K965" s="224" t="s">
        <v>846</v>
      </c>
      <c r="L965" s="225" t="s">
        <v>855</v>
      </c>
      <c r="M965" s="224" t="s">
        <v>1211</v>
      </c>
      <c r="N965" s="224" t="s">
        <v>924</v>
      </c>
      <c r="O965" s="224" t="s">
        <v>850</v>
      </c>
      <c r="P965" s="225" t="s">
        <v>11984</v>
      </c>
      <c r="Q965" s="224" t="s">
        <v>892</v>
      </c>
      <c r="R965" s="225" t="s">
        <v>855</v>
      </c>
      <c r="S965" s="225" t="s">
        <v>12019</v>
      </c>
      <c r="T965" s="225" t="s">
        <v>12018</v>
      </c>
      <c r="U965" s="224" t="s">
        <v>855</v>
      </c>
      <c r="V965" s="224" t="s">
        <v>855</v>
      </c>
      <c r="W965" s="224" t="s">
        <v>869</v>
      </c>
      <c r="X965" s="228" t="str">
        <f>VLOOKUP(HelpMe7[[#This Row],[Technician]],Technicians[#All],3,FALSE)</f>
        <v>Capgemini</v>
      </c>
      <c r="Y965" s="228" t="str">
        <f>VLOOKUP(HelpMe7[[#This Row],[Technician]],Technicians[#All],2,FALSE)</f>
        <v>SAP SD</v>
      </c>
      <c r="Z965" s="230" t="str">
        <f>IF((TEXT("Oct 28, 2024 00:00 AM","mmm dd, yyyy hh:mm") - TEXT(HelpMe7[[#This Row],[Updated Creation Date]],"mmm dd, yyyy hh:mm"))&gt;0, "Yes","No")</f>
        <v>No</v>
      </c>
      <c r="AA965" s="230">
        <f ca="1">IF(HelpMe7[[#This Row],[Updated Resolved Date]]="-",NOW()-TEXT(HelpMe7[[#This Row],[Updated Creation Date]],"mmm dd, yyyy hh:mm"),HelpMe7[[#This Row],[Updated Resolved Date]]-HelpMe7[[#This Row],[Updated Creation Date]])</f>
        <v>25.367240972220316</v>
      </c>
      <c r="AB965" s="231">
        <f>YEAR(TEXT(HelpMe7[[#This Row],[Updated Creation Date]],"mmm dd, yyyy hh:mm"))</f>
        <v>2024</v>
      </c>
      <c r="AC965" s="228">
        <f>WEEKNUM(TEXT(HelpMe7[[#This Row],[Updated Creation Date]],"mmm dd, yyyy hh:mm"),2)</f>
        <v>49</v>
      </c>
      <c r="AD965" s="228" t="str">
        <f>_xlfn.CONCAT(HelpMe7[[#This Row],[Year]],"-W",HelpMe7[[#This Row],[Week'#]])</f>
        <v>2024-W49</v>
      </c>
      <c r="AE965" s="228" t="str">
        <f>IFERROR(VLOOKUP(HelpMe7[[#This Row],[ID]],CGTracker[#All],11,FALSE),"No CG Status Found")</f>
        <v>No CG Status Found</v>
      </c>
      <c r="AF965" s="228">
        <f>MONTH(TEXT(HelpMe7[[#This Row],[Updated Creation Date]],"mmm dd, yyyy hh:mm"))</f>
        <v>12</v>
      </c>
      <c r="AG965" s="234" t="str">
        <f>_xlfn.CONCAT(HelpMe7[[#This Row],[Year]],"-M",HelpMe7[[#This Row],[Month]])</f>
        <v>2024-M12</v>
      </c>
      <c r="AH965" s="228" t="str">
        <f ca="1">IF(HelpMe7[[#This Row],[Age]]&lt;2,"Less than 2",IF(HelpMe7[[#This Row],[Age]]&lt;5,"From 2 to 5",IF(HelpMe7[[#This Row],[Age]]&lt;10,"From 5 to 10","More than 10")))</f>
        <v>More than 10</v>
      </c>
      <c r="AI9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45628.390277777777</v>
      </c>
      <c r="AJ9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66" spans="1:36" ht="14.45">
      <c r="A966" s="236" t="s">
        <v>12020</v>
      </c>
      <c r="B966" s="224" t="s">
        <v>156</v>
      </c>
      <c r="C966" s="224" t="s">
        <v>1035</v>
      </c>
      <c r="D966" s="1" t="s">
        <v>624</v>
      </c>
      <c r="E966" s="224" t="s">
        <v>2412</v>
      </c>
      <c r="F966" s="224" t="s">
        <v>2387</v>
      </c>
      <c r="G966" s="224" t="s">
        <v>895</v>
      </c>
      <c r="H966" s="224" t="s">
        <v>403</v>
      </c>
      <c r="I966" s="227" t="s">
        <v>11575</v>
      </c>
      <c r="J966" s="225" t="s">
        <v>12021</v>
      </c>
      <c r="K966" s="224" t="s">
        <v>846</v>
      </c>
      <c r="L966" s="225" t="s">
        <v>12022</v>
      </c>
      <c r="M966" s="224" t="s">
        <v>2412</v>
      </c>
      <c r="N966" s="224" t="s">
        <v>924</v>
      </c>
      <c r="O966" s="224" t="s">
        <v>850</v>
      </c>
      <c r="P966" s="225" t="s">
        <v>12022</v>
      </c>
      <c r="Q966" s="224" t="s">
        <v>892</v>
      </c>
      <c r="R966" s="225" t="s">
        <v>12023</v>
      </c>
      <c r="S966" s="225" t="s">
        <v>12024</v>
      </c>
      <c r="T966" s="225" t="s">
        <v>12021</v>
      </c>
      <c r="U966" s="224" t="s">
        <v>855</v>
      </c>
      <c r="V966" s="224" t="s">
        <v>855</v>
      </c>
      <c r="W966" s="224" t="s">
        <v>869</v>
      </c>
      <c r="X966" s="228" t="str">
        <f>VLOOKUP(HelpMe7[[#This Row],[Technician]],Technicians[#All],3,FALSE)</f>
        <v>Capgemini</v>
      </c>
      <c r="Y966" s="228" t="str">
        <f>VLOOKUP(HelpMe7[[#This Row],[Technician]],Technicians[#All],2,FALSE)</f>
        <v>SAP FICO</v>
      </c>
      <c r="Z966" s="230" t="str">
        <f>IF((TEXT("Oct 28, 2024 00:00 AM","mmm dd, yyyy hh:mm") - TEXT(HelpMe7[[#This Row],[Updated Creation Date]],"mmm dd, yyyy hh:mm"))&gt;0, "Yes","No")</f>
        <v>No</v>
      </c>
      <c r="AA966" s="230">
        <f ca="1">IF(HelpMe7[[#This Row],[Updated Resolved Date]]="-",NOW()-TEXT(HelpMe7[[#This Row],[Updated Creation Date]],"mmm dd, yyyy hh:mm"),HelpMe7[[#This Row],[Updated Resolved Date]]-HelpMe7[[#This Row],[Updated Creation Date]])</f>
        <v>6.9666666666671517</v>
      </c>
      <c r="AB966" s="231">
        <f>YEAR(TEXT(HelpMe7[[#This Row],[Updated Creation Date]],"mmm dd, yyyy hh:mm"))</f>
        <v>2024</v>
      </c>
      <c r="AC966" s="228">
        <f>WEEKNUM(TEXT(HelpMe7[[#This Row],[Updated Creation Date]],"mmm dd, yyyy hh:mm"),2)</f>
        <v>49</v>
      </c>
      <c r="AD966" s="228" t="str">
        <f>_xlfn.CONCAT(HelpMe7[[#This Row],[Year]],"-W",HelpMe7[[#This Row],[Week'#]])</f>
        <v>2024-W49</v>
      </c>
      <c r="AE966" s="228" t="str">
        <f>IFERROR(VLOOKUP(HelpMe7[[#This Row],[ID]],CGTracker[#All],11,FALSE),"No CG Status Found")</f>
        <v>No CG Status Found</v>
      </c>
      <c r="AF966" s="228">
        <f>MONTH(TEXT(HelpMe7[[#This Row],[Updated Creation Date]],"mmm dd, yyyy hh:mm"))</f>
        <v>12</v>
      </c>
      <c r="AG966" s="234" t="str">
        <f>_xlfn.CONCAT(HelpMe7[[#This Row],[Year]],"-M",HelpMe7[[#This Row],[Month]])</f>
        <v>2024-M12</v>
      </c>
      <c r="AH966" s="228" t="str">
        <f ca="1">IF(HelpMe7[[#This Row],[Age]]&lt;2,"Less than 2",IF(HelpMe7[[#This Row],[Age]]&lt;5,"From 2 to 5",IF(HelpMe7[[#This Row],[Age]]&lt;10,"From 5 to 10","More than 10")))</f>
        <v>From 5 to 10</v>
      </c>
      <c r="AI9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45629.455555555556</v>
      </c>
      <c r="AJ9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45636.422222222223</v>
      </c>
    </row>
    <row r="967" spans="1:36" ht="14.45">
      <c r="A967" s="236" t="s">
        <v>12025</v>
      </c>
      <c r="B967" s="224" t="s">
        <v>156</v>
      </c>
      <c r="C967" s="224" t="s">
        <v>892</v>
      </c>
      <c r="D967" s="1" t="s">
        <v>726</v>
      </c>
      <c r="E967" s="224" t="s">
        <v>1119</v>
      </c>
      <c r="F967" s="224" t="s">
        <v>2232</v>
      </c>
      <c r="G967" s="224" t="s">
        <v>941</v>
      </c>
      <c r="H967" s="224" t="s">
        <v>403</v>
      </c>
      <c r="I967" s="227" t="s">
        <v>6874</v>
      </c>
      <c r="J967" s="225" t="s">
        <v>12026</v>
      </c>
      <c r="K967" s="224" t="s">
        <v>846</v>
      </c>
      <c r="L967" s="225" t="s">
        <v>9869</v>
      </c>
      <c r="M967" s="224" t="s">
        <v>1119</v>
      </c>
      <c r="N967" s="224" t="s">
        <v>1122</v>
      </c>
      <c r="O967" s="224" t="s">
        <v>850</v>
      </c>
      <c r="P967" s="225" t="s">
        <v>9869</v>
      </c>
      <c r="Q967" s="224" t="s">
        <v>795</v>
      </c>
      <c r="R967" s="225" t="s">
        <v>12027</v>
      </c>
      <c r="S967" s="225" t="s">
        <v>12027</v>
      </c>
      <c r="T967" s="225" t="s">
        <v>12026</v>
      </c>
      <c r="U967" s="224" t="s">
        <v>855</v>
      </c>
      <c r="V967" s="224" t="s">
        <v>855</v>
      </c>
      <c r="W967" s="224" t="s">
        <v>869</v>
      </c>
      <c r="X967" s="228" t="str">
        <f>VLOOKUP(HelpMe7[[#This Row],[Technician]],Technicians[#All],3,FALSE)</f>
        <v>Capgemini</v>
      </c>
      <c r="Y967" s="228" t="str">
        <f>VLOOKUP(HelpMe7[[#This Row],[Technician]],Technicians[#All],2,FALSE)</f>
        <v>SAP MM</v>
      </c>
      <c r="Z967" s="230" t="str">
        <f>IF((TEXT("Oct 28, 2024 00:00 AM","mmm dd, yyyy hh:mm") - TEXT(HelpMe7[[#This Row],[Updated Creation Date]],"mmm dd, yyyy hh:mm"))&gt;0, "Yes","No")</f>
        <v>No</v>
      </c>
      <c r="AA967" s="230">
        <f ca="1">IF(HelpMe7[[#This Row],[Updated Resolved Date]]="-",NOW()-TEXT(HelpMe7[[#This Row],[Updated Creation Date]],"mmm dd, yyyy hh:mm"),HelpMe7[[#This Row],[Updated Resolved Date]]-HelpMe7[[#This Row],[Updated Creation Date]])</f>
        <v>4.8680555555547471</v>
      </c>
      <c r="AB967" s="231">
        <f>YEAR(TEXT(HelpMe7[[#This Row],[Updated Creation Date]],"mmm dd, yyyy hh:mm"))</f>
        <v>2024</v>
      </c>
      <c r="AC967" s="228">
        <f>WEEKNUM(TEXT(HelpMe7[[#This Row],[Updated Creation Date]],"mmm dd, yyyy hh:mm"),2)</f>
        <v>49</v>
      </c>
      <c r="AD967" s="228" t="str">
        <f>_xlfn.CONCAT(HelpMe7[[#This Row],[Year]],"-W",HelpMe7[[#This Row],[Week'#]])</f>
        <v>2024-W49</v>
      </c>
      <c r="AE967" s="228" t="str">
        <f>IFERROR(VLOOKUP(HelpMe7[[#This Row],[ID]],CGTracker[#All],11,FALSE),"No CG Status Found")</f>
        <v>No CG Status Found</v>
      </c>
      <c r="AF967" s="228">
        <f>MONTH(TEXT(HelpMe7[[#This Row],[Updated Creation Date]],"mmm dd, yyyy hh:mm"))</f>
        <v>12</v>
      </c>
      <c r="AG967" s="234" t="str">
        <f>_xlfn.CONCAT(HelpMe7[[#This Row],[Year]],"-M",HelpMe7[[#This Row],[Month]])</f>
        <v>2024-M12</v>
      </c>
      <c r="AH967" s="228" t="str">
        <f ca="1">IF(HelpMe7[[#This Row],[Age]]&lt;2,"Less than 2",IF(HelpMe7[[#This Row],[Age]]&lt;5,"From 2 to 5",IF(HelpMe7[[#This Row],[Age]]&lt;10,"From 5 to 10","More than 10")))</f>
        <v>From 2 to 5</v>
      </c>
      <c r="AI9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45630.65</v>
      </c>
      <c r="AJ9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45635.518055555556</v>
      </c>
    </row>
    <row r="968" spans="1:36" ht="14.45">
      <c r="A968" s="236" t="s">
        <v>12028</v>
      </c>
      <c r="B968" s="224" t="s">
        <v>117</v>
      </c>
      <c r="C968" s="224" t="s">
        <v>795</v>
      </c>
      <c r="D968" s="1" t="s">
        <v>6865</v>
      </c>
      <c r="E968" s="224" t="s">
        <v>2825</v>
      </c>
      <c r="F968" s="224" t="s">
        <v>881</v>
      </c>
      <c r="G968" s="224" t="s">
        <v>882</v>
      </c>
      <c r="H968" s="224" t="s">
        <v>403</v>
      </c>
      <c r="I968" s="227" t="s">
        <v>12029</v>
      </c>
      <c r="J968" s="225" t="s">
        <v>12030</v>
      </c>
      <c r="K968" s="224" t="s">
        <v>846</v>
      </c>
      <c r="L968" s="225" t="s">
        <v>11612</v>
      </c>
      <c r="M968" s="224" t="s">
        <v>2825</v>
      </c>
      <c r="N968" s="224" t="s">
        <v>4458</v>
      </c>
      <c r="O968" s="224" t="s">
        <v>850</v>
      </c>
      <c r="P968" s="225" t="s">
        <v>11612</v>
      </c>
      <c r="Q968" s="224" t="s">
        <v>795</v>
      </c>
      <c r="R968" s="225" t="s">
        <v>12031</v>
      </c>
      <c r="S968" s="225" t="s">
        <v>12031</v>
      </c>
      <c r="T968" s="225" t="s">
        <v>12030</v>
      </c>
      <c r="U968" s="224" t="s">
        <v>890</v>
      </c>
      <c r="V968" s="224" t="s">
        <v>855</v>
      </c>
      <c r="W968" s="224" t="s">
        <v>869</v>
      </c>
      <c r="X968" s="228" t="str">
        <f>VLOOKUP(HelpMe7[[#This Row],[Technician]],Technicians[#All],3,FALSE)</f>
        <v>RAK Ceramics</v>
      </c>
      <c r="Y968" s="228" t="str">
        <f>VLOOKUP(HelpMe7[[#This Row],[Technician]],Technicians[#All],2,FALSE)</f>
        <v>SAP Basis</v>
      </c>
      <c r="Z968" s="230" t="str">
        <f>IF((TEXT("Oct 28, 2024 00:00 AM","mmm dd, yyyy hh:mm") - TEXT(HelpMe7[[#This Row],[Updated Creation Date]],"mmm dd, yyyy hh:mm"))&gt;0, "Yes","No")</f>
        <v>No</v>
      </c>
      <c r="AA968" s="230">
        <f ca="1">IF(HelpMe7[[#This Row],[Updated Resolved Date]]="-",NOW()-TEXT(HelpMe7[[#This Row],[Updated Creation Date]],"mmm dd, yyyy hh:mm"),HelpMe7[[#This Row],[Updated Resolved Date]]-HelpMe7[[#This Row],[Updated Creation Date]])</f>
        <v>1.0340277777795563</v>
      </c>
      <c r="AB968" s="231">
        <f>YEAR(TEXT(HelpMe7[[#This Row],[Updated Creation Date]],"mmm dd, yyyy hh:mm"))</f>
        <v>2024</v>
      </c>
      <c r="AC968" s="228">
        <f>WEEKNUM(TEXT(HelpMe7[[#This Row],[Updated Creation Date]],"mmm dd, yyyy hh:mm"),2)</f>
        <v>49</v>
      </c>
      <c r="AD968" s="228" t="str">
        <f>_xlfn.CONCAT(HelpMe7[[#This Row],[Year]],"-W",HelpMe7[[#This Row],[Week'#]])</f>
        <v>2024-W49</v>
      </c>
      <c r="AE968" s="228" t="str">
        <f>IFERROR(VLOOKUP(HelpMe7[[#This Row],[ID]],CGTracker[#All],11,FALSE),"No CG Status Found")</f>
        <v>No CG Status Found</v>
      </c>
      <c r="AF968" s="228">
        <f>MONTH(TEXT(HelpMe7[[#This Row],[Updated Creation Date]],"mmm dd, yyyy hh:mm"))</f>
        <v>12</v>
      </c>
      <c r="AG968" s="234" t="str">
        <f>_xlfn.CONCAT(HelpMe7[[#This Row],[Year]],"-M",HelpMe7[[#This Row],[Month]])</f>
        <v>2024-M12</v>
      </c>
      <c r="AH968" s="228" t="str">
        <f ca="1">IF(HelpMe7[[#This Row],[Age]]&lt;2,"Less than 2",IF(HelpMe7[[#This Row],[Age]]&lt;5,"From 2 to 5",IF(HelpMe7[[#This Row],[Age]]&lt;10,"From 5 to 10","More than 10")))</f>
        <v>Less than 2</v>
      </c>
      <c r="AI9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45630.401388888888</v>
      </c>
      <c r="AJ9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45631.435416666667</v>
      </c>
    </row>
    <row r="969" spans="1:36" ht="26.1">
      <c r="A969" s="236" t="s">
        <v>12032</v>
      </c>
      <c r="B969" s="224" t="s">
        <v>117</v>
      </c>
      <c r="C969" s="224" t="s">
        <v>892</v>
      </c>
      <c r="D969" s="1" t="s">
        <v>6879</v>
      </c>
      <c r="E969" s="224" t="s">
        <v>3540</v>
      </c>
      <c r="F969" s="224" t="s">
        <v>855</v>
      </c>
      <c r="G969" s="224" t="s">
        <v>882</v>
      </c>
      <c r="H969" s="224" t="s">
        <v>6813</v>
      </c>
      <c r="I969" s="227" t="s">
        <v>12033</v>
      </c>
      <c r="J969" s="225" t="s">
        <v>12034</v>
      </c>
      <c r="K969" s="224" t="s">
        <v>890</v>
      </c>
      <c r="L969" s="225" t="s">
        <v>855</v>
      </c>
      <c r="M969" s="224" t="s">
        <v>3540</v>
      </c>
      <c r="N969" s="224" t="s">
        <v>1188</v>
      </c>
      <c r="O969" s="224" t="s">
        <v>850</v>
      </c>
      <c r="P969" s="225" t="s">
        <v>12005</v>
      </c>
      <c r="Q969" s="224" t="s">
        <v>795</v>
      </c>
      <c r="R969" s="225" t="s">
        <v>855</v>
      </c>
      <c r="S969" s="225" t="s">
        <v>855</v>
      </c>
      <c r="T969" s="225" t="s">
        <v>12034</v>
      </c>
      <c r="U969" s="224" t="s">
        <v>890</v>
      </c>
      <c r="V969" s="224" t="s">
        <v>855</v>
      </c>
      <c r="W969" s="224" t="s">
        <v>938</v>
      </c>
      <c r="X969" s="228" t="str">
        <f>VLOOKUP(HelpMe7[[#This Row],[Technician]],Technicians[#All],3,FALSE)</f>
        <v>Unkown</v>
      </c>
      <c r="Y969" s="228" t="str">
        <f>VLOOKUP(HelpMe7[[#This Row],[Technician]],Technicians[#All],2,FALSE)</f>
        <v>Unkown</v>
      </c>
      <c r="Z969" s="230" t="str">
        <f>IF((TEXT("Oct 28, 2024 00:00 AM","mmm dd, yyyy hh:mm") - TEXT(HelpMe7[[#This Row],[Updated Creation Date]],"mmm dd, yyyy hh:mm"))&gt;0, "Yes","No")</f>
        <v>No</v>
      </c>
      <c r="AA969" s="230">
        <f ca="1">IF(HelpMe7[[#This Row],[Updated Resolved Date]]="-",NOW()-TEXT(HelpMe7[[#This Row],[Updated Creation Date]],"mmm dd, yyyy hh:mm"),HelpMe7[[#This Row],[Updated Resolved Date]]-HelpMe7[[#This Row],[Updated Creation Date]])</f>
        <v>23.138074305556074</v>
      </c>
      <c r="AB969" s="231">
        <f>YEAR(TEXT(HelpMe7[[#This Row],[Updated Creation Date]],"mmm dd, yyyy hh:mm"))</f>
        <v>2024</v>
      </c>
      <c r="AC969" s="228">
        <f>WEEKNUM(TEXT(HelpMe7[[#This Row],[Updated Creation Date]],"mmm dd, yyyy hh:mm"),2)</f>
        <v>49</v>
      </c>
      <c r="AD969" s="228" t="str">
        <f>_xlfn.CONCAT(HelpMe7[[#This Row],[Year]],"-W",HelpMe7[[#This Row],[Week'#]])</f>
        <v>2024-W49</v>
      </c>
      <c r="AE969" s="228" t="str">
        <f>IFERROR(VLOOKUP(HelpMe7[[#This Row],[ID]],CGTracker[#All],11,FALSE),"No CG Status Found")</f>
        <v>No CG Status Found</v>
      </c>
      <c r="AF969" s="228">
        <f>MONTH(TEXT(HelpMe7[[#This Row],[Updated Creation Date]],"mmm dd, yyyy hh:mm"))</f>
        <v>12</v>
      </c>
      <c r="AG969" s="234" t="str">
        <f>_xlfn.CONCAT(HelpMe7[[#This Row],[Year]],"-M",HelpMe7[[#This Row],[Month]])</f>
        <v>2024-M12</v>
      </c>
      <c r="AH969" s="228" t="str">
        <f ca="1">IF(HelpMe7[[#This Row],[Age]]&lt;2,"Less than 2",IF(HelpMe7[[#This Row],[Age]]&lt;5,"From 2 to 5",IF(HelpMe7[[#This Row],[Age]]&lt;10,"From 5 to 10","More than 10")))</f>
        <v>More than 10</v>
      </c>
      <c r="AI9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45630.619444444441</v>
      </c>
      <c r="AJ9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70" spans="1:36" ht="26.1">
      <c r="A970" s="236" t="s">
        <v>12035</v>
      </c>
      <c r="B970" s="224" t="s">
        <v>156</v>
      </c>
      <c r="C970" s="224" t="s">
        <v>1035</v>
      </c>
      <c r="D970" s="1" t="s">
        <v>6884</v>
      </c>
      <c r="E970" s="224" t="s">
        <v>6885</v>
      </c>
      <c r="F970" s="224" t="s">
        <v>603</v>
      </c>
      <c r="G970" s="224" t="s">
        <v>860</v>
      </c>
      <c r="H970" s="224" t="s">
        <v>268</v>
      </c>
      <c r="I970" s="227" t="s">
        <v>12036</v>
      </c>
      <c r="J970" s="225" t="s">
        <v>12037</v>
      </c>
      <c r="K970" s="224" t="s">
        <v>846</v>
      </c>
      <c r="L970" s="225" t="s">
        <v>855</v>
      </c>
      <c r="M970" s="224" t="s">
        <v>1536</v>
      </c>
      <c r="N970" s="224" t="s">
        <v>1156</v>
      </c>
      <c r="O970" s="224" t="s">
        <v>850</v>
      </c>
      <c r="P970" s="225" t="s">
        <v>12038</v>
      </c>
      <c r="Q970" s="224" t="s">
        <v>892</v>
      </c>
      <c r="R970" s="225" t="s">
        <v>855</v>
      </c>
      <c r="S970" s="225" t="s">
        <v>12039</v>
      </c>
      <c r="T970" s="225" t="s">
        <v>12037</v>
      </c>
      <c r="U970" s="224" t="s">
        <v>855</v>
      </c>
      <c r="V970" s="224" t="s">
        <v>855</v>
      </c>
      <c r="W970" s="224" t="s">
        <v>1544</v>
      </c>
      <c r="X970" s="228" t="str">
        <f>VLOOKUP(HelpMe7[[#This Row],[Technician]],Technicians[#All],3,FALSE)</f>
        <v>RAK Ceramics</v>
      </c>
      <c r="Y970" s="228" t="str">
        <f>VLOOKUP(HelpMe7[[#This Row],[Technician]],Technicians[#All],2,FALSE)</f>
        <v>SAP ABAP</v>
      </c>
      <c r="Z970" s="230" t="str">
        <f>IF((TEXT("Oct 28, 2024 00:00 AM","mmm dd, yyyy hh:mm") - TEXT(HelpMe7[[#This Row],[Updated Creation Date]],"mmm dd, yyyy hh:mm"))&gt;0, "Yes","No")</f>
        <v>No</v>
      </c>
      <c r="AA970" s="230">
        <f ca="1">IF(HelpMe7[[#This Row],[Updated Resolved Date]]="-",NOW()-TEXT(HelpMe7[[#This Row],[Updated Creation Date]],"mmm dd, yyyy hh:mm"),HelpMe7[[#This Row],[Updated Resolved Date]]-HelpMe7[[#This Row],[Updated Creation Date]])</f>
        <v>21.318629861110821</v>
      </c>
      <c r="AB970" s="231">
        <f>YEAR(TEXT(HelpMe7[[#This Row],[Updated Creation Date]],"mmm dd, yyyy hh:mm"))</f>
        <v>2024</v>
      </c>
      <c r="AC970" s="228">
        <f>WEEKNUM(TEXT(HelpMe7[[#This Row],[Updated Creation Date]],"mmm dd, yyyy hh:mm"),2)</f>
        <v>49</v>
      </c>
      <c r="AD970" s="228" t="str">
        <f>_xlfn.CONCAT(HelpMe7[[#This Row],[Year]],"-W",HelpMe7[[#This Row],[Week'#]])</f>
        <v>2024-W49</v>
      </c>
      <c r="AE970" s="228" t="str">
        <f>IFERROR(VLOOKUP(HelpMe7[[#This Row],[ID]],CGTracker[#All],11,FALSE),"No CG Status Found")</f>
        <v>No CG Status Found</v>
      </c>
      <c r="AF970" s="228">
        <f>MONTH(TEXT(HelpMe7[[#This Row],[Updated Creation Date]],"mmm dd, yyyy hh:mm"))</f>
        <v>12</v>
      </c>
      <c r="AG970" s="234" t="str">
        <f>_xlfn.CONCAT(HelpMe7[[#This Row],[Year]],"-M",HelpMe7[[#This Row],[Month]])</f>
        <v>2024-M12</v>
      </c>
      <c r="AH970" s="228" t="str">
        <f ca="1">IF(HelpMe7[[#This Row],[Age]]&lt;2,"Less than 2",IF(HelpMe7[[#This Row],[Age]]&lt;5,"From 2 to 5",IF(HelpMe7[[#This Row],[Age]]&lt;10,"From 5 to 10","More than 10")))</f>
        <v>More than 10</v>
      </c>
      <c r="AI9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45632.438888888886</v>
      </c>
      <c r="AJ9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71" spans="1:36" ht="14.45">
      <c r="A971" s="236" t="s">
        <v>12040</v>
      </c>
      <c r="B971" s="224" t="s">
        <v>156</v>
      </c>
      <c r="C971" s="224" t="s">
        <v>795</v>
      </c>
      <c r="D971" s="1" t="s">
        <v>6897</v>
      </c>
      <c r="E971" s="224" t="s">
        <v>6898</v>
      </c>
      <c r="F971" s="224" t="s">
        <v>881</v>
      </c>
      <c r="G971" s="224" t="s">
        <v>882</v>
      </c>
      <c r="H971" s="224" t="s">
        <v>403</v>
      </c>
      <c r="I971" s="227" t="s">
        <v>12041</v>
      </c>
      <c r="J971" s="225" t="s">
        <v>12042</v>
      </c>
      <c r="K971" s="224" t="s">
        <v>846</v>
      </c>
      <c r="L971" s="225" t="s">
        <v>11612</v>
      </c>
      <c r="M971" s="224" t="s">
        <v>6898</v>
      </c>
      <c r="N971" s="224" t="s">
        <v>934</v>
      </c>
      <c r="O971" s="224" t="s">
        <v>850</v>
      </c>
      <c r="P971" s="225" t="s">
        <v>11612</v>
      </c>
      <c r="Q971" s="224" t="s">
        <v>795</v>
      </c>
      <c r="R971" s="225" t="s">
        <v>12043</v>
      </c>
      <c r="S971" s="225" t="s">
        <v>12044</v>
      </c>
      <c r="T971" s="225" t="s">
        <v>12042</v>
      </c>
      <c r="U971" s="224" t="s">
        <v>855</v>
      </c>
      <c r="V971" s="224" t="s">
        <v>855</v>
      </c>
      <c r="W971" s="224" t="s">
        <v>869</v>
      </c>
      <c r="X971" s="228" t="str">
        <f>VLOOKUP(HelpMe7[[#This Row],[Technician]],Technicians[#All],3,FALSE)</f>
        <v>RAK Ceramics</v>
      </c>
      <c r="Y971" s="228" t="str">
        <f>VLOOKUP(HelpMe7[[#This Row],[Technician]],Technicians[#All],2,FALSE)</f>
        <v>SAP Basis</v>
      </c>
      <c r="Z971" s="230" t="str">
        <f>IF((TEXT("Oct 28, 2024 00:00 AM","mmm dd, yyyy hh:mm") - TEXT(HelpMe7[[#This Row],[Updated Creation Date]],"mmm dd, yyyy hh:mm"))&gt;0, "Yes","No")</f>
        <v>No</v>
      </c>
      <c r="AA971" s="230">
        <f ca="1">IF(HelpMe7[[#This Row],[Updated Resolved Date]]="-",NOW()-TEXT(HelpMe7[[#This Row],[Updated Creation Date]],"mmm dd, yyyy hh:mm"),HelpMe7[[#This Row],[Updated Resolved Date]]-HelpMe7[[#This Row],[Updated Creation Date]])</f>
        <v>0.99583333333430346</v>
      </c>
      <c r="AB971" s="231">
        <f>YEAR(TEXT(HelpMe7[[#This Row],[Updated Creation Date]],"mmm dd, yyyy hh:mm"))</f>
        <v>2024</v>
      </c>
      <c r="AC971" s="228">
        <f>WEEKNUM(TEXT(HelpMe7[[#This Row],[Updated Creation Date]],"mmm dd, yyyy hh:mm"),2)</f>
        <v>49</v>
      </c>
      <c r="AD971" s="228" t="str">
        <f>_xlfn.CONCAT(HelpMe7[[#This Row],[Year]],"-W",HelpMe7[[#This Row],[Week'#]])</f>
        <v>2024-W49</v>
      </c>
      <c r="AE971" s="228" t="str">
        <f>IFERROR(VLOOKUP(HelpMe7[[#This Row],[ID]],CGTracker[#All],11,FALSE),"No CG Status Found")</f>
        <v>No CG Status Found</v>
      </c>
      <c r="AF971" s="228">
        <f>MONTH(TEXT(HelpMe7[[#This Row],[Updated Creation Date]],"mmm dd, yyyy hh:mm"))</f>
        <v>12</v>
      </c>
      <c r="AG971" s="234" t="str">
        <f>_xlfn.CONCAT(HelpMe7[[#This Row],[Year]],"-M",HelpMe7[[#This Row],[Month]])</f>
        <v>2024-M12</v>
      </c>
      <c r="AH971" s="228" t="str">
        <f ca="1">IF(HelpMe7[[#This Row],[Age]]&lt;2,"Less than 2",IF(HelpMe7[[#This Row],[Age]]&lt;5,"From 2 to 5",IF(HelpMe7[[#This Row],[Age]]&lt;10,"From 5 to 10","More than 10")))</f>
        <v>Less than 2</v>
      </c>
      <c r="AI9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45630.438888888886</v>
      </c>
      <c r="AJ9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45631.43472222222</v>
      </c>
    </row>
    <row r="972" spans="1:36" ht="26.1">
      <c r="A972" s="236" t="s">
        <v>12045</v>
      </c>
      <c r="B972" s="224" t="s">
        <v>117</v>
      </c>
      <c r="C972" s="224" t="s">
        <v>1035</v>
      </c>
      <c r="D972" s="1" t="s">
        <v>657</v>
      </c>
      <c r="E972" s="224" t="s">
        <v>2717</v>
      </c>
      <c r="F972" s="224" t="s">
        <v>3586</v>
      </c>
      <c r="G972" s="224" t="s">
        <v>1055</v>
      </c>
      <c r="H972" s="224" t="s">
        <v>268</v>
      </c>
      <c r="I972" s="227" t="s">
        <v>12046</v>
      </c>
      <c r="J972" s="225" t="s">
        <v>12047</v>
      </c>
      <c r="K972" s="224" t="s">
        <v>846</v>
      </c>
      <c r="L972" s="225" t="s">
        <v>855</v>
      </c>
      <c r="M972" s="224" t="s">
        <v>2717</v>
      </c>
      <c r="N972" s="224" t="s">
        <v>2721</v>
      </c>
      <c r="O972" s="224" t="s">
        <v>850</v>
      </c>
      <c r="P972" s="225" t="s">
        <v>12048</v>
      </c>
      <c r="Q972" s="224" t="s">
        <v>892</v>
      </c>
      <c r="R972" s="225" t="s">
        <v>855</v>
      </c>
      <c r="S972" s="225" t="s">
        <v>855</v>
      </c>
      <c r="T972" s="225" t="s">
        <v>12047</v>
      </c>
      <c r="U972" s="224" t="s">
        <v>890</v>
      </c>
      <c r="V972" s="224" t="s">
        <v>855</v>
      </c>
      <c r="W972" s="224" t="s">
        <v>869</v>
      </c>
      <c r="X972" s="228" t="str">
        <f>VLOOKUP(HelpMe7[[#This Row],[Technician]],Technicians[#All],3,FALSE)</f>
        <v>Capgemini</v>
      </c>
      <c r="Y972" s="228" t="str">
        <f>VLOOKUP(HelpMe7[[#This Row],[Technician]],Technicians[#All],2,FALSE)</f>
        <v>SAP PP</v>
      </c>
      <c r="Z972" s="230" t="str">
        <f>IF((TEXT("Oct 28, 2024 00:00 AM","mmm dd, yyyy hh:mm") - TEXT(HelpMe7[[#This Row],[Updated Creation Date]],"mmm dd, yyyy hh:mm"))&gt;0, "Yes","No")</f>
        <v>No</v>
      </c>
      <c r="AA972" s="230">
        <f ca="1">IF(HelpMe7[[#This Row],[Updated Resolved Date]]="-",NOW()-TEXT(HelpMe7[[#This Row],[Updated Creation Date]],"mmm dd, yyyy hh:mm"),HelpMe7[[#This Row],[Updated Resolved Date]]-HelpMe7[[#This Row],[Updated Creation Date]])</f>
        <v>22.290157638883102</v>
      </c>
      <c r="AB972" s="231">
        <f>YEAR(TEXT(HelpMe7[[#This Row],[Updated Creation Date]],"mmm dd, yyyy hh:mm"))</f>
        <v>2024</v>
      </c>
      <c r="AC972" s="228">
        <f>WEEKNUM(TEXT(HelpMe7[[#This Row],[Updated Creation Date]],"mmm dd, yyyy hh:mm"),2)</f>
        <v>49</v>
      </c>
      <c r="AD972" s="228" t="str">
        <f>_xlfn.CONCAT(HelpMe7[[#This Row],[Year]],"-W",HelpMe7[[#This Row],[Week'#]])</f>
        <v>2024-W49</v>
      </c>
      <c r="AE972" s="228" t="str">
        <f>IFERROR(VLOOKUP(HelpMe7[[#This Row],[ID]],CGTracker[#All],11,FALSE),"No CG Status Found")</f>
        <v>No CG Status Found</v>
      </c>
      <c r="AF972" s="228">
        <f>MONTH(TEXT(HelpMe7[[#This Row],[Updated Creation Date]],"mmm dd, yyyy hh:mm"))</f>
        <v>12</v>
      </c>
      <c r="AG972" s="234" t="str">
        <f>_xlfn.CONCAT(HelpMe7[[#This Row],[Year]],"-M",HelpMe7[[#This Row],[Month]])</f>
        <v>2024-M12</v>
      </c>
      <c r="AH972" s="228" t="str">
        <f ca="1">IF(HelpMe7[[#This Row],[Age]]&lt;2,"Less than 2",IF(HelpMe7[[#This Row],[Age]]&lt;5,"From 2 to 5",IF(HelpMe7[[#This Row],[Age]]&lt;10,"From 5 to 10","More than 10")))</f>
        <v>More than 10</v>
      </c>
      <c r="AI9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45631.467361111114</v>
      </c>
      <c r="AJ9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73" spans="1:36" ht="14.45">
      <c r="A973" s="236" t="s">
        <v>12049</v>
      </c>
      <c r="B973" s="224" t="s">
        <v>156</v>
      </c>
      <c r="C973" s="224" t="s">
        <v>795</v>
      </c>
      <c r="D973" s="1" t="s">
        <v>6916</v>
      </c>
      <c r="E973" s="224" t="s">
        <v>2623</v>
      </c>
      <c r="F973" s="224" t="s">
        <v>2387</v>
      </c>
      <c r="G973" s="224" t="s">
        <v>895</v>
      </c>
      <c r="H973" s="224" t="s">
        <v>268</v>
      </c>
      <c r="I973" s="227" t="s">
        <v>12050</v>
      </c>
      <c r="J973" s="225" t="s">
        <v>12051</v>
      </c>
      <c r="K973" s="224" t="s">
        <v>846</v>
      </c>
      <c r="L973" s="225" t="s">
        <v>855</v>
      </c>
      <c r="M973" s="224" t="s">
        <v>933</v>
      </c>
      <c r="N973" s="224" t="s">
        <v>2626</v>
      </c>
      <c r="O973" s="224" t="s">
        <v>850</v>
      </c>
      <c r="P973" s="225" t="s">
        <v>12052</v>
      </c>
      <c r="Q973" s="224" t="s">
        <v>795</v>
      </c>
      <c r="R973" s="225" t="s">
        <v>855</v>
      </c>
      <c r="S973" s="225" t="s">
        <v>12053</v>
      </c>
      <c r="T973" s="225" t="s">
        <v>12051</v>
      </c>
      <c r="U973" s="224" t="s">
        <v>855</v>
      </c>
      <c r="V973" s="224" t="s">
        <v>6921</v>
      </c>
      <c r="W973" s="224" t="s">
        <v>869</v>
      </c>
      <c r="X973" s="228" t="str">
        <f>VLOOKUP(HelpMe7[[#This Row],[Technician]],Technicians[#All],3,FALSE)</f>
        <v>Capgemini</v>
      </c>
      <c r="Y973" s="228" t="str">
        <f>VLOOKUP(HelpMe7[[#This Row],[Technician]],Technicians[#All],2,FALSE)</f>
        <v>SAP FICO</v>
      </c>
      <c r="Z973" s="230" t="str">
        <f>IF((TEXT("Oct 28, 2024 00:00 AM","mmm dd, yyyy hh:mm") - TEXT(HelpMe7[[#This Row],[Updated Creation Date]],"mmm dd, yyyy hh:mm"))&gt;0, "Yes","No")</f>
        <v>No</v>
      </c>
      <c r="AA973" s="230">
        <f ca="1">IF(HelpMe7[[#This Row],[Updated Resolved Date]]="-",NOW()-TEXT(HelpMe7[[#This Row],[Updated Creation Date]],"mmm dd, yyyy hh:mm"),HelpMe7[[#This Row],[Updated Resolved Date]]-HelpMe7[[#This Row],[Updated Creation Date]])</f>
        <v>24.332518749994051</v>
      </c>
      <c r="AB973" s="231">
        <f>YEAR(TEXT(HelpMe7[[#This Row],[Updated Creation Date]],"mmm dd, yyyy hh:mm"))</f>
        <v>2024</v>
      </c>
      <c r="AC973" s="228">
        <f>WEEKNUM(TEXT(HelpMe7[[#This Row],[Updated Creation Date]],"mmm dd, yyyy hh:mm"),2)</f>
        <v>49</v>
      </c>
      <c r="AD973" s="228" t="str">
        <f>_xlfn.CONCAT(HelpMe7[[#This Row],[Year]],"-W",HelpMe7[[#This Row],[Week'#]])</f>
        <v>2024-W49</v>
      </c>
      <c r="AE973" s="228" t="str">
        <f>IFERROR(VLOOKUP(HelpMe7[[#This Row],[ID]],CGTracker[#All],11,FALSE),"No CG Status Found")</f>
        <v>No CG Status Found</v>
      </c>
      <c r="AF973" s="228">
        <f>MONTH(TEXT(HelpMe7[[#This Row],[Updated Creation Date]],"mmm dd, yyyy hh:mm"))</f>
        <v>12</v>
      </c>
      <c r="AG973" s="234" t="str">
        <f>_xlfn.CONCAT(HelpMe7[[#This Row],[Year]],"-M",HelpMe7[[#This Row],[Month]])</f>
        <v>2024-M12</v>
      </c>
      <c r="AH973" s="228" t="str">
        <f ca="1">IF(HelpMe7[[#This Row],[Age]]&lt;2,"Less than 2",IF(HelpMe7[[#This Row],[Age]]&lt;5,"From 2 to 5",IF(HelpMe7[[#This Row],[Age]]&lt;10,"From 5 to 10","More than 10")))</f>
        <v>More than 10</v>
      </c>
      <c r="AI9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45629.425000000003</v>
      </c>
      <c r="AJ9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74" spans="1:36" ht="14.45">
      <c r="A974" s="236" t="s">
        <v>12054</v>
      </c>
      <c r="B974" s="224" t="s">
        <v>156</v>
      </c>
      <c r="C974" s="224" t="s">
        <v>795</v>
      </c>
      <c r="D974" s="1" t="s">
        <v>6922</v>
      </c>
      <c r="E974" s="224" t="s">
        <v>2818</v>
      </c>
      <c r="F974" s="224" t="s">
        <v>5000</v>
      </c>
      <c r="G974" s="224" t="s">
        <v>941</v>
      </c>
      <c r="H974" s="224" t="s">
        <v>268</v>
      </c>
      <c r="I974" s="227" t="s">
        <v>12055</v>
      </c>
      <c r="J974" s="225" t="s">
        <v>12056</v>
      </c>
      <c r="K974" s="224" t="s">
        <v>846</v>
      </c>
      <c r="L974" s="225" t="s">
        <v>855</v>
      </c>
      <c r="M974" s="224" t="s">
        <v>933</v>
      </c>
      <c r="N974" s="224" t="s">
        <v>6411</v>
      </c>
      <c r="O974" s="224" t="s">
        <v>850</v>
      </c>
      <c r="P974" s="225" t="s">
        <v>12057</v>
      </c>
      <c r="Q974" s="224" t="s">
        <v>795</v>
      </c>
      <c r="R974" s="225" t="s">
        <v>855</v>
      </c>
      <c r="S974" s="225" t="s">
        <v>855</v>
      </c>
      <c r="T974" s="225" t="s">
        <v>12056</v>
      </c>
      <c r="U974" s="224" t="s">
        <v>855</v>
      </c>
      <c r="V974" s="224" t="s">
        <v>855</v>
      </c>
      <c r="W974" s="224" t="s">
        <v>869</v>
      </c>
      <c r="X974" s="228" t="str">
        <f>VLOOKUP(HelpMe7[[#This Row],[Technician]],Technicians[#All],3,FALSE)</f>
        <v>RAK Ceramics</v>
      </c>
      <c r="Y974" s="228" t="str">
        <f>VLOOKUP(HelpMe7[[#This Row],[Technician]],Technicians[#All],2,FALSE)</f>
        <v>SAP MM</v>
      </c>
      <c r="Z974" s="230" t="str">
        <f>IF((TEXT("Oct 28, 2024 00:00 AM","mmm dd, yyyy hh:mm") - TEXT(HelpMe7[[#This Row],[Updated Creation Date]],"mmm dd, yyyy hh:mm"))&gt;0, "Yes","No")</f>
        <v>No</v>
      </c>
      <c r="AA974" s="230">
        <f ca="1">IF(HelpMe7[[#This Row],[Updated Resolved Date]]="-",NOW()-TEXT(HelpMe7[[#This Row],[Updated Creation Date]],"mmm dd, yyyy hh:mm"),HelpMe7[[#This Row],[Updated Resolved Date]]-HelpMe7[[#This Row],[Updated Creation Date]])</f>
        <v>23.298490972221771</v>
      </c>
      <c r="AB974" s="231">
        <f>YEAR(TEXT(HelpMe7[[#This Row],[Updated Creation Date]],"mmm dd, yyyy hh:mm"))</f>
        <v>2024</v>
      </c>
      <c r="AC974" s="228">
        <f>WEEKNUM(TEXT(HelpMe7[[#This Row],[Updated Creation Date]],"mmm dd, yyyy hh:mm"),2)</f>
        <v>49</v>
      </c>
      <c r="AD974" s="228" t="str">
        <f>_xlfn.CONCAT(HelpMe7[[#This Row],[Year]],"-W",HelpMe7[[#This Row],[Week'#]])</f>
        <v>2024-W49</v>
      </c>
      <c r="AE974" s="228" t="str">
        <f>IFERROR(VLOOKUP(HelpMe7[[#This Row],[ID]],CGTracker[#All],11,FALSE),"No CG Status Found")</f>
        <v>No CG Status Found</v>
      </c>
      <c r="AF974" s="228">
        <f>MONTH(TEXT(HelpMe7[[#This Row],[Updated Creation Date]],"mmm dd, yyyy hh:mm"))</f>
        <v>12</v>
      </c>
      <c r="AG974" s="234" t="str">
        <f>_xlfn.CONCAT(HelpMe7[[#This Row],[Year]],"-M",HelpMe7[[#This Row],[Month]])</f>
        <v>2024-M12</v>
      </c>
      <c r="AH974" s="228" t="str">
        <f ca="1">IF(HelpMe7[[#This Row],[Age]]&lt;2,"Less than 2",IF(HelpMe7[[#This Row],[Age]]&lt;5,"From 2 to 5",IF(HelpMe7[[#This Row],[Age]]&lt;10,"From 5 to 10","More than 10")))</f>
        <v>More than 10</v>
      </c>
      <c r="AI9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45630.459027777775</v>
      </c>
      <c r="AJ9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75" spans="1:36" ht="14.45">
      <c r="A975" s="236" t="s">
        <v>12058</v>
      </c>
      <c r="B975" s="224" t="s">
        <v>117</v>
      </c>
      <c r="C975" s="224" t="s">
        <v>795</v>
      </c>
      <c r="D975" s="1" t="s">
        <v>6927</v>
      </c>
      <c r="E975" s="224" t="s">
        <v>4689</v>
      </c>
      <c r="F975" s="224" t="s">
        <v>881</v>
      </c>
      <c r="G975" s="224" t="s">
        <v>882</v>
      </c>
      <c r="H975" s="224" t="s">
        <v>131</v>
      </c>
      <c r="I975" s="227" t="s">
        <v>6856</v>
      </c>
      <c r="J975" s="225" t="s">
        <v>12059</v>
      </c>
      <c r="K975" s="224" t="s">
        <v>846</v>
      </c>
      <c r="L975" s="225" t="s">
        <v>855</v>
      </c>
      <c r="M975" s="224" t="s">
        <v>933</v>
      </c>
      <c r="N975" s="224" t="s">
        <v>924</v>
      </c>
      <c r="O975" s="224" t="s">
        <v>850</v>
      </c>
      <c r="P975" s="225" t="s">
        <v>12060</v>
      </c>
      <c r="Q975" s="224" t="s">
        <v>795</v>
      </c>
      <c r="R975" s="225" t="s">
        <v>855</v>
      </c>
      <c r="S975" s="225" t="s">
        <v>12060</v>
      </c>
      <c r="T975" s="225" t="s">
        <v>12059</v>
      </c>
      <c r="U975" s="224" t="s">
        <v>890</v>
      </c>
      <c r="V975" s="224" t="s">
        <v>855</v>
      </c>
      <c r="W975" s="224" t="s">
        <v>869</v>
      </c>
      <c r="X975" s="228" t="str">
        <f>VLOOKUP(HelpMe7[[#This Row],[Technician]],Technicians[#All],3,FALSE)</f>
        <v>RAK Ceramics</v>
      </c>
      <c r="Y975" s="228" t="str">
        <f>VLOOKUP(HelpMe7[[#This Row],[Technician]],Technicians[#All],2,FALSE)</f>
        <v>SAP Basis</v>
      </c>
      <c r="Z975" s="230" t="str">
        <f>IF((TEXT("Oct 28, 2024 00:00 AM","mmm dd, yyyy hh:mm") - TEXT(HelpMe7[[#This Row],[Updated Creation Date]],"mmm dd, yyyy hh:mm"))&gt;0, "Yes","No")</f>
        <v>No</v>
      </c>
      <c r="AA975" s="230">
        <f ca="1">IF(HelpMe7[[#This Row],[Updated Resolved Date]]="-",NOW()-TEXT(HelpMe7[[#This Row],[Updated Creation Date]],"mmm dd, yyyy hh:mm"),HelpMe7[[#This Row],[Updated Resolved Date]]-HelpMe7[[#This Row],[Updated Creation Date]])</f>
        <v>23.260296527776518</v>
      </c>
      <c r="AB975" s="231">
        <f>YEAR(TEXT(HelpMe7[[#This Row],[Updated Creation Date]],"mmm dd, yyyy hh:mm"))</f>
        <v>2024</v>
      </c>
      <c r="AC975" s="228">
        <f>WEEKNUM(TEXT(HelpMe7[[#This Row],[Updated Creation Date]],"mmm dd, yyyy hh:mm"),2)</f>
        <v>49</v>
      </c>
      <c r="AD975" s="228" t="str">
        <f>_xlfn.CONCAT(HelpMe7[[#This Row],[Year]],"-W",HelpMe7[[#This Row],[Week'#]])</f>
        <v>2024-W49</v>
      </c>
      <c r="AE975" s="228" t="str">
        <f>IFERROR(VLOOKUP(HelpMe7[[#This Row],[ID]],CGTracker[#All],11,FALSE),"No CG Status Found")</f>
        <v>No CG Status Found</v>
      </c>
      <c r="AF975" s="228">
        <f>MONTH(TEXT(HelpMe7[[#This Row],[Updated Creation Date]],"mmm dd, yyyy hh:mm"))</f>
        <v>12</v>
      </c>
      <c r="AG975" s="234" t="str">
        <f>_xlfn.CONCAT(HelpMe7[[#This Row],[Year]],"-M",HelpMe7[[#This Row],[Month]])</f>
        <v>2024-M12</v>
      </c>
      <c r="AH975" s="228" t="str">
        <f ca="1">IF(HelpMe7[[#This Row],[Age]]&lt;2,"Less than 2",IF(HelpMe7[[#This Row],[Age]]&lt;5,"From 2 to 5",IF(HelpMe7[[#This Row],[Age]]&lt;10,"From 5 to 10","More than 10")))</f>
        <v>More than 10</v>
      </c>
      <c r="AI9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45630.49722222222</v>
      </c>
      <c r="AJ9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76" spans="1:36" ht="14.45">
      <c r="A976" s="236" t="s">
        <v>12061</v>
      </c>
      <c r="B976" s="224" t="s">
        <v>156</v>
      </c>
      <c r="C976" s="224" t="s">
        <v>795</v>
      </c>
      <c r="D976" s="1" t="s">
        <v>6932</v>
      </c>
      <c r="E976" s="224" t="s">
        <v>6933</v>
      </c>
      <c r="F976" s="224" t="s">
        <v>518</v>
      </c>
      <c r="G976" s="224" t="s">
        <v>516</v>
      </c>
      <c r="H976" s="224" t="s">
        <v>403</v>
      </c>
      <c r="I976" s="227" t="s">
        <v>12062</v>
      </c>
      <c r="J976" s="225" t="s">
        <v>12063</v>
      </c>
      <c r="K976" s="224" t="s">
        <v>846</v>
      </c>
      <c r="L976" s="225" t="s">
        <v>12064</v>
      </c>
      <c r="M976" s="224" t="s">
        <v>933</v>
      </c>
      <c r="N976" s="224" t="s">
        <v>1156</v>
      </c>
      <c r="O976" s="224" t="s">
        <v>850</v>
      </c>
      <c r="P976" s="225" t="s">
        <v>12064</v>
      </c>
      <c r="Q976" s="224" t="s">
        <v>795</v>
      </c>
      <c r="R976" s="225" t="s">
        <v>12065</v>
      </c>
      <c r="S976" s="225" t="s">
        <v>12065</v>
      </c>
      <c r="T976" s="225" t="s">
        <v>12063</v>
      </c>
      <c r="U976" s="224" t="s">
        <v>855</v>
      </c>
      <c r="V976" s="224" t="s">
        <v>855</v>
      </c>
      <c r="W976" s="224" t="s">
        <v>869</v>
      </c>
      <c r="X976" s="228" t="str">
        <f>VLOOKUP(HelpMe7[[#This Row],[Technician]],Technicians[#All],3,FALSE)</f>
        <v>Capgemini</v>
      </c>
      <c r="Y976" s="228" t="str">
        <f>VLOOKUP(HelpMe7[[#This Row],[Technician]],Technicians[#All],2,FALSE)</f>
        <v>SAP SD</v>
      </c>
      <c r="Z976" s="230" t="str">
        <f>IF((TEXT("Oct 28, 2024 00:00 AM","mmm dd, yyyy hh:mm") - TEXT(HelpMe7[[#This Row],[Updated Creation Date]],"mmm dd, yyyy hh:mm"))&gt;0, "Yes","No")</f>
        <v>No</v>
      </c>
      <c r="AA976" s="230">
        <f ca="1">IF(HelpMe7[[#This Row],[Updated Resolved Date]]="-",NOW()-TEXT(HelpMe7[[#This Row],[Updated Creation Date]],"mmm dd, yyyy hh:mm"),HelpMe7[[#This Row],[Updated Resolved Date]]-HelpMe7[[#This Row],[Updated Creation Date]])</f>
        <v>1.8840277777781012</v>
      </c>
      <c r="AB976" s="231">
        <f>YEAR(TEXT(HelpMe7[[#This Row],[Updated Creation Date]],"mmm dd, yyyy hh:mm"))</f>
        <v>2024</v>
      </c>
      <c r="AC976" s="228">
        <f>WEEKNUM(TEXT(HelpMe7[[#This Row],[Updated Creation Date]],"mmm dd, yyyy hh:mm"),2)</f>
        <v>49</v>
      </c>
      <c r="AD976" s="228" t="str">
        <f>_xlfn.CONCAT(HelpMe7[[#This Row],[Year]],"-W",HelpMe7[[#This Row],[Week'#]])</f>
        <v>2024-W49</v>
      </c>
      <c r="AE976" s="228" t="str">
        <f>IFERROR(VLOOKUP(HelpMe7[[#This Row],[ID]],CGTracker[#All],11,FALSE),"No CG Status Found")</f>
        <v>No CG Status Found</v>
      </c>
      <c r="AF976" s="228">
        <f>MONTH(TEXT(HelpMe7[[#This Row],[Updated Creation Date]],"mmm dd, yyyy hh:mm"))</f>
        <v>12</v>
      </c>
      <c r="AG976" s="234" t="str">
        <f>_xlfn.CONCAT(HelpMe7[[#This Row],[Year]],"-M",HelpMe7[[#This Row],[Month]])</f>
        <v>2024-M12</v>
      </c>
      <c r="AH976" s="228" t="str">
        <f ca="1">IF(HelpMe7[[#This Row],[Age]]&lt;2,"Less than 2",IF(HelpMe7[[#This Row],[Age]]&lt;5,"From 2 to 5",IF(HelpMe7[[#This Row],[Age]]&lt;10,"From 5 to 10","More than 10")))</f>
        <v>Less than 2</v>
      </c>
      <c r="AI9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45630.519444444442</v>
      </c>
      <c r="AJ9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45632.40347222222</v>
      </c>
    </row>
    <row r="977" spans="1:36" ht="26.1">
      <c r="A977" s="236" t="s">
        <v>12066</v>
      </c>
      <c r="B977" s="224" t="s">
        <v>156</v>
      </c>
      <c r="C977" s="224" t="s">
        <v>892</v>
      </c>
      <c r="D977" s="1" t="s">
        <v>6939</v>
      </c>
      <c r="E977" s="224" t="s">
        <v>6362</v>
      </c>
      <c r="F977" s="224" t="s">
        <v>3586</v>
      </c>
      <c r="G977" s="224" t="s">
        <v>895</v>
      </c>
      <c r="H977" s="224" t="s">
        <v>403</v>
      </c>
      <c r="I977" s="227" t="s">
        <v>12067</v>
      </c>
      <c r="J977" s="225" t="s">
        <v>12068</v>
      </c>
      <c r="K977" s="224" t="s">
        <v>846</v>
      </c>
      <c r="L977" s="225" t="s">
        <v>11568</v>
      </c>
      <c r="M977" s="224" t="s">
        <v>5765</v>
      </c>
      <c r="N977" s="224" t="s">
        <v>5907</v>
      </c>
      <c r="O977" s="224" t="s">
        <v>1015</v>
      </c>
      <c r="P977" s="225" t="s">
        <v>11568</v>
      </c>
      <c r="Q977" s="224" t="s">
        <v>892</v>
      </c>
      <c r="R977" s="225" t="s">
        <v>11741</v>
      </c>
      <c r="S977" s="225" t="s">
        <v>11741</v>
      </c>
      <c r="T977" s="225" t="s">
        <v>12068</v>
      </c>
      <c r="U977" s="224" t="s">
        <v>855</v>
      </c>
      <c r="V977" s="224" t="s">
        <v>855</v>
      </c>
      <c r="W977" s="224" t="s">
        <v>869</v>
      </c>
      <c r="X977" s="228" t="str">
        <f>VLOOKUP(HelpMe7[[#This Row],[Technician]],Technicians[#All],3,FALSE)</f>
        <v>Capgemini</v>
      </c>
      <c r="Y977" s="228" t="str">
        <f>VLOOKUP(HelpMe7[[#This Row],[Technician]],Technicians[#All],2,FALSE)</f>
        <v>SAP PP</v>
      </c>
      <c r="Z977" s="230" t="str">
        <f>IF((TEXT("Oct 28, 2024 00:00 AM","mmm dd, yyyy hh:mm") - TEXT(HelpMe7[[#This Row],[Updated Creation Date]],"mmm dd, yyyy hh:mm"))&gt;0, "Yes","No")</f>
        <v>No</v>
      </c>
      <c r="AA977" s="230">
        <f ca="1">IF(HelpMe7[[#This Row],[Updated Resolved Date]]="-",NOW()-TEXT(HelpMe7[[#This Row],[Updated Creation Date]],"mmm dd, yyyy hh:mm"),HelpMe7[[#This Row],[Updated Resolved Date]]-HelpMe7[[#This Row],[Updated Creation Date]])</f>
        <v>7.2701388888890506</v>
      </c>
      <c r="AB977" s="231">
        <f>YEAR(TEXT(HelpMe7[[#This Row],[Updated Creation Date]],"mmm dd, yyyy hh:mm"))</f>
        <v>2024</v>
      </c>
      <c r="AC977" s="228">
        <f>WEEKNUM(TEXT(HelpMe7[[#This Row],[Updated Creation Date]],"mmm dd, yyyy hh:mm"),2)</f>
        <v>49</v>
      </c>
      <c r="AD977" s="228" t="str">
        <f>_xlfn.CONCAT(HelpMe7[[#This Row],[Year]],"-W",HelpMe7[[#This Row],[Week'#]])</f>
        <v>2024-W49</v>
      </c>
      <c r="AE977" s="228" t="str">
        <f>IFERROR(VLOOKUP(HelpMe7[[#This Row],[ID]],CGTracker[#All],11,FALSE),"No CG Status Found")</f>
        <v>No CG Status Found</v>
      </c>
      <c r="AF977" s="228">
        <f>MONTH(TEXT(HelpMe7[[#This Row],[Updated Creation Date]],"mmm dd, yyyy hh:mm"))</f>
        <v>12</v>
      </c>
      <c r="AG977" s="234" t="str">
        <f>_xlfn.CONCAT(HelpMe7[[#This Row],[Year]],"-M",HelpMe7[[#This Row],[Month]])</f>
        <v>2024-M12</v>
      </c>
      <c r="AH977" s="228" t="str">
        <f ca="1">IF(HelpMe7[[#This Row],[Age]]&lt;2,"Less than 2",IF(HelpMe7[[#This Row],[Age]]&lt;5,"From 2 to 5",IF(HelpMe7[[#This Row],[Age]]&lt;10,"From 5 to 10","More than 10")))</f>
        <v>From 5 to 10</v>
      </c>
      <c r="AI9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45630.447222222225</v>
      </c>
      <c r="AJ9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45637.717361111114</v>
      </c>
    </row>
    <row r="978" spans="1:36" ht="14.45">
      <c r="A978" s="236" t="s">
        <v>12069</v>
      </c>
      <c r="B978" s="224" t="s">
        <v>156</v>
      </c>
      <c r="C978" s="224" t="s">
        <v>841</v>
      </c>
      <c r="D978" s="1" t="s">
        <v>629</v>
      </c>
      <c r="E978" s="224" t="s">
        <v>6944</v>
      </c>
      <c r="F978" s="224" t="s">
        <v>2232</v>
      </c>
      <c r="G978" s="224" t="s">
        <v>882</v>
      </c>
      <c r="H978" s="224" t="s">
        <v>403</v>
      </c>
      <c r="I978" s="227" t="s">
        <v>6871</v>
      </c>
      <c r="J978" s="225" t="s">
        <v>12070</v>
      </c>
      <c r="K978" s="224" t="s">
        <v>846</v>
      </c>
      <c r="L978" s="225" t="s">
        <v>12071</v>
      </c>
      <c r="M978" s="224" t="s">
        <v>933</v>
      </c>
      <c r="N978" s="224" t="s">
        <v>6948</v>
      </c>
      <c r="O978" s="224" t="s">
        <v>850</v>
      </c>
      <c r="P978" s="225" t="s">
        <v>12071</v>
      </c>
      <c r="Q978" s="224" t="s">
        <v>841</v>
      </c>
      <c r="R978" s="225" t="s">
        <v>12072</v>
      </c>
      <c r="S978" s="225" t="s">
        <v>12073</v>
      </c>
      <c r="T978" s="225" t="s">
        <v>12070</v>
      </c>
      <c r="U978" s="224" t="s">
        <v>855</v>
      </c>
      <c r="V978" s="224" t="s">
        <v>855</v>
      </c>
      <c r="W978" s="224" t="s">
        <v>869</v>
      </c>
      <c r="X978" s="228" t="str">
        <f>VLOOKUP(HelpMe7[[#This Row],[Technician]],Technicians[#All],3,FALSE)</f>
        <v>Capgemini</v>
      </c>
      <c r="Y978" s="228" t="str">
        <f>VLOOKUP(HelpMe7[[#This Row],[Technician]],Technicians[#All],2,FALSE)</f>
        <v>SAP MM</v>
      </c>
      <c r="Z978" s="230" t="str">
        <f>IF((TEXT("Oct 28, 2024 00:00 AM","mmm dd, yyyy hh:mm") - TEXT(HelpMe7[[#This Row],[Updated Creation Date]],"mmm dd, yyyy hh:mm"))&gt;0, "Yes","No")</f>
        <v>No</v>
      </c>
      <c r="AA978" s="230">
        <f ca="1">IF(HelpMe7[[#This Row],[Updated Resolved Date]]="-",NOW()-TEXT(HelpMe7[[#This Row],[Updated Creation Date]],"mmm dd, yyyy hh:mm"),HelpMe7[[#This Row],[Updated Resolved Date]]-HelpMe7[[#This Row],[Updated Creation Date]])</f>
        <v>5.8527777777781012</v>
      </c>
      <c r="AB978" s="231">
        <f>YEAR(TEXT(HelpMe7[[#This Row],[Updated Creation Date]],"mmm dd, yyyy hh:mm"))</f>
        <v>2024</v>
      </c>
      <c r="AC978" s="228">
        <f>WEEKNUM(TEXT(HelpMe7[[#This Row],[Updated Creation Date]],"mmm dd, yyyy hh:mm"),2)</f>
        <v>49</v>
      </c>
      <c r="AD978" s="228" t="str">
        <f>_xlfn.CONCAT(HelpMe7[[#This Row],[Year]],"-W",HelpMe7[[#This Row],[Week'#]])</f>
        <v>2024-W49</v>
      </c>
      <c r="AE978" s="228" t="str">
        <f>IFERROR(VLOOKUP(HelpMe7[[#This Row],[ID]],CGTracker[#All],11,FALSE),"No CG Status Found")</f>
        <v>No CG Status Found</v>
      </c>
      <c r="AF978" s="228">
        <f>MONTH(TEXT(HelpMe7[[#This Row],[Updated Creation Date]],"mmm dd, yyyy hh:mm"))</f>
        <v>12</v>
      </c>
      <c r="AG978" s="234" t="str">
        <f>_xlfn.CONCAT(HelpMe7[[#This Row],[Year]],"-M",HelpMe7[[#This Row],[Month]])</f>
        <v>2024-M12</v>
      </c>
      <c r="AH978" s="228" t="str">
        <f ca="1">IF(HelpMe7[[#This Row],[Age]]&lt;2,"Less than 2",IF(HelpMe7[[#This Row],[Age]]&lt;5,"From 2 to 5",IF(HelpMe7[[#This Row],[Age]]&lt;10,"From 5 to 10","More than 10")))</f>
        <v>From 5 to 10</v>
      </c>
      <c r="AI9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45630.60833333333</v>
      </c>
      <c r="AJ9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45636.461111111108</v>
      </c>
    </row>
    <row r="979" spans="1:36" ht="14.45">
      <c r="A979" s="236" t="s">
        <v>12074</v>
      </c>
      <c r="B979" s="224" t="s">
        <v>156</v>
      </c>
      <c r="C979" s="224" t="s">
        <v>795</v>
      </c>
      <c r="D979" s="1" t="s">
        <v>6952</v>
      </c>
      <c r="E979" s="224" t="s">
        <v>1512</v>
      </c>
      <c r="F979" s="224" t="s">
        <v>881</v>
      </c>
      <c r="G979" s="224" t="s">
        <v>882</v>
      </c>
      <c r="H979" s="224" t="s">
        <v>403</v>
      </c>
      <c r="I979" s="227" t="s">
        <v>12075</v>
      </c>
      <c r="J979" s="225" t="s">
        <v>12076</v>
      </c>
      <c r="K979" s="224" t="s">
        <v>846</v>
      </c>
      <c r="L979" s="225" t="s">
        <v>11612</v>
      </c>
      <c r="M979" s="224" t="s">
        <v>933</v>
      </c>
      <c r="N979" s="224" t="s">
        <v>1516</v>
      </c>
      <c r="O979" s="224" t="s">
        <v>850</v>
      </c>
      <c r="P979" s="225" t="s">
        <v>11612</v>
      </c>
      <c r="Q979" s="224" t="s">
        <v>795</v>
      </c>
      <c r="R979" s="225" t="s">
        <v>12077</v>
      </c>
      <c r="S979" s="225" t="s">
        <v>12077</v>
      </c>
      <c r="T979" s="225" t="s">
        <v>12076</v>
      </c>
      <c r="U979" s="224" t="s">
        <v>855</v>
      </c>
      <c r="V979" s="224" t="s">
        <v>855</v>
      </c>
      <c r="W979" s="224" t="s">
        <v>869</v>
      </c>
      <c r="X979" s="228" t="str">
        <f>VLOOKUP(HelpMe7[[#This Row],[Technician]],Technicians[#All],3,FALSE)</f>
        <v>RAK Ceramics</v>
      </c>
      <c r="Y979" s="228" t="str">
        <f>VLOOKUP(HelpMe7[[#This Row],[Technician]],Technicians[#All],2,FALSE)</f>
        <v>SAP Basis</v>
      </c>
      <c r="Z979" s="230" t="str">
        <f>IF((TEXT("Oct 28, 2024 00:00 AM","mmm dd, yyyy hh:mm") - TEXT(HelpMe7[[#This Row],[Updated Creation Date]],"mmm dd, yyyy hh:mm"))&gt;0, "Yes","No")</f>
        <v>No</v>
      </c>
      <c r="AA979" s="230">
        <f ca="1">IF(HelpMe7[[#This Row],[Updated Resolved Date]]="-",NOW()-TEXT(HelpMe7[[#This Row],[Updated Creation Date]],"mmm dd, yyyy hh:mm"),HelpMe7[[#This Row],[Updated Resolved Date]]-HelpMe7[[#This Row],[Updated Creation Date]])</f>
        <v>0.78402777777228039</v>
      </c>
      <c r="AB979" s="231">
        <f>YEAR(TEXT(HelpMe7[[#This Row],[Updated Creation Date]],"mmm dd, yyyy hh:mm"))</f>
        <v>2024</v>
      </c>
      <c r="AC979" s="228">
        <f>WEEKNUM(TEXT(HelpMe7[[#This Row],[Updated Creation Date]],"mmm dd, yyyy hh:mm"),2)</f>
        <v>49</v>
      </c>
      <c r="AD979" s="228" t="str">
        <f>_xlfn.CONCAT(HelpMe7[[#This Row],[Year]],"-W",HelpMe7[[#This Row],[Week'#]])</f>
        <v>2024-W49</v>
      </c>
      <c r="AE979" s="228" t="str">
        <f>IFERROR(VLOOKUP(HelpMe7[[#This Row],[ID]],CGTracker[#All],11,FALSE),"No CG Status Found")</f>
        <v>No CG Status Found</v>
      </c>
      <c r="AF979" s="228">
        <f>MONTH(TEXT(HelpMe7[[#This Row],[Updated Creation Date]],"mmm dd, yyyy hh:mm"))</f>
        <v>12</v>
      </c>
      <c r="AG979" s="234" t="str">
        <f>_xlfn.CONCAT(HelpMe7[[#This Row],[Year]],"-M",HelpMe7[[#This Row],[Month]])</f>
        <v>2024-M12</v>
      </c>
      <c r="AH979" s="228" t="str">
        <f ca="1">IF(HelpMe7[[#This Row],[Age]]&lt;2,"Less than 2",IF(HelpMe7[[#This Row],[Age]]&lt;5,"From 2 to 5",IF(HelpMe7[[#This Row],[Age]]&lt;10,"From 5 to 10","More than 10")))</f>
        <v>Less than 2</v>
      </c>
      <c r="AI9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45630.652777777781</v>
      </c>
      <c r="AJ9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45631.436805555553</v>
      </c>
    </row>
    <row r="980" spans="1:36" ht="26.1">
      <c r="A980" s="236" t="s">
        <v>12078</v>
      </c>
      <c r="B980" s="224" t="s">
        <v>117</v>
      </c>
      <c r="C980" s="224" t="s">
        <v>795</v>
      </c>
      <c r="D980" s="1" t="s">
        <v>6957</v>
      </c>
      <c r="E980" s="224" t="s">
        <v>6958</v>
      </c>
      <c r="F980" s="224" t="s">
        <v>881</v>
      </c>
      <c r="G980" s="224" t="s">
        <v>882</v>
      </c>
      <c r="H980" s="224" t="s">
        <v>403</v>
      </c>
      <c r="I980" s="227" t="s">
        <v>12079</v>
      </c>
      <c r="J980" s="225" t="s">
        <v>12080</v>
      </c>
      <c r="K980" s="224" t="s">
        <v>890</v>
      </c>
      <c r="L980" s="225" t="s">
        <v>9869</v>
      </c>
      <c r="M980" s="224" t="s">
        <v>933</v>
      </c>
      <c r="N980" s="224" t="s">
        <v>2139</v>
      </c>
      <c r="O980" s="224" t="s">
        <v>850</v>
      </c>
      <c r="P980" s="225" t="s">
        <v>9869</v>
      </c>
      <c r="Q980" s="224" t="s">
        <v>795</v>
      </c>
      <c r="R980" s="225" t="s">
        <v>12081</v>
      </c>
      <c r="S980" s="225" t="s">
        <v>12081</v>
      </c>
      <c r="T980" s="225" t="s">
        <v>12080</v>
      </c>
      <c r="U980" s="224" t="s">
        <v>890</v>
      </c>
      <c r="V980" s="224" t="s">
        <v>855</v>
      </c>
      <c r="W980" s="224" t="s">
        <v>938</v>
      </c>
      <c r="X980" s="228" t="str">
        <f>VLOOKUP(HelpMe7[[#This Row],[Technician]],Technicians[#All],3,FALSE)</f>
        <v>RAK Ceramics</v>
      </c>
      <c r="Y980" s="228" t="str">
        <f>VLOOKUP(HelpMe7[[#This Row],[Technician]],Technicians[#All],2,FALSE)</f>
        <v>SAP Basis</v>
      </c>
      <c r="Z980" s="230" t="str">
        <f>IF((TEXT("Oct 28, 2024 00:00 AM","mmm dd, yyyy hh:mm") - TEXT(HelpMe7[[#This Row],[Updated Creation Date]],"mmm dd, yyyy hh:mm"))&gt;0, "Yes","No")</f>
        <v>No</v>
      </c>
      <c r="AA980" s="230">
        <f ca="1">IF(HelpMe7[[#This Row],[Updated Resolved Date]]="-",NOW()-TEXT(HelpMe7[[#This Row],[Updated Creation Date]],"mmm dd, yyyy hh:mm"),HelpMe7[[#This Row],[Updated Resolved Date]]-HelpMe7[[#This Row],[Updated Creation Date]])</f>
        <v>4.8173611111124046</v>
      </c>
      <c r="AB980" s="231">
        <f>YEAR(TEXT(HelpMe7[[#This Row],[Updated Creation Date]],"mmm dd, yyyy hh:mm"))</f>
        <v>2024</v>
      </c>
      <c r="AC980" s="228">
        <f>WEEKNUM(TEXT(HelpMe7[[#This Row],[Updated Creation Date]],"mmm dd, yyyy hh:mm"),2)</f>
        <v>49</v>
      </c>
      <c r="AD980" s="228" t="str">
        <f>_xlfn.CONCAT(HelpMe7[[#This Row],[Year]],"-W",HelpMe7[[#This Row],[Week'#]])</f>
        <v>2024-W49</v>
      </c>
      <c r="AE980" s="228" t="str">
        <f>IFERROR(VLOOKUP(HelpMe7[[#This Row],[ID]],CGTracker[#All],11,FALSE),"No CG Status Found")</f>
        <v>No CG Status Found</v>
      </c>
      <c r="AF980" s="228">
        <f>MONTH(TEXT(HelpMe7[[#This Row],[Updated Creation Date]],"mmm dd, yyyy hh:mm"))</f>
        <v>12</v>
      </c>
      <c r="AG980" s="234" t="str">
        <f>_xlfn.CONCAT(HelpMe7[[#This Row],[Year]],"-M",HelpMe7[[#This Row],[Month]])</f>
        <v>2024-M12</v>
      </c>
      <c r="AH980" s="228" t="str">
        <f ca="1">IF(HelpMe7[[#This Row],[Age]]&lt;2,"Less than 2",IF(HelpMe7[[#This Row],[Age]]&lt;5,"From 2 to 5",IF(HelpMe7[[#This Row],[Age]]&lt;10,"From 5 to 10","More than 10")))</f>
        <v>From 2 to 5</v>
      </c>
      <c r="AI9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45630.706944444442</v>
      </c>
      <c r="AJ9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45635.524305555555</v>
      </c>
    </row>
    <row r="981" spans="1:36" ht="14.45">
      <c r="A981" s="236" t="s">
        <v>12082</v>
      </c>
      <c r="B981" s="224" t="s">
        <v>156</v>
      </c>
      <c r="C981" s="224" t="s">
        <v>892</v>
      </c>
      <c r="D981" s="1" t="s">
        <v>6963</v>
      </c>
      <c r="E981" s="224" t="s">
        <v>2448</v>
      </c>
      <c r="F981" s="224" t="s">
        <v>881</v>
      </c>
      <c r="G981" s="224" t="s">
        <v>882</v>
      </c>
      <c r="H981" s="224" t="s">
        <v>403</v>
      </c>
      <c r="I981" s="227" t="s">
        <v>12083</v>
      </c>
      <c r="J981" s="225" t="s">
        <v>12084</v>
      </c>
      <c r="K981" s="224" t="s">
        <v>846</v>
      </c>
      <c r="L981" s="225" t="s">
        <v>12085</v>
      </c>
      <c r="M981" s="224" t="s">
        <v>2448</v>
      </c>
      <c r="N981" s="224" t="s">
        <v>886</v>
      </c>
      <c r="O981" s="224" t="s">
        <v>917</v>
      </c>
      <c r="P981" s="225" t="s">
        <v>12085</v>
      </c>
      <c r="Q981" s="224" t="s">
        <v>892</v>
      </c>
      <c r="R981" s="225" t="s">
        <v>12086</v>
      </c>
      <c r="S981" s="225" t="s">
        <v>12086</v>
      </c>
      <c r="T981" s="225" t="s">
        <v>12084</v>
      </c>
      <c r="U981" s="224" t="s">
        <v>855</v>
      </c>
      <c r="V981" s="224" t="s">
        <v>855</v>
      </c>
      <c r="W981" s="224" t="s">
        <v>869</v>
      </c>
      <c r="X981" s="228" t="str">
        <f>VLOOKUP(HelpMe7[[#This Row],[Technician]],Technicians[#All],3,FALSE)</f>
        <v>RAK Ceramics</v>
      </c>
      <c r="Y981" s="228" t="str">
        <f>VLOOKUP(HelpMe7[[#This Row],[Technician]],Technicians[#All],2,FALSE)</f>
        <v>SAP Basis</v>
      </c>
      <c r="Z981" s="230" t="str">
        <f>IF((TEXT("Oct 28, 2024 00:00 AM","mmm dd, yyyy hh:mm") - TEXT(HelpMe7[[#This Row],[Updated Creation Date]],"mmm dd, yyyy hh:mm"))&gt;0, "Yes","No")</f>
        <v>No</v>
      </c>
      <c r="AA981" s="230">
        <f ca="1">IF(HelpMe7[[#This Row],[Updated Resolved Date]]="-",NOW()-TEXT(HelpMe7[[#This Row],[Updated Creation Date]],"mmm dd, yyyy hh:mm"),HelpMe7[[#This Row],[Updated Resolved Date]]-HelpMe7[[#This Row],[Updated Creation Date]])</f>
        <v>2.0083333333313931</v>
      </c>
      <c r="AB981" s="231">
        <f>YEAR(TEXT(HelpMe7[[#This Row],[Updated Creation Date]],"mmm dd, yyyy hh:mm"))</f>
        <v>2024</v>
      </c>
      <c r="AC981" s="228">
        <f>WEEKNUM(TEXT(HelpMe7[[#This Row],[Updated Creation Date]],"mmm dd, yyyy hh:mm"),2)</f>
        <v>49</v>
      </c>
      <c r="AD981" s="228" t="str">
        <f>_xlfn.CONCAT(HelpMe7[[#This Row],[Year]],"-W",HelpMe7[[#This Row],[Week'#]])</f>
        <v>2024-W49</v>
      </c>
      <c r="AE981" s="228" t="str">
        <f>IFERROR(VLOOKUP(HelpMe7[[#This Row],[ID]],CGTracker[#All],11,FALSE),"No CG Status Found")</f>
        <v>No CG Status Found</v>
      </c>
      <c r="AF981" s="228">
        <f>MONTH(TEXT(HelpMe7[[#This Row],[Updated Creation Date]],"mmm dd, yyyy hh:mm"))</f>
        <v>12</v>
      </c>
      <c r="AG981" s="234" t="str">
        <f>_xlfn.CONCAT(HelpMe7[[#This Row],[Year]],"-M",HelpMe7[[#This Row],[Month]])</f>
        <v>2024-M12</v>
      </c>
      <c r="AH981" s="228" t="str">
        <f ca="1">IF(HelpMe7[[#This Row],[Age]]&lt;2,"Less than 2",IF(HelpMe7[[#This Row],[Age]]&lt;5,"From 2 to 5",IF(HelpMe7[[#This Row],[Age]]&lt;10,"From 5 to 10","More than 10")))</f>
        <v>From 2 to 5</v>
      </c>
      <c r="AI9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45630.704861111109</v>
      </c>
      <c r="AJ9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45632.713194444441</v>
      </c>
    </row>
    <row r="982" spans="1:36" ht="14.45">
      <c r="A982" s="236" t="s">
        <v>12087</v>
      </c>
      <c r="B982" s="224" t="s">
        <v>117</v>
      </c>
      <c r="C982" s="224" t="s">
        <v>795</v>
      </c>
      <c r="D982" s="1" t="s">
        <v>6975</v>
      </c>
      <c r="E982" s="224" t="s">
        <v>4106</v>
      </c>
      <c r="F982" s="224" t="s">
        <v>881</v>
      </c>
      <c r="G982" s="224" t="s">
        <v>882</v>
      </c>
      <c r="H982" s="224" t="s">
        <v>403</v>
      </c>
      <c r="I982" s="227" t="s">
        <v>12088</v>
      </c>
      <c r="J982" s="225" t="s">
        <v>12089</v>
      </c>
      <c r="K982" s="224" t="s">
        <v>846</v>
      </c>
      <c r="L982" s="225" t="s">
        <v>8760</v>
      </c>
      <c r="M982" s="224" t="s">
        <v>933</v>
      </c>
      <c r="N982" s="224" t="s">
        <v>1024</v>
      </c>
      <c r="O982" s="224" t="s">
        <v>850</v>
      </c>
      <c r="P982" s="225" t="s">
        <v>8760</v>
      </c>
      <c r="Q982" s="224" t="s">
        <v>795</v>
      </c>
      <c r="R982" s="225" t="s">
        <v>12090</v>
      </c>
      <c r="S982" s="225" t="s">
        <v>12090</v>
      </c>
      <c r="T982" s="225" t="s">
        <v>12089</v>
      </c>
      <c r="U982" s="224" t="s">
        <v>890</v>
      </c>
      <c r="V982" s="224" t="s">
        <v>855</v>
      </c>
      <c r="W982" s="224" t="s">
        <v>869</v>
      </c>
      <c r="X982" s="228" t="str">
        <f>VLOOKUP(HelpMe7[[#This Row],[Technician]],Technicians[#All],3,FALSE)</f>
        <v>RAK Ceramics</v>
      </c>
      <c r="Y982" s="228" t="str">
        <f>VLOOKUP(HelpMe7[[#This Row],[Technician]],Technicians[#All],2,FALSE)</f>
        <v>SAP Basis</v>
      </c>
      <c r="Z982" s="230" t="str">
        <f>IF((TEXT("Oct 28, 2024 00:00 AM","mmm dd, yyyy hh:mm") - TEXT(HelpMe7[[#This Row],[Updated Creation Date]],"mmm dd, yyyy hh:mm"))&gt;0, "Yes","No")</f>
        <v>No</v>
      </c>
      <c r="AA982" s="230">
        <f ca="1">IF(HelpMe7[[#This Row],[Updated Resolved Date]]="-",NOW()-TEXT(HelpMe7[[#This Row],[Updated Creation Date]],"mmm dd, yyyy hh:mm"),HelpMe7[[#This Row],[Updated Resolved Date]]-HelpMe7[[#This Row],[Updated Creation Date]])</f>
        <v>6.882638888891961</v>
      </c>
      <c r="AB982" s="231">
        <f>YEAR(TEXT(HelpMe7[[#This Row],[Updated Creation Date]],"mmm dd, yyyy hh:mm"))</f>
        <v>2024</v>
      </c>
      <c r="AC982" s="228">
        <f>WEEKNUM(TEXT(HelpMe7[[#This Row],[Updated Creation Date]],"mmm dd, yyyy hh:mm"),2)</f>
        <v>49</v>
      </c>
      <c r="AD982" s="228" t="str">
        <f>_xlfn.CONCAT(HelpMe7[[#This Row],[Year]],"-W",HelpMe7[[#This Row],[Week'#]])</f>
        <v>2024-W49</v>
      </c>
      <c r="AE982" s="228" t="str">
        <f>IFERROR(VLOOKUP(HelpMe7[[#This Row],[ID]],CGTracker[#All],11,FALSE),"No CG Status Found")</f>
        <v>No CG Status Found</v>
      </c>
      <c r="AF982" s="228">
        <f>MONTH(TEXT(HelpMe7[[#This Row],[Updated Creation Date]],"mmm dd, yyyy hh:mm"))</f>
        <v>12</v>
      </c>
      <c r="AG982" s="234" t="str">
        <f>_xlfn.CONCAT(HelpMe7[[#This Row],[Year]],"-M",HelpMe7[[#This Row],[Month]])</f>
        <v>2024-M12</v>
      </c>
      <c r="AH982" s="228" t="str">
        <f ca="1">IF(HelpMe7[[#This Row],[Age]]&lt;2,"Less than 2",IF(HelpMe7[[#This Row],[Age]]&lt;5,"From 2 to 5",IF(HelpMe7[[#This Row],[Age]]&lt;10,"From 5 to 10","More than 10")))</f>
        <v>From 5 to 10</v>
      </c>
      <c r="AI9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45631.770138888889</v>
      </c>
      <c r="AJ9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45638.652777777781</v>
      </c>
    </row>
    <row r="983" spans="1:36" ht="14.45">
      <c r="A983" s="236" t="s">
        <v>12091</v>
      </c>
      <c r="B983" s="224" t="s">
        <v>156</v>
      </c>
      <c r="C983" s="224" t="s">
        <v>795</v>
      </c>
      <c r="D983" s="1" t="s">
        <v>617</v>
      </c>
      <c r="E983" s="224" t="s">
        <v>6980</v>
      </c>
      <c r="F983" s="224" t="s">
        <v>2387</v>
      </c>
      <c r="G983" s="224" t="s">
        <v>1011</v>
      </c>
      <c r="H983" s="224" t="s">
        <v>268</v>
      </c>
      <c r="I983" s="227" t="s">
        <v>12092</v>
      </c>
      <c r="J983" s="225" t="s">
        <v>12093</v>
      </c>
      <c r="K983" s="224" t="s">
        <v>846</v>
      </c>
      <c r="L983" s="225" t="s">
        <v>855</v>
      </c>
      <c r="M983" s="224" t="s">
        <v>933</v>
      </c>
      <c r="N983" s="224" t="s">
        <v>6983</v>
      </c>
      <c r="O983" s="224" t="s">
        <v>850</v>
      </c>
      <c r="P983" s="225" t="s">
        <v>12094</v>
      </c>
      <c r="Q983" s="224" t="s">
        <v>795</v>
      </c>
      <c r="R983" s="225" t="s">
        <v>855</v>
      </c>
      <c r="S983" s="225" t="s">
        <v>12094</v>
      </c>
      <c r="T983" s="225" t="s">
        <v>12093</v>
      </c>
      <c r="U983" s="224" t="s">
        <v>855</v>
      </c>
      <c r="V983" s="224" t="s">
        <v>855</v>
      </c>
      <c r="W983" s="224" t="s">
        <v>869</v>
      </c>
      <c r="X983" s="228" t="str">
        <f>VLOOKUP(HelpMe7[[#This Row],[Technician]],Technicians[#All],3,FALSE)</f>
        <v>Capgemini</v>
      </c>
      <c r="Y983" s="228" t="str">
        <f>VLOOKUP(HelpMe7[[#This Row],[Technician]],Technicians[#All],2,FALSE)</f>
        <v>SAP FICO</v>
      </c>
      <c r="Z983" s="230" t="str">
        <f>IF((TEXT("Oct 28, 2024 00:00 AM","mmm dd, yyyy hh:mm") - TEXT(HelpMe7[[#This Row],[Updated Creation Date]],"mmm dd, yyyy hh:mm"))&gt;0, "Yes","No")</f>
        <v>No</v>
      </c>
      <c r="AA983" s="230">
        <f ca="1">IF(HelpMe7[[#This Row],[Updated Resolved Date]]="-",NOW()-TEXT(HelpMe7[[#This Row],[Updated Creation Date]],"mmm dd, yyyy hh:mm"),HelpMe7[[#This Row],[Updated Resolved Date]]-HelpMe7[[#This Row],[Updated Creation Date]])</f>
        <v>21.905435416665568</v>
      </c>
      <c r="AB983" s="231">
        <f>YEAR(TEXT(HelpMe7[[#This Row],[Updated Creation Date]],"mmm dd, yyyy hh:mm"))</f>
        <v>2024</v>
      </c>
      <c r="AC983" s="228">
        <f>WEEKNUM(TEXT(HelpMe7[[#This Row],[Updated Creation Date]],"mmm dd, yyyy hh:mm"),2)</f>
        <v>49</v>
      </c>
      <c r="AD983" s="228" t="str">
        <f>_xlfn.CONCAT(HelpMe7[[#This Row],[Year]],"-W",HelpMe7[[#This Row],[Week'#]])</f>
        <v>2024-W49</v>
      </c>
      <c r="AE983" s="228" t="str">
        <f>IFERROR(VLOOKUP(HelpMe7[[#This Row],[ID]],CGTracker[#All],11,FALSE),"No CG Status Found")</f>
        <v>No CG Status Found</v>
      </c>
      <c r="AF983" s="228">
        <f>MONTH(TEXT(HelpMe7[[#This Row],[Updated Creation Date]],"mmm dd, yyyy hh:mm"))</f>
        <v>12</v>
      </c>
      <c r="AG983" s="234" t="str">
        <f>_xlfn.CONCAT(HelpMe7[[#This Row],[Year]],"-M",HelpMe7[[#This Row],[Month]])</f>
        <v>2024-M12</v>
      </c>
      <c r="AH983" s="228" t="str">
        <f ca="1">IF(HelpMe7[[#This Row],[Age]]&lt;2,"Less than 2",IF(HelpMe7[[#This Row],[Age]]&lt;5,"From 2 to 5",IF(HelpMe7[[#This Row],[Age]]&lt;10,"From 5 to 10","More than 10")))</f>
        <v>More than 10</v>
      </c>
      <c r="AI9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45631.852083333331</v>
      </c>
      <c r="AJ9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84" spans="1:36" ht="13.5" customHeight="1">
      <c r="A984" s="236" t="s">
        <v>12095</v>
      </c>
      <c r="B984" s="224" t="s">
        <v>156</v>
      </c>
      <c r="C984" s="224" t="s">
        <v>795</v>
      </c>
      <c r="D984" s="1" t="s">
        <v>6996</v>
      </c>
      <c r="E984" s="224" t="s">
        <v>2226</v>
      </c>
      <c r="F984" s="224" t="s">
        <v>881</v>
      </c>
      <c r="G984" s="224" t="s">
        <v>882</v>
      </c>
      <c r="H984" s="224" t="s">
        <v>403</v>
      </c>
      <c r="I984" s="227" t="s">
        <v>12096</v>
      </c>
      <c r="J984" s="225" t="s">
        <v>12097</v>
      </c>
      <c r="K984" s="224" t="s">
        <v>846</v>
      </c>
      <c r="L984" s="225" t="s">
        <v>9869</v>
      </c>
      <c r="M984" s="224" t="s">
        <v>933</v>
      </c>
      <c r="N984" s="224" t="s">
        <v>1098</v>
      </c>
      <c r="O984" s="224" t="s">
        <v>850</v>
      </c>
      <c r="P984" s="225" t="s">
        <v>9869</v>
      </c>
      <c r="Q984" s="224" t="s">
        <v>795</v>
      </c>
      <c r="R984" s="225" t="s">
        <v>12098</v>
      </c>
      <c r="S984" s="225" t="s">
        <v>12098</v>
      </c>
      <c r="T984" s="225" t="s">
        <v>12097</v>
      </c>
      <c r="U984" s="224" t="s">
        <v>855</v>
      </c>
      <c r="V984" s="224" t="s">
        <v>855</v>
      </c>
      <c r="W984" s="224" t="s">
        <v>869</v>
      </c>
      <c r="X984" s="228" t="str">
        <f>VLOOKUP(HelpMe7[[#This Row],[Technician]],Technicians[#All],3,FALSE)</f>
        <v>RAK Ceramics</v>
      </c>
      <c r="Y984" s="228" t="str">
        <f>VLOOKUP(HelpMe7[[#This Row],[Technician]],Technicians[#All],2,FALSE)</f>
        <v>SAP Basis</v>
      </c>
      <c r="Z984" s="230" t="str">
        <f>IF((TEXT("Oct 28, 2024 00:00 AM","mmm dd, yyyy hh:mm") - TEXT(HelpMe7[[#This Row],[Updated Creation Date]],"mmm dd, yyyy hh:mm"))&gt;0, "Yes","No")</f>
        <v>No</v>
      </c>
      <c r="AA984" s="230">
        <f ca="1">IF(HelpMe7[[#This Row],[Updated Resolved Date]]="-",NOW()-TEXT(HelpMe7[[#This Row],[Updated Creation Date]],"mmm dd, yyyy hh:mm"),HelpMe7[[#This Row],[Updated Resolved Date]]-HelpMe7[[#This Row],[Updated Creation Date]])</f>
        <v>3.0888888888875954</v>
      </c>
      <c r="AB984" s="231">
        <f>YEAR(TEXT(HelpMe7[[#This Row],[Updated Creation Date]],"mmm dd, yyyy hh:mm"))</f>
        <v>2024</v>
      </c>
      <c r="AC984" s="228">
        <f>WEEKNUM(TEXT(HelpMe7[[#This Row],[Updated Creation Date]],"mmm dd, yyyy hh:mm"),2)</f>
        <v>49</v>
      </c>
      <c r="AD984" s="228" t="str">
        <f>_xlfn.CONCAT(HelpMe7[[#This Row],[Year]],"-W",HelpMe7[[#This Row],[Week'#]])</f>
        <v>2024-W49</v>
      </c>
      <c r="AE984" s="228" t="str">
        <f>IFERROR(VLOOKUP(HelpMe7[[#This Row],[ID]],CGTracker[#All],11,FALSE),"No CG Status Found")</f>
        <v>No CG Status Found</v>
      </c>
      <c r="AF984" s="228">
        <f>MONTH(TEXT(HelpMe7[[#This Row],[Updated Creation Date]],"mmm dd, yyyy hh:mm"))</f>
        <v>12</v>
      </c>
      <c r="AG984" s="228" t="str">
        <f>_xlfn.CONCAT(HelpMe7[[#This Row],[Year]],"-M",HelpMe7[[#This Row],[Month]])</f>
        <v>2024-M12</v>
      </c>
      <c r="AH984" s="228" t="str">
        <f ca="1">IF(HelpMe7[[#This Row],[Age]]&lt;2,"Less than 2",IF(HelpMe7[[#This Row],[Age]]&lt;5,"From 2 to 5",IF(HelpMe7[[#This Row],[Age]]&lt;10,"From 5 to 10","More than 10")))</f>
        <v>From 2 to 5</v>
      </c>
      <c r="AI9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45632.43472222222</v>
      </c>
      <c r="AJ9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45635.523611111108</v>
      </c>
    </row>
    <row r="985" spans="1:36" ht="13.5" customHeight="1">
      <c r="A985" s="236" t="s">
        <v>12099</v>
      </c>
      <c r="B985" s="224" t="s">
        <v>117</v>
      </c>
      <c r="C985" s="224" t="s">
        <v>795</v>
      </c>
      <c r="D985" s="1" t="s">
        <v>7001</v>
      </c>
      <c r="E985" s="224" t="s">
        <v>7002</v>
      </c>
      <c r="F985" s="224" t="s">
        <v>881</v>
      </c>
      <c r="G985" s="224" t="s">
        <v>882</v>
      </c>
      <c r="H985" s="224" t="s">
        <v>403</v>
      </c>
      <c r="I985" s="227" t="s">
        <v>12100</v>
      </c>
      <c r="J985" s="225" t="s">
        <v>12101</v>
      </c>
      <c r="K985" s="224" t="s">
        <v>846</v>
      </c>
      <c r="L985" s="225" t="s">
        <v>8760</v>
      </c>
      <c r="M985" s="224" t="s">
        <v>933</v>
      </c>
      <c r="N985" s="224" t="s">
        <v>1446</v>
      </c>
      <c r="O985" s="224" t="s">
        <v>850</v>
      </c>
      <c r="P985" s="225" t="s">
        <v>8760</v>
      </c>
      <c r="Q985" s="224" t="s">
        <v>795</v>
      </c>
      <c r="R985" s="225" t="s">
        <v>12102</v>
      </c>
      <c r="S985" s="225" t="s">
        <v>12102</v>
      </c>
      <c r="T985" s="225" t="s">
        <v>12101</v>
      </c>
      <c r="U985" s="224" t="s">
        <v>890</v>
      </c>
      <c r="V985" s="224" t="s">
        <v>855</v>
      </c>
      <c r="W985" s="224" t="s">
        <v>869</v>
      </c>
      <c r="X985" s="228" t="str">
        <f>VLOOKUP(HelpMe7[[#This Row],[Technician]],Technicians[#All],3,FALSE)</f>
        <v>RAK Ceramics</v>
      </c>
      <c r="Y985" s="228" t="str">
        <f>VLOOKUP(HelpMe7[[#This Row],[Technician]],Technicians[#All],2,FALSE)</f>
        <v>SAP Basis</v>
      </c>
      <c r="Z985" s="230" t="str">
        <f>IF((TEXT("Oct 28, 2024 00:00 AM","mmm dd, yyyy hh:mm") - TEXT(HelpMe7[[#This Row],[Updated Creation Date]],"mmm dd, yyyy hh:mm"))&gt;0, "Yes","No")</f>
        <v>No</v>
      </c>
      <c r="AA985" s="230">
        <f ca="1">IF(HelpMe7[[#This Row],[Updated Resolved Date]]="-",NOW()-TEXT(HelpMe7[[#This Row],[Updated Creation Date]],"mmm dd, yyyy hh:mm"),HelpMe7[[#This Row],[Updated Resolved Date]]-HelpMe7[[#This Row],[Updated Creation Date]])</f>
        <v>6.1916666666656965</v>
      </c>
      <c r="AB985" s="231">
        <f>YEAR(TEXT(HelpMe7[[#This Row],[Updated Creation Date]],"mmm dd, yyyy hh:mm"))</f>
        <v>2024</v>
      </c>
      <c r="AC985" s="228">
        <f>WEEKNUM(TEXT(HelpMe7[[#This Row],[Updated Creation Date]],"mmm dd, yyyy hh:mm"),2)</f>
        <v>49</v>
      </c>
      <c r="AD985" s="228" t="str">
        <f>_xlfn.CONCAT(HelpMe7[[#This Row],[Year]],"-W",HelpMe7[[#This Row],[Week'#]])</f>
        <v>2024-W49</v>
      </c>
      <c r="AE985" s="228" t="str">
        <f>IFERROR(VLOOKUP(HelpMe7[[#This Row],[ID]],CGTracker[#All],11,FALSE),"No CG Status Found")</f>
        <v>No CG Status Found</v>
      </c>
      <c r="AF985" s="228">
        <f>MONTH(TEXT(HelpMe7[[#This Row],[Updated Creation Date]],"mmm dd, yyyy hh:mm"))</f>
        <v>12</v>
      </c>
      <c r="AG985" s="228" t="str">
        <f>_xlfn.CONCAT(HelpMe7[[#This Row],[Year]],"-M",HelpMe7[[#This Row],[Month]])</f>
        <v>2024-M12</v>
      </c>
      <c r="AH985" s="228" t="str">
        <f ca="1">IF(HelpMe7[[#This Row],[Age]]&lt;2,"Less than 2",IF(HelpMe7[[#This Row],[Age]]&lt;5,"From 2 to 5",IF(HelpMe7[[#This Row],[Age]]&lt;10,"From 5 to 10","More than 10")))</f>
        <v>From 5 to 10</v>
      </c>
      <c r="AI9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45632.443055555559</v>
      </c>
      <c r="AJ9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45638.634722222225</v>
      </c>
    </row>
    <row r="986" spans="1:36" ht="13.5" customHeight="1">
      <c r="A986" s="236" t="s">
        <v>12103</v>
      </c>
      <c r="B986" s="224" t="s">
        <v>117</v>
      </c>
      <c r="C986" s="224" t="s">
        <v>795</v>
      </c>
      <c r="D986" s="1" t="s">
        <v>7007</v>
      </c>
      <c r="E986" s="224" t="s">
        <v>7008</v>
      </c>
      <c r="F986" s="224" t="s">
        <v>881</v>
      </c>
      <c r="G986" s="224" t="s">
        <v>882</v>
      </c>
      <c r="H986" s="224" t="s">
        <v>268</v>
      </c>
      <c r="I986" s="227" t="s">
        <v>12104</v>
      </c>
      <c r="J986" s="225" t="s">
        <v>919</v>
      </c>
      <c r="K986" s="224" t="s">
        <v>846</v>
      </c>
      <c r="L986" s="225" t="s">
        <v>855</v>
      </c>
      <c r="M986" s="224" t="s">
        <v>933</v>
      </c>
      <c r="N986" s="224" t="s">
        <v>1446</v>
      </c>
      <c r="O986" s="224" t="s">
        <v>855</v>
      </c>
      <c r="P986" s="225" t="s">
        <v>12105</v>
      </c>
      <c r="Q986" s="224" t="s">
        <v>855</v>
      </c>
      <c r="R986" s="225" t="s">
        <v>855</v>
      </c>
      <c r="S986" s="225" t="s">
        <v>855</v>
      </c>
      <c r="T986" s="225" t="s">
        <v>919</v>
      </c>
      <c r="U986" s="224" t="s">
        <v>890</v>
      </c>
      <c r="V986" s="224" t="s">
        <v>855</v>
      </c>
      <c r="W986" s="224" t="s">
        <v>869</v>
      </c>
      <c r="X986" s="228" t="str">
        <f>VLOOKUP(HelpMe7[[#This Row],[Technician]],Technicians[#All],3,FALSE)</f>
        <v>RAK Ceramics</v>
      </c>
      <c r="Y986" s="228" t="str">
        <f>VLOOKUP(HelpMe7[[#This Row],[Technician]],Technicians[#All],2,FALSE)</f>
        <v>SAP Basis</v>
      </c>
      <c r="Z986" s="230" t="str">
        <f>IF((TEXT("Oct 28, 2024 00:00 AM","mmm dd, yyyy hh:mm") - TEXT(HelpMe7[[#This Row],[Updated Creation Date]],"mmm dd, yyyy hh:mm"))&gt;0, "Yes","No")</f>
        <v>No</v>
      </c>
      <c r="AA986" s="230">
        <f ca="1">IF(HelpMe7[[#This Row],[Updated Resolved Date]]="-",NOW()-TEXT(HelpMe7[[#This Row],[Updated Creation Date]],"mmm dd, yyyy hh:mm"),HelpMe7[[#This Row],[Updated Resolved Date]]-HelpMe7[[#This Row],[Updated Creation Date]])</f>
        <v>21.313768749998417</v>
      </c>
      <c r="AB986" s="231">
        <f>YEAR(TEXT(HelpMe7[[#This Row],[Updated Creation Date]],"mmm dd, yyyy hh:mm"))</f>
        <v>2024</v>
      </c>
      <c r="AC986" s="228">
        <f>WEEKNUM(TEXT(HelpMe7[[#This Row],[Updated Creation Date]],"mmm dd, yyyy hh:mm"),2)</f>
        <v>49</v>
      </c>
      <c r="AD986" s="228" t="str">
        <f>_xlfn.CONCAT(HelpMe7[[#This Row],[Year]],"-W",HelpMe7[[#This Row],[Week'#]])</f>
        <v>2024-W49</v>
      </c>
      <c r="AE986" s="228" t="str">
        <f>IFERROR(VLOOKUP(HelpMe7[[#This Row],[ID]],CGTracker[#All],11,FALSE),"No CG Status Found")</f>
        <v>No CG Status Found</v>
      </c>
      <c r="AF986" s="228">
        <f>MONTH(TEXT(HelpMe7[[#This Row],[Updated Creation Date]],"mmm dd, yyyy hh:mm"))</f>
        <v>12</v>
      </c>
      <c r="AG986" s="228" t="str">
        <f>_xlfn.CONCAT(HelpMe7[[#This Row],[Year]],"-M",HelpMe7[[#This Row],[Month]])</f>
        <v>2024-M12</v>
      </c>
      <c r="AH986" s="228" t="str">
        <f ca="1">IF(HelpMe7[[#This Row],[Age]]&lt;2,"Less than 2",IF(HelpMe7[[#This Row],[Age]]&lt;5,"From 2 to 5",IF(HelpMe7[[#This Row],[Age]]&lt;10,"From 5 to 10","More than 10")))</f>
        <v>More than 10</v>
      </c>
      <c r="AI9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45632.443749999999</v>
      </c>
      <c r="AJ9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87" spans="1:36" ht="13.5" customHeight="1">
      <c r="A987" s="236" t="s">
        <v>12106</v>
      </c>
      <c r="B987" s="224" t="s">
        <v>156</v>
      </c>
      <c r="C987" s="224" t="s">
        <v>892</v>
      </c>
      <c r="D987" s="1" t="s">
        <v>594</v>
      </c>
      <c r="E987" s="224" t="s">
        <v>7014</v>
      </c>
      <c r="F987" s="224" t="s">
        <v>518</v>
      </c>
      <c r="G987" s="224" t="s">
        <v>516</v>
      </c>
      <c r="H987" s="224" t="s">
        <v>746</v>
      </c>
      <c r="I987" s="227" t="s">
        <v>12107</v>
      </c>
      <c r="J987" s="225" t="s">
        <v>12108</v>
      </c>
      <c r="K987" s="224" t="s">
        <v>846</v>
      </c>
      <c r="L987" s="225" t="s">
        <v>855</v>
      </c>
      <c r="M987" s="224" t="s">
        <v>933</v>
      </c>
      <c r="N987" s="224" t="s">
        <v>849</v>
      </c>
      <c r="O987" s="224" t="s">
        <v>850</v>
      </c>
      <c r="P987" s="225" t="s">
        <v>12109</v>
      </c>
      <c r="Q987" s="224" t="s">
        <v>795</v>
      </c>
      <c r="R987" s="225" t="s">
        <v>855</v>
      </c>
      <c r="S987" s="225" t="s">
        <v>12109</v>
      </c>
      <c r="T987" s="225" t="s">
        <v>12108</v>
      </c>
      <c r="U987" s="224" t="s">
        <v>855</v>
      </c>
      <c r="V987" s="224" t="s">
        <v>855</v>
      </c>
      <c r="W987" s="224" t="s">
        <v>869</v>
      </c>
      <c r="X987" s="228" t="str">
        <f>VLOOKUP(HelpMe7[[#This Row],[Technician]],Technicians[#All],3,FALSE)</f>
        <v>Capgemini</v>
      </c>
      <c r="Y987" s="228" t="str">
        <f>VLOOKUP(HelpMe7[[#This Row],[Technician]],Technicians[#All],2,FALSE)</f>
        <v>SAP SD</v>
      </c>
      <c r="Z987" s="230" t="str">
        <f>IF((TEXT("Oct 28, 2024 00:00 AM","mmm dd, yyyy hh:mm") - TEXT(HelpMe7[[#This Row],[Updated Creation Date]],"mmm dd, yyyy hh:mm"))&gt;0, "Yes","No")</f>
        <v>No</v>
      </c>
      <c r="AA987" s="230">
        <f ca="1">IF(HelpMe7[[#This Row],[Updated Resolved Date]]="-",NOW()-TEXT(HelpMe7[[#This Row],[Updated Creation Date]],"mmm dd, yyyy hh:mm"),HelpMe7[[#This Row],[Updated Resolved Date]]-HelpMe7[[#This Row],[Updated Creation Date]])</f>
        <v>21.108907638888923</v>
      </c>
      <c r="AB987" s="231">
        <f>YEAR(TEXT(HelpMe7[[#This Row],[Updated Creation Date]],"mmm dd, yyyy hh:mm"))</f>
        <v>2024</v>
      </c>
      <c r="AC987" s="228">
        <f>WEEKNUM(TEXT(HelpMe7[[#This Row],[Updated Creation Date]],"mmm dd, yyyy hh:mm"),2)</f>
        <v>49</v>
      </c>
      <c r="AD987" s="228" t="str">
        <f>_xlfn.CONCAT(HelpMe7[[#This Row],[Year]],"-W",HelpMe7[[#This Row],[Week'#]])</f>
        <v>2024-W49</v>
      </c>
      <c r="AE987" s="228" t="str">
        <f>IFERROR(VLOOKUP(HelpMe7[[#This Row],[ID]],CGTracker[#All],11,FALSE),"No CG Status Found")</f>
        <v>No CG Status Found</v>
      </c>
      <c r="AF987" s="228">
        <f>MONTH(TEXT(HelpMe7[[#This Row],[Updated Creation Date]],"mmm dd, yyyy hh:mm"))</f>
        <v>12</v>
      </c>
      <c r="AG987" s="228" t="str">
        <f>_xlfn.CONCAT(HelpMe7[[#This Row],[Year]],"-M",HelpMe7[[#This Row],[Month]])</f>
        <v>2024-M12</v>
      </c>
      <c r="AH987" s="228" t="str">
        <f ca="1">IF(HelpMe7[[#This Row],[Age]]&lt;2,"Less than 2",IF(HelpMe7[[#This Row],[Age]]&lt;5,"From 2 to 5",IF(HelpMe7[[#This Row],[Age]]&lt;10,"From 5 to 10","More than 10")))</f>
        <v>More than 10</v>
      </c>
      <c r="AI9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45632.648611111108</v>
      </c>
      <c r="AJ9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88" spans="1:36" ht="13.5" customHeight="1">
      <c r="A988" s="236" t="s">
        <v>12110</v>
      </c>
      <c r="B988" s="224" t="s">
        <v>156</v>
      </c>
      <c r="C988" s="224" t="s">
        <v>795</v>
      </c>
      <c r="D988" s="1" t="s">
        <v>7021</v>
      </c>
      <c r="E988" s="224" t="s">
        <v>7022</v>
      </c>
      <c r="F988" s="224" t="s">
        <v>518</v>
      </c>
      <c r="G988" s="224" t="s">
        <v>516</v>
      </c>
      <c r="H988" s="224" t="s">
        <v>746</v>
      </c>
      <c r="I988" s="227" t="s">
        <v>12111</v>
      </c>
      <c r="J988" s="225" t="s">
        <v>12112</v>
      </c>
      <c r="K988" s="224" t="s">
        <v>846</v>
      </c>
      <c r="L988" s="225" t="s">
        <v>855</v>
      </c>
      <c r="M988" s="224" t="s">
        <v>933</v>
      </c>
      <c r="N988" s="224" t="s">
        <v>2139</v>
      </c>
      <c r="O988" s="224" t="s">
        <v>850</v>
      </c>
      <c r="P988" s="225" t="s">
        <v>12113</v>
      </c>
      <c r="Q988" s="224" t="s">
        <v>795</v>
      </c>
      <c r="R988" s="225" t="s">
        <v>855</v>
      </c>
      <c r="S988" s="225" t="s">
        <v>12114</v>
      </c>
      <c r="T988" s="225" t="s">
        <v>12112</v>
      </c>
      <c r="U988" s="224" t="s">
        <v>855</v>
      </c>
      <c r="V988" s="224" t="s">
        <v>855</v>
      </c>
      <c r="W988" s="224" t="s">
        <v>869</v>
      </c>
      <c r="X988" s="228" t="str">
        <f>VLOOKUP(HelpMe7[[#This Row],[Technician]],Technicians[#All],3,FALSE)</f>
        <v>Capgemini</v>
      </c>
      <c r="Y988" s="228" t="str">
        <f>VLOOKUP(HelpMe7[[#This Row],[Technician]],Technicians[#All],2,FALSE)</f>
        <v>SAP SD</v>
      </c>
      <c r="Z988" s="230" t="str">
        <f>IF((TEXT("Oct 28, 2024 00:00 AM","mmm dd, yyyy hh:mm") - TEXT(HelpMe7[[#This Row],[Updated Creation Date]],"mmm dd, yyyy hh:mm"))&gt;0, "Yes","No")</f>
        <v>No</v>
      </c>
      <c r="AA988" s="230">
        <f ca="1">IF(HelpMe7[[#This Row],[Updated Resolved Date]]="-",NOW()-TEXT(HelpMe7[[#This Row],[Updated Creation Date]],"mmm dd, yyyy hh:mm"),HelpMe7[[#This Row],[Updated Resolved Date]]-HelpMe7[[#This Row],[Updated Creation Date]])</f>
        <v>21.097796527777973</v>
      </c>
      <c r="AB988" s="231">
        <f>YEAR(TEXT(HelpMe7[[#This Row],[Updated Creation Date]],"mmm dd, yyyy hh:mm"))</f>
        <v>2024</v>
      </c>
      <c r="AC988" s="228">
        <f>WEEKNUM(TEXT(HelpMe7[[#This Row],[Updated Creation Date]],"mmm dd, yyyy hh:mm"),2)</f>
        <v>49</v>
      </c>
      <c r="AD988" s="228" t="str">
        <f>_xlfn.CONCAT(HelpMe7[[#This Row],[Year]],"-W",HelpMe7[[#This Row],[Week'#]])</f>
        <v>2024-W49</v>
      </c>
      <c r="AE988" s="228" t="str">
        <f>IFERROR(VLOOKUP(HelpMe7[[#This Row],[ID]],CGTracker[#All],11,FALSE),"No CG Status Found")</f>
        <v>No CG Status Found</v>
      </c>
      <c r="AF988" s="228">
        <f>MONTH(TEXT(HelpMe7[[#This Row],[Updated Creation Date]],"mmm dd, yyyy hh:mm"))</f>
        <v>12</v>
      </c>
      <c r="AG988" s="228" t="str">
        <f>_xlfn.CONCAT(HelpMe7[[#This Row],[Year]],"-M",HelpMe7[[#This Row],[Month]])</f>
        <v>2024-M12</v>
      </c>
      <c r="AH988" s="228" t="str">
        <f ca="1">IF(HelpMe7[[#This Row],[Age]]&lt;2,"Less than 2",IF(HelpMe7[[#This Row],[Age]]&lt;5,"From 2 to 5",IF(HelpMe7[[#This Row],[Age]]&lt;10,"From 5 to 10","More than 10")))</f>
        <v>More than 10</v>
      </c>
      <c r="AI9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45632.659722222219</v>
      </c>
      <c r="AJ9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89" spans="1:36" ht="13.5" customHeight="1">
      <c r="A989" s="236" t="s">
        <v>12115</v>
      </c>
      <c r="B989" s="224" t="s">
        <v>117</v>
      </c>
      <c r="C989" s="224" t="s">
        <v>795</v>
      </c>
      <c r="D989" s="1" t="s">
        <v>7029</v>
      </c>
      <c r="E989" s="224" t="s">
        <v>1885</v>
      </c>
      <c r="F989" s="224" t="s">
        <v>881</v>
      </c>
      <c r="G989" s="224" t="s">
        <v>882</v>
      </c>
      <c r="H989" s="224" t="s">
        <v>268</v>
      </c>
      <c r="I989" s="227" t="s">
        <v>12116</v>
      </c>
      <c r="J989" s="225" t="s">
        <v>12117</v>
      </c>
      <c r="K989" s="224" t="s">
        <v>846</v>
      </c>
      <c r="L989" s="225" t="s">
        <v>855</v>
      </c>
      <c r="M989" s="224" t="s">
        <v>933</v>
      </c>
      <c r="N989" s="224" t="s">
        <v>855</v>
      </c>
      <c r="O989" s="224" t="s">
        <v>850</v>
      </c>
      <c r="P989" s="225" t="s">
        <v>12118</v>
      </c>
      <c r="Q989" s="224" t="s">
        <v>795</v>
      </c>
      <c r="R989" s="225" t="s">
        <v>855</v>
      </c>
      <c r="S989" s="225" t="s">
        <v>12119</v>
      </c>
      <c r="T989" s="225" t="s">
        <v>12117</v>
      </c>
      <c r="U989" s="224" t="s">
        <v>890</v>
      </c>
      <c r="V989" s="224" t="s">
        <v>855</v>
      </c>
      <c r="W989" s="224" t="s">
        <v>869</v>
      </c>
      <c r="X989" s="228" t="str">
        <f>VLOOKUP(HelpMe7[[#This Row],[Technician]],Technicians[#All],3,FALSE)</f>
        <v>RAK Ceramics</v>
      </c>
      <c r="Y989" s="228" t="str">
        <f>VLOOKUP(HelpMe7[[#This Row],[Technician]],Technicians[#All],2,FALSE)</f>
        <v>SAP Basis</v>
      </c>
      <c r="Z989" s="230" t="str">
        <f>IF((TEXT("Oct 28, 2024 00:00 AM","mmm dd, yyyy hh:mm") - TEXT(HelpMe7[[#This Row],[Updated Creation Date]],"mmm dd, yyyy hh:mm"))&gt;0, "Yes","No")</f>
        <v>No</v>
      </c>
      <c r="AA989" s="230">
        <f ca="1">IF(HelpMe7[[#This Row],[Updated Resolved Date]]="-",NOW()-TEXT(HelpMe7[[#This Row],[Updated Creation Date]],"mmm dd, yyyy hh:mm"),HelpMe7[[#This Row],[Updated Resolved Date]]-HelpMe7[[#This Row],[Updated Creation Date]])</f>
        <v>21.067240972217405</v>
      </c>
      <c r="AB989" s="231">
        <f>YEAR(TEXT(HelpMe7[[#This Row],[Updated Creation Date]],"mmm dd, yyyy hh:mm"))</f>
        <v>2024</v>
      </c>
      <c r="AC989" s="228">
        <f>WEEKNUM(TEXT(HelpMe7[[#This Row],[Updated Creation Date]],"mmm dd, yyyy hh:mm"),2)</f>
        <v>49</v>
      </c>
      <c r="AD989" s="228" t="str">
        <f>_xlfn.CONCAT(HelpMe7[[#This Row],[Year]],"-W",HelpMe7[[#This Row],[Week'#]])</f>
        <v>2024-W49</v>
      </c>
      <c r="AE989" s="228" t="str">
        <f>IFERROR(VLOOKUP(HelpMe7[[#This Row],[ID]],CGTracker[#All],11,FALSE),"No CG Status Found")</f>
        <v>No CG Status Found</v>
      </c>
      <c r="AF989" s="228">
        <f>MONTH(TEXT(HelpMe7[[#This Row],[Updated Creation Date]],"mmm dd, yyyy hh:mm"))</f>
        <v>12</v>
      </c>
      <c r="AG989" s="228" t="str">
        <f>_xlfn.CONCAT(HelpMe7[[#This Row],[Year]],"-M",HelpMe7[[#This Row],[Month]])</f>
        <v>2024-M12</v>
      </c>
      <c r="AH989" s="228" t="str">
        <f ca="1">IF(HelpMe7[[#This Row],[Age]]&lt;2,"Less than 2",IF(HelpMe7[[#This Row],[Age]]&lt;5,"From 2 to 5",IF(HelpMe7[[#This Row],[Age]]&lt;10,"From 5 to 10","More than 10")))</f>
        <v>More than 10</v>
      </c>
      <c r="AI9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45632.69027777778</v>
      </c>
      <c r="AJ9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90" spans="1:36" ht="13.5" customHeight="1">
      <c r="A990" s="236" t="s">
        <v>12120</v>
      </c>
      <c r="B990" s="224" t="s">
        <v>156</v>
      </c>
      <c r="C990" s="224" t="s">
        <v>795</v>
      </c>
      <c r="D990" s="1" t="s">
        <v>610</v>
      </c>
      <c r="E990" s="224" t="s">
        <v>3985</v>
      </c>
      <c r="F990" s="224" t="s">
        <v>518</v>
      </c>
      <c r="G990" s="224" t="s">
        <v>516</v>
      </c>
      <c r="H990" s="224" t="s">
        <v>268</v>
      </c>
      <c r="I990" s="227" t="s">
        <v>12121</v>
      </c>
      <c r="J990" s="225" t="s">
        <v>12122</v>
      </c>
      <c r="K990" s="224" t="s">
        <v>846</v>
      </c>
      <c r="L990" s="225" t="s">
        <v>855</v>
      </c>
      <c r="M990" s="224" t="s">
        <v>933</v>
      </c>
      <c r="N990" s="224" t="s">
        <v>1024</v>
      </c>
      <c r="O990" s="224" t="s">
        <v>850</v>
      </c>
      <c r="P990" s="225" t="s">
        <v>12123</v>
      </c>
      <c r="Q990" s="224" t="s">
        <v>795</v>
      </c>
      <c r="R990" s="225" t="s">
        <v>855</v>
      </c>
      <c r="S990" s="225" t="s">
        <v>12123</v>
      </c>
      <c r="T990" s="225" t="s">
        <v>12122</v>
      </c>
      <c r="U990" s="224" t="s">
        <v>855</v>
      </c>
      <c r="V990" s="224" t="s">
        <v>855</v>
      </c>
      <c r="W990" s="224" t="s">
        <v>855</v>
      </c>
      <c r="X990" s="228" t="str">
        <f>VLOOKUP(HelpMe7[[#This Row],[Technician]],Technicians[#All],3,FALSE)</f>
        <v>Capgemini</v>
      </c>
      <c r="Y990" s="228" t="str">
        <f>VLOOKUP(HelpMe7[[#This Row],[Technician]],Technicians[#All],2,FALSE)</f>
        <v>SAP SD</v>
      </c>
      <c r="Z990" s="230" t="str">
        <f>IF((TEXT("Oct 28, 2024 00:00 AM","mmm dd, yyyy hh:mm") - TEXT(HelpMe7[[#This Row],[Updated Creation Date]],"mmm dd, yyyy hh:mm"))&gt;0, "Yes","No")</f>
        <v>No</v>
      </c>
      <c r="AA990" s="230">
        <f ca="1">IF(HelpMe7[[#This Row],[Updated Resolved Date]]="-",NOW()-TEXT(HelpMe7[[#This Row],[Updated Creation Date]],"mmm dd, yyyy hh:mm"),HelpMe7[[#This Row],[Updated Resolved Date]]-HelpMe7[[#This Row],[Updated Creation Date]])</f>
        <v>21.02835208333272</v>
      </c>
      <c r="AB990" s="231">
        <f>YEAR(TEXT(HelpMe7[[#This Row],[Updated Creation Date]],"mmm dd, yyyy hh:mm"))</f>
        <v>2024</v>
      </c>
      <c r="AC990" s="228">
        <f>WEEKNUM(TEXT(HelpMe7[[#This Row],[Updated Creation Date]],"mmm dd, yyyy hh:mm"),2)</f>
        <v>49</v>
      </c>
      <c r="AD990" s="228" t="str">
        <f>_xlfn.CONCAT(HelpMe7[[#This Row],[Year]],"-W",HelpMe7[[#This Row],[Week'#]])</f>
        <v>2024-W49</v>
      </c>
      <c r="AE990" s="228" t="str">
        <f>IFERROR(VLOOKUP(HelpMe7[[#This Row],[ID]],CGTracker[#All],11,FALSE),"No CG Status Found")</f>
        <v>No CG Status Found</v>
      </c>
      <c r="AF990" s="228">
        <f>MONTH(TEXT(HelpMe7[[#This Row],[Updated Creation Date]],"mmm dd, yyyy hh:mm"))</f>
        <v>12</v>
      </c>
      <c r="AG990" s="228" t="str">
        <f>_xlfn.CONCAT(HelpMe7[[#This Row],[Year]],"-M",HelpMe7[[#This Row],[Month]])</f>
        <v>2024-M12</v>
      </c>
      <c r="AH990" s="228" t="str">
        <f ca="1">IF(HelpMe7[[#This Row],[Age]]&lt;2,"Less than 2",IF(HelpMe7[[#This Row],[Age]]&lt;5,"From 2 to 5",IF(HelpMe7[[#This Row],[Age]]&lt;10,"From 5 to 10","More than 10")))</f>
        <v>More than 10</v>
      </c>
      <c r="AI9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45632.729166666664</v>
      </c>
      <c r="AJ9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91" spans="1:36" ht="13.5" customHeight="1">
      <c r="A991" s="236" t="s">
        <v>12124</v>
      </c>
      <c r="B991" s="224" t="s">
        <v>117</v>
      </c>
      <c r="C991" s="224" t="s">
        <v>1035</v>
      </c>
      <c r="D991" s="1" t="s">
        <v>7040</v>
      </c>
      <c r="E991" s="224" t="s">
        <v>2717</v>
      </c>
      <c r="F991" s="224" t="s">
        <v>3586</v>
      </c>
      <c r="G991" s="224" t="s">
        <v>1055</v>
      </c>
      <c r="H991" s="224" t="s">
        <v>746</v>
      </c>
      <c r="I991" s="227" t="s">
        <v>7015</v>
      </c>
      <c r="J991" s="225" t="s">
        <v>919</v>
      </c>
      <c r="K991" s="224" t="s">
        <v>846</v>
      </c>
      <c r="L991" s="225" t="s">
        <v>855</v>
      </c>
      <c r="M991" s="224" t="s">
        <v>2717</v>
      </c>
      <c r="N991" s="224" t="s">
        <v>2721</v>
      </c>
      <c r="O991" s="224" t="s">
        <v>855</v>
      </c>
      <c r="P991" s="225" t="s">
        <v>12125</v>
      </c>
      <c r="Q991" s="224" t="s">
        <v>855</v>
      </c>
      <c r="R991" s="225" t="s">
        <v>855</v>
      </c>
      <c r="S991" s="225" t="s">
        <v>855</v>
      </c>
      <c r="T991" s="225" t="s">
        <v>919</v>
      </c>
      <c r="U991" s="224" t="s">
        <v>890</v>
      </c>
      <c r="V991" s="224" t="s">
        <v>855</v>
      </c>
      <c r="W991" s="224" t="s">
        <v>869</v>
      </c>
      <c r="X991" s="228" t="str">
        <f>VLOOKUP(HelpMe7[[#This Row],[Technician]],Technicians[#All],3,FALSE)</f>
        <v>Capgemini</v>
      </c>
      <c r="Y991" s="228" t="str">
        <f>VLOOKUP(HelpMe7[[#This Row],[Technician]],Technicians[#All],2,FALSE)</f>
        <v>SAP PP</v>
      </c>
      <c r="Z991" s="230" t="str">
        <f>IF((TEXT("Oct 28, 2024 00:00 AM","mmm dd, yyyy hh:mm") - TEXT(HelpMe7[[#This Row],[Updated Creation Date]],"mmm dd, yyyy hh:mm"))&gt;0, "Yes","No")</f>
        <v>No</v>
      </c>
      <c r="AA991" s="230">
        <f ca="1">IF(HelpMe7[[#This Row],[Updated Resolved Date]]="-",NOW()-TEXT(HelpMe7[[#This Row],[Updated Creation Date]],"mmm dd, yyyy hh:mm"),HelpMe7[[#This Row],[Updated Resolved Date]]-HelpMe7[[#This Row],[Updated Creation Date]])</f>
        <v>21.046407638888923</v>
      </c>
      <c r="AB991" s="231">
        <f>YEAR(TEXT(HelpMe7[[#This Row],[Updated Creation Date]],"mmm dd, yyyy hh:mm"))</f>
        <v>2024</v>
      </c>
      <c r="AC991" s="228">
        <f>WEEKNUM(TEXT(HelpMe7[[#This Row],[Updated Creation Date]],"mmm dd, yyyy hh:mm"),2)</f>
        <v>49</v>
      </c>
      <c r="AD991" s="228" t="str">
        <f>_xlfn.CONCAT(HelpMe7[[#This Row],[Year]],"-W",HelpMe7[[#This Row],[Week'#]])</f>
        <v>2024-W49</v>
      </c>
      <c r="AE991" s="228" t="str">
        <f>IFERROR(VLOOKUP(HelpMe7[[#This Row],[ID]],CGTracker[#All],11,FALSE),"No CG Status Found")</f>
        <v>No CG Status Found</v>
      </c>
      <c r="AF991" s="228">
        <f>MONTH(TEXT(HelpMe7[[#This Row],[Updated Creation Date]],"mmm dd, yyyy hh:mm"))</f>
        <v>12</v>
      </c>
      <c r="AG991" s="228" t="str">
        <f>_xlfn.CONCAT(HelpMe7[[#This Row],[Year]],"-M",HelpMe7[[#This Row],[Month]])</f>
        <v>2024-M12</v>
      </c>
      <c r="AH991" s="228" t="str">
        <f ca="1">IF(HelpMe7[[#This Row],[Age]]&lt;2,"Less than 2",IF(HelpMe7[[#This Row],[Age]]&lt;5,"From 2 to 5",IF(HelpMe7[[#This Row],[Age]]&lt;10,"From 5 to 10","More than 10")))</f>
        <v>More than 10</v>
      </c>
      <c r="AI9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45632.711111111108</v>
      </c>
      <c r="AJ9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92" spans="1:36" ht="13.5" customHeight="1">
      <c r="A992" s="236" t="s">
        <v>12126</v>
      </c>
      <c r="B992" s="224" t="s">
        <v>117</v>
      </c>
      <c r="C992" s="224" t="s">
        <v>892</v>
      </c>
      <c r="D992" s="1" t="s">
        <v>7046</v>
      </c>
      <c r="E992" s="224" t="s">
        <v>2226</v>
      </c>
      <c r="F992" s="224" t="s">
        <v>881</v>
      </c>
      <c r="G992" s="224" t="s">
        <v>882</v>
      </c>
      <c r="H992" s="224" t="s">
        <v>403</v>
      </c>
      <c r="I992" s="227" t="s">
        <v>12127</v>
      </c>
      <c r="J992" s="225" t="s">
        <v>12128</v>
      </c>
      <c r="K992" s="224" t="s">
        <v>846</v>
      </c>
      <c r="L992" s="225" t="s">
        <v>9869</v>
      </c>
      <c r="M992" s="224" t="s">
        <v>2226</v>
      </c>
      <c r="N992" s="224" t="s">
        <v>1098</v>
      </c>
      <c r="O992" s="224" t="s">
        <v>850</v>
      </c>
      <c r="P992" s="225" t="s">
        <v>9869</v>
      </c>
      <c r="Q992" s="224" t="s">
        <v>795</v>
      </c>
      <c r="R992" s="225" t="s">
        <v>12129</v>
      </c>
      <c r="S992" s="225" t="s">
        <v>12129</v>
      </c>
      <c r="T992" s="225" t="s">
        <v>12128</v>
      </c>
      <c r="U992" s="224" t="s">
        <v>890</v>
      </c>
      <c r="V992" s="224" t="s">
        <v>855</v>
      </c>
      <c r="W992" s="224" t="s">
        <v>869</v>
      </c>
      <c r="X992" s="228" t="str">
        <f>VLOOKUP(HelpMe7[[#This Row],[Technician]],Technicians[#All],3,FALSE)</f>
        <v>RAK Ceramics</v>
      </c>
      <c r="Y992" s="228" t="str">
        <f>VLOOKUP(HelpMe7[[#This Row],[Technician]],Technicians[#All],2,FALSE)</f>
        <v>SAP Basis</v>
      </c>
      <c r="Z992" s="230" t="str">
        <f>IF((TEXT("Oct 28, 2024 00:00 AM","mmm dd, yyyy hh:mm") - TEXT(HelpMe7[[#This Row],[Updated Creation Date]],"mmm dd, yyyy hh:mm"))&gt;0, "Yes","No")</f>
        <v>No</v>
      </c>
      <c r="AA992" s="230">
        <f ca="1">IF(HelpMe7[[#This Row],[Updated Resolved Date]]="-",NOW()-TEXT(HelpMe7[[#This Row],[Updated Creation Date]],"mmm dd, yyyy hh:mm"),HelpMe7[[#This Row],[Updated Resolved Date]]-HelpMe7[[#This Row],[Updated Creation Date]])</f>
        <v>2.8798611111124046</v>
      </c>
      <c r="AB992" s="231">
        <f>YEAR(TEXT(HelpMe7[[#This Row],[Updated Creation Date]],"mmm dd, yyyy hh:mm"))</f>
        <v>2024</v>
      </c>
      <c r="AC992" s="228">
        <f>WEEKNUM(TEXT(HelpMe7[[#This Row],[Updated Creation Date]],"mmm dd, yyyy hh:mm"),2)</f>
        <v>49</v>
      </c>
      <c r="AD992" s="228" t="str">
        <f>_xlfn.CONCAT(HelpMe7[[#This Row],[Year]],"-W",HelpMe7[[#This Row],[Week'#]])</f>
        <v>2024-W49</v>
      </c>
      <c r="AE992" s="228" t="str">
        <f>IFERROR(VLOOKUP(HelpMe7[[#This Row],[ID]],CGTracker[#All],11,FALSE),"No CG Status Found")</f>
        <v>No CG Status Found</v>
      </c>
      <c r="AF992" s="228">
        <f>MONTH(TEXT(HelpMe7[[#This Row],[Updated Creation Date]],"mmm dd, yyyy hh:mm"))</f>
        <v>12</v>
      </c>
      <c r="AG992" s="228" t="str">
        <f>_xlfn.CONCAT(HelpMe7[[#This Row],[Year]],"-M",HelpMe7[[#This Row],[Month]])</f>
        <v>2024-M12</v>
      </c>
      <c r="AH992" s="228" t="str">
        <f ca="1">IF(HelpMe7[[#This Row],[Age]]&lt;2,"Less than 2",IF(HelpMe7[[#This Row],[Age]]&lt;5,"From 2 to 5",IF(HelpMe7[[#This Row],[Age]]&lt;10,"From 5 to 10","More than 10")))</f>
        <v>From 2 to 5</v>
      </c>
      <c r="AI9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45632.645138888889</v>
      </c>
      <c r="AJ9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45635.525000000001</v>
      </c>
    </row>
    <row r="993" spans="1:36" ht="13.5" customHeight="1">
      <c r="A993" s="236" t="s">
        <v>12130</v>
      </c>
      <c r="B993" s="224" t="s">
        <v>117</v>
      </c>
      <c r="C993" s="224" t="s">
        <v>795</v>
      </c>
      <c r="D993" s="1" t="s">
        <v>7056</v>
      </c>
      <c r="E993" s="224" t="s">
        <v>4014</v>
      </c>
      <c r="F993" s="224" t="s">
        <v>881</v>
      </c>
      <c r="G993" s="224" t="s">
        <v>882</v>
      </c>
      <c r="H993" s="224" t="s">
        <v>403</v>
      </c>
      <c r="I993" s="227" t="s">
        <v>12131</v>
      </c>
      <c r="J993" s="225" t="s">
        <v>12132</v>
      </c>
      <c r="K993" s="224" t="s">
        <v>846</v>
      </c>
      <c r="L993" s="225" t="s">
        <v>7301</v>
      </c>
      <c r="M993" s="224" t="s">
        <v>4014</v>
      </c>
      <c r="N993" s="224" t="s">
        <v>2570</v>
      </c>
      <c r="O993" s="224" t="s">
        <v>850</v>
      </c>
      <c r="P993" s="225" t="s">
        <v>7301</v>
      </c>
      <c r="Q993" s="224" t="s">
        <v>795</v>
      </c>
      <c r="R993" s="225" t="s">
        <v>7235</v>
      </c>
      <c r="S993" s="225" t="s">
        <v>12133</v>
      </c>
      <c r="T993" s="225" t="s">
        <v>12132</v>
      </c>
      <c r="U993" s="224" t="s">
        <v>890</v>
      </c>
      <c r="V993" s="224" t="s">
        <v>855</v>
      </c>
      <c r="W993" s="224" t="s">
        <v>869</v>
      </c>
      <c r="X993" s="228" t="str">
        <f>VLOOKUP(HelpMe7[[#This Row],[Technician]],Technicians[#All],3,FALSE)</f>
        <v>RAK Ceramics</v>
      </c>
      <c r="Y993" s="228" t="str">
        <f>VLOOKUP(HelpMe7[[#This Row],[Technician]],Technicians[#All],2,FALSE)</f>
        <v>SAP Basis</v>
      </c>
      <c r="Z993" s="230" t="str">
        <f>IF((TEXT("Oct 28, 2024 00:00 AM","mmm dd, yyyy hh:mm") - TEXT(HelpMe7[[#This Row],[Updated Creation Date]],"mmm dd, yyyy hh:mm"))&gt;0, "Yes","No")</f>
        <v>No</v>
      </c>
      <c r="AA993" s="230">
        <f ca="1">IF(HelpMe7[[#This Row],[Updated Resolved Date]]="-",NOW()-TEXT(HelpMe7[[#This Row],[Updated Creation Date]],"mmm dd, yyyy hh:mm"),HelpMe7[[#This Row],[Updated Resolved Date]]-HelpMe7[[#This Row],[Updated Creation Date]])</f>
        <v>4.1270833333328483</v>
      </c>
      <c r="AB993" s="231">
        <f>YEAR(TEXT(HelpMe7[[#This Row],[Updated Creation Date]],"mmm dd, yyyy hh:mm"))</f>
        <v>2024</v>
      </c>
      <c r="AC993" s="228">
        <f>WEEKNUM(TEXT(HelpMe7[[#This Row],[Updated Creation Date]],"mmm dd, yyyy hh:mm"),2)</f>
        <v>49</v>
      </c>
      <c r="AD993" s="228" t="str">
        <f>_xlfn.CONCAT(HelpMe7[[#This Row],[Year]],"-W",HelpMe7[[#This Row],[Week'#]])</f>
        <v>2024-W49</v>
      </c>
      <c r="AE993" s="228" t="str">
        <f>IFERROR(VLOOKUP(HelpMe7[[#This Row],[ID]],CGTracker[#All],11,FALSE),"No CG Status Found")</f>
        <v>No CG Status Found</v>
      </c>
      <c r="AF993" s="228">
        <f>MONTH(TEXT(HelpMe7[[#This Row],[Updated Creation Date]],"mmm dd, yyyy hh:mm"))</f>
        <v>12</v>
      </c>
      <c r="AG993" s="228" t="str">
        <f>_xlfn.CONCAT(HelpMe7[[#This Row],[Year]],"-M",HelpMe7[[#This Row],[Month]])</f>
        <v>2024-M12</v>
      </c>
      <c r="AH993" s="228" t="str">
        <f ca="1">IF(HelpMe7[[#This Row],[Age]]&lt;2,"Less than 2",IF(HelpMe7[[#This Row],[Age]]&lt;5,"From 2 to 5",IF(HelpMe7[[#This Row],[Age]]&lt;10,"From 5 to 10","More than 10")))</f>
        <v>From 2 to 5</v>
      </c>
      <c r="AI9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45632.594444444447</v>
      </c>
      <c r="AJ9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45636.72152777778</v>
      </c>
    </row>
    <row r="994" spans="1:36" ht="13.5" customHeight="1">
      <c r="A994" s="236" t="s">
        <v>12134</v>
      </c>
      <c r="B994" s="224" t="s">
        <v>156</v>
      </c>
      <c r="C994" s="224" t="s">
        <v>841</v>
      </c>
      <c r="D994" s="1" t="s">
        <v>7062</v>
      </c>
      <c r="E994" s="224" t="s">
        <v>6835</v>
      </c>
      <c r="F994" s="224" t="s">
        <v>2387</v>
      </c>
      <c r="G994" s="224" t="s">
        <v>895</v>
      </c>
      <c r="H994" s="224" t="s">
        <v>403</v>
      </c>
      <c r="I994" s="227" t="s">
        <v>12135</v>
      </c>
      <c r="J994" s="225" t="s">
        <v>12136</v>
      </c>
      <c r="K994" s="224" t="s">
        <v>846</v>
      </c>
      <c r="L994" s="225" t="s">
        <v>12137</v>
      </c>
      <c r="M994" s="224" t="s">
        <v>933</v>
      </c>
      <c r="N994" s="224" t="s">
        <v>899</v>
      </c>
      <c r="O994" s="224" t="s">
        <v>850</v>
      </c>
      <c r="P994" s="225" t="s">
        <v>12137</v>
      </c>
      <c r="Q994" s="224" t="s">
        <v>841</v>
      </c>
      <c r="R994" s="225" t="s">
        <v>12138</v>
      </c>
      <c r="S994" s="225" t="s">
        <v>7127</v>
      </c>
      <c r="T994" s="225" t="s">
        <v>12136</v>
      </c>
      <c r="U994" s="224" t="s">
        <v>855</v>
      </c>
      <c r="V994" s="224" t="s">
        <v>7069</v>
      </c>
      <c r="W994" s="224" t="s">
        <v>869</v>
      </c>
      <c r="X994" s="228" t="str">
        <f>VLOOKUP(HelpMe7[[#This Row],[Technician]],Technicians[#All],3,FALSE)</f>
        <v>Capgemini</v>
      </c>
      <c r="Y994" s="228" t="str">
        <f>VLOOKUP(HelpMe7[[#This Row],[Technician]],Technicians[#All],2,FALSE)</f>
        <v>SAP FICO</v>
      </c>
      <c r="Z994" s="230" t="str">
        <f>IF((TEXT("Oct 28, 2024 00:00 AM","mmm dd, yyyy hh:mm") - TEXT(HelpMe7[[#This Row],[Updated Creation Date]],"mmm dd, yyyy hh:mm"))&gt;0, "Yes","No")</f>
        <v>No</v>
      </c>
      <c r="AA994" s="230">
        <f ca="1">IF(HelpMe7[[#This Row],[Updated Resolved Date]]="-",NOW()-TEXT(HelpMe7[[#This Row],[Updated Creation Date]],"mmm dd, yyyy hh:mm"),HelpMe7[[#This Row],[Updated Resolved Date]]-HelpMe7[[#This Row],[Updated Creation Date]])</f>
        <v>3.1388888888905058</v>
      </c>
      <c r="AB994" s="231">
        <f>YEAR(TEXT(HelpMe7[[#This Row],[Updated Creation Date]],"mmm dd, yyyy hh:mm"))</f>
        <v>2024</v>
      </c>
      <c r="AC994" s="228">
        <f>WEEKNUM(TEXT(HelpMe7[[#This Row],[Updated Creation Date]],"mmm dd, yyyy hh:mm"),2)</f>
        <v>49</v>
      </c>
      <c r="AD994" s="228" t="str">
        <f>_xlfn.CONCAT(HelpMe7[[#This Row],[Year]],"-W",HelpMe7[[#This Row],[Week'#]])</f>
        <v>2024-W49</v>
      </c>
      <c r="AE994" s="228" t="str">
        <f>IFERROR(VLOOKUP(HelpMe7[[#This Row],[ID]],CGTracker[#All],11,FALSE),"No CG Status Found")</f>
        <v>No CG Status Found</v>
      </c>
      <c r="AF994" s="228">
        <f>MONTH(TEXT(HelpMe7[[#This Row],[Updated Creation Date]],"mmm dd, yyyy hh:mm"))</f>
        <v>12</v>
      </c>
      <c r="AG994" s="228" t="str">
        <f>_xlfn.CONCAT(HelpMe7[[#This Row],[Year]],"-M",HelpMe7[[#This Row],[Month]])</f>
        <v>2024-M12</v>
      </c>
      <c r="AH994" s="228" t="str">
        <f ca="1">IF(HelpMe7[[#This Row],[Age]]&lt;2,"Less than 2",IF(HelpMe7[[#This Row],[Age]]&lt;5,"From 2 to 5",IF(HelpMe7[[#This Row],[Age]]&lt;10,"From 5 to 10","More than 10")))</f>
        <v>From 2 to 5</v>
      </c>
      <c r="AI9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45634.509027777778</v>
      </c>
      <c r="AJ9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45637.647916666669</v>
      </c>
    </row>
    <row r="995" spans="1:36" ht="13.5" customHeight="1">
      <c r="A995" s="236" t="s">
        <v>12139</v>
      </c>
      <c r="B995" s="224" t="s">
        <v>156</v>
      </c>
      <c r="C995" s="224" t="s">
        <v>795</v>
      </c>
      <c r="D995" s="1" t="s">
        <v>607</v>
      </c>
      <c r="E995" s="224" t="s">
        <v>7075</v>
      </c>
      <c r="F995" s="224" t="s">
        <v>518</v>
      </c>
      <c r="G995" s="224" t="s">
        <v>516</v>
      </c>
      <c r="H995" s="224" t="s">
        <v>268</v>
      </c>
      <c r="I995" s="227" t="s">
        <v>12140</v>
      </c>
      <c r="J995" s="225" t="s">
        <v>12141</v>
      </c>
      <c r="K995" s="224" t="s">
        <v>846</v>
      </c>
      <c r="L995" s="225" t="s">
        <v>855</v>
      </c>
      <c r="M995" s="224" t="s">
        <v>7075</v>
      </c>
      <c r="N995" s="224" t="s">
        <v>1122</v>
      </c>
      <c r="O995" s="224" t="s">
        <v>850</v>
      </c>
      <c r="P995" s="225" t="s">
        <v>11373</v>
      </c>
      <c r="Q995" s="224" t="s">
        <v>795</v>
      </c>
      <c r="R995" s="225" t="s">
        <v>855</v>
      </c>
      <c r="S995" s="225" t="s">
        <v>855</v>
      </c>
      <c r="T995" s="225" t="s">
        <v>12141</v>
      </c>
      <c r="U995" s="224" t="s">
        <v>855</v>
      </c>
      <c r="V995" s="224" t="s">
        <v>855</v>
      </c>
      <c r="W995" s="224" t="s">
        <v>869</v>
      </c>
      <c r="X995" s="228" t="str">
        <f>VLOOKUP(HelpMe7[[#This Row],[Technician]],Technicians[#All],3,FALSE)</f>
        <v>Capgemini</v>
      </c>
      <c r="Y995" s="228" t="str">
        <f>VLOOKUP(HelpMe7[[#This Row],[Technician]],Technicians[#All],2,FALSE)</f>
        <v>SAP SD</v>
      </c>
      <c r="Z995" s="230" t="str">
        <f>IF((TEXT("Oct 28, 2024 00:00 AM","mmm dd, yyyy hh:mm") - TEXT(HelpMe7[[#This Row],[Updated Creation Date]],"mmm dd, yyyy hh:mm"))&gt;0, "Yes","No")</f>
        <v>No</v>
      </c>
      <c r="AA995" s="230">
        <f ca="1">IF(HelpMe7[[#This Row],[Updated Resolved Date]]="-",NOW()-TEXT(HelpMe7[[#This Row],[Updated Creation Date]],"mmm dd, yyyy hh:mm"),HelpMe7[[#This Row],[Updated Resolved Date]]-HelpMe7[[#This Row],[Updated Creation Date]])</f>
        <v>20.076963194442214</v>
      </c>
      <c r="AB995" s="231">
        <f>YEAR(TEXT(HelpMe7[[#This Row],[Updated Creation Date]],"mmm dd, yyyy hh:mm"))</f>
        <v>2024</v>
      </c>
      <c r="AC995" s="228">
        <f>WEEKNUM(TEXT(HelpMe7[[#This Row],[Updated Creation Date]],"mmm dd, yyyy hh:mm"),2)</f>
        <v>49</v>
      </c>
      <c r="AD995" s="228" t="str">
        <f>_xlfn.CONCAT(HelpMe7[[#This Row],[Year]],"-W",HelpMe7[[#This Row],[Week'#]])</f>
        <v>2024-W49</v>
      </c>
      <c r="AE995" s="228" t="str">
        <f>IFERROR(VLOOKUP(HelpMe7[[#This Row],[ID]],CGTracker[#All],11,FALSE),"No CG Status Found")</f>
        <v>No CG Status Found</v>
      </c>
      <c r="AF995" s="228">
        <f>MONTH(TEXT(HelpMe7[[#This Row],[Updated Creation Date]],"mmm dd, yyyy hh:mm"))</f>
        <v>12</v>
      </c>
      <c r="AG995" s="228" t="str">
        <f>_xlfn.CONCAT(HelpMe7[[#This Row],[Year]],"-M",HelpMe7[[#This Row],[Month]])</f>
        <v>2024-M12</v>
      </c>
      <c r="AH995" s="228" t="str">
        <f ca="1">IF(HelpMe7[[#This Row],[Age]]&lt;2,"Less than 2",IF(HelpMe7[[#This Row],[Age]]&lt;5,"From 2 to 5",IF(HelpMe7[[#This Row],[Age]]&lt;10,"From 5 to 10","More than 10")))</f>
        <v>More than 10</v>
      </c>
      <c r="AI9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45633.680555555555</v>
      </c>
      <c r="AJ9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996" spans="1:36" ht="13.5" customHeight="1">
      <c r="A996" s="236" t="s">
        <v>12142</v>
      </c>
      <c r="B996" s="224" t="s">
        <v>117</v>
      </c>
      <c r="C996" s="224" t="s">
        <v>892</v>
      </c>
      <c r="D996" s="1" t="s">
        <v>7080</v>
      </c>
      <c r="E996" s="224" t="s">
        <v>1639</v>
      </c>
      <c r="F996" s="224" t="s">
        <v>881</v>
      </c>
      <c r="G996" s="224" t="s">
        <v>882</v>
      </c>
      <c r="H996" s="224" t="s">
        <v>403</v>
      </c>
      <c r="I996" s="227" t="s">
        <v>12143</v>
      </c>
      <c r="J996" s="225" t="s">
        <v>7074</v>
      </c>
      <c r="K996" s="224" t="s">
        <v>846</v>
      </c>
      <c r="L996" s="225" t="s">
        <v>8760</v>
      </c>
      <c r="M996" s="224" t="s">
        <v>1639</v>
      </c>
      <c r="N996" s="224" t="s">
        <v>1240</v>
      </c>
      <c r="O996" s="224" t="s">
        <v>850</v>
      </c>
      <c r="P996" s="225" t="s">
        <v>8760</v>
      </c>
      <c r="Q996" s="224" t="s">
        <v>795</v>
      </c>
      <c r="R996" s="225" t="s">
        <v>12144</v>
      </c>
      <c r="S996" s="225" t="s">
        <v>12144</v>
      </c>
      <c r="T996" s="225" t="s">
        <v>7074</v>
      </c>
      <c r="U996" s="224" t="s">
        <v>890</v>
      </c>
      <c r="V996" s="224" t="s">
        <v>855</v>
      </c>
      <c r="W996" s="224" t="s">
        <v>869</v>
      </c>
      <c r="X996" s="228" t="str">
        <f>VLOOKUP(HelpMe7[[#This Row],[Technician]],Technicians[#All],3,FALSE)</f>
        <v>RAK Ceramics</v>
      </c>
      <c r="Y996" s="228" t="str">
        <f>VLOOKUP(HelpMe7[[#This Row],[Technician]],Technicians[#All],2,FALSE)</f>
        <v>SAP Basis</v>
      </c>
      <c r="Z996" s="230" t="str">
        <f>IF((TEXT("Oct 28, 2024 00:00 AM","mmm dd, yyyy hh:mm") - TEXT(HelpMe7[[#This Row],[Updated Creation Date]],"mmm dd, yyyy hh:mm"))&gt;0, "Yes","No")</f>
        <v>No</v>
      </c>
      <c r="AA996" s="230">
        <f ca="1">IF(HelpMe7[[#This Row],[Updated Resolved Date]]="-",NOW()-TEXT(HelpMe7[[#This Row],[Updated Creation Date]],"mmm dd, yyyy hh:mm"),HelpMe7[[#This Row],[Updated Resolved Date]]-HelpMe7[[#This Row],[Updated Creation Date]])</f>
        <v>5.0493055555562023</v>
      </c>
      <c r="AB996" s="231">
        <f>YEAR(TEXT(HelpMe7[[#This Row],[Updated Creation Date]],"mmm dd, yyyy hh:mm"))</f>
        <v>2024</v>
      </c>
      <c r="AC996" s="228">
        <f>WEEKNUM(TEXT(HelpMe7[[#This Row],[Updated Creation Date]],"mmm dd, yyyy hh:mm"),2)</f>
        <v>49</v>
      </c>
      <c r="AD996" s="228" t="str">
        <f>_xlfn.CONCAT(HelpMe7[[#This Row],[Year]],"-W",HelpMe7[[#This Row],[Week'#]])</f>
        <v>2024-W49</v>
      </c>
      <c r="AE996" s="228" t="str">
        <f>IFERROR(VLOOKUP(HelpMe7[[#This Row],[ID]],CGTracker[#All],11,FALSE),"No CG Status Found")</f>
        <v>No CG Status Found</v>
      </c>
      <c r="AF996" s="228">
        <f>MONTH(TEXT(HelpMe7[[#This Row],[Updated Creation Date]],"mmm dd, yyyy hh:mm"))</f>
        <v>12</v>
      </c>
      <c r="AG996" s="228" t="str">
        <f>_xlfn.CONCAT(HelpMe7[[#This Row],[Year]],"-M",HelpMe7[[#This Row],[Month]])</f>
        <v>2024-M12</v>
      </c>
      <c r="AH996" s="228" t="str">
        <f ca="1">IF(HelpMe7[[#This Row],[Age]]&lt;2,"Less than 2",IF(HelpMe7[[#This Row],[Age]]&lt;5,"From 2 to 5",IF(HelpMe7[[#This Row],[Age]]&lt;10,"From 5 to 10","More than 10")))</f>
        <v>From 5 to 10</v>
      </c>
      <c r="AI9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45633.602083333331</v>
      </c>
      <c r="AJ9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45638.651388888888</v>
      </c>
    </row>
    <row r="997" spans="1:36" ht="13.5" customHeight="1">
      <c r="A997" s="236" t="s">
        <v>12145</v>
      </c>
      <c r="B997" s="224" t="s">
        <v>117</v>
      </c>
      <c r="C997" s="224" t="s">
        <v>795</v>
      </c>
      <c r="D997" s="1" t="s">
        <v>7085</v>
      </c>
      <c r="E997" s="224" t="s">
        <v>6418</v>
      </c>
      <c r="F997" s="224" t="s">
        <v>881</v>
      </c>
      <c r="G997" s="224" t="s">
        <v>882</v>
      </c>
      <c r="H997" s="224" t="s">
        <v>403</v>
      </c>
      <c r="I997" s="227" t="s">
        <v>12146</v>
      </c>
      <c r="J997" s="225" t="s">
        <v>7074</v>
      </c>
      <c r="K997" s="224" t="s">
        <v>846</v>
      </c>
      <c r="L997" s="225" t="s">
        <v>8143</v>
      </c>
      <c r="M997" s="224" t="s">
        <v>6418</v>
      </c>
      <c r="N997" s="224" t="s">
        <v>1240</v>
      </c>
      <c r="O997" s="224" t="s">
        <v>850</v>
      </c>
      <c r="P997" s="225" t="s">
        <v>8143</v>
      </c>
      <c r="Q997" s="224" t="s">
        <v>795</v>
      </c>
      <c r="R997" s="225" t="s">
        <v>12147</v>
      </c>
      <c r="S997" s="225" t="s">
        <v>12147</v>
      </c>
      <c r="T997" s="225" t="s">
        <v>7074</v>
      </c>
      <c r="U997" s="224" t="s">
        <v>890</v>
      </c>
      <c r="V997" s="224" t="s">
        <v>855</v>
      </c>
      <c r="W997" s="224" t="s">
        <v>869</v>
      </c>
      <c r="X997" s="228" t="str">
        <f>VLOOKUP(HelpMe7[[#This Row],[Technician]],Technicians[#All],3,FALSE)</f>
        <v>RAK Ceramics</v>
      </c>
      <c r="Y997" s="228" t="str">
        <f>VLOOKUP(HelpMe7[[#This Row],[Technician]],Technicians[#All],2,FALSE)</f>
        <v>SAP Basis</v>
      </c>
      <c r="Z997" s="230" t="str">
        <f>IF((TEXT("Oct 28, 2024 00:00 AM","mmm dd, yyyy hh:mm") - TEXT(HelpMe7[[#This Row],[Updated Creation Date]],"mmm dd, yyyy hh:mm"))&gt;0, "Yes","No")</f>
        <v>No</v>
      </c>
      <c r="AA997" s="230">
        <f ca="1">IF(HelpMe7[[#This Row],[Updated Resolved Date]]="-",NOW()-TEXT(HelpMe7[[#This Row],[Updated Creation Date]],"mmm dd, yyyy hh:mm"),HelpMe7[[#This Row],[Updated Resolved Date]]-HelpMe7[[#This Row],[Updated Creation Date]])</f>
        <v>2.0513888888890506</v>
      </c>
      <c r="AB997" s="231">
        <f>YEAR(TEXT(HelpMe7[[#This Row],[Updated Creation Date]],"mmm dd, yyyy hh:mm"))</f>
        <v>2024</v>
      </c>
      <c r="AC997" s="228">
        <f>WEEKNUM(TEXT(HelpMe7[[#This Row],[Updated Creation Date]],"mmm dd, yyyy hh:mm"),2)</f>
        <v>49</v>
      </c>
      <c r="AD997" s="228" t="str">
        <f>_xlfn.CONCAT(HelpMe7[[#This Row],[Year]],"-W",HelpMe7[[#This Row],[Week'#]])</f>
        <v>2024-W49</v>
      </c>
      <c r="AE997" s="228" t="str">
        <f>IFERROR(VLOOKUP(HelpMe7[[#This Row],[ID]],CGTracker[#All],11,FALSE),"No CG Status Found")</f>
        <v>No CG Status Found</v>
      </c>
      <c r="AF997" s="228">
        <f>MONTH(TEXT(HelpMe7[[#This Row],[Updated Creation Date]],"mmm dd, yyyy hh:mm"))</f>
        <v>12</v>
      </c>
      <c r="AG997" s="228" t="str">
        <f>_xlfn.CONCAT(HelpMe7[[#This Row],[Year]],"-M",HelpMe7[[#This Row],[Month]])</f>
        <v>2024-M12</v>
      </c>
      <c r="AH997" s="228" t="str">
        <f ca="1">IF(HelpMe7[[#This Row],[Age]]&lt;2,"Less than 2",IF(HelpMe7[[#This Row],[Age]]&lt;5,"From 2 to 5",IF(HelpMe7[[#This Row],[Age]]&lt;10,"From 5 to 10","More than 10")))</f>
        <v>From 2 to 5</v>
      </c>
      <c r="AI9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45633.484722222223</v>
      </c>
      <c r="AJ9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45635.536111111112</v>
      </c>
    </row>
    <row r="998" spans="1:36" ht="13.5" customHeight="1">
      <c r="A998" s="236" t="s">
        <v>12148</v>
      </c>
      <c r="B998" s="224" t="s">
        <v>156</v>
      </c>
      <c r="C998" s="224" t="s">
        <v>795</v>
      </c>
      <c r="D998" s="1" t="s">
        <v>661</v>
      </c>
      <c r="E998" s="224" t="s">
        <v>3646</v>
      </c>
      <c r="F998" s="224" t="s">
        <v>518</v>
      </c>
      <c r="G998" s="224" t="s">
        <v>516</v>
      </c>
      <c r="H998" s="224" t="s">
        <v>40</v>
      </c>
      <c r="I998" s="227" t="s">
        <v>12149</v>
      </c>
      <c r="J998" s="225" t="s">
        <v>12150</v>
      </c>
      <c r="K998" s="224" t="s">
        <v>846</v>
      </c>
      <c r="L998" s="225" t="s">
        <v>855</v>
      </c>
      <c r="M998" s="224" t="s">
        <v>3646</v>
      </c>
      <c r="N998" s="224" t="s">
        <v>2139</v>
      </c>
      <c r="O998" s="224" t="s">
        <v>850</v>
      </c>
      <c r="P998" s="225" t="s">
        <v>12151</v>
      </c>
      <c r="Q998" s="224" t="s">
        <v>795</v>
      </c>
      <c r="R998" s="225" t="s">
        <v>12151</v>
      </c>
      <c r="S998" s="225" t="s">
        <v>12151</v>
      </c>
      <c r="T998" s="225" t="s">
        <v>12150</v>
      </c>
      <c r="U998" s="224" t="s">
        <v>855</v>
      </c>
      <c r="V998" s="224" t="s">
        <v>855</v>
      </c>
      <c r="W998" s="224" t="s">
        <v>869</v>
      </c>
      <c r="X998" s="228" t="str">
        <f>VLOOKUP(HelpMe7[[#This Row],[Technician]],Technicians[#All],3,FALSE)</f>
        <v>Capgemini</v>
      </c>
      <c r="Y998" s="228" t="str">
        <f>VLOOKUP(HelpMe7[[#This Row],[Technician]],Technicians[#All],2,FALSE)</f>
        <v>SAP SD</v>
      </c>
      <c r="Z998" s="230" t="str">
        <f>IF((TEXT("Oct 28, 2024 00:00 AM","mmm dd, yyyy hh:mm") - TEXT(HelpMe7[[#This Row],[Updated Creation Date]],"mmm dd, yyyy hh:mm"))&gt;0, "Yes","No")</f>
        <v>No</v>
      </c>
      <c r="AA998" s="230">
        <f ca="1">IF(HelpMe7[[#This Row],[Updated Resolved Date]]="-",NOW()-TEXT(HelpMe7[[#This Row],[Updated Creation Date]],"mmm dd, yyyy hh:mm"),HelpMe7[[#This Row],[Updated Resolved Date]]-HelpMe7[[#This Row],[Updated Creation Date]])</f>
        <v>2.2388888888890506</v>
      </c>
      <c r="AB998" s="231">
        <f>YEAR(TEXT(HelpMe7[[#This Row],[Updated Creation Date]],"mmm dd, yyyy hh:mm"))</f>
        <v>2024</v>
      </c>
      <c r="AC998" s="228">
        <f>WEEKNUM(TEXT(HelpMe7[[#This Row],[Updated Creation Date]],"mmm dd, yyyy hh:mm"),2)</f>
        <v>50</v>
      </c>
      <c r="AD998" s="228" t="str">
        <f>_xlfn.CONCAT(HelpMe7[[#This Row],[Year]],"-W",HelpMe7[[#This Row],[Week'#]])</f>
        <v>2024-W50</v>
      </c>
      <c r="AE998" s="228" t="str">
        <f>IFERROR(VLOOKUP(HelpMe7[[#This Row],[ID]],CGTracker[#All],11,FALSE),"No CG Status Found")</f>
        <v>No CG Status Found</v>
      </c>
      <c r="AF998" s="228">
        <f>MONTH(TEXT(HelpMe7[[#This Row],[Updated Creation Date]],"mmm dd, yyyy hh:mm"))</f>
        <v>12</v>
      </c>
      <c r="AG998" s="228" t="str">
        <f>_xlfn.CONCAT(HelpMe7[[#This Row],[Year]],"-M",HelpMe7[[#This Row],[Month]])</f>
        <v>2024-M12</v>
      </c>
      <c r="AH998" s="228" t="str">
        <f ca="1">IF(HelpMe7[[#This Row],[Age]]&lt;2,"Less than 2",IF(HelpMe7[[#This Row],[Age]]&lt;5,"From 2 to 5",IF(HelpMe7[[#This Row],[Age]]&lt;10,"From 5 to 10","More than 10")))</f>
        <v>From 2 to 5</v>
      </c>
      <c r="AI9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45637.460416666669</v>
      </c>
      <c r="AJ9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999" spans="1:36" ht="13.5" customHeight="1">
      <c r="A999" s="236" t="s">
        <v>12152</v>
      </c>
      <c r="B999" s="224" t="s">
        <v>156</v>
      </c>
      <c r="C999" s="224" t="s">
        <v>795</v>
      </c>
      <c r="D999" s="1" t="s">
        <v>648</v>
      </c>
      <c r="E999" s="224" t="s">
        <v>603</v>
      </c>
      <c r="F999" s="224" t="s">
        <v>4550</v>
      </c>
      <c r="G999" s="224" t="s">
        <v>1743</v>
      </c>
      <c r="H999" s="224" t="s">
        <v>268</v>
      </c>
      <c r="I999" s="227" t="s">
        <v>12027</v>
      </c>
      <c r="J999" s="225" t="s">
        <v>12153</v>
      </c>
      <c r="K999" s="224" t="s">
        <v>846</v>
      </c>
      <c r="L999" s="225" t="s">
        <v>855</v>
      </c>
      <c r="M999" s="224" t="s">
        <v>933</v>
      </c>
      <c r="N999" s="224" t="s">
        <v>1555</v>
      </c>
      <c r="O999" s="224" t="s">
        <v>850</v>
      </c>
      <c r="P999" s="225" t="s">
        <v>12154</v>
      </c>
      <c r="Q999" s="224" t="s">
        <v>795</v>
      </c>
      <c r="R999" s="225" t="s">
        <v>855</v>
      </c>
      <c r="S999" s="225" t="s">
        <v>855</v>
      </c>
      <c r="T999" s="225" t="s">
        <v>12153</v>
      </c>
      <c r="U999" s="224" t="s">
        <v>855</v>
      </c>
      <c r="V999" s="224" t="s">
        <v>855</v>
      </c>
      <c r="W999" s="224" t="s">
        <v>855</v>
      </c>
      <c r="X999" s="228" t="str">
        <f>VLOOKUP(HelpMe7[[#This Row],[Technician]],Technicians[#All],3,FALSE)</f>
        <v>Capgemini</v>
      </c>
      <c r="Y999" s="228" t="str">
        <f>VLOOKUP(HelpMe7[[#This Row],[Technician]],Technicians[#All],2,FALSE)</f>
        <v>Management</v>
      </c>
      <c r="Z999" s="230" t="str">
        <f>IF((TEXT("Oct 28, 2024 00:00 AM","mmm dd, yyyy hh:mm") - TEXT(HelpMe7[[#This Row],[Updated Creation Date]],"mmm dd, yyyy hh:mm"))&gt;0, "Yes","No")</f>
        <v>No</v>
      </c>
      <c r="AA999" s="230">
        <f ca="1">IF(HelpMe7[[#This Row],[Updated Resolved Date]]="-",NOW()-TEXT(HelpMe7[[#This Row],[Updated Creation Date]],"mmm dd, yyyy hh:mm"),HelpMe7[[#This Row],[Updated Resolved Date]]-HelpMe7[[#This Row],[Updated Creation Date]])</f>
        <v>18.239463194440759</v>
      </c>
      <c r="AB999" s="231">
        <f>YEAR(TEXT(HelpMe7[[#This Row],[Updated Creation Date]],"mmm dd, yyyy hh:mm"))</f>
        <v>2024</v>
      </c>
      <c r="AC999" s="228">
        <f>WEEKNUM(TEXT(HelpMe7[[#This Row],[Updated Creation Date]],"mmm dd, yyyy hh:mm"),2)</f>
        <v>50</v>
      </c>
      <c r="AD999" s="228" t="str">
        <f>_xlfn.CONCAT(HelpMe7[[#This Row],[Year]],"-W",HelpMe7[[#This Row],[Week'#]])</f>
        <v>2024-W50</v>
      </c>
      <c r="AE999" s="228" t="str">
        <f>IFERROR(VLOOKUP(HelpMe7[[#This Row],[ID]],CGTracker[#All],11,FALSE),"No CG Status Found")</f>
        <v>No CG Status Found</v>
      </c>
      <c r="AF999" s="228">
        <f>MONTH(TEXT(HelpMe7[[#This Row],[Updated Creation Date]],"mmm dd, yyyy hh:mm"))</f>
        <v>12</v>
      </c>
      <c r="AG999" s="228" t="str">
        <f>_xlfn.CONCAT(HelpMe7[[#This Row],[Year]],"-M",HelpMe7[[#This Row],[Month]])</f>
        <v>2024-M12</v>
      </c>
      <c r="AH999" s="228" t="str">
        <f ca="1">IF(HelpMe7[[#This Row],[Age]]&lt;2,"Less than 2",IF(HelpMe7[[#This Row],[Age]]&lt;5,"From 2 to 5",IF(HelpMe7[[#This Row],[Age]]&lt;10,"From 5 to 10","More than 10")))</f>
        <v>More than 10</v>
      </c>
      <c r="AI9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45635.518055555556</v>
      </c>
      <c r="AJ9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00" spans="1:36" ht="13.5" customHeight="1">
      <c r="A1000" s="236" t="s">
        <v>12155</v>
      </c>
      <c r="B1000" s="224" t="s">
        <v>156</v>
      </c>
      <c r="C1000" s="224" t="s">
        <v>795</v>
      </c>
      <c r="D1000" s="1" t="s">
        <v>7096</v>
      </c>
      <c r="E1000" s="224" t="s">
        <v>7097</v>
      </c>
      <c r="F1000" s="224" t="s">
        <v>7098</v>
      </c>
      <c r="G1000" s="224" t="s">
        <v>860</v>
      </c>
      <c r="H1000" s="224" t="s">
        <v>268</v>
      </c>
      <c r="I1000" s="227" t="s">
        <v>12156</v>
      </c>
      <c r="J1000" s="225" t="s">
        <v>12157</v>
      </c>
      <c r="K1000" s="224" t="s">
        <v>846</v>
      </c>
      <c r="L1000" s="225" t="s">
        <v>855</v>
      </c>
      <c r="M1000" s="224" t="s">
        <v>933</v>
      </c>
      <c r="N1000" s="224" t="s">
        <v>886</v>
      </c>
      <c r="O1000" s="224" t="s">
        <v>850</v>
      </c>
      <c r="P1000" s="225" t="s">
        <v>12158</v>
      </c>
      <c r="Q1000" s="224" t="s">
        <v>795</v>
      </c>
      <c r="R1000" s="225" t="s">
        <v>855</v>
      </c>
      <c r="S1000" s="225" t="s">
        <v>855</v>
      </c>
      <c r="T1000" s="225" t="s">
        <v>12157</v>
      </c>
      <c r="U1000" s="224" t="s">
        <v>855</v>
      </c>
      <c r="V1000" s="224" t="s">
        <v>855</v>
      </c>
      <c r="W1000" s="224" t="s">
        <v>869</v>
      </c>
      <c r="X1000" s="228" t="str">
        <f>VLOOKUP(HelpMe7[[#This Row],[Technician]],Technicians[#All],3,FALSE)</f>
        <v>Capgemini</v>
      </c>
      <c r="Y1000" s="228" t="str">
        <f>VLOOKUP(HelpMe7[[#This Row],[Technician]],Technicians[#All],2,FALSE)</f>
        <v>SAP ABAP</v>
      </c>
      <c r="Z1000" s="230" t="str">
        <f>IF((TEXT("Oct 28, 2024 00:00 AM","mmm dd, yyyy hh:mm") - TEXT(HelpMe7[[#This Row],[Updated Creation Date]],"mmm dd, yyyy hh:mm"))&gt;0, "Yes","No")</f>
        <v>No</v>
      </c>
      <c r="AA1000" s="230">
        <f ca="1">IF(HelpMe7[[#This Row],[Updated Resolved Date]]="-",NOW()-TEXT(HelpMe7[[#This Row],[Updated Creation Date]],"mmm dd, yyyy hh:mm"),HelpMe7[[#This Row],[Updated Resolved Date]]-HelpMe7[[#This Row],[Updated Creation Date]])</f>
        <v>18.180435416667024</v>
      </c>
      <c r="AB1000" s="231">
        <f>YEAR(TEXT(HelpMe7[[#This Row],[Updated Creation Date]],"mmm dd, yyyy hh:mm"))</f>
        <v>2024</v>
      </c>
      <c r="AC1000" s="228">
        <f>WEEKNUM(TEXT(HelpMe7[[#This Row],[Updated Creation Date]],"mmm dd, yyyy hh:mm"),2)</f>
        <v>50</v>
      </c>
      <c r="AD1000" s="228" t="str">
        <f>_xlfn.CONCAT(HelpMe7[[#This Row],[Year]],"-W",HelpMe7[[#This Row],[Week'#]])</f>
        <v>2024-W50</v>
      </c>
      <c r="AE1000" s="228" t="str">
        <f>IFERROR(VLOOKUP(HelpMe7[[#This Row],[ID]],CGTracker[#All],11,FALSE),"No CG Status Found")</f>
        <v>No CG Status Found</v>
      </c>
      <c r="AF1000" s="228">
        <f>MONTH(TEXT(HelpMe7[[#This Row],[Updated Creation Date]],"mmm dd, yyyy hh:mm"))</f>
        <v>12</v>
      </c>
      <c r="AG1000" s="228" t="str">
        <f>_xlfn.CONCAT(HelpMe7[[#This Row],[Year]],"-M",HelpMe7[[#This Row],[Month]])</f>
        <v>2024-M12</v>
      </c>
      <c r="AH1000" s="228" t="str">
        <f ca="1">IF(HelpMe7[[#This Row],[Age]]&lt;2,"Less than 2",IF(HelpMe7[[#This Row],[Age]]&lt;5,"From 2 to 5",IF(HelpMe7[[#This Row],[Age]]&lt;10,"From 5 to 10","More than 10")))</f>
        <v>More than 10</v>
      </c>
      <c r="AI10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45635.57708333333</v>
      </c>
      <c r="AJ10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01" spans="1:36" ht="13.5" customHeight="1">
      <c r="A1001" s="236" t="s">
        <v>12159</v>
      </c>
      <c r="B1001" s="224" t="s">
        <v>156</v>
      </c>
      <c r="C1001" s="224" t="s">
        <v>795</v>
      </c>
      <c r="D1001" s="1" t="s">
        <v>7104</v>
      </c>
      <c r="E1001" s="224" t="s">
        <v>2860</v>
      </c>
      <c r="F1001" s="224" t="s">
        <v>603</v>
      </c>
      <c r="G1001" s="224" t="s">
        <v>860</v>
      </c>
      <c r="H1001" s="224" t="s">
        <v>268</v>
      </c>
      <c r="I1001" s="227" t="s">
        <v>12160</v>
      </c>
      <c r="J1001" s="225" t="s">
        <v>12161</v>
      </c>
      <c r="K1001" s="224" t="s">
        <v>846</v>
      </c>
      <c r="L1001" s="225" t="s">
        <v>855</v>
      </c>
      <c r="M1001" s="224" t="s">
        <v>2860</v>
      </c>
      <c r="N1001" s="224" t="s">
        <v>1004</v>
      </c>
      <c r="O1001" s="224" t="s">
        <v>850</v>
      </c>
      <c r="P1001" s="225" t="s">
        <v>12162</v>
      </c>
      <c r="Q1001" s="224" t="s">
        <v>795</v>
      </c>
      <c r="R1001" s="225" t="s">
        <v>855</v>
      </c>
      <c r="S1001" s="225" t="s">
        <v>12162</v>
      </c>
      <c r="T1001" s="225" t="s">
        <v>12161</v>
      </c>
      <c r="U1001" s="224" t="s">
        <v>855</v>
      </c>
      <c r="V1001" s="224" t="s">
        <v>855</v>
      </c>
      <c r="W1001" s="224" t="s">
        <v>869</v>
      </c>
      <c r="X1001" s="228" t="str">
        <f>VLOOKUP(HelpMe7[[#This Row],[Technician]],Technicians[#All],3,FALSE)</f>
        <v>RAK Ceramics</v>
      </c>
      <c r="Y1001" s="228" t="str">
        <f>VLOOKUP(HelpMe7[[#This Row],[Technician]],Technicians[#All],2,FALSE)</f>
        <v>SAP ABAP</v>
      </c>
      <c r="Z1001" s="230" t="str">
        <f>IF((TEXT("Oct 28, 2024 00:00 AM","mmm dd, yyyy hh:mm") - TEXT(HelpMe7[[#This Row],[Updated Creation Date]],"mmm dd, yyyy hh:mm"))&gt;0, "Yes","No")</f>
        <v>No</v>
      </c>
      <c r="AA1001" s="230">
        <f ca="1">IF(HelpMe7[[#This Row],[Updated Resolved Date]]="-",NOW()-TEXT(HelpMe7[[#This Row],[Updated Creation Date]],"mmm dd, yyyy hh:mm"),HelpMe7[[#This Row],[Updated Resolved Date]]-HelpMe7[[#This Row],[Updated Creation Date]])</f>
        <v>16.138768749995506</v>
      </c>
      <c r="AB1001" s="231">
        <f>YEAR(TEXT(HelpMe7[[#This Row],[Updated Creation Date]],"mmm dd, yyyy hh:mm"))</f>
        <v>2024</v>
      </c>
      <c r="AC1001" s="228">
        <f>WEEKNUM(TEXT(HelpMe7[[#This Row],[Updated Creation Date]],"mmm dd, yyyy hh:mm"),2)</f>
        <v>50</v>
      </c>
      <c r="AD1001" s="228" t="str">
        <f>_xlfn.CONCAT(HelpMe7[[#This Row],[Year]],"-W",HelpMe7[[#This Row],[Week'#]])</f>
        <v>2024-W50</v>
      </c>
      <c r="AE1001" s="228" t="str">
        <f>IFERROR(VLOOKUP(HelpMe7[[#This Row],[ID]],CGTracker[#All],11,FALSE),"No CG Status Found")</f>
        <v>No CG Status Found</v>
      </c>
      <c r="AF1001" s="228">
        <f>MONTH(TEXT(HelpMe7[[#This Row],[Updated Creation Date]],"mmm dd, yyyy hh:mm"))</f>
        <v>12</v>
      </c>
      <c r="AG1001" s="228" t="str">
        <f>_xlfn.CONCAT(HelpMe7[[#This Row],[Year]],"-M",HelpMe7[[#This Row],[Month]])</f>
        <v>2024-M12</v>
      </c>
      <c r="AH1001" s="228" t="str">
        <f ca="1">IF(HelpMe7[[#This Row],[Age]]&lt;2,"Less than 2",IF(HelpMe7[[#This Row],[Age]]&lt;5,"From 2 to 5",IF(HelpMe7[[#This Row],[Age]]&lt;10,"From 5 to 10","More than 10")))</f>
        <v>More than 10</v>
      </c>
      <c r="AI10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45637.618750000001</v>
      </c>
      <c r="AJ10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02" spans="1:36" ht="13.5" customHeight="1">
      <c r="A1002" s="236" t="s">
        <v>12163</v>
      </c>
      <c r="B1002" s="224" t="s">
        <v>156</v>
      </c>
      <c r="C1002" s="224" t="s">
        <v>892</v>
      </c>
      <c r="D1002" s="1" t="s">
        <v>665</v>
      </c>
      <c r="E1002" s="224" t="s">
        <v>2860</v>
      </c>
      <c r="F1002" s="224" t="s">
        <v>518</v>
      </c>
      <c r="G1002" s="224" t="s">
        <v>516</v>
      </c>
      <c r="H1002" s="224" t="s">
        <v>268</v>
      </c>
      <c r="I1002" s="227" t="s">
        <v>12164</v>
      </c>
      <c r="J1002" s="225" t="s">
        <v>12165</v>
      </c>
      <c r="K1002" s="224" t="s">
        <v>846</v>
      </c>
      <c r="L1002" s="225" t="s">
        <v>855</v>
      </c>
      <c r="M1002" s="224" t="s">
        <v>2860</v>
      </c>
      <c r="N1002" s="224" t="s">
        <v>1004</v>
      </c>
      <c r="O1002" s="224" t="s">
        <v>850</v>
      </c>
      <c r="P1002" s="225" t="s">
        <v>12166</v>
      </c>
      <c r="Q1002" s="224" t="s">
        <v>795</v>
      </c>
      <c r="R1002" s="225" t="s">
        <v>855</v>
      </c>
      <c r="S1002" s="225" t="s">
        <v>855</v>
      </c>
      <c r="T1002" s="225" t="s">
        <v>12165</v>
      </c>
      <c r="U1002" s="224" t="s">
        <v>855</v>
      </c>
      <c r="V1002" s="224" t="s">
        <v>855</v>
      </c>
      <c r="W1002" s="224" t="s">
        <v>869</v>
      </c>
      <c r="X1002" s="228" t="str">
        <f>VLOOKUP(HelpMe7[[#This Row],[Technician]],Technicians[#All],3,FALSE)</f>
        <v>Capgemini</v>
      </c>
      <c r="Y1002" s="228" t="str">
        <f>VLOOKUP(HelpMe7[[#This Row],[Technician]],Technicians[#All],2,FALSE)</f>
        <v>SAP SD</v>
      </c>
      <c r="Z1002" s="230" t="str">
        <f>IF((TEXT("Oct 28, 2024 00:00 AM","mmm dd, yyyy hh:mm") - TEXT(HelpMe7[[#This Row],[Updated Creation Date]],"mmm dd, yyyy hh:mm"))&gt;0, "Yes","No")</f>
        <v>No</v>
      </c>
      <c r="AA1002" s="230">
        <f ca="1">IF(HelpMe7[[#This Row],[Updated Resolved Date]]="-",NOW()-TEXT(HelpMe7[[#This Row],[Updated Creation Date]],"mmm dd, yyyy hh:mm"),HelpMe7[[#This Row],[Updated Resolved Date]]-HelpMe7[[#This Row],[Updated Creation Date]])</f>
        <v>16.115852083326899</v>
      </c>
      <c r="AB1002" s="231">
        <f>YEAR(TEXT(HelpMe7[[#This Row],[Updated Creation Date]],"mmm dd, yyyy hh:mm"))</f>
        <v>2024</v>
      </c>
      <c r="AC1002" s="228">
        <f>WEEKNUM(TEXT(HelpMe7[[#This Row],[Updated Creation Date]],"mmm dd, yyyy hh:mm"),2)</f>
        <v>50</v>
      </c>
      <c r="AD1002" s="228" t="str">
        <f>_xlfn.CONCAT(HelpMe7[[#This Row],[Year]],"-W",HelpMe7[[#This Row],[Week'#]])</f>
        <v>2024-W50</v>
      </c>
      <c r="AE1002" s="228" t="str">
        <f>IFERROR(VLOOKUP(HelpMe7[[#This Row],[ID]],CGTracker[#All],11,FALSE),"No CG Status Found")</f>
        <v>No CG Status Found</v>
      </c>
      <c r="AF1002" s="228">
        <f>MONTH(TEXT(HelpMe7[[#This Row],[Updated Creation Date]],"mmm dd, yyyy hh:mm"))</f>
        <v>12</v>
      </c>
      <c r="AG1002" s="228" t="str">
        <f>_xlfn.CONCAT(HelpMe7[[#This Row],[Year]],"-M",HelpMe7[[#This Row],[Month]])</f>
        <v>2024-M12</v>
      </c>
      <c r="AH1002" s="228" t="str">
        <f ca="1">IF(HelpMe7[[#This Row],[Age]]&lt;2,"Less than 2",IF(HelpMe7[[#This Row],[Age]]&lt;5,"From 2 to 5",IF(HelpMe7[[#This Row],[Age]]&lt;10,"From 5 to 10","More than 10")))</f>
        <v>More than 10</v>
      </c>
      <c r="AI10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45637.64166666667</v>
      </c>
      <c r="AJ10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03" spans="1:36" ht="13.5" customHeight="1">
      <c r="A1003" s="236" t="s">
        <v>12167</v>
      </c>
      <c r="B1003" s="224" t="s">
        <v>117</v>
      </c>
      <c r="C1003" s="224" t="s">
        <v>892</v>
      </c>
      <c r="D1003" s="1" t="s">
        <v>7113</v>
      </c>
      <c r="E1003" s="224" t="s">
        <v>859</v>
      </c>
      <c r="F1003" s="224" t="s">
        <v>855</v>
      </c>
      <c r="G1003" s="224" t="s">
        <v>1011</v>
      </c>
      <c r="H1003" s="224" t="s">
        <v>131</v>
      </c>
      <c r="I1003" s="227" t="s">
        <v>12168</v>
      </c>
      <c r="J1003" s="225" t="s">
        <v>12169</v>
      </c>
      <c r="K1003" s="224" t="s">
        <v>846</v>
      </c>
      <c r="L1003" s="225" t="s">
        <v>855</v>
      </c>
      <c r="M1003" s="224" t="s">
        <v>859</v>
      </c>
      <c r="N1003" s="224" t="s">
        <v>863</v>
      </c>
      <c r="O1003" s="224" t="s">
        <v>917</v>
      </c>
      <c r="P1003" s="225" t="s">
        <v>12170</v>
      </c>
      <c r="Q1003" s="224" t="s">
        <v>892</v>
      </c>
      <c r="R1003" s="225" t="s">
        <v>855</v>
      </c>
      <c r="S1003" s="225" t="s">
        <v>12170</v>
      </c>
      <c r="T1003" s="225" t="s">
        <v>12169</v>
      </c>
      <c r="U1003" s="224" t="s">
        <v>890</v>
      </c>
      <c r="V1003" s="224" t="s">
        <v>855</v>
      </c>
      <c r="W1003" s="224" t="s">
        <v>869</v>
      </c>
      <c r="X1003" s="228" t="str">
        <f>VLOOKUP(HelpMe7[[#This Row],[Technician]],Technicians[#All],3,FALSE)</f>
        <v>Unkown</v>
      </c>
      <c r="Y1003" s="228" t="str">
        <f>VLOOKUP(HelpMe7[[#This Row],[Technician]],Technicians[#All],2,FALSE)</f>
        <v>Unkown</v>
      </c>
      <c r="Z1003" s="230" t="str">
        <f>IF((TEXT("Oct 28, 2024 00:00 AM","mmm dd, yyyy hh:mm") - TEXT(HelpMe7[[#This Row],[Updated Creation Date]],"mmm dd, yyyy hh:mm"))&gt;0, "Yes","No")</f>
        <v>No</v>
      </c>
      <c r="AA1003" s="230">
        <f ca="1">IF(HelpMe7[[#This Row],[Updated Resolved Date]]="-",NOW()-TEXT(HelpMe7[[#This Row],[Updated Creation Date]],"mmm dd, yyyy hh:mm"),HelpMe7[[#This Row],[Updated Resolved Date]]-HelpMe7[[#This Row],[Updated Creation Date]])</f>
        <v>16.092935416665568</v>
      </c>
      <c r="AB1003" s="231">
        <f>YEAR(TEXT(HelpMe7[[#This Row],[Updated Creation Date]],"mmm dd, yyyy hh:mm"))</f>
        <v>2024</v>
      </c>
      <c r="AC1003" s="228">
        <f>WEEKNUM(TEXT(HelpMe7[[#This Row],[Updated Creation Date]],"mmm dd, yyyy hh:mm"),2)</f>
        <v>50</v>
      </c>
      <c r="AD1003" s="228" t="str">
        <f>_xlfn.CONCAT(HelpMe7[[#This Row],[Year]],"-W",HelpMe7[[#This Row],[Week'#]])</f>
        <v>2024-W50</v>
      </c>
      <c r="AE1003" s="228" t="str">
        <f>IFERROR(VLOOKUP(HelpMe7[[#This Row],[ID]],CGTracker[#All],11,FALSE),"No CG Status Found")</f>
        <v>No CG Status Found</v>
      </c>
      <c r="AF1003" s="228">
        <f>MONTH(TEXT(HelpMe7[[#This Row],[Updated Creation Date]],"mmm dd, yyyy hh:mm"))</f>
        <v>12</v>
      </c>
      <c r="AG1003" s="228" t="str">
        <f>_xlfn.CONCAT(HelpMe7[[#This Row],[Year]],"-M",HelpMe7[[#This Row],[Month]])</f>
        <v>2024-M12</v>
      </c>
      <c r="AH1003" s="228" t="str">
        <f ca="1">IF(HelpMe7[[#This Row],[Age]]&lt;2,"Less than 2",IF(HelpMe7[[#This Row],[Age]]&lt;5,"From 2 to 5",IF(HelpMe7[[#This Row],[Age]]&lt;10,"From 5 to 10","More than 10")))</f>
        <v>More than 10</v>
      </c>
      <c r="AI10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45637.664583333331</v>
      </c>
      <c r="AJ10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04" spans="1:36" ht="13.5" customHeight="1">
      <c r="A1004" s="236" t="s">
        <v>12171</v>
      </c>
      <c r="B1004" s="224" t="s">
        <v>117</v>
      </c>
      <c r="C1004" s="224" t="s">
        <v>795</v>
      </c>
      <c r="D1004" s="1" t="s">
        <v>7118</v>
      </c>
      <c r="E1004" s="224" t="s">
        <v>1094</v>
      </c>
      <c r="F1004" s="224" t="s">
        <v>881</v>
      </c>
      <c r="G1004" s="224" t="s">
        <v>882</v>
      </c>
      <c r="H1004" s="224" t="s">
        <v>403</v>
      </c>
      <c r="I1004" s="227" t="s">
        <v>12172</v>
      </c>
      <c r="J1004" s="225" t="s">
        <v>12173</v>
      </c>
      <c r="K1004" s="224" t="s">
        <v>846</v>
      </c>
      <c r="L1004" s="225" t="s">
        <v>8760</v>
      </c>
      <c r="M1004" s="224" t="s">
        <v>1094</v>
      </c>
      <c r="N1004" s="224" t="s">
        <v>1098</v>
      </c>
      <c r="O1004" s="224" t="s">
        <v>850</v>
      </c>
      <c r="P1004" s="225" t="s">
        <v>8760</v>
      </c>
      <c r="Q1004" s="224" t="s">
        <v>795</v>
      </c>
      <c r="R1004" s="225" t="s">
        <v>12174</v>
      </c>
      <c r="S1004" s="225" t="s">
        <v>12174</v>
      </c>
      <c r="T1004" s="225" t="s">
        <v>12173</v>
      </c>
      <c r="U1004" s="224" t="s">
        <v>890</v>
      </c>
      <c r="V1004" s="224" t="s">
        <v>855</v>
      </c>
      <c r="W1004" s="224" t="s">
        <v>869</v>
      </c>
      <c r="X1004" s="228" t="str">
        <f>VLOOKUP(HelpMe7[[#This Row],[Technician]],Technicians[#All],3,FALSE)</f>
        <v>RAK Ceramics</v>
      </c>
      <c r="Y1004" s="228" t="str">
        <f>VLOOKUP(HelpMe7[[#This Row],[Technician]],Technicians[#All],2,FALSE)</f>
        <v>SAP Basis</v>
      </c>
      <c r="Z1004" s="230" t="str">
        <f>IF((TEXT("Oct 28, 2024 00:00 AM","mmm dd, yyyy hh:mm") - TEXT(HelpMe7[[#This Row],[Updated Creation Date]],"mmm dd, yyyy hh:mm"))&gt;0, "Yes","No")</f>
        <v>No</v>
      </c>
      <c r="AA1004" s="230">
        <f ca="1">IF(HelpMe7[[#This Row],[Updated Resolved Date]]="-",NOW()-TEXT(HelpMe7[[#This Row],[Updated Creation Date]],"mmm dd, yyyy hh:mm"),HelpMe7[[#This Row],[Updated Resolved Date]]-HelpMe7[[#This Row],[Updated Creation Date]])</f>
        <v>0.97152777777955635</v>
      </c>
      <c r="AB1004" s="231">
        <f>YEAR(TEXT(HelpMe7[[#This Row],[Updated Creation Date]],"mmm dd, yyyy hh:mm"))</f>
        <v>2024</v>
      </c>
      <c r="AC1004" s="228">
        <f>WEEKNUM(TEXT(HelpMe7[[#This Row],[Updated Creation Date]],"mmm dd, yyyy hh:mm"),2)</f>
        <v>50</v>
      </c>
      <c r="AD1004" s="228" t="str">
        <f>_xlfn.CONCAT(HelpMe7[[#This Row],[Year]],"-W",HelpMe7[[#This Row],[Week'#]])</f>
        <v>2024-W50</v>
      </c>
      <c r="AE1004" s="228" t="str">
        <f>IFERROR(VLOOKUP(HelpMe7[[#This Row],[ID]],CGTracker[#All],11,FALSE),"No CG Status Found")</f>
        <v>No CG Status Found</v>
      </c>
      <c r="AF1004" s="228">
        <f>MONTH(TEXT(HelpMe7[[#This Row],[Updated Creation Date]],"mmm dd, yyyy hh:mm"))</f>
        <v>12</v>
      </c>
      <c r="AG1004" s="228" t="str">
        <f>_xlfn.CONCAT(HelpMe7[[#This Row],[Year]],"-M",HelpMe7[[#This Row],[Month]])</f>
        <v>2024-M12</v>
      </c>
      <c r="AH1004" s="228" t="str">
        <f ca="1">IF(HelpMe7[[#This Row],[Age]]&lt;2,"Less than 2",IF(HelpMe7[[#This Row],[Age]]&lt;5,"From 2 to 5",IF(HelpMe7[[#This Row],[Age]]&lt;10,"From 5 to 10","More than 10")))</f>
        <v>Less than 2</v>
      </c>
      <c r="AI10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45637.667361111111</v>
      </c>
      <c r="AJ10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45638.638888888891</v>
      </c>
    </row>
    <row r="1005" spans="1:36" ht="13.5" customHeight="1">
      <c r="A1005" s="236" t="s">
        <v>12175</v>
      </c>
      <c r="B1005" s="224" t="s">
        <v>156</v>
      </c>
      <c r="C1005" s="224" t="s">
        <v>892</v>
      </c>
      <c r="D1005" s="1" t="s">
        <v>612</v>
      </c>
      <c r="E1005" s="224" t="s">
        <v>1053</v>
      </c>
      <c r="F1005" s="224" t="s">
        <v>2387</v>
      </c>
      <c r="G1005" s="224" t="s">
        <v>1011</v>
      </c>
      <c r="H1005" s="224" t="s">
        <v>403</v>
      </c>
      <c r="I1005" s="227" t="s">
        <v>12176</v>
      </c>
      <c r="J1005" s="225" t="s">
        <v>12177</v>
      </c>
      <c r="K1005" s="224" t="s">
        <v>846</v>
      </c>
      <c r="L1005" s="225" t="s">
        <v>12178</v>
      </c>
      <c r="M1005" s="224" t="s">
        <v>1053</v>
      </c>
      <c r="N1005" s="224" t="s">
        <v>1666</v>
      </c>
      <c r="O1005" s="224" t="s">
        <v>917</v>
      </c>
      <c r="P1005" s="225" t="s">
        <v>12178</v>
      </c>
      <c r="Q1005" s="224" t="s">
        <v>892</v>
      </c>
      <c r="R1005" s="225" t="s">
        <v>7218</v>
      </c>
      <c r="S1005" s="225" t="s">
        <v>7218</v>
      </c>
      <c r="T1005" s="225" t="s">
        <v>12177</v>
      </c>
      <c r="U1005" s="224" t="s">
        <v>855</v>
      </c>
      <c r="V1005" s="224" t="s">
        <v>855</v>
      </c>
      <c r="W1005" s="224" t="s">
        <v>869</v>
      </c>
      <c r="X1005" s="228" t="str">
        <f>VLOOKUP(HelpMe7[[#This Row],[Technician]],Technicians[#All],3,FALSE)</f>
        <v>Capgemini</v>
      </c>
      <c r="Y1005" s="228" t="str">
        <f>VLOOKUP(HelpMe7[[#This Row],[Technician]],Technicians[#All],2,FALSE)</f>
        <v>SAP FICO</v>
      </c>
      <c r="Z1005" s="230" t="str">
        <f>IF((TEXT("Oct 28, 2024 00:00 AM","mmm dd, yyyy hh:mm") - TEXT(HelpMe7[[#This Row],[Updated Creation Date]],"mmm dd, yyyy hh:mm"))&gt;0, "Yes","No")</f>
        <v>No</v>
      </c>
      <c r="AA1005" s="230">
        <f ca="1">IF(HelpMe7[[#This Row],[Updated Resolved Date]]="-",NOW()-TEXT(HelpMe7[[#This Row],[Updated Creation Date]],"mmm dd, yyyy hh:mm"),HelpMe7[[#This Row],[Updated Resolved Date]]-HelpMe7[[#This Row],[Updated Creation Date]])</f>
        <v>1.2680555555562023</v>
      </c>
      <c r="AB1005" s="231">
        <f>YEAR(TEXT(HelpMe7[[#This Row],[Updated Creation Date]],"mmm dd, yyyy hh:mm"))</f>
        <v>2024</v>
      </c>
      <c r="AC1005" s="228">
        <f>WEEKNUM(TEXT(HelpMe7[[#This Row],[Updated Creation Date]],"mmm dd, yyyy hh:mm"),2)</f>
        <v>50</v>
      </c>
      <c r="AD1005" s="228" t="str">
        <f>_xlfn.CONCAT(HelpMe7[[#This Row],[Year]],"-W",HelpMe7[[#This Row],[Week'#]])</f>
        <v>2024-W50</v>
      </c>
      <c r="AE1005" s="228" t="str">
        <f>IFERROR(VLOOKUP(HelpMe7[[#This Row],[ID]],CGTracker[#All],11,FALSE),"No CG Status Found")</f>
        <v>No CG Status Found</v>
      </c>
      <c r="AF1005" s="228">
        <f>MONTH(TEXT(HelpMe7[[#This Row],[Updated Creation Date]],"mmm dd, yyyy hh:mm"))</f>
        <v>12</v>
      </c>
      <c r="AG1005" s="228" t="str">
        <f>_xlfn.CONCAT(HelpMe7[[#This Row],[Year]],"-M",HelpMe7[[#This Row],[Month]])</f>
        <v>2024-M12</v>
      </c>
      <c r="AH1005" s="228" t="str">
        <f ca="1">IF(HelpMe7[[#This Row],[Age]]&lt;2,"Less than 2",IF(HelpMe7[[#This Row],[Age]]&lt;5,"From 2 to 5",IF(HelpMe7[[#This Row],[Age]]&lt;10,"From 5 to 10","More than 10")))</f>
        <v>Less than 2</v>
      </c>
      <c r="AI10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45635.4</v>
      </c>
      <c r="AJ10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45636.668055555558</v>
      </c>
    </row>
    <row r="1006" spans="1:36" ht="13.5" customHeight="1">
      <c r="A1006" s="236" t="s">
        <v>12179</v>
      </c>
      <c r="B1006" s="224" t="s">
        <v>117</v>
      </c>
      <c r="C1006" s="224" t="s">
        <v>892</v>
      </c>
      <c r="D1006" s="1" t="s">
        <v>7128</v>
      </c>
      <c r="E1006" s="224" t="s">
        <v>2061</v>
      </c>
      <c r="F1006" s="224" t="s">
        <v>881</v>
      </c>
      <c r="G1006" s="224" t="s">
        <v>882</v>
      </c>
      <c r="H1006" s="224" t="s">
        <v>403</v>
      </c>
      <c r="I1006" s="227" t="s">
        <v>12180</v>
      </c>
      <c r="J1006" s="225" t="s">
        <v>12181</v>
      </c>
      <c r="K1006" s="224" t="s">
        <v>846</v>
      </c>
      <c r="L1006" s="225" t="s">
        <v>8760</v>
      </c>
      <c r="M1006" s="224" t="s">
        <v>2061</v>
      </c>
      <c r="N1006" s="224" t="s">
        <v>924</v>
      </c>
      <c r="O1006" s="224" t="s">
        <v>850</v>
      </c>
      <c r="P1006" s="225" t="s">
        <v>8760</v>
      </c>
      <c r="Q1006" s="224" t="s">
        <v>795</v>
      </c>
      <c r="R1006" s="225" t="s">
        <v>12182</v>
      </c>
      <c r="S1006" s="225" t="s">
        <v>12182</v>
      </c>
      <c r="T1006" s="225" t="s">
        <v>12181</v>
      </c>
      <c r="U1006" s="224" t="s">
        <v>890</v>
      </c>
      <c r="V1006" s="224" t="s">
        <v>855</v>
      </c>
      <c r="W1006" s="224" t="s">
        <v>869</v>
      </c>
      <c r="X1006" s="228" t="str">
        <f>VLOOKUP(HelpMe7[[#This Row],[Technician]],Technicians[#All],3,FALSE)</f>
        <v>RAK Ceramics</v>
      </c>
      <c r="Y1006" s="228" t="str">
        <f>VLOOKUP(HelpMe7[[#This Row],[Technician]],Technicians[#All],2,FALSE)</f>
        <v>SAP Basis</v>
      </c>
      <c r="Z1006" s="230" t="str">
        <f>IF((TEXT("Oct 28, 2024 00:00 AM","mmm dd, yyyy hh:mm") - TEXT(HelpMe7[[#This Row],[Updated Creation Date]],"mmm dd, yyyy hh:mm"))&gt;0, "Yes","No")</f>
        <v>No</v>
      </c>
      <c r="AA1006" s="230">
        <f ca="1">IF(HelpMe7[[#This Row],[Updated Resolved Date]]="-",NOW()-TEXT(HelpMe7[[#This Row],[Updated Creation Date]],"mmm dd, yyyy hh:mm"),HelpMe7[[#This Row],[Updated Resolved Date]]-HelpMe7[[#This Row],[Updated Creation Date]])</f>
        <v>2.8687500000014552</v>
      </c>
      <c r="AB1006" s="231">
        <f>YEAR(TEXT(HelpMe7[[#This Row],[Updated Creation Date]],"mmm dd, yyyy hh:mm"))</f>
        <v>2024</v>
      </c>
      <c r="AC1006" s="228">
        <f>WEEKNUM(TEXT(HelpMe7[[#This Row],[Updated Creation Date]],"mmm dd, yyyy hh:mm"),2)</f>
        <v>50</v>
      </c>
      <c r="AD1006" s="228" t="str">
        <f>_xlfn.CONCAT(HelpMe7[[#This Row],[Year]],"-W",HelpMe7[[#This Row],[Week'#]])</f>
        <v>2024-W50</v>
      </c>
      <c r="AE1006" s="228" t="str">
        <f>IFERROR(VLOOKUP(HelpMe7[[#This Row],[ID]],CGTracker[#All],11,FALSE),"No CG Status Found")</f>
        <v>No CG Status Found</v>
      </c>
      <c r="AF1006" s="228">
        <f>MONTH(TEXT(HelpMe7[[#This Row],[Updated Creation Date]],"mmm dd, yyyy hh:mm"))</f>
        <v>12</v>
      </c>
      <c r="AG1006" s="228" t="str">
        <f>_xlfn.CONCAT(HelpMe7[[#This Row],[Year]],"-M",HelpMe7[[#This Row],[Month]])</f>
        <v>2024-M12</v>
      </c>
      <c r="AH1006" s="228" t="str">
        <f ca="1">IF(HelpMe7[[#This Row],[Age]]&lt;2,"Less than 2",IF(HelpMe7[[#This Row],[Age]]&lt;5,"From 2 to 5",IF(HelpMe7[[#This Row],[Age]]&lt;10,"From 5 to 10","More than 10")))</f>
        <v>From 2 to 5</v>
      </c>
      <c r="AI10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45635.756944444445</v>
      </c>
      <c r="AJ10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45638.625694444447</v>
      </c>
    </row>
    <row r="1007" spans="1:36" ht="13.5" customHeight="1">
      <c r="A1007" s="236" t="s">
        <v>12183</v>
      </c>
      <c r="B1007" s="224" t="s">
        <v>117</v>
      </c>
      <c r="C1007" s="224" t="s">
        <v>892</v>
      </c>
      <c r="D1007" s="1" t="s">
        <v>7133</v>
      </c>
      <c r="E1007" s="224" t="s">
        <v>2448</v>
      </c>
      <c r="F1007" s="224" t="s">
        <v>742</v>
      </c>
      <c r="G1007" s="224" t="s">
        <v>941</v>
      </c>
      <c r="H1007" s="224" t="s">
        <v>268</v>
      </c>
      <c r="I1007" s="227" t="s">
        <v>12184</v>
      </c>
      <c r="J1007" s="225" t="s">
        <v>12185</v>
      </c>
      <c r="K1007" s="224" t="s">
        <v>846</v>
      </c>
      <c r="L1007" s="225" t="s">
        <v>855</v>
      </c>
      <c r="M1007" s="224" t="s">
        <v>2448</v>
      </c>
      <c r="N1007" s="224" t="s">
        <v>1555</v>
      </c>
      <c r="O1007" s="224" t="s">
        <v>917</v>
      </c>
      <c r="P1007" s="225" t="s">
        <v>12186</v>
      </c>
      <c r="Q1007" s="224" t="s">
        <v>892</v>
      </c>
      <c r="R1007" s="225" t="s">
        <v>855</v>
      </c>
      <c r="S1007" s="225" t="s">
        <v>12187</v>
      </c>
      <c r="T1007" s="225" t="s">
        <v>12185</v>
      </c>
      <c r="U1007" s="224" t="s">
        <v>846</v>
      </c>
      <c r="V1007" s="224" t="s">
        <v>855</v>
      </c>
      <c r="W1007" s="224" t="s">
        <v>869</v>
      </c>
      <c r="X1007" s="228" t="str">
        <f>VLOOKUP(HelpMe7[[#This Row],[Technician]],Technicians[#All],3,FALSE)</f>
        <v>RAK Ceramics</v>
      </c>
      <c r="Y1007" s="228" t="str">
        <f>VLOOKUP(HelpMe7[[#This Row],[Technician]],Technicians[#All],2,FALSE)</f>
        <v>SAP SD</v>
      </c>
      <c r="Z1007" s="230" t="str">
        <f>IF((TEXT("Oct 28, 2024 00:00 AM","mmm dd, yyyy hh:mm") - TEXT(HelpMe7[[#This Row],[Updated Creation Date]],"mmm dd, yyyy hh:mm"))&gt;0, "Yes","No")</f>
        <v>No</v>
      </c>
      <c r="AA1007" s="230">
        <f ca="1">IF(HelpMe7[[#This Row],[Updated Resolved Date]]="-",NOW()-TEXT(HelpMe7[[#This Row],[Updated Creation Date]],"mmm dd, yyyy hh:mm"),HelpMe7[[#This Row],[Updated Resolved Date]]-HelpMe7[[#This Row],[Updated Creation Date]])</f>
        <v>17.334602083326899</v>
      </c>
      <c r="AB1007" s="231">
        <f>YEAR(TEXT(HelpMe7[[#This Row],[Updated Creation Date]],"mmm dd, yyyy hh:mm"))</f>
        <v>2024</v>
      </c>
      <c r="AC1007" s="228">
        <f>WEEKNUM(TEXT(HelpMe7[[#This Row],[Updated Creation Date]],"mmm dd, yyyy hh:mm"),2)</f>
        <v>50</v>
      </c>
      <c r="AD1007" s="228" t="str">
        <f>_xlfn.CONCAT(HelpMe7[[#This Row],[Year]],"-W",HelpMe7[[#This Row],[Week'#]])</f>
        <v>2024-W50</v>
      </c>
      <c r="AE1007" s="228" t="str">
        <f>IFERROR(VLOOKUP(HelpMe7[[#This Row],[ID]],CGTracker[#All],11,FALSE),"No CG Status Found")</f>
        <v>No CG Status Found</v>
      </c>
      <c r="AF1007" s="228">
        <f>MONTH(TEXT(HelpMe7[[#This Row],[Updated Creation Date]],"mmm dd, yyyy hh:mm"))</f>
        <v>12</v>
      </c>
      <c r="AG1007" s="228" t="str">
        <f>_xlfn.CONCAT(HelpMe7[[#This Row],[Year]],"-M",HelpMe7[[#This Row],[Month]])</f>
        <v>2024-M12</v>
      </c>
      <c r="AH1007" s="228" t="str">
        <f ca="1">IF(HelpMe7[[#This Row],[Age]]&lt;2,"Less than 2",IF(HelpMe7[[#This Row],[Age]]&lt;5,"From 2 to 5",IF(HelpMe7[[#This Row],[Age]]&lt;10,"From 5 to 10","More than 10")))</f>
        <v>More than 10</v>
      </c>
      <c r="AI10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45636.42291666667</v>
      </c>
      <c r="AJ10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08" spans="1:36" ht="13.5" customHeight="1">
      <c r="A1008" s="236" t="s">
        <v>12188</v>
      </c>
      <c r="B1008" s="224" t="s">
        <v>117</v>
      </c>
      <c r="C1008" s="224" t="s">
        <v>795</v>
      </c>
      <c r="D1008" s="1" t="s">
        <v>7139</v>
      </c>
      <c r="E1008" s="224" t="s">
        <v>7140</v>
      </c>
      <c r="F1008" s="224" t="s">
        <v>881</v>
      </c>
      <c r="G1008" s="224" t="s">
        <v>882</v>
      </c>
      <c r="H1008" s="224" t="s">
        <v>268</v>
      </c>
      <c r="I1008" s="227" t="s">
        <v>12189</v>
      </c>
      <c r="J1008" s="225" t="s">
        <v>7204</v>
      </c>
      <c r="K1008" s="224" t="s">
        <v>846</v>
      </c>
      <c r="L1008" s="225" t="s">
        <v>855</v>
      </c>
      <c r="M1008" s="224" t="s">
        <v>7140</v>
      </c>
      <c r="N1008" s="224" t="s">
        <v>1280</v>
      </c>
      <c r="O1008" s="224" t="s">
        <v>850</v>
      </c>
      <c r="P1008" s="225" t="s">
        <v>12190</v>
      </c>
      <c r="Q1008" s="224" t="s">
        <v>795</v>
      </c>
      <c r="R1008" s="225" t="s">
        <v>855</v>
      </c>
      <c r="S1008" s="225" t="s">
        <v>12190</v>
      </c>
      <c r="T1008" s="225" t="s">
        <v>7204</v>
      </c>
      <c r="U1008" s="224" t="s">
        <v>890</v>
      </c>
      <c r="V1008" s="224" t="s">
        <v>855</v>
      </c>
      <c r="W1008" s="224" t="s">
        <v>869</v>
      </c>
      <c r="X1008" s="228" t="str">
        <f>VLOOKUP(HelpMe7[[#This Row],[Technician]],Technicians[#All],3,FALSE)</f>
        <v>RAK Ceramics</v>
      </c>
      <c r="Y1008" s="228" t="str">
        <f>VLOOKUP(HelpMe7[[#This Row],[Technician]],Technicians[#All],2,FALSE)</f>
        <v>SAP Basis</v>
      </c>
      <c r="Z1008" s="230" t="str">
        <f>IF((TEXT("Oct 28, 2024 00:00 AM","mmm dd, yyyy hh:mm") - TEXT(HelpMe7[[#This Row],[Updated Creation Date]],"mmm dd, yyyy hh:mm"))&gt;0, "Yes","No")</f>
        <v>No</v>
      </c>
      <c r="AA1008" s="230">
        <f ca="1">IF(HelpMe7[[#This Row],[Updated Resolved Date]]="-",NOW()-TEXT(HelpMe7[[#This Row],[Updated Creation Date]],"mmm dd, yyyy hh:mm"),HelpMe7[[#This Row],[Updated Resolved Date]]-HelpMe7[[#This Row],[Updated Creation Date]])</f>
        <v>17.349185416664113</v>
      </c>
      <c r="AB1008" s="231">
        <f>YEAR(TEXT(HelpMe7[[#This Row],[Updated Creation Date]],"mmm dd, yyyy hh:mm"))</f>
        <v>2024</v>
      </c>
      <c r="AC1008" s="228">
        <f>WEEKNUM(TEXT(HelpMe7[[#This Row],[Updated Creation Date]],"mmm dd, yyyy hh:mm"),2)</f>
        <v>50</v>
      </c>
      <c r="AD1008" s="228" t="str">
        <f>_xlfn.CONCAT(HelpMe7[[#This Row],[Year]],"-W",HelpMe7[[#This Row],[Week'#]])</f>
        <v>2024-W50</v>
      </c>
      <c r="AE1008" s="228" t="str">
        <f>IFERROR(VLOOKUP(HelpMe7[[#This Row],[ID]],CGTracker[#All],11,FALSE),"No CG Status Found")</f>
        <v>No CG Status Found</v>
      </c>
      <c r="AF1008" s="228">
        <f>MONTH(TEXT(HelpMe7[[#This Row],[Updated Creation Date]],"mmm dd, yyyy hh:mm"))</f>
        <v>12</v>
      </c>
      <c r="AG1008" s="228" t="str">
        <f>_xlfn.CONCAT(HelpMe7[[#This Row],[Year]],"-M",HelpMe7[[#This Row],[Month]])</f>
        <v>2024-M12</v>
      </c>
      <c r="AH1008" s="228" t="str">
        <f ca="1">IF(HelpMe7[[#This Row],[Age]]&lt;2,"Less than 2",IF(HelpMe7[[#This Row],[Age]]&lt;5,"From 2 to 5",IF(HelpMe7[[#This Row],[Age]]&lt;10,"From 5 to 10","More than 10")))</f>
        <v>More than 10</v>
      </c>
      <c r="AI10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45636.408333333333</v>
      </c>
      <c r="AJ10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09" spans="1:36" ht="13.5" customHeight="1">
      <c r="A1009" s="236" t="s">
        <v>12191</v>
      </c>
      <c r="B1009" s="224" t="s">
        <v>156</v>
      </c>
      <c r="C1009" s="224" t="s">
        <v>795</v>
      </c>
      <c r="D1009" s="1" t="s">
        <v>7146</v>
      </c>
      <c r="E1009" s="224" t="s">
        <v>2860</v>
      </c>
      <c r="F1009" s="224" t="s">
        <v>518</v>
      </c>
      <c r="G1009" s="224" t="s">
        <v>516</v>
      </c>
      <c r="H1009" s="224" t="s">
        <v>268</v>
      </c>
      <c r="I1009" s="227" t="s">
        <v>12192</v>
      </c>
      <c r="J1009" s="225" t="s">
        <v>12193</v>
      </c>
      <c r="K1009" s="224" t="s">
        <v>846</v>
      </c>
      <c r="L1009" s="225" t="s">
        <v>855</v>
      </c>
      <c r="M1009" s="224" t="s">
        <v>2860</v>
      </c>
      <c r="N1009" s="224" t="s">
        <v>1004</v>
      </c>
      <c r="O1009" s="224" t="s">
        <v>850</v>
      </c>
      <c r="P1009" s="225" t="s">
        <v>12194</v>
      </c>
      <c r="Q1009" s="224" t="s">
        <v>795</v>
      </c>
      <c r="R1009" s="225" t="s">
        <v>855</v>
      </c>
      <c r="S1009" s="225" t="s">
        <v>855</v>
      </c>
      <c r="T1009" s="225" t="s">
        <v>12193</v>
      </c>
      <c r="U1009" s="224" t="s">
        <v>855</v>
      </c>
      <c r="V1009" s="224" t="s">
        <v>855</v>
      </c>
      <c r="W1009" s="224" t="s">
        <v>869</v>
      </c>
      <c r="X1009" s="228" t="str">
        <f>VLOOKUP(HelpMe7[[#This Row],[Technician]],Technicians[#All],3,FALSE)</f>
        <v>Capgemini</v>
      </c>
      <c r="Y1009" s="228" t="str">
        <f>VLOOKUP(HelpMe7[[#This Row],[Technician]],Technicians[#All],2,FALSE)</f>
        <v>SAP SD</v>
      </c>
      <c r="Z1009" s="230" t="str">
        <f>IF((TEXT("Oct 28, 2024 00:00 AM","mmm dd, yyyy hh:mm") - TEXT(HelpMe7[[#This Row],[Updated Creation Date]],"mmm dd, yyyy hh:mm"))&gt;0, "Yes","No")</f>
        <v>No</v>
      </c>
      <c r="AA1009" s="230">
        <f ca="1">IF(HelpMe7[[#This Row],[Updated Resolved Date]]="-",NOW()-TEXT(HelpMe7[[#This Row],[Updated Creation Date]],"mmm dd, yyyy hh:mm"),HelpMe7[[#This Row],[Updated Resolved Date]]-HelpMe7[[#This Row],[Updated Creation Date]])</f>
        <v>16.100574305550253</v>
      </c>
      <c r="AB1009" s="231">
        <f>YEAR(TEXT(HelpMe7[[#This Row],[Updated Creation Date]],"mmm dd, yyyy hh:mm"))</f>
        <v>2024</v>
      </c>
      <c r="AC1009" s="228">
        <f>WEEKNUM(TEXT(HelpMe7[[#This Row],[Updated Creation Date]],"mmm dd, yyyy hh:mm"),2)</f>
        <v>50</v>
      </c>
      <c r="AD1009" s="228" t="str">
        <f>_xlfn.CONCAT(HelpMe7[[#This Row],[Year]],"-W",HelpMe7[[#This Row],[Week'#]])</f>
        <v>2024-W50</v>
      </c>
      <c r="AE1009" s="228" t="str">
        <f>IFERROR(VLOOKUP(HelpMe7[[#This Row],[ID]],CGTracker[#All],11,FALSE),"No CG Status Found")</f>
        <v>No CG Status Found</v>
      </c>
      <c r="AF1009" s="228">
        <f>MONTH(TEXT(HelpMe7[[#This Row],[Updated Creation Date]],"mmm dd, yyyy hh:mm"))</f>
        <v>12</v>
      </c>
      <c r="AG1009" s="228" t="str">
        <f>_xlfn.CONCAT(HelpMe7[[#This Row],[Year]],"-M",HelpMe7[[#This Row],[Month]])</f>
        <v>2024-M12</v>
      </c>
      <c r="AH1009" s="228" t="str">
        <f ca="1">IF(HelpMe7[[#This Row],[Age]]&lt;2,"Less than 2",IF(HelpMe7[[#This Row],[Age]]&lt;5,"From 2 to 5",IF(HelpMe7[[#This Row],[Age]]&lt;10,"From 5 to 10","More than 10")))</f>
        <v>More than 10</v>
      </c>
      <c r="AI10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45637.656944444447</v>
      </c>
      <c r="AJ10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10" spans="1:36" ht="13.5" customHeight="1">
      <c r="A1010" s="236" t="s">
        <v>12195</v>
      </c>
      <c r="B1010" s="224" t="s">
        <v>117</v>
      </c>
      <c r="C1010" s="224" t="s">
        <v>795</v>
      </c>
      <c r="D1010" s="1" t="s">
        <v>7151</v>
      </c>
      <c r="E1010" s="224" t="s">
        <v>7152</v>
      </c>
      <c r="F1010" s="224" t="s">
        <v>881</v>
      </c>
      <c r="G1010" s="224" t="s">
        <v>882</v>
      </c>
      <c r="H1010" s="224" t="s">
        <v>268</v>
      </c>
      <c r="I1010" s="227" t="s">
        <v>12196</v>
      </c>
      <c r="J1010" s="225" t="s">
        <v>12197</v>
      </c>
      <c r="K1010" s="224" t="s">
        <v>846</v>
      </c>
      <c r="L1010" s="225" t="s">
        <v>855</v>
      </c>
      <c r="M1010" s="224" t="s">
        <v>7152</v>
      </c>
      <c r="N1010" s="224" t="s">
        <v>1122</v>
      </c>
      <c r="O1010" s="224" t="s">
        <v>850</v>
      </c>
      <c r="P1010" s="225" t="s">
        <v>12198</v>
      </c>
      <c r="Q1010" s="224" t="s">
        <v>795</v>
      </c>
      <c r="R1010" s="225" t="s">
        <v>855</v>
      </c>
      <c r="S1010" s="225" t="s">
        <v>855</v>
      </c>
      <c r="T1010" s="225" t="s">
        <v>12197</v>
      </c>
      <c r="U1010" s="224" t="s">
        <v>890</v>
      </c>
      <c r="V1010" s="224" t="s">
        <v>855</v>
      </c>
      <c r="W1010" s="224" t="s">
        <v>869</v>
      </c>
      <c r="X1010" s="228" t="str">
        <f>VLOOKUP(HelpMe7[[#This Row],[Technician]],Technicians[#All],3,FALSE)</f>
        <v>RAK Ceramics</v>
      </c>
      <c r="Y1010" s="228" t="str">
        <f>VLOOKUP(HelpMe7[[#This Row],[Technician]],Technicians[#All],2,FALSE)</f>
        <v>SAP Basis</v>
      </c>
      <c r="Z1010" s="230" t="str">
        <f>IF((TEXT("Oct 28, 2024 00:00 AM","mmm dd, yyyy hh:mm") - TEXT(HelpMe7[[#This Row],[Updated Creation Date]],"mmm dd, yyyy hh:mm"))&gt;0, "Yes","No")</f>
        <v>No</v>
      </c>
      <c r="AA1010" s="230">
        <f ca="1">IF(HelpMe7[[#This Row],[Updated Resolved Date]]="-",NOW()-TEXT(HelpMe7[[#This Row],[Updated Creation Date]],"mmm dd, yyyy hh:mm"),HelpMe7[[#This Row],[Updated Resolved Date]]-HelpMe7[[#This Row],[Updated Creation Date]])</f>
        <v>16.281129861105001</v>
      </c>
      <c r="AB1010" s="231">
        <f>YEAR(TEXT(HelpMe7[[#This Row],[Updated Creation Date]],"mmm dd, yyyy hh:mm"))</f>
        <v>2024</v>
      </c>
      <c r="AC1010" s="228">
        <f>WEEKNUM(TEXT(HelpMe7[[#This Row],[Updated Creation Date]],"mmm dd, yyyy hh:mm"),2)</f>
        <v>50</v>
      </c>
      <c r="AD1010" s="228" t="str">
        <f>_xlfn.CONCAT(HelpMe7[[#This Row],[Year]],"-W",HelpMe7[[#This Row],[Week'#]])</f>
        <v>2024-W50</v>
      </c>
      <c r="AE1010" s="228" t="str">
        <f>IFERROR(VLOOKUP(HelpMe7[[#This Row],[ID]],CGTracker[#All],11,FALSE),"No CG Status Found")</f>
        <v>No CG Status Found</v>
      </c>
      <c r="AF1010" s="228">
        <f>MONTH(TEXT(HelpMe7[[#This Row],[Updated Creation Date]],"mmm dd, yyyy hh:mm"))</f>
        <v>12</v>
      </c>
      <c r="AG1010" s="228" t="str">
        <f>_xlfn.CONCAT(HelpMe7[[#This Row],[Year]],"-M",HelpMe7[[#This Row],[Month]])</f>
        <v>2024-M12</v>
      </c>
      <c r="AH1010" s="228" t="str">
        <f ca="1">IF(HelpMe7[[#This Row],[Age]]&lt;2,"Less than 2",IF(HelpMe7[[#This Row],[Age]]&lt;5,"From 2 to 5",IF(HelpMe7[[#This Row],[Age]]&lt;10,"From 5 to 10","More than 10")))</f>
        <v>More than 10</v>
      </c>
      <c r="AI10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45637.476388888892</v>
      </c>
      <c r="AJ10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11" spans="1:36" ht="13.5" customHeight="1">
      <c r="A1011" s="236" t="s">
        <v>12199</v>
      </c>
      <c r="B1011" s="224" t="s">
        <v>117</v>
      </c>
      <c r="C1011" s="224" t="s">
        <v>795</v>
      </c>
      <c r="D1011" s="1" t="s">
        <v>7157</v>
      </c>
      <c r="E1011" s="224" t="s">
        <v>1506</v>
      </c>
      <c r="F1011" s="224" t="s">
        <v>881</v>
      </c>
      <c r="G1011" s="224" t="s">
        <v>882</v>
      </c>
      <c r="H1011" s="224" t="s">
        <v>40</v>
      </c>
      <c r="I1011" s="227" t="s">
        <v>12200</v>
      </c>
      <c r="J1011" s="225" t="s">
        <v>12201</v>
      </c>
      <c r="K1011" s="224" t="s">
        <v>846</v>
      </c>
      <c r="L1011" s="225" t="s">
        <v>855</v>
      </c>
      <c r="M1011" s="224" t="s">
        <v>1506</v>
      </c>
      <c r="N1011" s="224" t="s">
        <v>1122</v>
      </c>
      <c r="O1011" s="224" t="s">
        <v>850</v>
      </c>
      <c r="P1011" s="225" t="s">
        <v>7281</v>
      </c>
      <c r="Q1011" s="224" t="s">
        <v>795</v>
      </c>
      <c r="R1011" s="225" t="s">
        <v>7281</v>
      </c>
      <c r="S1011" s="225" t="s">
        <v>7281</v>
      </c>
      <c r="T1011" s="225" t="s">
        <v>12201</v>
      </c>
      <c r="U1011" s="224" t="s">
        <v>846</v>
      </c>
      <c r="V1011" s="224" t="s">
        <v>855</v>
      </c>
      <c r="W1011" s="224" t="s">
        <v>869</v>
      </c>
      <c r="X1011" s="228" t="str">
        <f>VLOOKUP(HelpMe7[[#This Row],[Technician]],Technicians[#All],3,FALSE)</f>
        <v>RAK Ceramics</v>
      </c>
      <c r="Y1011" s="228" t="str">
        <f>VLOOKUP(HelpMe7[[#This Row],[Technician]],Technicians[#All],2,FALSE)</f>
        <v>SAP Basis</v>
      </c>
      <c r="Z1011" s="230" t="str">
        <f>IF((TEXT("Oct 28, 2024 00:00 AM","mmm dd, yyyy hh:mm") - TEXT(HelpMe7[[#This Row],[Updated Creation Date]],"mmm dd, yyyy hh:mm"))&gt;0, "Yes","No")</f>
        <v>No</v>
      </c>
      <c r="AA1011" s="230">
        <f ca="1">IF(HelpMe7[[#This Row],[Updated Resolved Date]]="-",NOW()-TEXT(HelpMe7[[#This Row],[Updated Creation Date]],"mmm dd, yyyy hh:mm"),HelpMe7[[#This Row],[Updated Resolved Date]]-HelpMe7[[#This Row],[Updated Creation Date]])</f>
        <v>2.8256944444437977</v>
      </c>
      <c r="AB1011" s="231">
        <f>YEAR(TEXT(HelpMe7[[#This Row],[Updated Creation Date]],"mmm dd, yyyy hh:mm"))</f>
        <v>2024</v>
      </c>
      <c r="AC1011" s="228">
        <f>WEEKNUM(TEXT(HelpMe7[[#This Row],[Updated Creation Date]],"mmm dd, yyyy hh:mm"),2)</f>
        <v>50</v>
      </c>
      <c r="AD1011" s="228" t="str">
        <f>_xlfn.CONCAT(HelpMe7[[#This Row],[Year]],"-W",HelpMe7[[#This Row],[Week'#]])</f>
        <v>2024-W50</v>
      </c>
      <c r="AE1011" s="228" t="str">
        <f>IFERROR(VLOOKUP(HelpMe7[[#This Row],[ID]],CGTracker[#All],11,FALSE),"No CG Status Found")</f>
        <v>No CG Status Found</v>
      </c>
      <c r="AF1011" s="228">
        <f>MONTH(TEXT(HelpMe7[[#This Row],[Updated Creation Date]],"mmm dd, yyyy hh:mm"))</f>
        <v>12</v>
      </c>
      <c r="AG1011" s="228" t="str">
        <f>_xlfn.CONCAT(HelpMe7[[#This Row],[Year]],"-M",HelpMe7[[#This Row],[Month]])</f>
        <v>2024-M12</v>
      </c>
      <c r="AH1011" s="228" t="str">
        <f ca="1">IF(HelpMe7[[#This Row],[Age]]&lt;2,"Less than 2",IF(HelpMe7[[#This Row],[Age]]&lt;5,"From 2 to 5",IF(HelpMe7[[#This Row],[Age]]&lt;10,"From 5 to 10","More than 10")))</f>
        <v>From 2 to 5</v>
      </c>
      <c r="AI10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45636.629166666666</v>
      </c>
      <c r="AJ10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45639.454861111109</v>
      </c>
    </row>
    <row r="1012" spans="1:36" ht="13.5" customHeight="1">
      <c r="A1012" s="236" t="s">
        <v>12202</v>
      </c>
      <c r="B1012" s="224" t="s">
        <v>156</v>
      </c>
      <c r="C1012" s="224" t="s">
        <v>795</v>
      </c>
      <c r="D1012" s="1" t="s">
        <v>730</v>
      </c>
      <c r="E1012" s="224" t="s">
        <v>1506</v>
      </c>
      <c r="F1012" s="224" t="s">
        <v>2232</v>
      </c>
      <c r="G1012" s="224" t="s">
        <v>941</v>
      </c>
      <c r="H1012" s="224" t="s">
        <v>268</v>
      </c>
      <c r="I1012" s="227" t="s">
        <v>12203</v>
      </c>
      <c r="J1012" s="225" t="s">
        <v>12204</v>
      </c>
      <c r="K1012" s="224" t="s">
        <v>846</v>
      </c>
      <c r="L1012" s="225" t="s">
        <v>855</v>
      </c>
      <c r="M1012" s="224" t="s">
        <v>1506</v>
      </c>
      <c r="N1012" s="224" t="s">
        <v>1122</v>
      </c>
      <c r="O1012" s="224" t="s">
        <v>850</v>
      </c>
      <c r="P1012" s="225" t="s">
        <v>12205</v>
      </c>
      <c r="Q1012" s="224" t="s">
        <v>795</v>
      </c>
      <c r="R1012" s="225" t="s">
        <v>855</v>
      </c>
      <c r="S1012" s="225" t="s">
        <v>855</v>
      </c>
      <c r="T1012" s="225" t="s">
        <v>12204</v>
      </c>
      <c r="U1012" s="224" t="s">
        <v>855</v>
      </c>
      <c r="V1012" s="224" t="s">
        <v>855</v>
      </c>
      <c r="W1012" s="224" t="s">
        <v>869</v>
      </c>
      <c r="X1012" s="228" t="str">
        <f>VLOOKUP(HelpMe7[[#This Row],[Technician]],Technicians[#All],3,FALSE)</f>
        <v>Capgemini</v>
      </c>
      <c r="Y1012" s="228" t="str">
        <f>VLOOKUP(HelpMe7[[#This Row],[Technician]],Technicians[#All],2,FALSE)</f>
        <v>SAP MM</v>
      </c>
      <c r="Z1012" s="230" t="str">
        <f>IF((TEXT("Oct 28, 2024 00:00 AM","mmm dd, yyyy hh:mm") - TEXT(HelpMe7[[#This Row],[Updated Creation Date]],"mmm dd, yyyy hh:mm"))&gt;0, "Yes","No")</f>
        <v>No</v>
      </c>
      <c r="AA1012" s="230">
        <f ca="1">IF(HelpMe7[[#This Row],[Updated Resolved Date]]="-",NOW()-TEXT(HelpMe7[[#This Row],[Updated Creation Date]],"mmm dd, yyyy hh:mm"),HelpMe7[[#This Row],[Updated Resolved Date]]-HelpMe7[[#This Row],[Updated Creation Date]])</f>
        <v>17.125574305551709</v>
      </c>
      <c r="AB1012" s="231">
        <f>YEAR(TEXT(HelpMe7[[#This Row],[Updated Creation Date]],"mmm dd, yyyy hh:mm"))</f>
        <v>2024</v>
      </c>
      <c r="AC1012" s="228">
        <f>WEEKNUM(TEXT(HelpMe7[[#This Row],[Updated Creation Date]],"mmm dd, yyyy hh:mm"),2)</f>
        <v>50</v>
      </c>
      <c r="AD1012" s="228" t="str">
        <f>_xlfn.CONCAT(HelpMe7[[#This Row],[Year]],"-W",HelpMe7[[#This Row],[Week'#]])</f>
        <v>2024-W50</v>
      </c>
      <c r="AE1012" s="228" t="str">
        <f>IFERROR(VLOOKUP(HelpMe7[[#This Row],[ID]],CGTracker[#All],11,FALSE),"No CG Status Found")</f>
        <v>No CG Status Found</v>
      </c>
      <c r="AF1012" s="228">
        <f>MONTH(TEXT(HelpMe7[[#This Row],[Updated Creation Date]],"mmm dd, yyyy hh:mm"))</f>
        <v>12</v>
      </c>
      <c r="AG1012" s="228" t="str">
        <f>_xlfn.CONCAT(HelpMe7[[#This Row],[Year]],"-M",HelpMe7[[#This Row],[Month]])</f>
        <v>2024-M12</v>
      </c>
      <c r="AH1012" s="228" t="str">
        <f ca="1">IF(HelpMe7[[#This Row],[Age]]&lt;2,"Less than 2",IF(HelpMe7[[#This Row],[Age]]&lt;5,"From 2 to 5",IF(HelpMe7[[#This Row],[Age]]&lt;10,"From 5 to 10","More than 10")))</f>
        <v>More than 10</v>
      </c>
      <c r="AI10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45636.631944444445</v>
      </c>
      <c r="AJ10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13" spans="1:36" ht="13.5" customHeight="1">
      <c r="A1013" s="236" t="s">
        <v>12206</v>
      </c>
      <c r="B1013" s="224" t="s">
        <v>156</v>
      </c>
      <c r="C1013" s="224" t="s">
        <v>795</v>
      </c>
      <c r="D1013" s="1" t="s">
        <v>7169</v>
      </c>
      <c r="E1013" s="224" t="s">
        <v>4006</v>
      </c>
      <c r="F1013" s="224" t="s">
        <v>2387</v>
      </c>
      <c r="G1013" s="224" t="s">
        <v>1011</v>
      </c>
      <c r="H1013" s="224" t="s">
        <v>746</v>
      </c>
      <c r="I1013" s="227" t="s">
        <v>12207</v>
      </c>
      <c r="J1013" s="225" t="s">
        <v>12208</v>
      </c>
      <c r="K1013" s="224" t="s">
        <v>846</v>
      </c>
      <c r="L1013" s="225" t="s">
        <v>855</v>
      </c>
      <c r="M1013" s="224" t="s">
        <v>4006</v>
      </c>
      <c r="N1013" s="224" t="s">
        <v>1122</v>
      </c>
      <c r="O1013" s="224" t="s">
        <v>850</v>
      </c>
      <c r="P1013" s="225" t="s">
        <v>12209</v>
      </c>
      <c r="Q1013" s="224" t="s">
        <v>795</v>
      </c>
      <c r="R1013" s="225" t="s">
        <v>855</v>
      </c>
      <c r="S1013" s="225" t="s">
        <v>855</v>
      </c>
      <c r="T1013" s="225" t="s">
        <v>12208</v>
      </c>
      <c r="U1013" s="224" t="s">
        <v>855</v>
      </c>
      <c r="V1013" s="224" t="s">
        <v>7174</v>
      </c>
      <c r="W1013" s="224" t="s">
        <v>869</v>
      </c>
      <c r="X1013" s="228" t="str">
        <f>VLOOKUP(HelpMe7[[#This Row],[Technician]],Technicians[#All],3,FALSE)</f>
        <v>Capgemini</v>
      </c>
      <c r="Y1013" s="228" t="str">
        <f>VLOOKUP(HelpMe7[[#This Row],[Technician]],Technicians[#All],2,FALSE)</f>
        <v>SAP FICO</v>
      </c>
      <c r="Z1013" s="230" t="str">
        <f>IF((TEXT("Oct 28, 2024 00:00 AM","mmm dd, yyyy hh:mm") - TEXT(HelpMe7[[#This Row],[Updated Creation Date]],"mmm dd, yyyy hh:mm"))&gt;0, "Yes","No")</f>
        <v>No</v>
      </c>
      <c r="AA1013" s="230">
        <f ca="1">IF(HelpMe7[[#This Row],[Updated Resolved Date]]="-",NOW()-TEXT(HelpMe7[[#This Row],[Updated Creation Date]],"mmm dd, yyyy hh:mm"),HelpMe7[[#This Row],[Updated Resolved Date]]-HelpMe7[[#This Row],[Updated Creation Date]])</f>
        <v>17.34224097221886</v>
      </c>
      <c r="AB1013" s="231">
        <f>YEAR(TEXT(HelpMe7[[#This Row],[Updated Creation Date]],"mmm dd, yyyy hh:mm"))</f>
        <v>2024</v>
      </c>
      <c r="AC1013" s="228">
        <f>WEEKNUM(TEXT(HelpMe7[[#This Row],[Updated Creation Date]],"mmm dd, yyyy hh:mm"),2)</f>
        <v>50</v>
      </c>
      <c r="AD1013" s="228" t="str">
        <f>_xlfn.CONCAT(HelpMe7[[#This Row],[Year]],"-W",HelpMe7[[#This Row],[Week'#]])</f>
        <v>2024-W50</v>
      </c>
      <c r="AE1013" s="228" t="str">
        <f>IFERROR(VLOOKUP(HelpMe7[[#This Row],[ID]],CGTracker[#All],11,FALSE),"No CG Status Found")</f>
        <v>No CG Status Found</v>
      </c>
      <c r="AF1013" s="228">
        <f>MONTH(TEXT(HelpMe7[[#This Row],[Updated Creation Date]],"mmm dd, yyyy hh:mm"))</f>
        <v>12</v>
      </c>
      <c r="AG1013" s="228" t="str">
        <f>_xlfn.CONCAT(HelpMe7[[#This Row],[Year]],"-M",HelpMe7[[#This Row],[Month]])</f>
        <v>2024-M12</v>
      </c>
      <c r="AH1013" s="228" t="str">
        <f ca="1">IF(HelpMe7[[#This Row],[Age]]&lt;2,"Less than 2",IF(HelpMe7[[#This Row],[Age]]&lt;5,"From 2 to 5",IF(HelpMe7[[#This Row],[Age]]&lt;10,"From 5 to 10","More than 10")))</f>
        <v>More than 10</v>
      </c>
      <c r="AI10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45636.415277777778</v>
      </c>
      <c r="AJ10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14" spans="1:36" ht="13.5" customHeight="1">
      <c r="A1014" s="236" t="s">
        <v>12210</v>
      </c>
      <c r="B1014" s="224" t="s">
        <v>117</v>
      </c>
      <c r="C1014" s="224" t="s">
        <v>892</v>
      </c>
      <c r="D1014" s="1" t="s">
        <v>7175</v>
      </c>
      <c r="E1014" s="224" t="s">
        <v>2231</v>
      </c>
      <c r="F1014" s="224" t="s">
        <v>3586</v>
      </c>
      <c r="G1014" s="224" t="s">
        <v>1055</v>
      </c>
      <c r="H1014" s="224" t="s">
        <v>268</v>
      </c>
      <c r="I1014" s="227" t="s">
        <v>12211</v>
      </c>
      <c r="J1014" s="225" t="s">
        <v>12212</v>
      </c>
      <c r="K1014" s="224" t="s">
        <v>846</v>
      </c>
      <c r="L1014" s="225" t="s">
        <v>855</v>
      </c>
      <c r="M1014" s="224" t="s">
        <v>1129</v>
      </c>
      <c r="N1014" s="224" t="s">
        <v>1122</v>
      </c>
      <c r="O1014" s="224" t="s">
        <v>1015</v>
      </c>
      <c r="P1014" s="225" t="s">
        <v>12213</v>
      </c>
      <c r="Q1014" s="224" t="s">
        <v>892</v>
      </c>
      <c r="R1014" s="225" t="s">
        <v>855</v>
      </c>
      <c r="S1014" s="225" t="s">
        <v>855</v>
      </c>
      <c r="T1014" s="225" t="s">
        <v>12212</v>
      </c>
      <c r="U1014" s="224" t="s">
        <v>846</v>
      </c>
      <c r="V1014" s="224" t="s">
        <v>7180</v>
      </c>
      <c r="W1014" s="224" t="s">
        <v>869</v>
      </c>
      <c r="X1014" s="228" t="str">
        <f>VLOOKUP(HelpMe7[[#This Row],[Technician]],Technicians[#All],3,FALSE)</f>
        <v>Capgemini</v>
      </c>
      <c r="Y1014" s="228" t="str">
        <f>VLOOKUP(HelpMe7[[#This Row],[Technician]],Technicians[#All],2,FALSE)</f>
        <v>SAP PP</v>
      </c>
      <c r="Z1014" s="230" t="str">
        <f>IF((TEXT("Oct 28, 2024 00:00 AM","mmm dd, yyyy hh:mm") - TEXT(HelpMe7[[#This Row],[Updated Creation Date]],"mmm dd, yyyy hh:mm"))&gt;0, "Yes","No")</f>
        <v>No</v>
      </c>
      <c r="AA1014" s="230">
        <f ca="1">IF(HelpMe7[[#This Row],[Updated Resolved Date]]="-",NOW()-TEXT(HelpMe7[[#This Row],[Updated Creation Date]],"mmm dd, yyyy hh:mm"),HelpMe7[[#This Row],[Updated Resolved Date]]-HelpMe7[[#This Row],[Updated Creation Date]])</f>
        <v>17.267240972221771</v>
      </c>
      <c r="AB1014" s="231">
        <f>YEAR(TEXT(HelpMe7[[#This Row],[Updated Creation Date]],"mmm dd, yyyy hh:mm"))</f>
        <v>2024</v>
      </c>
      <c r="AC1014" s="228">
        <f>WEEKNUM(TEXT(HelpMe7[[#This Row],[Updated Creation Date]],"mmm dd, yyyy hh:mm"),2)</f>
        <v>50</v>
      </c>
      <c r="AD1014" s="228" t="str">
        <f>_xlfn.CONCAT(HelpMe7[[#This Row],[Year]],"-W",HelpMe7[[#This Row],[Week'#]])</f>
        <v>2024-W50</v>
      </c>
      <c r="AE1014" s="228" t="str">
        <f>IFERROR(VLOOKUP(HelpMe7[[#This Row],[ID]],CGTracker[#All],11,FALSE),"No CG Status Found")</f>
        <v>No CG Status Found</v>
      </c>
      <c r="AF1014" s="228">
        <f>MONTH(TEXT(HelpMe7[[#This Row],[Updated Creation Date]],"mmm dd, yyyy hh:mm"))</f>
        <v>12</v>
      </c>
      <c r="AG1014" s="228" t="str">
        <f>_xlfn.CONCAT(HelpMe7[[#This Row],[Year]],"-M",HelpMe7[[#This Row],[Month]])</f>
        <v>2024-M12</v>
      </c>
      <c r="AH1014" s="228" t="str">
        <f ca="1">IF(HelpMe7[[#This Row],[Age]]&lt;2,"Less than 2",IF(HelpMe7[[#This Row],[Age]]&lt;5,"From 2 to 5",IF(HelpMe7[[#This Row],[Age]]&lt;10,"From 5 to 10","More than 10")))</f>
        <v>More than 10</v>
      </c>
      <c r="AI10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45636.490277777775</v>
      </c>
      <c r="AJ10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15" spans="1:36" ht="13.5" customHeight="1">
      <c r="A1015" s="236" t="s">
        <v>12214</v>
      </c>
      <c r="B1015" s="224" t="s">
        <v>156</v>
      </c>
      <c r="C1015" s="224" t="s">
        <v>892</v>
      </c>
      <c r="D1015" s="1" t="s">
        <v>650</v>
      </c>
      <c r="E1015" s="224" t="s">
        <v>3044</v>
      </c>
      <c r="F1015" s="224" t="s">
        <v>518</v>
      </c>
      <c r="G1015" s="224" t="s">
        <v>516</v>
      </c>
      <c r="H1015" s="224" t="s">
        <v>40</v>
      </c>
      <c r="I1015" s="227" t="s">
        <v>12215</v>
      </c>
      <c r="J1015" s="225" t="s">
        <v>12216</v>
      </c>
      <c r="K1015" s="224" t="s">
        <v>846</v>
      </c>
      <c r="L1015" s="225" t="s">
        <v>855</v>
      </c>
      <c r="M1015" s="224" t="s">
        <v>3044</v>
      </c>
      <c r="N1015" s="224" t="s">
        <v>1024</v>
      </c>
      <c r="O1015" s="224" t="s">
        <v>850</v>
      </c>
      <c r="P1015" s="225" t="s">
        <v>12151</v>
      </c>
      <c r="Q1015" s="224" t="s">
        <v>795</v>
      </c>
      <c r="R1015" s="225" t="s">
        <v>12151</v>
      </c>
      <c r="S1015" s="225" t="s">
        <v>12151</v>
      </c>
      <c r="T1015" s="225" t="s">
        <v>12216</v>
      </c>
      <c r="U1015" s="224" t="s">
        <v>855</v>
      </c>
      <c r="V1015" s="224" t="s">
        <v>855</v>
      </c>
      <c r="W1015" s="224" t="s">
        <v>869</v>
      </c>
      <c r="X1015" s="228" t="str">
        <f>VLOOKUP(HelpMe7[[#This Row],[Technician]],Technicians[#All],3,FALSE)</f>
        <v>Capgemini</v>
      </c>
      <c r="Y1015" s="228" t="str">
        <f>VLOOKUP(HelpMe7[[#This Row],[Technician]],Technicians[#All],2,FALSE)</f>
        <v>SAP SD</v>
      </c>
      <c r="Z1015" s="230" t="str">
        <f>IF((TEXT("Oct 28, 2024 00:00 AM","mmm dd, yyyy hh:mm") - TEXT(HelpMe7[[#This Row],[Updated Creation Date]],"mmm dd, yyyy hh:mm"))&gt;0, "Yes","No")</f>
        <v>No</v>
      </c>
      <c r="AA1015" s="230">
        <f ca="1">IF(HelpMe7[[#This Row],[Updated Resolved Date]]="-",NOW()-TEXT(HelpMe7[[#This Row],[Updated Creation Date]],"mmm dd, yyyy hh:mm"),HelpMe7[[#This Row],[Updated Resolved Date]]-HelpMe7[[#This Row],[Updated Creation Date]])</f>
        <v>3.0986111111124046</v>
      </c>
      <c r="AB1015" s="231">
        <f>YEAR(TEXT(HelpMe7[[#This Row],[Updated Creation Date]],"mmm dd, yyyy hh:mm"))</f>
        <v>2024</v>
      </c>
      <c r="AC1015" s="228">
        <f>WEEKNUM(TEXT(HelpMe7[[#This Row],[Updated Creation Date]],"mmm dd, yyyy hh:mm"),2)</f>
        <v>50</v>
      </c>
      <c r="AD1015" s="228" t="str">
        <f>_xlfn.CONCAT(HelpMe7[[#This Row],[Year]],"-W",HelpMe7[[#This Row],[Week'#]])</f>
        <v>2024-W50</v>
      </c>
      <c r="AE1015" s="228" t="str">
        <f>IFERROR(VLOOKUP(HelpMe7[[#This Row],[ID]],CGTracker[#All],11,FALSE),"No CG Status Found")</f>
        <v>No CG Status Found</v>
      </c>
      <c r="AF1015" s="228">
        <f>MONTH(TEXT(HelpMe7[[#This Row],[Updated Creation Date]],"mmm dd, yyyy hh:mm"))</f>
        <v>12</v>
      </c>
      <c r="AG1015" s="228" t="str">
        <f>_xlfn.CONCAT(HelpMe7[[#This Row],[Year]],"-M",HelpMe7[[#This Row],[Month]])</f>
        <v>2024-M12</v>
      </c>
      <c r="AH1015" s="228" t="str">
        <f ca="1">IF(HelpMe7[[#This Row],[Age]]&lt;2,"Less than 2",IF(HelpMe7[[#This Row],[Age]]&lt;5,"From 2 to 5",IF(HelpMe7[[#This Row],[Age]]&lt;10,"From 5 to 10","More than 10")))</f>
        <v>From 2 to 5</v>
      </c>
      <c r="AI10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45636.600694444445</v>
      </c>
      <c r="AJ10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1016" spans="1:36" ht="13.5" customHeight="1">
      <c r="A1016" s="236" t="s">
        <v>12217</v>
      </c>
      <c r="B1016" s="224" t="s">
        <v>156</v>
      </c>
      <c r="C1016" s="224" t="s">
        <v>795</v>
      </c>
      <c r="D1016" s="1" t="s">
        <v>7184</v>
      </c>
      <c r="E1016" s="224" t="s">
        <v>3131</v>
      </c>
      <c r="F1016" s="224" t="s">
        <v>3586</v>
      </c>
      <c r="G1016" s="224" t="s">
        <v>1011</v>
      </c>
      <c r="H1016" s="224" t="s">
        <v>403</v>
      </c>
      <c r="I1016" s="227" t="s">
        <v>12218</v>
      </c>
      <c r="J1016" s="225" t="s">
        <v>12219</v>
      </c>
      <c r="K1016" s="224" t="s">
        <v>846</v>
      </c>
      <c r="L1016" s="225" t="s">
        <v>10637</v>
      </c>
      <c r="M1016" s="224" t="s">
        <v>3131</v>
      </c>
      <c r="N1016" s="224" t="s">
        <v>3134</v>
      </c>
      <c r="O1016" s="224" t="s">
        <v>850</v>
      </c>
      <c r="P1016" s="225" t="s">
        <v>10637</v>
      </c>
      <c r="Q1016" s="224" t="s">
        <v>795</v>
      </c>
      <c r="R1016" s="225" t="s">
        <v>12220</v>
      </c>
      <c r="S1016" s="225" t="s">
        <v>6914</v>
      </c>
      <c r="T1016" s="225" t="s">
        <v>12219</v>
      </c>
      <c r="U1016" s="224" t="s">
        <v>855</v>
      </c>
      <c r="V1016" s="224" t="s">
        <v>855</v>
      </c>
      <c r="W1016" s="224" t="s">
        <v>869</v>
      </c>
      <c r="X1016" s="228" t="str">
        <f>VLOOKUP(HelpMe7[[#This Row],[Technician]],Technicians[#All],3,FALSE)</f>
        <v>Capgemini</v>
      </c>
      <c r="Y1016" s="228" t="str">
        <f>VLOOKUP(HelpMe7[[#This Row],[Technician]],Technicians[#All],2,FALSE)</f>
        <v>SAP PP</v>
      </c>
      <c r="Z1016" s="230" t="str">
        <f>IF((TEXT("Oct 28, 2024 00:00 AM","mmm dd, yyyy hh:mm") - TEXT(HelpMe7[[#This Row],[Updated Creation Date]],"mmm dd, yyyy hh:mm"))&gt;0, "Yes","No")</f>
        <v>No</v>
      </c>
      <c r="AA1016" s="230">
        <f ca="1">IF(HelpMe7[[#This Row],[Updated Resolved Date]]="-",NOW()-TEXT(HelpMe7[[#This Row],[Updated Creation Date]],"mmm dd, yyyy hh:mm"),HelpMe7[[#This Row],[Updated Resolved Date]]-HelpMe7[[#This Row],[Updated Creation Date]])</f>
        <v>0.97291666666569654</v>
      </c>
      <c r="AB1016" s="231">
        <f>YEAR(TEXT(HelpMe7[[#This Row],[Updated Creation Date]],"mmm dd, yyyy hh:mm"))</f>
        <v>2024</v>
      </c>
      <c r="AC1016" s="228">
        <f>WEEKNUM(TEXT(HelpMe7[[#This Row],[Updated Creation Date]],"mmm dd, yyyy hh:mm"),2)</f>
        <v>50</v>
      </c>
      <c r="AD1016" s="228" t="str">
        <f>_xlfn.CONCAT(HelpMe7[[#This Row],[Year]],"-W",HelpMe7[[#This Row],[Week'#]])</f>
        <v>2024-W50</v>
      </c>
      <c r="AE1016" s="228" t="str">
        <f>IFERROR(VLOOKUP(HelpMe7[[#This Row],[ID]],CGTracker[#All],11,FALSE),"No CG Status Found")</f>
        <v>No CG Status Found</v>
      </c>
      <c r="AF1016" s="228">
        <f>MONTH(TEXT(HelpMe7[[#This Row],[Updated Creation Date]],"mmm dd, yyyy hh:mm"))</f>
        <v>12</v>
      </c>
      <c r="AG1016" s="228" t="str">
        <f>_xlfn.CONCAT(HelpMe7[[#This Row],[Year]],"-M",HelpMe7[[#This Row],[Month]])</f>
        <v>2024-M12</v>
      </c>
      <c r="AH1016" s="228" t="str">
        <f ca="1">IF(HelpMe7[[#This Row],[Age]]&lt;2,"Less than 2",IF(HelpMe7[[#This Row],[Age]]&lt;5,"From 2 to 5",IF(HelpMe7[[#This Row],[Age]]&lt;10,"From 5 to 10","More than 10")))</f>
        <v>Less than 2</v>
      </c>
      <c r="AI10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45636.504861111112</v>
      </c>
      <c r="AJ10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45637.477777777778</v>
      </c>
    </row>
    <row r="1017" spans="1:36" ht="13.5" customHeight="1">
      <c r="A1017" s="236" t="s">
        <v>12221</v>
      </c>
      <c r="B1017" s="224" t="s">
        <v>156</v>
      </c>
      <c r="C1017" s="224" t="s">
        <v>795</v>
      </c>
      <c r="D1017" s="1" t="s">
        <v>7190</v>
      </c>
      <c r="E1017" s="224" t="s">
        <v>3131</v>
      </c>
      <c r="F1017" s="224" t="s">
        <v>3586</v>
      </c>
      <c r="G1017" s="224" t="s">
        <v>1055</v>
      </c>
      <c r="H1017" s="224" t="s">
        <v>268</v>
      </c>
      <c r="I1017" s="227" t="s">
        <v>12222</v>
      </c>
      <c r="J1017" s="225" t="s">
        <v>4937</v>
      </c>
      <c r="K1017" s="224" t="s">
        <v>846</v>
      </c>
      <c r="L1017" s="225" t="s">
        <v>855</v>
      </c>
      <c r="M1017" s="224" t="s">
        <v>3131</v>
      </c>
      <c r="N1017" s="224" t="s">
        <v>3134</v>
      </c>
      <c r="O1017" s="224" t="s">
        <v>850</v>
      </c>
      <c r="P1017" s="225" t="s">
        <v>12223</v>
      </c>
      <c r="Q1017" s="224" t="s">
        <v>795</v>
      </c>
      <c r="R1017" s="225" t="s">
        <v>855</v>
      </c>
      <c r="S1017" s="225" t="s">
        <v>855</v>
      </c>
      <c r="T1017" s="225" t="s">
        <v>4937</v>
      </c>
      <c r="U1017" s="224" t="s">
        <v>855</v>
      </c>
      <c r="V1017" s="224" t="s">
        <v>855</v>
      </c>
      <c r="W1017" s="224" t="s">
        <v>869</v>
      </c>
      <c r="X1017" s="228" t="str">
        <f>VLOOKUP(HelpMe7[[#This Row],[Technician]],Technicians[#All],3,FALSE)</f>
        <v>Capgemini</v>
      </c>
      <c r="Y1017" s="228" t="str">
        <f>VLOOKUP(HelpMe7[[#This Row],[Technician]],Technicians[#All],2,FALSE)</f>
        <v>SAP PP</v>
      </c>
      <c r="Z1017" s="230" t="str">
        <f>IF((TEXT("Oct 28, 2024 00:00 AM","mmm dd, yyyy hh:mm") - TEXT(HelpMe7[[#This Row],[Updated Creation Date]],"mmm dd, yyyy hh:mm"))&gt;0, "Yes","No")</f>
        <v>No</v>
      </c>
      <c r="AA1017" s="230">
        <f ca="1">IF(HelpMe7[[#This Row],[Updated Resolved Date]]="-",NOW()-TEXT(HelpMe7[[#This Row],[Updated Creation Date]],"mmm dd, yyyy hh:mm"),HelpMe7[[#This Row],[Updated Resolved Date]]-HelpMe7[[#This Row],[Updated Creation Date]])</f>
        <v>16.29224097221595</v>
      </c>
      <c r="AB1017" s="231">
        <f>YEAR(TEXT(HelpMe7[[#This Row],[Updated Creation Date]],"mmm dd, yyyy hh:mm"))</f>
        <v>2024</v>
      </c>
      <c r="AC1017" s="228">
        <f>WEEKNUM(TEXT(HelpMe7[[#This Row],[Updated Creation Date]],"mmm dd, yyyy hh:mm"),2)</f>
        <v>50</v>
      </c>
      <c r="AD1017" s="228" t="str">
        <f>_xlfn.CONCAT(HelpMe7[[#This Row],[Year]],"-W",HelpMe7[[#This Row],[Week'#]])</f>
        <v>2024-W50</v>
      </c>
      <c r="AE1017" s="228" t="str">
        <f>IFERROR(VLOOKUP(HelpMe7[[#This Row],[ID]],CGTracker[#All],11,FALSE),"No CG Status Found")</f>
        <v>No CG Status Found</v>
      </c>
      <c r="AF1017" s="228">
        <f>MONTH(TEXT(HelpMe7[[#This Row],[Updated Creation Date]],"mmm dd, yyyy hh:mm"))</f>
        <v>12</v>
      </c>
      <c r="AG1017" s="228" t="str">
        <f>_xlfn.CONCAT(HelpMe7[[#This Row],[Year]],"-M",HelpMe7[[#This Row],[Month]])</f>
        <v>2024-M12</v>
      </c>
      <c r="AH1017" s="228" t="str">
        <f ca="1">IF(HelpMe7[[#This Row],[Age]]&lt;2,"Less than 2",IF(HelpMe7[[#This Row],[Age]]&lt;5,"From 2 to 5",IF(HelpMe7[[#This Row],[Age]]&lt;10,"From 5 to 10","More than 10")))</f>
        <v>More than 10</v>
      </c>
      <c r="AI10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45637.465277777781</v>
      </c>
      <c r="AJ10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18" spans="1:36" ht="13.5" customHeight="1">
      <c r="A1018" s="236" t="s">
        <v>12224</v>
      </c>
      <c r="B1018" s="224" t="s">
        <v>117</v>
      </c>
      <c r="C1018" s="224" t="s">
        <v>892</v>
      </c>
      <c r="D1018" s="1" t="s">
        <v>719</v>
      </c>
      <c r="E1018" s="224" t="s">
        <v>1094</v>
      </c>
      <c r="F1018" s="224" t="s">
        <v>2232</v>
      </c>
      <c r="G1018" s="224" t="s">
        <v>941</v>
      </c>
      <c r="H1018" s="224" t="s">
        <v>746</v>
      </c>
      <c r="I1018" s="227" t="s">
        <v>12225</v>
      </c>
      <c r="J1018" s="225" t="s">
        <v>12226</v>
      </c>
      <c r="K1018" s="224" t="s">
        <v>846</v>
      </c>
      <c r="L1018" s="225" t="s">
        <v>855</v>
      </c>
      <c r="M1018" s="224" t="s">
        <v>1094</v>
      </c>
      <c r="N1018" s="224" t="s">
        <v>1098</v>
      </c>
      <c r="O1018" s="224" t="s">
        <v>917</v>
      </c>
      <c r="P1018" s="225" t="s">
        <v>7279</v>
      </c>
      <c r="Q1018" s="224" t="s">
        <v>892</v>
      </c>
      <c r="R1018" s="225" t="s">
        <v>855</v>
      </c>
      <c r="S1018" s="225" t="s">
        <v>855</v>
      </c>
      <c r="T1018" s="225" t="s">
        <v>12226</v>
      </c>
      <c r="U1018" s="224" t="s">
        <v>846</v>
      </c>
      <c r="V1018" s="224" t="s">
        <v>7198</v>
      </c>
      <c r="W1018" s="224" t="s">
        <v>869</v>
      </c>
      <c r="X1018" s="228" t="str">
        <f>VLOOKUP(HelpMe7[[#This Row],[Technician]],Technicians[#All],3,FALSE)</f>
        <v>Capgemini</v>
      </c>
      <c r="Y1018" s="228" t="str">
        <f>VLOOKUP(HelpMe7[[#This Row],[Technician]],Technicians[#All],2,FALSE)</f>
        <v>SAP MM</v>
      </c>
      <c r="Z1018" s="230" t="str">
        <f>IF((TEXT("Oct 28, 2024 00:00 AM","mmm dd, yyyy hh:mm") - TEXT(HelpMe7[[#This Row],[Updated Creation Date]],"mmm dd, yyyy hh:mm"))&gt;0, "Yes","No")</f>
        <v>No</v>
      </c>
      <c r="AA1018" s="230">
        <f ca="1">IF(HelpMe7[[#This Row],[Updated Resolved Date]]="-",NOW()-TEXT(HelpMe7[[#This Row],[Updated Creation Date]],"mmm dd, yyyy hh:mm"),HelpMe7[[#This Row],[Updated Resolved Date]]-HelpMe7[[#This Row],[Updated Creation Date]])</f>
        <v>16.999185416665568</v>
      </c>
      <c r="AB1018" s="231">
        <f>YEAR(TEXT(HelpMe7[[#This Row],[Updated Creation Date]],"mmm dd, yyyy hh:mm"))</f>
        <v>2024</v>
      </c>
      <c r="AC1018" s="228">
        <f>WEEKNUM(TEXT(HelpMe7[[#This Row],[Updated Creation Date]],"mmm dd, yyyy hh:mm"),2)</f>
        <v>50</v>
      </c>
      <c r="AD1018" s="228" t="str">
        <f>_xlfn.CONCAT(HelpMe7[[#This Row],[Year]],"-W",HelpMe7[[#This Row],[Week'#]])</f>
        <v>2024-W50</v>
      </c>
      <c r="AE1018" s="228" t="str">
        <f>IFERROR(VLOOKUP(HelpMe7[[#This Row],[ID]],CGTracker[#All],11,FALSE),"No CG Status Found")</f>
        <v>No CG Status Found</v>
      </c>
      <c r="AF1018" s="228">
        <f>MONTH(TEXT(HelpMe7[[#This Row],[Updated Creation Date]],"mmm dd, yyyy hh:mm"))</f>
        <v>12</v>
      </c>
      <c r="AG1018" s="228" t="str">
        <f>_xlfn.CONCAT(HelpMe7[[#This Row],[Year]],"-M",HelpMe7[[#This Row],[Month]])</f>
        <v>2024-M12</v>
      </c>
      <c r="AH1018" s="228" t="str">
        <f ca="1">IF(HelpMe7[[#This Row],[Age]]&lt;2,"Less than 2",IF(HelpMe7[[#This Row],[Age]]&lt;5,"From 2 to 5",IF(HelpMe7[[#This Row],[Age]]&lt;10,"From 5 to 10","More than 10")))</f>
        <v>More than 10</v>
      </c>
      <c r="AI10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45636.758333333331</v>
      </c>
      <c r="AJ10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19" spans="1:36" ht="13.5" customHeight="1">
      <c r="A1019" s="236" t="s">
        <v>12227</v>
      </c>
      <c r="B1019" s="224" t="s">
        <v>156</v>
      </c>
      <c r="C1019" s="224" t="s">
        <v>795</v>
      </c>
      <c r="D1019" s="1" t="s">
        <v>731</v>
      </c>
      <c r="E1019" s="224" t="s">
        <v>2226</v>
      </c>
      <c r="F1019" s="224" t="s">
        <v>1054</v>
      </c>
      <c r="G1019" s="224" t="s">
        <v>1055</v>
      </c>
      <c r="H1019" s="224" t="s">
        <v>268</v>
      </c>
      <c r="I1019" s="227" t="s">
        <v>12228</v>
      </c>
      <c r="J1019" s="225" t="s">
        <v>12229</v>
      </c>
      <c r="K1019" s="224" t="s">
        <v>846</v>
      </c>
      <c r="L1019" s="225" t="s">
        <v>855</v>
      </c>
      <c r="M1019" s="224" t="s">
        <v>933</v>
      </c>
      <c r="N1019" s="224" t="s">
        <v>1098</v>
      </c>
      <c r="O1019" s="224" t="s">
        <v>1123</v>
      </c>
      <c r="P1019" s="225" t="s">
        <v>12230</v>
      </c>
      <c r="Q1019" s="224" t="s">
        <v>892</v>
      </c>
      <c r="R1019" s="225" t="s">
        <v>855</v>
      </c>
      <c r="S1019" s="225" t="s">
        <v>855</v>
      </c>
      <c r="T1019" s="225" t="s">
        <v>12229</v>
      </c>
      <c r="U1019" s="224" t="s">
        <v>855</v>
      </c>
      <c r="V1019" s="224" t="s">
        <v>855</v>
      </c>
      <c r="W1019" s="224" t="s">
        <v>869</v>
      </c>
      <c r="X1019" s="228" t="str">
        <f>VLOOKUP(HelpMe7[[#This Row],[Technician]],Technicians[#All],3,FALSE)</f>
        <v>RAK Ceramics</v>
      </c>
      <c r="Y1019" s="228" t="str">
        <f>VLOOKUP(HelpMe7[[#This Row],[Technician]],Technicians[#All],2,FALSE)</f>
        <v>SAP PP</v>
      </c>
      <c r="Z1019" s="230" t="str">
        <f>IF((TEXT("Oct 28, 2024 00:00 AM","mmm dd, yyyy hh:mm") - TEXT(HelpMe7[[#This Row],[Updated Creation Date]],"mmm dd, yyyy hh:mm"))&gt;0, "Yes","No")</f>
        <v>No</v>
      </c>
      <c r="AA1019" s="230">
        <f ca="1">IF(HelpMe7[[#This Row],[Updated Resolved Date]]="-",NOW()-TEXT(HelpMe7[[#This Row],[Updated Creation Date]],"mmm dd, yyyy hh:mm"),HelpMe7[[#This Row],[Updated Resolved Date]]-HelpMe7[[#This Row],[Updated Creation Date]])</f>
        <v>17.37349097221886</v>
      </c>
      <c r="AB1019" s="231">
        <f>YEAR(TEXT(HelpMe7[[#This Row],[Updated Creation Date]],"mmm dd, yyyy hh:mm"))</f>
        <v>2024</v>
      </c>
      <c r="AC1019" s="228">
        <f>WEEKNUM(TEXT(HelpMe7[[#This Row],[Updated Creation Date]],"mmm dd, yyyy hh:mm"),2)</f>
        <v>50</v>
      </c>
      <c r="AD1019" s="228" t="str">
        <f>_xlfn.CONCAT(HelpMe7[[#This Row],[Year]],"-W",HelpMe7[[#This Row],[Week'#]])</f>
        <v>2024-W50</v>
      </c>
      <c r="AE1019" s="228" t="str">
        <f>IFERROR(VLOOKUP(HelpMe7[[#This Row],[ID]],CGTracker[#All],11,FALSE),"No CG Status Found")</f>
        <v>No CG Status Found</v>
      </c>
      <c r="AF1019" s="228">
        <f>MONTH(TEXT(HelpMe7[[#This Row],[Updated Creation Date]],"mmm dd, yyyy hh:mm"))</f>
        <v>12</v>
      </c>
      <c r="AG1019" s="228" t="str">
        <f>_xlfn.CONCAT(HelpMe7[[#This Row],[Year]],"-M",HelpMe7[[#This Row],[Month]])</f>
        <v>2024-M12</v>
      </c>
      <c r="AH1019" s="228" t="str">
        <f ca="1">IF(HelpMe7[[#This Row],[Age]]&lt;2,"Less than 2",IF(HelpMe7[[#This Row],[Age]]&lt;5,"From 2 to 5",IF(HelpMe7[[#This Row],[Age]]&lt;10,"From 5 to 10","More than 10")))</f>
        <v>More than 10</v>
      </c>
      <c r="AI10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45636.384027777778</v>
      </c>
      <c r="AJ10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20" spans="1:36" ht="13.5" customHeight="1">
      <c r="A1020" s="236" t="s">
        <v>12231</v>
      </c>
      <c r="B1020" s="224" t="s">
        <v>156</v>
      </c>
      <c r="C1020" s="224" t="s">
        <v>795</v>
      </c>
      <c r="D1020" s="1" t="s">
        <v>645</v>
      </c>
      <c r="E1020" s="224" t="s">
        <v>7203</v>
      </c>
      <c r="F1020" s="224" t="s">
        <v>518</v>
      </c>
      <c r="G1020" s="224" t="s">
        <v>516</v>
      </c>
      <c r="H1020" s="224" t="s">
        <v>40</v>
      </c>
      <c r="I1020" s="227" t="s">
        <v>12232</v>
      </c>
      <c r="J1020" s="225" t="s">
        <v>12233</v>
      </c>
      <c r="K1020" s="224" t="s">
        <v>846</v>
      </c>
      <c r="L1020" s="225" t="s">
        <v>855</v>
      </c>
      <c r="M1020" s="224" t="s">
        <v>933</v>
      </c>
      <c r="N1020" s="224" t="s">
        <v>1156</v>
      </c>
      <c r="O1020" s="224" t="s">
        <v>850</v>
      </c>
      <c r="P1020" s="225" t="s">
        <v>12234</v>
      </c>
      <c r="Q1020" s="224" t="s">
        <v>795</v>
      </c>
      <c r="R1020" s="225" t="s">
        <v>12234</v>
      </c>
      <c r="S1020" s="225" t="s">
        <v>12234</v>
      </c>
      <c r="T1020" s="225" t="s">
        <v>12233</v>
      </c>
      <c r="U1020" s="224" t="s">
        <v>855</v>
      </c>
      <c r="V1020" s="224" t="s">
        <v>855</v>
      </c>
      <c r="W1020" s="224" t="s">
        <v>869</v>
      </c>
      <c r="X1020" s="228" t="str">
        <f>VLOOKUP(HelpMe7[[#This Row],[Technician]],Technicians[#All],3,FALSE)</f>
        <v>Capgemini</v>
      </c>
      <c r="Y1020" s="228" t="str">
        <f>VLOOKUP(HelpMe7[[#This Row],[Technician]],Technicians[#All],2,FALSE)</f>
        <v>SAP SD</v>
      </c>
      <c r="Z1020" s="230" t="str">
        <f>IF((TEXT("Oct 28, 2024 00:00 AM","mmm dd, yyyy hh:mm") - TEXT(HelpMe7[[#This Row],[Updated Creation Date]],"mmm dd, yyyy hh:mm"))&gt;0, "Yes","No")</f>
        <v>No</v>
      </c>
      <c r="AA1020" s="230">
        <f ca="1">IF(HelpMe7[[#This Row],[Updated Resolved Date]]="-",NOW()-TEXT(HelpMe7[[#This Row],[Updated Creation Date]],"mmm dd, yyyy hh:mm"),HelpMe7[[#This Row],[Updated Resolved Date]]-HelpMe7[[#This Row],[Updated Creation Date]])</f>
        <v>3.2687499999956344</v>
      </c>
      <c r="AB1020" s="231">
        <f>YEAR(TEXT(HelpMe7[[#This Row],[Updated Creation Date]],"mmm dd, yyyy hh:mm"))</f>
        <v>2024</v>
      </c>
      <c r="AC1020" s="228">
        <f>WEEKNUM(TEXT(HelpMe7[[#This Row],[Updated Creation Date]],"mmm dd, yyyy hh:mm"),2)</f>
        <v>50</v>
      </c>
      <c r="AD1020" s="228" t="str">
        <f>_xlfn.CONCAT(HelpMe7[[#This Row],[Year]],"-W",HelpMe7[[#This Row],[Week'#]])</f>
        <v>2024-W50</v>
      </c>
      <c r="AE1020" s="228" t="str">
        <f>IFERROR(VLOOKUP(HelpMe7[[#This Row],[ID]],CGTracker[#All],11,FALSE),"No CG Status Found")</f>
        <v>No CG Status Found</v>
      </c>
      <c r="AF1020" s="228">
        <f>MONTH(TEXT(HelpMe7[[#This Row],[Updated Creation Date]],"mmm dd, yyyy hh:mm"))</f>
        <v>12</v>
      </c>
      <c r="AG1020" s="228" t="str">
        <f>_xlfn.CONCAT(HelpMe7[[#This Row],[Year]],"-M",HelpMe7[[#This Row],[Month]])</f>
        <v>2024-M12</v>
      </c>
      <c r="AH1020" s="228" t="str">
        <f ca="1">IF(HelpMe7[[#This Row],[Age]]&lt;2,"Less than 2",IF(HelpMe7[[#This Row],[Age]]&lt;5,"From 2 to 5",IF(HelpMe7[[#This Row],[Age]]&lt;10,"From 5 to 10","More than 10")))</f>
        <v>From 2 to 5</v>
      </c>
      <c r="AI10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45636.429166666669</v>
      </c>
      <c r="AJ10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45639.697916666664</v>
      </c>
    </row>
    <row r="1021" spans="1:36" ht="13.5" customHeight="1">
      <c r="A1021" s="236" t="s">
        <v>12235</v>
      </c>
      <c r="B1021" s="224" t="s">
        <v>156</v>
      </c>
      <c r="C1021" s="224" t="s">
        <v>795</v>
      </c>
      <c r="D1021" s="1" t="s">
        <v>647</v>
      </c>
      <c r="E1021" s="224" t="s">
        <v>7208</v>
      </c>
      <c r="F1021" s="224" t="s">
        <v>518</v>
      </c>
      <c r="G1021" s="224" t="s">
        <v>516</v>
      </c>
      <c r="H1021" s="224" t="s">
        <v>40</v>
      </c>
      <c r="I1021" s="227" t="s">
        <v>12236</v>
      </c>
      <c r="J1021" s="225" t="s">
        <v>12237</v>
      </c>
      <c r="K1021" s="224" t="s">
        <v>846</v>
      </c>
      <c r="L1021" s="225" t="s">
        <v>855</v>
      </c>
      <c r="M1021" s="224" t="s">
        <v>933</v>
      </c>
      <c r="N1021" s="224" t="s">
        <v>1024</v>
      </c>
      <c r="O1021" s="224" t="s">
        <v>850</v>
      </c>
      <c r="P1021" s="225" t="s">
        <v>7242</v>
      </c>
      <c r="Q1021" s="224" t="s">
        <v>795</v>
      </c>
      <c r="R1021" s="225" t="s">
        <v>7242</v>
      </c>
      <c r="S1021" s="225" t="s">
        <v>7242</v>
      </c>
      <c r="T1021" s="225" t="s">
        <v>12237</v>
      </c>
      <c r="U1021" s="224" t="s">
        <v>855</v>
      </c>
      <c r="V1021" s="224" t="s">
        <v>855</v>
      </c>
      <c r="W1021" s="224" t="s">
        <v>869</v>
      </c>
      <c r="X1021" s="228" t="str">
        <f>VLOOKUP(HelpMe7[[#This Row],[Technician]],Technicians[#All],3,FALSE)</f>
        <v>Capgemini</v>
      </c>
      <c r="Y1021" s="228" t="str">
        <f>VLOOKUP(HelpMe7[[#This Row],[Technician]],Technicians[#All],2,FALSE)</f>
        <v>SAP SD</v>
      </c>
      <c r="Z1021" s="230" t="str">
        <f>IF((TEXT("Oct 28, 2024 00:00 AM","mmm dd, yyyy hh:mm") - TEXT(HelpMe7[[#This Row],[Updated Creation Date]],"mmm dd, yyyy hh:mm"))&gt;0, "Yes","No")</f>
        <v>No</v>
      </c>
      <c r="AA1021" s="230">
        <f ca="1">IF(HelpMe7[[#This Row],[Updated Resolved Date]]="-",NOW()-TEXT(HelpMe7[[#This Row],[Updated Creation Date]],"mmm dd, yyyy hh:mm"),HelpMe7[[#This Row],[Updated Resolved Date]]-HelpMe7[[#This Row],[Updated Creation Date]])</f>
        <v>3.2604166666642413</v>
      </c>
      <c r="AB1021" s="231">
        <f>YEAR(TEXT(HelpMe7[[#This Row],[Updated Creation Date]],"mmm dd, yyyy hh:mm"))</f>
        <v>2024</v>
      </c>
      <c r="AC1021" s="228">
        <f>WEEKNUM(TEXT(HelpMe7[[#This Row],[Updated Creation Date]],"mmm dd, yyyy hh:mm"),2)</f>
        <v>50</v>
      </c>
      <c r="AD1021" s="228" t="str">
        <f>_xlfn.CONCAT(HelpMe7[[#This Row],[Year]],"-W",HelpMe7[[#This Row],[Week'#]])</f>
        <v>2024-W50</v>
      </c>
      <c r="AE1021" s="228" t="str">
        <f>IFERROR(VLOOKUP(HelpMe7[[#This Row],[ID]],CGTracker[#All],11,FALSE),"No CG Status Found")</f>
        <v>No CG Status Found</v>
      </c>
      <c r="AF1021" s="228">
        <f>MONTH(TEXT(HelpMe7[[#This Row],[Updated Creation Date]],"mmm dd, yyyy hh:mm"))</f>
        <v>12</v>
      </c>
      <c r="AG1021" s="228" t="str">
        <f>_xlfn.CONCAT(HelpMe7[[#This Row],[Year]],"-M",HelpMe7[[#This Row],[Month]])</f>
        <v>2024-M12</v>
      </c>
      <c r="AH1021" s="228" t="str">
        <f ca="1">IF(HelpMe7[[#This Row],[Age]]&lt;2,"Less than 2",IF(HelpMe7[[#This Row],[Age]]&lt;5,"From 2 to 5",IF(HelpMe7[[#This Row],[Age]]&lt;10,"From 5 to 10","More than 10")))</f>
        <v>From 2 to 5</v>
      </c>
      <c r="AI10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45636.438194444447</v>
      </c>
      <c r="AJ10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45639.698611111111</v>
      </c>
    </row>
    <row r="1022" spans="1:36" ht="13.5" customHeight="1">
      <c r="A1022" s="236" t="s">
        <v>12238</v>
      </c>
      <c r="B1022" s="224" t="s">
        <v>156</v>
      </c>
      <c r="C1022" s="224" t="s">
        <v>795</v>
      </c>
      <c r="D1022" s="1" t="s">
        <v>648</v>
      </c>
      <c r="E1022" s="224" t="s">
        <v>7213</v>
      </c>
      <c r="F1022" s="224" t="s">
        <v>518</v>
      </c>
      <c r="G1022" s="224" t="s">
        <v>516</v>
      </c>
      <c r="H1022" s="224" t="s">
        <v>40</v>
      </c>
      <c r="I1022" s="227" t="s">
        <v>12239</v>
      </c>
      <c r="J1022" s="225" t="s">
        <v>12240</v>
      </c>
      <c r="K1022" s="224" t="s">
        <v>846</v>
      </c>
      <c r="L1022" s="225" t="s">
        <v>855</v>
      </c>
      <c r="M1022" s="224" t="s">
        <v>933</v>
      </c>
      <c r="N1022" s="224" t="s">
        <v>1156</v>
      </c>
      <c r="O1022" s="224" t="s">
        <v>850</v>
      </c>
      <c r="P1022" s="225" t="s">
        <v>7242</v>
      </c>
      <c r="Q1022" s="224" t="s">
        <v>795</v>
      </c>
      <c r="R1022" s="225" t="s">
        <v>7242</v>
      </c>
      <c r="S1022" s="225" t="s">
        <v>7242</v>
      </c>
      <c r="T1022" s="225" t="s">
        <v>12240</v>
      </c>
      <c r="U1022" s="224" t="s">
        <v>855</v>
      </c>
      <c r="V1022" s="224" t="s">
        <v>855</v>
      </c>
      <c r="W1022" s="224" t="s">
        <v>869</v>
      </c>
      <c r="X1022" s="228" t="str">
        <f>VLOOKUP(HelpMe7[[#This Row],[Technician]],Technicians[#All],3,FALSE)</f>
        <v>Capgemini</v>
      </c>
      <c r="Y1022" s="228" t="str">
        <f>VLOOKUP(HelpMe7[[#This Row],[Technician]],Technicians[#All],2,FALSE)</f>
        <v>SAP SD</v>
      </c>
      <c r="Z1022" s="230" t="str">
        <f>IF((TEXT("Oct 28, 2024 00:00 AM","mmm dd, yyyy hh:mm") - TEXT(HelpMe7[[#This Row],[Updated Creation Date]],"mmm dd, yyyy hh:mm"))&gt;0, "Yes","No")</f>
        <v>No</v>
      </c>
      <c r="AA1022" s="230">
        <f ca="1">IF(HelpMe7[[#This Row],[Updated Resolved Date]]="-",NOW()-TEXT(HelpMe7[[#This Row],[Updated Creation Date]],"mmm dd, yyyy hh:mm"),HelpMe7[[#This Row],[Updated Resolved Date]]-HelpMe7[[#This Row],[Updated Creation Date]])</f>
        <v>3.1256944444467081</v>
      </c>
      <c r="AB1022" s="231">
        <f>YEAR(TEXT(HelpMe7[[#This Row],[Updated Creation Date]],"mmm dd, yyyy hh:mm"))</f>
        <v>2024</v>
      </c>
      <c r="AC1022" s="228">
        <f>WEEKNUM(TEXT(HelpMe7[[#This Row],[Updated Creation Date]],"mmm dd, yyyy hh:mm"),2)</f>
        <v>50</v>
      </c>
      <c r="AD1022" s="228" t="str">
        <f>_xlfn.CONCAT(HelpMe7[[#This Row],[Year]],"-W",HelpMe7[[#This Row],[Week'#]])</f>
        <v>2024-W50</v>
      </c>
      <c r="AE1022" s="228" t="str">
        <f>IFERROR(VLOOKUP(HelpMe7[[#This Row],[ID]],CGTracker[#All],11,FALSE),"No CG Status Found")</f>
        <v>No CG Status Found</v>
      </c>
      <c r="AF1022" s="228">
        <f>MONTH(TEXT(HelpMe7[[#This Row],[Updated Creation Date]],"mmm dd, yyyy hh:mm"))</f>
        <v>12</v>
      </c>
      <c r="AG1022" s="228" t="str">
        <f>_xlfn.CONCAT(HelpMe7[[#This Row],[Year]],"-M",HelpMe7[[#This Row],[Month]])</f>
        <v>2024-M12</v>
      </c>
      <c r="AH1022" s="228" t="str">
        <f ca="1">IF(HelpMe7[[#This Row],[Age]]&lt;2,"Less than 2",IF(HelpMe7[[#This Row],[Age]]&lt;5,"From 2 to 5",IF(HelpMe7[[#This Row],[Age]]&lt;10,"From 5 to 10","More than 10")))</f>
        <v>From 2 to 5</v>
      </c>
      <c r="AI10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45636.572916666664</v>
      </c>
      <c r="AJ10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45639.698611111111</v>
      </c>
    </row>
    <row r="1023" spans="1:36" ht="13.5" customHeight="1">
      <c r="A1023" s="236" t="s">
        <v>12241</v>
      </c>
      <c r="B1023" s="224" t="s">
        <v>156</v>
      </c>
      <c r="C1023" s="224" t="s">
        <v>795</v>
      </c>
      <c r="D1023" s="1" t="s">
        <v>7217</v>
      </c>
      <c r="E1023" s="224" t="s">
        <v>7208</v>
      </c>
      <c r="F1023" s="224" t="s">
        <v>518</v>
      </c>
      <c r="G1023" s="224" t="s">
        <v>516</v>
      </c>
      <c r="H1023" s="224" t="s">
        <v>40</v>
      </c>
      <c r="I1023" s="227" t="s">
        <v>12242</v>
      </c>
      <c r="J1023" s="225" t="s">
        <v>12243</v>
      </c>
      <c r="K1023" s="224" t="s">
        <v>846</v>
      </c>
      <c r="L1023" s="225" t="s">
        <v>855</v>
      </c>
      <c r="M1023" s="224" t="s">
        <v>933</v>
      </c>
      <c r="N1023" s="224" t="s">
        <v>1024</v>
      </c>
      <c r="O1023" s="224" t="s">
        <v>850</v>
      </c>
      <c r="P1023" s="225" t="s">
        <v>12151</v>
      </c>
      <c r="Q1023" s="224" t="s">
        <v>795</v>
      </c>
      <c r="R1023" s="225" t="s">
        <v>12151</v>
      </c>
      <c r="S1023" s="225" t="s">
        <v>12151</v>
      </c>
      <c r="T1023" s="225" t="s">
        <v>12243</v>
      </c>
      <c r="U1023" s="224" t="s">
        <v>855</v>
      </c>
      <c r="V1023" s="224" t="s">
        <v>855</v>
      </c>
      <c r="W1023" s="224" t="s">
        <v>869</v>
      </c>
      <c r="X1023" s="228" t="str">
        <f>VLOOKUP(HelpMe7[[#This Row],[Technician]],Technicians[#All],3,FALSE)</f>
        <v>Capgemini</v>
      </c>
      <c r="Y1023" s="228" t="str">
        <f>VLOOKUP(HelpMe7[[#This Row],[Technician]],Technicians[#All],2,FALSE)</f>
        <v>SAP SD</v>
      </c>
      <c r="Z1023" s="230" t="str">
        <f>IF((TEXT("Oct 28, 2024 00:00 AM","mmm dd, yyyy hh:mm") - TEXT(HelpMe7[[#This Row],[Updated Creation Date]],"mmm dd, yyyy hh:mm"))&gt;0, "Yes","No")</f>
        <v>No</v>
      </c>
      <c r="AA1023" s="230">
        <f ca="1">IF(HelpMe7[[#This Row],[Updated Resolved Date]]="-",NOW()-TEXT(HelpMe7[[#This Row],[Updated Creation Date]],"mmm dd, yyyy hh:mm"),HelpMe7[[#This Row],[Updated Resolved Date]]-HelpMe7[[#This Row],[Updated Creation Date]])</f>
        <v>3.09375</v>
      </c>
      <c r="AB1023" s="231">
        <f>YEAR(TEXT(HelpMe7[[#This Row],[Updated Creation Date]],"mmm dd, yyyy hh:mm"))</f>
        <v>2024</v>
      </c>
      <c r="AC1023" s="228">
        <f>WEEKNUM(TEXT(HelpMe7[[#This Row],[Updated Creation Date]],"mmm dd, yyyy hh:mm"),2)</f>
        <v>50</v>
      </c>
      <c r="AD1023" s="228" t="str">
        <f>_xlfn.CONCAT(HelpMe7[[#This Row],[Year]],"-W",HelpMe7[[#This Row],[Week'#]])</f>
        <v>2024-W50</v>
      </c>
      <c r="AE1023" s="228" t="str">
        <f>IFERROR(VLOOKUP(HelpMe7[[#This Row],[ID]],CGTracker[#All],11,FALSE),"No CG Status Found")</f>
        <v>No CG Status Found</v>
      </c>
      <c r="AF1023" s="228">
        <f>MONTH(TEXT(HelpMe7[[#This Row],[Updated Creation Date]],"mmm dd, yyyy hh:mm"))</f>
        <v>12</v>
      </c>
      <c r="AG1023" s="228" t="str">
        <f>_xlfn.CONCAT(HelpMe7[[#This Row],[Year]],"-M",HelpMe7[[#This Row],[Month]])</f>
        <v>2024-M12</v>
      </c>
      <c r="AH1023" s="228" t="str">
        <f ca="1">IF(HelpMe7[[#This Row],[Age]]&lt;2,"Less than 2",IF(HelpMe7[[#This Row],[Age]]&lt;5,"From 2 to 5",IF(HelpMe7[[#This Row],[Age]]&lt;10,"From 5 to 10","More than 10")))</f>
        <v>From 2 to 5</v>
      </c>
      <c r="AI10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45636.605555555558</v>
      </c>
      <c r="AJ10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1024" spans="1:36" ht="13.5" customHeight="1">
      <c r="A1024" s="236" t="s">
        <v>12244</v>
      </c>
      <c r="B1024" s="224" t="s">
        <v>156</v>
      </c>
      <c r="C1024" s="224" t="s">
        <v>795</v>
      </c>
      <c r="D1024" s="1" t="s">
        <v>731</v>
      </c>
      <c r="E1024" s="224" t="s">
        <v>2226</v>
      </c>
      <c r="F1024" s="224" t="s">
        <v>518</v>
      </c>
      <c r="G1024" s="224" t="s">
        <v>516</v>
      </c>
      <c r="H1024" s="224" t="s">
        <v>40</v>
      </c>
      <c r="I1024" s="227" t="s">
        <v>12245</v>
      </c>
      <c r="J1024" s="225" t="s">
        <v>12246</v>
      </c>
      <c r="K1024" s="224" t="s">
        <v>846</v>
      </c>
      <c r="L1024" s="225" t="s">
        <v>855</v>
      </c>
      <c r="M1024" s="224" t="s">
        <v>933</v>
      </c>
      <c r="N1024" s="224" t="s">
        <v>1098</v>
      </c>
      <c r="O1024" s="224" t="s">
        <v>850</v>
      </c>
      <c r="P1024" s="225" t="s">
        <v>12247</v>
      </c>
      <c r="Q1024" s="224" t="s">
        <v>795</v>
      </c>
      <c r="R1024" s="225" t="s">
        <v>12247</v>
      </c>
      <c r="S1024" s="225" t="s">
        <v>12247</v>
      </c>
      <c r="T1024" s="225" t="s">
        <v>12246</v>
      </c>
      <c r="U1024" s="224" t="s">
        <v>855</v>
      </c>
      <c r="V1024" s="224" t="s">
        <v>855</v>
      </c>
      <c r="W1024" s="224" t="s">
        <v>869</v>
      </c>
      <c r="X1024" s="228" t="str">
        <f>VLOOKUP(HelpMe7[[#This Row],[Technician]],Technicians[#All],3,FALSE)</f>
        <v>Capgemini</v>
      </c>
      <c r="Y1024" s="228" t="str">
        <f>VLOOKUP(HelpMe7[[#This Row],[Technician]],Technicians[#All],2,FALSE)</f>
        <v>SAP SD</v>
      </c>
      <c r="Z1024" s="230" t="str">
        <f>IF((TEXT("Oct 28, 2024 00:00 AM","mmm dd, yyyy hh:mm") - TEXT(HelpMe7[[#This Row],[Updated Creation Date]],"mmm dd, yyyy hh:mm"))&gt;0, "Yes","No")</f>
        <v>No</v>
      </c>
      <c r="AA1024" s="230">
        <f ca="1">IF(HelpMe7[[#This Row],[Updated Resolved Date]]="-",NOW()-TEXT(HelpMe7[[#This Row],[Updated Creation Date]],"mmm dd, yyyy hh:mm"),HelpMe7[[#This Row],[Updated Resolved Date]]-HelpMe7[[#This Row],[Updated Creation Date]])</f>
        <v>3.0374999999985448</v>
      </c>
      <c r="AB1024" s="231">
        <f>YEAR(TEXT(HelpMe7[[#This Row],[Updated Creation Date]],"mmm dd, yyyy hh:mm"))</f>
        <v>2024</v>
      </c>
      <c r="AC1024" s="228">
        <f>WEEKNUM(TEXT(HelpMe7[[#This Row],[Updated Creation Date]],"mmm dd, yyyy hh:mm"),2)</f>
        <v>50</v>
      </c>
      <c r="AD1024" s="228" t="str">
        <f>_xlfn.CONCAT(HelpMe7[[#This Row],[Year]],"-W",HelpMe7[[#This Row],[Week'#]])</f>
        <v>2024-W50</v>
      </c>
      <c r="AE1024" s="228" t="str">
        <f>IFERROR(VLOOKUP(HelpMe7[[#This Row],[ID]],CGTracker[#All],11,FALSE),"No CG Status Found")</f>
        <v>No CG Status Found</v>
      </c>
      <c r="AF1024" s="228">
        <f>MONTH(TEXT(HelpMe7[[#This Row],[Updated Creation Date]],"mmm dd, yyyy hh:mm"))</f>
        <v>12</v>
      </c>
      <c r="AG1024" s="228" t="str">
        <f>_xlfn.CONCAT(HelpMe7[[#This Row],[Year]],"-M",HelpMe7[[#This Row],[Month]])</f>
        <v>2024-M12</v>
      </c>
      <c r="AH1024" s="228" t="str">
        <f ca="1">IF(HelpMe7[[#This Row],[Age]]&lt;2,"Less than 2",IF(HelpMe7[[#This Row],[Age]]&lt;5,"From 2 to 5",IF(HelpMe7[[#This Row],[Age]]&lt;10,"From 5 to 10","More than 10")))</f>
        <v>From 2 to 5</v>
      </c>
      <c r="AI10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45636.662499999999</v>
      </c>
      <c r="AJ10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45639.7</v>
      </c>
    </row>
    <row r="1025" spans="1:36" ht="13.5" customHeight="1">
      <c r="A1025" s="236" t="s">
        <v>12248</v>
      </c>
      <c r="B1025" s="224" t="s">
        <v>117</v>
      </c>
      <c r="C1025" s="224" t="s">
        <v>795</v>
      </c>
      <c r="D1025" s="1" t="s">
        <v>7225</v>
      </c>
      <c r="E1025" s="224" t="s">
        <v>7226</v>
      </c>
      <c r="F1025" s="224" t="s">
        <v>881</v>
      </c>
      <c r="G1025" s="224" t="s">
        <v>882</v>
      </c>
      <c r="H1025" s="224" t="s">
        <v>403</v>
      </c>
      <c r="I1025" s="227" t="s">
        <v>12249</v>
      </c>
      <c r="J1025" s="225" t="s">
        <v>11881</v>
      </c>
      <c r="K1025" s="224" t="s">
        <v>846</v>
      </c>
      <c r="L1025" s="225" t="s">
        <v>7301</v>
      </c>
      <c r="M1025" s="224" t="s">
        <v>933</v>
      </c>
      <c r="N1025" s="224" t="s">
        <v>849</v>
      </c>
      <c r="O1025" s="224" t="s">
        <v>850</v>
      </c>
      <c r="P1025" s="225" t="s">
        <v>7301</v>
      </c>
      <c r="Q1025" s="224" t="s">
        <v>795</v>
      </c>
      <c r="R1025" s="225" t="s">
        <v>7216</v>
      </c>
      <c r="S1025" s="225" t="s">
        <v>7216</v>
      </c>
      <c r="T1025" s="225" t="s">
        <v>11881</v>
      </c>
      <c r="U1025" s="224" t="s">
        <v>890</v>
      </c>
      <c r="V1025" s="224" t="s">
        <v>855</v>
      </c>
      <c r="W1025" s="224" t="s">
        <v>869</v>
      </c>
      <c r="X1025" s="228" t="str">
        <f>VLOOKUP(HelpMe7[[#This Row],[Technician]],Technicians[#All],3,FALSE)</f>
        <v>RAK Ceramics</v>
      </c>
      <c r="Y1025" s="228" t="str">
        <f>VLOOKUP(HelpMe7[[#This Row],[Technician]],Technicians[#All],2,FALSE)</f>
        <v>SAP Basis</v>
      </c>
      <c r="Z1025" s="230" t="str">
        <f>IF((TEXT("Oct 28, 2024 00:00 AM","mmm dd, yyyy hh:mm") - TEXT(HelpMe7[[#This Row],[Updated Creation Date]],"mmm dd, yyyy hh:mm"))&gt;0, "Yes","No")</f>
        <v>No</v>
      </c>
      <c r="AA1025" s="230">
        <f ca="1">IF(HelpMe7[[#This Row],[Updated Resolved Date]]="-",NOW()-TEXT(HelpMe7[[#This Row],[Updated Creation Date]],"mmm dd, yyyy hh:mm"),HelpMe7[[#This Row],[Updated Resolved Date]]-HelpMe7[[#This Row],[Updated Creation Date]])</f>
        <v>3.1944444446708076E-2</v>
      </c>
      <c r="AB1025" s="231">
        <f>YEAR(TEXT(HelpMe7[[#This Row],[Updated Creation Date]],"mmm dd, yyyy hh:mm"))</f>
        <v>2024</v>
      </c>
      <c r="AC1025" s="228">
        <f>WEEKNUM(TEXT(HelpMe7[[#This Row],[Updated Creation Date]],"mmm dd, yyyy hh:mm"),2)</f>
        <v>50</v>
      </c>
      <c r="AD1025" s="228" t="str">
        <f>_xlfn.CONCAT(HelpMe7[[#This Row],[Year]],"-W",HelpMe7[[#This Row],[Week'#]])</f>
        <v>2024-W50</v>
      </c>
      <c r="AE1025" s="228" t="str">
        <f>IFERROR(VLOOKUP(HelpMe7[[#This Row],[ID]],CGTracker[#All],11,FALSE),"No CG Status Found")</f>
        <v>No CG Status Found</v>
      </c>
      <c r="AF1025" s="228">
        <f>MONTH(TEXT(HelpMe7[[#This Row],[Updated Creation Date]],"mmm dd, yyyy hh:mm"))</f>
        <v>12</v>
      </c>
      <c r="AG1025" s="228" t="str">
        <f>_xlfn.CONCAT(HelpMe7[[#This Row],[Year]],"-M",HelpMe7[[#This Row],[Month]])</f>
        <v>2024-M12</v>
      </c>
      <c r="AH1025" s="228" t="str">
        <f ca="1">IF(HelpMe7[[#This Row],[Age]]&lt;2,"Less than 2",IF(HelpMe7[[#This Row],[Age]]&lt;5,"From 2 to 5",IF(HelpMe7[[#This Row],[Age]]&lt;10,"From 5 to 10","More than 10")))</f>
        <v>Less than 2</v>
      </c>
      <c r="AI10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45636.686805555553</v>
      </c>
      <c r="AJ10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45636.71875</v>
      </c>
    </row>
    <row r="1026" spans="1:36" ht="13.5" customHeight="1">
      <c r="A1026" s="236" t="s">
        <v>12250</v>
      </c>
      <c r="B1026" s="224" t="s">
        <v>156</v>
      </c>
      <c r="C1026" s="224" t="s">
        <v>795</v>
      </c>
      <c r="D1026" s="1" t="s">
        <v>692</v>
      </c>
      <c r="E1026" s="224" t="s">
        <v>3373</v>
      </c>
      <c r="F1026" s="224" t="s">
        <v>518</v>
      </c>
      <c r="G1026" s="224" t="s">
        <v>516</v>
      </c>
      <c r="H1026" s="224" t="s">
        <v>40</v>
      </c>
      <c r="I1026" s="227" t="s">
        <v>12251</v>
      </c>
      <c r="J1026" s="225" t="s">
        <v>12252</v>
      </c>
      <c r="K1026" s="224" t="s">
        <v>846</v>
      </c>
      <c r="L1026" s="225" t="s">
        <v>855</v>
      </c>
      <c r="M1026" s="224" t="s">
        <v>933</v>
      </c>
      <c r="N1026" s="224" t="s">
        <v>1156</v>
      </c>
      <c r="O1026" s="224" t="s">
        <v>850</v>
      </c>
      <c r="P1026" s="225" t="s">
        <v>12253</v>
      </c>
      <c r="Q1026" s="224" t="s">
        <v>795</v>
      </c>
      <c r="R1026" s="225" t="s">
        <v>12253</v>
      </c>
      <c r="S1026" s="225" t="s">
        <v>12253</v>
      </c>
      <c r="T1026" s="225" t="s">
        <v>12252</v>
      </c>
      <c r="U1026" s="224" t="s">
        <v>855</v>
      </c>
      <c r="V1026" s="224" t="s">
        <v>855</v>
      </c>
      <c r="W1026" s="224" t="s">
        <v>869</v>
      </c>
      <c r="X1026" s="228" t="str">
        <f>VLOOKUP(HelpMe7[[#This Row],[Technician]],Technicians[#All],3,FALSE)</f>
        <v>Capgemini</v>
      </c>
      <c r="Y1026" s="228" t="str">
        <f>VLOOKUP(HelpMe7[[#This Row],[Technician]],Technicians[#All],2,FALSE)</f>
        <v>SAP SD</v>
      </c>
      <c r="Z1026" s="230" t="str">
        <f>IF((TEXT("Oct 28, 2024 00:00 AM","mmm dd, yyyy hh:mm") - TEXT(HelpMe7[[#This Row],[Updated Creation Date]],"mmm dd, yyyy hh:mm"))&gt;0, "Yes","No")</f>
        <v>No</v>
      </c>
      <c r="AA1026" s="230">
        <f ca="1">IF(HelpMe7[[#This Row],[Updated Resolved Date]]="-",NOW()-TEXT(HelpMe7[[#This Row],[Updated Creation Date]],"mmm dd, yyyy hh:mm"),HelpMe7[[#This Row],[Updated Resolved Date]]-HelpMe7[[#This Row],[Updated Creation Date]])</f>
        <v>2.7472222222204437</v>
      </c>
      <c r="AB1026" s="231">
        <f>YEAR(TEXT(HelpMe7[[#This Row],[Updated Creation Date]],"mmm dd, yyyy hh:mm"))</f>
        <v>2024</v>
      </c>
      <c r="AC1026" s="228">
        <f>WEEKNUM(TEXT(HelpMe7[[#This Row],[Updated Creation Date]],"mmm dd, yyyy hh:mm"),2)</f>
        <v>50</v>
      </c>
      <c r="AD1026" s="228" t="str">
        <f>_xlfn.CONCAT(HelpMe7[[#This Row],[Year]],"-W",HelpMe7[[#This Row],[Week'#]])</f>
        <v>2024-W50</v>
      </c>
      <c r="AE1026" s="228" t="str">
        <f>IFERROR(VLOOKUP(HelpMe7[[#This Row],[ID]],CGTracker[#All],11,FALSE),"No CG Status Found")</f>
        <v>No CG Status Found</v>
      </c>
      <c r="AF1026" s="228">
        <f>MONTH(TEXT(HelpMe7[[#This Row],[Updated Creation Date]],"mmm dd, yyyy hh:mm"))</f>
        <v>12</v>
      </c>
      <c r="AG1026" s="228" t="str">
        <f>_xlfn.CONCAT(HelpMe7[[#This Row],[Year]],"-M",HelpMe7[[#This Row],[Month]])</f>
        <v>2024-M12</v>
      </c>
      <c r="AH1026" s="228" t="str">
        <f ca="1">IF(HelpMe7[[#This Row],[Age]]&lt;2,"Less than 2",IF(HelpMe7[[#This Row],[Age]]&lt;5,"From 2 to 5",IF(HelpMe7[[#This Row],[Age]]&lt;10,"From 5 to 10","More than 10")))</f>
        <v>From 2 to 5</v>
      </c>
      <c r="AI10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45636.710416666669</v>
      </c>
      <c r="AJ10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45639.457638888889</v>
      </c>
    </row>
    <row r="1027" spans="1:36" ht="13.5" customHeight="1">
      <c r="A1027" s="236" t="s">
        <v>12254</v>
      </c>
      <c r="B1027" s="224" t="s">
        <v>117</v>
      </c>
      <c r="C1027" s="224" t="s">
        <v>795</v>
      </c>
      <c r="D1027" s="1" t="s">
        <v>7233</v>
      </c>
      <c r="E1027" s="224" t="s">
        <v>7234</v>
      </c>
      <c r="F1027" s="224" t="s">
        <v>881</v>
      </c>
      <c r="G1027" s="224" t="s">
        <v>882</v>
      </c>
      <c r="H1027" s="224" t="s">
        <v>268</v>
      </c>
      <c r="I1027" s="227" t="s">
        <v>12255</v>
      </c>
      <c r="J1027" s="225" t="s">
        <v>12256</v>
      </c>
      <c r="K1027" s="224" t="s">
        <v>846</v>
      </c>
      <c r="L1027" s="225" t="s">
        <v>855</v>
      </c>
      <c r="M1027" s="224" t="s">
        <v>7234</v>
      </c>
      <c r="N1027" s="224" t="s">
        <v>6411</v>
      </c>
      <c r="O1027" s="224" t="s">
        <v>850</v>
      </c>
      <c r="P1027" s="225" t="s">
        <v>12257</v>
      </c>
      <c r="Q1027" s="224" t="s">
        <v>795</v>
      </c>
      <c r="R1027" s="225" t="s">
        <v>855</v>
      </c>
      <c r="S1027" s="225" t="s">
        <v>12258</v>
      </c>
      <c r="T1027" s="225" t="s">
        <v>12256</v>
      </c>
      <c r="U1027" s="224" t="s">
        <v>890</v>
      </c>
      <c r="V1027" s="224" t="s">
        <v>855</v>
      </c>
      <c r="W1027" s="224" t="s">
        <v>869</v>
      </c>
      <c r="X1027" s="228" t="str">
        <f>VLOOKUP(HelpMe7[[#This Row],[Technician]],Technicians[#All],3,FALSE)</f>
        <v>RAK Ceramics</v>
      </c>
      <c r="Y1027" s="228" t="str">
        <f>VLOOKUP(HelpMe7[[#This Row],[Technician]],Technicians[#All],2,FALSE)</f>
        <v>SAP Basis</v>
      </c>
      <c r="Z1027" s="230" t="str">
        <f>IF((TEXT("Oct 28, 2024 00:00 AM","mmm dd, yyyy hh:mm") - TEXT(HelpMe7[[#This Row],[Updated Creation Date]],"mmm dd, yyyy hh:mm"))&gt;0, "Yes","No")</f>
        <v>No</v>
      </c>
      <c r="AA1027" s="230">
        <f ca="1">IF(HelpMe7[[#This Row],[Updated Resolved Date]]="-",NOW()-TEXT(HelpMe7[[#This Row],[Updated Creation Date]],"mmm dd, yyyy hh:mm"),HelpMe7[[#This Row],[Updated Resolved Date]]-HelpMe7[[#This Row],[Updated Creation Date]])</f>
        <v>17.098490972217405</v>
      </c>
      <c r="AB1027" s="231">
        <f>YEAR(TEXT(HelpMe7[[#This Row],[Updated Creation Date]],"mmm dd, yyyy hh:mm"))</f>
        <v>2024</v>
      </c>
      <c r="AC1027" s="228">
        <f>WEEKNUM(TEXT(HelpMe7[[#This Row],[Updated Creation Date]],"mmm dd, yyyy hh:mm"),2)</f>
        <v>50</v>
      </c>
      <c r="AD1027" s="228" t="str">
        <f>_xlfn.CONCAT(HelpMe7[[#This Row],[Year]],"-W",HelpMe7[[#This Row],[Week'#]])</f>
        <v>2024-W50</v>
      </c>
      <c r="AE1027" s="228" t="str">
        <f>IFERROR(VLOOKUP(HelpMe7[[#This Row],[ID]],CGTracker[#All],11,FALSE),"No CG Status Found")</f>
        <v>No CG Status Found</v>
      </c>
      <c r="AF1027" s="228">
        <f>MONTH(TEXT(HelpMe7[[#This Row],[Updated Creation Date]],"mmm dd, yyyy hh:mm"))</f>
        <v>12</v>
      </c>
      <c r="AG1027" s="228" t="str">
        <f>_xlfn.CONCAT(HelpMe7[[#This Row],[Year]],"-M",HelpMe7[[#This Row],[Month]])</f>
        <v>2024-M12</v>
      </c>
      <c r="AH1027" s="228" t="str">
        <f ca="1">IF(HelpMe7[[#This Row],[Age]]&lt;2,"Less than 2",IF(HelpMe7[[#This Row],[Age]]&lt;5,"From 2 to 5",IF(HelpMe7[[#This Row],[Age]]&lt;10,"From 5 to 10","More than 10")))</f>
        <v>More than 10</v>
      </c>
      <c r="AI10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45636.65902777778</v>
      </c>
      <c r="AJ10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28" spans="1:36" ht="13.5" customHeight="1">
      <c r="A1028" s="236" t="s">
        <v>12259</v>
      </c>
      <c r="B1028" s="224" t="s">
        <v>117</v>
      </c>
      <c r="C1028" s="224" t="s">
        <v>795</v>
      </c>
      <c r="D1028" s="1" t="s">
        <v>7240</v>
      </c>
      <c r="E1028" s="224" t="s">
        <v>6898</v>
      </c>
      <c r="F1028" s="224" t="s">
        <v>881</v>
      </c>
      <c r="G1028" s="224" t="s">
        <v>882</v>
      </c>
      <c r="H1028" s="224" t="s">
        <v>268</v>
      </c>
      <c r="I1028" s="227" t="s">
        <v>12260</v>
      </c>
      <c r="J1028" s="225" t="s">
        <v>7147</v>
      </c>
      <c r="K1028" s="224" t="s">
        <v>890</v>
      </c>
      <c r="L1028" s="225" t="s">
        <v>855</v>
      </c>
      <c r="M1028" s="224" t="s">
        <v>6898</v>
      </c>
      <c r="N1028" s="224" t="s">
        <v>934</v>
      </c>
      <c r="O1028" s="224" t="s">
        <v>850</v>
      </c>
      <c r="P1028" s="225" t="s">
        <v>11864</v>
      </c>
      <c r="Q1028" s="224" t="s">
        <v>795</v>
      </c>
      <c r="R1028" s="225" t="s">
        <v>855</v>
      </c>
      <c r="S1028" s="225" t="s">
        <v>855</v>
      </c>
      <c r="T1028" s="225" t="s">
        <v>7147</v>
      </c>
      <c r="U1028" s="224" t="s">
        <v>846</v>
      </c>
      <c r="V1028" s="224" t="s">
        <v>855</v>
      </c>
      <c r="W1028" s="224" t="s">
        <v>938</v>
      </c>
      <c r="X1028" s="228" t="str">
        <f>VLOOKUP(HelpMe7[[#This Row],[Technician]],Technicians[#All],3,FALSE)</f>
        <v>RAK Ceramics</v>
      </c>
      <c r="Y1028" s="228" t="str">
        <f>VLOOKUP(HelpMe7[[#This Row],[Technician]],Technicians[#All],2,FALSE)</f>
        <v>SAP Basis</v>
      </c>
      <c r="Z1028" s="230" t="str">
        <f>IF((TEXT("Oct 28, 2024 00:00 AM","mmm dd, yyyy hh:mm") - TEXT(HelpMe7[[#This Row],[Updated Creation Date]],"mmm dd, yyyy hh:mm"))&gt;0, "Yes","No")</f>
        <v>No</v>
      </c>
      <c r="AA1028" s="230">
        <f ca="1">IF(HelpMe7[[#This Row],[Updated Resolved Date]]="-",NOW()-TEXT(HelpMe7[[#This Row],[Updated Creation Date]],"mmm dd, yyyy hh:mm"),HelpMe7[[#This Row],[Updated Resolved Date]]-HelpMe7[[#This Row],[Updated Creation Date]])</f>
        <v>16.121407638886012</v>
      </c>
      <c r="AB1028" s="231">
        <f>YEAR(TEXT(HelpMe7[[#This Row],[Updated Creation Date]],"mmm dd, yyyy hh:mm"))</f>
        <v>2024</v>
      </c>
      <c r="AC1028" s="228">
        <f>WEEKNUM(TEXT(HelpMe7[[#This Row],[Updated Creation Date]],"mmm dd, yyyy hh:mm"),2)</f>
        <v>50</v>
      </c>
      <c r="AD1028" s="228" t="str">
        <f>_xlfn.CONCAT(HelpMe7[[#This Row],[Year]],"-W",HelpMe7[[#This Row],[Week'#]])</f>
        <v>2024-W50</v>
      </c>
      <c r="AE1028" s="228" t="str">
        <f>IFERROR(VLOOKUP(HelpMe7[[#This Row],[ID]],CGTracker[#All],11,FALSE),"No CG Status Found")</f>
        <v>No CG Status Found</v>
      </c>
      <c r="AF1028" s="228">
        <f>MONTH(TEXT(HelpMe7[[#This Row],[Updated Creation Date]],"mmm dd, yyyy hh:mm"))</f>
        <v>12</v>
      </c>
      <c r="AG1028" s="228" t="str">
        <f>_xlfn.CONCAT(HelpMe7[[#This Row],[Year]],"-M",HelpMe7[[#This Row],[Month]])</f>
        <v>2024-M12</v>
      </c>
      <c r="AH1028" s="228" t="str">
        <f ca="1">IF(HelpMe7[[#This Row],[Age]]&lt;2,"Less than 2",IF(HelpMe7[[#This Row],[Age]]&lt;5,"From 2 to 5",IF(HelpMe7[[#This Row],[Age]]&lt;10,"From 5 to 10","More than 10")))</f>
        <v>More than 10</v>
      </c>
      <c r="AI10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45637.636111111111</v>
      </c>
      <c r="AJ10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29" spans="1:36" ht="13.5" customHeight="1">
      <c r="A1029" s="236" t="s">
        <v>12261</v>
      </c>
      <c r="B1029" s="224" t="s">
        <v>117</v>
      </c>
      <c r="C1029" s="224" t="s">
        <v>795</v>
      </c>
      <c r="D1029" s="1" t="s">
        <v>7252</v>
      </c>
      <c r="E1029" s="224" t="s">
        <v>2840</v>
      </c>
      <c r="F1029" s="224" t="s">
        <v>881</v>
      </c>
      <c r="G1029" s="224" t="s">
        <v>882</v>
      </c>
      <c r="H1029" s="224" t="s">
        <v>403</v>
      </c>
      <c r="I1029" s="227" t="s">
        <v>12262</v>
      </c>
      <c r="J1029" s="225" t="s">
        <v>6197</v>
      </c>
      <c r="K1029" s="224" t="s">
        <v>846</v>
      </c>
      <c r="L1029" s="225" t="s">
        <v>8760</v>
      </c>
      <c r="M1029" s="224" t="s">
        <v>933</v>
      </c>
      <c r="N1029" s="224" t="s">
        <v>1555</v>
      </c>
      <c r="O1029" s="224" t="s">
        <v>850</v>
      </c>
      <c r="P1029" s="225" t="s">
        <v>8760</v>
      </c>
      <c r="Q1029" s="224" t="s">
        <v>795</v>
      </c>
      <c r="R1029" s="225" t="s">
        <v>12263</v>
      </c>
      <c r="S1029" s="225" t="s">
        <v>12263</v>
      </c>
      <c r="T1029" s="225" t="s">
        <v>6197</v>
      </c>
      <c r="U1029" s="224" t="s">
        <v>855</v>
      </c>
      <c r="V1029" s="224" t="s">
        <v>855</v>
      </c>
      <c r="W1029" s="224" t="s">
        <v>869</v>
      </c>
      <c r="X1029" s="228" t="str">
        <f>VLOOKUP(HelpMe7[[#This Row],[Technician]],Technicians[#All],3,FALSE)</f>
        <v>RAK Ceramics</v>
      </c>
      <c r="Y1029" s="228" t="str">
        <f>VLOOKUP(HelpMe7[[#This Row],[Technician]],Technicians[#All],2,FALSE)</f>
        <v>SAP Basis</v>
      </c>
      <c r="Z1029" s="230" t="str">
        <f>IF((TEXT("Oct 28, 2024 00:00 AM","mmm dd, yyyy hh:mm") - TEXT(HelpMe7[[#This Row],[Updated Creation Date]],"mmm dd, yyyy hh:mm"))&gt;0, "Yes","No")</f>
        <v>No</v>
      </c>
      <c r="AA1029" s="230">
        <f ca="1">IF(HelpMe7[[#This Row],[Updated Resolved Date]]="-",NOW()-TEXT(HelpMe7[[#This Row],[Updated Creation Date]],"mmm dd, yyyy hh:mm"),HelpMe7[[#This Row],[Updated Resolved Date]]-HelpMe7[[#This Row],[Updated Creation Date]])</f>
        <v>1.1284722222262644</v>
      </c>
      <c r="AB1029" s="231">
        <f>YEAR(TEXT(HelpMe7[[#This Row],[Updated Creation Date]],"mmm dd, yyyy hh:mm"))</f>
        <v>2024</v>
      </c>
      <c r="AC1029" s="228">
        <f>WEEKNUM(TEXT(HelpMe7[[#This Row],[Updated Creation Date]],"mmm dd, yyyy hh:mm"),2)</f>
        <v>50</v>
      </c>
      <c r="AD1029" s="228" t="str">
        <f>_xlfn.CONCAT(HelpMe7[[#This Row],[Year]],"-W",HelpMe7[[#This Row],[Week'#]])</f>
        <v>2024-W50</v>
      </c>
      <c r="AE1029" s="228" t="str">
        <f>IFERROR(VLOOKUP(HelpMe7[[#This Row],[ID]],CGTracker[#All],11,FALSE),"No CG Status Found")</f>
        <v>No CG Status Found</v>
      </c>
      <c r="AF1029" s="228">
        <f>MONTH(TEXT(HelpMe7[[#This Row],[Updated Creation Date]],"mmm dd, yyyy hh:mm"))</f>
        <v>12</v>
      </c>
      <c r="AG1029" s="228" t="str">
        <f>_xlfn.CONCAT(HelpMe7[[#This Row],[Year]],"-M",HelpMe7[[#This Row],[Month]])</f>
        <v>2024-M12</v>
      </c>
      <c r="AH1029" s="228" t="str">
        <f ca="1">IF(HelpMe7[[#This Row],[Age]]&lt;2,"Less than 2",IF(HelpMe7[[#This Row],[Age]]&lt;5,"From 2 to 5",IF(HelpMe7[[#This Row],[Age]]&lt;10,"From 5 to 10","More than 10")))</f>
        <v>Less than 2</v>
      </c>
      <c r="AI10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45637.495138888888</v>
      </c>
      <c r="AJ10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45638.623611111114</v>
      </c>
    </row>
    <row r="1030" spans="1:36" ht="13.5" customHeight="1">
      <c r="A1030" s="236" t="s">
        <v>12264</v>
      </c>
      <c r="B1030" s="224" t="s">
        <v>156</v>
      </c>
      <c r="C1030" s="224" t="s">
        <v>795</v>
      </c>
      <c r="D1030" s="1" t="s">
        <v>733</v>
      </c>
      <c r="E1030" s="224" t="s">
        <v>99</v>
      </c>
      <c r="F1030" s="224" t="s">
        <v>518</v>
      </c>
      <c r="G1030" s="224" t="s">
        <v>516</v>
      </c>
      <c r="H1030" s="224" t="s">
        <v>268</v>
      </c>
      <c r="I1030" s="227" t="s">
        <v>12265</v>
      </c>
      <c r="J1030" s="225" t="s">
        <v>12266</v>
      </c>
      <c r="K1030" s="224" t="s">
        <v>846</v>
      </c>
      <c r="L1030" s="225" t="s">
        <v>855</v>
      </c>
      <c r="M1030" s="224" t="s">
        <v>933</v>
      </c>
      <c r="N1030" s="224" t="s">
        <v>886</v>
      </c>
      <c r="O1030" s="224" t="s">
        <v>850</v>
      </c>
      <c r="P1030" s="225" t="s">
        <v>12267</v>
      </c>
      <c r="Q1030" s="224" t="s">
        <v>795</v>
      </c>
      <c r="R1030" s="225" t="s">
        <v>855</v>
      </c>
      <c r="S1030" s="225" t="s">
        <v>855</v>
      </c>
      <c r="T1030" s="225" t="s">
        <v>12266</v>
      </c>
      <c r="U1030" s="224" t="s">
        <v>855</v>
      </c>
      <c r="V1030" s="224" t="s">
        <v>855</v>
      </c>
      <c r="W1030" s="224" t="s">
        <v>869</v>
      </c>
      <c r="X1030" s="228" t="str">
        <f>VLOOKUP(HelpMe7[[#This Row],[Technician]],Technicians[#All],3,FALSE)</f>
        <v>Capgemini</v>
      </c>
      <c r="Y1030" s="228" t="str">
        <f>VLOOKUP(HelpMe7[[#This Row],[Technician]],Technicians[#All],2,FALSE)</f>
        <v>SAP SD</v>
      </c>
      <c r="Z1030" s="230" t="str">
        <f>IF((TEXT("Oct 28, 2024 00:00 AM","mmm dd, yyyy hh:mm") - TEXT(HelpMe7[[#This Row],[Updated Creation Date]],"mmm dd, yyyy hh:mm"))&gt;0, "Yes","No")</f>
        <v>No</v>
      </c>
      <c r="AA1030" s="230">
        <f ca="1">IF(HelpMe7[[#This Row],[Updated Resolved Date]]="-",NOW()-TEXT(HelpMe7[[#This Row],[Updated Creation Date]],"mmm dd, yyyy hh:mm"),HelpMe7[[#This Row],[Updated Resolved Date]]-HelpMe7[[#This Row],[Updated Creation Date]])</f>
        <v>16.22696319444367</v>
      </c>
      <c r="AB1030" s="231">
        <f>YEAR(TEXT(HelpMe7[[#This Row],[Updated Creation Date]],"mmm dd, yyyy hh:mm"))</f>
        <v>2024</v>
      </c>
      <c r="AC1030" s="228">
        <f>WEEKNUM(TEXT(HelpMe7[[#This Row],[Updated Creation Date]],"mmm dd, yyyy hh:mm"),2)</f>
        <v>50</v>
      </c>
      <c r="AD1030" s="228" t="str">
        <f>_xlfn.CONCAT(HelpMe7[[#This Row],[Year]],"-W",HelpMe7[[#This Row],[Week'#]])</f>
        <v>2024-W50</v>
      </c>
      <c r="AE1030" s="228" t="str">
        <f>IFERROR(VLOOKUP(HelpMe7[[#This Row],[ID]],CGTracker[#All],11,FALSE),"No CG Status Found")</f>
        <v>No CG Status Found</v>
      </c>
      <c r="AF1030" s="228">
        <f>MONTH(TEXT(HelpMe7[[#This Row],[Updated Creation Date]],"mmm dd, yyyy hh:mm"))</f>
        <v>12</v>
      </c>
      <c r="AG1030" s="228" t="str">
        <f>_xlfn.CONCAT(HelpMe7[[#This Row],[Year]],"-M",HelpMe7[[#This Row],[Month]])</f>
        <v>2024-M12</v>
      </c>
      <c r="AH1030" s="228" t="str">
        <f ca="1">IF(HelpMe7[[#This Row],[Age]]&lt;2,"Less than 2",IF(HelpMe7[[#This Row],[Age]]&lt;5,"From 2 to 5",IF(HelpMe7[[#This Row],[Age]]&lt;10,"From 5 to 10","More than 10")))</f>
        <v>More than 10</v>
      </c>
      <c r="AI10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45637.530555555553</v>
      </c>
      <c r="AJ10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31" spans="1:36" ht="13.5" customHeight="1">
      <c r="A1031" s="236" t="s">
        <v>12268</v>
      </c>
      <c r="B1031" s="224" t="s">
        <v>117</v>
      </c>
      <c r="C1031" s="224" t="s">
        <v>795</v>
      </c>
      <c r="D1031" s="1" t="s">
        <v>7261</v>
      </c>
      <c r="E1031" s="224" t="s">
        <v>2172</v>
      </c>
      <c r="F1031" s="224" t="s">
        <v>881</v>
      </c>
      <c r="G1031" s="224" t="s">
        <v>882</v>
      </c>
      <c r="H1031" s="224" t="s">
        <v>403</v>
      </c>
      <c r="I1031" s="227" t="s">
        <v>12269</v>
      </c>
      <c r="J1031" s="225" t="s">
        <v>12270</v>
      </c>
      <c r="K1031" s="224" t="s">
        <v>846</v>
      </c>
      <c r="L1031" s="225" t="s">
        <v>8760</v>
      </c>
      <c r="M1031" s="224" t="s">
        <v>933</v>
      </c>
      <c r="N1031" s="224" t="s">
        <v>1666</v>
      </c>
      <c r="O1031" s="224" t="s">
        <v>850</v>
      </c>
      <c r="P1031" s="225" t="s">
        <v>8760</v>
      </c>
      <c r="Q1031" s="224" t="s">
        <v>795</v>
      </c>
      <c r="R1031" s="225" t="s">
        <v>12271</v>
      </c>
      <c r="S1031" s="225" t="s">
        <v>12271</v>
      </c>
      <c r="T1031" s="225" t="s">
        <v>12270</v>
      </c>
      <c r="U1031" s="224" t="s">
        <v>890</v>
      </c>
      <c r="V1031" s="224" t="s">
        <v>855</v>
      </c>
      <c r="W1031" s="224" t="s">
        <v>869</v>
      </c>
      <c r="X1031" s="228" t="str">
        <f>VLOOKUP(HelpMe7[[#This Row],[Technician]],Technicians[#All],3,FALSE)</f>
        <v>RAK Ceramics</v>
      </c>
      <c r="Y1031" s="228" t="str">
        <f>VLOOKUP(HelpMe7[[#This Row],[Technician]],Technicians[#All],2,FALSE)</f>
        <v>SAP Basis</v>
      </c>
      <c r="Z1031" s="230" t="str">
        <f>IF((TEXT("Oct 28, 2024 00:00 AM","mmm dd, yyyy hh:mm") - TEXT(HelpMe7[[#This Row],[Updated Creation Date]],"mmm dd, yyyy hh:mm"))&gt;0, "Yes","No")</f>
        <v>No</v>
      </c>
      <c r="AA1031" s="230">
        <f ca="1">IF(HelpMe7[[#This Row],[Updated Resolved Date]]="-",NOW()-TEXT(HelpMe7[[#This Row],[Updated Creation Date]],"mmm dd, yyyy hh:mm"),HelpMe7[[#This Row],[Updated Resolved Date]]-HelpMe7[[#This Row],[Updated Creation Date]])</f>
        <v>0.95833333333575865</v>
      </c>
      <c r="AB1031" s="231">
        <f>YEAR(TEXT(HelpMe7[[#This Row],[Updated Creation Date]],"mmm dd, yyyy hh:mm"))</f>
        <v>2024</v>
      </c>
      <c r="AC1031" s="228">
        <f>WEEKNUM(TEXT(HelpMe7[[#This Row],[Updated Creation Date]],"mmm dd, yyyy hh:mm"),2)</f>
        <v>50</v>
      </c>
      <c r="AD1031" s="228" t="str">
        <f>_xlfn.CONCAT(HelpMe7[[#This Row],[Year]],"-W",HelpMe7[[#This Row],[Week'#]])</f>
        <v>2024-W50</v>
      </c>
      <c r="AE1031" s="228" t="str">
        <f>IFERROR(VLOOKUP(HelpMe7[[#This Row],[ID]],CGTracker[#All],11,FALSE),"No CG Status Found")</f>
        <v>No CG Status Found</v>
      </c>
      <c r="AF1031" s="228">
        <f>MONTH(TEXT(HelpMe7[[#This Row],[Updated Creation Date]],"mmm dd, yyyy hh:mm"))</f>
        <v>12</v>
      </c>
      <c r="AG1031" s="228" t="str">
        <f>_xlfn.CONCAT(HelpMe7[[#This Row],[Year]],"-M",HelpMe7[[#This Row],[Month]])</f>
        <v>2024-M12</v>
      </c>
      <c r="AH1031" s="228" t="str">
        <f ca="1">IF(HelpMe7[[#This Row],[Age]]&lt;2,"Less than 2",IF(HelpMe7[[#This Row],[Age]]&lt;5,"From 2 to 5",IF(HelpMe7[[#This Row],[Age]]&lt;10,"From 5 to 10","More than 10")))</f>
        <v>Less than 2</v>
      </c>
      <c r="AI10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45637.668749999997</v>
      </c>
      <c r="AJ10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45638.627083333333</v>
      </c>
    </row>
    <row r="1032" spans="1:36" ht="13.5" customHeight="1">
      <c r="A1032" s="236" t="s">
        <v>12272</v>
      </c>
      <c r="B1032" s="224" t="s">
        <v>156</v>
      </c>
      <c r="C1032" s="224" t="s">
        <v>795</v>
      </c>
      <c r="D1032" s="1" t="s">
        <v>7271</v>
      </c>
      <c r="E1032" s="224" t="s">
        <v>7272</v>
      </c>
      <c r="F1032" s="224" t="s">
        <v>881</v>
      </c>
      <c r="G1032" s="224" t="s">
        <v>882</v>
      </c>
      <c r="H1032" s="224" t="s">
        <v>268</v>
      </c>
      <c r="I1032" s="227" t="s">
        <v>12273</v>
      </c>
      <c r="J1032" s="225" t="s">
        <v>12274</v>
      </c>
      <c r="K1032" s="224" t="s">
        <v>846</v>
      </c>
      <c r="L1032" s="225" t="s">
        <v>855</v>
      </c>
      <c r="M1032" s="224" t="s">
        <v>7272</v>
      </c>
      <c r="N1032" s="224" t="s">
        <v>924</v>
      </c>
      <c r="O1032" s="224" t="s">
        <v>850</v>
      </c>
      <c r="P1032" s="225" t="s">
        <v>12275</v>
      </c>
      <c r="Q1032" s="224" t="s">
        <v>795</v>
      </c>
      <c r="R1032" s="225" t="s">
        <v>855</v>
      </c>
      <c r="S1032" s="225" t="s">
        <v>855</v>
      </c>
      <c r="T1032" s="225" t="s">
        <v>12274</v>
      </c>
      <c r="U1032" s="224" t="s">
        <v>855</v>
      </c>
      <c r="V1032" s="224" t="s">
        <v>855</v>
      </c>
      <c r="W1032" s="224" t="s">
        <v>869</v>
      </c>
      <c r="X1032" s="228" t="str">
        <f>VLOOKUP(HelpMe7[[#This Row],[Technician]],Technicians[#All],3,FALSE)</f>
        <v>RAK Ceramics</v>
      </c>
      <c r="Y1032" s="228" t="str">
        <f>VLOOKUP(HelpMe7[[#This Row],[Technician]],Technicians[#All],2,FALSE)</f>
        <v>SAP Basis</v>
      </c>
      <c r="Z1032" s="230" t="str">
        <f>IF((TEXT("Oct 28, 2024 00:00 AM","mmm dd, yyyy hh:mm") - TEXT(HelpMe7[[#This Row],[Updated Creation Date]],"mmm dd, yyyy hh:mm"))&gt;0, "Yes","No")</f>
        <v>No</v>
      </c>
      <c r="AA1032" s="230">
        <f ca="1">IF(HelpMe7[[#This Row],[Updated Resolved Date]]="-",NOW()-TEXT(HelpMe7[[#This Row],[Updated Creation Date]],"mmm dd, yyyy hh:mm"),HelpMe7[[#This Row],[Updated Resolved Date]]-HelpMe7[[#This Row],[Updated Creation Date]])</f>
        <v>14.288768749996962</v>
      </c>
      <c r="AB1032" s="231">
        <f>YEAR(TEXT(HelpMe7[[#This Row],[Updated Creation Date]],"mmm dd, yyyy hh:mm"))</f>
        <v>2024</v>
      </c>
      <c r="AC1032" s="228">
        <f>WEEKNUM(TEXT(HelpMe7[[#This Row],[Updated Creation Date]],"mmm dd, yyyy hh:mm"),2)</f>
        <v>50</v>
      </c>
      <c r="AD1032" s="228" t="str">
        <f>_xlfn.CONCAT(HelpMe7[[#This Row],[Year]],"-W",HelpMe7[[#This Row],[Week'#]])</f>
        <v>2024-W50</v>
      </c>
      <c r="AE1032" s="228" t="str">
        <f>IFERROR(VLOOKUP(HelpMe7[[#This Row],[ID]],CGTracker[#All],11,FALSE),"No CG Status Found")</f>
        <v>No CG Status Found</v>
      </c>
      <c r="AF1032" s="228">
        <f>MONTH(TEXT(HelpMe7[[#This Row],[Updated Creation Date]],"mmm dd, yyyy hh:mm"))</f>
        <v>12</v>
      </c>
      <c r="AG1032" s="228" t="str">
        <f>_xlfn.CONCAT(HelpMe7[[#This Row],[Year]],"-M",HelpMe7[[#This Row],[Month]])</f>
        <v>2024-M12</v>
      </c>
      <c r="AH1032" s="228" t="str">
        <f ca="1">IF(HelpMe7[[#This Row],[Age]]&lt;2,"Less than 2",IF(HelpMe7[[#This Row],[Age]]&lt;5,"From 2 to 5",IF(HelpMe7[[#This Row],[Age]]&lt;10,"From 5 to 10","More than 10")))</f>
        <v>More than 10</v>
      </c>
      <c r="AI10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45639.46875</v>
      </c>
      <c r="AJ10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33" spans="1:36" ht="13.5" customHeight="1">
      <c r="A1033" s="236" t="s">
        <v>12276</v>
      </c>
      <c r="B1033" s="224" t="s">
        <v>117</v>
      </c>
      <c r="C1033" s="224" t="s">
        <v>1035</v>
      </c>
      <c r="D1033" s="1" t="s">
        <v>7277</v>
      </c>
      <c r="E1033" s="224" t="s">
        <v>2061</v>
      </c>
      <c r="F1033" s="224" t="s">
        <v>881</v>
      </c>
      <c r="G1033" s="224" t="s">
        <v>882</v>
      </c>
      <c r="H1033" s="224" t="s">
        <v>268</v>
      </c>
      <c r="I1033" s="227" t="s">
        <v>12277</v>
      </c>
      <c r="J1033" s="225" t="s">
        <v>12278</v>
      </c>
      <c r="K1033" s="224" t="s">
        <v>846</v>
      </c>
      <c r="L1033" s="225" t="s">
        <v>855</v>
      </c>
      <c r="M1033" s="224" t="s">
        <v>2061</v>
      </c>
      <c r="N1033" s="224" t="s">
        <v>924</v>
      </c>
      <c r="O1033" s="224" t="s">
        <v>917</v>
      </c>
      <c r="P1033" s="225" t="s">
        <v>12279</v>
      </c>
      <c r="Q1033" s="224" t="s">
        <v>892</v>
      </c>
      <c r="R1033" s="225" t="s">
        <v>855</v>
      </c>
      <c r="S1033" s="225" t="s">
        <v>855</v>
      </c>
      <c r="T1033" s="225" t="s">
        <v>12278</v>
      </c>
      <c r="U1033" s="224" t="s">
        <v>890</v>
      </c>
      <c r="V1033" s="224" t="s">
        <v>855</v>
      </c>
      <c r="W1033" s="224" t="s">
        <v>869</v>
      </c>
      <c r="X1033" s="228" t="str">
        <f>VLOOKUP(HelpMe7[[#This Row],[Technician]],Technicians[#All],3,FALSE)</f>
        <v>RAK Ceramics</v>
      </c>
      <c r="Y1033" s="228" t="str">
        <f>VLOOKUP(HelpMe7[[#This Row],[Technician]],Technicians[#All],2,FALSE)</f>
        <v>SAP Basis</v>
      </c>
      <c r="Z1033" s="230" t="str">
        <f>IF((TEXT("Oct 28, 2024 00:00 AM","mmm dd, yyyy hh:mm") - TEXT(HelpMe7[[#This Row],[Updated Creation Date]],"mmm dd, yyyy hh:mm"))&gt;0, "Yes","No")</f>
        <v>No</v>
      </c>
      <c r="AA1033" s="230">
        <f ca="1">IF(HelpMe7[[#This Row],[Updated Resolved Date]]="-",NOW()-TEXT(HelpMe7[[#This Row],[Updated Creation Date]],"mmm dd, yyyy hh:mm"),HelpMe7[[#This Row],[Updated Resolved Date]]-HelpMe7[[#This Row],[Updated Creation Date]])</f>
        <v>15.031824305551709</v>
      </c>
      <c r="AB1033" s="231">
        <f>YEAR(TEXT(HelpMe7[[#This Row],[Updated Creation Date]],"mmm dd, yyyy hh:mm"))</f>
        <v>2024</v>
      </c>
      <c r="AC1033" s="228">
        <f>WEEKNUM(TEXT(HelpMe7[[#This Row],[Updated Creation Date]],"mmm dd, yyyy hh:mm"),2)</f>
        <v>50</v>
      </c>
      <c r="AD1033" s="228" t="str">
        <f>_xlfn.CONCAT(HelpMe7[[#This Row],[Year]],"-W",HelpMe7[[#This Row],[Week'#]])</f>
        <v>2024-W50</v>
      </c>
      <c r="AE1033" s="228" t="str">
        <f>IFERROR(VLOOKUP(HelpMe7[[#This Row],[ID]],CGTracker[#All],11,FALSE),"No CG Status Found")</f>
        <v>No CG Status Found</v>
      </c>
      <c r="AF1033" s="228">
        <f>MONTH(TEXT(HelpMe7[[#This Row],[Updated Creation Date]],"mmm dd, yyyy hh:mm"))</f>
        <v>12</v>
      </c>
      <c r="AG1033" s="228" t="str">
        <f>_xlfn.CONCAT(HelpMe7[[#This Row],[Year]],"-M",HelpMe7[[#This Row],[Month]])</f>
        <v>2024-M12</v>
      </c>
      <c r="AH1033" s="228" t="str">
        <f ca="1">IF(HelpMe7[[#This Row],[Age]]&lt;2,"Less than 2",IF(HelpMe7[[#This Row],[Age]]&lt;5,"From 2 to 5",IF(HelpMe7[[#This Row],[Age]]&lt;10,"From 5 to 10","More than 10")))</f>
        <v>More than 10</v>
      </c>
      <c r="AI10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45638.725694444445</v>
      </c>
      <c r="AJ10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34" spans="1:36" ht="13.5" customHeight="1">
      <c r="A1034" s="236" t="s">
        <v>12280</v>
      </c>
      <c r="B1034" s="224" t="s">
        <v>117</v>
      </c>
      <c r="C1034" s="224" t="s">
        <v>892</v>
      </c>
      <c r="D1034" s="1" t="s">
        <v>7287</v>
      </c>
      <c r="E1034" s="224" t="s">
        <v>2138</v>
      </c>
      <c r="F1034" s="224" t="s">
        <v>881</v>
      </c>
      <c r="G1034" s="224" t="s">
        <v>882</v>
      </c>
      <c r="H1034" s="224" t="s">
        <v>268</v>
      </c>
      <c r="I1034" s="227" t="s">
        <v>12281</v>
      </c>
      <c r="J1034" s="225" t="s">
        <v>12282</v>
      </c>
      <c r="K1034" s="224" t="s">
        <v>846</v>
      </c>
      <c r="L1034" s="225" t="s">
        <v>855</v>
      </c>
      <c r="M1034" s="224" t="s">
        <v>2138</v>
      </c>
      <c r="N1034" s="224" t="s">
        <v>2139</v>
      </c>
      <c r="O1034" s="224" t="s">
        <v>850</v>
      </c>
      <c r="P1034" s="225" t="s">
        <v>6888</v>
      </c>
      <c r="Q1034" s="224" t="s">
        <v>795</v>
      </c>
      <c r="R1034" s="225" t="s">
        <v>855</v>
      </c>
      <c r="S1034" s="225" t="s">
        <v>855</v>
      </c>
      <c r="T1034" s="225" t="s">
        <v>12282</v>
      </c>
      <c r="U1034" s="224" t="s">
        <v>846</v>
      </c>
      <c r="V1034" s="224" t="s">
        <v>855</v>
      </c>
      <c r="W1034" s="224" t="s">
        <v>869</v>
      </c>
      <c r="X1034" s="228" t="str">
        <f>VLOOKUP(HelpMe7[[#This Row],[Technician]],Technicians[#All],3,FALSE)</f>
        <v>RAK Ceramics</v>
      </c>
      <c r="Y1034" s="228" t="str">
        <f>VLOOKUP(HelpMe7[[#This Row],[Technician]],Technicians[#All],2,FALSE)</f>
        <v>SAP Basis</v>
      </c>
      <c r="Z1034" s="230" t="str">
        <f>IF((TEXT("Oct 28, 2024 00:00 AM","mmm dd, yyyy hh:mm") - TEXT(HelpMe7[[#This Row],[Updated Creation Date]],"mmm dd, yyyy hh:mm"))&gt;0, "Yes","No")</f>
        <v>No</v>
      </c>
      <c r="AA1034" s="230">
        <f ca="1">IF(HelpMe7[[#This Row],[Updated Resolved Date]]="-",NOW()-TEXT(HelpMe7[[#This Row],[Updated Creation Date]],"mmm dd, yyyy hh:mm"),HelpMe7[[#This Row],[Updated Resolved Date]]-HelpMe7[[#This Row],[Updated Creation Date]])</f>
        <v>14.140157638888923</v>
      </c>
      <c r="AB1034" s="231">
        <f>YEAR(TEXT(HelpMe7[[#This Row],[Updated Creation Date]],"mmm dd, yyyy hh:mm"))</f>
        <v>2024</v>
      </c>
      <c r="AC1034" s="228">
        <f>WEEKNUM(TEXT(HelpMe7[[#This Row],[Updated Creation Date]],"mmm dd, yyyy hh:mm"),2)</f>
        <v>50</v>
      </c>
      <c r="AD1034" s="228" t="str">
        <f>_xlfn.CONCAT(HelpMe7[[#This Row],[Year]],"-W",HelpMe7[[#This Row],[Week'#]])</f>
        <v>2024-W50</v>
      </c>
      <c r="AE1034" s="228" t="str">
        <f>IFERROR(VLOOKUP(HelpMe7[[#This Row],[ID]],CGTracker[#All],11,FALSE),"No CG Status Found")</f>
        <v>No CG Status Found</v>
      </c>
      <c r="AF1034" s="228">
        <f>MONTH(TEXT(HelpMe7[[#This Row],[Updated Creation Date]],"mmm dd, yyyy hh:mm"))</f>
        <v>12</v>
      </c>
      <c r="AG1034" s="228" t="str">
        <f>_xlfn.CONCAT(HelpMe7[[#This Row],[Year]],"-M",HelpMe7[[#This Row],[Month]])</f>
        <v>2024-M12</v>
      </c>
      <c r="AH1034" s="228" t="str">
        <f ca="1">IF(HelpMe7[[#This Row],[Age]]&lt;2,"Less than 2",IF(HelpMe7[[#This Row],[Age]]&lt;5,"From 2 to 5",IF(HelpMe7[[#This Row],[Age]]&lt;10,"From 5 to 10","More than 10")))</f>
        <v>More than 10</v>
      </c>
      <c r="AI10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45639.617361111108</v>
      </c>
      <c r="AJ10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35" spans="1:36" ht="13.5" customHeight="1">
      <c r="A1035" s="236" t="s">
        <v>12283</v>
      </c>
      <c r="B1035" s="224" t="s">
        <v>156</v>
      </c>
      <c r="C1035" s="224" t="s">
        <v>795</v>
      </c>
      <c r="D1035" s="1" t="s">
        <v>734</v>
      </c>
      <c r="E1035" s="224" t="s">
        <v>859</v>
      </c>
      <c r="F1035" s="224" t="s">
        <v>2387</v>
      </c>
      <c r="G1035" s="224" t="s">
        <v>1011</v>
      </c>
      <c r="H1035" s="224" t="s">
        <v>40</v>
      </c>
      <c r="I1035" s="227" t="s">
        <v>12284</v>
      </c>
      <c r="J1035" s="225" t="s">
        <v>12285</v>
      </c>
      <c r="K1035" s="224" t="s">
        <v>846</v>
      </c>
      <c r="L1035" s="225" t="s">
        <v>855</v>
      </c>
      <c r="M1035" s="224" t="s">
        <v>2448</v>
      </c>
      <c r="N1035" s="224" t="s">
        <v>863</v>
      </c>
      <c r="O1035" s="224" t="s">
        <v>850</v>
      </c>
      <c r="P1035" s="225" t="s">
        <v>10060</v>
      </c>
      <c r="Q1035" s="224" t="s">
        <v>795</v>
      </c>
      <c r="R1035" s="225" t="s">
        <v>12286</v>
      </c>
      <c r="S1035" s="225" t="s">
        <v>12287</v>
      </c>
      <c r="T1035" s="225" t="s">
        <v>12285</v>
      </c>
      <c r="U1035" s="224" t="s">
        <v>855</v>
      </c>
      <c r="V1035" s="224" t="s">
        <v>7304</v>
      </c>
      <c r="W1035" s="224" t="s">
        <v>869</v>
      </c>
      <c r="X1035" s="228" t="str">
        <f>VLOOKUP(HelpMe7[[#This Row],[Technician]],Technicians[#All],3,FALSE)</f>
        <v>Capgemini</v>
      </c>
      <c r="Y1035" s="228" t="str">
        <f>VLOOKUP(HelpMe7[[#This Row],[Technician]],Technicians[#All],2,FALSE)</f>
        <v>SAP FICO</v>
      </c>
      <c r="Z1035" s="230" t="str">
        <f>IF((TEXT("Oct 28, 2024 00:00 AM","mmm dd, yyyy hh:mm") - TEXT(HelpMe7[[#This Row],[Updated Creation Date]],"mmm dd, yyyy hh:mm"))&gt;0, "Yes","No")</f>
        <v>No</v>
      </c>
      <c r="AA1035" s="230">
        <f ca="1">IF(HelpMe7[[#This Row],[Updated Resolved Date]]="-",NOW()-TEXT(HelpMe7[[#This Row],[Updated Creation Date]],"mmm dd, yyyy hh:mm"),HelpMe7[[#This Row],[Updated Resolved Date]]-HelpMe7[[#This Row],[Updated Creation Date]])</f>
        <v>0.24791666666715173</v>
      </c>
      <c r="AB1035" s="231">
        <f>YEAR(TEXT(HelpMe7[[#This Row],[Updated Creation Date]],"mmm dd, yyyy hh:mm"))</f>
        <v>2024</v>
      </c>
      <c r="AC1035" s="228">
        <f>WEEKNUM(TEXT(HelpMe7[[#This Row],[Updated Creation Date]],"mmm dd, yyyy hh:mm"),2)</f>
        <v>50</v>
      </c>
      <c r="AD1035" s="228" t="str">
        <f>_xlfn.CONCAT(HelpMe7[[#This Row],[Year]],"-W",HelpMe7[[#This Row],[Week'#]])</f>
        <v>2024-W50</v>
      </c>
      <c r="AE1035" s="228" t="str">
        <f>IFERROR(VLOOKUP(HelpMe7[[#This Row],[ID]],CGTracker[#All],11,FALSE),"No CG Status Found")</f>
        <v>No CG Status Found</v>
      </c>
      <c r="AF1035" s="228">
        <f>MONTH(TEXT(HelpMe7[[#This Row],[Updated Creation Date]],"mmm dd, yyyy hh:mm"))</f>
        <v>12</v>
      </c>
      <c r="AG1035" s="228" t="str">
        <f>_xlfn.CONCAT(HelpMe7[[#This Row],[Year]],"-M",HelpMe7[[#This Row],[Month]])</f>
        <v>2024-M12</v>
      </c>
      <c r="AH1035" s="228" t="str">
        <f ca="1">IF(HelpMe7[[#This Row],[Age]]&lt;2,"Less than 2",IF(HelpMe7[[#This Row],[Age]]&lt;5,"From 2 to 5",IF(HelpMe7[[#This Row],[Age]]&lt;10,"From 5 to 10","More than 10")))</f>
        <v>Less than 2</v>
      </c>
      <c r="AI10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45639.425694444442</v>
      </c>
      <c r="AJ10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45639.673611111109</v>
      </c>
    </row>
    <row r="1036" spans="1:36" ht="13.5" customHeight="1">
      <c r="A1036" s="236" t="s">
        <v>12288</v>
      </c>
      <c r="B1036" s="224" t="s">
        <v>156</v>
      </c>
      <c r="C1036" s="224" t="s">
        <v>795</v>
      </c>
      <c r="D1036" s="1" t="s">
        <v>7310</v>
      </c>
      <c r="E1036" s="224" t="s">
        <v>7311</v>
      </c>
      <c r="F1036" s="224" t="s">
        <v>881</v>
      </c>
      <c r="G1036" s="224" t="s">
        <v>882</v>
      </c>
      <c r="H1036" s="224" t="s">
        <v>268</v>
      </c>
      <c r="I1036" s="227" t="s">
        <v>12289</v>
      </c>
      <c r="J1036" s="225" t="s">
        <v>12290</v>
      </c>
      <c r="K1036" s="224" t="s">
        <v>890</v>
      </c>
      <c r="L1036" s="225" t="s">
        <v>855</v>
      </c>
      <c r="M1036" s="224" t="s">
        <v>933</v>
      </c>
      <c r="N1036" s="224" t="s">
        <v>963</v>
      </c>
      <c r="O1036" s="224" t="s">
        <v>850</v>
      </c>
      <c r="P1036" s="225" t="s">
        <v>12291</v>
      </c>
      <c r="Q1036" s="224" t="s">
        <v>795</v>
      </c>
      <c r="R1036" s="225" t="s">
        <v>855</v>
      </c>
      <c r="S1036" s="225" t="s">
        <v>855</v>
      </c>
      <c r="T1036" s="225" t="s">
        <v>12290</v>
      </c>
      <c r="U1036" s="224" t="s">
        <v>855</v>
      </c>
      <c r="V1036" s="224" t="s">
        <v>855</v>
      </c>
      <c r="W1036" s="224" t="s">
        <v>938</v>
      </c>
      <c r="X1036" s="228" t="str">
        <f>VLOOKUP(HelpMe7[[#This Row],[Technician]],Technicians[#All],3,FALSE)</f>
        <v>RAK Ceramics</v>
      </c>
      <c r="Y1036" s="228" t="str">
        <f>VLOOKUP(HelpMe7[[#This Row],[Technician]],Technicians[#All],2,FALSE)</f>
        <v>SAP Basis</v>
      </c>
      <c r="Z1036" s="230" t="str">
        <f>IF((TEXT("Oct 28, 2024 00:00 AM","mmm dd, yyyy hh:mm") - TEXT(HelpMe7[[#This Row],[Updated Creation Date]],"mmm dd, yyyy hh:mm"))&gt;0, "Yes","No")</f>
        <v>No</v>
      </c>
      <c r="AA1036" s="230">
        <f ca="1">IF(HelpMe7[[#This Row],[Updated Resolved Date]]="-",NOW()-TEXT(HelpMe7[[#This Row],[Updated Creation Date]],"mmm dd, yyyy hh:mm"),HelpMe7[[#This Row],[Updated Resolved Date]]-HelpMe7[[#This Row],[Updated Creation Date]])</f>
        <v>15.077657638888923</v>
      </c>
      <c r="AB1036" s="231">
        <f>YEAR(TEXT(HelpMe7[[#This Row],[Updated Creation Date]],"mmm dd, yyyy hh:mm"))</f>
        <v>2024</v>
      </c>
      <c r="AC1036" s="228">
        <f>WEEKNUM(TEXT(HelpMe7[[#This Row],[Updated Creation Date]],"mmm dd, yyyy hh:mm"),2)</f>
        <v>50</v>
      </c>
      <c r="AD1036" s="228" t="str">
        <f>_xlfn.CONCAT(HelpMe7[[#This Row],[Year]],"-W",HelpMe7[[#This Row],[Week'#]])</f>
        <v>2024-W50</v>
      </c>
      <c r="AE1036" s="228" t="str">
        <f>IFERROR(VLOOKUP(HelpMe7[[#This Row],[ID]],CGTracker[#All],11,FALSE),"No CG Status Found")</f>
        <v>No CG Status Found</v>
      </c>
      <c r="AF1036" s="228">
        <f>MONTH(TEXT(HelpMe7[[#This Row],[Updated Creation Date]],"mmm dd, yyyy hh:mm"))</f>
        <v>12</v>
      </c>
      <c r="AG1036" s="228" t="str">
        <f>_xlfn.CONCAT(HelpMe7[[#This Row],[Year]],"-M",HelpMe7[[#This Row],[Month]])</f>
        <v>2024-M12</v>
      </c>
      <c r="AH1036" s="228" t="str">
        <f ca="1">IF(HelpMe7[[#This Row],[Age]]&lt;2,"Less than 2",IF(HelpMe7[[#This Row],[Age]]&lt;5,"From 2 to 5",IF(HelpMe7[[#This Row],[Age]]&lt;10,"From 5 to 10","More than 10")))</f>
        <v>More than 10</v>
      </c>
      <c r="AI10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45638.679861111108</v>
      </c>
      <c r="AJ10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37" spans="1:36" ht="13.5" customHeight="1">
      <c r="A1037" s="236" t="s">
        <v>12292</v>
      </c>
      <c r="B1037" s="224" t="s">
        <v>117</v>
      </c>
      <c r="C1037" s="224" t="s">
        <v>795</v>
      </c>
      <c r="D1037" s="1" t="s">
        <v>7316</v>
      </c>
      <c r="E1037" s="224" t="s">
        <v>1094</v>
      </c>
      <c r="F1037" s="224" t="s">
        <v>881</v>
      </c>
      <c r="G1037" s="224" t="s">
        <v>882</v>
      </c>
      <c r="H1037" s="224" t="s">
        <v>268</v>
      </c>
      <c r="I1037" s="227" t="s">
        <v>12293</v>
      </c>
      <c r="J1037" s="225" t="s">
        <v>12294</v>
      </c>
      <c r="K1037" s="224" t="s">
        <v>846</v>
      </c>
      <c r="L1037" s="225" t="s">
        <v>855</v>
      </c>
      <c r="M1037" s="224" t="s">
        <v>1094</v>
      </c>
      <c r="N1037" s="224" t="s">
        <v>1098</v>
      </c>
      <c r="O1037" s="224" t="s">
        <v>850</v>
      </c>
      <c r="P1037" s="225" t="s">
        <v>12295</v>
      </c>
      <c r="Q1037" s="224" t="s">
        <v>795</v>
      </c>
      <c r="R1037" s="225" t="s">
        <v>855</v>
      </c>
      <c r="S1037" s="225" t="s">
        <v>855</v>
      </c>
      <c r="T1037" s="225" t="s">
        <v>12294</v>
      </c>
      <c r="U1037" s="224" t="s">
        <v>890</v>
      </c>
      <c r="V1037" s="224" t="s">
        <v>855</v>
      </c>
      <c r="W1037" s="224" t="s">
        <v>869</v>
      </c>
      <c r="X1037" s="228" t="str">
        <f>VLOOKUP(HelpMe7[[#This Row],[Technician]],Technicians[#All],3,FALSE)</f>
        <v>RAK Ceramics</v>
      </c>
      <c r="Y1037" s="228" t="str">
        <f>VLOOKUP(HelpMe7[[#This Row],[Technician]],Technicians[#All],2,FALSE)</f>
        <v>SAP Basis</v>
      </c>
      <c r="Z1037" s="230" t="str">
        <f>IF((TEXT("Oct 28, 2024 00:00 AM","mmm dd, yyyy hh:mm") - TEXT(HelpMe7[[#This Row],[Updated Creation Date]],"mmm dd, yyyy hh:mm"))&gt;0, "Yes","No")</f>
        <v>No</v>
      </c>
      <c r="AA1037" s="230">
        <f ca="1">IF(HelpMe7[[#This Row],[Updated Resolved Date]]="-",NOW()-TEXT(HelpMe7[[#This Row],[Updated Creation Date]],"mmm dd, yyyy hh:mm"),HelpMe7[[#This Row],[Updated Resolved Date]]-HelpMe7[[#This Row],[Updated Creation Date]])</f>
        <v>15.306129861106456</v>
      </c>
      <c r="AB1037" s="231">
        <f>YEAR(TEXT(HelpMe7[[#This Row],[Updated Creation Date]],"mmm dd, yyyy hh:mm"))</f>
        <v>2024</v>
      </c>
      <c r="AC1037" s="228">
        <f>WEEKNUM(TEXT(HelpMe7[[#This Row],[Updated Creation Date]],"mmm dd, yyyy hh:mm"),2)</f>
        <v>50</v>
      </c>
      <c r="AD1037" s="228" t="str">
        <f>_xlfn.CONCAT(HelpMe7[[#This Row],[Year]],"-W",HelpMe7[[#This Row],[Week'#]])</f>
        <v>2024-W50</v>
      </c>
      <c r="AE1037" s="228" t="str">
        <f>IFERROR(VLOOKUP(HelpMe7[[#This Row],[ID]],CGTracker[#All],11,FALSE),"No CG Status Found")</f>
        <v>No CG Status Found</v>
      </c>
      <c r="AF1037" s="228">
        <f>MONTH(TEXT(HelpMe7[[#This Row],[Updated Creation Date]],"mmm dd, yyyy hh:mm"))</f>
        <v>12</v>
      </c>
      <c r="AG1037" s="228" t="str">
        <f>_xlfn.CONCAT(HelpMe7[[#This Row],[Year]],"-M",HelpMe7[[#This Row],[Month]])</f>
        <v>2024-M12</v>
      </c>
      <c r="AH1037" s="228" t="str">
        <f ca="1">IF(HelpMe7[[#This Row],[Age]]&lt;2,"Less than 2",IF(HelpMe7[[#This Row],[Age]]&lt;5,"From 2 to 5",IF(HelpMe7[[#This Row],[Age]]&lt;10,"From 5 to 10","More than 10")))</f>
        <v>More than 10</v>
      </c>
      <c r="AI10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45638.451388888891</v>
      </c>
      <c r="AJ10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38" spans="1:36" ht="13.5" customHeight="1">
      <c r="A1038" s="236" t="s">
        <v>12296</v>
      </c>
      <c r="B1038" s="224" t="s">
        <v>117</v>
      </c>
      <c r="C1038" s="224" t="s">
        <v>892</v>
      </c>
      <c r="D1038" s="1" t="s">
        <v>7321</v>
      </c>
      <c r="E1038" s="224" t="s">
        <v>4040</v>
      </c>
      <c r="F1038" s="224" t="s">
        <v>2232</v>
      </c>
      <c r="G1038" s="224" t="s">
        <v>941</v>
      </c>
      <c r="H1038" s="224" t="s">
        <v>268</v>
      </c>
      <c r="I1038" s="227" t="s">
        <v>12297</v>
      </c>
      <c r="J1038" s="225" t="s">
        <v>12298</v>
      </c>
      <c r="K1038" s="224" t="s">
        <v>846</v>
      </c>
      <c r="L1038" s="225" t="s">
        <v>855</v>
      </c>
      <c r="M1038" s="224" t="s">
        <v>4040</v>
      </c>
      <c r="N1038" s="224" t="s">
        <v>1122</v>
      </c>
      <c r="O1038" s="224" t="s">
        <v>917</v>
      </c>
      <c r="P1038" s="225" t="s">
        <v>12299</v>
      </c>
      <c r="Q1038" s="224" t="s">
        <v>892</v>
      </c>
      <c r="R1038" s="225" t="s">
        <v>855</v>
      </c>
      <c r="S1038" s="225" t="s">
        <v>855</v>
      </c>
      <c r="T1038" s="225" t="s">
        <v>12298</v>
      </c>
      <c r="U1038" s="224" t="s">
        <v>846</v>
      </c>
      <c r="V1038" s="224" t="s">
        <v>7326</v>
      </c>
      <c r="W1038" s="224" t="s">
        <v>869</v>
      </c>
      <c r="X1038" s="228" t="str">
        <f>VLOOKUP(HelpMe7[[#This Row],[Technician]],Technicians[#All],3,FALSE)</f>
        <v>Capgemini</v>
      </c>
      <c r="Y1038" s="228" t="str">
        <f>VLOOKUP(HelpMe7[[#This Row],[Technician]],Technicians[#All],2,FALSE)</f>
        <v>SAP MM</v>
      </c>
      <c r="Z1038" s="230" t="str">
        <f>IF((TEXT("Oct 28, 2024 00:00 AM","mmm dd, yyyy hh:mm") - TEXT(HelpMe7[[#This Row],[Updated Creation Date]],"mmm dd, yyyy hh:mm"))&gt;0, "Yes","No")</f>
        <v>No</v>
      </c>
      <c r="AA1038" s="230">
        <f ca="1">IF(HelpMe7[[#This Row],[Updated Resolved Date]]="-",NOW()-TEXT(HelpMe7[[#This Row],[Updated Creation Date]],"mmm dd, yyyy hh:mm"),HelpMe7[[#This Row],[Updated Resolved Date]]-HelpMe7[[#This Row],[Updated Creation Date]])</f>
        <v>15.152657638886012</v>
      </c>
      <c r="AB1038" s="231">
        <f>YEAR(TEXT(HelpMe7[[#This Row],[Updated Creation Date]],"mmm dd, yyyy hh:mm"))</f>
        <v>2024</v>
      </c>
      <c r="AC1038" s="228">
        <f>WEEKNUM(TEXT(HelpMe7[[#This Row],[Updated Creation Date]],"mmm dd, yyyy hh:mm"),2)</f>
        <v>50</v>
      </c>
      <c r="AD1038" s="228" t="str">
        <f>_xlfn.CONCAT(HelpMe7[[#This Row],[Year]],"-W",HelpMe7[[#This Row],[Week'#]])</f>
        <v>2024-W50</v>
      </c>
      <c r="AE1038" s="228" t="str">
        <f>IFERROR(VLOOKUP(HelpMe7[[#This Row],[ID]],CGTracker[#All],11,FALSE),"No CG Status Found")</f>
        <v>No CG Status Found</v>
      </c>
      <c r="AF1038" s="228">
        <f>MONTH(TEXT(HelpMe7[[#This Row],[Updated Creation Date]],"mmm dd, yyyy hh:mm"))</f>
        <v>12</v>
      </c>
      <c r="AG1038" s="228" t="str">
        <f>_xlfn.CONCAT(HelpMe7[[#This Row],[Year]],"-M",HelpMe7[[#This Row],[Month]])</f>
        <v>2024-M12</v>
      </c>
      <c r="AH1038" s="228" t="str">
        <f ca="1">IF(HelpMe7[[#This Row],[Age]]&lt;2,"Less than 2",IF(HelpMe7[[#This Row],[Age]]&lt;5,"From 2 to 5",IF(HelpMe7[[#This Row],[Age]]&lt;10,"From 5 to 10","More than 10")))</f>
        <v>More than 10</v>
      </c>
      <c r="AI10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45638.604861111111</v>
      </c>
      <c r="AJ10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39" spans="1:36" ht="13.5" customHeight="1">
      <c r="A1039" s="236" t="s">
        <v>12300</v>
      </c>
      <c r="B1039" s="224" t="s">
        <v>117</v>
      </c>
      <c r="C1039" s="224" t="s">
        <v>795</v>
      </c>
      <c r="D1039" s="1" t="s">
        <v>7332</v>
      </c>
      <c r="E1039" s="224" t="s">
        <v>4894</v>
      </c>
      <c r="F1039" s="224" t="s">
        <v>881</v>
      </c>
      <c r="G1039" s="224" t="s">
        <v>882</v>
      </c>
      <c r="H1039" s="224" t="s">
        <v>268</v>
      </c>
      <c r="I1039" s="227" t="s">
        <v>12301</v>
      </c>
      <c r="J1039" s="225" t="s">
        <v>919</v>
      </c>
      <c r="K1039" s="224" t="s">
        <v>890</v>
      </c>
      <c r="L1039" s="225" t="s">
        <v>855</v>
      </c>
      <c r="M1039" s="224" t="s">
        <v>933</v>
      </c>
      <c r="N1039" s="224" t="s">
        <v>924</v>
      </c>
      <c r="O1039" s="224" t="s">
        <v>855</v>
      </c>
      <c r="P1039" s="225" t="s">
        <v>12302</v>
      </c>
      <c r="Q1039" s="224" t="s">
        <v>855</v>
      </c>
      <c r="R1039" s="225" t="s">
        <v>855</v>
      </c>
      <c r="S1039" s="225" t="s">
        <v>855</v>
      </c>
      <c r="T1039" s="225" t="s">
        <v>919</v>
      </c>
      <c r="U1039" s="224" t="s">
        <v>890</v>
      </c>
      <c r="V1039" s="224" t="s">
        <v>855</v>
      </c>
      <c r="W1039" s="224" t="s">
        <v>938</v>
      </c>
      <c r="X1039" s="228" t="str">
        <f>VLOOKUP(HelpMe7[[#This Row],[Technician]],Technicians[#All],3,FALSE)</f>
        <v>RAK Ceramics</v>
      </c>
      <c r="Y1039" s="228" t="str">
        <f>VLOOKUP(HelpMe7[[#This Row],[Technician]],Technicians[#All],2,FALSE)</f>
        <v>SAP Basis</v>
      </c>
      <c r="Z1039" s="230" t="str">
        <f>IF((TEXT("Oct 28, 2024 00:00 AM","mmm dd, yyyy hh:mm") - TEXT(HelpMe7[[#This Row],[Updated Creation Date]],"mmm dd, yyyy hh:mm"))&gt;0, "Yes","No")</f>
        <v>No</v>
      </c>
      <c r="AA1039" s="230">
        <f ca="1">IF(HelpMe7[[#This Row],[Updated Resolved Date]]="-",NOW()-TEXT(HelpMe7[[#This Row],[Updated Creation Date]],"mmm dd, yyyy hh:mm"),HelpMe7[[#This Row],[Updated Resolved Date]]-HelpMe7[[#This Row],[Updated Creation Date]])</f>
        <v>14.207518749994051</v>
      </c>
      <c r="AB1039" s="231">
        <f>YEAR(TEXT(HelpMe7[[#This Row],[Updated Creation Date]],"mmm dd, yyyy hh:mm"))</f>
        <v>2024</v>
      </c>
      <c r="AC1039" s="228">
        <f>WEEKNUM(TEXT(HelpMe7[[#This Row],[Updated Creation Date]],"mmm dd, yyyy hh:mm"),2)</f>
        <v>50</v>
      </c>
      <c r="AD1039" s="228" t="str">
        <f>_xlfn.CONCAT(HelpMe7[[#This Row],[Year]],"-W",HelpMe7[[#This Row],[Week'#]])</f>
        <v>2024-W50</v>
      </c>
      <c r="AE1039" s="228" t="str">
        <f>IFERROR(VLOOKUP(HelpMe7[[#This Row],[ID]],CGTracker[#All],11,FALSE),"No CG Status Found")</f>
        <v>No CG Status Found</v>
      </c>
      <c r="AF1039" s="228">
        <f>MONTH(TEXT(HelpMe7[[#This Row],[Updated Creation Date]],"mmm dd, yyyy hh:mm"))</f>
        <v>12</v>
      </c>
      <c r="AG1039" s="228" t="str">
        <f>_xlfn.CONCAT(HelpMe7[[#This Row],[Year]],"-M",HelpMe7[[#This Row],[Month]])</f>
        <v>2024-M12</v>
      </c>
      <c r="AH1039" s="228" t="str">
        <f ca="1">IF(HelpMe7[[#This Row],[Age]]&lt;2,"Less than 2",IF(HelpMe7[[#This Row],[Age]]&lt;5,"From 2 to 5",IF(HelpMe7[[#This Row],[Age]]&lt;10,"From 5 to 10","More than 10")))</f>
        <v>More than 10</v>
      </c>
      <c r="AI10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45639.55</v>
      </c>
      <c r="AJ10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40" spans="1:36" ht="13.5" customHeight="1">
      <c r="A1040" s="236" t="s">
        <v>12303</v>
      </c>
      <c r="B1040" s="224" t="s">
        <v>156</v>
      </c>
      <c r="C1040" s="224" t="s">
        <v>841</v>
      </c>
      <c r="D1040" s="1" t="s">
        <v>7337</v>
      </c>
      <c r="E1040" s="224" t="s">
        <v>2705</v>
      </c>
      <c r="F1040" s="224" t="s">
        <v>881</v>
      </c>
      <c r="G1040" s="224" t="s">
        <v>882</v>
      </c>
      <c r="H1040" s="224" t="s">
        <v>268</v>
      </c>
      <c r="I1040" s="227" t="s">
        <v>12304</v>
      </c>
      <c r="J1040" s="225" t="s">
        <v>12305</v>
      </c>
      <c r="K1040" s="224" t="s">
        <v>890</v>
      </c>
      <c r="L1040" s="225" t="s">
        <v>855</v>
      </c>
      <c r="M1040" s="224" t="s">
        <v>933</v>
      </c>
      <c r="N1040" s="224" t="s">
        <v>924</v>
      </c>
      <c r="O1040" s="224" t="s">
        <v>850</v>
      </c>
      <c r="P1040" s="225" t="s">
        <v>12306</v>
      </c>
      <c r="Q1040" s="224" t="s">
        <v>841</v>
      </c>
      <c r="R1040" s="225" t="s">
        <v>855</v>
      </c>
      <c r="S1040" s="225" t="s">
        <v>12307</v>
      </c>
      <c r="T1040" s="225" t="s">
        <v>12305</v>
      </c>
      <c r="U1040" s="224" t="s">
        <v>855</v>
      </c>
      <c r="V1040" s="224" t="s">
        <v>855</v>
      </c>
      <c r="W1040" s="224" t="s">
        <v>938</v>
      </c>
      <c r="X1040" s="228" t="str">
        <f>VLOOKUP(HelpMe7[[#This Row],[Technician]],Technicians[#All],3,FALSE)</f>
        <v>RAK Ceramics</v>
      </c>
      <c r="Y1040" s="228" t="str">
        <f>VLOOKUP(HelpMe7[[#This Row],[Technician]],Technicians[#All],2,FALSE)</f>
        <v>SAP Basis</v>
      </c>
      <c r="Z1040" s="230" t="str">
        <f>IF((TEXT("Oct 28, 2024 00:00 AM","mmm dd, yyyy hh:mm") - TEXT(HelpMe7[[#This Row],[Updated Creation Date]],"mmm dd, yyyy hh:mm"))&gt;0, "Yes","No")</f>
        <v>No</v>
      </c>
      <c r="AA1040" s="230">
        <f ca="1">IF(HelpMe7[[#This Row],[Updated Resolved Date]]="-",NOW()-TEXT(HelpMe7[[#This Row],[Updated Creation Date]],"mmm dd, yyyy hh:mm"),HelpMe7[[#This Row],[Updated Resolved Date]]-HelpMe7[[#This Row],[Updated Creation Date]])</f>
        <v>14.047796527775063</v>
      </c>
      <c r="AB1040" s="231">
        <f>YEAR(TEXT(HelpMe7[[#This Row],[Updated Creation Date]],"mmm dd, yyyy hh:mm"))</f>
        <v>2024</v>
      </c>
      <c r="AC1040" s="228">
        <f>WEEKNUM(TEXT(HelpMe7[[#This Row],[Updated Creation Date]],"mmm dd, yyyy hh:mm"),2)</f>
        <v>50</v>
      </c>
      <c r="AD1040" s="228" t="str">
        <f>_xlfn.CONCAT(HelpMe7[[#This Row],[Year]],"-W",HelpMe7[[#This Row],[Week'#]])</f>
        <v>2024-W50</v>
      </c>
      <c r="AE1040" s="228" t="str">
        <f>IFERROR(VLOOKUP(HelpMe7[[#This Row],[ID]],CGTracker[#All],11,FALSE),"No CG Status Found")</f>
        <v>No CG Status Found</v>
      </c>
      <c r="AF1040" s="228">
        <f>MONTH(TEXT(HelpMe7[[#This Row],[Updated Creation Date]],"mmm dd, yyyy hh:mm"))</f>
        <v>12</v>
      </c>
      <c r="AG1040" s="228" t="str">
        <f>_xlfn.CONCAT(HelpMe7[[#This Row],[Year]],"-M",HelpMe7[[#This Row],[Month]])</f>
        <v>2024-M12</v>
      </c>
      <c r="AH1040" s="228" t="str">
        <f ca="1">IF(HelpMe7[[#This Row],[Age]]&lt;2,"Less than 2",IF(HelpMe7[[#This Row],[Age]]&lt;5,"From 2 to 5",IF(HelpMe7[[#This Row],[Age]]&lt;10,"From 5 to 10","More than 10")))</f>
        <v>More than 10</v>
      </c>
      <c r="AI10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45639.709722222222</v>
      </c>
      <c r="AJ10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41" spans="1:36" ht="13.5" customHeight="1">
      <c r="A1041" s="236" t="s">
        <v>12308</v>
      </c>
      <c r="B1041" s="224" t="s">
        <v>156</v>
      </c>
      <c r="C1041" s="224" t="s">
        <v>795</v>
      </c>
      <c r="D1041" s="1" t="s">
        <v>7347</v>
      </c>
      <c r="E1041" s="224" t="s">
        <v>603</v>
      </c>
      <c r="F1041" s="224" t="s">
        <v>223</v>
      </c>
      <c r="G1041" s="224" t="s">
        <v>1743</v>
      </c>
      <c r="H1041" s="224" t="s">
        <v>268</v>
      </c>
      <c r="I1041" s="227" t="s">
        <v>7206</v>
      </c>
      <c r="J1041" s="225" t="s">
        <v>12309</v>
      </c>
      <c r="K1041" s="224" t="s">
        <v>846</v>
      </c>
      <c r="L1041" s="225" t="s">
        <v>855</v>
      </c>
      <c r="M1041" s="224" t="s">
        <v>933</v>
      </c>
      <c r="N1041" s="224" t="s">
        <v>1555</v>
      </c>
      <c r="O1041" s="224" t="s">
        <v>917</v>
      </c>
      <c r="P1041" s="225" t="s">
        <v>12310</v>
      </c>
      <c r="Q1041" s="224" t="s">
        <v>795</v>
      </c>
      <c r="R1041" s="225" t="s">
        <v>855</v>
      </c>
      <c r="S1041" s="225" t="s">
        <v>855</v>
      </c>
      <c r="T1041" s="225" t="s">
        <v>12309</v>
      </c>
      <c r="U1041" s="224" t="s">
        <v>855</v>
      </c>
      <c r="V1041" s="224" t="s">
        <v>855</v>
      </c>
      <c r="W1041" s="224" t="s">
        <v>869</v>
      </c>
      <c r="X1041" s="228" t="str">
        <f>VLOOKUP(HelpMe7[[#This Row],[Technician]],Technicians[#All],3,FALSE)</f>
        <v>Capgemini</v>
      </c>
      <c r="Y1041" s="228" t="str">
        <f>VLOOKUP(HelpMe7[[#This Row],[Technician]],Technicians[#All],2,FALSE)</f>
        <v>SAP HCM</v>
      </c>
      <c r="Z1041" s="230" t="str">
        <f>IF((TEXT("Oct 28, 2024 00:00 AM","mmm dd, yyyy hh:mm") - TEXT(HelpMe7[[#This Row],[Updated Creation Date]],"mmm dd, yyyy hh:mm"))&gt;0, "Yes","No")</f>
        <v>No</v>
      </c>
      <c r="AA1041" s="230">
        <f ca="1">IF(HelpMe7[[#This Row],[Updated Resolved Date]]="-",NOW()-TEXT(HelpMe7[[#This Row],[Updated Creation Date]],"mmm dd, yyyy hh:mm"),HelpMe7[[#This Row],[Updated Resolved Date]]-HelpMe7[[#This Row],[Updated Creation Date]])</f>
        <v>13.99710208333272</v>
      </c>
      <c r="AB1041" s="231">
        <f>YEAR(TEXT(HelpMe7[[#This Row],[Updated Creation Date]],"mmm dd, yyyy hh:mm"))</f>
        <v>2024</v>
      </c>
      <c r="AC1041" s="228">
        <f>WEEKNUM(TEXT(HelpMe7[[#This Row],[Updated Creation Date]],"mmm dd, yyyy hh:mm"),2)</f>
        <v>50</v>
      </c>
      <c r="AD1041" s="228" t="str">
        <f>_xlfn.CONCAT(HelpMe7[[#This Row],[Year]],"-W",HelpMe7[[#This Row],[Week'#]])</f>
        <v>2024-W50</v>
      </c>
      <c r="AE1041" s="228" t="str">
        <f>IFERROR(VLOOKUP(HelpMe7[[#This Row],[ID]],CGTracker[#All],11,FALSE),"No CG Status Found")</f>
        <v>No CG Status Found</v>
      </c>
      <c r="AF1041" s="228">
        <f>MONTH(TEXT(HelpMe7[[#This Row],[Updated Creation Date]],"mmm dd, yyyy hh:mm"))</f>
        <v>12</v>
      </c>
      <c r="AG1041" s="228" t="str">
        <f>_xlfn.CONCAT(HelpMe7[[#This Row],[Year]],"-M",HelpMe7[[#This Row],[Month]])</f>
        <v>2024-M12</v>
      </c>
      <c r="AH1041" s="228" t="str">
        <f ca="1">IF(HelpMe7[[#This Row],[Age]]&lt;2,"Less than 2",IF(HelpMe7[[#This Row],[Age]]&lt;5,"From 2 to 5",IF(HelpMe7[[#This Row],[Age]]&lt;10,"From 5 to 10","More than 10")))</f>
        <v>More than 10</v>
      </c>
      <c r="AI10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45639.760416666664</v>
      </c>
      <c r="AJ10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row r="1042" spans="1:36" ht="13.5" customHeight="1">
      <c r="A1042" s="236" t="s">
        <v>12311</v>
      </c>
      <c r="B1042" s="224" t="s">
        <v>156</v>
      </c>
      <c r="C1042" s="224" t="s">
        <v>795</v>
      </c>
      <c r="D1042" s="1" t="s">
        <v>7359</v>
      </c>
      <c r="E1042" s="224" t="s">
        <v>1506</v>
      </c>
      <c r="F1042" s="224" t="s">
        <v>742</v>
      </c>
      <c r="G1042" s="224" t="s">
        <v>941</v>
      </c>
      <c r="H1042" s="224" t="s">
        <v>268</v>
      </c>
      <c r="I1042" s="227" t="s">
        <v>12247</v>
      </c>
      <c r="J1042" s="225" t="s">
        <v>12312</v>
      </c>
      <c r="K1042" s="224" t="s">
        <v>846</v>
      </c>
      <c r="L1042" s="225" t="s">
        <v>855</v>
      </c>
      <c r="M1042" s="224" t="s">
        <v>1506</v>
      </c>
      <c r="N1042" s="224" t="s">
        <v>1122</v>
      </c>
      <c r="O1042" s="224" t="s">
        <v>850</v>
      </c>
      <c r="P1042" s="225" t="s">
        <v>12313</v>
      </c>
      <c r="Q1042" s="224" t="s">
        <v>795</v>
      </c>
      <c r="R1042" s="225" t="s">
        <v>855</v>
      </c>
      <c r="S1042" s="225" t="s">
        <v>855</v>
      </c>
      <c r="T1042" s="225" t="s">
        <v>12312</v>
      </c>
      <c r="U1042" s="224" t="s">
        <v>855</v>
      </c>
      <c r="V1042" s="224" t="s">
        <v>855</v>
      </c>
      <c r="W1042" s="224" t="s">
        <v>869</v>
      </c>
      <c r="X1042" s="228" t="str">
        <f>VLOOKUP(HelpMe7[[#This Row],[Technician]],Technicians[#All],3,FALSE)</f>
        <v>RAK Ceramics</v>
      </c>
      <c r="Y1042" s="228" t="str">
        <f>VLOOKUP(HelpMe7[[#This Row],[Technician]],Technicians[#All],2,FALSE)</f>
        <v>SAP SD</v>
      </c>
      <c r="Z1042" s="230" t="str">
        <f>IF((TEXT("Oct 28, 2024 00:00 AM","mmm dd, yyyy hh:mm") - TEXT(HelpMe7[[#This Row],[Updated Creation Date]],"mmm dd, yyyy hh:mm"))&gt;0, "Yes","No")</f>
        <v>No</v>
      </c>
      <c r="AA1042" s="230">
        <f ca="1">IF(HelpMe7[[#This Row],[Updated Resolved Date]]="-",NOW()-TEXT(HelpMe7[[#This Row],[Updated Creation Date]],"mmm dd, yyyy hh:mm"),HelpMe7[[#This Row],[Updated Resolved Date]]-HelpMe7[[#This Row],[Updated Creation Date]])</f>
        <v>14.057518749999872</v>
      </c>
      <c r="AB1042" s="231">
        <f>YEAR(TEXT(HelpMe7[[#This Row],[Updated Creation Date]],"mmm dd, yyyy hh:mm"))</f>
        <v>2024</v>
      </c>
      <c r="AC1042" s="228">
        <f>WEEKNUM(TEXT(HelpMe7[[#This Row],[Updated Creation Date]],"mmm dd, yyyy hh:mm"),2)</f>
        <v>50</v>
      </c>
      <c r="AD1042" s="228" t="str">
        <f>_xlfn.CONCAT(HelpMe7[[#This Row],[Year]],"-W",HelpMe7[[#This Row],[Week'#]])</f>
        <v>2024-W50</v>
      </c>
      <c r="AE1042" s="228" t="str">
        <f>IFERROR(VLOOKUP(HelpMe7[[#This Row],[ID]],CGTracker[#All],11,FALSE),"No CG Status Found")</f>
        <v>No CG Status Found</v>
      </c>
      <c r="AF1042" s="228">
        <f>MONTH(TEXT(HelpMe7[[#This Row],[Updated Creation Date]],"mmm dd, yyyy hh:mm"))</f>
        <v>12</v>
      </c>
      <c r="AG1042" s="228" t="str">
        <f>_xlfn.CONCAT(HelpMe7[[#This Row],[Year]],"-M",HelpMe7[[#This Row],[Month]])</f>
        <v>2024-M12</v>
      </c>
      <c r="AH1042" s="228" t="str">
        <f ca="1">IF(HelpMe7[[#This Row],[Age]]&lt;2,"Less than 2",IF(HelpMe7[[#This Row],[Age]]&lt;5,"From 2 to 5",IF(HelpMe7[[#This Row],[Age]]&lt;10,"From 5 to 10","More than 10")))</f>
        <v>More than 10</v>
      </c>
      <c r="AI10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v>
      </c>
      <c r="AJ10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45653.757518749997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400B-E616-481B-9C1A-A76A3273CC09}">
  <sheetPr codeName="Sheet6" filterMode="1"/>
  <dimension ref="A1:U107"/>
  <sheetViews>
    <sheetView zoomScale="90" zoomScaleNormal="90" workbookViewId="0">
      <pane ySplit="1" topLeftCell="A20" activePane="bottomLeft" state="frozen"/>
      <selection pane="bottomLeft" activeCell="F32" sqref="F32"/>
      <selection activeCell="N1" sqref="N1"/>
    </sheetView>
  </sheetViews>
  <sheetFormatPr defaultColWidth="8.7109375" defaultRowHeight="14.45"/>
  <cols>
    <col min="1" max="1" width="55.140625" style="50" customWidth="1"/>
    <col min="2" max="2" width="9.7109375" style="57" customWidth="1"/>
    <col min="3" max="3" width="13.85546875" style="57" customWidth="1"/>
    <col min="4" max="4" width="12.85546875" style="57" bestFit="1" customWidth="1"/>
    <col min="5" max="5" width="49" style="58" customWidth="1"/>
    <col min="6" max="7" width="10.140625" style="50" customWidth="1"/>
    <col min="8" max="9" width="12" style="58" customWidth="1"/>
    <col min="10" max="10" width="12" style="50" customWidth="1"/>
    <col min="11" max="15" width="12.42578125" style="50" customWidth="1"/>
    <col min="16" max="18" width="11.140625" style="50" customWidth="1"/>
    <col min="19" max="19" width="59.85546875" style="58" customWidth="1"/>
    <col min="20" max="20" width="60.5703125" style="58" customWidth="1"/>
    <col min="21" max="21" width="56.7109375" style="50" customWidth="1"/>
    <col min="22" max="16384" width="8.7109375" style="50"/>
  </cols>
  <sheetData>
    <row r="1" spans="1:21" s="49" customFormat="1" ht="43.5">
      <c r="A1" s="48" t="s">
        <v>27</v>
      </c>
      <c r="B1" s="162" t="s">
        <v>12314</v>
      </c>
      <c r="C1" s="162" t="s">
        <v>2</v>
      </c>
      <c r="D1" s="162" t="s">
        <v>0</v>
      </c>
      <c r="E1" s="163" t="s">
        <v>7</v>
      </c>
      <c r="F1" s="163" t="s">
        <v>820</v>
      </c>
      <c r="G1" s="163" t="s">
        <v>12315</v>
      </c>
      <c r="H1" s="164" t="s">
        <v>7758</v>
      </c>
      <c r="I1" s="165" t="s">
        <v>12316</v>
      </c>
      <c r="J1" s="164" t="s">
        <v>12317</v>
      </c>
      <c r="K1" s="163" t="s">
        <v>14</v>
      </c>
      <c r="L1" s="164" t="s">
        <v>15</v>
      </c>
      <c r="M1" s="164" t="s">
        <v>16</v>
      </c>
      <c r="N1" s="165" t="s">
        <v>18</v>
      </c>
      <c r="O1" s="163" t="s">
        <v>19</v>
      </c>
      <c r="P1" s="164" t="s">
        <v>12318</v>
      </c>
      <c r="Q1" s="164" t="s">
        <v>22</v>
      </c>
      <c r="R1" s="164" t="s">
        <v>23</v>
      </c>
      <c r="S1" s="165" t="s">
        <v>24</v>
      </c>
      <c r="T1" s="164" t="s">
        <v>25</v>
      </c>
      <c r="U1" s="164" t="s">
        <v>26</v>
      </c>
    </row>
    <row r="2" spans="1:21" s="1" customFormat="1" ht="246.6" hidden="1">
      <c r="A2" s="7" t="s">
        <v>12319</v>
      </c>
      <c r="B2" s="39" t="s">
        <v>12320</v>
      </c>
      <c r="C2" s="39" t="s">
        <v>29</v>
      </c>
      <c r="D2" s="39">
        <v>4000002954</v>
      </c>
      <c r="E2" s="9" t="s">
        <v>30</v>
      </c>
      <c r="F2" s="9" t="s">
        <v>12321</v>
      </c>
      <c r="G2" s="9" t="s">
        <v>12322</v>
      </c>
      <c r="H2" s="9" t="s">
        <v>12323</v>
      </c>
      <c r="I2" s="10" t="s">
        <v>268</v>
      </c>
      <c r="J2" s="9" t="s">
        <v>12324</v>
      </c>
      <c r="K2" s="9" t="s">
        <v>32</v>
      </c>
      <c r="L2" s="9"/>
      <c r="M2" s="9"/>
      <c r="N2" s="9"/>
      <c r="O2" s="9" t="s">
        <v>33</v>
      </c>
      <c r="P2" s="9" t="s">
        <v>93</v>
      </c>
      <c r="Q2" s="9" t="s">
        <v>34</v>
      </c>
      <c r="R2" s="9"/>
      <c r="S2" s="10" t="s">
        <v>12325</v>
      </c>
      <c r="T2" s="10" t="s">
        <v>36</v>
      </c>
      <c r="U2" s="10" t="s">
        <v>12326</v>
      </c>
    </row>
    <row r="3" spans="1:21" s="1" customFormat="1" ht="87" hidden="1">
      <c r="A3" s="7"/>
      <c r="B3" s="39" t="s">
        <v>12320</v>
      </c>
      <c r="C3" s="39" t="s">
        <v>29</v>
      </c>
      <c r="D3" s="39">
        <v>4000004723</v>
      </c>
      <c r="E3" s="10" t="s">
        <v>39</v>
      </c>
      <c r="F3" s="9" t="s">
        <v>12321</v>
      </c>
      <c r="G3" s="9" t="s">
        <v>6813</v>
      </c>
      <c r="H3" s="9" t="s">
        <v>12323</v>
      </c>
      <c r="I3" s="10" t="s">
        <v>40</v>
      </c>
      <c r="J3" s="9"/>
      <c r="K3" s="9" t="s">
        <v>41</v>
      </c>
      <c r="L3" s="9"/>
      <c r="M3" s="9"/>
      <c r="N3" s="9" t="s">
        <v>42</v>
      </c>
      <c r="O3" s="9" t="s">
        <v>33</v>
      </c>
      <c r="P3" s="9" t="s">
        <v>93</v>
      </c>
      <c r="Q3" s="9" t="s">
        <v>34</v>
      </c>
      <c r="R3" s="9"/>
      <c r="S3" s="11" t="s">
        <v>43</v>
      </c>
      <c r="T3" s="11" t="s">
        <v>44</v>
      </c>
      <c r="U3" s="10" t="s">
        <v>45</v>
      </c>
    </row>
    <row r="4" spans="1:21" s="1" customFormat="1" ht="126.95" hidden="1" customHeight="1">
      <c r="A4" s="7" t="s">
        <v>55</v>
      </c>
      <c r="B4" s="42" t="s">
        <v>12320</v>
      </c>
      <c r="C4" s="39" t="s">
        <v>29</v>
      </c>
      <c r="D4" s="39">
        <v>4000003035</v>
      </c>
      <c r="E4" s="10" t="s">
        <v>47</v>
      </c>
      <c r="F4" s="9" t="s">
        <v>12321</v>
      </c>
      <c r="G4" s="9" t="s">
        <v>12322</v>
      </c>
      <c r="H4" s="10" t="s">
        <v>7753</v>
      </c>
      <c r="I4" s="10" t="s">
        <v>429</v>
      </c>
      <c r="J4" s="10"/>
      <c r="K4" s="9" t="s">
        <v>49</v>
      </c>
      <c r="L4" s="9"/>
      <c r="M4" s="9"/>
      <c r="N4" s="9"/>
      <c r="O4" s="9" t="s">
        <v>50</v>
      </c>
      <c r="P4" s="9" t="s">
        <v>51</v>
      </c>
      <c r="Q4" s="9" t="s">
        <v>51</v>
      </c>
      <c r="R4" s="9" t="s">
        <v>52</v>
      </c>
      <c r="S4" s="10" t="s">
        <v>53</v>
      </c>
      <c r="T4" s="10"/>
      <c r="U4" s="10" t="s">
        <v>54</v>
      </c>
    </row>
    <row r="5" spans="1:21" s="1" customFormat="1" ht="200.1" hidden="1" customHeight="1">
      <c r="A5" s="8" t="s">
        <v>12327</v>
      </c>
      <c r="B5" s="42" t="s">
        <v>12320</v>
      </c>
      <c r="C5" s="39" t="s">
        <v>29</v>
      </c>
      <c r="D5" s="87">
        <v>4000003260</v>
      </c>
      <c r="E5" s="10" t="s">
        <v>57</v>
      </c>
      <c r="F5" s="9" t="s">
        <v>12328</v>
      </c>
      <c r="G5" s="9" t="s">
        <v>12322</v>
      </c>
      <c r="H5" s="9" t="s">
        <v>12323</v>
      </c>
      <c r="I5" s="10" t="s">
        <v>268</v>
      </c>
      <c r="J5" s="9"/>
      <c r="K5" s="9" t="s">
        <v>41</v>
      </c>
      <c r="L5" s="9"/>
      <c r="M5" s="9"/>
      <c r="N5" s="9"/>
      <c r="O5" s="9" t="s">
        <v>59</v>
      </c>
      <c r="P5" s="9" t="s">
        <v>142</v>
      </c>
      <c r="Q5" s="9" t="s">
        <v>60</v>
      </c>
      <c r="R5" s="9" t="s">
        <v>61</v>
      </c>
      <c r="S5" s="10" t="s">
        <v>12329</v>
      </c>
      <c r="T5" s="10"/>
      <c r="U5" s="10" t="s">
        <v>12330</v>
      </c>
    </row>
    <row r="6" spans="1:21" s="1" customFormat="1" ht="231.95" hidden="1">
      <c r="A6" s="7" t="s">
        <v>71</v>
      </c>
      <c r="B6" s="39" t="s">
        <v>12320</v>
      </c>
      <c r="C6" s="39" t="s">
        <v>29</v>
      </c>
      <c r="D6" s="39">
        <v>4000003522</v>
      </c>
      <c r="E6" s="10" t="s">
        <v>66</v>
      </c>
      <c r="F6" s="9" t="s">
        <v>12321</v>
      </c>
      <c r="G6" s="9" t="s">
        <v>12322</v>
      </c>
      <c r="H6" s="10" t="s">
        <v>7753</v>
      </c>
      <c r="I6" s="10" t="s">
        <v>12331</v>
      </c>
      <c r="J6" s="10"/>
      <c r="K6" s="9" t="s">
        <v>41</v>
      </c>
      <c r="L6" s="9"/>
      <c r="M6" s="9"/>
      <c r="N6" s="9"/>
      <c r="O6" s="9" t="s">
        <v>67</v>
      </c>
      <c r="P6" s="9" t="s">
        <v>51</v>
      </c>
      <c r="Q6" s="9" t="s">
        <v>68</v>
      </c>
      <c r="R6" s="9" t="s">
        <v>99</v>
      </c>
      <c r="S6" s="10" t="s">
        <v>12332</v>
      </c>
      <c r="T6" s="10"/>
      <c r="U6" s="9"/>
    </row>
    <row r="7" spans="1:21" s="1" customFormat="1" ht="57.95" hidden="1">
      <c r="A7" s="7" t="s">
        <v>87</v>
      </c>
      <c r="B7" s="6" t="s">
        <v>12320</v>
      </c>
      <c r="C7" s="6" t="s">
        <v>29</v>
      </c>
      <c r="D7" s="43">
        <v>4000004753</v>
      </c>
      <c r="E7" s="10" t="s">
        <v>73</v>
      </c>
      <c r="F7" s="12" t="s">
        <v>12321</v>
      </c>
      <c r="G7" s="13" t="s">
        <v>6813</v>
      </c>
      <c r="H7" s="14" t="s">
        <v>12323</v>
      </c>
      <c r="I7" s="10" t="s">
        <v>40</v>
      </c>
      <c r="J7" s="13"/>
      <c r="K7" s="12" t="s">
        <v>42</v>
      </c>
      <c r="L7" s="13"/>
      <c r="M7" s="13"/>
      <c r="N7" s="9" t="s">
        <v>42</v>
      </c>
      <c r="O7" s="13" t="s">
        <v>33</v>
      </c>
      <c r="P7" s="9" t="s">
        <v>93</v>
      </c>
      <c r="Q7" s="9" t="s">
        <v>34</v>
      </c>
      <c r="R7" s="12"/>
      <c r="S7" s="15" t="s">
        <v>74</v>
      </c>
      <c r="T7" s="15" t="s">
        <v>75</v>
      </c>
      <c r="U7" s="10" t="s">
        <v>45</v>
      </c>
    </row>
    <row r="8" spans="1:21" s="1" customFormat="1" ht="29.1" hidden="1">
      <c r="A8" s="7"/>
      <c r="B8" s="38" t="s">
        <v>12320</v>
      </c>
      <c r="C8" s="39" t="s">
        <v>76</v>
      </c>
      <c r="D8" s="39">
        <v>4000003533</v>
      </c>
      <c r="E8" s="10" t="s">
        <v>77</v>
      </c>
      <c r="F8" s="9" t="s">
        <v>12321</v>
      </c>
      <c r="G8" s="9" t="s">
        <v>12322</v>
      </c>
      <c r="H8" s="9" t="s">
        <v>40</v>
      </c>
      <c r="I8" s="10" t="s">
        <v>40</v>
      </c>
      <c r="J8" s="9"/>
      <c r="K8" s="9" t="s">
        <v>41</v>
      </c>
      <c r="L8" s="9"/>
      <c r="M8" s="9"/>
      <c r="N8" s="9" t="s">
        <v>41</v>
      </c>
      <c r="O8" s="9" t="s">
        <v>78</v>
      </c>
      <c r="P8" s="9" t="s">
        <v>85</v>
      </c>
      <c r="Q8" s="9" t="s">
        <v>79</v>
      </c>
      <c r="R8" s="9"/>
      <c r="S8" s="10" t="s">
        <v>80</v>
      </c>
      <c r="T8" s="10"/>
      <c r="U8" s="9"/>
    </row>
    <row r="9" spans="1:21" s="1" customFormat="1" ht="246.6" hidden="1">
      <c r="A9" s="7" t="s">
        <v>87</v>
      </c>
      <c r="B9" s="39" t="s">
        <v>12320</v>
      </c>
      <c r="C9" s="39" t="s">
        <v>76</v>
      </c>
      <c r="D9" s="39">
        <v>4000003574</v>
      </c>
      <c r="E9" s="10" t="s">
        <v>82</v>
      </c>
      <c r="F9" s="9" t="s">
        <v>12321</v>
      </c>
      <c r="G9" s="9" t="s">
        <v>12322</v>
      </c>
      <c r="H9" s="9" t="s">
        <v>7753</v>
      </c>
      <c r="I9" s="10" t="s">
        <v>40</v>
      </c>
      <c r="J9" s="9" t="s">
        <v>12333</v>
      </c>
      <c r="K9" s="9" t="s">
        <v>49</v>
      </c>
      <c r="L9" s="16"/>
      <c r="M9" s="16"/>
      <c r="N9" s="9" t="s">
        <v>83</v>
      </c>
      <c r="O9" s="9" t="s">
        <v>84</v>
      </c>
      <c r="P9" s="9" t="s">
        <v>85</v>
      </c>
      <c r="Q9" s="9" t="s">
        <v>85</v>
      </c>
      <c r="R9" s="9" t="s">
        <v>85</v>
      </c>
      <c r="S9" s="10" t="s">
        <v>86</v>
      </c>
      <c r="T9" s="10"/>
      <c r="U9" s="9"/>
    </row>
    <row r="10" spans="1:21" s="1" customFormat="1" ht="43.5" hidden="1">
      <c r="A10" s="127" t="s">
        <v>87</v>
      </c>
      <c r="B10" s="128" t="s">
        <v>12320</v>
      </c>
      <c r="C10" s="128" t="s">
        <v>29</v>
      </c>
      <c r="D10" s="128">
        <v>4000003605</v>
      </c>
      <c r="E10" s="81" t="s">
        <v>88</v>
      </c>
      <c r="F10" s="96" t="s">
        <v>12321</v>
      </c>
      <c r="G10" s="96" t="s">
        <v>6813</v>
      </c>
      <c r="H10" s="81" t="s">
        <v>40</v>
      </c>
      <c r="I10" s="81" t="s">
        <v>40</v>
      </c>
      <c r="J10" s="96"/>
      <c r="K10" s="96" t="s">
        <v>41</v>
      </c>
      <c r="L10" s="96"/>
      <c r="M10" s="96"/>
      <c r="N10" s="96" t="s">
        <v>32</v>
      </c>
      <c r="O10" s="96" t="s">
        <v>50</v>
      </c>
      <c r="P10" s="96" t="s">
        <v>51</v>
      </c>
      <c r="Q10" s="96" t="s">
        <v>89</v>
      </c>
      <c r="R10" s="96" t="s">
        <v>12334</v>
      </c>
      <c r="S10" s="81" t="s">
        <v>90</v>
      </c>
      <c r="T10" s="81"/>
      <c r="U10" s="96"/>
    </row>
    <row r="11" spans="1:21" s="1" customFormat="1" ht="116.1" hidden="1">
      <c r="A11" s="7" t="s">
        <v>87</v>
      </c>
      <c r="B11" s="38" t="s">
        <v>12320</v>
      </c>
      <c r="C11" s="39" t="s">
        <v>29</v>
      </c>
      <c r="D11" s="39">
        <v>4000003530</v>
      </c>
      <c r="E11" s="10" t="s">
        <v>91</v>
      </c>
      <c r="F11" s="9" t="s">
        <v>12321</v>
      </c>
      <c r="G11" s="9" t="s">
        <v>12322</v>
      </c>
      <c r="H11" s="9" t="s">
        <v>40</v>
      </c>
      <c r="I11" s="10" t="s">
        <v>40</v>
      </c>
      <c r="J11" s="9"/>
      <c r="K11" s="9" t="s">
        <v>41</v>
      </c>
      <c r="L11" s="9"/>
      <c r="M11" s="9"/>
      <c r="N11" s="9" t="s">
        <v>42</v>
      </c>
      <c r="O11" s="9" t="s">
        <v>92</v>
      </c>
      <c r="P11" s="9" t="s">
        <v>93</v>
      </c>
      <c r="Q11" s="9" t="s">
        <v>93</v>
      </c>
      <c r="R11" s="9"/>
      <c r="S11" s="11" t="s">
        <v>94</v>
      </c>
      <c r="T11" s="11" t="s">
        <v>95</v>
      </c>
      <c r="U11" s="9"/>
    </row>
    <row r="12" spans="1:21" s="1" customFormat="1" ht="203.1">
      <c r="A12" s="7" t="s">
        <v>101</v>
      </c>
      <c r="B12" s="39" t="s">
        <v>12320</v>
      </c>
      <c r="C12" s="39" t="s">
        <v>29</v>
      </c>
      <c r="D12" s="39">
        <v>4000003646</v>
      </c>
      <c r="E12" s="10" t="s">
        <v>12335</v>
      </c>
      <c r="F12" s="9" t="s">
        <v>12328</v>
      </c>
      <c r="G12" s="9" t="s">
        <v>12322</v>
      </c>
      <c r="H12" s="10" t="s">
        <v>7753</v>
      </c>
      <c r="I12" s="10" t="s">
        <v>268</v>
      </c>
      <c r="J12" s="9"/>
      <c r="K12" s="9" t="s">
        <v>32</v>
      </c>
      <c r="L12" s="9"/>
      <c r="M12" s="9"/>
      <c r="N12" s="9"/>
      <c r="O12" s="9" t="s">
        <v>67</v>
      </c>
      <c r="P12" s="9" t="s">
        <v>51</v>
      </c>
      <c r="Q12" s="7" t="s">
        <v>99</v>
      </c>
      <c r="R12" s="9" t="s">
        <v>99</v>
      </c>
      <c r="S12" s="10" t="s">
        <v>12336</v>
      </c>
      <c r="T12" s="10"/>
      <c r="U12" s="9"/>
    </row>
    <row r="13" spans="1:21" s="1" customFormat="1" ht="116.1" hidden="1">
      <c r="A13" s="7" t="s">
        <v>108</v>
      </c>
      <c r="B13" s="6" t="s">
        <v>12320</v>
      </c>
      <c r="C13" s="6" t="s">
        <v>29</v>
      </c>
      <c r="D13" s="6">
        <v>4000003592</v>
      </c>
      <c r="E13" s="10" t="s">
        <v>102</v>
      </c>
      <c r="F13" s="12" t="s">
        <v>12321</v>
      </c>
      <c r="G13" s="13" t="s">
        <v>12322</v>
      </c>
      <c r="H13" s="14" t="s">
        <v>12323</v>
      </c>
      <c r="I13" s="20" t="s">
        <v>40</v>
      </c>
      <c r="J13" s="13"/>
      <c r="K13" s="12" t="s">
        <v>42</v>
      </c>
      <c r="L13" s="13"/>
      <c r="M13" s="13"/>
      <c r="N13" s="12" t="s">
        <v>104</v>
      </c>
      <c r="O13" s="13" t="s">
        <v>92</v>
      </c>
      <c r="P13" s="12" t="s">
        <v>93</v>
      </c>
      <c r="Q13" s="13" t="s">
        <v>105</v>
      </c>
      <c r="R13" s="12"/>
      <c r="S13" s="17" t="s">
        <v>106</v>
      </c>
      <c r="T13" s="17" t="s">
        <v>107</v>
      </c>
      <c r="U13" s="12"/>
    </row>
    <row r="14" spans="1:21" s="1" customFormat="1" ht="203.1" hidden="1">
      <c r="A14" s="7" t="s">
        <v>12337</v>
      </c>
      <c r="B14" s="38" t="s">
        <v>12338</v>
      </c>
      <c r="C14" s="39" t="s">
        <v>29</v>
      </c>
      <c r="D14" s="39">
        <v>4000003636</v>
      </c>
      <c r="E14" s="10" t="s">
        <v>109</v>
      </c>
      <c r="F14" s="9" t="s">
        <v>12321</v>
      </c>
      <c r="G14" s="9" t="s">
        <v>12322</v>
      </c>
      <c r="H14" s="9" t="s">
        <v>12323</v>
      </c>
      <c r="I14" s="20" t="s">
        <v>6110</v>
      </c>
      <c r="J14" s="9"/>
      <c r="K14" s="9" t="s">
        <v>32</v>
      </c>
      <c r="L14" s="9"/>
      <c r="M14" s="9"/>
      <c r="N14" s="9"/>
      <c r="O14" s="9" t="s">
        <v>92</v>
      </c>
      <c r="P14" s="9" t="s">
        <v>93</v>
      </c>
      <c r="Q14" s="9" t="s">
        <v>105</v>
      </c>
      <c r="R14" s="9"/>
      <c r="S14" s="17" t="s">
        <v>12339</v>
      </c>
      <c r="T14" s="17"/>
      <c r="U14" s="9" t="s">
        <v>271</v>
      </c>
    </row>
    <row r="15" spans="1:21" s="1" customFormat="1" ht="203.1" hidden="1">
      <c r="A15" s="67" t="s">
        <v>12340</v>
      </c>
      <c r="B15" s="42" t="s">
        <v>12320</v>
      </c>
      <c r="C15" s="39" t="s">
        <v>29</v>
      </c>
      <c r="D15" s="39">
        <v>4000004263</v>
      </c>
      <c r="E15" s="10" t="s">
        <v>114</v>
      </c>
      <c r="F15" s="9" t="s">
        <v>12321</v>
      </c>
      <c r="G15" s="9" t="s">
        <v>12322</v>
      </c>
      <c r="H15" s="10" t="s">
        <v>7753</v>
      </c>
      <c r="I15" s="10" t="s">
        <v>268</v>
      </c>
      <c r="J15" s="9" t="s">
        <v>12341</v>
      </c>
      <c r="K15" s="9" t="s">
        <v>49</v>
      </c>
      <c r="L15" s="9"/>
      <c r="M15" s="9"/>
      <c r="N15" s="9"/>
      <c r="O15" s="9" t="s">
        <v>50</v>
      </c>
      <c r="P15" s="9" t="s">
        <v>51</v>
      </c>
      <c r="Q15" s="9" t="s">
        <v>51</v>
      </c>
      <c r="R15" s="9" t="s">
        <v>115</v>
      </c>
      <c r="S15" s="10" t="s">
        <v>12342</v>
      </c>
      <c r="T15" s="10"/>
      <c r="U15" s="10" t="s">
        <v>12343</v>
      </c>
    </row>
    <row r="16" spans="1:21" s="1" customFormat="1" ht="35.1" hidden="1" customHeight="1">
      <c r="A16" s="7" t="s">
        <v>123</v>
      </c>
      <c r="B16" s="39" t="s">
        <v>12320</v>
      </c>
      <c r="C16" s="39" t="s">
        <v>29</v>
      </c>
      <c r="D16" s="39">
        <v>4000004310</v>
      </c>
      <c r="E16" s="10" t="s">
        <v>120</v>
      </c>
      <c r="F16" s="9" t="s">
        <v>12321</v>
      </c>
      <c r="G16" s="9" t="s">
        <v>12322</v>
      </c>
      <c r="H16" s="9" t="s">
        <v>7753</v>
      </c>
      <c r="I16" s="10" t="s">
        <v>268</v>
      </c>
      <c r="J16" s="9"/>
      <c r="K16" s="9" t="s">
        <v>49</v>
      </c>
      <c r="L16" s="16"/>
      <c r="M16" s="16"/>
      <c r="N16" s="9"/>
      <c r="O16" s="40" t="s">
        <v>59</v>
      </c>
      <c r="P16" s="9" t="s">
        <v>121</v>
      </c>
      <c r="Q16" s="9" t="s">
        <v>121</v>
      </c>
      <c r="R16" s="9" t="s">
        <v>12334</v>
      </c>
      <c r="S16" s="10" t="s">
        <v>12344</v>
      </c>
      <c r="T16" s="10"/>
      <c r="U16" s="10"/>
    </row>
    <row r="17" spans="1:21" s="1" customFormat="1" ht="200.1" hidden="1" customHeight="1">
      <c r="A17" s="127" t="s">
        <v>128</v>
      </c>
      <c r="B17" s="128" t="s">
        <v>12320</v>
      </c>
      <c r="C17" s="128" t="s">
        <v>29</v>
      </c>
      <c r="D17" s="128">
        <v>4000004382</v>
      </c>
      <c r="E17" s="81" t="s">
        <v>124</v>
      </c>
      <c r="F17" s="96" t="s">
        <v>12328</v>
      </c>
      <c r="G17" s="96" t="s">
        <v>12322</v>
      </c>
      <c r="H17" s="81" t="s">
        <v>7753</v>
      </c>
      <c r="I17" s="81" t="s">
        <v>12331</v>
      </c>
      <c r="J17" s="81"/>
      <c r="K17" s="96" t="s">
        <v>126</v>
      </c>
      <c r="L17" s="96"/>
      <c r="M17" s="96"/>
      <c r="N17" s="96"/>
      <c r="O17" s="96" t="s">
        <v>50</v>
      </c>
      <c r="P17" s="96" t="s">
        <v>51</v>
      </c>
      <c r="Q17" s="96" t="s">
        <v>89</v>
      </c>
      <c r="R17" s="96" t="s">
        <v>115</v>
      </c>
      <c r="S17" s="81" t="s">
        <v>12345</v>
      </c>
      <c r="T17" s="81"/>
      <c r="U17" s="81"/>
    </row>
    <row r="18" spans="1:21" s="1" customFormat="1" ht="29.1" hidden="1">
      <c r="A18" s="127"/>
      <c r="B18" s="129" t="s">
        <v>12320</v>
      </c>
      <c r="C18" s="128" t="s">
        <v>29</v>
      </c>
      <c r="D18" s="128">
        <v>4000004513</v>
      </c>
      <c r="E18" s="81" t="s">
        <v>130</v>
      </c>
      <c r="F18" s="96" t="s">
        <v>12321</v>
      </c>
      <c r="G18" s="96" t="s">
        <v>12322</v>
      </c>
      <c r="H18" s="81" t="s">
        <v>131</v>
      </c>
      <c r="I18" s="81" t="s">
        <v>40</v>
      </c>
      <c r="J18" s="96"/>
      <c r="K18" s="96" t="s">
        <v>132</v>
      </c>
      <c r="L18" s="96"/>
      <c r="M18" s="96"/>
      <c r="N18" s="96" t="s">
        <v>132</v>
      </c>
      <c r="O18" s="96" t="s">
        <v>50</v>
      </c>
      <c r="P18" s="96" t="s">
        <v>51</v>
      </c>
      <c r="Q18" s="96" t="s">
        <v>89</v>
      </c>
      <c r="R18" s="96"/>
      <c r="S18" s="81" t="s">
        <v>133</v>
      </c>
      <c r="T18" s="81"/>
      <c r="U18" s="81"/>
    </row>
    <row r="19" spans="1:21" s="1" customFormat="1" ht="33" hidden="1" customHeight="1">
      <c r="A19" s="7" t="s">
        <v>87</v>
      </c>
      <c r="B19" s="38" t="s">
        <v>12320</v>
      </c>
      <c r="C19" s="39" t="s">
        <v>29</v>
      </c>
      <c r="D19" s="39">
        <v>4000004515</v>
      </c>
      <c r="E19" s="10" t="s">
        <v>136</v>
      </c>
      <c r="F19" s="9" t="s">
        <v>12321</v>
      </c>
      <c r="G19" s="9" t="s">
        <v>12322</v>
      </c>
      <c r="H19" s="10" t="s">
        <v>40</v>
      </c>
      <c r="I19" s="10" t="s">
        <v>40</v>
      </c>
      <c r="J19" s="10"/>
      <c r="K19" s="9" t="s">
        <v>49</v>
      </c>
      <c r="L19" s="9"/>
      <c r="M19" s="9"/>
      <c r="N19" s="9" t="s">
        <v>49</v>
      </c>
      <c r="O19" s="9" t="s">
        <v>50</v>
      </c>
      <c r="P19" s="9" t="s">
        <v>51</v>
      </c>
      <c r="Q19" s="9" t="s">
        <v>51</v>
      </c>
      <c r="R19" s="9"/>
      <c r="S19" s="33" t="s">
        <v>12346</v>
      </c>
      <c r="T19" s="10"/>
      <c r="U19" s="10"/>
    </row>
    <row r="20" spans="1:21" s="1" customFormat="1" ht="304.5" hidden="1">
      <c r="A20" s="138" t="s">
        <v>12347</v>
      </c>
      <c r="B20" s="128" t="s">
        <v>12320</v>
      </c>
      <c r="C20" s="128" t="s">
        <v>29</v>
      </c>
      <c r="D20" s="128">
        <v>4000004584</v>
      </c>
      <c r="E20" s="81" t="s">
        <v>139</v>
      </c>
      <c r="F20" s="96" t="s">
        <v>12348</v>
      </c>
      <c r="G20" s="96" t="s">
        <v>6813</v>
      </c>
      <c r="H20" s="96" t="s">
        <v>7753</v>
      </c>
      <c r="I20" s="81" t="s">
        <v>12331</v>
      </c>
      <c r="J20" s="96"/>
      <c r="K20" s="96" t="s">
        <v>49</v>
      </c>
      <c r="L20" s="130"/>
      <c r="M20" s="130"/>
      <c r="N20" s="96"/>
      <c r="O20" s="131" t="s">
        <v>50</v>
      </c>
      <c r="P20" s="96" t="s">
        <v>51</v>
      </c>
      <c r="Q20" s="131" t="s">
        <v>89</v>
      </c>
      <c r="R20" s="96" t="s">
        <v>52</v>
      </c>
      <c r="S20" s="132" t="s">
        <v>12349</v>
      </c>
      <c r="T20" s="132"/>
      <c r="U20" s="81"/>
    </row>
    <row r="21" spans="1:21" s="1" customFormat="1" ht="57.95" hidden="1">
      <c r="A21" s="7" t="s">
        <v>87</v>
      </c>
      <c r="B21" s="39" t="s">
        <v>12320</v>
      </c>
      <c r="C21" s="39" t="s">
        <v>29</v>
      </c>
      <c r="D21" s="39">
        <v>4000004601</v>
      </c>
      <c r="E21" s="10" t="s">
        <v>141</v>
      </c>
      <c r="F21" s="9" t="s">
        <v>12321</v>
      </c>
      <c r="G21" s="9" t="s">
        <v>6813</v>
      </c>
      <c r="H21" s="9" t="s">
        <v>403</v>
      </c>
      <c r="I21" s="10" t="s">
        <v>40</v>
      </c>
      <c r="J21" s="9"/>
      <c r="K21" s="9" t="s">
        <v>49</v>
      </c>
      <c r="L21" s="9"/>
      <c r="M21" s="9"/>
      <c r="N21" s="9" t="s">
        <v>49</v>
      </c>
      <c r="O21" s="9" t="s">
        <v>59</v>
      </c>
      <c r="P21" s="9" t="s">
        <v>142</v>
      </c>
      <c r="Q21" s="9" t="s">
        <v>142</v>
      </c>
      <c r="R21" s="9"/>
      <c r="S21" s="10" t="s">
        <v>143</v>
      </c>
      <c r="T21" s="10"/>
      <c r="U21" s="10"/>
    </row>
    <row r="22" spans="1:21" s="1" customFormat="1" ht="130.5" hidden="1">
      <c r="A22" s="67" t="s">
        <v>146</v>
      </c>
      <c r="B22" s="39" t="s">
        <v>12320</v>
      </c>
      <c r="C22" s="39" t="s">
        <v>29</v>
      </c>
      <c r="D22" s="39">
        <v>4000004647</v>
      </c>
      <c r="E22" s="10" t="s">
        <v>144</v>
      </c>
      <c r="F22" s="9" t="s">
        <v>12321</v>
      </c>
      <c r="G22" s="9" t="s">
        <v>6813</v>
      </c>
      <c r="H22" s="10" t="s">
        <v>7753</v>
      </c>
      <c r="I22" s="10" t="s">
        <v>12350</v>
      </c>
      <c r="J22" s="10" t="s">
        <v>41</v>
      </c>
      <c r="K22" s="9" t="s">
        <v>49</v>
      </c>
      <c r="L22" s="9"/>
      <c r="M22" s="9"/>
      <c r="N22" s="9"/>
      <c r="O22" s="9" t="s">
        <v>50</v>
      </c>
      <c r="P22" s="9" t="s">
        <v>51</v>
      </c>
      <c r="Q22" s="9" t="s">
        <v>51</v>
      </c>
      <c r="R22" s="9" t="s">
        <v>494</v>
      </c>
      <c r="S22" s="10" t="s">
        <v>12351</v>
      </c>
      <c r="T22" s="10"/>
      <c r="U22" s="10"/>
    </row>
    <row r="23" spans="1:21" s="1" customFormat="1" ht="57.95" hidden="1">
      <c r="A23" s="7" t="s">
        <v>153</v>
      </c>
      <c r="B23" s="39" t="s">
        <v>12320</v>
      </c>
      <c r="C23" s="39" t="s">
        <v>29</v>
      </c>
      <c r="D23" s="39">
        <v>4000004655</v>
      </c>
      <c r="E23" s="10" t="s">
        <v>148</v>
      </c>
      <c r="F23" s="9" t="s">
        <v>12321</v>
      </c>
      <c r="G23" s="9" t="s">
        <v>6813</v>
      </c>
      <c r="H23" s="9" t="s">
        <v>12323</v>
      </c>
      <c r="I23" s="10" t="s">
        <v>429</v>
      </c>
      <c r="J23" s="9"/>
      <c r="K23" s="9" t="s">
        <v>49</v>
      </c>
      <c r="L23" s="16"/>
      <c r="M23" s="16"/>
      <c r="N23" s="9"/>
      <c r="O23" s="9" t="s">
        <v>150</v>
      </c>
      <c r="P23" s="9" t="s">
        <v>121</v>
      </c>
      <c r="Q23" s="9" t="s">
        <v>151</v>
      </c>
      <c r="R23" s="9" t="s">
        <v>12334</v>
      </c>
      <c r="S23" s="10" t="s">
        <v>12352</v>
      </c>
      <c r="T23" s="10"/>
      <c r="U23" s="10"/>
    </row>
    <row r="24" spans="1:21" s="1" customFormat="1" ht="29.1" hidden="1">
      <c r="A24" s="127" t="s">
        <v>87</v>
      </c>
      <c r="B24" s="129" t="s">
        <v>12320</v>
      </c>
      <c r="C24" s="128" t="s">
        <v>29</v>
      </c>
      <c r="D24" s="128">
        <v>4000004663</v>
      </c>
      <c r="E24" s="81" t="s">
        <v>154</v>
      </c>
      <c r="F24" s="96" t="s">
        <v>12328</v>
      </c>
      <c r="G24" s="96" t="s">
        <v>6813</v>
      </c>
      <c r="H24" s="81" t="s">
        <v>40</v>
      </c>
      <c r="I24" s="81" t="s">
        <v>40</v>
      </c>
      <c r="J24" s="81"/>
      <c r="K24" s="96" t="s">
        <v>49</v>
      </c>
      <c r="L24" s="96"/>
      <c r="M24" s="96"/>
      <c r="N24" s="96" t="s">
        <v>49</v>
      </c>
      <c r="O24" s="96" t="s">
        <v>50</v>
      </c>
      <c r="P24" s="96" t="s">
        <v>51</v>
      </c>
      <c r="Q24" s="96" t="s">
        <v>89</v>
      </c>
      <c r="R24" s="96"/>
      <c r="S24" s="81" t="s">
        <v>155</v>
      </c>
      <c r="T24" s="81"/>
      <c r="U24" s="81"/>
    </row>
    <row r="25" spans="1:21" s="1" customFormat="1" ht="57.95" hidden="1">
      <c r="A25" s="7" t="s">
        <v>87</v>
      </c>
      <c r="B25" s="38" t="s">
        <v>12320</v>
      </c>
      <c r="C25" s="39" t="s">
        <v>29</v>
      </c>
      <c r="D25" s="39">
        <v>4000004667</v>
      </c>
      <c r="E25" s="10" t="s">
        <v>157</v>
      </c>
      <c r="F25" s="9" t="s">
        <v>12321</v>
      </c>
      <c r="G25" s="9" t="s">
        <v>6813</v>
      </c>
      <c r="H25" s="10" t="s">
        <v>40</v>
      </c>
      <c r="I25" s="10" t="s">
        <v>40</v>
      </c>
      <c r="J25" s="9"/>
      <c r="K25" s="9" t="s">
        <v>49</v>
      </c>
      <c r="L25" s="16"/>
      <c r="M25" s="16"/>
      <c r="N25" s="9" t="s">
        <v>49</v>
      </c>
      <c r="O25" s="9" t="s">
        <v>50</v>
      </c>
      <c r="P25" s="9" t="s">
        <v>51</v>
      </c>
      <c r="Q25" s="9" t="s">
        <v>51</v>
      </c>
      <c r="R25" s="9"/>
      <c r="S25" s="10" t="s">
        <v>158</v>
      </c>
      <c r="T25" s="10"/>
      <c r="U25" s="10"/>
    </row>
    <row r="26" spans="1:21" s="1" customFormat="1" ht="116.1" hidden="1">
      <c r="A26" s="7" t="s">
        <v>164</v>
      </c>
      <c r="B26" s="39" t="s">
        <v>12320</v>
      </c>
      <c r="C26" s="39" t="s">
        <v>29</v>
      </c>
      <c r="D26" s="39">
        <v>4000004668</v>
      </c>
      <c r="E26" s="10" t="s">
        <v>160</v>
      </c>
      <c r="F26" s="9" t="s">
        <v>12321</v>
      </c>
      <c r="G26" s="9" t="s">
        <v>6813</v>
      </c>
      <c r="H26" s="9" t="s">
        <v>40</v>
      </c>
      <c r="I26" s="10" t="s">
        <v>40</v>
      </c>
      <c r="J26" s="9"/>
      <c r="K26" s="9" t="s">
        <v>49</v>
      </c>
      <c r="L26" s="16"/>
      <c r="M26" s="16"/>
      <c r="N26" s="9" t="s">
        <v>161</v>
      </c>
      <c r="O26" s="40" t="s">
        <v>150</v>
      </c>
      <c r="P26" s="9" t="s">
        <v>121</v>
      </c>
      <c r="Q26" s="9" t="s">
        <v>121</v>
      </c>
      <c r="R26" s="9" t="s">
        <v>495</v>
      </c>
      <c r="S26" s="10" t="s">
        <v>162</v>
      </c>
      <c r="T26" s="10"/>
      <c r="U26" s="10" t="s">
        <v>163</v>
      </c>
    </row>
    <row r="27" spans="1:21" s="1" customFormat="1" ht="43.5" hidden="1">
      <c r="A27" s="7" t="s">
        <v>87</v>
      </c>
      <c r="B27" s="38" t="s">
        <v>12320</v>
      </c>
      <c r="C27" s="39" t="s">
        <v>29</v>
      </c>
      <c r="D27" s="39">
        <v>4000004679</v>
      </c>
      <c r="E27" s="10" t="s">
        <v>165</v>
      </c>
      <c r="F27" s="9" t="s">
        <v>12321</v>
      </c>
      <c r="G27" s="9" t="s">
        <v>6813</v>
      </c>
      <c r="H27" s="10" t="s">
        <v>40</v>
      </c>
      <c r="I27" s="10" t="s">
        <v>40</v>
      </c>
      <c r="J27" s="10"/>
      <c r="K27" s="9" t="s">
        <v>49</v>
      </c>
      <c r="L27" s="9"/>
      <c r="M27" s="9"/>
      <c r="N27" s="9" t="s">
        <v>49</v>
      </c>
      <c r="O27" s="9" t="s">
        <v>50</v>
      </c>
      <c r="P27" s="9" t="s">
        <v>51</v>
      </c>
      <c r="Q27" s="9" t="s">
        <v>51</v>
      </c>
      <c r="R27" s="9"/>
      <c r="S27" s="10" t="s">
        <v>12353</v>
      </c>
      <c r="T27" s="10"/>
      <c r="U27" s="10"/>
    </row>
    <row r="28" spans="1:21" s="1" customFormat="1" ht="29.1" hidden="1">
      <c r="A28" s="127"/>
      <c r="B28" s="129" t="s">
        <v>12320</v>
      </c>
      <c r="C28" s="128" t="s">
        <v>29</v>
      </c>
      <c r="D28" s="128">
        <v>4000004685</v>
      </c>
      <c r="E28" s="81" t="s">
        <v>167</v>
      </c>
      <c r="F28" s="96" t="s">
        <v>12321</v>
      </c>
      <c r="G28" s="96" t="s">
        <v>6813</v>
      </c>
      <c r="H28" s="81" t="s">
        <v>40</v>
      </c>
      <c r="I28" s="81" t="s">
        <v>40</v>
      </c>
      <c r="J28" s="81"/>
      <c r="K28" s="96" t="s">
        <v>49</v>
      </c>
      <c r="L28" s="96"/>
      <c r="M28" s="96"/>
      <c r="N28" s="96" t="s">
        <v>49</v>
      </c>
      <c r="O28" s="96" t="s">
        <v>50</v>
      </c>
      <c r="P28" s="96" t="s">
        <v>51</v>
      </c>
      <c r="Q28" s="96" t="s">
        <v>89</v>
      </c>
      <c r="R28" s="96"/>
      <c r="S28" s="133" t="s">
        <v>12354</v>
      </c>
      <c r="T28" s="81"/>
      <c r="U28" s="81"/>
    </row>
    <row r="29" spans="1:21" s="1" customFormat="1" ht="29.1" hidden="1">
      <c r="A29" s="7" t="s">
        <v>172</v>
      </c>
      <c r="B29" s="6" t="s">
        <v>12320</v>
      </c>
      <c r="C29" s="6" t="s">
        <v>29</v>
      </c>
      <c r="D29" s="6">
        <v>4000004725</v>
      </c>
      <c r="E29" s="10" t="s">
        <v>169</v>
      </c>
      <c r="F29" s="10" t="s">
        <v>12321</v>
      </c>
      <c r="G29" s="10" t="s">
        <v>6813</v>
      </c>
      <c r="H29" s="10" t="s">
        <v>403</v>
      </c>
      <c r="I29" s="10" t="s">
        <v>40</v>
      </c>
      <c r="J29" s="13"/>
      <c r="K29" s="12" t="s">
        <v>32</v>
      </c>
      <c r="L29" s="13"/>
      <c r="M29" s="13"/>
      <c r="N29" s="12" t="s">
        <v>42</v>
      </c>
      <c r="O29" s="13" t="s">
        <v>67</v>
      </c>
      <c r="P29" s="12" t="s">
        <v>99</v>
      </c>
      <c r="Q29" s="12" t="s">
        <v>99</v>
      </c>
      <c r="R29" s="12" t="s">
        <v>99</v>
      </c>
      <c r="S29" s="10" t="s">
        <v>170</v>
      </c>
      <c r="T29" s="13"/>
      <c r="U29" s="10" t="s">
        <v>171</v>
      </c>
    </row>
    <row r="30" spans="1:21" s="1" customFormat="1" ht="101.45" hidden="1">
      <c r="A30" s="7" t="s">
        <v>108</v>
      </c>
      <c r="B30" s="6" t="s">
        <v>12320</v>
      </c>
      <c r="C30" s="6" t="s">
        <v>29</v>
      </c>
      <c r="D30" s="6">
        <v>4000003970</v>
      </c>
      <c r="E30" s="10" t="s">
        <v>173</v>
      </c>
      <c r="F30" s="12" t="s">
        <v>12321</v>
      </c>
      <c r="G30" s="13" t="s">
        <v>12322</v>
      </c>
      <c r="H30" s="14" t="s">
        <v>12323</v>
      </c>
      <c r="I30" s="20" t="s">
        <v>12331</v>
      </c>
      <c r="J30" s="13"/>
      <c r="K30" s="12" t="s">
        <v>32</v>
      </c>
      <c r="L30" s="13"/>
      <c r="M30" s="13"/>
      <c r="N30" s="12"/>
      <c r="O30" s="13" t="s">
        <v>92</v>
      </c>
      <c r="P30" s="12" t="s">
        <v>93</v>
      </c>
      <c r="Q30" s="13" t="s">
        <v>105</v>
      </c>
      <c r="R30" s="12"/>
      <c r="S30" s="10" t="s">
        <v>12355</v>
      </c>
      <c r="T30" s="10"/>
      <c r="U30" s="10"/>
    </row>
    <row r="31" spans="1:21" s="1" customFormat="1" ht="130.5" hidden="1">
      <c r="A31" s="7" t="s">
        <v>108</v>
      </c>
      <c r="B31" s="6" t="s">
        <v>12320</v>
      </c>
      <c r="C31" s="6" t="s">
        <v>29</v>
      </c>
      <c r="D31" s="46" t="s">
        <v>12356</v>
      </c>
      <c r="E31" s="10" t="s">
        <v>175</v>
      </c>
      <c r="F31" s="12" t="s">
        <v>12321</v>
      </c>
      <c r="G31" s="13" t="s">
        <v>12322</v>
      </c>
      <c r="H31" s="14" t="s">
        <v>12323</v>
      </c>
      <c r="I31" s="20" t="s">
        <v>12331</v>
      </c>
      <c r="J31" s="13"/>
      <c r="K31" s="12" t="s">
        <v>32</v>
      </c>
      <c r="L31" s="13"/>
      <c r="M31" s="13"/>
      <c r="N31" s="12"/>
      <c r="O31" s="13" t="s">
        <v>92</v>
      </c>
      <c r="P31" s="12" t="s">
        <v>93</v>
      </c>
      <c r="Q31" s="13" t="s">
        <v>105</v>
      </c>
      <c r="R31" s="12"/>
      <c r="S31" s="10" t="s">
        <v>12357</v>
      </c>
      <c r="T31" s="10"/>
      <c r="U31" s="10" t="s">
        <v>271</v>
      </c>
    </row>
    <row r="32" spans="1:21" s="3" customFormat="1" ht="159.6" hidden="1">
      <c r="A32" s="134" t="s">
        <v>182</v>
      </c>
      <c r="B32" s="134" t="s">
        <v>12358</v>
      </c>
      <c r="C32" s="128" t="s">
        <v>29</v>
      </c>
      <c r="D32" s="135">
        <v>4000004039</v>
      </c>
      <c r="E32" s="81" t="s">
        <v>178</v>
      </c>
      <c r="F32" s="96" t="s">
        <v>12321</v>
      </c>
      <c r="G32" s="136" t="s">
        <v>12322</v>
      </c>
      <c r="H32" s="137" t="s">
        <v>12323</v>
      </c>
      <c r="I32" s="81" t="s">
        <v>12331</v>
      </c>
      <c r="J32" s="136"/>
      <c r="K32" s="74" t="s">
        <v>42</v>
      </c>
      <c r="L32" s="136"/>
      <c r="M32" s="136"/>
      <c r="N32" s="137"/>
      <c r="O32" s="136" t="s">
        <v>180</v>
      </c>
      <c r="P32" s="137" t="s">
        <v>115</v>
      </c>
      <c r="Q32" s="136" t="s">
        <v>89</v>
      </c>
      <c r="R32" s="137" t="s">
        <v>115</v>
      </c>
      <c r="S32" s="136" t="s">
        <v>12359</v>
      </c>
      <c r="T32" s="136"/>
      <c r="U32" s="81"/>
    </row>
    <row r="33" spans="1:21" s="1" customFormat="1" ht="116.1" hidden="1">
      <c r="A33" s="7" t="s">
        <v>187</v>
      </c>
      <c r="B33" s="6" t="s">
        <v>12338</v>
      </c>
      <c r="C33" s="6" t="s">
        <v>29</v>
      </c>
      <c r="D33" s="43">
        <v>4000004057</v>
      </c>
      <c r="E33" s="10" t="s">
        <v>184</v>
      </c>
      <c r="F33" s="7" t="s">
        <v>12348</v>
      </c>
      <c r="G33" s="19" t="s">
        <v>12322</v>
      </c>
      <c r="H33" s="8" t="s">
        <v>12323</v>
      </c>
      <c r="I33" s="18" t="s">
        <v>6110</v>
      </c>
      <c r="J33" s="19"/>
      <c r="K33" s="7" t="s">
        <v>42</v>
      </c>
      <c r="L33" s="19"/>
      <c r="M33" s="19"/>
      <c r="N33" s="7"/>
      <c r="O33" s="19" t="s">
        <v>92</v>
      </c>
      <c r="P33" s="7" t="s">
        <v>93</v>
      </c>
      <c r="Q33" s="19" t="s">
        <v>105</v>
      </c>
      <c r="R33" s="7"/>
      <c r="S33" s="10" t="s">
        <v>12360</v>
      </c>
      <c r="T33" s="10"/>
      <c r="U33" s="10" t="s">
        <v>271</v>
      </c>
    </row>
    <row r="34" spans="1:21" s="1" customFormat="1" ht="130.5" hidden="1">
      <c r="A34" s="7" t="s">
        <v>190</v>
      </c>
      <c r="B34" s="44" t="s">
        <v>12358</v>
      </c>
      <c r="C34" s="44" t="s">
        <v>29</v>
      </c>
      <c r="D34" s="43">
        <v>4000004226</v>
      </c>
      <c r="E34" s="10" t="s">
        <v>12361</v>
      </c>
      <c r="F34" s="9" t="s">
        <v>12328</v>
      </c>
      <c r="G34" s="9" t="s">
        <v>12322</v>
      </c>
      <c r="H34" s="9" t="s">
        <v>7753</v>
      </c>
      <c r="I34" s="10" t="s">
        <v>12331</v>
      </c>
      <c r="J34" s="9"/>
      <c r="K34" s="9" t="s">
        <v>42</v>
      </c>
      <c r="L34" s="9"/>
      <c r="M34" s="9"/>
      <c r="N34" s="8"/>
      <c r="O34" s="18" t="s">
        <v>67</v>
      </c>
      <c r="P34" s="8" t="s">
        <v>51</v>
      </c>
      <c r="Q34" s="12" t="s">
        <v>68</v>
      </c>
      <c r="R34" s="12" t="s">
        <v>99</v>
      </c>
      <c r="S34" s="10" t="s">
        <v>12362</v>
      </c>
      <c r="T34" s="18"/>
      <c r="U34" s="10"/>
    </row>
    <row r="35" spans="1:21" s="1" customFormat="1" ht="231.95" hidden="1">
      <c r="A35" s="7" t="s">
        <v>196</v>
      </c>
      <c r="B35" s="6" t="s">
        <v>12320</v>
      </c>
      <c r="C35" s="6" t="s">
        <v>29</v>
      </c>
      <c r="D35" s="86">
        <v>4000004212</v>
      </c>
      <c r="E35" s="10" t="s">
        <v>191</v>
      </c>
      <c r="F35" s="7" t="s">
        <v>12348</v>
      </c>
      <c r="G35" s="19" t="s">
        <v>12322</v>
      </c>
      <c r="H35" s="8" t="s">
        <v>12323</v>
      </c>
      <c r="I35" s="10" t="s">
        <v>268</v>
      </c>
      <c r="J35" s="19"/>
      <c r="K35" s="7" t="s">
        <v>42</v>
      </c>
      <c r="L35" s="19"/>
      <c r="M35" s="19"/>
      <c r="N35" s="7"/>
      <c r="O35" s="19" t="s">
        <v>192</v>
      </c>
      <c r="P35" s="7" t="s">
        <v>142</v>
      </c>
      <c r="Q35" s="19" t="s">
        <v>60</v>
      </c>
      <c r="R35" s="9" t="s">
        <v>61</v>
      </c>
      <c r="S35" s="10" t="s">
        <v>12363</v>
      </c>
      <c r="T35" s="10"/>
      <c r="U35" s="10"/>
    </row>
    <row r="36" spans="1:21" s="1" customFormat="1" ht="217.5" hidden="1">
      <c r="A36" s="138" t="s">
        <v>200</v>
      </c>
      <c r="B36" s="139" t="s">
        <v>12358</v>
      </c>
      <c r="C36" s="139" t="s">
        <v>29</v>
      </c>
      <c r="D36" s="140">
        <v>4000004756</v>
      </c>
      <c r="E36" s="81" t="s">
        <v>197</v>
      </c>
      <c r="F36" s="96" t="s">
        <v>12321</v>
      </c>
      <c r="G36" s="141" t="s">
        <v>6813</v>
      </c>
      <c r="H36" s="137" t="s">
        <v>7753</v>
      </c>
      <c r="I36" s="81" t="s">
        <v>12350</v>
      </c>
      <c r="J36" s="74" t="s">
        <v>42</v>
      </c>
      <c r="K36" s="74" t="s">
        <v>42</v>
      </c>
      <c r="L36" s="141"/>
      <c r="M36" s="141"/>
      <c r="N36" s="127"/>
      <c r="O36" s="141" t="s">
        <v>50</v>
      </c>
      <c r="P36" s="127" t="s">
        <v>198</v>
      </c>
      <c r="Q36" s="141" t="s">
        <v>198</v>
      </c>
      <c r="R36" s="127"/>
      <c r="S36" s="136" t="s">
        <v>12364</v>
      </c>
      <c r="T36" s="141"/>
      <c r="U36" s="81"/>
    </row>
    <row r="37" spans="1:21" s="1" customFormat="1" ht="101.45" hidden="1">
      <c r="A37" s="7" t="s">
        <v>12365</v>
      </c>
      <c r="B37" s="44" t="s">
        <v>12358</v>
      </c>
      <c r="C37" s="44" t="s">
        <v>29</v>
      </c>
      <c r="D37" s="44">
        <v>4000004371</v>
      </c>
      <c r="E37" s="10" t="s">
        <v>202</v>
      </c>
      <c r="F37" s="9" t="s">
        <v>12328</v>
      </c>
      <c r="G37" s="8" t="s">
        <v>12322</v>
      </c>
      <c r="H37" s="8" t="s">
        <v>40</v>
      </c>
      <c r="I37" s="10" t="s">
        <v>40</v>
      </c>
      <c r="J37" s="8"/>
      <c r="K37" s="12" t="s">
        <v>42</v>
      </c>
      <c r="L37" s="8"/>
      <c r="M37" s="8"/>
      <c r="N37" s="8" t="s">
        <v>203</v>
      </c>
      <c r="O37" s="8" t="s">
        <v>50</v>
      </c>
      <c r="P37" s="8" t="s">
        <v>51</v>
      </c>
      <c r="Q37" s="8" t="s">
        <v>51</v>
      </c>
      <c r="R37" s="8" t="s">
        <v>115</v>
      </c>
      <c r="S37" s="8" t="s">
        <v>204</v>
      </c>
      <c r="T37" s="8"/>
      <c r="U37" s="10" t="s">
        <v>12366</v>
      </c>
    </row>
    <row r="38" spans="1:21" s="1" customFormat="1" ht="116.1" hidden="1">
      <c r="A38" s="7" t="s">
        <v>209</v>
      </c>
      <c r="B38" s="6" t="s">
        <v>12320</v>
      </c>
      <c r="C38" s="6" t="s">
        <v>29</v>
      </c>
      <c r="D38" s="43">
        <v>4000004427</v>
      </c>
      <c r="E38" s="10" t="s">
        <v>207</v>
      </c>
      <c r="F38" s="7" t="s">
        <v>12321</v>
      </c>
      <c r="G38" s="7" t="s">
        <v>12322</v>
      </c>
      <c r="H38" s="8" t="s">
        <v>12323</v>
      </c>
      <c r="I38" s="10" t="s">
        <v>429</v>
      </c>
      <c r="J38" s="7"/>
      <c r="K38" s="7" t="s">
        <v>42</v>
      </c>
      <c r="L38" s="7"/>
      <c r="M38" s="7"/>
      <c r="N38" s="7"/>
      <c r="O38" s="7" t="s">
        <v>59</v>
      </c>
      <c r="P38" s="7" t="s">
        <v>142</v>
      </c>
      <c r="Q38" s="7" t="s">
        <v>142</v>
      </c>
      <c r="R38" s="9" t="s">
        <v>61</v>
      </c>
      <c r="S38" s="8" t="s">
        <v>12367</v>
      </c>
      <c r="T38" s="8"/>
      <c r="U38" s="10"/>
    </row>
    <row r="39" spans="1:21" s="1" customFormat="1" ht="174" hidden="1">
      <c r="A39" s="8" t="s">
        <v>216</v>
      </c>
      <c r="B39" s="6" t="s">
        <v>12320</v>
      </c>
      <c r="C39" s="6" t="s">
        <v>29</v>
      </c>
      <c r="D39" s="41">
        <v>4000004444</v>
      </c>
      <c r="E39" s="10" t="s">
        <v>211</v>
      </c>
      <c r="F39" s="7" t="s">
        <v>12321</v>
      </c>
      <c r="G39" s="9" t="s">
        <v>6813</v>
      </c>
      <c r="H39" s="8" t="s">
        <v>12323</v>
      </c>
      <c r="I39" s="18" t="s">
        <v>12331</v>
      </c>
      <c r="J39" s="7"/>
      <c r="K39" s="7" t="s">
        <v>42</v>
      </c>
      <c r="L39" s="7"/>
      <c r="M39" s="7"/>
      <c r="N39" s="7"/>
      <c r="O39" s="7" t="s">
        <v>150</v>
      </c>
      <c r="P39" s="7" t="s">
        <v>121</v>
      </c>
      <c r="Q39" s="7" t="s">
        <v>121</v>
      </c>
      <c r="R39" s="7"/>
      <c r="S39" s="8" t="s">
        <v>12368</v>
      </c>
      <c r="T39" s="8"/>
      <c r="U39" s="10" t="s">
        <v>215</v>
      </c>
    </row>
    <row r="40" spans="1:21" s="1" customFormat="1" ht="43.5" hidden="1">
      <c r="A40" s="7" t="s">
        <v>87</v>
      </c>
      <c r="B40" s="6" t="s">
        <v>12338</v>
      </c>
      <c r="C40" s="6" t="s">
        <v>29</v>
      </c>
      <c r="D40" s="43">
        <v>4000004812</v>
      </c>
      <c r="E40" s="10" t="s">
        <v>217</v>
      </c>
      <c r="F40" s="7" t="s">
        <v>12321</v>
      </c>
      <c r="G40" s="7" t="s">
        <v>6813</v>
      </c>
      <c r="H40" s="8" t="s">
        <v>40</v>
      </c>
      <c r="I40" s="8" t="s">
        <v>40</v>
      </c>
      <c r="J40" s="7" t="s">
        <v>83</v>
      </c>
      <c r="K40" s="7" t="s">
        <v>83</v>
      </c>
      <c r="L40" s="7"/>
      <c r="M40" s="7"/>
      <c r="N40" s="7" t="s">
        <v>83</v>
      </c>
      <c r="O40" s="7" t="s">
        <v>59</v>
      </c>
      <c r="P40" s="7" t="s">
        <v>142</v>
      </c>
      <c r="Q40" s="7" t="s">
        <v>142</v>
      </c>
      <c r="R40" s="7"/>
      <c r="S40" s="8" t="s">
        <v>218</v>
      </c>
      <c r="T40" s="8" t="s">
        <v>219</v>
      </c>
      <c r="U40" s="10"/>
    </row>
    <row r="41" spans="1:21" ht="43.5" hidden="1">
      <c r="A41" t="s">
        <v>226</v>
      </c>
      <c r="B41" s="166" t="s">
        <v>12369</v>
      </c>
      <c r="C41" s="166" t="s">
        <v>29</v>
      </c>
      <c r="D41" s="166">
        <v>4000001231</v>
      </c>
      <c r="E41" s="167" t="s">
        <v>220</v>
      </c>
      <c r="F41" s="168" t="s">
        <v>12348</v>
      </c>
      <c r="G41" s="169" t="s">
        <v>12322</v>
      </c>
      <c r="H41" s="168" t="s">
        <v>715</v>
      </c>
      <c r="I41" s="170" t="s">
        <v>7701</v>
      </c>
      <c r="J41" s="169" t="s">
        <v>12370</v>
      </c>
      <c r="K41" s="168" t="s">
        <v>49</v>
      </c>
      <c r="L41" s="169"/>
      <c r="M41" s="169"/>
      <c r="N41" s="168"/>
      <c r="O41" s="169" t="s">
        <v>222</v>
      </c>
      <c r="P41" s="168" t="s">
        <v>223</v>
      </c>
      <c r="Q41" s="169" t="s">
        <v>223</v>
      </c>
      <c r="R41" s="168" t="s">
        <v>12334</v>
      </c>
      <c r="S41" s="171" t="s">
        <v>12371</v>
      </c>
      <c r="T41" s="172"/>
      <c r="U41" s="79" t="s">
        <v>225</v>
      </c>
    </row>
    <row r="42" spans="1:21" s="1" customFormat="1" ht="200.1" hidden="1" customHeight="1">
      <c r="A42" s="127" t="s">
        <v>230</v>
      </c>
      <c r="B42" s="128" t="s">
        <v>12369</v>
      </c>
      <c r="C42" s="128" t="s">
        <v>29</v>
      </c>
      <c r="D42" s="142">
        <v>4000001070</v>
      </c>
      <c r="E42" s="81" t="s">
        <v>228</v>
      </c>
      <c r="F42" s="96" t="s">
        <v>12321</v>
      </c>
      <c r="G42" s="96" t="s">
        <v>12322</v>
      </c>
      <c r="H42" s="81" t="s">
        <v>12323</v>
      </c>
      <c r="I42" s="81" t="s">
        <v>12331</v>
      </c>
      <c r="J42" s="96"/>
      <c r="K42" s="96" t="s">
        <v>41</v>
      </c>
      <c r="L42" s="96"/>
      <c r="M42" s="96"/>
      <c r="N42" s="96"/>
      <c r="O42" s="96" t="s">
        <v>50</v>
      </c>
      <c r="P42" s="96" t="s">
        <v>198</v>
      </c>
      <c r="Q42" s="96" t="s">
        <v>89</v>
      </c>
      <c r="R42" s="96"/>
      <c r="S42" s="133" t="s">
        <v>12372</v>
      </c>
      <c r="T42" s="81"/>
      <c r="U42" s="77"/>
    </row>
    <row r="43" spans="1:21" s="1" customFormat="1" ht="72.599999999999994" hidden="1">
      <c r="A43" s="7"/>
      <c r="B43" s="39" t="s">
        <v>12369</v>
      </c>
      <c r="C43" s="39" t="s">
        <v>29</v>
      </c>
      <c r="D43" s="72">
        <v>4000001212</v>
      </c>
      <c r="E43" s="10" t="s">
        <v>232</v>
      </c>
      <c r="F43" s="9" t="s">
        <v>12321</v>
      </c>
      <c r="G43" s="9" t="s">
        <v>12322</v>
      </c>
      <c r="H43" s="9" t="s">
        <v>12323</v>
      </c>
      <c r="I43" s="10" t="s">
        <v>12331</v>
      </c>
      <c r="J43" s="9"/>
      <c r="K43" s="9" t="s">
        <v>41</v>
      </c>
      <c r="L43" s="9"/>
      <c r="M43" s="9"/>
      <c r="N43" s="9"/>
      <c r="O43" s="9" t="s">
        <v>150</v>
      </c>
      <c r="P43" s="9" t="s">
        <v>198</v>
      </c>
      <c r="Q43" s="9" t="s">
        <v>234</v>
      </c>
      <c r="R43" s="9" t="s">
        <v>61</v>
      </c>
      <c r="S43" s="10" t="s">
        <v>235</v>
      </c>
      <c r="T43" s="78"/>
      <c r="U43" s="77"/>
    </row>
    <row r="44" spans="1:21" s="1" customFormat="1" ht="130.5" hidden="1">
      <c r="A44" s="7" t="s">
        <v>242</v>
      </c>
      <c r="B44" s="39" t="s">
        <v>12369</v>
      </c>
      <c r="C44" s="39" t="s">
        <v>29</v>
      </c>
      <c r="D44" s="72">
        <v>4000001236</v>
      </c>
      <c r="E44" s="10" t="s">
        <v>237</v>
      </c>
      <c r="F44" s="9" t="s">
        <v>12348</v>
      </c>
      <c r="G44" s="9" t="s">
        <v>12322</v>
      </c>
      <c r="H44" s="9" t="s">
        <v>12323</v>
      </c>
      <c r="I44" s="18" t="s">
        <v>6110</v>
      </c>
      <c r="J44" s="9"/>
      <c r="K44" s="9" t="s">
        <v>41</v>
      </c>
      <c r="L44" s="9"/>
      <c r="M44" s="9"/>
      <c r="N44" s="9"/>
      <c r="O44" s="9" t="s">
        <v>239</v>
      </c>
      <c r="P44" s="9" t="s">
        <v>296</v>
      </c>
      <c r="Q44" s="9" t="s">
        <v>240</v>
      </c>
      <c r="R44" s="9" t="s">
        <v>115</v>
      </c>
      <c r="S44" s="10" t="s">
        <v>12373</v>
      </c>
      <c r="T44" s="78"/>
      <c r="U44" s="81"/>
    </row>
    <row r="45" spans="1:21" s="5" customFormat="1" ht="87" hidden="1">
      <c r="A45" s="68" t="s">
        <v>12374</v>
      </c>
      <c r="B45" s="39" t="s">
        <v>12369</v>
      </c>
      <c r="C45" s="39" t="s">
        <v>29</v>
      </c>
      <c r="D45" s="72">
        <v>4000001258</v>
      </c>
      <c r="E45" s="9" t="s">
        <v>244</v>
      </c>
      <c r="F45" s="9" t="s">
        <v>12348</v>
      </c>
      <c r="G45" s="9" t="s">
        <v>12322</v>
      </c>
      <c r="H45" s="9" t="s">
        <v>7753</v>
      </c>
      <c r="I45" s="10" t="s">
        <v>268</v>
      </c>
      <c r="J45" s="9"/>
      <c r="K45" s="9" t="s">
        <v>49</v>
      </c>
      <c r="L45" s="9"/>
      <c r="M45" s="9"/>
      <c r="N45" s="9"/>
      <c r="O45" s="9" t="s">
        <v>12375</v>
      </c>
      <c r="P45" s="9" t="s">
        <v>198</v>
      </c>
      <c r="Q45" s="9" t="s">
        <v>51</v>
      </c>
      <c r="R45" s="9" t="s">
        <v>99</v>
      </c>
      <c r="S45" s="10" t="s">
        <v>12376</v>
      </c>
      <c r="T45" s="78"/>
      <c r="U45" s="81"/>
    </row>
    <row r="46" spans="1:21" s="5" customFormat="1" ht="87" hidden="1">
      <c r="A46" s="8" t="s">
        <v>252</v>
      </c>
      <c r="B46" s="39" t="s">
        <v>12369</v>
      </c>
      <c r="C46" s="39" t="s">
        <v>29</v>
      </c>
      <c r="D46" s="72">
        <v>4000001301</v>
      </c>
      <c r="E46" s="10" t="s">
        <v>248</v>
      </c>
      <c r="F46" s="9" t="s">
        <v>12348</v>
      </c>
      <c r="G46" s="9" t="s">
        <v>12322</v>
      </c>
      <c r="H46" s="9" t="s">
        <v>403</v>
      </c>
      <c r="I46" s="10" t="s">
        <v>429</v>
      </c>
      <c r="J46" s="9"/>
      <c r="K46" s="9" t="s">
        <v>41</v>
      </c>
      <c r="L46" s="9"/>
      <c r="M46" s="9"/>
      <c r="N46" s="9"/>
      <c r="O46" s="9" t="s">
        <v>150</v>
      </c>
      <c r="P46" s="9" t="s">
        <v>198</v>
      </c>
      <c r="Q46" s="9" t="s">
        <v>234</v>
      </c>
      <c r="R46" s="9" t="s">
        <v>256</v>
      </c>
      <c r="S46" s="10" t="s">
        <v>12377</v>
      </c>
      <c r="T46" s="78"/>
      <c r="U46" s="81"/>
    </row>
    <row r="47" spans="1:21" s="1" customFormat="1" ht="144.94999999999999" hidden="1">
      <c r="A47" s="67" t="s">
        <v>258</v>
      </c>
      <c r="B47" s="39" t="s">
        <v>12369</v>
      </c>
      <c r="C47" s="39" t="s">
        <v>29</v>
      </c>
      <c r="D47" s="72">
        <v>4000001440</v>
      </c>
      <c r="E47" s="10" t="s">
        <v>12378</v>
      </c>
      <c r="F47" s="9" t="s">
        <v>12321</v>
      </c>
      <c r="G47" s="9" t="s">
        <v>12322</v>
      </c>
      <c r="H47" s="10" t="s">
        <v>12323</v>
      </c>
      <c r="I47" s="10" t="s">
        <v>268</v>
      </c>
      <c r="J47" s="9" t="s">
        <v>12379</v>
      </c>
      <c r="K47" s="9" t="s">
        <v>32</v>
      </c>
      <c r="L47" s="9"/>
      <c r="M47" s="9"/>
      <c r="N47" s="9"/>
      <c r="O47" s="9" t="s">
        <v>50</v>
      </c>
      <c r="P47" s="9" t="s">
        <v>51</v>
      </c>
      <c r="Q47" s="9" t="s">
        <v>51</v>
      </c>
      <c r="R47" s="9" t="s">
        <v>256</v>
      </c>
      <c r="S47" s="10" t="s">
        <v>12380</v>
      </c>
      <c r="T47" s="78"/>
      <c r="U47" s="81"/>
    </row>
    <row r="48" spans="1:21" s="5" customFormat="1" ht="174" hidden="1">
      <c r="A48" s="137"/>
      <c r="B48" s="128" t="s">
        <v>12369</v>
      </c>
      <c r="C48" s="128" t="s">
        <v>29</v>
      </c>
      <c r="D48" s="142">
        <v>4000003078</v>
      </c>
      <c r="E48" s="81" t="s">
        <v>260</v>
      </c>
      <c r="F48" s="96" t="s">
        <v>12321</v>
      </c>
      <c r="G48" s="96" t="s">
        <v>12322</v>
      </c>
      <c r="H48" s="81" t="s">
        <v>12323</v>
      </c>
      <c r="I48" s="81" t="s">
        <v>12350</v>
      </c>
      <c r="J48" s="96"/>
      <c r="K48" s="96" t="s">
        <v>41</v>
      </c>
      <c r="L48" s="96"/>
      <c r="M48" s="96"/>
      <c r="N48" s="96"/>
      <c r="O48" s="96" t="s">
        <v>50</v>
      </c>
      <c r="P48" s="96" t="s">
        <v>198</v>
      </c>
      <c r="Q48" s="96" t="s">
        <v>198</v>
      </c>
      <c r="R48" s="96"/>
      <c r="S48" s="81" t="s">
        <v>261</v>
      </c>
      <c r="T48" s="81"/>
      <c r="U48" s="81"/>
    </row>
    <row r="49" spans="1:21" s="5" customFormat="1" ht="261" hidden="1">
      <c r="A49" s="67" t="s">
        <v>12381</v>
      </c>
      <c r="B49" s="6" t="s">
        <v>12369</v>
      </c>
      <c r="C49" s="6" t="s">
        <v>29</v>
      </c>
      <c r="D49" s="83">
        <v>4000003518</v>
      </c>
      <c r="E49" s="10" t="s">
        <v>262</v>
      </c>
      <c r="F49" s="12" t="s">
        <v>12321</v>
      </c>
      <c r="G49" s="13" t="s">
        <v>12322</v>
      </c>
      <c r="H49" s="14" t="s">
        <v>12323</v>
      </c>
      <c r="I49" s="10" t="s">
        <v>268</v>
      </c>
      <c r="J49" s="13" t="s">
        <v>12382</v>
      </c>
      <c r="K49" s="12" t="s">
        <v>32</v>
      </c>
      <c r="L49" s="13" t="s">
        <v>149</v>
      </c>
      <c r="M49" s="13"/>
      <c r="N49" s="12"/>
      <c r="O49" s="13" t="s">
        <v>239</v>
      </c>
      <c r="P49" s="12" t="s">
        <v>142</v>
      </c>
      <c r="Q49" s="9" t="s">
        <v>240</v>
      </c>
      <c r="R49" s="12" t="s">
        <v>115</v>
      </c>
      <c r="S49" s="10" t="s">
        <v>12383</v>
      </c>
      <c r="T49" s="78"/>
      <c r="U49" s="81" t="s">
        <v>12384</v>
      </c>
    </row>
    <row r="50" spans="1:21" s="5" customFormat="1" ht="217.5" hidden="1">
      <c r="A50" s="8" t="s">
        <v>272</v>
      </c>
      <c r="B50" s="39" t="s">
        <v>12369</v>
      </c>
      <c r="C50" s="39" t="s">
        <v>29</v>
      </c>
      <c r="D50" s="72">
        <v>4000001169</v>
      </c>
      <c r="E50" s="10" t="s">
        <v>267</v>
      </c>
      <c r="F50" s="9" t="s">
        <v>12348</v>
      </c>
      <c r="G50" s="9" t="s">
        <v>12322</v>
      </c>
      <c r="H50" s="10" t="s">
        <v>7753</v>
      </c>
      <c r="I50" s="10" t="s">
        <v>268</v>
      </c>
      <c r="J50" s="9"/>
      <c r="K50" s="9" t="s">
        <v>41</v>
      </c>
      <c r="L50" s="9"/>
      <c r="M50" s="9"/>
      <c r="N50" s="9"/>
      <c r="O50" s="9" t="s">
        <v>92</v>
      </c>
      <c r="P50" s="9" t="s">
        <v>198</v>
      </c>
      <c r="Q50" s="9" t="s">
        <v>93</v>
      </c>
      <c r="R50" s="9"/>
      <c r="S50" s="10" t="s">
        <v>12385</v>
      </c>
      <c r="T50" s="10"/>
      <c r="U50" s="80" t="s">
        <v>271</v>
      </c>
    </row>
    <row r="51" spans="1:21" ht="116.1" hidden="1">
      <c r="A51" s="51" t="s">
        <v>277</v>
      </c>
      <c r="B51" s="166" t="s">
        <v>12369</v>
      </c>
      <c r="C51" s="166" t="s">
        <v>29</v>
      </c>
      <c r="D51" s="166">
        <v>4000004360</v>
      </c>
      <c r="E51" s="173" t="s">
        <v>274</v>
      </c>
      <c r="F51" s="168" t="s">
        <v>12334</v>
      </c>
      <c r="G51" s="169" t="s">
        <v>6813</v>
      </c>
      <c r="H51" s="168" t="s">
        <v>12323</v>
      </c>
      <c r="I51" s="174" t="s">
        <v>268</v>
      </c>
      <c r="J51" s="169"/>
      <c r="K51" s="168" t="s">
        <v>49</v>
      </c>
      <c r="L51" s="169"/>
      <c r="M51" s="169"/>
      <c r="N51" s="168"/>
      <c r="O51" s="169" t="s">
        <v>222</v>
      </c>
      <c r="P51" s="168" t="s">
        <v>223</v>
      </c>
      <c r="Q51" s="168" t="s">
        <v>275</v>
      </c>
      <c r="R51" s="168" t="s">
        <v>115</v>
      </c>
      <c r="S51" s="171" t="s">
        <v>12386</v>
      </c>
      <c r="T51" s="172"/>
      <c r="U51" s="10"/>
    </row>
    <row r="52" spans="1:21" s="5" customFormat="1" ht="116.1" hidden="1">
      <c r="A52" s="68" t="s">
        <v>282</v>
      </c>
      <c r="B52" s="44" t="s">
        <v>12369</v>
      </c>
      <c r="C52" s="44" t="s">
        <v>29</v>
      </c>
      <c r="D52" s="44">
        <v>4000004530</v>
      </c>
      <c r="E52" s="10" t="s">
        <v>279</v>
      </c>
      <c r="F52" s="14" t="s">
        <v>12328</v>
      </c>
      <c r="G52" s="20" t="s">
        <v>6813</v>
      </c>
      <c r="H52" s="8" t="s">
        <v>7753</v>
      </c>
      <c r="I52" s="10" t="s">
        <v>12331</v>
      </c>
      <c r="J52" s="20" t="s">
        <v>132</v>
      </c>
      <c r="K52" s="12" t="s">
        <v>42</v>
      </c>
      <c r="L52" s="20"/>
      <c r="M52" s="20"/>
      <c r="N52" s="14"/>
      <c r="O52" s="20" t="s">
        <v>50</v>
      </c>
      <c r="P52" s="14" t="s">
        <v>51</v>
      </c>
      <c r="Q52" s="20" t="s">
        <v>51</v>
      </c>
      <c r="R52" s="14" t="s">
        <v>115</v>
      </c>
      <c r="S52" s="8" t="s">
        <v>281</v>
      </c>
      <c r="T52" s="8"/>
      <c r="U52" s="10"/>
    </row>
    <row r="53" spans="1:21" s="1" customFormat="1" ht="194.45" hidden="1" customHeight="1">
      <c r="A53" s="7" t="s">
        <v>347</v>
      </c>
      <c r="B53" s="39" t="s">
        <v>12369</v>
      </c>
      <c r="C53" s="39" t="s">
        <v>29</v>
      </c>
      <c r="D53" s="45">
        <v>4000003883</v>
      </c>
      <c r="E53" s="10" t="s">
        <v>283</v>
      </c>
      <c r="F53" s="9" t="s">
        <v>12321</v>
      </c>
      <c r="G53" s="9" t="s">
        <v>12322</v>
      </c>
      <c r="H53" s="9" t="s">
        <v>12323</v>
      </c>
      <c r="I53" s="10" t="s">
        <v>12331</v>
      </c>
      <c r="J53" s="9"/>
      <c r="K53" s="9" t="s">
        <v>41</v>
      </c>
      <c r="L53" s="9"/>
      <c r="M53" s="9"/>
      <c r="N53" s="9"/>
      <c r="O53" s="9" t="s">
        <v>92</v>
      </c>
      <c r="P53" s="9" t="s">
        <v>296</v>
      </c>
      <c r="Q53" s="9" t="s">
        <v>93</v>
      </c>
      <c r="R53" s="9"/>
      <c r="S53" s="10" t="s">
        <v>12387</v>
      </c>
      <c r="T53" s="10" t="s">
        <v>285</v>
      </c>
      <c r="U53" s="10" t="s">
        <v>12388</v>
      </c>
    </row>
    <row r="54" spans="1:21" s="5" customFormat="1" ht="144.94999999999999" hidden="1">
      <c r="A54" s="8" t="s">
        <v>87</v>
      </c>
      <c r="B54" s="44" t="s">
        <v>12389</v>
      </c>
      <c r="C54" s="44" t="s">
        <v>29</v>
      </c>
      <c r="D54" s="44">
        <v>4000002303</v>
      </c>
      <c r="E54" s="10" t="s">
        <v>288</v>
      </c>
      <c r="F54" s="9" t="s">
        <v>12348</v>
      </c>
      <c r="G54" s="18" t="s">
        <v>12322</v>
      </c>
      <c r="H54" s="8" t="s">
        <v>7753</v>
      </c>
      <c r="I54" s="10" t="s">
        <v>12331</v>
      </c>
      <c r="J54" s="18" t="s">
        <v>12390</v>
      </c>
      <c r="K54" s="12" t="s">
        <v>42</v>
      </c>
      <c r="L54" s="18"/>
      <c r="M54" s="18"/>
      <c r="N54" s="8"/>
      <c r="O54" s="18" t="s">
        <v>50</v>
      </c>
      <c r="P54" s="8" t="s">
        <v>51</v>
      </c>
      <c r="Q54" s="18" t="s">
        <v>51</v>
      </c>
      <c r="R54" s="8"/>
      <c r="S54" s="21" t="s">
        <v>12391</v>
      </c>
      <c r="T54" s="21"/>
      <c r="U54" s="10"/>
    </row>
    <row r="55" spans="1:21" s="1" customFormat="1" ht="362.45" hidden="1">
      <c r="A55" s="143" t="s">
        <v>293</v>
      </c>
      <c r="B55" s="134" t="s">
        <v>12369</v>
      </c>
      <c r="C55" s="134" t="s">
        <v>29</v>
      </c>
      <c r="D55" s="134">
        <v>4000001721</v>
      </c>
      <c r="E55" s="81" t="s">
        <v>291</v>
      </c>
      <c r="F55" s="96" t="s">
        <v>12328</v>
      </c>
      <c r="G55" s="136" t="s">
        <v>12322</v>
      </c>
      <c r="H55" s="137" t="s">
        <v>7753</v>
      </c>
      <c r="I55" s="136" t="s">
        <v>12331</v>
      </c>
      <c r="J55" s="136" t="s">
        <v>12392</v>
      </c>
      <c r="K55" s="74" t="s">
        <v>42</v>
      </c>
      <c r="L55" s="136"/>
      <c r="M55" s="136"/>
      <c r="N55" s="137"/>
      <c r="O55" s="136" t="s">
        <v>50</v>
      </c>
      <c r="P55" s="137" t="s">
        <v>51</v>
      </c>
      <c r="Q55" s="136" t="s">
        <v>89</v>
      </c>
      <c r="R55" s="137"/>
      <c r="S55" s="136" t="s">
        <v>12393</v>
      </c>
      <c r="T55" s="136"/>
      <c r="U55" s="81"/>
    </row>
    <row r="56" spans="1:21" s="1" customFormat="1" ht="43.5" hidden="1">
      <c r="A56" s="67" t="s">
        <v>299</v>
      </c>
      <c r="B56" s="6" t="s">
        <v>12369</v>
      </c>
      <c r="C56" s="6" t="s">
        <v>29</v>
      </c>
      <c r="D56" s="175" t="s">
        <v>12394</v>
      </c>
      <c r="E56" s="10" t="s">
        <v>12395</v>
      </c>
      <c r="F56" s="176" t="s">
        <v>12321</v>
      </c>
      <c r="G56" s="19" t="s">
        <v>6813</v>
      </c>
      <c r="H56" s="8" t="s">
        <v>12323</v>
      </c>
      <c r="I56" s="8" t="s">
        <v>12331</v>
      </c>
      <c r="J56" s="19"/>
      <c r="K56" s="7" t="s">
        <v>42</v>
      </c>
      <c r="L56" s="19"/>
      <c r="M56" s="19"/>
      <c r="N56" s="7"/>
      <c r="O56" s="19" t="s">
        <v>192</v>
      </c>
      <c r="P56" s="7" t="s">
        <v>142</v>
      </c>
      <c r="Q56" s="9" t="s">
        <v>296</v>
      </c>
      <c r="R56" s="9" t="s">
        <v>52</v>
      </c>
      <c r="S56" s="10" t="s">
        <v>297</v>
      </c>
      <c r="T56" s="10"/>
      <c r="U56" s="10"/>
    </row>
    <row r="57" spans="1:21" s="1" customFormat="1" ht="116.1" hidden="1">
      <c r="A57" s="7" t="s">
        <v>303</v>
      </c>
      <c r="B57" s="6" t="s">
        <v>12369</v>
      </c>
      <c r="C57" s="6" t="s">
        <v>29</v>
      </c>
      <c r="D57" s="43">
        <v>4000002384</v>
      </c>
      <c r="E57" s="10" t="s">
        <v>300</v>
      </c>
      <c r="F57" s="7" t="s">
        <v>12321</v>
      </c>
      <c r="G57" s="19" t="s">
        <v>12322</v>
      </c>
      <c r="H57" s="8" t="s">
        <v>12323</v>
      </c>
      <c r="I57" s="10" t="s">
        <v>268</v>
      </c>
      <c r="J57" s="19"/>
      <c r="K57" s="7" t="s">
        <v>32</v>
      </c>
      <c r="L57" s="19"/>
      <c r="M57" s="19"/>
      <c r="N57" s="7"/>
      <c r="O57" s="19" t="s">
        <v>59</v>
      </c>
      <c r="P57" s="7" t="s">
        <v>142</v>
      </c>
      <c r="Q57" s="7" t="s">
        <v>142</v>
      </c>
      <c r="R57" s="7" t="s">
        <v>115</v>
      </c>
      <c r="S57" s="10" t="s">
        <v>12396</v>
      </c>
      <c r="T57" s="10"/>
      <c r="U57" s="10"/>
    </row>
    <row r="58" spans="1:21" s="1" customFormat="1" ht="246.6" hidden="1">
      <c r="A58" s="8" t="s">
        <v>12397</v>
      </c>
      <c r="B58" s="6" t="s">
        <v>12369</v>
      </c>
      <c r="C58" s="6" t="s">
        <v>29</v>
      </c>
      <c r="D58" s="97">
        <v>4000004582</v>
      </c>
      <c r="E58" s="10" t="s">
        <v>305</v>
      </c>
      <c r="F58" s="7" t="s">
        <v>12321</v>
      </c>
      <c r="G58" s="19" t="s">
        <v>6813</v>
      </c>
      <c r="H58" s="8" t="s">
        <v>12323</v>
      </c>
      <c r="I58" s="10" t="s">
        <v>268</v>
      </c>
      <c r="J58" s="7"/>
      <c r="K58" s="7" t="s">
        <v>42</v>
      </c>
      <c r="L58" s="7"/>
      <c r="M58" s="7"/>
      <c r="N58" s="7"/>
      <c r="O58" s="7" t="s">
        <v>150</v>
      </c>
      <c r="P58" s="7" t="s">
        <v>121</v>
      </c>
      <c r="Q58" s="7" t="s">
        <v>34</v>
      </c>
      <c r="R58" s="9" t="s">
        <v>61</v>
      </c>
      <c r="S58" s="8" t="s">
        <v>12398</v>
      </c>
      <c r="T58" s="8"/>
      <c r="U58" s="10" t="s">
        <v>12399</v>
      </c>
    </row>
    <row r="59" spans="1:21" s="1" customFormat="1" ht="116.1" hidden="1">
      <c r="A59" s="7"/>
      <c r="B59" s="6" t="s">
        <v>12369</v>
      </c>
      <c r="C59" s="6" t="s">
        <v>29</v>
      </c>
      <c r="D59" s="6">
        <v>4000000908</v>
      </c>
      <c r="E59" s="8" t="s">
        <v>310</v>
      </c>
      <c r="F59" s="7" t="s">
        <v>12321</v>
      </c>
      <c r="G59" s="7" t="s">
        <v>12322</v>
      </c>
      <c r="H59" s="8" t="s">
        <v>12323</v>
      </c>
      <c r="I59" s="18" t="s">
        <v>12350</v>
      </c>
      <c r="J59" s="7"/>
      <c r="K59" s="12" t="s">
        <v>83</v>
      </c>
      <c r="L59" s="7"/>
      <c r="M59" s="7"/>
      <c r="N59" s="7"/>
      <c r="O59" s="7" t="s">
        <v>50</v>
      </c>
      <c r="P59" s="7" t="s">
        <v>311</v>
      </c>
      <c r="Q59" s="7" t="s">
        <v>311</v>
      </c>
      <c r="R59" s="7"/>
      <c r="S59" s="8" t="s">
        <v>312</v>
      </c>
      <c r="T59" s="8"/>
      <c r="U59" s="10"/>
    </row>
    <row r="60" spans="1:21" s="1" customFormat="1" ht="261" hidden="1">
      <c r="A60" s="143" t="s">
        <v>315</v>
      </c>
      <c r="B60" s="134" t="s">
        <v>12369</v>
      </c>
      <c r="C60" s="134" t="s">
        <v>29</v>
      </c>
      <c r="D60" s="134">
        <v>4000003598</v>
      </c>
      <c r="E60" s="81" t="s">
        <v>313</v>
      </c>
      <c r="F60" s="96" t="s">
        <v>12328</v>
      </c>
      <c r="G60" s="136" t="s">
        <v>6813</v>
      </c>
      <c r="H60" s="132" t="s">
        <v>7753</v>
      </c>
      <c r="I60" s="81" t="s">
        <v>12331</v>
      </c>
      <c r="J60" s="144" t="s">
        <v>12333</v>
      </c>
      <c r="K60" s="74" t="s">
        <v>42</v>
      </c>
      <c r="L60" s="144"/>
      <c r="M60" s="144"/>
      <c r="N60" s="132"/>
      <c r="O60" s="136" t="s">
        <v>180</v>
      </c>
      <c r="P60" s="137" t="s">
        <v>115</v>
      </c>
      <c r="Q60" s="136" t="s">
        <v>89</v>
      </c>
      <c r="R60" s="137" t="s">
        <v>115</v>
      </c>
      <c r="S60" s="136" t="s">
        <v>12400</v>
      </c>
      <c r="T60" s="144"/>
      <c r="U60" s="81"/>
    </row>
    <row r="61" spans="1:21" s="1" customFormat="1" ht="57.95" hidden="1">
      <c r="A61" s="7"/>
      <c r="B61" s="6" t="s">
        <v>12338</v>
      </c>
      <c r="C61" s="6" t="s">
        <v>29</v>
      </c>
      <c r="D61" s="41">
        <v>4000004770</v>
      </c>
      <c r="E61" s="10" t="s">
        <v>317</v>
      </c>
      <c r="F61" s="7" t="s">
        <v>12321</v>
      </c>
      <c r="G61" s="7" t="s">
        <v>6813</v>
      </c>
      <c r="H61" s="8" t="s">
        <v>40</v>
      </c>
      <c r="I61" s="8" t="s">
        <v>40</v>
      </c>
      <c r="J61" s="7"/>
      <c r="K61" s="7" t="s">
        <v>42</v>
      </c>
      <c r="L61" s="7"/>
      <c r="M61" s="7"/>
      <c r="N61" s="7" t="s">
        <v>83</v>
      </c>
      <c r="O61" s="7" t="s">
        <v>150</v>
      </c>
      <c r="P61" s="7" t="s">
        <v>121</v>
      </c>
      <c r="Q61" s="7" t="s">
        <v>213</v>
      </c>
      <c r="R61" s="7"/>
      <c r="S61" s="8" t="s">
        <v>318</v>
      </c>
      <c r="T61" s="8"/>
      <c r="U61" s="10"/>
    </row>
    <row r="62" spans="1:21" s="1" customFormat="1" ht="87" hidden="1">
      <c r="A62" s="7" t="s">
        <v>12401</v>
      </c>
      <c r="B62" s="6" t="s">
        <v>12320</v>
      </c>
      <c r="C62" s="6" t="s">
        <v>29</v>
      </c>
      <c r="D62" s="41">
        <v>4000004871</v>
      </c>
      <c r="E62" s="10" t="s">
        <v>319</v>
      </c>
      <c r="F62" s="7" t="s">
        <v>12321</v>
      </c>
      <c r="G62" s="7" t="s">
        <v>6813</v>
      </c>
      <c r="H62" s="8" t="s">
        <v>40</v>
      </c>
      <c r="I62" s="8" t="s">
        <v>40</v>
      </c>
      <c r="J62" s="7"/>
      <c r="K62" s="7" t="s">
        <v>233</v>
      </c>
      <c r="L62" s="7"/>
      <c r="M62" s="7"/>
      <c r="N62" s="7" t="s">
        <v>233</v>
      </c>
      <c r="O62" s="7" t="s">
        <v>150</v>
      </c>
      <c r="P62" s="7" t="s">
        <v>121</v>
      </c>
      <c r="Q62" s="7" t="s">
        <v>213</v>
      </c>
      <c r="R62" s="7"/>
      <c r="S62" s="8" t="s">
        <v>320</v>
      </c>
      <c r="T62" s="8"/>
      <c r="U62" s="10" t="s">
        <v>12402</v>
      </c>
    </row>
    <row r="63" spans="1:21" s="56" customFormat="1" ht="71.25" hidden="1" customHeight="1">
      <c r="A63" t="s">
        <v>277</v>
      </c>
      <c r="B63" s="73" t="s">
        <v>12338</v>
      </c>
      <c r="C63" s="53" t="s">
        <v>29</v>
      </c>
      <c r="D63" s="177">
        <v>4000004844</v>
      </c>
      <c r="E63" s="173" t="s">
        <v>12403</v>
      </c>
      <c r="F63" s="174" t="s">
        <v>12334</v>
      </c>
      <c r="G63" s="174" t="s">
        <v>6813</v>
      </c>
      <c r="H63" s="174" t="s">
        <v>12323</v>
      </c>
      <c r="I63" s="174" t="s">
        <v>268</v>
      </c>
      <c r="J63" s="52" t="s">
        <v>83</v>
      </c>
      <c r="K63" s="52" t="s">
        <v>233</v>
      </c>
      <c r="L63" s="52"/>
      <c r="M63" s="52"/>
      <c r="N63" s="52"/>
      <c r="O63" s="52" t="s">
        <v>222</v>
      </c>
      <c r="P63" s="52" t="s">
        <v>275</v>
      </c>
      <c r="Q63" s="52" t="s">
        <v>223</v>
      </c>
      <c r="R63" s="9" t="s">
        <v>61</v>
      </c>
      <c r="S63" s="33" t="s">
        <v>12404</v>
      </c>
      <c r="T63" s="54" t="s">
        <v>324</v>
      </c>
      <c r="U63" s="55"/>
    </row>
    <row r="64" spans="1:21" s="1" customFormat="1" ht="43.5" hidden="1">
      <c r="A64" s="10" t="s">
        <v>12405</v>
      </c>
      <c r="B64" s="10" t="s">
        <v>12338</v>
      </c>
      <c r="C64" s="10" t="s">
        <v>29</v>
      </c>
      <c r="D64" s="7">
        <v>4000004860</v>
      </c>
      <c r="E64" s="10" t="s">
        <v>327</v>
      </c>
      <c r="F64" s="10" t="s">
        <v>12321</v>
      </c>
      <c r="G64" s="10" t="s">
        <v>6813</v>
      </c>
      <c r="H64" s="10" t="s">
        <v>40</v>
      </c>
      <c r="I64" s="10" t="s">
        <v>40</v>
      </c>
      <c r="J64" s="10"/>
      <c r="K64" s="10" t="s">
        <v>328</v>
      </c>
      <c r="L64" s="10"/>
      <c r="M64" s="10"/>
      <c r="N64" s="10" t="s">
        <v>329</v>
      </c>
      <c r="O64" s="10" t="s">
        <v>50</v>
      </c>
      <c r="P64" s="10" t="s">
        <v>51</v>
      </c>
      <c r="Q64" s="10" t="s">
        <v>51</v>
      </c>
      <c r="R64" s="10"/>
      <c r="S64" s="10" t="s">
        <v>330</v>
      </c>
      <c r="T64" s="10"/>
      <c r="U64" s="10" t="s">
        <v>12406</v>
      </c>
    </row>
    <row r="65" spans="1:21" s="1" customFormat="1" ht="174" hidden="1">
      <c r="A65" s="10" t="s">
        <v>12407</v>
      </c>
      <c r="B65" s="10" t="s">
        <v>12320</v>
      </c>
      <c r="C65" s="10" t="s">
        <v>29</v>
      </c>
      <c r="D65" s="10">
        <v>4000004898</v>
      </c>
      <c r="E65" s="10" t="s">
        <v>332</v>
      </c>
      <c r="F65" s="10" t="s">
        <v>12321</v>
      </c>
      <c r="G65" s="10" t="s">
        <v>6813</v>
      </c>
      <c r="H65" s="10" t="s">
        <v>268</v>
      </c>
      <c r="I65" s="10" t="s">
        <v>12350</v>
      </c>
      <c r="J65" s="10"/>
      <c r="K65" s="10" t="s">
        <v>233</v>
      </c>
      <c r="L65" s="10"/>
      <c r="M65" s="10"/>
      <c r="N65" s="10"/>
      <c r="O65" s="10" t="s">
        <v>150</v>
      </c>
      <c r="P65" s="10" t="s">
        <v>234</v>
      </c>
      <c r="Q65" s="10" t="s">
        <v>234</v>
      </c>
      <c r="R65" s="10"/>
      <c r="S65" s="10" t="s">
        <v>333</v>
      </c>
      <c r="T65" s="10"/>
      <c r="U65" s="10" t="s">
        <v>12408</v>
      </c>
    </row>
    <row r="66" spans="1:21" s="1" customFormat="1" ht="275.45" hidden="1">
      <c r="A66" s="96" t="s">
        <v>12409</v>
      </c>
      <c r="B66" s="81" t="s">
        <v>12320</v>
      </c>
      <c r="C66" s="81" t="s">
        <v>29</v>
      </c>
      <c r="D66" s="81">
        <v>4000003855</v>
      </c>
      <c r="E66" s="81" t="s">
        <v>335</v>
      </c>
      <c r="F66" s="81" t="s">
        <v>12321</v>
      </c>
      <c r="G66" s="81" t="s">
        <v>12322</v>
      </c>
      <c r="H66" s="81" t="s">
        <v>40</v>
      </c>
      <c r="I66" s="81" t="s">
        <v>40</v>
      </c>
      <c r="J66" s="81"/>
      <c r="K66" s="81" t="s">
        <v>49</v>
      </c>
      <c r="L66" s="81"/>
      <c r="M66" s="81"/>
      <c r="N66" s="81" t="s">
        <v>42</v>
      </c>
      <c r="O66" s="81" t="s">
        <v>50</v>
      </c>
      <c r="P66" s="81" t="s">
        <v>51</v>
      </c>
      <c r="Q66" s="81" t="s">
        <v>89</v>
      </c>
      <c r="R66" s="81" t="s">
        <v>12334</v>
      </c>
      <c r="S66" s="81" t="s">
        <v>12410</v>
      </c>
      <c r="T66" s="81"/>
      <c r="U66" s="81" t="s">
        <v>12411</v>
      </c>
    </row>
    <row r="67" spans="1:21" s="1" customFormat="1" ht="101.45" hidden="1">
      <c r="A67" s="127" t="s">
        <v>87</v>
      </c>
      <c r="B67" s="74" t="s">
        <v>12369</v>
      </c>
      <c r="C67" s="74" t="s">
        <v>29</v>
      </c>
      <c r="D67" s="127">
        <v>4000004329</v>
      </c>
      <c r="E67" s="137" t="s">
        <v>338</v>
      </c>
      <c r="F67" s="127"/>
      <c r="G67" s="127" t="s">
        <v>6813</v>
      </c>
      <c r="H67" s="137" t="s">
        <v>40</v>
      </c>
      <c r="I67" s="81" t="s">
        <v>40</v>
      </c>
      <c r="J67" s="127"/>
      <c r="K67" s="127" t="s">
        <v>161</v>
      </c>
      <c r="L67" s="127"/>
      <c r="M67" s="127"/>
      <c r="N67" s="137" t="s">
        <v>203</v>
      </c>
      <c r="O67" s="127" t="s">
        <v>50</v>
      </c>
      <c r="P67" s="127" t="s">
        <v>51</v>
      </c>
      <c r="Q67" s="127" t="s">
        <v>89</v>
      </c>
      <c r="R67" s="127"/>
      <c r="S67" s="137" t="s">
        <v>12412</v>
      </c>
      <c r="T67" s="137"/>
      <c r="U67" s="127"/>
    </row>
    <row r="68" spans="1:21" s="1" customFormat="1" ht="72.599999999999994" hidden="1">
      <c r="A68" s="67" t="s">
        <v>343</v>
      </c>
      <c r="B68" s="12" t="s">
        <v>12369</v>
      </c>
      <c r="C68" s="12" t="s">
        <v>29</v>
      </c>
      <c r="D68" s="7">
        <v>4000004936</v>
      </c>
      <c r="E68" s="8" t="s">
        <v>340</v>
      </c>
      <c r="F68" s="7" t="s">
        <v>12328</v>
      </c>
      <c r="G68" s="7" t="s">
        <v>6813</v>
      </c>
      <c r="H68" s="8" t="s">
        <v>746</v>
      </c>
      <c r="I68" s="10" t="s">
        <v>12331</v>
      </c>
      <c r="J68" s="7"/>
      <c r="K68" s="7" t="s">
        <v>161</v>
      </c>
      <c r="L68" s="7"/>
      <c r="M68" s="7"/>
      <c r="N68" s="7"/>
      <c r="O68" s="7" t="s">
        <v>50</v>
      </c>
      <c r="P68" s="7" t="s">
        <v>51</v>
      </c>
      <c r="Q68" s="7" t="s">
        <v>51</v>
      </c>
      <c r="R68" s="7"/>
      <c r="S68" s="8" t="s">
        <v>12413</v>
      </c>
      <c r="T68" s="8"/>
      <c r="U68" s="7"/>
    </row>
    <row r="69" spans="1:21" s="1" customFormat="1" ht="261" hidden="1">
      <c r="A69" s="138" t="s">
        <v>12414</v>
      </c>
      <c r="B69" s="127" t="s">
        <v>12369</v>
      </c>
      <c r="C69" s="127" t="s">
        <v>29</v>
      </c>
      <c r="D69" s="127">
        <v>4000004946</v>
      </c>
      <c r="E69" s="127" t="s">
        <v>344</v>
      </c>
      <c r="F69" s="145" t="s">
        <v>12348</v>
      </c>
      <c r="G69" s="127" t="s">
        <v>6813</v>
      </c>
      <c r="H69" s="127" t="s">
        <v>7753</v>
      </c>
      <c r="I69" s="136" t="s">
        <v>12331</v>
      </c>
      <c r="J69" s="81" t="s">
        <v>329</v>
      </c>
      <c r="K69" s="127" t="s">
        <v>161</v>
      </c>
      <c r="L69" s="127"/>
      <c r="M69" s="127"/>
      <c r="N69" s="127"/>
      <c r="O69" s="127" t="s">
        <v>50</v>
      </c>
      <c r="P69" s="127" t="s">
        <v>51</v>
      </c>
      <c r="Q69" s="127" t="s">
        <v>89</v>
      </c>
      <c r="R69" s="127"/>
      <c r="S69" s="137" t="s">
        <v>12415</v>
      </c>
      <c r="T69" s="127"/>
      <c r="U69" s="127"/>
    </row>
    <row r="70" spans="1:21" s="1" customFormat="1" ht="57.95" hidden="1">
      <c r="A70" s="7" t="s">
        <v>350</v>
      </c>
      <c r="B70" s="6" t="s">
        <v>12369</v>
      </c>
      <c r="C70" s="6" t="s">
        <v>29</v>
      </c>
      <c r="D70" s="84">
        <v>4000004959</v>
      </c>
      <c r="E70" s="10" t="s">
        <v>348</v>
      </c>
      <c r="F70" s="7" t="s">
        <v>12328</v>
      </c>
      <c r="G70" s="7" t="s">
        <v>12322</v>
      </c>
      <c r="H70" s="8" t="s">
        <v>40</v>
      </c>
      <c r="I70" s="8" t="s">
        <v>40</v>
      </c>
      <c r="J70" s="7"/>
      <c r="K70" s="7" t="s">
        <v>161</v>
      </c>
      <c r="L70" s="7"/>
      <c r="M70" s="7"/>
      <c r="N70" s="7" t="s">
        <v>203</v>
      </c>
      <c r="O70" s="7" t="s">
        <v>150</v>
      </c>
      <c r="P70" s="7" t="s">
        <v>121</v>
      </c>
      <c r="Q70" s="7" t="s">
        <v>121</v>
      </c>
      <c r="R70" s="7" t="s">
        <v>52</v>
      </c>
      <c r="S70" s="8" t="s">
        <v>349</v>
      </c>
      <c r="T70" s="8"/>
      <c r="U70" s="7"/>
    </row>
    <row r="71" spans="1:21" s="1" customFormat="1" ht="144.94999999999999" hidden="1">
      <c r="A71" s="7" t="s">
        <v>354</v>
      </c>
      <c r="B71" s="6" t="s">
        <v>12320</v>
      </c>
      <c r="C71" s="6" t="s">
        <v>29</v>
      </c>
      <c r="D71" s="6">
        <v>4000004968</v>
      </c>
      <c r="E71" s="12" t="s">
        <v>351</v>
      </c>
      <c r="F71" s="7" t="s">
        <v>12328</v>
      </c>
      <c r="G71" s="7" t="s">
        <v>6813</v>
      </c>
      <c r="H71" s="8" t="s">
        <v>12323</v>
      </c>
      <c r="I71" s="8" t="s">
        <v>12331</v>
      </c>
      <c r="J71" s="7"/>
      <c r="K71" s="7" t="s">
        <v>161</v>
      </c>
      <c r="L71" s="7"/>
      <c r="M71" s="7"/>
      <c r="N71" s="7"/>
      <c r="O71" s="7" t="s">
        <v>92</v>
      </c>
      <c r="P71" s="7" t="s">
        <v>93</v>
      </c>
      <c r="Q71" s="7" t="s">
        <v>352</v>
      </c>
      <c r="R71" s="7"/>
      <c r="S71" s="8" t="s">
        <v>12416</v>
      </c>
      <c r="T71" s="8"/>
      <c r="U71" s="7"/>
    </row>
    <row r="72" spans="1:21" s="1" customFormat="1" hidden="1">
      <c r="A72" s="7" t="s">
        <v>360</v>
      </c>
      <c r="B72" s="6"/>
      <c r="C72" s="6" t="s">
        <v>29</v>
      </c>
      <c r="D72" s="64">
        <v>4000004563</v>
      </c>
      <c r="E72" s="8"/>
      <c r="F72" s="7"/>
      <c r="G72" s="7"/>
      <c r="H72" s="8" t="s">
        <v>403</v>
      </c>
      <c r="I72" s="8" t="s">
        <v>40</v>
      </c>
      <c r="J72" s="7"/>
      <c r="K72" s="7" t="s">
        <v>126</v>
      </c>
      <c r="L72" s="7"/>
      <c r="M72" s="7"/>
      <c r="N72" s="7" t="s">
        <v>126</v>
      </c>
      <c r="O72" s="7" t="s">
        <v>50</v>
      </c>
      <c r="P72" s="7"/>
      <c r="Q72" s="7"/>
      <c r="R72" s="7"/>
      <c r="S72" s="8"/>
      <c r="T72" s="8"/>
      <c r="U72" s="7"/>
    </row>
    <row r="73" spans="1:21" s="1" customFormat="1" ht="29.1" hidden="1">
      <c r="A73" s="7" t="s">
        <v>360</v>
      </c>
      <c r="B73" s="6" t="s">
        <v>12320</v>
      </c>
      <c r="C73" s="6" t="s">
        <v>29</v>
      </c>
      <c r="D73" s="6">
        <v>4000004909</v>
      </c>
      <c r="E73" s="8" t="s">
        <v>357</v>
      </c>
      <c r="F73" s="7" t="s">
        <v>12328</v>
      </c>
      <c r="G73" s="7" t="s">
        <v>6813</v>
      </c>
      <c r="H73" s="8" t="s">
        <v>12323</v>
      </c>
      <c r="I73" s="8" t="s">
        <v>12350</v>
      </c>
      <c r="J73" s="7" t="s">
        <v>329</v>
      </c>
      <c r="K73" s="7" t="s">
        <v>329</v>
      </c>
      <c r="L73" s="7"/>
      <c r="M73" s="7"/>
      <c r="N73" s="7"/>
      <c r="O73" s="7" t="s">
        <v>150</v>
      </c>
      <c r="P73" s="7" t="s">
        <v>234</v>
      </c>
      <c r="Q73" s="7"/>
      <c r="R73" s="7"/>
      <c r="S73" s="8" t="s">
        <v>359</v>
      </c>
      <c r="T73" s="8"/>
      <c r="U73" s="7"/>
    </row>
    <row r="74" spans="1:21" s="1" customFormat="1" hidden="1">
      <c r="A74" s="7" t="s">
        <v>360</v>
      </c>
      <c r="B74" s="6" t="s">
        <v>12320</v>
      </c>
      <c r="C74" s="6" t="s">
        <v>29</v>
      </c>
      <c r="D74" s="6">
        <v>4000004029</v>
      </c>
      <c r="E74" s="8" t="s">
        <v>361</v>
      </c>
      <c r="F74" s="7" t="s">
        <v>12321</v>
      </c>
      <c r="G74" s="7" t="s">
        <v>12322</v>
      </c>
      <c r="H74" s="8" t="s">
        <v>403</v>
      </c>
      <c r="I74" s="8" t="s">
        <v>40</v>
      </c>
      <c r="J74" s="7" t="s">
        <v>12417</v>
      </c>
      <c r="K74" s="7" t="s">
        <v>329</v>
      </c>
      <c r="L74" s="7"/>
      <c r="M74" s="7"/>
      <c r="N74" s="7" t="s">
        <v>329</v>
      </c>
      <c r="O74" s="7" t="s">
        <v>50</v>
      </c>
      <c r="P74" s="7" t="s">
        <v>51</v>
      </c>
      <c r="Q74" s="7" t="s">
        <v>51</v>
      </c>
      <c r="R74" s="7" t="s">
        <v>115</v>
      </c>
      <c r="S74" s="8"/>
      <c r="T74" s="8"/>
      <c r="U74" s="7"/>
    </row>
    <row r="75" spans="1:21" s="1" customFormat="1" ht="29.1" hidden="1">
      <c r="A75" s="7" t="s">
        <v>364</v>
      </c>
      <c r="B75" s="6" t="s">
        <v>12320</v>
      </c>
      <c r="C75" s="6" t="s">
        <v>29</v>
      </c>
      <c r="D75" s="6">
        <v>4000003693</v>
      </c>
      <c r="E75" s="8" t="s">
        <v>12418</v>
      </c>
      <c r="F75" s="7" t="s">
        <v>12321</v>
      </c>
      <c r="G75" s="7" t="s">
        <v>12322</v>
      </c>
      <c r="H75" s="8" t="s">
        <v>7753</v>
      </c>
      <c r="I75" s="8" t="s">
        <v>12350</v>
      </c>
      <c r="J75" s="7" t="s">
        <v>12419</v>
      </c>
      <c r="K75" s="7"/>
      <c r="L75" s="7"/>
      <c r="M75" s="7"/>
      <c r="N75" s="7"/>
      <c r="O75" s="7" t="s">
        <v>50</v>
      </c>
      <c r="P75" s="7" t="s">
        <v>198</v>
      </c>
      <c r="Q75" s="7"/>
      <c r="R75" s="7"/>
      <c r="S75" s="8" t="s">
        <v>363</v>
      </c>
      <c r="T75" s="8"/>
      <c r="U75" s="7"/>
    </row>
    <row r="76" spans="1:21" s="1" customFormat="1" ht="29.1" hidden="1">
      <c r="A76" s="7" t="s">
        <v>360</v>
      </c>
      <c r="B76" s="6" t="s">
        <v>12320</v>
      </c>
      <c r="C76" s="6" t="s">
        <v>29</v>
      </c>
      <c r="D76" s="6">
        <v>4000003332</v>
      </c>
      <c r="E76" s="8" t="s">
        <v>365</v>
      </c>
      <c r="F76" s="7" t="s">
        <v>12328</v>
      </c>
      <c r="G76" s="7" t="s">
        <v>12322</v>
      </c>
      <c r="H76" s="8" t="s">
        <v>403</v>
      </c>
      <c r="I76" s="8" t="s">
        <v>40</v>
      </c>
      <c r="J76" s="7" t="s">
        <v>12324</v>
      </c>
      <c r="K76" s="7" t="s">
        <v>126</v>
      </c>
      <c r="L76" s="7"/>
      <c r="M76" s="7"/>
      <c r="N76" s="7" t="s">
        <v>126</v>
      </c>
      <c r="O76" s="7" t="s">
        <v>150</v>
      </c>
      <c r="P76" s="7" t="s">
        <v>384</v>
      </c>
      <c r="Q76" s="7" t="s">
        <v>384</v>
      </c>
      <c r="R76" s="7"/>
      <c r="S76" s="8"/>
      <c r="T76" s="8"/>
      <c r="U76" s="7"/>
    </row>
    <row r="77" spans="1:21" s="1" customFormat="1" ht="72.599999999999994" hidden="1">
      <c r="A77" s="7"/>
      <c r="B77" s="6" t="s">
        <v>12369</v>
      </c>
      <c r="C77" s="6" t="s">
        <v>29</v>
      </c>
      <c r="D77" s="6">
        <v>4000004978</v>
      </c>
      <c r="E77" s="8" t="s">
        <v>366</v>
      </c>
      <c r="F77" s="7" t="s">
        <v>12348</v>
      </c>
      <c r="G77" s="7" t="s">
        <v>6813</v>
      </c>
      <c r="H77" s="8" t="s">
        <v>40</v>
      </c>
      <c r="I77" s="8" t="s">
        <v>40</v>
      </c>
      <c r="J77" s="7"/>
      <c r="K77" s="7" t="s">
        <v>203</v>
      </c>
      <c r="L77" s="7"/>
      <c r="M77" s="7"/>
      <c r="N77" s="7" t="s">
        <v>404</v>
      </c>
      <c r="O77" s="7" t="s">
        <v>33</v>
      </c>
      <c r="P77" s="7" t="s">
        <v>296</v>
      </c>
      <c r="Q77" s="7" t="s">
        <v>367</v>
      </c>
      <c r="R77" s="7"/>
      <c r="S77" s="8" t="s">
        <v>368</v>
      </c>
      <c r="T77" s="8"/>
      <c r="U77" s="7"/>
    </row>
    <row r="78" spans="1:21" s="1" customFormat="1" ht="144.94999999999999" hidden="1">
      <c r="A78" s="127"/>
      <c r="B78" s="139" t="s">
        <v>12320</v>
      </c>
      <c r="C78" s="139" t="s">
        <v>29</v>
      </c>
      <c r="D78" s="178">
        <v>4000005011</v>
      </c>
      <c r="E78" s="178" t="s">
        <v>369</v>
      </c>
      <c r="F78" s="127" t="s">
        <v>12321</v>
      </c>
      <c r="G78" s="127" t="s">
        <v>6813</v>
      </c>
      <c r="H78" s="137" t="s">
        <v>40</v>
      </c>
      <c r="I78" s="136" t="s">
        <v>40</v>
      </c>
      <c r="J78" s="127"/>
      <c r="K78" s="127" t="s">
        <v>203</v>
      </c>
      <c r="L78" s="127"/>
      <c r="M78" s="127"/>
      <c r="N78" s="127"/>
      <c r="O78" s="127" t="s">
        <v>50</v>
      </c>
      <c r="P78" s="127" t="s">
        <v>51</v>
      </c>
      <c r="Q78" s="127" t="s">
        <v>89</v>
      </c>
      <c r="R78" s="127"/>
      <c r="S78" s="137" t="s">
        <v>12420</v>
      </c>
      <c r="T78" s="137"/>
      <c r="U78" s="127"/>
    </row>
    <row r="79" spans="1:21" s="1" customFormat="1" ht="26.25" hidden="1" customHeight="1">
      <c r="A79" s="67" t="s">
        <v>12421</v>
      </c>
      <c r="B79" s="6" t="s">
        <v>12369</v>
      </c>
      <c r="C79" s="6" t="s">
        <v>29</v>
      </c>
      <c r="D79" s="179">
        <v>4000003493</v>
      </c>
      <c r="E79" s="180" t="s">
        <v>4708</v>
      </c>
      <c r="F79" s="7" t="s">
        <v>12321</v>
      </c>
      <c r="G79" s="7" t="s">
        <v>6813</v>
      </c>
      <c r="H79" s="8" t="s">
        <v>12323</v>
      </c>
      <c r="I79" s="8" t="s">
        <v>12331</v>
      </c>
      <c r="J79" s="7" t="s">
        <v>12422</v>
      </c>
      <c r="K79" s="7" t="s">
        <v>203</v>
      </c>
      <c r="L79" s="7"/>
      <c r="M79" s="7"/>
      <c r="N79" s="7"/>
      <c r="O79" s="7" t="s">
        <v>92</v>
      </c>
      <c r="P79" s="7" t="s">
        <v>93</v>
      </c>
      <c r="Q79" s="7" t="s">
        <v>352</v>
      </c>
      <c r="R79" s="7"/>
      <c r="S79" s="8" t="s">
        <v>12423</v>
      </c>
      <c r="T79" s="8"/>
      <c r="U79" s="7"/>
    </row>
    <row r="80" spans="1:21" s="1" customFormat="1" ht="17.25" hidden="1" customHeight="1">
      <c r="A80" s="7" t="s">
        <v>12424</v>
      </c>
      <c r="B80" s="6" t="s">
        <v>12320</v>
      </c>
      <c r="C80" s="6" t="s">
        <v>29</v>
      </c>
      <c r="D80" s="179">
        <v>4000005010</v>
      </c>
      <c r="E80" t="s">
        <v>374</v>
      </c>
      <c r="F80" s="7" t="s">
        <v>12321</v>
      </c>
      <c r="G80" s="7" t="s">
        <v>6813</v>
      </c>
      <c r="H80" s="8" t="s">
        <v>12323</v>
      </c>
      <c r="I80" s="18" t="s">
        <v>40</v>
      </c>
      <c r="J80" s="7"/>
      <c r="K80" s="7" t="s">
        <v>203</v>
      </c>
      <c r="L80" s="7"/>
      <c r="M80" s="7"/>
      <c r="N80" s="7"/>
      <c r="O80" s="7" t="s">
        <v>92</v>
      </c>
      <c r="P80" s="7" t="s">
        <v>93</v>
      </c>
      <c r="Q80" s="7" t="s">
        <v>352</v>
      </c>
      <c r="R80" s="7"/>
      <c r="S80" s="8" t="s">
        <v>375</v>
      </c>
      <c r="T80" s="8"/>
      <c r="U80" s="7"/>
    </row>
    <row r="81" spans="1:21" s="47" customFormat="1" ht="87" hidden="1">
      <c r="A81" s="69" t="s">
        <v>12425</v>
      </c>
      <c r="B81" s="166" t="s">
        <v>12369</v>
      </c>
      <c r="C81" s="166" t="s">
        <v>29</v>
      </c>
      <c r="D81" s="65">
        <v>4000002962</v>
      </c>
      <c r="E81" s="181" t="s">
        <v>376</v>
      </c>
      <c r="F81" s="168" t="s">
        <v>12321</v>
      </c>
      <c r="G81" s="168" t="s">
        <v>12322</v>
      </c>
      <c r="H81" s="182" t="s">
        <v>715</v>
      </c>
      <c r="I81" s="149" t="s">
        <v>6110</v>
      </c>
      <c r="J81" s="150" t="s">
        <v>12426</v>
      </c>
      <c r="K81" s="150" t="s">
        <v>329</v>
      </c>
      <c r="L81" s="168"/>
      <c r="M81" s="168"/>
      <c r="N81" s="168"/>
      <c r="O81" s="168" t="s">
        <v>222</v>
      </c>
      <c r="P81" s="150" t="s">
        <v>198</v>
      </c>
      <c r="Q81" s="168" t="s">
        <v>223</v>
      </c>
      <c r="R81" s="168"/>
      <c r="S81" s="76" t="s">
        <v>12427</v>
      </c>
      <c r="T81" s="166"/>
      <c r="U81" s="65" t="s">
        <v>12428</v>
      </c>
    </row>
    <row r="82" spans="1:21" s="1" customFormat="1" ht="116.1" hidden="1">
      <c r="A82" s="68" t="s">
        <v>387</v>
      </c>
      <c r="B82" s="6" t="s">
        <v>12338</v>
      </c>
      <c r="C82" s="6" t="s">
        <v>29</v>
      </c>
      <c r="D82" s="6">
        <v>4000005118</v>
      </c>
      <c r="E82" s="8" t="s">
        <v>381</v>
      </c>
      <c r="F82" s="7" t="s">
        <v>12321</v>
      </c>
      <c r="G82" s="7" t="s">
        <v>6813</v>
      </c>
      <c r="H82" s="8" t="s">
        <v>12323</v>
      </c>
      <c r="I82" s="8" t="s">
        <v>7701</v>
      </c>
      <c r="J82" s="7"/>
      <c r="K82" s="7" t="s">
        <v>382</v>
      </c>
      <c r="L82" s="7"/>
      <c r="M82" s="7"/>
      <c r="N82" s="7"/>
      <c r="O82" s="7" t="s">
        <v>383</v>
      </c>
      <c r="P82" s="7" t="s">
        <v>384</v>
      </c>
      <c r="Q82" s="7" t="s">
        <v>384</v>
      </c>
      <c r="R82" s="7"/>
      <c r="S82" s="59" t="s">
        <v>12429</v>
      </c>
      <c r="T82" s="8"/>
      <c r="U82" s="7"/>
    </row>
    <row r="83" spans="1:21" ht="87" hidden="1">
      <c r="A83" s="70" t="s">
        <v>392</v>
      </c>
      <c r="B83" s="43" t="s">
        <v>12338</v>
      </c>
      <c r="C83" s="43" t="s">
        <v>29</v>
      </c>
      <c r="D83" s="43">
        <v>4000005096</v>
      </c>
      <c r="E83" s="59" t="s">
        <v>389</v>
      </c>
      <c r="F83" s="60" t="s">
        <v>12328</v>
      </c>
      <c r="G83" s="60" t="s">
        <v>6813</v>
      </c>
      <c r="H83" s="59" t="s">
        <v>40</v>
      </c>
      <c r="I83" s="59" t="s">
        <v>40</v>
      </c>
      <c r="J83" t="s">
        <v>12430</v>
      </c>
      <c r="K83" s="7" t="s">
        <v>382</v>
      </c>
      <c r="L83" s="60"/>
      <c r="M83" s="60"/>
      <c r="N83" s="7" t="s">
        <v>382</v>
      </c>
      <c r="O83" s="60" t="s">
        <v>59</v>
      </c>
      <c r="P83" s="60" t="s">
        <v>142</v>
      </c>
      <c r="Q83" s="60" t="s">
        <v>142</v>
      </c>
      <c r="R83" s="60"/>
      <c r="S83" s="59" t="s">
        <v>390</v>
      </c>
      <c r="T83" s="59"/>
      <c r="U83" s="60"/>
    </row>
    <row r="84" spans="1:21" ht="57.95" hidden="1">
      <c r="A84" s="60" t="s">
        <v>396</v>
      </c>
      <c r="B84" s="43" t="s">
        <v>12369</v>
      </c>
      <c r="C84" s="43" t="s">
        <v>29</v>
      </c>
      <c r="D84" s="183">
        <v>4000001281</v>
      </c>
      <c r="E84" s="59" t="s">
        <v>393</v>
      </c>
      <c r="F84" s="60" t="s">
        <v>12321</v>
      </c>
      <c r="G84" s="60" t="s">
        <v>12322</v>
      </c>
      <c r="H84" s="59" t="s">
        <v>12323</v>
      </c>
      <c r="I84" t="s">
        <v>268</v>
      </c>
      <c r="J84" s="60" t="s">
        <v>12370</v>
      </c>
      <c r="K84" t="s">
        <v>382</v>
      </c>
      <c r="L84" s="60"/>
      <c r="M84" s="60"/>
      <c r="N84" s="60"/>
      <c r="O84" s="60" t="s">
        <v>92</v>
      </c>
      <c r="P84" s="60" t="s">
        <v>93</v>
      </c>
      <c r="Q84" s="60" t="s">
        <v>93</v>
      </c>
      <c r="R84" s="60"/>
      <c r="S84" s="59" t="s">
        <v>12431</v>
      </c>
      <c r="T84" s="59"/>
      <c r="U84" s="60"/>
    </row>
    <row r="85" spans="1:21" hidden="1">
      <c r="A85" s="60"/>
      <c r="B85" s="43" t="s">
        <v>12338</v>
      </c>
      <c r="C85" s="43" t="s">
        <v>29</v>
      </c>
      <c r="D85" s="43">
        <v>4000004887</v>
      </c>
      <c r="E85" s="61"/>
      <c r="F85" s="60" t="s">
        <v>12321</v>
      </c>
      <c r="G85" s="60" t="s">
        <v>6813</v>
      </c>
      <c r="H85" s="59" t="s">
        <v>40</v>
      </c>
      <c r="I85" s="59" t="s">
        <v>40</v>
      </c>
      <c r="J85" s="60"/>
      <c r="K85" s="60" t="s">
        <v>203</v>
      </c>
      <c r="L85" s="60"/>
      <c r="M85" s="60"/>
      <c r="N85" s="60" t="s">
        <v>203</v>
      </c>
      <c r="O85" s="60" t="s">
        <v>59</v>
      </c>
      <c r="P85" s="60" t="s">
        <v>296</v>
      </c>
      <c r="Q85" s="60" t="s">
        <v>398</v>
      </c>
      <c r="R85" s="60"/>
      <c r="S85" s="59" t="s">
        <v>399</v>
      </c>
      <c r="T85" s="59"/>
      <c r="U85" s="60"/>
    </row>
    <row r="86" spans="1:21" ht="43.5" hidden="1">
      <c r="A86" t="s">
        <v>407</v>
      </c>
      <c r="B86" s="43" t="s">
        <v>12369</v>
      </c>
      <c r="C86" s="43" t="s">
        <v>29</v>
      </c>
      <c r="D86" s="43">
        <v>4000003240</v>
      </c>
      <c r="E86" s="82" t="s">
        <v>402</v>
      </c>
      <c r="F86" s="60" t="s">
        <v>12321</v>
      </c>
      <c r="G86" s="60" t="s">
        <v>6813</v>
      </c>
      <c r="H86" t="s">
        <v>7753</v>
      </c>
      <c r="I86" t="s">
        <v>12331</v>
      </c>
      <c r="J86" s="60"/>
      <c r="K86" s="60" t="s">
        <v>404</v>
      </c>
      <c r="L86" s="60"/>
      <c r="M86" s="60"/>
      <c r="N86" s="60"/>
      <c r="O86" s="60" t="s">
        <v>59</v>
      </c>
      <c r="P86" s="60" t="s">
        <v>142</v>
      </c>
      <c r="Q86" s="60" t="s">
        <v>142</v>
      </c>
      <c r="R86" s="60"/>
      <c r="S86" s="59" t="s">
        <v>405</v>
      </c>
      <c r="T86" s="59"/>
      <c r="U86" s="60"/>
    </row>
    <row r="87" spans="1:21" ht="159.6" hidden="1">
      <c r="A87" s="146" t="s">
        <v>12432</v>
      </c>
      <c r="B87" s="43" t="s">
        <v>12369</v>
      </c>
      <c r="C87" s="43" t="s">
        <v>29</v>
      </c>
      <c r="D87" s="86">
        <v>4000005008</v>
      </c>
      <c r="E87" s="10" t="s">
        <v>409</v>
      </c>
      <c r="F87" s="60" t="s">
        <v>12321</v>
      </c>
      <c r="G87" s="60" t="s">
        <v>6813</v>
      </c>
      <c r="H87" s="59" t="s">
        <v>12323</v>
      </c>
      <c r="I87" s="59" t="s">
        <v>268</v>
      </c>
      <c r="J87" s="60"/>
      <c r="K87" s="60" t="s">
        <v>382</v>
      </c>
      <c r="L87" s="60"/>
      <c r="M87" s="60"/>
      <c r="N87" s="60"/>
      <c r="O87" s="60" t="s">
        <v>59</v>
      </c>
      <c r="P87" s="60" t="s">
        <v>142</v>
      </c>
      <c r="Q87" s="60" t="s">
        <v>193</v>
      </c>
      <c r="R87" s="60"/>
      <c r="S87" s="59" t="s">
        <v>12433</v>
      </c>
      <c r="T87" s="59"/>
      <c r="U87" s="60"/>
    </row>
    <row r="88" spans="1:21" ht="72.599999999999994" hidden="1">
      <c r="A88" s="69" t="s">
        <v>418</v>
      </c>
      <c r="B88" s="43" t="s">
        <v>12338</v>
      </c>
      <c r="C88" s="43" t="s">
        <v>29</v>
      </c>
      <c r="D88" s="43">
        <v>4000005100</v>
      </c>
      <c r="E88" s="12" t="s">
        <v>415</v>
      </c>
      <c r="F88" t="s">
        <v>12328</v>
      </c>
      <c r="G88" s="60" t="s">
        <v>6813</v>
      </c>
      <c r="H88" s="59" t="s">
        <v>40</v>
      </c>
      <c r="I88" s="59" t="s">
        <v>40</v>
      </c>
      <c r="J88" t="s">
        <v>382</v>
      </c>
      <c r="K88" s="60" t="s">
        <v>382</v>
      </c>
      <c r="L88" s="60"/>
      <c r="M88" s="60"/>
      <c r="N88" s="60"/>
      <c r="O88" s="60" t="s">
        <v>59</v>
      </c>
      <c r="P88" s="60" t="s">
        <v>142</v>
      </c>
      <c r="Q88" s="60" t="s">
        <v>142</v>
      </c>
      <c r="R88" s="9" t="s">
        <v>61</v>
      </c>
      <c r="S88" s="59" t="s">
        <v>416</v>
      </c>
      <c r="T88" t="s">
        <v>417</v>
      </c>
      <c r="U88" s="60"/>
    </row>
    <row r="89" spans="1:21" ht="29.1" hidden="1">
      <c r="A89" s="60"/>
      <c r="B89" s="140" t="s">
        <v>12338</v>
      </c>
      <c r="C89" s="140" t="s">
        <v>29</v>
      </c>
      <c r="D89" s="43">
        <v>4000005137</v>
      </c>
      <c r="E89" s="66" t="s">
        <v>419</v>
      </c>
      <c r="F89" s="176" t="s">
        <v>12321</v>
      </c>
      <c r="G89" s="176" t="s">
        <v>6813</v>
      </c>
      <c r="H89" s="184" t="s">
        <v>12323</v>
      </c>
      <c r="I89" s="184" t="s">
        <v>12331</v>
      </c>
      <c r="J89" s="60"/>
      <c r="K89" s="60" t="s">
        <v>382</v>
      </c>
      <c r="L89" s="60"/>
      <c r="M89" s="60"/>
      <c r="N89" s="60"/>
      <c r="O89" s="176" t="s">
        <v>33</v>
      </c>
      <c r="P89" s="176" t="s">
        <v>93</v>
      </c>
      <c r="Q89" s="176" t="s">
        <v>34</v>
      </c>
      <c r="R89" s="60"/>
      <c r="S89" t="s">
        <v>12434</v>
      </c>
      <c r="T89" s="59"/>
      <c r="U89" s="60"/>
    </row>
    <row r="90" spans="1:21" ht="87" hidden="1">
      <c r="A90" t="s">
        <v>426</v>
      </c>
      <c r="B90" s="1" t="s">
        <v>12369</v>
      </c>
      <c r="C90" s="6" t="s">
        <v>29</v>
      </c>
      <c r="D90" s="72">
        <v>4000001276</v>
      </c>
      <c r="E90" s="7" t="s">
        <v>423</v>
      </c>
      <c r="F90" s="60" t="s">
        <v>12348</v>
      </c>
      <c r="G90" s="7" t="s">
        <v>12322</v>
      </c>
      <c r="H90" s="7" t="s">
        <v>12323</v>
      </c>
      <c r="I90" s="7" t="s">
        <v>268</v>
      </c>
      <c r="J90" s="7" t="s">
        <v>12370</v>
      </c>
      <c r="K90" s="7" t="s">
        <v>161</v>
      </c>
      <c r="L90" s="60"/>
      <c r="M90" s="60"/>
      <c r="N90" s="60"/>
      <c r="O90" s="7" t="s">
        <v>92</v>
      </c>
      <c r="P90" s="7" t="s">
        <v>93</v>
      </c>
      <c r="Q90" s="7" t="s">
        <v>93</v>
      </c>
      <c r="R90" s="7" t="s">
        <v>115</v>
      </c>
      <c r="S90" s="59" t="s">
        <v>12435</v>
      </c>
      <c r="T90" s="59"/>
      <c r="U90" s="60"/>
    </row>
    <row r="91" spans="1:21" hidden="1">
      <c r="A91" t="s">
        <v>431</v>
      </c>
      <c r="B91" t="s">
        <v>12369</v>
      </c>
      <c r="C91" s="75" t="s">
        <v>29</v>
      </c>
      <c r="D91" s="140">
        <v>4000001167</v>
      </c>
      <c r="E91" t="s">
        <v>428</v>
      </c>
      <c r="F91" t="s">
        <v>12348</v>
      </c>
      <c r="G91" t="s">
        <v>12322</v>
      </c>
      <c r="H91" t="s">
        <v>403</v>
      </c>
      <c r="I91" s="185" t="s">
        <v>268</v>
      </c>
      <c r="J91" s="186"/>
      <c r="K91" s="186" t="s">
        <v>404</v>
      </c>
      <c r="L91" s="186"/>
      <c r="M91" s="186"/>
      <c r="N91" s="186"/>
      <c r="O91" s="186" t="s">
        <v>150</v>
      </c>
      <c r="P91" s="186"/>
      <c r="Q91" s="186" t="s">
        <v>34</v>
      </c>
      <c r="R91" t="s">
        <v>115</v>
      </c>
      <c r="S91" s="185" t="s">
        <v>12436</v>
      </c>
      <c r="T91" s="185"/>
      <c r="U91" s="186"/>
    </row>
    <row r="92" spans="1:21" s="62" customFormat="1" ht="29.1" hidden="1">
      <c r="A92" s="123" t="s">
        <v>435</v>
      </c>
      <c r="B92" s="140" t="s">
        <v>12358</v>
      </c>
      <c r="C92" s="140" t="s">
        <v>29</v>
      </c>
      <c r="D92" s="140">
        <v>4000005123</v>
      </c>
      <c r="E92" s="140" t="s">
        <v>433</v>
      </c>
      <c r="F92" s="176" t="s">
        <v>12321</v>
      </c>
      <c r="G92" s="176" t="s">
        <v>6813</v>
      </c>
      <c r="H92" s="184" t="s">
        <v>40</v>
      </c>
      <c r="I92" s="184" t="s">
        <v>40</v>
      </c>
      <c r="J92" s="176" t="s">
        <v>382</v>
      </c>
      <c r="K92" s="176" t="s">
        <v>382</v>
      </c>
      <c r="L92" s="176"/>
      <c r="M92" s="176"/>
      <c r="N92" s="176"/>
      <c r="O92" s="176" t="s">
        <v>67</v>
      </c>
      <c r="P92" s="176" t="s">
        <v>51</v>
      </c>
      <c r="Q92" s="176" t="s">
        <v>68</v>
      </c>
      <c r="R92" s="176"/>
      <c r="S92" s="184" t="s">
        <v>12437</v>
      </c>
      <c r="T92" s="184"/>
      <c r="U92" s="176"/>
    </row>
    <row r="93" spans="1:21" ht="87" hidden="1">
      <c r="A93" s="187"/>
      <c r="B93" s="187" t="s">
        <v>12358</v>
      </c>
      <c r="C93" s="187" t="s">
        <v>436</v>
      </c>
      <c r="D93" s="187">
        <v>4000005070</v>
      </c>
      <c r="E93" s="188" t="s">
        <v>437</v>
      </c>
      <c r="F93" s="189" t="s">
        <v>12321</v>
      </c>
      <c r="G93" s="189" t="s">
        <v>6813</v>
      </c>
      <c r="H93" s="190" t="s">
        <v>403</v>
      </c>
      <c r="I93" s="8" t="s">
        <v>40</v>
      </c>
      <c r="J93" s="189" t="s">
        <v>404</v>
      </c>
      <c r="K93" s="189" t="s">
        <v>438</v>
      </c>
      <c r="L93" s="189"/>
      <c r="M93" s="189"/>
      <c r="N93" s="189" t="s">
        <v>439</v>
      </c>
      <c r="O93" s="189" t="s">
        <v>50</v>
      </c>
      <c r="P93" s="189" t="s">
        <v>51</v>
      </c>
      <c r="Q93" s="189" t="s">
        <v>440</v>
      </c>
      <c r="R93" s="189"/>
      <c r="S93" s="190" t="s">
        <v>441</v>
      </c>
      <c r="T93" s="190"/>
      <c r="U93" s="191"/>
    </row>
    <row r="94" spans="1:21" ht="29.1" hidden="1">
      <c r="A94" t="s">
        <v>445</v>
      </c>
      <c r="B94" s="140" t="s">
        <v>12338</v>
      </c>
      <c r="C94" s="140" t="s">
        <v>29</v>
      </c>
      <c r="D94" s="140">
        <v>4000005128</v>
      </c>
      <c r="E94" s="184" t="s">
        <v>442</v>
      </c>
      <c r="F94" s="176" t="s">
        <v>12321</v>
      </c>
      <c r="G94" s="176" t="s">
        <v>6813</v>
      </c>
      <c r="H94" s="184" t="s">
        <v>12323</v>
      </c>
      <c r="I94" t="s">
        <v>12331</v>
      </c>
      <c r="J94" s="176" t="s">
        <v>382</v>
      </c>
      <c r="K94" s="176" t="s">
        <v>382</v>
      </c>
      <c r="L94" s="176"/>
      <c r="M94" s="176"/>
      <c r="N94" s="176"/>
      <c r="O94" s="176" t="s">
        <v>150</v>
      </c>
      <c r="P94" s="176" t="s">
        <v>384</v>
      </c>
      <c r="Q94" s="176" t="s">
        <v>213</v>
      </c>
      <c r="R94" s="176"/>
      <c r="S94" s="184" t="s">
        <v>12438</v>
      </c>
      <c r="T94" s="184"/>
      <c r="U94" s="60"/>
    </row>
    <row r="95" spans="1:21" hidden="1">
      <c r="A95" s="192" t="s">
        <v>12439</v>
      </c>
      <c r="B95" s="6" t="s">
        <v>12369</v>
      </c>
      <c r="C95" s="6" t="s">
        <v>29</v>
      </c>
      <c r="D95" s="175" t="s">
        <v>12394</v>
      </c>
      <c r="E95" s="63" t="s">
        <v>12440</v>
      </c>
      <c r="F95" s="176" t="s">
        <v>12321</v>
      </c>
      <c r="G95" s="176" t="s">
        <v>6813</v>
      </c>
      <c r="H95" s="193" t="s">
        <v>12323</v>
      </c>
      <c r="I95" s="184" t="s">
        <v>40</v>
      </c>
      <c r="J95" s="176" t="s">
        <v>42</v>
      </c>
      <c r="K95" s="176" t="s">
        <v>42</v>
      </c>
      <c r="L95" s="176"/>
      <c r="M95" s="176"/>
      <c r="N95" s="176"/>
      <c r="O95" s="176" t="s">
        <v>59</v>
      </c>
      <c r="P95" s="176" t="s">
        <v>142</v>
      </c>
      <c r="Q95" s="176" t="s">
        <v>142</v>
      </c>
      <c r="R95" s="176" t="s">
        <v>52</v>
      </c>
      <c r="S95" s="184"/>
      <c r="T95" s="184"/>
      <c r="U95" s="85"/>
    </row>
    <row r="96" spans="1:21" hidden="1">
      <c r="A96" s="71" t="s">
        <v>448</v>
      </c>
      <c r="B96" s="140" t="s">
        <v>12369</v>
      </c>
      <c r="C96" s="140" t="s">
        <v>29</v>
      </c>
      <c r="D96" s="175">
        <v>4000001209</v>
      </c>
      <c r="E96" s="74" t="s">
        <v>446</v>
      </c>
      <c r="F96" s="63" t="s">
        <v>12348</v>
      </c>
      <c r="G96" s="63" t="s">
        <v>12322</v>
      </c>
      <c r="H96" s="63" t="s">
        <v>7753</v>
      </c>
      <c r="I96" s="63" t="s">
        <v>268</v>
      </c>
      <c r="J96" s="63" t="s">
        <v>12441</v>
      </c>
      <c r="K96" s="63" t="s">
        <v>203</v>
      </c>
      <c r="L96" s="176"/>
      <c r="M96" s="176"/>
      <c r="N96" s="176"/>
      <c r="O96" s="63" t="s">
        <v>50</v>
      </c>
      <c r="P96" s="63" t="s">
        <v>51</v>
      </c>
      <c r="Q96" s="63" t="s">
        <v>51</v>
      </c>
      <c r="R96" s="176" t="s">
        <v>115</v>
      </c>
      <c r="S96" t="s">
        <v>12442</v>
      </c>
      <c r="T96" s="184"/>
      <c r="U96" s="85"/>
    </row>
    <row r="97" spans="1:21" ht="29.1" hidden="1">
      <c r="A97" s="194" t="s">
        <v>453</v>
      </c>
      <c r="B97" s="140" t="s">
        <v>12338</v>
      </c>
      <c r="C97" s="140" t="s">
        <v>29</v>
      </c>
      <c r="D97" s="178">
        <v>4000005121</v>
      </c>
      <c r="E97" s="195" t="s">
        <v>450</v>
      </c>
      <c r="F97" s="176" t="s">
        <v>12321</v>
      </c>
      <c r="G97" s="176" t="s">
        <v>6813</v>
      </c>
      <c r="H97" s="184" t="s">
        <v>12323</v>
      </c>
      <c r="I97" s="184" t="s">
        <v>12331</v>
      </c>
      <c r="J97" s="176"/>
      <c r="K97" s="176" t="s">
        <v>382</v>
      </c>
      <c r="L97" s="176"/>
      <c r="M97" s="176"/>
      <c r="N97" s="176"/>
      <c r="O97" s="176" t="s">
        <v>33</v>
      </c>
      <c r="P97" s="176" t="s">
        <v>93</v>
      </c>
      <c r="Q97" s="176" t="s">
        <v>34</v>
      </c>
      <c r="R97" s="176"/>
      <c r="S97" t="s">
        <v>12443</v>
      </c>
      <c r="T97" s="184"/>
      <c r="U97" s="85"/>
    </row>
    <row r="98" spans="1:21" hidden="1">
      <c r="A98" s="194" t="s">
        <v>457</v>
      </c>
      <c r="B98" s="140"/>
      <c r="C98" s="140"/>
      <c r="D98" s="140" t="s">
        <v>5187</v>
      </c>
      <c r="E98" s="184" t="s">
        <v>454</v>
      </c>
      <c r="F98" s="176"/>
      <c r="G98" s="176"/>
      <c r="H98" s="184"/>
      <c r="I98" s="184"/>
      <c r="J98" s="176"/>
      <c r="K98" s="176"/>
      <c r="L98" s="176"/>
      <c r="M98" s="176"/>
      <c r="N98" s="176"/>
      <c r="O98" s="176" t="s">
        <v>455</v>
      </c>
      <c r="P98" s="176"/>
      <c r="Q98" s="176" t="s">
        <v>456</v>
      </c>
      <c r="R98" s="176" t="s">
        <v>99</v>
      </c>
      <c r="S98" s="184"/>
      <c r="T98" s="184"/>
      <c r="U98" s="85"/>
    </row>
    <row r="99" spans="1:21" ht="116.1" hidden="1">
      <c r="A99" s="140"/>
      <c r="B99" s="140" t="s">
        <v>12320</v>
      </c>
      <c r="C99" s="140" t="s">
        <v>29</v>
      </c>
      <c r="D99" s="140">
        <v>4000005105</v>
      </c>
      <c r="E99" s="123" t="s">
        <v>459</v>
      </c>
      <c r="F99" s="176" t="s">
        <v>12321</v>
      </c>
      <c r="G99" s="176" t="s">
        <v>12444</v>
      </c>
      <c r="H99" s="184" t="s">
        <v>268</v>
      </c>
      <c r="I99" s="184" t="s">
        <v>12350</v>
      </c>
      <c r="J99" s="176" t="s">
        <v>382</v>
      </c>
      <c r="K99" s="176" t="s">
        <v>382</v>
      </c>
      <c r="L99" s="176"/>
      <c r="M99" s="176"/>
      <c r="N99" s="176"/>
      <c r="O99" s="176" t="s">
        <v>50</v>
      </c>
      <c r="P99" s="176" t="s">
        <v>198</v>
      </c>
      <c r="Q99" s="176" t="s">
        <v>198</v>
      </c>
      <c r="R99" s="176"/>
      <c r="S99" s="184" t="s">
        <v>12445</v>
      </c>
      <c r="T99" s="184"/>
      <c r="U99" s="176"/>
    </row>
    <row r="100" spans="1:21" ht="87" hidden="1">
      <c r="A100" t="s">
        <v>467</v>
      </c>
      <c r="B100" s="196" t="s">
        <v>12338</v>
      </c>
      <c r="C100" s="196" t="s">
        <v>29</v>
      </c>
      <c r="D100" s="196">
        <v>4000004609</v>
      </c>
      <c r="E100" t="s">
        <v>462</v>
      </c>
      <c r="F100" s="197" t="s">
        <v>12321</v>
      </c>
      <c r="G100" s="197" t="s">
        <v>6813</v>
      </c>
      <c r="H100" s="198" t="s">
        <v>12323</v>
      </c>
      <c r="I100" s="198" t="s">
        <v>12331</v>
      </c>
      <c r="J100" s="197" t="s">
        <v>463</v>
      </c>
      <c r="K100" s="197" t="s">
        <v>463</v>
      </c>
      <c r="L100" s="197"/>
      <c r="M100" s="197"/>
      <c r="N100" s="197"/>
      <c r="O100" s="197" t="s">
        <v>59</v>
      </c>
      <c r="P100" s="197" t="s">
        <v>142</v>
      </c>
      <c r="Q100" s="197" t="s">
        <v>142</v>
      </c>
      <c r="R100" s="197" t="s">
        <v>12446</v>
      </c>
      <c r="S100" s="198" t="s">
        <v>12447</v>
      </c>
      <c r="T100" s="198" t="s">
        <v>465</v>
      </c>
      <c r="U100" s="85"/>
    </row>
    <row r="101" spans="1:21" ht="72.599999999999994" hidden="1">
      <c r="A101" t="s">
        <v>12448</v>
      </c>
      <c r="B101" s="140" t="s">
        <v>12369</v>
      </c>
      <c r="C101" s="140" t="s">
        <v>29</v>
      </c>
      <c r="D101" s="199">
        <v>4000005213</v>
      </c>
      <c r="E101" s="199" t="s">
        <v>12449</v>
      </c>
      <c r="F101" s="176" t="s">
        <v>12321</v>
      </c>
      <c r="G101" s="176" t="s">
        <v>6813</v>
      </c>
      <c r="H101" s="184" t="s">
        <v>12334</v>
      </c>
      <c r="I101" s="184" t="s">
        <v>12450</v>
      </c>
      <c r="J101" s="176" t="s">
        <v>439</v>
      </c>
      <c r="K101" s="176" t="s">
        <v>439</v>
      </c>
      <c r="L101" s="176" t="s">
        <v>470</v>
      </c>
      <c r="M101" s="176"/>
      <c r="N101" s="176"/>
      <c r="O101" s="176" t="s">
        <v>222</v>
      </c>
      <c r="P101" s="176" t="s">
        <v>12451</v>
      </c>
      <c r="Q101" s="176" t="s">
        <v>223</v>
      </c>
      <c r="R101" s="176"/>
      <c r="S101" s="184" t="s">
        <v>12452</v>
      </c>
      <c r="T101" s="184"/>
      <c r="U101" s="184" t="s">
        <v>12453</v>
      </c>
    </row>
    <row r="102" spans="1:21" hidden="1">
      <c r="A102" t="s">
        <v>476</v>
      </c>
      <c r="B102" s="187" t="s">
        <v>12320</v>
      </c>
      <c r="C102" s="187" t="s">
        <v>29</v>
      </c>
      <c r="D102" s="200">
        <v>4000005216</v>
      </c>
      <c r="E102" s="200" t="s">
        <v>473</v>
      </c>
      <c r="F102" s="189" t="s">
        <v>12328</v>
      </c>
      <c r="G102" s="189" t="s">
        <v>6813</v>
      </c>
      <c r="H102" s="190"/>
      <c r="I102" s="190" t="s">
        <v>131</v>
      </c>
      <c r="J102" s="189" t="s">
        <v>474</v>
      </c>
      <c r="K102" s="189" t="s">
        <v>474</v>
      </c>
      <c r="L102" s="189"/>
      <c r="M102" s="189"/>
      <c r="N102" s="189"/>
      <c r="O102" s="189" t="s">
        <v>383</v>
      </c>
      <c r="P102" s="189" t="s">
        <v>121</v>
      </c>
      <c r="Q102" s="189" t="s">
        <v>121</v>
      </c>
      <c r="R102" s="189"/>
      <c r="S102" t="s">
        <v>12454</v>
      </c>
      <c r="T102" s="190"/>
      <c r="U102" s="189"/>
    </row>
    <row r="103" spans="1:21" hidden="1">
      <c r="A103" s="85" t="s">
        <v>479</v>
      </c>
      <c r="B103" s="187" t="s">
        <v>12320</v>
      </c>
      <c r="C103" s="140" t="s">
        <v>29</v>
      </c>
      <c r="D103" s="201">
        <v>4000005209</v>
      </c>
      <c r="E103" s="202" t="s">
        <v>477</v>
      </c>
      <c r="F103" s="197" t="s">
        <v>12321</v>
      </c>
      <c r="G103" s="176" t="s">
        <v>6813</v>
      </c>
      <c r="H103" s="59" t="s">
        <v>40</v>
      </c>
      <c r="I103" s="59" t="s">
        <v>40</v>
      </c>
      <c r="J103" s="197" t="s">
        <v>439</v>
      </c>
      <c r="K103" s="176" t="s">
        <v>439</v>
      </c>
      <c r="L103" s="176"/>
      <c r="M103" s="85"/>
      <c r="N103" s="176" t="s">
        <v>474</v>
      </c>
      <c r="O103" s="85" t="s">
        <v>59</v>
      </c>
      <c r="P103" s="197" t="s">
        <v>142</v>
      </c>
      <c r="Q103" s="197" t="s">
        <v>240</v>
      </c>
      <c r="R103" s="85"/>
      <c r="S103" s="88" t="s">
        <v>478</v>
      </c>
      <c r="T103" s="88"/>
      <c r="U103" s="85"/>
    </row>
    <row r="104" spans="1:21" hidden="1">
      <c r="A104" t="s">
        <v>483</v>
      </c>
      <c r="B104" s="140" t="s">
        <v>12369</v>
      </c>
      <c r="C104" s="140" t="s">
        <v>29</v>
      </c>
      <c r="D104" s="203" t="s">
        <v>12455</v>
      </c>
      <c r="E104" s="63" t="s">
        <v>480</v>
      </c>
      <c r="F104" s="85"/>
      <c r="G104" s="85" t="s">
        <v>6813</v>
      </c>
      <c r="H104" s="88"/>
      <c r="I104" s="88" t="s">
        <v>268</v>
      </c>
      <c r="J104" s="85"/>
      <c r="K104" s="176" t="s">
        <v>382</v>
      </c>
      <c r="L104" s="85"/>
      <c r="M104" s="85"/>
      <c r="N104" s="85"/>
      <c r="O104" s="85" t="s">
        <v>150</v>
      </c>
      <c r="P104" s="85" t="s">
        <v>121</v>
      </c>
      <c r="Q104" s="85" t="s">
        <v>121</v>
      </c>
      <c r="R104" s="9" t="s">
        <v>61</v>
      </c>
      <c r="S104" t="s">
        <v>12456</v>
      </c>
      <c r="T104" s="88"/>
      <c r="U104" s="85"/>
    </row>
    <row r="105" spans="1:21" ht="57.95" hidden="1">
      <c r="A105" s="85" t="s">
        <v>487</v>
      </c>
      <c r="B105" s="140" t="s">
        <v>12369</v>
      </c>
      <c r="C105" s="140" t="s">
        <v>29</v>
      </c>
      <c r="D105" s="201">
        <v>4000001219</v>
      </c>
      <c r="E105" s="88" t="s">
        <v>485</v>
      </c>
      <c r="F105" s="85" t="s">
        <v>12348</v>
      </c>
      <c r="G105" s="85" t="s">
        <v>12322</v>
      </c>
      <c r="H105" s="88" t="s">
        <v>12323</v>
      </c>
      <c r="I105" s="88" t="s">
        <v>268</v>
      </c>
      <c r="J105" s="85" t="s">
        <v>12370</v>
      </c>
      <c r="K105" s="85" t="s">
        <v>280</v>
      </c>
      <c r="L105" s="85"/>
      <c r="M105" s="85"/>
      <c r="N105" s="85"/>
      <c r="O105" s="85" t="s">
        <v>59</v>
      </c>
      <c r="P105" s="85" t="s">
        <v>142</v>
      </c>
      <c r="Q105" s="85"/>
      <c r="R105" s="85"/>
      <c r="S105" s="88" t="s">
        <v>12457</v>
      </c>
      <c r="T105" s="88"/>
      <c r="U105" s="85"/>
    </row>
    <row r="106" spans="1:21" ht="101.45" hidden="1">
      <c r="A106" s="88" t="s">
        <v>12458</v>
      </c>
      <c r="B106" s="140" t="s">
        <v>12369</v>
      </c>
      <c r="C106" s="140" t="s">
        <v>29</v>
      </c>
      <c r="D106" s="203">
        <v>4000000777</v>
      </c>
      <c r="E106" s="88" t="s">
        <v>489</v>
      </c>
      <c r="F106" s="85" t="s">
        <v>12328</v>
      </c>
      <c r="G106" s="85" t="s">
        <v>12322</v>
      </c>
      <c r="H106" s="88" t="s">
        <v>12459</v>
      </c>
      <c r="I106" s="88" t="s">
        <v>268</v>
      </c>
      <c r="J106" s="85" t="s">
        <v>12460</v>
      </c>
      <c r="K106" s="85" t="s">
        <v>382</v>
      </c>
      <c r="L106" s="85"/>
      <c r="M106" s="85"/>
      <c r="N106" s="85"/>
      <c r="O106" s="85" t="s">
        <v>50</v>
      </c>
      <c r="P106" s="85" t="s">
        <v>198</v>
      </c>
      <c r="Q106" s="85"/>
      <c r="R106" s="85"/>
      <c r="S106" s="88"/>
      <c r="T106" s="88"/>
      <c r="U106" s="85"/>
    </row>
    <row r="107" spans="1:21" ht="29.1" hidden="1">
      <c r="A107" s="85" t="s">
        <v>498</v>
      </c>
      <c r="B107" s="140" t="s">
        <v>12369</v>
      </c>
      <c r="C107" s="140" t="s">
        <v>29</v>
      </c>
      <c r="D107" s="204">
        <v>4000001241</v>
      </c>
      <c r="E107" s="88" t="s">
        <v>493</v>
      </c>
      <c r="F107" s="85" t="s">
        <v>12348</v>
      </c>
      <c r="G107" s="85" t="s">
        <v>12322</v>
      </c>
      <c r="H107" s="88" t="s">
        <v>7753</v>
      </c>
      <c r="I107" s="88" t="s">
        <v>268</v>
      </c>
      <c r="J107" s="85" t="s">
        <v>12370</v>
      </c>
      <c r="K107" s="85" t="s">
        <v>463</v>
      </c>
      <c r="L107" t="s">
        <v>98</v>
      </c>
      <c r="M107" s="85"/>
      <c r="N107" s="85"/>
      <c r="O107" t="s">
        <v>150</v>
      </c>
      <c r="P107" s="85" t="s">
        <v>198</v>
      </c>
      <c r="Q107" t="s">
        <v>384</v>
      </c>
      <c r="R107" t="s">
        <v>495</v>
      </c>
      <c r="S107" t="s">
        <v>496</v>
      </c>
      <c r="T107" s="88"/>
      <c r="U107" s="85"/>
    </row>
  </sheetData>
  <autoFilter ref="A1:W107" xr:uid="{2102400B-E616-481B-9C1A-A76A3273CC09}">
    <filterColumn colId="3">
      <filters>
        <filter val="4000003646"/>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7bba95a-0887-46b0-8749-0437e46b22f1" xsi:nil="true"/>
    <lcf76f155ced4ddcb4097134ff3c332f xmlns="c8707b7f-e190-4de2-a4a7-2d8251cdf842">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AE8EB6E2252864CAAADDF98641AA254" ma:contentTypeVersion="12" ma:contentTypeDescription="Create a new document." ma:contentTypeScope="" ma:versionID="f0d57861922843a91b60b661b5c0db47">
  <xsd:schema xmlns:xsd="http://www.w3.org/2001/XMLSchema" xmlns:xs="http://www.w3.org/2001/XMLSchema" xmlns:p="http://schemas.microsoft.com/office/2006/metadata/properties" xmlns:ns2="c8707b7f-e190-4de2-a4a7-2d8251cdf842" xmlns:ns3="b7bba95a-0887-46b0-8749-0437e46b22f1" targetNamespace="http://schemas.microsoft.com/office/2006/metadata/properties" ma:root="true" ma:fieldsID="bed96310f7a0cb39aa70a755f27c1b90" ns2:_="" ns3:_="">
    <xsd:import namespace="c8707b7f-e190-4de2-a4a7-2d8251cdf842"/>
    <xsd:import namespace="b7bba95a-0887-46b0-8749-0437e46b22f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707b7f-e190-4de2-a4a7-2d8251cdf84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b3623ea3-be23-4189-a25b-bcadb097ef14"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7bba95a-0887-46b0-8749-0437e46b22f1"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7e3b4ae4-67d7-414c-9378-d3998bc81308}" ma:internalName="TaxCatchAll" ma:showField="CatchAllData" ma:web="b7bba95a-0887-46b0-8749-0437e46b22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AC19F35-72F2-4E06-9593-8EEA364B9E76}"/>
</file>

<file path=customXml/itemProps2.xml><?xml version="1.0" encoding="utf-8"?>
<ds:datastoreItem xmlns:ds="http://schemas.openxmlformats.org/officeDocument/2006/customXml" ds:itemID="{AE66E7BB-57AD-4420-ACE7-3143F110763A}"/>
</file>

<file path=customXml/itemProps3.xml><?xml version="1.0" encoding="utf-8"?>
<ds:datastoreItem xmlns:ds="http://schemas.openxmlformats.org/officeDocument/2006/customXml" ds:itemID="{726C5401-9774-47CE-B9E4-3B63FDB058A8}"/>
</file>

<file path=docProps/app.xml><?xml version="1.0" encoding="utf-8"?>
<Properties xmlns="http://schemas.openxmlformats.org/officeDocument/2006/extended-properties" xmlns:vt="http://schemas.openxmlformats.org/officeDocument/2006/docPropsVTypes">
  <Application>Microsoft Excel Online</Application>
  <Manager/>
  <Company>Capgemini</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Shaikh, Shoaib</dc:creator>
  <cp:keywords/>
  <dc:description/>
  <cp:lastModifiedBy>Kamal Kumar, Kondapalli</cp:lastModifiedBy>
  <cp:revision/>
  <dcterms:created xsi:type="dcterms:W3CDTF">2024-11-05T05:44:17Z</dcterms:created>
  <dcterms:modified xsi:type="dcterms:W3CDTF">2024-12-27T12:42:14Z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0x0101002AE8EB6E2252864CAAADDF98641AA254</vt:lpwstr>
  </property>
  <property fmtid="{D5CDD505-2E9C-101B-9397-08002B2CF9AE}" pid="3" name="MediaServiceImageTags">
    <vt:lpwstr/>
  </property>
</Properties>
</file>